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08"/>
  <workbookPr defaultThemeVersion="166925"/>
  <mc:AlternateContent xmlns:mc="http://schemas.openxmlformats.org/markup-compatibility/2006">
    <mc:Choice Requires="x15">
      <x15ac:absPath xmlns:x15ac="http://schemas.microsoft.com/office/spreadsheetml/2010/11/ac" url="/Users/waltertaraila/Desktop/"/>
    </mc:Choice>
  </mc:AlternateContent>
  <xr:revisionPtr revIDLastSave="2" documentId="8_{229ADE9F-D88E-FD4D-A2B5-BB2F7467EE33}" xr6:coauthVersionLast="45" xr6:coauthVersionMax="45" xr10:uidLastSave="{AC7B35A9-D923-49ED-90C5-9A22A33A4DA9}"/>
  <bookViews>
    <workbookView xWindow="620" yWindow="460" windowWidth="25200" windowHeight="17540" firstSheet="3" activeTab="1" xr2:uid="{00000000-000D-0000-FFFF-FFFF00000000}"/>
  </bookViews>
  <sheets>
    <sheet name="Version Control" sheetId="1" r:id="rId1"/>
    <sheet name="IO Codes" sheetId="2" r:id="rId2"/>
    <sheet name="Review" sheetId="3" r:id="rId3"/>
    <sheet name="IS Review" sheetId="4" r:id="rId4"/>
    <sheet name="Cable List Rev1" sheetId="5" r:id="rId5"/>
    <sheet name="Cable List Rev2" sheetId="6" r:id="rId6"/>
    <sheet name="Drawing Status" sheetId="7" r:id="rId7"/>
    <sheet name="ECS Heater Control Review " sheetId="8" r:id="rId8"/>
    <sheet name="Fusing" sheetId="9" r:id="rId9"/>
    <sheet name="DC Terminal designations" sheetId="10" r:id="rId10"/>
    <sheet name="REF - Interface Cards" sheetId="11" r:id="rId11"/>
    <sheet name="REF - System &amp; Subsystem" sheetId="12" r:id="rId12"/>
    <sheet name="FGSE LC-2 BOM" sheetId="13" r:id="rId13"/>
    <sheet name="Hydraulics BOM" sheetId="14" r:id="rId14"/>
    <sheet name="Copy of Legend" sheetId="15" r:id="rId15"/>
  </sheets>
  <definedNames>
    <definedName name="_xlnm._FilterDatabase" localSheetId="1" hidden="1">'IO Codes'!$A$3:$BA$756</definedName>
    <definedName name="_xlnm._FilterDatabase" localSheetId="3" hidden="1">'IS Review'!$A$6:$J$108</definedName>
    <definedName name="_xlnm._FilterDatabase" localSheetId="2" hidden="1">Review!$A$6:$J$355</definedName>
    <definedName name="BoxName">'REF - System &amp; Subsystem'!$J$2:$J$1000</definedName>
    <definedName name="Chassis">'REF - System &amp; Subsystem'!$K:$K</definedName>
    <definedName name="Components">'REF - System &amp; Subsystem'!$E:$F</definedName>
    <definedName name="DO_9476">'REF - Interface Cards'!$L$3:$M$30</definedName>
    <definedName name="Interface_Cards">'REF - System &amp; Subsystem'!$L:$L</definedName>
    <definedName name="InterfaceCards">'REF - Interface Cards'!$A:$C</definedName>
    <definedName name="IO_Types">'REF - System &amp; Subsystem'!$M:$M</definedName>
    <definedName name="Locations">'REF - System &amp; Subsystem'!$I:$I</definedName>
    <definedName name="Metrics">'REF - System &amp; Subsystem'!$G:$H</definedName>
    <definedName name="Subsystems">'REF - System &amp; Subsystem'!$C:$D</definedName>
    <definedName name="Systems">'REF - System &amp; Subsystem'!$A:$B</definedName>
    <definedName name="Units">'REF - System &amp; Subsystem'!$N:$N</definedName>
    <definedName name="Z_05F20F4D_3409_494A_A804_892BDC39E783_.wvu.FilterData" localSheetId="1" hidden="1">'IO Codes'!$A$3:$AB$756</definedName>
    <definedName name="Z_131DEEE2_E4BD_4706_A118_E449C2C78127_.wvu.FilterData" localSheetId="1" hidden="1">'IO Codes'!$A$3:$AI$756</definedName>
    <definedName name="Z_3246FC6B_9FAB_4616_BA35_E9A9F8469F40_.wvu.FilterData" localSheetId="1" hidden="1">'IO Codes'!$A$3:$S$514</definedName>
    <definedName name="Z_3E8E96FF_39B0_4F81_83BB_B3D9F28C1088_.wvu.FilterData" localSheetId="1" hidden="1">'IO Codes'!$A$3:$BA$756</definedName>
    <definedName name="Z_3E8E96FF_39B0_4F81_83BB_B3D9F28C1088_.wvu.FilterData" localSheetId="10" hidden="1">'REF - Interface Cards'!$A$1:$W$70</definedName>
    <definedName name="Z_3E8E96FF_39B0_4F81_83BB_B3D9F28C1088_.wvu.FilterData" localSheetId="2" hidden="1">Review!$A$6:$J$499</definedName>
    <definedName name="Z_4A96350B_D92A_4832_9681_AE17C15157D5_.wvu.FilterData" localSheetId="1" hidden="1">'IO Codes'!$A$3:$BA$756</definedName>
    <definedName name="Z_654CF751_ED91_4BDA_AA5B_C33042EA269E_.wvu.FilterData" localSheetId="10" hidden="1">'REF - Interface Cards'!$A$2:$W$49</definedName>
    <definedName name="Z_66CCDEE1_223D_48C1_9321_42492950AF40_.wvu.FilterData" localSheetId="1" hidden="1">'IO Codes'!$A$3:$BA$756</definedName>
    <definedName name="Z_750001A0_4BA1_4CAB_BE59_8A1C31AEEEDB_.wvu.FilterData" localSheetId="13" hidden="1">'Hydraulics BOM'!$A$4:$I$129</definedName>
    <definedName name="Z_750001A0_4BA1_4CAB_BE59_8A1C31AEEEDB_.wvu.FilterData" localSheetId="1" hidden="1">'IO Codes'!$A$1:$BA$756</definedName>
    <definedName name="Z_750001A0_4BA1_4CAB_BE59_8A1C31AEEEDB_.wvu.FilterData" localSheetId="3" hidden="1">'IS Review'!$C$6:$C$194</definedName>
    <definedName name="Z_750001A0_4BA1_4CAB_BE59_8A1C31AEEEDB_.wvu.FilterData" localSheetId="10" hidden="1">'REF - Interface Cards'!$A$2:$U$53</definedName>
    <definedName name="Z_750001A0_4BA1_4CAB_BE59_8A1C31AEEEDB_.wvu.FilterData" localSheetId="2" hidden="1">Review!$C$6:$C$441</definedName>
    <definedName name="Z_B3B741A7_5518_4F95_BBC0_B272A970536B_.wvu.FilterData" localSheetId="1" hidden="1">'IO Codes'!$A$3:$T$618</definedName>
    <definedName name="Z_B3B741A7_5518_4F95_BBC0_B272A970536B_.wvu.FilterData" localSheetId="10" hidden="1">'REF - Interface Cards'!$A$1:$W$69</definedName>
    <definedName name="Z_B8AE2E41_ECC9_4DB4_BC66_BD3E3507A642_.wvu.FilterData" localSheetId="1" hidden="1">'IO Codes'!$A$3:$S$756</definedName>
  </definedNames>
  <calcPr calcId="191028"/>
  <customWorkbookViews>
    <customWorkbookView name="Jacob" guid="{B8AE2E41-ECC9-4DB4-BC66-BD3E3507A642}" maximized="1" windowWidth="0" windowHeight="0" activeSheetId="0"/>
    <customWorkbookView name="Dave Sheerin" guid="{4A96350B-D92A-4832-9681-AE17C15157D5}" maximized="1" windowWidth="0" windowHeight="0" activeSheetId="0"/>
    <customWorkbookView name="Tim" guid="{B3B741A7-5518-4F95-BBC0-B272A970536B}" maximized="1" windowWidth="0" windowHeight="0" activeSheetId="0"/>
    <customWorkbookView name="Jesse" guid="{66CCDEE1-223D-48C1-9321-42492950AF40}" maximized="1" windowWidth="0" windowHeight="0" activeSheetId="0"/>
    <customWorkbookView name="Filter 1" guid="{750001A0-4BA1-4CAB-BE59-8A1C31AEEEDB}" maximized="1" windowWidth="0" windowHeight="0" activeSheetId="0"/>
    <customWorkbookView name="Copy of Dave Sheerin" guid="{3246FC6B-9FAB-4616-BA35-E9A9F8469F40}" maximized="1" windowWidth="0" windowHeight="0" activeSheetId="0"/>
    <customWorkbookView name="James" guid="{131DEEE2-E4BD-4706-A118-E449C2C78127}" maximized="1" windowWidth="0" windowHeight="0" activeSheetId="0"/>
    <customWorkbookView name="Stuart" guid="{05F20F4D-3409-494A-A804-892BDC39E783}" maximized="1" windowWidth="0" windowHeight="0" activeSheetId="0"/>
    <customWorkbookView name="Filter 2" guid="{654CF751-ED91-4BDA-AA5B-C33042EA269E}" maximized="1" windowWidth="0" windowHeight="0" activeSheetId="0"/>
    <customWorkbookView name="Gerhard" guid="{3E8E96FF-39B0-4F81-83BB-B3D9F28C1088}" maximized="1" windowWidth="0" windowHeight="0" activeSheetId="0"/>
  </customWorkbookViews>
</workbook>
</file>

<file path=xl/calcChain.xml><?xml version="1.0" encoding="utf-8"?>
<calcChain xmlns="http://schemas.openxmlformats.org/spreadsheetml/2006/main">
  <c r="A423" i="2" l="1"/>
  <c r="Y1000" i="14" l="1"/>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B1000" i="14"/>
  <c r="A1000" i="14"/>
  <c r="Y999" i="14"/>
  <c r="X999" i="14"/>
  <c r="W999" i="14"/>
  <c r="V999" i="14"/>
  <c r="U999" i="14"/>
  <c r="T999" i="14"/>
  <c r="S999" i="14"/>
  <c r="R999" i="14"/>
  <c r="Q999" i="14"/>
  <c r="P999" i="14"/>
  <c r="O999" i="14"/>
  <c r="N999" i="14"/>
  <c r="M999" i="14"/>
  <c r="L999" i="14"/>
  <c r="K999" i="14"/>
  <c r="J999" i="14"/>
  <c r="I999" i="14"/>
  <c r="H999" i="14"/>
  <c r="G999" i="14"/>
  <c r="F999" i="14"/>
  <c r="E999" i="14"/>
  <c r="D999" i="14"/>
  <c r="C999" i="14"/>
  <c r="B999" i="14"/>
  <c r="A999"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B996" i="14"/>
  <c r="A996" i="14"/>
  <c r="Y995" i="14"/>
  <c r="X995" i="14"/>
  <c r="W995" i="14"/>
  <c r="V995" i="14"/>
  <c r="U995" i="14"/>
  <c r="T995" i="14"/>
  <c r="S995" i="14"/>
  <c r="R995" i="14"/>
  <c r="Q995" i="14"/>
  <c r="P995" i="14"/>
  <c r="O995" i="14"/>
  <c r="N995" i="14"/>
  <c r="M995" i="14"/>
  <c r="L995" i="14"/>
  <c r="K995" i="14"/>
  <c r="J995" i="14"/>
  <c r="I995" i="14"/>
  <c r="H995" i="14"/>
  <c r="G995" i="14"/>
  <c r="F995" i="14"/>
  <c r="E995" i="14"/>
  <c r="D995" i="14"/>
  <c r="C995" i="14"/>
  <c r="B995" i="14"/>
  <c r="A995"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B992" i="14"/>
  <c r="A992"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B988" i="14"/>
  <c r="A988"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B984" i="14"/>
  <c r="A984"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B980" i="14"/>
  <c r="A980"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B976" i="14"/>
  <c r="A976" i="14"/>
  <c r="Y975" i="14"/>
  <c r="X975" i="14"/>
  <c r="W975" i="14"/>
  <c r="V975" i="14"/>
  <c r="U975" i="14"/>
  <c r="T975" i="14"/>
  <c r="S975" i="14"/>
  <c r="R975" i="14"/>
  <c r="Q975" i="14"/>
  <c r="P975" i="14"/>
  <c r="O975" i="14"/>
  <c r="N975" i="14"/>
  <c r="M975" i="14"/>
  <c r="L975" i="14"/>
  <c r="K975" i="14"/>
  <c r="J975" i="14"/>
  <c r="I975" i="14"/>
  <c r="H975" i="14"/>
  <c r="G975" i="14"/>
  <c r="F975" i="14"/>
  <c r="E975" i="14"/>
  <c r="D975" i="14"/>
  <c r="C975" i="14"/>
  <c r="B975" i="14"/>
  <c r="A975"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B972" i="14"/>
  <c r="A972" i="14"/>
  <c r="Y971" i="14"/>
  <c r="X971" i="14"/>
  <c r="W971" i="14"/>
  <c r="V971" i="14"/>
  <c r="U971" i="14"/>
  <c r="T971" i="14"/>
  <c r="S971" i="14"/>
  <c r="R971" i="14"/>
  <c r="Q971" i="14"/>
  <c r="P971" i="14"/>
  <c r="O971" i="14"/>
  <c r="N971" i="14"/>
  <c r="M971" i="14"/>
  <c r="L971" i="14"/>
  <c r="K971" i="14"/>
  <c r="J971" i="14"/>
  <c r="I971" i="14"/>
  <c r="H971" i="14"/>
  <c r="G971" i="14"/>
  <c r="F971" i="14"/>
  <c r="E971" i="14"/>
  <c r="D971" i="14"/>
  <c r="C971" i="14"/>
  <c r="B971" i="14"/>
  <c r="A971"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B968" i="14"/>
  <c r="A968" i="14"/>
  <c r="Y967" i="14"/>
  <c r="X967" i="14"/>
  <c r="W967" i="14"/>
  <c r="V967" i="14"/>
  <c r="U967" i="14"/>
  <c r="T967" i="14"/>
  <c r="S967" i="14"/>
  <c r="R967" i="14"/>
  <c r="Q967" i="14"/>
  <c r="P967" i="14"/>
  <c r="O967" i="14"/>
  <c r="N967" i="14"/>
  <c r="M967" i="14"/>
  <c r="L967" i="14"/>
  <c r="K967" i="14"/>
  <c r="J967" i="14"/>
  <c r="I967" i="14"/>
  <c r="H967" i="14"/>
  <c r="G967" i="14"/>
  <c r="F967" i="14"/>
  <c r="E967" i="14"/>
  <c r="D967" i="14"/>
  <c r="C967" i="14"/>
  <c r="B967" i="14"/>
  <c r="A967"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B964" i="14"/>
  <c r="A964"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B960" i="14"/>
  <c r="A960"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B956" i="14"/>
  <c r="A956"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B952" i="14"/>
  <c r="A952" i="14"/>
  <c r="Y951" i="14"/>
  <c r="X951" i="14"/>
  <c r="W951" i="14"/>
  <c r="V951" i="14"/>
  <c r="U951" i="14"/>
  <c r="T951" i="14"/>
  <c r="S951" i="14"/>
  <c r="R951" i="14"/>
  <c r="Q951" i="14"/>
  <c r="P951" i="14"/>
  <c r="O951" i="14"/>
  <c r="N951" i="14"/>
  <c r="M951" i="14"/>
  <c r="L951" i="14"/>
  <c r="K951" i="14"/>
  <c r="J951" i="14"/>
  <c r="I951" i="14"/>
  <c r="H951" i="14"/>
  <c r="G951" i="14"/>
  <c r="F951" i="14"/>
  <c r="E951" i="14"/>
  <c r="D951" i="14"/>
  <c r="C951" i="14"/>
  <c r="B951" i="14"/>
  <c r="A951"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B948" i="14"/>
  <c r="A948" i="14"/>
  <c r="Y947" i="14"/>
  <c r="X947" i="14"/>
  <c r="W947" i="14"/>
  <c r="V947" i="14"/>
  <c r="U947" i="14"/>
  <c r="T947" i="14"/>
  <c r="S947" i="14"/>
  <c r="R947" i="14"/>
  <c r="Q947" i="14"/>
  <c r="P947" i="14"/>
  <c r="O947" i="14"/>
  <c r="N947" i="14"/>
  <c r="M947" i="14"/>
  <c r="L947" i="14"/>
  <c r="K947" i="14"/>
  <c r="J947" i="14"/>
  <c r="I947" i="14"/>
  <c r="H947" i="14"/>
  <c r="G947" i="14"/>
  <c r="F947" i="14"/>
  <c r="E947" i="14"/>
  <c r="D947" i="14"/>
  <c r="C947" i="14"/>
  <c r="B947" i="14"/>
  <c r="A947"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B944" i="14"/>
  <c r="A944" i="14"/>
  <c r="Y943" i="14"/>
  <c r="X943" i="14"/>
  <c r="W943" i="14"/>
  <c r="V943" i="14"/>
  <c r="U943" i="14"/>
  <c r="T943" i="14"/>
  <c r="S943" i="14"/>
  <c r="R943" i="14"/>
  <c r="Q943" i="14"/>
  <c r="P943" i="14"/>
  <c r="O943" i="14"/>
  <c r="N943" i="14"/>
  <c r="M943" i="14"/>
  <c r="L943" i="14"/>
  <c r="K943" i="14"/>
  <c r="J943" i="14"/>
  <c r="I943" i="14"/>
  <c r="H943" i="14"/>
  <c r="G943" i="14"/>
  <c r="F943" i="14"/>
  <c r="E943" i="14"/>
  <c r="D943" i="14"/>
  <c r="C943" i="14"/>
  <c r="B943" i="14"/>
  <c r="A943"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B940" i="14"/>
  <c r="A940" i="14"/>
  <c r="Y939" i="14"/>
  <c r="X939" i="14"/>
  <c r="W939" i="14"/>
  <c r="V939" i="14"/>
  <c r="U939" i="14"/>
  <c r="T939" i="14"/>
  <c r="S939" i="14"/>
  <c r="R939" i="14"/>
  <c r="Q939" i="14"/>
  <c r="P939" i="14"/>
  <c r="O939" i="14"/>
  <c r="N939" i="14"/>
  <c r="M939" i="14"/>
  <c r="L939" i="14"/>
  <c r="K939" i="14"/>
  <c r="J939" i="14"/>
  <c r="I939" i="14"/>
  <c r="H939" i="14"/>
  <c r="G939" i="14"/>
  <c r="F939" i="14"/>
  <c r="E939" i="14"/>
  <c r="D939" i="14"/>
  <c r="C939" i="14"/>
  <c r="B939" i="14"/>
  <c r="A939"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B936" i="14"/>
  <c r="A936" i="14"/>
  <c r="Y935" i="14"/>
  <c r="X935" i="14"/>
  <c r="W935" i="14"/>
  <c r="V935" i="14"/>
  <c r="U935" i="14"/>
  <c r="T935" i="14"/>
  <c r="S935" i="14"/>
  <c r="R935" i="14"/>
  <c r="Q935" i="14"/>
  <c r="P935" i="14"/>
  <c r="O935" i="14"/>
  <c r="N935" i="14"/>
  <c r="M935" i="14"/>
  <c r="L935" i="14"/>
  <c r="K935" i="14"/>
  <c r="J935" i="14"/>
  <c r="I935" i="14"/>
  <c r="H935" i="14"/>
  <c r="G935" i="14"/>
  <c r="F935" i="14"/>
  <c r="E935" i="14"/>
  <c r="D935" i="14"/>
  <c r="C935" i="14"/>
  <c r="B935" i="14"/>
  <c r="A935"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B932" i="14"/>
  <c r="A932" i="14"/>
  <c r="Y931" i="14"/>
  <c r="X931" i="14"/>
  <c r="W931" i="14"/>
  <c r="V931" i="14"/>
  <c r="U931" i="14"/>
  <c r="T931" i="14"/>
  <c r="S931" i="14"/>
  <c r="R931" i="14"/>
  <c r="Q931" i="14"/>
  <c r="P931" i="14"/>
  <c r="O931" i="14"/>
  <c r="N931" i="14"/>
  <c r="M931" i="14"/>
  <c r="L931" i="14"/>
  <c r="K931" i="14"/>
  <c r="J931" i="14"/>
  <c r="I931" i="14"/>
  <c r="H931" i="14"/>
  <c r="G931" i="14"/>
  <c r="F931" i="14"/>
  <c r="E931" i="14"/>
  <c r="D931" i="14"/>
  <c r="C931" i="14"/>
  <c r="B931" i="14"/>
  <c r="A931"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B928" i="14"/>
  <c r="A928" i="14"/>
  <c r="Y927" i="14"/>
  <c r="X927" i="14"/>
  <c r="W927" i="14"/>
  <c r="V927" i="14"/>
  <c r="U927" i="14"/>
  <c r="T927" i="14"/>
  <c r="S927" i="14"/>
  <c r="R927" i="14"/>
  <c r="Q927" i="14"/>
  <c r="P927" i="14"/>
  <c r="O927" i="14"/>
  <c r="N927" i="14"/>
  <c r="M927" i="14"/>
  <c r="L927" i="14"/>
  <c r="K927" i="14"/>
  <c r="J927" i="14"/>
  <c r="I927" i="14"/>
  <c r="H927" i="14"/>
  <c r="G927" i="14"/>
  <c r="F927" i="14"/>
  <c r="E927" i="14"/>
  <c r="D927" i="14"/>
  <c r="C927" i="14"/>
  <c r="B927" i="14"/>
  <c r="A927"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B924" i="14"/>
  <c r="A924" i="14"/>
  <c r="Y923" i="14"/>
  <c r="X923" i="14"/>
  <c r="W923" i="14"/>
  <c r="V923" i="14"/>
  <c r="U923" i="14"/>
  <c r="T923" i="14"/>
  <c r="S923" i="14"/>
  <c r="R923" i="14"/>
  <c r="Q923" i="14"/>
  <c r="P923" i="14"/>
  <c r="O923" i="14"/>
  <c r="N923" i="14"/>
  <c r="M923" i="14"/>
  <c r="L923" i="14"/>
  <c r="K923" i="14"/>
  <c r="J923" i="14"/>
  <c r="I923" i="14"/>
  <c r="H923" i="14"/>
  <c r="G923" i="14"/>
  <c r="F923" i="14"/>
  <c r="E923" i="14"/>
  <c r="D923" i="14"/>
  <c r="C923" i="14"/>
  <c r="B923" i="14"/>
  <c r="A923"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B920" i="14"/>
  <c r="A920" i="14"/>
  <c r="Y919" i="14"/>
  <c r="X919" i="14"/>
  <c r="W919" i="14"/>
  <c r="V919" i="14"/>
  <c r="U919" i="14"/>
  <c r="T919" i="14"/>
  <c r="S919" i="14"/>
  <c r="R919" i="14"/>
  <c r="Q919" i="14"/>
  <c r="P919" i="14"/>
  <c r="O919" i="14"/>
  <c r="N919" i="14"/>
  <c r="M919" i="14"/>
  <c r="L919" i="14"/>
  <c r="K919" i="14"/>
  <c r="J919" i="14"/>
  <c r="I919" i="14"/>
  <c r="H919" i="14"/>
  <c r="G919" i="14"/>
  <c r="F919" i="14"/>
  <c r="E919" i="14"/>
  <c r="D919" i="14"/>
  <c r="C919" i="14"/>
  <c r="B919" i="14"/>
  <c r="A919"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B916" i="14"/>
  <c r="A916" i="14"/>
  <c r="Y915" i="14"/>
  <c r="X915" i="14"/>
  <c r="W915" i="14"/>
  <c r="V915" i="14"/>
  <c r="U915" i="14"/>
  <c r="T915" i="14"/>
  <c r="S915" i="14"/>
  <c r="R915" i="14"/>
  <c r="Q915" i="14"/>
  <c r="P915" i="14"/>
  <c r="O915" i="14"/>
  <c r="N915" i="14"/>
  <c r="M915" i="14"/>
  <c r="L915" i="14"/>
  <c r="K915" i="14"/>
  <c r="J915" i="14"/>
  <c r="I915" i="14"/>
  <c r="H915" i="14"/>
  <c r="G915" i="14"/>
  <c r="F915" i="14"/>
  <c r="E915" i="14"/>
  <c r="D915" i="14"/>
  <c r="C915" i="14"/>
  <c r="B915" i="14"/>
  <c r="A915"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B912" i="14"/>
  <c r="A912" i="14"/>
  <c r="Y911" i="14"/>
  <c r="X911" i="14"/>
  <c r="W911" i="14"/>
  <c r="V911" i="14"/>
  <c r="U911" i="14"/>
  <c r="T911" i="14"/>
  <c r="S911" i="14"/>
  <c r="R911" i="14"/>
  <c r="Q911" i="14"/>
  <c r="P911" i="14"/>
  <c r="O911" i="14"/>
  <c r="N911" i="14"/>
  <c r="M911" i="14"/>
  <c r="L911" i="14"/>
  <c r="K911" i="14"/>
  <c r="J911" i="14"/>
  <c r="I911" i="14"/>
  <c r="H911" i="14"/>
  <c r="G911" i="14"/>
  <c r="F911" i="14"/>
  <c r="E911" i="14"/>
  <c r="D911" i="14"/>
  <c r="C911" i="14"/>
  <c r="B911" i="14"/>
  <c r="A911"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B908" i="14"/>
  <c r="A908" i="14"/>
  <c r="Y907" i="14"/>
  <c r="X907" i="14"/>
  <c r="W907" i="14"/>
  <c r="V907" i="14"/>
  <c r="U907" i="14"/>
  <c r="T907" i="14"/>
  <c r="S907" i="14"/>
  <c r="R907" i="14"/>
  <c r="Q907" i="14"/>
  <c r="P907" i="14"/>
  <c r="O907" i="14"/>
  <c r="N907" i="14"/>
  <c r="M907" i="14"/>
  <c r="L907" i="14"/>
  <c r="K907" i="14"/>
  <c r="J907" i="14"/>
  <c r="I907" i="14"/>
  <c r="H907" i="14"/>
  <c r="G907" i="14"/>
  <c r="F907" i="14"/>
  <c r="E907" i="14"/>
  <c r="D907" i="14"/>
  <c r="C907" i="14"/>
  <c r="B907" i="14"/>
  <c r="A907"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B904" i="14"/>
  <c r="A904" i="14"/>
  <c r="Y903" i="14"/>
  <c r="X903" i="14"/>
  <c r="W903" i="14"/>
  <c r="V903" i="14"/>
  <c r="U903" i="14"/>
  <c r="T903" i="14"/>
  <c r="S903" i="14"/>
  <c r="R903" i="14"/>
  <c r="Q903" i="14"/>
  <c r="P903" i="14"/>
  <c r="O903" i="14"/>
  <c r="N903" i="14"/>
  <c r="M903" i="14"/>
  <c r="L903" i="14"/>
  <c r="K903" i="14"/>
  <c r="J903" i="14"/>
  <c r="I903" i="14"/>
  <c r="H903" i="14"/>
  <c r="G903" i="14"/>
  <c r="F903" i="14"/>
  <c r="E903" i="14"/>
  <c r="D903" i="14"/>
  <c r="C903" i="14"/>
  <c r="B903" i="14"/>
  <c r="A903"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B900" i="14"/>
  <c r="A900" i="14"/>
  <c r="Y899" i="14"/>
  <c r="X899" i="14"/>
  <c r="W899" i="14"/>
  <c r="V899" i="14"/>
  <c r="U899" i="14"/>
  <c r="T899" i="14"/>
  <c r="S899" i="14"/>
  <c r="R899" i="14"/>
  <c r="Q899" i="14"/>
  <c r="P899" i="14"/>
  <c r="O899" i="14"/>
  <c r="N899" i="14"/>
  <c r="M899" i="14"/>
  <c r="L899" i="14"/>
  <c r="K899" i="14"/>
  <c r="J899" i="14"/>
  <c r="I899" i="14"/>
  <c r="H899" i="14"/>
  <c r="G899" i="14"/>
  <c r="F899" i="14"/>
  <c r="E899" i="14"/>
  <c r="D899" i="14"/>
  <c r="C899" i="14"/>
  <c r="B899" i="14"/>
  <c r="A899"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B896" i="14"/>
  <c r="A896" i="14"/>
  <c r="Y895" i="14"/>
  <c r="X895" i="14"/>
  <c r="W895" i="14"/>
  <c r="V895" i="14"/>
  <c r="U895" i="14"/>
  <c r="T895" i="14"/>
  <c r="S895" i="14"/>
  <c r="R895" i="14"/>
  <c r="Q895" i="14"/>
  <c r="P895" i="14"/>
  <c r="O895" i="14"/>
  <c r="N895" i="14"/>
  <c r="M895" i="14"/>
  <c r="L895" i="14"/>
  <c r="K895" i="14"/>
  <c r="J895" i="14"/>
  <c r="I895" i="14"/>
  <c r="H895" i="14"/>
  <c r="G895" i="14"/>
  <c r="F895" i="14"/>
  <c r="E895" i="14"/>
  <c r="D895" i="14"/>
  <c r="C895" i="14"/>
  <c r="B895" i="14"/>
  <c r="A895"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B892" i="14"/>
  <c r="A892" i="14"/>
  <c r="Y891" i="14"/>
  <c r="X891" i="14"/>
  <c r="W891" i="14"/>
  <c r="V891" i="14"/>
  <c r="U891" i="14"/>
  <c r="T891" i="14"/>
  <c r="S891" i="14"/>
  <c r="R891" i="14"/>
  <c r="Q891" i="14"/>
  <c r="P891" i="14"/>
  <c r="O891" i="14"/>
  <c r="N891" i="14"/>
  <c r="M891" i="14"/>
  <c r="L891" i="14"/>
  <c r="K891" i="14"/>
  <c r="J891" i="14"/>
  <c r="I891" i="14"/>
  <c r="H891" i="14"/>
  <c r="G891" i="14"/>
  <c r="F891" i="14"/>
  <c r="E891" i="14"/>
  <c r="D891" i="14"/>
  <c r="C891" i="14"/>
  <c r="B891" i="14"/>
  <c r="A891"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B888" i="14"/>
  <c r="A888" i="14"/>
  <c r="Y887" i="14"/>
  <c r="X887" i="14"/>
  <c r="W887" i="14"/>
  <c r="V887" i="14"/>
  <c r="U887" i="14"/>
  <c r="T887" i="14"/>
  <c r="S887" i="14"/>
  <c r="R887" i="14"/>
  <c r="Q887" i="14"/>
  <c r="P887" i="14"/>
  <c r="O887" i="14"/>
  <c r="N887" i="14"/>
  <c r="M887" i="14"/>
  <c r="L887" i="14"/>
  <c r="K887" i="14"/>
  <c r="J887" i="14"/>
  <c r="I887" i="14"/>
  <c r="H887" i="14"/>
  <c r="G887" i="14"/>
  <c r="F887" i="14"/>
  <c r="E887" i="14"/>
  <c r="D887" i="14"/>
  <c r="C887" i="14"/>
  <c r="B887" i="14"/>
  <c r="A887"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B884" i="14"/>
  <c r="A884" i="14"/>
  <c r="Y883" i="14"/>
  <c r="X883" i="14"/>
  <c r="W883" i="14"/>
  <c r="V883" i="14"/>
  <c r="U883" i="14"/>
  <c r="T883" i="14"/>
  <c r="S883" i="14"/>
  <c r="R883" i="14"/>
  <c r="Q883" i="14"/>
  <c r="P883" i="14"/>
  <c r="O883" i="14"/>
  <c r="N883" i="14"/>
  <c r="M883" i="14"/>
  <c r="L883" i="14"/>
  <c r="K883" i="14"/>
  <c r="J883" i="14"/>
  <c r="I883" i="14"/>
  <c r="H883" i="14"/>
  <c r="G883" i="14"/>
  <c r="F883" i="14"/>
  <c r="E883" i="14"/>
  <c r="D883" i="14"/>
  <c r="C883" i="14"/>
  <c r="B883" i="14"/>
  <c r="A883"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B880" i="14"/>
  <c r="A880" i="14"/>
  <c r="Y879" i="14"/>
  <c r="X879" i="14"/>
  <c r="W879" i="14"/>
  <c r="V879" i="14"/>
  <c r="U879" i="14"/>
  <c r="T879" i="14"/>
  <c r="S879" i="14"/>
  <c r="R879" i="14"/>
  <c r="Q879" i="14"/>
  <c r="P879" i="14"/>
  <c r="O879" i="14"/>
  <c r="N879" i="14"/>
  <c r="M879" i="14"/>
  <c r="L879" i="14"/>
  <c r="K879" i="14"/>
  <c r="J879" i="14"/>
  <c r="I879" i="14"/>
  <c r="H879" i="14"/>
  <c r="G879" i="14"/>
  <c r="F879" i="14"/>
  <c r="E879" i="14"/>
  <c r="D879" i="14"/>
  <c r="C879" i="14"/>
  <c r="B879" i="14"/>
  <c r="A879"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B876" i="14"/>
  <c r="A876" i="14"/>
  <c r="Y875" i="14"/>
  <c r="X875" i="14"/>
  <c r="W875" i="14"/>
  <c r="V875" i="14"/>
  <c r="U875" i="14"/>
  <c r="T875" i="14"/>
  <c r="S875" i="14"/>
  <c r="R875" i="14"/>
  <c r="Q875" i="14"/>
  <c r="P875" i="14"/>
  <c r="O875" i="14"/>
  <c r="N875" i="14"/>
  <c r="M875" i="14"/>
  <c r="L875" i="14"/>
  <c r="K875" i="14"/>
  <c r="J875" i="14"/>
  <c r="I875" i="14"/>
  <c r="H875" i="14"/>
  <c r="G875" i="14"/>
  <c r="F875" i="14"/>
  <c r="E875" i="14"/>
  <c r="D875" i="14"/>
  <c r="C875" i="14"/>
  <c r="B875" i="14"/>
  <c r="A875"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B872" i="14"/>
  <c r="A872" i="14"/>
  <c r="Y871" i="14"/>
  <c r="X871" i="14"/>
  <c r="W871" i="14"/>
  <c r="V871" i="14"/>
  <c r="U871" i="14"/>
  <c r="T871" i="14"/>
  <c r="S871" i="14"/>
  <c r="R871" i="14"/>
  <c r="Q871" i="14"/>
  <c r="P871" i="14"/>
  <c r="O871" i="14"/>
  <c r="N871" i="14"/>
  <c r="M871" i="14"/>
  <c r="L871" i="14"/>
  <c r="K871" i="14"/>
  <c r="J871" i="14"/>
  <c r="I871" i="14"/>
  <c r="H871" i="14"/>
  <c r="G871" i="14"/>
  <c r="F871" i="14"/>
  <c r="E871" i="14"/>
  <c r="D871" i="14"/>
  <c r="C871" i="14"/>
  <c r="B871" i="14"/>
  <c r="A871"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B868" i="14"/>
  <c r="A868" i="14"/>
  <c r="Y867" i="14"/>
  <c r="X867" i="14"/>
  <c r="W867" i="14"/>
  <c r="V867" i="14"/>
  <c r="U867" i="14"/>
  <c r="T867" i="14"/>
  <c r="S867" i="14"/>
  <c r="R867" i="14"/>
  <c r="Q867" i="14"/>
  <c r="P867" i="14"/>
  <c r="O867" i="14"/>
  <c r="N867" i="14"/>
  <c r="M867" i="14"/>
  <c r="L867" i="14"/>
  <c r="K867" i="14"/>
  <c r="J867" i="14"/>
  <c r="I867" i="14"/>
  <c r="H867" i="14"/>
  <c r="G867" i="14"/>
  <c r="F867" i="14"/>
  <c r="E867" i="14"/>
  <c r="D867" i="14"/>
  <c r="C867" i="14"/>
  <c r="B867" i="14"/>
  <c r="A867"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B864" i="14"/>
  <c r="A864" i="14"/>
  <c r="Y863" i="14"/>
  <c r="X863" i="14"/>
  <c r="W863" i="14"/>
  <c r="V863" i="14"/>
  <c r="U863" i="14"/>
  <c r="T863" i="14"/>
  <c r="S863" i="14"/>
  <c r="R863" i="14"/>
  <c r="Q863" i="14"/>
  <c r="P863" i="14"/>
  <c r="O863" i="14"/>
  <c r="N863" i="14"/>
  <c r="M863" i="14"/>
  <c r="L863" i="14"/>
  <c r="K863" i="14"/>
  <c r="J863" i="14"/>
  <c r="I863" i="14"/>
  <c r="H863" i="14"/>
  <c r="G863" i="14"/>
  <c r="F863" i="14"/>
  <c r="E863" i="14"/>
  <c r="D863" i="14"/>
  <c r="C863" i="14"/>
  <c r="B863" i="14"/>
  <c r="A863"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B860" i="14"/>
  <c r="A860" i="14"/>
  <c r="Y859" i="14"/>
  <c r="X859" i="14"/>
  <c r="W859" i="14"/>
  <c r="V859" i="14"/>
  <c r="U859" i="14"/>
  <c r="T859" i="14"/>
  <c r="S859" i="14"/>
  <c r="R859" i="14"/>
  <c r="Q859" i="14"/>
  <c r="P859" i="14"/>
  <c r="O859" i="14"/>
  <c r="N859" i="14"/>
  <c r="M859" i="14"/>
  <c r="L859" i="14"/>
  <c r="K859" i="14"/>
  <c r="J859" i="14"/>
  <c r="I859" i="14"/>
  <c r="H859" i="14"/>
  <c r="G859" i="14"/>
  <c r="F859" i="14"/>
  <c r="E859" i="14"/>
  <c r="D859" i="14"/>
  <c r="C859" i="14"/>
  <c r="B859" i="14"/>
  <c r="A859"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B856" i="14"/>
  <c r="A856" i="14"/>
  <c r="Y855" i="14"/>
  <c r="X855" i="14"/>
  <c r="W855" i="14"/>
  <c r="V855" i="14"/>
  <c r="U855" i="14"/>
  <c r="T855" i="14"/>
  <c r="S855" i="14"/>
  <c r="R855" i="14"/>
  <c r="Q855" i="14"/>
  <c r="P855" i="14"/>
  <c r="O855" i="14"/>
  <c r="N855" i="14"/>
  <c r="M855" i="14"/>
  <c r="L855" i="14"/>
  <c r="K855" i="14"/>
  <c r="J855" i="14"/>
  <c r="I855" i="14"/>
  <c r="H855" i="14"/>
  <c r="G855" i="14"/>
  <c r="F855" i="14"/>
  <c r="E855" i="14"/>
  <c r="D855" i="14"/>
  <c r="C855" i="14"/>
  <c r="B855" i="14"/>
  <c r="A855"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B852" i="14"/>
  <c r="A852" i="14"/>
  <c r="Y851" i="14"/>
  <c r="X851" i="14"/>
  <c r="W851" i="14"/>
  <c r="V851" i="14"/>
  <c r="U851" i="14"/>
  <c r="T851" i="14"/>
  <c r="S851" i="14"/>
  <c r="R851" i="14"/>
  <c r="Q851" i="14"/>
  <c r="P851" i="14"/>
  <c r="O851" i="14"/>
  <c r="N851" i="14"/>
  <c r="M851" i="14"/>
  <c r="L851" i="14"/>
  <c r="K851" i="14"/>
  <c r="J851" i="14"/>
  <c r="I851" i="14"/>
  <c r="H851" i="14"/>
  <c r="G851" i="14"/>
  <c r="F851" i="14"/>
  <c r="E851" i="14"/>
  <c r="D851" i="14"/>
  <c r="C851" i="14"/>
  <c r="B851" i="14"/>
  <c r="A851"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B848" i="14"/>
  <c r="A848" i="14"/>
  <c r="Y847" i="14"/>
  <c r="X847" i="14"/>
  <c r="W847" i="14"/>
  <c r="V847" i="14"/>
  <c r="U847" i="14"/>
  <c r="T847" i="14"/>
  <c r="S847" i="14"/>
  <c r="R847" i="14"/>
  <c r="Q847" i="14"/>
  <c r="P847" i="14"/>
  <c r="O847" i="14"/>
  <c r="N847" i="14"/>
  <c r="M847" i="14"/>
  <c r="L847" i="14"/>
  <c r="K847" i="14"/>
  <c r="J847" i="14"/>
  <c r="I847" i="14"/>
  <c r="H847" i="14"/>
  <c r="G847" i="14"/>
  <c r="F847" i="14"/>
  <c r="E847" i="14"/>
  <c r="D847" i="14"/>
  <c r="C847" i="14"/>
  <c r="B847" i="14"/>
  <c r="A847"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B844" i="14"/>
  <c r="A844" i="14"/>
  <c r="Y843" i="14"/>
  <c r="X843" i="14"/>
  <c r="W843" i="14"/>
  <c r="V843" i="14"/>
  <c r="U843" i="14"/>
  <c r="T843" i="14"/>
  <c r="S843" i="14"/>
  <c r="R843" i="14"/>
  <c r="Q843" i="14"/>
  <c r="P843" i="14"/>
  <c r="O843" i="14"/>
  <c r="N843" i="14"/>
  <c r="M843" i="14"/>
  <c r="L843" i="14"/>
  <c r="K843" i="14"/>
  <c r="J843" i="14"/>
  <c r="I843" i="14"/>
  <c r="H843" i="14"/>
  <c r="G843" i="14"/>
  <c r="F843" i="14"/>
  <c r="E843" i="14"/>
  <c r="D843" i="14"/>
  <c r="C843" i="14"/>
  <c r="B843" i="14"/>
  <c r="A843"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B840" i="14"/>
  <c r="A840" i="14"/>
  <c r="Y839" i="14"/>
  <c r="X839" i="14"/>
  <c r="W839" i="14"/>
  <c r="V839" i="14"/>
  <c r="U839" i="14"/>
  <c r="T839" i="14"/>
  <c r="S839" i="14"/>
  <c r="R839" i="14"/>
  <c r="Q839" i="14"/>
  <c r="P839" i="14"/>
  <c r="O839" i="14"/>
  <c r="N839" i="14"/>
  <c r="M839" i="14"/>
  <c r="L839" i="14"/>
  <c r="K839" i="14"/>
  <c r="J839" i="14"/>
  <c r="I839" i="14"/>
  <c r="H839" i="14"/>
  <c r="G839" i="14"/>
  <c r="F839" i="14"/>
  <c r="E839" i="14"/>
  <c r="D839" i="14"/>
  <c r="C839" i="14"/>
  <c r="B839" i="14"/>
  <c r="A839"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B836" i="14"/>
  <c r="A836" i="14"/>
  <c r="Y835" i="14"/>
  <c r="X835" i="14"/>
  <c r="W835" i="14"/>
  <c r="V835" i="14"/>
  <c r="U835" i="14"/>
  <c r="T835" i="14"/>
  <c r="S835" i="14"/>
  <c r="R835" i="14"/>
  <c r="Q835" i="14"/>
  <c r="P835" i="14"/>
  <c r="O835" i="14"/>
  <c r="N835" i="14"/>
  <c r="M835" i="14"/>
  <c r="L835" i="14"/>
  <c r="K835" i="14"/>
  <c r="J835" i="14"/>
  <c r="I835" i="14"/>
  <c r="H835" i="14"/>
  <c r="G835" i="14"/>
  <c r="F835" i="14"/>
  <c r="E835" i="14"/>
  <c r="D835" i="14"/>
  <c r="C835" i="14"/>
  <c r="B835" i="14"/>
  <c r="A835"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B832" i="14"/>
  <c r="A832" i="14"/>
  <c r="Y831" i="14"/>
  <c r="X831" i="14"/>
  <c r="W831" i="14"/>
  <c r="V831" i="14"/>
  <c r="U831" i="14"/>
  <c r="T831" i="14"/>
  <c r="S831" i="14"/>
  <c r="R831" i="14"/>
  <c r="Q831" i="14"/>
  <c r="P831" i="14"/>
  <c r="O831" i="14"/>
  <c r="N831" i="14"/>
  <c r="M831" i="14"/>
  <c r="L831" i="14"/>
  <c r="K831" i="14"/>
  <c r="J831" i="14"/>
  <c r="I831" i="14"/>
  <c r="H831" i="14"/>
  <c r="G831" i="14"/>
  <c r="F831" i="14"/>
  <c r="E831" i="14"/>
  <c r="D831" i="14"/>
  <c r="C831" i="14"/>
  <c r="B831" i="14"/>
  <c r="A831"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B828" i="14"/>
  <c r="A828" i="14"/>
  <c r="Y827" i="14"/>
  <c r="X827" i="14"/>
  <c r="W827" i="14"/>
  <c r="V827" i="14"/>
  <c r="U827" i="14"/>
  <c r="T827" i="14"/>
  <c r="S827" i="14"/>
  <c r="R827" i="14"/>
  <c r="Q827" i="14"/>
  <c r="P827" i="14"/>
  <c r="O827" i="14"/>
  <c r="N827" i="14"/>
  <c r="M827" i="14"/>
  <c r="L827" i="14"/>
  <c r="K827" i="14"/>
  <c r="J827" i="14"/>
  <c r="I827" i="14"/>
  <c r="H827" i="14"/>
  <c r="G827" i="14"/>
  <c r="F827" i="14"/>
  <c r="E827" i="14"/>
  <c r="D827" i="14"/>
  <c r="C827" i="14"/>
  <c r="B827" i="14"/>
  <c r="A827"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B824" i="14"/>
  <c r="A824" i="14"/>
  <c r="Y823" i="14"/>
  <c r="X823" i="14"/>
  <c r="W823" i="14"/>
  <c r="V823" i="14"/>
  <c r="U823" i="14"/>
  <c r="T823" i="14"/>
  <c r="S823" i="14"/>
  <c r="R823" i="14"/>
  <c r="Q823" i="14"/>
  <c r="P823" i="14"/>
  <c r="O823" i="14"/>
  <c r="N823" i="14"/>
  <c r="M823" i="14"/>
  <c r="L823" i="14"/>
  <c r="K823" i="14"/>
  <c r="J823" i="14"/>
  <c r="I823" i="14"/>
  <c r="H823" i="14"/>
  <c r="G823" i="14"/>
  <c r="F823" i="14"/>
  <c r="E823" i="14"/>
  <c r="D823" i="14"/>
  <c r="C823" i="14"/>
  <c r="B823" i="14"/>
  <c r="A823"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B820" i="14"/>
  <c r="A820"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B819" i="14"/>
  <c r="A819"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B816" i="14"/>
  <c r="A816"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B812" i="14"/>
  <c r="A812"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B808" i="14"/>
  <c r="A808"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B804" i="14"/>
  <c r="A804"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B800" i="14"/>
  <c r="A800"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B796" i="14"/>
  <c r="A796"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B792" i="14"/>
  <c r="A792"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B788" i="14"/>
  <c r="A788"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B784" i="14"/>
  <c r="A784"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B780" i="14"/>
  <c r="A780"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B776" i="14"/>
  <c r="A776"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B772" i="14"/>
  <c r="A772"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B768" i="14"/>
  <c r="A768"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B764" i="14"/>
  <c r="A764"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B760" i="14"/>
  <c r="A760"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B756" i="14"/>
  <c r="A756"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B752" i="14"/>
  <c r="A752"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B748" i="14"/>
  <c r="A748"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B744" i="14"/>
  <c r="A744"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B740" i="14"/>
  <c r="A740"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B736" i="14"/>
  <c r="A736"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Y9" i="14"/>
  <c r="X9" i="14"/>
  <c r="W9" i="14"/>
  <c r="V9" i="14"/>
  <c r="U9" i="14"/>
  <c r="T9" i="14"/>
  <c r="S9" i="14"/>
  <c r="R9" i="14"/>
  <c r="Q9" i="14"/>
  <c r="P9" i="14"/>
  <c r="O9" i="14"/>
  <c r="N9" i="14"/>
  <c r="M9" i="14"/>
  <c r="L9" i="14"/>
  <c r="K9" i="14"/>
  <c r="J9" i="14"/>
  <c r="I9" i="14"/>
  <c r="H9" i="14"/>
  <c r="G9" i="14"/>
  <c r="F9" i="14"/>
  <c r="E9" i="14"/>
  <c r="D9" i="14"/>
  <c r="C9" i="14"/>
  <c r="B9" i="14"/>
  <c r="A9" i="14"/>
  <c r="Y8" i="14"/>
  <c r="X8" i="14"/>
  <c r="W8" i="14"/>
  <c r="V8" i="14"/>
  <c r="U8" i="14"/>
  <c r="T8" i="14"/>
  <c r="S8" i="14"/>
  <c r="R8" i="14"/>
  <c r="Q8" i="14"/>
  <c r="P8" i="14"/>
  <c r="O8" i="14"/>
  <c r="N8" i="14"/>
  <c r="M8" i="14"/>
  <c r="L8" i="14"/>
  <c r="K8" i="14"/>
  <c r="J8" i="14"/>
  <c r="I8" i="14"/>
  <c r="H8" i="14"/>
  <c r="G8" i="14"/>
  <c r="F8" i="14"/>
  <c r="E8" i="14"/>
  <c r="D8" i="14"/>
  <c r="C8" i="14"/>
  <c r="B8" i="14"/>
  <c r="A8" i="14"/>
  <c r="Y7" i="14"/>
  <c r="X7" i="14"/>
  <c r="W7" i="14"/>
  <c r="V7" i="14"/>
  <c r="U7" i="14"/>
  <c r="T7" i="14"/>
  <c r="S7" i="14"/>
  <c r="R7" i="14"/>
  <c r="Q7" i="14"/>
  <c r="P7" i="14"/>
  <c r="O7" i="14"/>
  <c r="N7" i="14"/>
  <c r="M7" i="14"/>
  <c r="L7" i="14"/>
  <c r="K7" i="14"/>
  <c r="J7" i="14"/>
  <c r="I7" i="14"/>
  <c r="H7" i="14"/>
  <c r="G7" i="14"/>
  <c r="F7" i="14"/>
  <c r="E7" i="14"/>
  <c r="D7" i="14"/>
  <c r="C7" i="14"/>
  <c r="B7" i="14"/>
  <c r="A7" i="14"/>
  <c r="Y6" i="14"/>
  <c r="X6" i="14"/>
  <c r="W6" i="14"/>
  <c r="V6" i="14"/>
  <c r="U6" i="14"/>
  <c r="T6" i="14"/>
  <c r="S6" i="14"/>
  <c r="R6" i="14"/>
  <c r="Q6" i="14"/>
  <c r="P6" i="14"/>
  <c r="O6" i="14"/>
  <c r="N6" i="14"/>
  <c r="M6" i="14"/>
  <c r="L6" i="14"/>
  <c r="K6" i="14"/>
  <c r="J6" i="14"/>
  <c r="I6" i="14"/>
  <c r="H6" i="14"/>
  <c r="G6" i="14"/>
  <c r="F6" i="14"/>
  <c r="E6" i="14"/>
  <c r="D6" i="14"/>
  <c r="C6" i="14"/>
  <c r="B6" i="14"/>
  <c r="A6" i="14"/>
  <c r="Y5" i="14"/>
  <c r="X5" i="14"/>
  <c r="W5" i="14"/>
  <c r="V5" i="14"/>
  <c r="U5" i="14"/>
  <c r="T5" i="14"/>
  <c r="S5" i="14"/>
  <c r="R5" i="14"/>
  <c r="Q5" i="14"/>
  <c r="P5" i="14"/>
  <c r="O5" i="14"/>
  <c r="N5" i="14"/>
  <c r="M5" i="14"/>
  <c r="L5" i="14"/>
  <c r="K5" i="14"/>
  <c r="J5" i="14"/>
  <c r="I5" i="14"/>
  <c r="H5" i="14"/>
  <c r="G5" i="14"/>
  <c r="F5" i="14"/>
  <c r="E5" i="14"/>
  <c r="D5" i="14"/>
  <c r="C5" i="14"/>
  <c r="B5" i="14"/>
  <c r="A5" i="14"/>
  <c r="Y4" i="14"/>
  <c r="X4" i="14"/>
  <c r="W4" i="14"/>
  <c r="V4" i="14"/>
  <c r="U4" i="14"/>
  <c r="T4" i="14"/>
  <c r="S4" i="14"/>
  <c r="R4" i="14"/>
  <c r="Q4" i="14"/>
  <c r="P4" i="14"/>
  <c r="O4" i="14"/>
  <c r="N4" i="14"/>
  <c r="M4" i="14"/>
  <c r="L4" i="14"/>
  <c r="K4" i="14"/>
  <c r="J4" i="14"/>
  <c r="I4" i="14"/>
  <c r="H4" i="14"/>
  <c r="G4" i="14"/>
  <c r="F4" i="14"/>
  <c r="E4" i="14"/>
  <c r="D4" i="14"/>
  <c r="C4" i="14"/>
  <c r="B4" i="14"/>
  <c r="A4" i="14"/>
  <c r="A3" i="14"/>
  <c r="D1" i="13"/>
  <c r="H31" i="11"/>
  <c r="G31" i="11"/>
  <c r="G33" i="11" s="1"/>
  <c r="I24" i="11"/>
  <c r="I23" i="11"/>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J3" i="9"/>
  <c r="I3" i="9"/>
  <c r="H3" i="9"/>
  <c r="G3" i="9"/>
  <c r="A3" i="9"/>
  <c r="A2" i="9"/>
  <c r="G17" i="8"/>
  <c r="G16" i="8"/>
  <c r="A1" i="4"/>
  <c r="D240" i="3"/>
  <c r="D39" i="3"/>
  <c r="D38" i="3"/>
  <c r="D37" i="3"/>
  <c r="A1" i="3"/>
  <c r="J756" i="2"/>
  <c r="J755" i="2"/>
  <c r="J754" i="2"/>
  <c r="J753" i="2"/>
  <c r="J752" i="2"/>
  <c r="J751" i="2"/>
  <c r="J750" i="2"/>
  <c r="J749" i="2"/>
  <c r="J748" i="2"/>
  <c r="J747" i="2"/>
  <c r="J746" i="2"/>
  <c r="J745" i="2"/>
  <c r="J744" i="2"/>
  <c r="J743" i="2"/>
  <c r="J742" i="2"/>
  <c r="J741" i="2"/>
  <c r="J740" i="2"/>
  <c r="J739" i="2"/>
  <c r="J738" i="2"/>
  <c r="J737" i="2"/>
  <c r="J736" i="2"/>
  <c r="J735" i="2"/>
  <c r="J734" i="2"/>
  <c r="J733" i="2"/>
  <c r="J732" i="2"/>
  <c r="J731" i="2"/>
  <c r="BA730" i="2"/>
  <c r="AZ730" i="2"/>
  <c r="AY730" i="2"/>
  <c r="AX730" i="2"/>
  <c r="AW730" i="2"/>
  <c r="AV730" i="2"/>
  <c r="AU730" i="2"/>
  <c r="AT730" i="2"/>
  <c r="AS730" i="2"/>
  <c r="AR730" i="2"/>
  <c r="AQ730" i="2"/>
  <c r="AP730" i="2"/>
  <c r="AO730" i="2"/>
  <c r="AN730" i="2"/>
  <c r="AM730" i="2"/>
  <c r="AL730" i="2"/>
  <c r="AK730" i="2"/>
  <c r="AJ730" i="2"/>
  <c r="AI730" i="2"/>
  <c r="AH730" i="2"/>
  <c r="AG730" i="2"/>
  <c r="AF730" i="2"/>
  <c r="AE730" i="2"/>
  <c r="AD730" i="2"/>
  <c r="AC730" i="2"/>
  <c r="AB730" i="2"/>
  <c r="AA730" i="2"/>
  <c r="Z730" i="2"/>
  <c r="Y730" i="2"/>
  <c r="X730" i="2"/>
  <c r="W730" i="2"/>
  <c r="K730" i="2"/>
  <c r="I730" i="2"/>
  <c r="J730" i="2" s="1"/>
  <c r="A730" i="2"/>
  <c r="BA729" i="2"/>
  <c r="AZ729" i="2"/>
  <c r="AY729" i="2"/>
  <c r="AX729" i="2"/>
  <c r="AW729" i="2"/>
  <c r="AV729" i="2"/>
  <c r="AU729" i="2"/>
  <c r="AT729" i="2"/>
  <c r="AS729" i="2"/>
  <c r="AR729" i="2"/>
  <c r="AQ729" i="2"/>
  <c r="AP729" i="2"/>
  <c r="AO729" i="2"/>
  <c r="AN729" i="2"/>
  <c r="AM729" i="2"/>
  <c r="AL729" i="2"/>
  <c r="AK729" i="2"/>
  <c r="AJ729" i="2"/>
  <c r="AI729" i="2"/>
  <c r="AH729" i="2"/>
  <c r="AG729" i="2"/>
  <c r="AF729" i="2"/>
  <c r="AE729" i="2"/>
  <c r="AD729" i="2"/>
  <c r="AC729" i="2"/>
  <c r="AB729" i="2"/>
  <c r="AA729" i="2"/>
  <c r="Z729" i="2"/>
  <c r="Y729" i="2"/>
  <c r="X729" i="2"/>
  <c r="W729" i="2"/>
  <c r="K729" i="2"/>
  <c r="I729" i="2"/>
  <c r="J729" i="2" s="1"/>
  <c r="A729" i="2"/>
  <c r="BA248" i="2"/>
  <c r="AZ248" i="2"/>
  <c r="AY248" i="2"/>
  <c r="AX248" i="2"/>
  <c r="AW248" i="2"/>
  <c r="AV248" i="2"/>
  <c r="AU248" i="2"/>
  <c r="AT248" i="2"/>
  <c r="AS248" i="2"/>
  <c r="AR248" i="2"/>
  <c r="AQ248" i="2"/>
  <c r="AP248" i="2"/>
  <c r="AO248" i="2"/>
  <c r="AN248" i="2"/>
  <c r="AM248" i="2"/>
  <c r="AL248" i="2"/>
  <c r="AK248" i="2"/>
  <c r="AJ248" i="2"/>
  <c r="AI248" i="2"/>
  <c r="AH248" i="2"/>
  <c r="AG248" i="2"/>
  <c r="AF248" i="2"/>
  <c r="AE248" i="2"/>
  <c r="AD248" i="2"/>
  <c r="AC248" i="2"/>
  <c r="AB248" i="2"/>
  <c r="AA248" i="2"/>
  <c r="Z248" i="2"/>
  <c r="Y248" i="2"/>
  <c r="X248" i="2"/>
  <c r="W248" i="2"/>
  <c r="K248" i="2"/>
  <c r="I248" i="2"/>
  <c r="J248" i="2" s="1"/>
  <c r="A248" i="2"/>
  <c r="BA247" i="2"/>
  <c r="AZ247" i="2"/>
  <c r="AY247" i="2"/>
  <c r="AX247" i="2"/>
  <c r="AW247" i="2"/>
  <c r="AV247" i="2"/>
  <c r="AU247" i="2"/>
  <c r="AT247" i="2"/>
  <c r="AS247" i="2"/>
  <c r="AR247" i="2"/>
  <c r="AQ247" i="2"/>
  <c r="AP247" i="2"/>
  <c r="AO247" i="2"/>
  <c r="AN247" i="2"/>
  <c r="AM247" i="2"/>
  <c r="AL247" i="2"/>
  <c r="AK247" i="2"/>
  <c r="AJ247" i="2"/>
  <c r="AI247" i="2"/>
  <c r="AH247" i="2"/>
  <c r="AG247" i="2"/>
  <c r="AF247" i="2"/>
  <c r="AE247" i="2"/>
  <c r="AD247" i="2"/>
  <c r="AC247" i="2"/>
  <c r="AB247" i="2"/>
  <c r="AA247" i="2"/>
  <c r="Z247" i="2"/>
  <c r="Y247" i="2"/>
  <c r="X247" i="2"/>
  <c r="W247" i="2"/>
  <c r="K247" i="2"/>
  <c r="I247" i="2"/>
  <c r="J247" i="2" s="1"/>
  <c r="A247" i="2"/>
  <c r="BA728" i="2"/>
  <c r="AZ728" i="2"/>
  <c r="AY728" i="2"/>
  <c r="AX728" i="2"/>
  <c r="AW728" i="2"/>
  <c r="AV728" i="2"/>
  <c r="AU728" i="2"/>
  <c r="AT728" i="2"/>
  <c r="AS728" i="2"/>
  <c r="AR728" i="2"/>
  <c r="AQ728" i="2"/>
  <c r="AP728" i="2"/>
  <c r="AO728" i="2"/>
  <c r="AN728" i="2"/>
  <c r="AM728" i="2"/>
  <c r="AL728" i="2"/>
  <c r="AK728" i="2"/>
  <c r="AJ728" i="2"/>
  <c r="AI728" i="2"/>
  <c r="AH728" i="2"/>
  <c r="AG728" i="2"/>
  <c r="AF728" i="2"/>
  <c r="AE728" i="2"/>
  <c r="AD728" i="2"/>
  <c r="AC728" i="2"/>
  <c r="AB728" i="2"/>
  <c r="AA728" i="2"/>
  <c r="Z728" i="2"/>
  <c r="Y728" i="2"/>
  <c r="X728" i="2"/>
  <c r="W728" i="2"/>
  <c r="K728" i="2"/>
  <c r="I728" i="2"/>
  <c r="J728" i="2" s="1"/>
  <c r="BA36" i="2"/>
  <c r="AZ36" i="2"/>
  <c r="AY36" i="2"/>
  <c r="AX36" i="2"/>
  <c r="AW36" i="2"/>
  <c r="AV36" i="2"/>
  <c r="AU36" i="2"/>
  <c r="AT36" i="2"/>
  <c r="AS36" i="2"/>
  <c r="AR36" i="2"/>
  <c r="AQ36" i="2"/>
  <c r="AP36" i="2"/>
  <c r="AO36" i="2"/>
  <c r="AN36" i="2"/>
  <c r="AM36" i="2"/>
  <c r="AL36" i="2"/>
  <c r="AK36" i="2"/>
  <c r="AJ36" i="2"/>
  <c r="AI36" i="2"/>
  <c r="AH36" i="2"/>
  <c r="AG36" i="2"/>
  <c r="AF36" i="2"/>
  <c r="AE36" i="2"/>
  <c r="AD36" i="2"/>
  <c r="AC36" i="2"/>
  <c r="AB36" i="2"/>
  <c r="AA36" i="2"/>
  <c r="Z36" i="2"/>
  <c r="Y36" i="2"/>
  <c r="X36" i="2"/>
  <c r="W36" i="2"/>
  <c r="K36" i="2"/>
  <c r="I36" i="2"/>
  <c r="J36" i="2" s="1"/>
  <c r="A36" i="2"/>
  <c r="BA35" i="2"/>
  <c r="AZ35" i="2"/>
  <c r="AY35" i="2"/>
  <c r="AX35" i="2"/>
  <c r="AW35" i="2"/>
  <c r="AV35" i="2"/>
  <c r="AU35" i="2"/>
  <c r="AT35" i="2"/>
  <c r="AS35" i="2"/>
  <c r="AR35" i="2"/>
  <c r="AQ35" i="2"/>
  <c r="AP35" i="2"/>
  <c r="AO35" i="2"/>
  <c r="AN35" i="2"/>
  <c r="AM35" i="2"/>
  <c r="AL35" i="2"/>
  <c r="AK35" i="2"/>
  <c r="AJ35" i="2"/>
  <c r="AI35" i="2"/>
  <c r="AH35" i="2"/>
  <c r="AG35" i="2"/>
  <c r="AF35" i="2"/>
  <c r="AE35" i="2"/>
  <c r="AD35" i="2"/>
  <c r="AC35" i="2"/>
  <c r="AB35" i="2"/>
  <c r="AA35" i="2"/>
  <c r="Z35" i="2"/>
  <c r="Y35" i="2"/>
  <c r="X35" i="2"/>
  <c r="W35" i="2"/>
  <c r="K35" i="2"/>
  <c r="I35" i="2"/>
  <c r="J35" i="2" s="1"/>
  <c r="A35" i="2"/>
  <c r="BA351" i="2"/>
  <c r="AZ351" i="2"/>
  <c r="AY351" i="2"/>
  <c r="AX351" i="2"/>
  <c r="AW351" i="2"/>
  <c r="AV351" i="2"/>
  <c r="AU351" i="2"/>
  <c r="AT351" i="2"/>
  <c r="AS351" i="2"/>
  <c r="AR351" i="2"/>
  <c r="AQ351" i="2"/>
  <c r="AP351" i="2"/>
  <c r="AO351" i="2"/>
  <c r="AN351" i="2"/>
  <c r="AM351" i="2"/>
  <c r="AL351" i="2"/>
  <c r="AK351" i="2"/>
  <c r="AJ351" i="2"/>
  <c r="AI351" i="2"/>
  <c r="AH351" i="2"/>
  <c r="AG351" i="2"/>
  <c r="AF351" i="2"/>
  <c r="AE351" i="2"/>
  <c r="AD351" i="2"/>
  <c r="AC351" i="2"/>
  <c r="AB351" i="2"/>
  <c r="AA351" i="2"/>
  <c r="Z351" i="2"/>
  <c r="Y351" i="2"/>
  <c r="X351" i="2"/>
  <c r="W351" i="2"/>
  <c r="K351" i="2"/>
  <c r="I351" i="2"/>
  <c r="J351" i="2" s="1"/>
  <c r="A351" i="2"/>
  <c r="BA353" i="2"/>
  <c r="AZ353" i="2"/>
  <c r="AY353" i="2"/>
  <c r="AX353" i="2"/>
  <c r="AW353" i="2"/>
  <c r="AV353" i="2"/>
  <c r="AU353" i="2"/>
  <c r="AT353" i="2"/>
  <c r="AS353" i="2"/>
  <c r="AR353" i="2"/>
  <c r="AQ353" i="2"/>
  <c r="AP353" i="2"/>
  <c r="AO353" i="2"/>
  <c r="AN353" i="2"/>
  <c r="AM353" i="2"/>
  <c r="AL353" i="2"/>
  <c r="AK353" i="2"/>
  <c r="AJ353" i="2"/>
  <c r="AI353" i="2"/>
  <c r="AH353" i="2"/>
  <c r="AG353" i="2"/>
  <c r="AF353" i="2"/>
  <c r="AE353" i="2"/>
  <c r="AD353" i="2"/>
  <c r="AC353" i="2"/>
  <c r="AB353" i="2"/>
  <c r="AA353" i="2"/>
  <c r="Z353" i="2"/>
  <c r="Y353" i="2"/>
  <c r="X353" i="2"/>
  <c r="W353" i="2"/>
  <c r="K353" i="2"/>
  <c r="I353" i="2"/>
  <c r="J353" i="2" s="1"/>
  <c r="A353" i="2"/>
  <c r="BA352" i="2"/>
  <c r="AZ352" i="2"/>
  <c r="AY352" i="2"/>
  <c r="AX352" i="2"/>
  <c r="AW352" i="2"/>
  <c r="AV352" i="2"/>
  <c r="AU352" i="2"/>
  <c r="AT352" i="2"/>
  <c r="AS352" i="2"/>
  <c r="AR352" i="2"/>
  <c r="AQ352" i="2"/>
  <c r="AP352" i="2"/>
  <c r="AO352" i="2"/>
  <c r="AN352" i="2"/>
  <c r="AM352" i="2"/>
  <c r="AL352" i="2"/>
  <c r="AK352" i="2"/>
  <c r="AJ352" i="2"/>
  <c r="AI352" i="2"/>
  <c r="AH352" i="2"/>
  <c r="AG352" i="2"/>
  <c r="AF352" i="2"/>
  <c r="AE352" i="2"/>
  <c r="AD352" i="2"/>
  <c r="AC352" i="2"/>
  <c r="AB352" i="2"/>
  <c r="AA352" i="2"/>
  <c r="Z352" i="2"/>
  <c r="Y352" i="2"/>
  <c r="X352" i="2"/>
  <c r="W352" i="2"/>
  <c r="K352" i="2"/>
  <c r="I352" i="2"/>
  <c r="J352" i="2" s="1"/>
  <c r="A352" i="2"/>
  <c r="BA34" i="2"/>
  <c r="AZ34" i="2"/>
  <c r="AY34" i="2"/>
  <c r="AX34" i="2"/>
  <c r="AW34" i="2"/>
  <c r="AV34" i="2"/>
  <c r="AU34" i="2"/>
  <c r="AT34" i="2"/>
  <c r="AS34" i="2"/>
  <c r="AR34" i="2"/>
  <c r="AQ34" i="2"/>
  <c r="AP34" i="2"/>
  <c r="AO34" i="2"/>
  <c r="AN34" i="2"/>
  <c r="AM34" i="2"/>
  <c r="AL34" i="2"/>
  <c r="AK34" i="2"/>
  <c r="AJ34" i="2"/>
  <c r="AI34" i="2"/>
  <c r="AH34" i="2"/>
  <c r="AG34" i="2"/>
  <c r="AF34" i="2"/>
  <c r="AE34" i="2"/>
  <c r="AD34" i="2"/>
  <c r="AC34" i="2"/>
  <c r="AB34" i="2"/>
  <c r="AA34" i="2"/>
  <c r="Z34" i="2"/>
  <c r="Y34" i="2"/>
  <c r="X34" i="2"/>
  <c r="W34" i="2"/>
  <c r="K34" i="2"/>
  <c r="I34" i="2"/>
  <c r="J34" i="2" s="1"/>
  <c r="A34" i="2"/>
  <c r="BA123" i="2"/>
  <c r="AZ123" i="2"/>
  <c r="AY123" i="2"/>
  <c r="AX123" i="2"/>
  <c r="AW123" i="2"/>
  <c r="AV123" i="2"/>
  <c r="AU123" i="2"/>
  <c r="AT123" i="2"/>
  <c r="AS123" i="2"/>
  <c r="AR123" i="2"/>
  <c r="AQ123" i="2"/>
  <c r="AP123" i="2"/>
  <c r="AO123" i="2"/>
  <c r="AN123" i="2"/>
  <c r="AM123" i="2"/>
  <c r="AL123" i="2"/>
  <c r="AK123" i="2"/>
  <c r="AJ123" i="2"/>
  <c r="AI123" i="2"/>
  <c r="AH123" i="2"/>
  <c r="AG123" i="2"/>
  <c r="AF123" i="2"/>
  <c r="AE123" i="2"/>
  <c r="AD123" i="2"/>
  <c r="AC123" i="2"/>
  <c r="AB123" i="2"/>
  <c r="AA123" i="2"/>
  <c r="Z123" i="2"/>
  <c r="Y123" i="2"/>
  <c r="X123" i="2"/>
  <c r="W123" i="2"/>
  <c r="I123" i="2"/>
  <c r="J123" i="2" s="1"/>
  <c r="K123" i="2" s="1"/>
  <c r="A123" i="2"/>
  <c r="BA122" i="2"/>
  <c r="AZ122" i="2"/>
  <c r="AY122" i="2"/>
  <c r="AX122" i="2"/>
  <c r="AW122" i="2"/>
  <c r="AV122" i="2"/>
  <c r="AU122" i="2"/>
  <c r="AT122" i="2"/>
  <c r="AS122" i="2"/>
  <c r="AR122" i="2"/>
  <c r="AQ122" i="2"/>
  <c r="AP122" i="2"/>
  <c r="AO122" i="2"/>
  <c r="AN122" i="2"/>
  <c r="AM122" i="2"/>
  <c r="AL122" i="2"/>
  <c r="AK122" i="2"/>
  <c r="AJ122" i="2"/>
  <c r="AI122" i="2"/>
  <c r="AH122" i="2"/>
  <c r="AG122" i="2"/>
  <c r="AF122" i="2"/>
  <c r="AE122" i="2"/>
  <c r="AD122" i="2"/>
  <c r="AC122" i="2"/>
  <c r="AB122" i="2"/>
  <c r="AA122" i="2"/>
  <c r="Z122" i="2"/>
  <c r="Y122" i="2"/>
  <c r="X122" i="2"/>
  <c r="W122" i="2"/>
  <c r="I122" i="2"/>
  <c r="J122" i="2" s="1"/>
  <c r="K122" i="2" s="1"/>
  <c r="A122" i="2"/>
  <c r="BA121" i="2"/>
  <c r="AZ121" i="2"/>
  <c r="AY121" i="2"/>
  <c r="AX121" i="2"/>
  <c r="AW121" i="2"/>
  <c r="AV121" i="2"/>
  <c r="AU121" i="2"/>
  <c r="AT121" i="2"/>
  <c r="AS121" i="2"/>
  <c r="AR121" i="2"/>
  <c r="AQ121" i="2"/>
  <c r="AP121" i="2"/>
  <c r="AO121" i="2"/>
  <c r="AN121" i="2"/>
  <c r="AM121" i="2"/>
  <c r="AL121" i="2"/>
  <c r="AK121" i="2"/>
  <c r="AJ121" i="2"/>
  <c r="AI121" i="2"/>
  <c r="AH121" i="2"/>
  <c r="AG121" i="2"/>
  <c r="AF121" i="2"/>
  <c r="AE121" i="2"/>
  <c r="AD121" i="2"/>
  <c r="AC121" i="2"/>
  <c r="AB121" i="2"/>
  <c r="AA121" i="2"/>
  <c r="Z121" i="2"/>
  <c r="Y121" i="2"/>
  <c r="X121" i="2"/>
  <c r="W121" i="2"/>
  <c r="I121" i="2"/>
  <c r="J121" i="2" s="1"/>
  <c r="K121" i="2" s="1"/>
  <c r="A121" i="2"/>
  <c r="BA331" i="2"/>
  <c r="AZ331" i="2"/>
  <c r="AY331" i="2"/>
  <c r="AX331" i="2"/>
  <c r="AW331" i="2"/>
  <c r="AV331" i="2"/>
  <c r="AU331" i="2"/>
  <c r="AT331" i="2"/>
  <c r="AS331" i="2"/>
  <c r="AR331" i="2"/>
  <c r="AQ331" i="2"/>
  <c r="AP331" i="2"/>
  <c r="AO331" i="2"/>
  <c r="AN331" i="2"/>
  <c r="AM331" i="2"/>
  <c r="AL331" i="2"/>
  <c r="AK331" i="2"/>
  <c r="AJ331" i="2"/>
  <c r="AI331" i="2"/>
  <c r="AH331" i="2"/>
  <c r="AG331" i="2"/>
  <c r="AF331" i="2"/>
  <c r="AE331" i="2"/>
  <c r="AD331" i="2"/>
  <c r="AC331" i="2"/>
  <c r="AB331" i="2"/>
  <c r="AA331" i="2"/>
  <c r="Z331" i="2"/>
  <c r="Y331" i="2"/>
  <c r="X331" i="2"/>
  <c r="W331" i="2"/>
  <c r="K331" i="2"/>
  <c r="I331" i="2"/>
  <c r="J331" i="2" s="1"/>
  <c r="A331" i="2"/>
  <c r="BA124" i="2"/>
  <c r="AZ124" i="2"/>
  <c r="AY124" i="2"/>
  <c r="AX124" i="2"/>
  <c r="AW124" i="2"/>
  <c r="AV124" i="2"/>
  <c r="AU124" i="2"/>
  <c r="AT124" i="2"/>
  <c r="AS124" i="2"/>
  <c r="AR124" i="2"/>
  <c r="AQ124" i="2"/>
  <c r="AP124" i="2"/>
  <c r="AO124" i="2"/>
  <c r="AN124" i="2"/>
  <c r="AM124" i="2"/>
  <c r="AL124" i="2"/>
  <c r="AK124" i="2"/>
  <c r="AJ124" i="2"/>
  <c r="AI124" i="2"/>
  <c r="AH124" i="2"/>
  <c r="AG124" i="2"/>
  <c r="AF124" i="2"/>
  <c r="AE124" i="2"/>
  <c r="AD124" i="2"/>
  <c r="AC124" i="2"/>
  <c r="AB124" i="2"/>
  <c r="AA124" i="2"/>
  <c r="Z124" i="2"/>
  <c r="Y124" i="2"/>
  <c r="X124" i="2"/>
  <c r="W124" i="2"/>
  <c r="I124" i="2"/>
  <c r="J124" i="2" s="1"/>
  <c r="K124" i="2" s="1"/>
  <c r="A124" i="2"/>
  <c r="BA120" i="2"/>
  <c r="AZ120" i="2"/>
  <c r="AY120" i="2"/>
  <c r="AX120" i="2"/>
  <c r="AW120" i="2"/>
  <c r="AV120" i="2"/>
  <c r="AU120" i="2"/>
  <c r="AT120" i="2"/>
  <c r="AS120" i="2"/>
  <c r="AR120" i="2"/>
  <c r="AQ120" i="2"/>
  <c r="AP120" i="2"/>
  <c r="AO120" i="2"/>
  <c r="AN120" i="2"/>
  <c r="AM120" i="2"/>
  <c r="AL120" i="2"/>
  <c r="AK120" i="2"/>
  <c r="AJ120" i="2"/>
  <c r="AI120" i="2"/>
  <c r="AH120" i="2"/>
  <c r="AG120" i="2"/>
  <c r="AF120" i="2"/>
  <c r="AE120" i="2"/>
  <c r="AD120" i="2"/>
  <c r="AC120" i="2"/>
  <c r="AB120" i="2"/>
  <c r="AA120" i="2"/>
  <c r="Z120" i="2"/>
  <c r="Y120" i="2"/>
  <c r="X120" i="2"/>
  <c r="W120" i="2"/>
  <c r="I120" i="2"/>
  <c r="J120" i="2" s="1"/>
  <c r="K120" i="2" s="1"/>
  <c r="A120" i="2"/>
  <c r="BA197" i="2"/>
  <c r="AZ197" i="2"/>
  <c r="AY197" i="2"/>
  <c r="AX197" i="2"/>
  <c r="AW197" i="2"/>
  <c r="AV197" i="2"/>
  <c r="AU197" i="2"/>
  <c r="AT197" i="2"/>
  <c r="AS197" i="2"/>
  <c r="AR197" i="2"/>
  <c r="AQ197" i="2"/>
  <c r="AP197" i="2"/>
  <c r="AO197" i="2"/>
  <c r="AN197" i="2"/>
  <c r="AM197" i="2"/>
  <c r="AL197" i="2"/>
  <c r="AK197" i="2"/>
  <c r="AJ197" i="2"/>
  <c r="AI197" i="2"/>
  <c r="AH197" i="2"/>
  <c r="AG197" i="2"/>
  <c r="AF197" i="2"/>
  <c r="AE197" i="2"/>
  <c r="AD197" i="2"/>
  <c r="AC197" i="2"/>
  <c r="AB197" i="2"/>
  <c r="AA197" i="2"/>
  <c r="Z197" i="2"/>
  <c r="Y197" i="2"/>
  <c r="X197" i="2"/>
  <c r="W197" i="2"/>
  <c r="K197" i="2"/>
  <c r="I197" i="2"/>
  <c r="J197" i="2" s="1"/>
  <c r="A197" i="2"/>
  <c r="BA300" i="2"/>
  <c r="AZ300" i="2"/>
  <c r="AY300" i="2"/>
  <c r="AX300" i="2"/>
  <c r="AW300" i="2"/>
  <c r="AV300" i="2"/>
  <c r="AU300" i="2"/>
  <c r="AT300" i="2"/>
  <c r="AS300" i="2"/>
  <c r="AR300" i="2"/>
  <c r="AQ300" i="2"/>
  <c r="AP300" i="2"/>
  <c r="AO300" i="2"/>
  <c r="AN300" i="2"/>
  <c r="AM300" i="2"/>
  <c r="AL300" i="2"/>
  <c r="AK300" i="2"/>
  <c r="AJ300" i="2"/>
  <c r="AI300" i="2"/>
  <c r="AH300" i="2"/>
  <c r="AG300" i="2"/>
  <c r="AF300" i="2"/>
  <c r="AE300" i="2"/>
  <c r="AD300" i="2"/>
  <c r="AC300" i="2"/>
  <c r="AB300" i="2"/>
  <c r="AA300" i="2"/>
  <c r="Z300" i="2"/>
  <c r="Y300" i="2"/>
  <c r="X300" i="2"/>
  <c r="W300" i="2"/>
  <c r="K300" i="2"/>
  <c r="I300" i="2"/>
  <c r="J300" i="2" s="1"/>
  <c r="A300" i="2"/>
  <c r="BA200" i="2"/>
  <c r="AZ200" i="2"/>
  <c r="AY200" i="2"/>
  <c r="AX200" i="2"/>
  <c r="AW200" i="2"/>
  <c r="AV200" i="2"/>
  <c r="AU200" i="2"/>
  <c r="AT200" i="2"/>
  <c r="AS200" i="2"/>
  <c r="AR200" i="2"/>
  <c r="AQ200" i="2"/>
  <c r="AP200" i="2"/>
  <c r="AO200" i="2"/>
  <c r="AN200" i="2"/>
  <c r="AM200" i="2"/>
  <c r="AL200" i="2"/>
  <c r="AK200" i="2"/>
  <c r="AJ200" i="2"/>
  <c r="AI200" i="2"/>
  <c r="AH200" i="2"/>
  <c r="AG200" i="2"/>
  <c r="AF200" i="2"/>
  <c r="AE200" i="2"/>
  <c r="AD200" i="2"/>
  <c r="AC200" i="2"/>
  <c r="AB200" i="2"/>
  <c r="AA200" i="2"/>
  <c r="Z200" i="2"/>
  <c r="Y200" i="2"/>
  <c r="X200" i="2"/>
  <c r="W200" i="2"/>
  <c r="K200" i="2"/>
  <c r="I200" i="2"/>
  <c r="J200" i="2" s="1"/>
  <c r="A200" i="2"/>
  <c r="BA177" i="2"/>
  <c r="AZ177" i="2"/>
  <c r="AY177" i="2"/>
  <c r="AX177" i="2"/>
  <c r="AW177" i="2"/>
  <c r="AV177" i="2"/>
  <c r="AU177" i="2"/>
  <c r="AT177" i="2"/>
  <c r="AS177" i="2"/>
  <c r="AR177" i="2"/>
  <c r="AQ177" i="2"/>
  <c r="AP177" i="2"/>
  <c r="AO177" i="2"/>
  <c r="AN177" i="2"/>
  <c r="AM177" i="2"/>
  <c r="AL177" i="2"/>
  <c r="AK177" i="2"/>
  <c r="AJ177" i="2"/>
  <c r="AI177" i="2"/>
  <c r="AH177" i="2"/>
  <c r="AG177" i="2"/>
  <c r="AF177" i="2"/>
  <c r="AE177" i="2"/>
  <c r="AD177" i="2"/>
  <c r="AC177" i="2"/>
  <c r="AB177" i="2"/>
  <c r="AA177" i="2"/>
  <c r="Z177" i="2"/>
  <c r="Y177" i="2"/>
  <c r="X177" i="2"/>
  <c r="W177" i="2"/>
  <c r="K177" i="2"/>
  <c r="I177" i="2"/>
  <c r="J177" i="2" s="1"/>
  <c r="A177" i="2"/>
  <c r="BA354" i="2"/>
  <c r="AZ354" i="2"/>
  <c r="AY354" i="2"/>
  <c r="AX354" i="2"/>
  <c r="AW354" i="2"/>
  <c r="AV354" i="2"/>
  <c r="AU354" i="2"/>
  <c r="AT354" i="2"/>
  <c r="AS354" i="2"/>
  <c r="AR354" i="2"/>
  <c r="AQ354" i="2"/>
  <c r="AP354" i="2"/>
  <c r="AO354" i="2"/>
  <c r="AN354" i="2"/>
  <c r="AM354" i="2"/>
  <c r="AL354" i="2"/>
  <c r="AK354" i="2"/>
  <c r="AJ354" i="2"/>
  <c r="AI354" i="2"/>
  <c r="AH354" i="2"/>
  <c r="AG354" i="2"/>
  <c r="AF354" i="2"/>
  <c r="AE354" i="2"/>
  <c r="AD354" i="2"/>
  <c r="AC354" i="2"/>
  <c r="AB354" i="2"/>
  <c r="AA354" i="2"/>
  <c r="Z354" i="2"/>
  <c r="Y354" i="2"/>
  <c r="X354" i="2"/>
  <c r="W354" i="2"/>
  <c r="K354" i="2"/>
  <c r="I354" i="2"/>
  <c r="J354" i="2" s="1"/>
  <c r="A354" i="2"/>
  <c r="BA445" i="2"/>
  <c r="AZ445" i="2"/>
  <c r="AY445" i="2"/>
  <c r="AX445" i="2"/>
  <c r="AW445" i="2"/>
  <c r="AV445" i="2"/>
  <c r="AU445" i="2"/>
  <c r="AT445" i="2"/>
  <c r="AS445" i="2"/>
  <c r="AR445" i="2"/>
  <c r="AQ445" i="2"/>
  <c r="AP445" i="2"/>
  <c r="AO445" i="2"/>
  <c r="AN445" i="2"/>
  <c r="AM445" i="2"/>
  <c r="AL445" i="2"/>
  <c r="AK445" i="2"/>
  <c r="AJ445" i="2"/>
  <c r="AI445" i="2"/>
  <c r="AH445" i="2"/>
  <c r="AG445" i="2"/>
  <c r="AF445" i="2"/>
  <c r="AE445" i="2"/>
  <c r="AD445" i="2"/>
  <c r="AC445" i="2"/>
  <c r="AB445" i="2"/>
  <c r="AA445" i="2"/>
  <c r="Z445" i="2"/>
  <c r="Y445" i="2"/>
  <c r="X445" i="2"/>
  <c r="W445" i="2"/>
  <c r="K445" i="2"/>
  <c r="I445" i="2"/>
  <c r="J445" i="2" s="1"/>
  <c r="A445" i="2"/>
  <c r="BA446" i="2"/>
  <c r="AZ446" i="2"/>
  <c r="AY446" i="2"/>
  <c r="AX446" i="2"/>
  <c r="AW446" i="2"/>
  <c r="AV446" i="2"/>
  <c r="AU446" i="2"/>
  <c r="AT446" i="2"/>
  <c r="AS446" i="2"/>
  <c r="AR446" i="2"/>
  <c r="AQ446" i="2"/>
  <c r="AP446" i="2"/>
  <c r="AO446" i="2"/>
  <c r="AN446" i="2"/>
  <c r="AM446" i="2"/>
  <c r="AL446" i="2"/>
  <c r="AK446" i="2"/>
  <c r="AJ446" i="2"/>
  <c r="AI446" i="2"/>
  <c r="AH446" i="2"/>
  <c r="AG446" i="2"/>
  <c r="AF446" i="2"/>
  <c r="AE446" i="2"/>
  <c r="AD446" i="2"/>
  <c r="AC446" i="2"/>
  <c r="AB446" i="2"/>
  <c r="AA446" i="2"/>
  <c r="Z446" i="2"/>
  <c r="Y446" i="2"/>
  <c r="X446" i="2"/>
  <c r="W446" i="2"/>
  <c r="K446" i="2"/>
  <c r="I446" i="2"/>
  <c r="J446" i="2" s="1"/>
  <c r="A446" i="2"/>
  <c r="BA522" i="2"/>
  <c r="AZ522" i="2"/>
  <c r="AY522" i="2"/>
  <c r="AX522" i="2"/>
  <c r="AW522" i="2"/>
  <c r="AV522" i="2"/>
  <c r="AU522" i="2"/>
  <c r="AT522" i="2"/>
  <c r="AS522" i="2"/>
  <c r="AR522" i="2"/>
  <c r="AQ522" i="2"/>
  <c r="AP522" i="2"/>
  <c r="AO522" i="2"/>
  <c r="AN522" i="2"/>
  <c r="AM522" i="2"/>
  <c r="AL522" i="2"/>
  <c r="AK522" i="2"/>
  <c r="AJ522" i="2"/>
  <c r="AI522" i="2"/>
  <c r="AH522" i="2"/>
  <c r="AG522" i="2"/>
  <c r="AF522" i="2"/>
  <c r="AE522" i="2"/>
  <c r="AD522" i="2"/>
  <c r="AC522" i="2"/>
  <c r="AB522" i="2"/>
  <c r="AA522" i="2"/>
  <c r="Z522" i="2"/>
  <c r="Y522" i="2"/>
  <c r="X522" i="2"/>
  <c r="W522" i="2"/>
  <c r="K522" i="2"/>
  <c r="I522" i="2"/>
  <c r="A522" i="2"/>
  <c r="BA521" i="2"/>
  <c r="AZ521" i="2"/>
  <c r="AY521" i="2"/>
  <c r="AX521" i="2"/>
  <c r="AW521" i="2"/>
  <c r="AV521" i="2"/>
  <c r="AU521" i="2"/>
  <c r="AT521" i="2"/>
  <c r="AS521" i="2"/>
  <c r="AR521" i="2"/>
  <c r="AQ521" i="2"/>
  <c r="AP521" i="2"/>
  <c r="AO521" i="2"/>
  <c r="AN521" i="2"/>
  <c r="AM521" i="2"/>
  <c r="AL521" i="2"/>
  <c r="AK521" i="2"/>
  <c r="AJ521" i="2"/>
  <c r="AI521" i="2"/>
  <c r="AH521" i="2"/>
  <c r="AG521" i="2"/>
  <c r="AF521" i="2"/>
  <c r="AE521" i="2"/>
  <c r="AD521" i="2"/>
  <c r="AC521" i="2"/>
  <c r="AB521" i="2"/>
  <c r="AA521" i="2"/>
  <c r="Z521" i="2"/>
  <c r="Y521" i="2"/>
  <c r="X521" i="2"/>
  <c r="W521" i="2"/>
  <c r="K521" i="2"/>
  <c r="I521" i="2"/>
  <c r="A521" i="2"/>
  <c r="BA104" i="2"/>
  <c r="AZ104" i="2"/>
  <c r="AY104" i="2"/>
  <c r="AX104" i="2"/>
  <c r="AW104" i="2"/>
  <c r="AV104" i="2"/>
  <c r="AU104" i="2"/>
  <c r="AT104" i="2"/>
  <c r="AS104" i="2"/>
  <c r="AR104" i="2"/>
  <c r="AQ104" i="2"/>
  <c r="AP104" i="2"/>
  <c r="AO104" i="2"/>
  <c r="AN104" i="2"/>
  <c r="AM104" i="2"/>
  <c r="AL104" i="2"/>
  <c r="AK104" i="2"/>
  <c r="AJ104" i="2"/>
  <c r="AI104" i="2"/>
  <c r="AH104" i="2"/>
  <c r="AG104" i="2"/>
  <c r="AF104" i="2"/>
  <c r="AE104" i="2"/>
  <c r="AD104" i="2"/>
  <c r="AC104" i="2"/>
  <c r="AB104" i="2"/>
  <c r="AA104" i="2"/>
  <c r="Z104" i="2"/>
  <c r="Y104" i="2"/>
  <c r="X104" i="2"/>
  <c r="W104" i="2"/>
  <c r="K104" i="2"/>
  <c r="I104" i="2"/>
  <c r="J104" i="2" s="1"/>
  <c r="A104" i="2"/>
  <c r="BA411" i="2"/>
  <c r="AZ411" i="2"/>
  <c r="AY411" i="2"/>
  <c r="AX411" i="2"/>
  <c r="AW411" i="2"/>
  <c r="AV411" i="2"/>
  <c r="AU411" i="2"/>
  <c r="AT411" i="2"/>
  <c r="AS411" i="2"/>
  <c r="AR411" i="2"/>
  <c r="AQ411" i="2"/>
  <c r="AP411" i="2"/>
  <c r="AO411" i="2"/>
  <c r="AN411" i="2"/>
  <c r="AM411" i="2"/>
  <c r="AL411" i="2"/>
  <c r="AK411" i="2"/>
  <c r="AJ411" i="2"/>
  <c r="AI411" i="2"/>
  <c r="AH411" i="2"/>
  <c r="AG411" i="2"/>
  <c r="AF411" i="2"/>
  <c r="AE411" i="2"/>
  <c r="AD411" i="2"/>
  <c r="AC411" i="2"/>
  <c r="AB411" i="2"/>
  <c r="AA411" i="2"/>
  <c r="Z411" i="2"/>
  <c r="Y411" i="2"/>
  <c r="X411" i="2"/>
  <c r="W411" i="2"/>
  <c r="K411" i="2"/>
  <c r="I411" i="2"/>
  <c r="J411" i="2" s="1"/>
  <c r="A411" i="2"/>
  <c r="D411" i="2" s="1"/>
  <c r="BA410" i="2"/>
  <c r="AZ410" i="2"/>
  <c r="AY410" i="2"/>
  <c r="AX410" i="2"/>
  <c r="AW410" i="2"/>
  <c r="AV410" i="2"/>
  <c r="AU410" i="2"/>
  <c r="AT410" i="2"/>
  <c r="AS410" i="2"/>
  <c r="AR410" i="2"/>
  <c r="AQ410" i="2"/>
  <c r="AP410" i="2"/>
  <c r="AO410" i="2"/>
  <c r="AN410" i="2"/>
  <c r="AM410" i="2"/>
  <c r="AL410" i="2"/>
  <c r="AK410" i="2"/>
  <c r="AJ410" i="2"/>
  <c r="AI410" i="2"/>
  <c r="AH410" i="2"/>
  <c r="AG410" i="2"/>
  <c r="AF410" i="2"/>
  <c r="AE410" i="2"/>
  <c r="AD410" i="2"/>
  <c r="AC410" i="2"/>
  <c r="AB410" i="2"/>
  <c r="AA410" i="2"/>
  <c r="Z410" i="2"/>
  <c r="Y410" i="2"/>
  <c r="X410" i="2"/>
  <c r="W410" i="2"/>
  <c r="K410" i="2"/>
  <c r="I410" i="2"/>
  <c r="J410" i="2" s="1"/>
  <c r="A410" i="2"/>
  <c r="D410" i="2" s="1"/>
  <c r="BA409" i="2"/>
  <c r="AZ409" i="2"/>
  <c r="AY409" i="2"/>
  <c r="AX409" i="2"/>
  <c r="AW409" i="2"/>
  <c r="AV409" i="2"/>
  <c r="AU409" i="2"/>
  <c r="AT409" i="2"/>
  <c r="AS409" i="2"/>
  <c r="AR409" i="2"/>
  <c r="AQ409" i="2"/>
  <c r="AP409" i="2"/>
  <c r="AO409" i="2"/>
  <c r="AN409" i="2"/>
  <c r="AM409" i="2"/>
  <c r="AL409" i="2"/>
  <c r="AK409" i="2"/>
  <c r="AJ409" i="2"/>
  <c r="AI409" i="2"/>
  <c r="AH409" i="2"/>
  <c r="AG409" i="2"/>
  <c r="AF409" i="2"/>
  <c r="AE409" i="2"/>
  <c r="AD409" i="2"/>
  <c r="AC409" i="2"/>
  <c r="AB409" i="2"/>
  <c r="AA409" i="2"/>
  <c r="Z409" i="2"/>
  <c r="Y409" i="2"/>
  <c r="X409" i="2"/>
  <c r="W409" i="2"/>
  <c r="K409" i="2"/>
  <c r="I409" i="2"/>
  <c r="J409" i="2" s="1"/>
  <c r="A409" i="2"/>
  <c r="D409" i="2" s="1"/>
  <c r="BA408" i="2"/>
  <c r="AZ408" i="2"/>
  <c r="AY408" i="2"/>
  <c r="AX408" i="2"/>
  <c r="AW408" i="2"/>
  <c r="AV408" i="2"/>
  <c r="AU408" i="2"/>
  <c r="AT408" i="2"/>
  <c r="AS408" i="2"/>
  <c r="AR408" i="2"/>
  <c r="AQ408" i="2"/>
  <c r="AP408" i="2"/>
  <c r="AO408" i="2"/>
  <c r="AN408" i="2"/>
  <c r="AM408" i="2"/>
  <c r="AL408" i="2"/>
  <c r="AK408" i="2"/>
  <c r="AJ408" i="2"/>
  <c r="AI408" i="2"/>
  <c r="AH408" i="2"/>
  <c r="AG408" i="2"/>
  <c r="AF408" i="2"/>
  <c r="AE408" i="2"/>
  <c r="AD408" i="2"/>
  <c r="AC408" i="2"/>
  <c r="AB408" i="2"/>
  <c r="AA408" i="2"/>
  <c r="Z408" i="2"/>
  <c r="Y408" i="2"/>
  <c r="X408" i="2"/>
  <c r="W408" i="2"/>
  <c r="K408" i="2"/>
  <c r="I408" i="2"/>
  <c r="J408" i="2" s="1"/>
  <c r="A408" i="2"/>
  <c r="D408" i="2" s="1"/>
  <c r="BA407" i="2"/>
  <c r="AZ407" i="2"/>
  <c r="AY407" i="2"/>
  <c r="AX407" i="2"/>
  <c r="AW407" i="2"/>
  <c r="AV407" i="2"/>
  <c r="AU407" i="2"/>
  <c r="AT407" i="2"/>
  <c r="AS407" i="2"/>
  <c r="AR407" i="2"/>
  <c r="AQ407" i="2"/>
  <c r="AP407" i="2"/>
  <c r="AO407" i="2"/>
  <c r="AN407" i="2"/>
  <c r="AM407" i="2"/>
  <c r="AL407" i="2"/>
  <c r="AK407" i="2"/>
  <c r="AJ407" i="2"/>
  <c r="AI407" i="2"/>
  <c r="AH407" i="2"/>
  <c r="AG407" i="2"/>
  <c r="AF407" i="2"/>
  <c r="AE407" i="2"/>
  <c r="AD407" i="2"/>
  <c r="AC407" i="2"/>
  <c r="AB407" i="2"/>
  <c r="AA407" i="2"/>
  <c r="Z407" i="2"/>
  <c r="Y407" i="2"/>
  <c r="X407" i="2"/>
  <c r="W407" i="2"/>
  <c r="K407" i="2"/>
  <c r="I407" i="2"/>
  <c r="J407" i="2" s="1"/>
  <c r="A407" i="2"/>
  <c r="D407" i="2" s="1"/>
  <c r="BA406" i="2"/>
  <c r="AZ406" i="2"/>
  <c r="AY406" i="2"/>
  <c r="AX406" i="2"/>
  <c r="AW406" i="2"/>
  <c r="AV406" i="2"/>
  <c r="AU406" i="2"/>
  <c r="AT406" i="2"/>
  <c r="AS406" i="2"/>
  <c r="AR406" i="2"/>
  <c r="AQ406" i="2"/>
  <c r="AP406" i="2"/>
  <c r="AO406" i="2"/>
  <c r="AN406" i="2"/>
  <c r="AM406" i="2"/>
  <c r="AL406" i="2"/>
  <c r="AK406" i="2"/>
  <c r="AJ406" i="2"/>
  <c r="AI406" i="2"/>
  <c r="AH406" i="2"/>
  <c r="AG406" i="2"/>
  <c r="AF406" i="2"/>
  <c r="AE406" i="2"/>
  <c r="AD406" i="2"/>
  <c r="AC406" i="2"/>
  <c r="AB406" i="2"/>
  <c r="AA406" i="2"/>
  <c r="Z406" i="2"/>
  <c r="Y406" i="2"/>
  <c r="X406" i="2"/>
  <c r="W406" i="2"/>
  <c r="K406" i="2"/>
  <c r="I406" i="2"/>
  <c r="J406" i="2" s="1"/>
  <c r="A406" i="2"/>
  <c r="D406" i="2" s="1"/>
  <c r="BA405" i="2"/>
  <c r="AZ405" i="2"/>
  <c r="AY405" i="2"/>
  <c r="AX405" i="2"/>
  <c r="AW405" i="2"/>
  <c r="AV405" i="2"/>
  <c r="AU405" i="2"/>
  <c r="AT405" i="2"/>
  <c r="AS405" i="2"/>
  <c r="AR405" i="2"/>
  <c r="AQ405" i="2"/>
  <c r="AP405" i="2"/>
  <c r="AO405" i="2"/>
  <c r="AN405" i="2"/>
  <c r="AM405" i="2"/>
  <c r="AL405" i="2"/>
  <c r="AK405" i="2"/>
  <c r="AJ405" i="2"/>
  <c r="AI405" i="2"/>
  <c r="AH405" i="2"/>
  <c r="AG405" i="2"/>
  <c r="AF405" i="2"/>
  <c r="AE405" i="2"/>
  <c r="AD405" i="2"/>
  <c r="AC405" i="2"/>
  <c r="AB405" i="2"/>
  <c r="AA405" i="2"/>
  <c r="Z405" i="2"/>
  <c r="Y405" i="2"/>
  <c r="X405" i="2"/>
  <c r="W405" i="2"/>
  <c r="K405" i="2"/>
  <c r="I405" i="2"/>
  <c r="J405" i="2" s="1"/>
  <c r="A405" i="2"/>
  <c r="D405" i="2" s="1"/>
  <c r="BA404" i="2"/>
  <c r="AZ404" i="2"/>
  <c r="AY404" i="2"/>
  <c r="AX404" i="2"/>
  <c r="AW404" i="2"/>
  <c r="AV404" i="2"/>
  <c r="AU404" i="2"/>
  <c r="AT404" i="2"/>
  <c r="AS404" i="2"/>
  <c r="AR404" i="2"/>
  <c r="AQ404" i="2"/>
  <c r="AP404" i="2"/>
  <c r="AO404" i="2"/>
  <c r="AN404" i="2"/>
  <c r="AM404" i="2"/>
  <c r="AL404" i="2"/>
  <c r="AK404" i="2"/>
  <c r="AJ404" i="2"/>
  <c r="AI404" i="2"/>
  <c r="AH404" i="2"/>
  <c r="AG404" i="2"/>
  <c r="AF404" i="2"/>
  <c r="AE404" i="2"/>
  <c r="AD404" i="2"/>
  <c r="AC404" i="2"/>
  <c r="AB404" i="2"/>
  <c r="AA404" i="2"/>
  <c r="Z404" i="2"/>
  <c r="Y404" i="2"/>
  <c r="X404" i="2"/>
  <c r="W404" i="2"/>
  <c r="K404" i="2"/>
  <c r="I404" i="2"/>
  <c r="J404" i="2" s="1"/>
  <c r="A404" i="2"/>
  <c r="D404" i="2" s="1"/>
  <c r="BA403" i="2"/>
  <c r="AZ403" i="2"/>
  <c r="AY403" i="2"/>
  <c r="AX403" i="2"/>
  <c r="AW403" i="2"/>
  <c r="AV403" i="2"/>
  <c r="AU403" i="2"/>
  <c r="AT403" i="2"/>
  <c r="AS403" i="2"/>
  <c r="AR403" i="2"/>
  <c r="AQ403" i="2"/>
  <c r="AP403" i="2"/>
  <c r="AO403" i="2"/>
  <c r="AN403" i="2"/>
  <c r="AM403" i="2"/>
  <c r="AL403" i="2"/>
  <c r="AK403" i="2"/>
  <c r="AJ403" i="2"/>
  <c r="AI403" i="2"/>
  <c r="AH403" i="2"/>
  <c r="AG403" i="2"/>
  <c r="AF403" i="2"/>
  <c r="AE403" i="2"/>
  <c r="AD403" i="2"/>
  <c r="AC403" i="2"/>
  <c r="AB403" i="2"/>
  <c r="AA403" i="2"/>
  <c r="Z403" i="2"/>
  <c r="Y403" i="2"/>
  <c r="X403" i="2"/>
  <c r="W403" i="2"/>
  <c r="K403" i="2"/>
  <c r="I403" i="2"/>
  <c r="J403" i="2" s="1"/>
  <c r="A403" i="2"/>
  <c r="D403" i="2" s="1"/>
  <c r="BA402" i="2"/>
  <c r="AZ402" i="2"/>
  <c r="AY402" i="2"/>
  <c r="AX402" i="2"/>
  <c r="AW402" i="2"/>
  <c r="AV402" i="2"/>
  <c r="AU402" i="2"/>
  <c r="AT402" i="2"/>
  <c r="AS402" i="2"/>
  <c r="AR402" i="2"/>
  <c r="AQ402" i="2"/>
  <c r="AP402" i="2"/>
  <c r="AO402" i="2"/>
  <c r="AN402" i="2"/>
  <c r="AM402" i="2"/>
  <c r="AL402" i="2"/>
  <c r="AK402" i="2"/>
  <c r="AJ402" i="2"/>
  <c r="AI402" i="2"/>
  <c r="AH402" i="2"/>
  <c r="AG402" i="2"/>
  <c r="AF402" i="2"/>
  <c r="AE402" i="2"/>
  <c r="AD402" i="2"/>
  <c r="AC402" i="2"/>
  <c r="AB402" i="2"/>
  <c r="AA402" i="2"/>
  <c r="Z402" i="2"/>
  <c r="Y402" i="2"/>
  <c r="X402" i="2"/>
  <c r="W402" i="2"/>
  <c r="K402" i="2"/>
  <c r="I402" i="2"/>
  <c r="J402" i="2" s="1"/>
  <c r="A402" i="2"/>
  <c r="D402" i="2" s="1"/>
  <c r="BA417" i="2"/>
  <c r="AZ417" i="2"/>
  <c r="AY417" i="2"/>
  <c r="AX417" i="2"/>
  <c r="AW417" i="2"/>
  <c r="AV417" i="2"/>
  <c r="AU417" i="2"/>
  <c r="AT417" i="2"/>
  <c r="AS417" i="2"/>
  <c r="AR417" i="2"/>
  <c r="AQ417" i="2"/>
  <c r="AP417" i="2"/>
  <c r="AO417" i="2"/>
  <c r="AN417" i="2"/>
  <c r="AM417" i="2"/>
  <c r="AL417" i="2"/>
  <c r="AK417" i="2"/>
  <c r="AJ417" i="2"/>
  <c r="AI417" i="2"/>
  <c r="AH417" i="2"/>
  <c r="AG417" i="2"/>
  <c r="AF417" i="2"/>
  <c r="AE417" i="2"/>
  <c r="AD417" i="2"/>
  <c r="AC417" i="2"/>
  <c r="AB417" i="2"/>
  <c r="AA417" i="2"/>
  <c r="Z417" i="2"/>
  <c r="Y417" i="2"/>
  <c r="X417" i="2"/>
  <c r="W417" i="2"/>
  <c r="K417" i="2"/>
  <c r="I417" i="2"/>
  <c r="J417" i="2" s="1"/>
  <c r="A417" i="2"/>
  <c r="D417" i="2" s="1"/>
  <c r="BA416" i="2"/>
  <c r="AZ416" i="2"/>
  <c r="AY416" i="2"/>
  <c r="AX416" i="2"/>
  <c r="AW416" i="2"/>
  <c r="AV416" i="2"/>
  <c r="AU416" i="2"/>
  <c r="AT416" i="2"/>
  <c r="AS416" i="2"/>
  <c r="AR416" i="2"/>
  <c r="AQ416" i="2"/>
  <c r="AP416" i="2"/>
  <c r="AO416" i="2"/>
  <c r="AN416" i="2"/>
  <c r="AM416" i="2"/>
  <c r="AL416" i="2"/>
  <c r="AK416" i="2"/>
  <c r="AJ416" i="2"/>
  <c r="AI416" i="2"/>
  <c r="AH416" i="2"/>
  <c r="AG416" i="2"/>
  <c r="AF416" i="2"/>
  <c r="AE416" i="2"/>
  <c r="AD416" i="2"/>
  <c r="AC416" i="2"/>
  <c r="AB416" i="2"/>
  <c r="AA416" i="2"/>
  <c r="Z416" i="2"/>
  <c r="Y416" i="2"/>
  <c r="X416" i="2"/>
  <c r="W416" i="2"/>
  <c r="K416" i="2"/>
  <c r="I416" i="2"/>
  <c r="J416" i="2" s="1"/>
  <c r="A416" i="2"/>
  <c r="D416" i="2" s="1"/>
  <c r="BA415" i="2"/>
  <c r="AZ415" i="2"/>
  <c r="AY415" i="2"/>
  <c r="AX415" i="2"/>
  <c r="AW415" i="2"/>
  <c r="AV415" i="2"/>
  <c r="AU415" i="2"/>
  <c r="AT415" i="2"/>
  <c r="AS415" i="2"/>
  <c r="AR415" i="2"/>
  <c r="AQ415" i="2"/>
  <c r="AP415" i="2"/>
  <c r="AO415" i="2"/>
  <c r="AN415" i="2"/>
  <c r="AM415" i="2"/>
  <c r="AL415" i="2"/>
  <c r="AK415" i="2"/>
  <c r="AJ415" i="2"/>
  <c r="AI415" i="2"/>
  <c r="AH415" i="2"/>
  <c r="AG415" i="2"/>
  <c r="AF415" i="2"/>
  <c r="AE415" i="2"/>
  <c r="AD415" i="2"/>
  <c r="AC415" i="2"/>
  <c r="AB415" i="2"/>
  <c r="AA415" i="2"/>
  <c r="Z415" i="2"/>
  <c r="Y415" i="2"/>
  <c r="X415" i="2"/>
  <c r="W415" i="2"/>
  <c r="K415" i="2"/>
  <c r="I415" i="2"/>
  <c r="J415" i="2" s="1"/>
  <c r="A415" i="2"/>
  <c r="D415" i="2" s="1"/>
  <c r="BA414" i="2"/>
  <c r="AZ414" i="2"/>
  <c r="AY414" i="2"/>
  <c r="AX414" i="2"/>
  <c r="AW414" i="2"/>
  <c r="AV414" i="2"/>
  <c r="AU414" i="2"/>
  <c r="AT414" i="2"/>
  <c r="AS414" i="2"/>
  <c r="AR414" i="2"/>
  <c r="AQ414" i="2"/>
  <c r="AP414" i="2"/>
  <c r="AO414" i="2"/>
  <c r="AN414" i="2"/>
  <c r="AM414" i="2"/>
  <c r="AL414" i="2"/>
  <c r="AK414" i="2"/>
  <c r="AJ414" i="2"/>
  <c r="AI414" i="2"/>
  <c r="AH414" i="2"/>
  <c r="AG414" i="2"/>
  <c r="AF414" i="2"/>
  <c r="AE414" i="2"/>
  <c r="AD414" i="2"/>
  <c r="AC414" i="2"/>
  <c r="AB414" i="2"/>
  <c r="AA414" i="2"/>
  <c r="Z414" i="2"/>
  <c r="Y414" i="2"/>
  <c r="X414" i="2"/>
  <c r="W414" i="2"/>
  <c r="K414" i="2"/>
  <c r="I414" i="2"/>
  <c r="J414" i="2" s="1"/>
  <c r="A414" i="2"/>
  <c r="D414" i="2" s="1"/>
  <c r="BA413" i="2"/>
  <c r="AZ413" i="2"/>
  <c r="AY413" i="2"/>
  <c r="AX413" i="2"/>
  <c r="AW413" i="2"/>
  <c r="AV413" i="2"/>
  <c r="AU413" i="2"/>
  <c r="AT413" i="2"/>
  <c r="AS413" i="2"/>
  <c r="AR413" i="2"/>
  <c r="AQ413" i="2"/>
  <c r="AP413" i="2"/>
  <c r="AO413" i="2"/>
  <c r="AN413" i="2"/>
  <c r="AM413" i="2"/>
  <c r="AL413" i="2"/>
  <c r="AK413" i="2"/>
  <c r="AJ413" i="2"/>
  <c r="AI413" i="2"/>
  <c r="AH413" i="2"/>
  <c r="AG413" i="2"/>
  <c r="AF413" i="2"/>
  <c r="AE413" i="2"/>
  <c r="AD413" i="2"/>
  <c r="AC413" i="2"/>
  <c r="AB413" i="2"/>
  <c r="AA413" i="2"/>
  <c r="Z413" i="2"/>
  <c r="Y413" i="2"/>
  <c r="X413" i="2"/>
  <c r="W413" i="2"/>
  <c r="K413" i="2"/>
  <c r="I413" i="2"/>
  <c r="J413" i="2" s="1"/>
  <c r="A413" i="2"/>
  <c r="D413" i="2" s="1"/>
  <c r="BA412" i="2"/>
  <c r="AZ412" i="2"/>
  <c r="AY412" i="2"/>
  <c r="AX412" i="2"/>
  <c r="AW412" i="2"/>
  <c r="AV412" i="2"/>
  <c r="AU412" i="2"/>
  <c r="AT412" i="2"/>
  <c r="AS412" i="2"/>
  <c r="AR412" i="2"/>
  <c r="AQ412" i="2"/>
  <c r="AP412" i="2"/>
  <c r="AO412" i="2"/>
  <c r="AN412" i="2"/>
  <c r="AM412" i="2"/>
  <c r="AL412" i="2"/>
  <c r="AK412" i="2"/>
  <c r="AJ412" i="2"/>
  <c r="AI412" i="2"/>
  <c r="AH412" i="2"/>
  <c r="AG412" i="2"/>
  <c r="AF412" i="2"/>
  <c r="AE412" i="2"/>
  <c r="AD412" i="2"/>
  <c r="AC412" i="2"/>
  <c r="AB412" i="2"/>
  <c r="AA412" i="2"/>
  <c r="Z412" i="2"/>
  <c r="Y412" i="2"/>
  <c r="X412" i="2"/>
  <c r="W412" i="2"/>
  <c r="K412" i="2"/>
  <c r="I412" i="2"/>
  <c r="J412" i="2" s="1"/>
  <c r="A412" i="2"/>
  <c r="D412" i="2" s="1"/>
  <c r="BA443" i="2"/>
  <c r="AZ443" i="2"/>
  <c r="AY443" i="2"/>
  <c r="AX443" i="2"/>
  <c r="AW443" i="2"/>
  <c r="AV443" i="2"/>
  <c r="AU443" i="2"/>
  <c r="AT443" i="2"/>
  <c r="AS443" i="2"/>
  <c r="AR443" i="2"/>
  <c r="AQ443" i="2"/>
  <c r="AP443" i="2"/>
  <c r="AO443" i="2"/>
  <c r="AN443" i="2"/>
  <c r="AM443" i="2"/>
  <c r="AL443" i="2"/>
  <c r="AK443" i="2"/>
  <c r="AJ443" i="2"/>
  <c r="AI443" i="2"/>
  <c r="AH443" i="2"/>
  <c r="AG443" i="2"/>
  <c r="AF443" i="2"/>
  <c r="AE443" i="2"/>
  <c r="AD443" i="2"/>
  <c r="AC443" i="2"/>
  <c r="AB443" i="2"/>
  <c r="AA443" i="2"/>
  <c r="Z443" i="2"/>
  <c r="Y443" i="2"/>
  <c r="X443" i="2"/>
  <c r="W443" i="2"/>
  <c r="K443" i="2"/>
  <c r="I443" i="2"/>
  <c r="J443" i="2" s="1"/>
  <c r="A443" i="2"/>
  <c r="D443" i="2" s="1"/>
  <c r="BA442" i="2"/>
  <c r="AZ442" i="2"/>
  <c r="AY442" i="2"/>
  <c r="AX442" i="2"/>
  <c r="AW442" i="2"/>
  <c r="AV442" i="2"/>
  <c r="AU442" i="2"/>
  <c r="AT442" i="2"/>
  <c r="AS442" i="2"/>
  <c r="AR442" i="2"/>
  <c r="AQ442" i="2"/>
  <c r="AP442" i="2"/>
  <c r="AO442" i="2"/>
  <c r="AN442" i="2"/>
  <c r="AM442" i="2"/>
  <c r="AL442" i="2"/>
  <c r="AK442" i="2"/>
  <c r="AJ442" i="2"/>
  <c r="AI442" i="2"/>
  <c r="AH442" i="2"/>
  <c r="AG442" i="2"/>
  <c r="AF442" i="2"/>
  <c r="AE442" i="2"/>
  <c r="AD442" i="2"/>
  <c r="AC442" i="2"/>
  <c r="AB442" i="2"/>
  <c r="AA442" i="2"/>
  <c r="Z442" i="2"/>
  <c r="Y442" i="2"/>
  <c r="X442" i="2"/>
  <c r="W442" i="2"/>
  <c r="K442" i="2"/>
  <c r="I442" i="2"/>
  <c r="J442" i="2" s="1"/>
  <c r="A442" i="2"/>
  <c r="D442" i="2" s="1"/>
  <c r="BA441" i="2"/>
  <c r="AZ441" i="2"/>
  <c r="AY441" i="2"/>
  <c r="AX441" i="2"/>
  <c r="AW441" i="2"/>
  <c r="AV441" i="2"/>
  <c r="AU441" i="2"/>
  <c r="AT441" i="2"/>
  <c r="AS441" i="2"/>
  <c r="AR441" i="2"/>
  <c r="AQ441" i="2"/>
  <c r="AP441" i="2"/>
  <c r="AO441" i="2"/>
  <c r="AN441" i="2"/>
  <c r="AM441" i="2"/>
  <c r="AL441" i="2"/>
  <c r="AK441" i="2"/>
  <c r="AJ441" i="2"/>
  <c r="AI441" i="2"/>
  <c r="AH441" i="2"/>
  <c r="AG441" i="2"/>
  <c r="AF441" i="2"/>
  <c r="AE441" i="2"/>
  <c r="AD441" i="2"/>
  <c r="AC441" i="2"/>
  <c r="AB441" i="2"/>
  <c r="AA441" i="2"/>
  <c r="Z441" i="2"/>
  <c r="Y441" i="2"/>
  <c r="X441" i="2"/>
  <c r="W441" i="2"/>
  <c r="K441" i="2"/>
  <c r="I441" i="2"/>
  <c r="J441" i="2" s="1"/>
  <c r="A441" i="2"/>
  <c r="D441" i="2" s="1"/>
  <c r="BA440" i="2"/>
  <c r="AZ440" i="2"/>
  <c r="AY440" i="2"/>
  <c r="AX440" i="2"/>
  <c r="AW440" i="2"/>
  <c r="AV440" i="2"/>
  <c r="AU440" i="2"/>
  <c r="AT440" i="2"/>
  <c r="AS440" i="2"/>
  <c r="AR440" i="2"/>
  <c r="AQ440" i="2"/>
  <c r="AP440" i="2"/>
  <c r="AO440" i="2"/>
  <c r="AN440" i="2"/>
  <c r="AM440" i="2"/>
  <c r="AL440" i="2"/>
  <c r="AK440" i="2"/>
  <c r="AJ440" i="2"/>
  <c r="AI440" i="2"/>
  <c r="AH440" i="2"/>
  <c r="AG440" i="2"/>
  <c r="AF440" i="2"/>
  <c r="AE440" i="2"/>
  <c r="AD440" i="2"/>
  <c r="AC440" i="2"/>
  <c r="AB440" i="2"/>
  <c r="AA440" i="2"/>
  <c r="Z440" i="2"/>
  <c r="Y440" i="2"/>
  <c r="X440" i="2"/>
  <c r="W440" i="2"/>
  <c r="K440" i="2"/>
  <c r="I440" i="2"/>
  <c r="J440" i="2" s="1"/>
  <c r="A440" i="2"/>
  <c r="D440" i="2" s="1"/>
  <c r="BA439" i="2"/>
  <c r="AZ439" i="2"/>
  <c r="AY439" i="2"/>
  <c r="AX439" i="2"/>
  <c r="AW439" i="2"/>
  <c r="AV439" i="2"/>
  <c r="AU439" i="2"/>
  <c r="AT439" i="2"/>
  <c r="AS439" i="2"/>
  <c r="AR439" i="2"/>
  <c r="AQ439" i="2"/>
  <c r="AP439" i="2"/>
  <c r="AO439" i="2"/>
  <c r="AN439" i="2"/>
  <c r="AM439" i="2"/>
  <c r="AL439" i="2"/>
  <c r="AK439" i="2"/>
  <c r="AJ439" i="2"/>
  <c r="AI439" i="2"/>
  <c r="AH439" i="2"/>
  <c r="AG439" i="2"/>
  <c r="AF439" i="2"/>
  <c r="AE439" i="2"/>
  <c r="AD439" i="2"/>
  <c r="AC439" i="2"/>
  <c r="AB439" i="2"/>
  <c r="AA439" i="2"/>
  <c r="Z439" i="2"/>
  <c r="Y439" i="2"/>
  <c r="X439" i="2"/>
  <c r="W439" i="2"/>
  <c r="K439" i="2"/>
  <c r="I439" i="2"/>
  <c r="J439" i="2" s="1"/>
  <c r="A439" i="2"/>
  <c r="D439" i="2" s="1"/>
  <c r="BA438" i="2"/>
  <c r="AZ438" i="2"/>
  <c r="AY438" i="2"/>
  <c r="AX438" i="2"/>
  <c r="AW438" i="2"/>
  <c r="AV438" i="2"/>
  <c r="AU438" i="2"/>
  <c r="AT438" i="2"/>
  <c r="AS438" i="2"/>
  <c r="AR438" i="2"/>
  <c r="AQ438" i="2"/>
  <c r="AP438" i="2"/>
  <c r="AO438" i="2"/>
  <c r="AN438" i="2"/>
  <c r="AM438" i="2"/>
  <c r="AL438" i="2"/>
  <c r="AK438" i="2"/>
  <c r="AJ438" i="2"/>
  <c r="AI438" i="2"/>
  <c r="AH438" i="2"/>
  <c r="AG438" i="2"/>
  <c r="AF438" i="2"/>
  <c r="AE438" i="2"/>
  <c r="AD438" i="2"/>
  <c r="AC438" i="2"/>
  <c r="AB438" i="2"/>
  <c r="AA438" i="2"/>
  <c r="Z438" i="2"/>
  <c r="Y438" i="2"/>
  <c r="X438" i="2"/>
  <c r="W438" i="2"/>
  <c r="K438" i="2"/>
  <c r="I438" i="2"/>
  <c r="J438" i="2" s="1"/>
  <c r="A438" i="2"/>
  <c r="D438" i="2" s="1"/>
  <c r="BA437" i="2"/>
  <c r="AZ437" i="2"/>
  <c r="AY437" i="2"/>
  <c r="AX437" i="2"/>
  <c r="AW437" i="2"/>
  <c r="AV437" i="2"/>
  <c r="AU437" i="2"/>
  <c r="AT437" i="2"/>
  <c r="AS437" i="2"/>
  <c r="AR437" i="2"/>
  <c r="AQ437" i="2"/>
  <c r="AP437" i="2"/>
  <c r="AO437" i="2"/>
  <c r="AN437" i="2"/>
  <c r="AM437" i="2"/>
  <c r="AL437" i="2"/>
  <c r="AK437" i="2"/>
  <c r="AJ437" i="2"/>
  <c r="AI437" i="2"/>
  <c r="AH437" i="2"/>
  <c r="AG437" i="2"/>
  <c r="AF437" i="2"/>
  <c r="AE437" i="2"/>
  <c r="AD437" i="2"/>
  <c r="AC437" i="2"/>
  <c r="AB437" i="2"/>
  <c r="AA437" i="2"/>
  <c r="Z437" i="2"/>
  <c r="Y437" i="2"/>
  <c r="X437" i="2"/>
  <c r="W437" i="2"/>
  <c r="K437" i="2"/>
  <c r="I437" i="2"/>
  <c r="J437" i="2" s="1"/>
  <c r="A437" i="2"/>
  <c r="D437" i="2" s="1"/>
  <c r="BA436" i="2"/>
  <c r="AZ436" i="2"/>
  <c r="AY436" i="2"/>
  <c r="AX436" i="2"/>
  <c r="AW436" i="2"/>
  <c r="AV436" i="2"/>
  <c r="AU436" i="2"/>
  <c r="AT436" i="2"/>
  <c r="AS436" i="2"/>
  <c r="AR436" i="2"/>
  <c r="AQ436" i="2"/>
  <c r="AP436" i="2"/>
  <c r="AO436" i="2"/>
  <c r="AN436" i="2"/>
  <c r="AM436" i="2"/>
  <c r="AL436" i="2"/>
  <c r="AK436" i="2"/>
  <c r="AJ436" i="2"/>
  <c r="AI436" i="2"/>
  <c r="AH436" i="2"/>
  <c r="AG436" i="2"/>
  <c r="AF436" i="2"/>
  <c r="AE436" i="2"/>
  <c r="AD436" i="2"/>
  <c r="AC436" i="2"/>
  <c r="AB436" i="2"/>
  <c r="AA436" i="2"/>
  <c r="Z436" i="2"/>
  <c r="Y436" i="2"/>
  <c r="X436" i="2"/>
  <c r="W436" i="2"/>
  <c r="K436" i="2"/>
  <c r="I436" i="2"/>
  <c r="J436" i="2" s="1"/>
  <c r="A436" i="2"/>
  <c r="D436" i="2" s="1"/>
  <c r="BA435" i="2"/>
  <c r="AZ435" i="2"/>
  <c r="AY435" i="2"/>
  <c r="AX435" i="2"/>
  <c r="AW435" i="2"/>
  <c r="AV435" i="2"/>
  <c r="AU435" i="2"/>
  <c r="AT435" i="2"/>
  <c r="AS435" i="2"/>
  <c r="AR435" i="2"/>
  <c r="AQ435" i="2"/>
  <c r="AP435" i="2"/>
  <c r="AO435" i="2"/>
  <c r="AN435" i="2"/>
  <c r="AM435" i="2"/>
  <c r="AL435" i="2"/>
  <c r="AK435" i="2"/>
  <c r="AJ435" i="2"/>
  <c r="AI435" i="2"/>
  <c r="AH435" i="2"/>
  <c r="AG435" i="2"/>
  <c r="AF435" i="2"/>
  <c r="AE435" i="2"/>
  <c r="AD435" i="2"/>
  <c r="AC435" i="2"/>
  <c r="AB435" i="2"/>
  <c r="AA435" i="2"/>
  <c r="Z435" i="2"/>
  <c r="Y435" i="2"/>
  <c r="X435" i="2"/>
  <c r="W435" i="2"/>
  <c r="K435" i="2"/>
  <c r="I435" i="2"/>
  <c r="J435" i="2" s="1"/>
  <c r="A435" i="2"/>
  <c r="D435" i="2" s="1"/>
  <c r="BA434" i="2"/>
  <c r="AZ434" i="2"/>
  <c r="AY434" i="2"/>
  <c r="AX434" i="2"/>
  <c r="AW434" i="2"/>
  <c r="AV434" i="2"/>
  <c r="AU434" i="2"/>
  <c r="AT434" i="2"/>
  <c r="AS434" i="2"/>
  <c r="AR434" i="2"/>
  <c r="AQ434" i="2"/>
  <c r="AP434" i="2"/>
  <c r="AO434" i="2"/>
  <c r="AN434" i="2"/>
  <c r="AM434" i="2"/>
  <c r="AL434" i="2"/>
  <c r="AK434" i="2"/>
  <c r="AJ434" i="2"/>
  <c r="AI434" i="2"/>
  <c r="AH434" i="2"/>
  <c r="AG434" i="2"/>
  <c r="AF434" i="2"/>
  <c r="AE434" i="2"/>
  <c r="AD434" i="2"/>
  <c r="AC434" i="2"/>
  <c r="AB434" i="2"/>
  <c r="AA434" i="2"/>
  <c r="Z434" i="2"/>
  <c r="Y434" i="2"/>
  <c r="X434" i="2"/>
  <c r="W434" i="2"/>
  <c r="K434" i="2"/>
  <c r="I434" i="2"/>
  <c r="J434" i="2" s="1"/>
  <c r="A434" i="2"/>
  <c r="D434" i="2" s="1"/>
  <c r="BA419" i="2"/>
  <c r="AZ419" i="2"/>
  <c r="AY419" i="2"/>
  <c r="AX419" i="2"/>
  <c r="AW419" i="2"/>
  <c r="AV419" i="2"/>
  <c r="AU419" i="2"/>
  <c r="AT419" i="2"/>
  <c r="AS419" i="2"/>
  <c r="AR419" i="2"/>
  <c r="AQ419" i="2"/>
  <c r="AP419" i="2"/>
  <c r="AO419" i="2"/>
  <c r="AN419" i="2"/>
  <c r="AM419" i="2"/>
  <c r="AL419" i="2"/>
  <c r="AK419" i="2"/>
  <c r="AJ419" i="2"/>
  <c r="AI419" i="2"/>
  <c r="AH419" i="2"/>
  <c r="AG419" i="2"/>
  <c r="AF419" i="2"/>
  <c r="AE419" i="2"/>
  <c r="AD419" i="2"/>
  <c r="AC419" i="2"/>
  <c r="AB419" i="2"/>
  <c r="AA419" i="2"/>
  <c r="Z419" i="2"/>
  <c r="Y419" i="2"/>
  <c r="X419" i="2"/>
  <c r="W419" i="2"/>
  <c r="K419" i="2"/>
  <c r="I419" i="2"/>
  <c r="J419" i="2" s="1"/>
  <c r="A419" i="2"/>
  <c r="D419" i="2" s="1"/>
  <c r="BA418" i="2"/>
  <c r="AZ418" i="2"/>
  <c r="AY418" i="2"/>
  <c r="AX418" i="2"/>
  <c r="AW418" i="2"/>
  <c r="AV418" i="2"/>
  <c r="AU418" i="2"/>
  <c r="AT418" i="2"/>
  <c r="AS418" i="2"/>
  <c r="AR418" i="2"/>
  <c r="AQ418" i="2"/>
  <c r="AP418" i="2"/>
  <c r="AO418" i="2"/>
  <c r="AN418" i="2"/>
  <c r="AM418" i="2"/>
  <c r="AL418" i="2"/>
  <c r="AK418" i="2"/>
  <c r="AJ418" i="2"/>
  <c r="AI418" i="2"/>
  <c r="AH418" i="2"/>
  <c r="AG418" i="2"/>
  <c r="AF418" i="2"/>
  <c r="AE418" i="2"/>
  <c r="AD418" i="2"/>
  <c r="AC418" i="2"/>
  <c r="AB418" i="2"/>
  <c r="AA418" i="2"/>
  <c r="Z418" i="2"/>
  <c r="Y418" i="2"/>
  <c r="X418" i="2"/>
  <c r="W418" i="2"/>
  <c r="K418" i="2"/>
  <c r="I418" i="2"/>
  <c r="J418" i="2" s="1"/>
  <c r="A418" i="2"/>
  <c r="D418" i="2" s="1"/>
  <c r="BA433" i="2"/>
  <c r="AZ433" i="2"/>
  <c r="AY433" i="2"/>
  <c r="AX433" i="2"/>
  <c r="AW433" i="2"/>
  <c r="AV433" i="2"/>
  <c r="AU433" i="2"/>
  <c r="AT433" i="2"/>
  <c r="AS433" i="2"/>
  <c r="AR433" i="2"/>
  <c r="AQ433" i="2"/>
  <c r="AP433" i="2"/>
  <c r="AO433" i="2"/>
  <c r="AN433" i="2"/>
  <c r="AM433" i="2"/>
  <c r="AL433" i="2"/>
  <c r="AK433" i="2"/>
  <c r="AJ433" i="2"/>
  <c r="AI433" i="2"/>
  <c r="AH433" i="2"/>
  <c r="AG433" i="2"/>
  <c r="AF433" i="2"/>
  <c r="AE433" i="2"/>
  <c r="AD433" i="2"/>
  <c r="AC433" i="2"/>
  <c r="AB433" i="2"/>
  <c r="AA433" i="2"/>
  <c r="Z433" i="2"/>
  <c r="Y433" i="2"/>
  <c r="X433" i="2"/>
  <c r="W433" i="2"/>
  <c r="K433" i="2"/>
  <c r="I433" i="2"/>
  <c r="J433" i="2" s="1"/>
  <c r="A433" i="2"/>
  <c r="D433" i="2" s="1"/>
  <c r="BA432" i="2"/>
  <c r="AZ432" i="2"/>
  <c r="AY432" i="2"/>
  <c r="AX432" i="2"/>
  <c r="AW432" i="2"/>
  <c r="AV432" i="2"/>
  <c r="AU432" i="2"/>
  <c r="AT432" i="2"/>
  <c r="AS432" i="2"/>
  <c r="AR432" i="2"/>
  <c r="AQ432" i="2"/>
  <c r="AP432" i="2"/>
  <c r="AO432" i="2"/>
  <c r="AN432" i="2"/>
  <c r="AM432" i="2"/>
  <c r="AL432" i="2"/>
  <c r="AK432" i="2"/>
  <c r="AJ432" i="2"/>
  <c r="AI432" i="2"/>
  <c r="AH432" i="2"/>
  <c r="AG432" i="2"/>
  <c r="AF432" i="2"/>
  <c r="AE432" i="2"/>
  <c r="AD432" i="2"/>
  <c r="AC432" i="2"/>
  <c r="AB432" i="2"/>
  <c r="AA432" i="2"/>
  <c r="Z432" i="2"/>
  <c r="Y432" i="2"/>
  <c r="X432" i="2"/>
  <c r="W432" i="2"/>
  <c r="K432" i="2"/>
  <c r="I432" i="2"/>
  <c r="J432" i="2" s="1"/>
  <c r="A432" i="2"/>
  <c r="D432" i="2" s="1"/>
  <c r="BA431" i="2"/>
  <c r="AZ431" i="2"/>
  <c r="AY431" i="2"/>
  <c r="AX431" i="2"/>
  <c r="AW431" i="2"/>
  <c r="AV431" i="2"/>
  <c r="AU431" i="2"/>
  <c r="AT431" i="2"/>
  <c r="AS431" i="2"/>
  <c r="AR431" i="2"/>
  <c r="AQ431" i="2"/>
  <c r="AP431" i="2"/>
  <c r="AO431" i="2"/>
  <c r="AN431" i="2"/>
  <c r="AM431" i="2"/>
  <c r="AL431" i="2"/>
  <c r="AK431" i="2"/>
  <c r="AJ431" i="2"/>
  <c r="AI431" i="2"/>
  <c r="AH431" i="2"/>
  <c r="AG431" i="2"/>
  <c r="AF431" i="2"/>
  <c r="AE431" i="2"/>
  <c r="AD431" i="2"/>
  <c r="AC431" i="2"/>
  <c r="AB431" i="2"/>
  <c r="AA431" i="2"/>
  <c r="Z431" i="2"/>
  <c r="Y431" i="2"/>
  <c r="X431" i="2"/>
  <c r="W431" i="2"/>
  <c r="K431" i="2"/>
  <c r="I431" i="2"/>
  <c r="J431" i="2" s="1"/>
  <c r="A431" i="2"/>
  <c r="D431" i="2" s="1"/>
  <c r="BA430" i="2"/>
  <c r="AZ430" i="2"/>
  <c r="AY430" i="2"/>
  <c r="AX430" i="2"/>
  <c r="AW430" i="2"/>
  <c r="AV430" i="2"/>
  <c r="AU430" i="2"/>
  <c r="AT430" i="2"/>
  <c r="AS430" i="2"/>
  <c r="AR430" i="2"/>
  <c r="AQ430" i="2"/>
  <c r="AP430" i="2"/>
  <c r="AO430" i="2"/>
  <c r="AN430" i="2"/>
  <c r="AM430" i="2"/>
  <c r="AL430" i="2"/>
  <c r="AK430" i="2"/>
  <c r="AJ430" i="2"/>
  <c r="AI430" i="2"/>
  <c r="AH430" i="2"/>
  <c r="AG430" i="2"/>
  <c r="AF430" i="2"/>
  <c r="AE430" i="2"/>
  <c r="AD430" i="2"/>
  <c r="AC430" i="2"/>
  <c r="AB430" i="2"/>
  <c r="AA430" i="2"/>
  <c r="Z430" i="2"/>
  <c r="Y430" i="2"/>
  <c r="X430" i="2"/>
  <c r="W430" i="2"/>
  <c r="K430" i="2"/>
  <c r="I430" i="2"/>
  <c r="J430" i="2" s="1"/>
  <c r="A430" i="2"/>
  <c r="D430" i="2" s="1"/>
  <c r="BA429" i="2"/>
  <c r="AZ429" i="2"/>
  <c r="AY429" i="2"/>
  <c r="AX429" i="2"/>
  <c r="AW429" i="2"/>
  <c r="AV429" i="2"/>
  <c r="AU429" i="2"/>
  <c r="AT429" i="2"/>
  <c r="AS429" i="2"/>
  <c r="AR429" i="2"/>
  <c r="AQ429" i="2"/>
  <c r="AP429" i="2"/>
  <c r="AO429" i="2"/>
  <c r="AN429" i="2"/>
  <c r="AM429" i="2"/>
  <c r="AL429" i="2"/>
  <c r="AK429" i="2"/>
  <c r="AJ429" i="2"/>
  <c r="AI429" i="2"/>
  <c r="AH429" i="2"/>
  <c r="AG429" i="2"/>
  <c r="AF429" i="2"/>
  <c r="AE429" i="2"/>
  <c r="AD429" i="2"/>
  <c r="AC429" i="2"/>
  <c r="AB429" i="2"/>
  <c r="AA429" i="2"/>
  <c r="Z429" i="2"/>
  <c r="Y429" i="2"/>
  <c r="X429" i="2"/>
  <c r="W429" i="2"/>
  <c r="K429" i="2"/>
  <c r="I429" i="2"/>
  <c r="J429" i="2" s="1"/>
  <c r="A429" i="2"/>
  <c r="D429" i="2" s="1"/>
  <c r="BA428" i="2"/>
  <c r="AZ428" i="2"/>
  <c r="AY428" i="2"/>
  <c r="AX428" i="2"/>
  <c r="AW428" i="2"/>
  <c r="AV428" i="2"/>
  <c r="AU428" i="2"/>
  <c r="AT428" i="2"/>
  <c r="AS428" i="2"/>
  <c r="AR428" i="2"/>
  <c r="AQ428" i="2"/>
  <c r="AP428" i="2"/>
  <c r="AO428" i="2"/>
  <c r="AN428" i="2"/>
  <c r="AM428" i="2"/>
  <c r="AL428" i="2"/>
  <c r="AK428" i="2"/>
  <c r="AJ428" i="2"/>
  <c r="AI428" i="2"/>
  <c r="AH428" i="2"/>
  <c r="AG428" i="2"/>
  <c r="AF428" i="2"/>
  <c r="AE428" i="2"/>
  <c r="AD428" i="2"/>
  <c r="AC428" i="2"/>
  <c r="AB428" i="2"/>
  <c r="AA428" i="2"/>
  <c r="Z428" i="2"/>
  <c r="Y428" i="2"/>
  <c r="X428" i="2"/>
  <c r="W428" i="2"/>
  <c r="K428" i="2"/>
  <c r="I428" i="2"/>
  <c r="J428" i="2" s="1"/>
  <c r="A428" i="2"/>
  <c r="D428" i="2" s="1"/>
  <c r="BA427" i="2"/>
  <c r="AZ427" i="2"/>
  <c r="AY427" i="2"/>
  <c r="AX427" i="2"/>
  <c r="AW427" i="2"/>
  <c r="AV427" i="2"/>
  <c r="AU427" i="2"/>
  <c r="AT427" i="2"/>
  <c r="AS427" i="2"/>
  <c r="AR427" i="2"/>
  <c r="AQ427" i="2"/>
  <c r="AP427" i="2"/>
  <c r="AO427" i="2"/>
  <c r="AN427" i="2"/>
  <c r="AM427" i="2"/>
  <c r="AL427" i="2"/>
  <c r="AK427" i="2"/>
  <c r="AJ427" i="2"/>
  <c r="AI427" i="2"/>
  <c r="AH427" i="2"/>
  <c r="AG427" i="2"/>
  <c r="AF427" i="2"/>
  <c r="AE427" i="2"/>
  <c r="AD427" i="2"/>
  <c r="AC427" i="2"/>
  <c r="AB427" i="2"/>
  <c r="AA427" i="2"/>
  <c r="Z427" i="2"/>
  <c r="Y427" i="2"/>
  <c r="X427" i="2"/>
  <c r="W427" i="2"/>
  <c r="K427" i="2"/>
  <c r="I427" i="2"/>
  <c r="J427" i="2" s="1"/>
  <c r="A427" i="2"/>
  <c r="D427" i="2" s="1"/>
  <c r="BA426" i="2"/>
  <c r="AZ426" i="2"/>
  <c r="AY426" i="2"/>
  <c r="AX426" i="2"/>
  <c r="AW426" i="2"/>
  <c r="AV426" i="2"/>
  <c r="AU426" i="2"/>
  <c r="AT426" i="2"/>
  <c r="AS426" i="2"/>
  <c r="AR426" i="2"/>
  <c r="AQ426" i="2"/>
  <c r="AP426" i="2"/>
  <c r="AO426" i="2"/>
  <c r="AN426" i="2"/>
  <c r="AM426" i="2"/>
  <c r="AL426" i="2"/>
  <c r="AK426" i="2"/>
  <c r="AJ426" i="2"/>
  <c r="AI426" i="2"/>
  <c r="AH426" i="2"/>
  <c r="AG426" i="2"/>
  <c r="AF426" i="2"/>
  <c r="AE426" i="2"/>
  <c r="AD426" i="2"/>
  <c r="AC426" i="2"/>
  <c r="AB426" i="2"/>
  <c r="AA426" i="2"/>
  <c r="Z426" i="2"/>
  <c r="Y426" i="2"/>
  <c r="X426" i="2"/>
  <c r="W426" i="2"/>
  <c r="K426" i="2"/>
  <c r="I426" i="2"/>
  <c r="J426" i="2" s="1"/>
  <c r="A426" i="2"/>
  <c r="D426" i="2" s="1"/>
  <c r="BA425" i="2"/>
  <c r="AZ425" i="2"/>
  <c r="AY425" i="2"/>
  <c r="AX425" i="2"/>
  <c r="AW425" i="2"/>
  <c r="AV425" i="2"/>
  <c r="AU425" i="2"/>
  <c r="AT425" i="2"/>
  <c r="AS425" i="2"/>
  <c r="AR425" i="2"/>
  <c r="AQ425" i="2"/>
  <c r="AP425" i="2"/>
  <c r="AO425" i="2"/>
  <c r="AN425" i="2"/>
  <c r="AM425" i="2"/>
  <c r="AL425" i="2"/>
  <c r="AK425" i="2"/>
  <c r="AJ425" i="2"/>
  <c r="AI425" i="2"/>
  <c r="AH425" i="2"/>
  <c r="AG425" i="2"/>
  <c r="AF425" i="2"/>
  <c r="AE425" i="2"/>
  <c r="AD425" i="2"/>
  <c r="AC425" i="2"/>
  <c r="AB425" i="2"/>
  <c r="AA425" i="2"/>
  <c r="Z425" i="2"/>
  <c r="Y425" i="2"/>
  <c r="X425" i="2"/>
  <c r="W425" i="2"/>
  <c r="K425" i="2"/>
  <c r="I425" i="2"/>
  <c r="J425" i="2" s="1"/>
  <c r="A425" i="2"/>
  <c r="D425" i="2" s="1"/>
  <c r="BA424" i="2"/>
  <c r="AZ424" i="2"/>
  <c r="AY424" i="2"/>
  <c r="AX424" i="2"/>
  <c r="AW424" i="2"/>
  <c r="AV424" i="2"/>
  <c r="AU424" i="2"/>
  <c r="AT424" i="2"/>
  <c r="AS424" i="2"/>
  <c r="AR424" i="2"/>
  <c r="AQ424" i="2"/>
  <c r="AP424" i="2"/>
  <c r="AO424" i="2"/>
  <c r="AN424" i="2"/>
  <c r="AM424" i="2"/>
  <c r="AL424" i="2"/>
  <c r="AK424" i="2"/>
  <c r="AJ424" i="2"/>
  <c r="AI424" i="2"/>
  <c r="AH424" i="2"/>
  <c r="AG424" i="2"/>
  <c r="AF424" i="2"/>
  <c r="AE424" i="2"/>
  <c r="AD424" i="2"/>
  <c r="AC424" i="2"/>
  <c r="AB424" i="2"/>
  <c r="AA424" i="2"/>
  <c r="Z424" i="2"/>
  <c r="Y424" i="2"/>
  <c r="X424" i="2"/>
  <c r="W424" i="2"/>
  <c r="K424" i="2"/>
  <c r="I424" i="2"/>
  <c r="J424" i="2" s="1"/>
  <c r="A424" i="2"/>
  <c r="D424" i="2" s="1"/>
  <c r="BA423" i="2"/>
  <c r="AZ423" i="2"/>
  <c r="AY423" i="2"/>
  <c r="AX423" i="2"/>
  <c r="AW423" i="2"/>
  <c r="AV423" i="2"/>
  <c r="AU423" i="2"/>
  <c r="AT423" i="2"/>
  <c r="AS423" i="2"/>
  <c r="AR423" i="2"/>
  <c r="AQ423" i="2"/>
  <c r="AP423" i="2"/>
  <c r="AO423" i="2"/>
  <c r="AN423" i="2"/>
  <c r="AM423" i="2"/>
  <c r="AL423" i="2"/>
  <c r="AK423" i="2"/>
  <c r="AJ423" i="2"/>
  <c r="AI423" i="2"/>
  <c r="AH423" i="2"/>
  <c r="AG423" i="2"/>
  <c r="AF423" i="2"/>
  <c r="AE423" i="2"/>
  <c r="AD423" i="2"/>
  <c r="AC423" i="2"/>
  <c r="AB423" i="2"/>
  <c r="AA423" i="2"/>
  <c r="Z423" i="2"/>
  <c r="Y423" i="2"/>
  <c r="X423" i="2"/>
  <c r="W423" i="2"/>
  <c r="K423" i="2"/>
  <c r="I423" i="2"/>
  <c r="J423" i="2" s="1"/>
  <c r="D423" i="2"/>
  <c r="BA422" i="2"/>
  <c r="AZ422" i="2"/>
  <c r="AY422" i="2"/>
  <c r="AX422" i="2"/>
  <c r="AW422" i="2"/>
  <c r="AV422" i="2"/>
  <c r="AU422" i="2"/>
  <c r="AT422" i="2"/>
  <c r="AS422" i="2"/>
  <c r="AR422" i="2"/>
  <c r="AQ422" i="2"/>
  <c r="AP422" i="2"/>
  <c r="AO422" i="2"/>
  <c r="AN422" i="2"/>
  <c r="AM422" i="2"/>
  <c r="AL422" i="2"/>
  <c r="AK422" i="2"/>
  <c r="AJ422" i="2"/>
  <c r="AI422" i="2"/>
  <c r="AH422" i="2"/>
  <c r="AG422" i="2"/>
  <c r="AF422" i="2"/>
  <c r="AE422" i="2"/>
  <c r="AD422" i="2"/>
  <c r="AC422" i="2"/>
  <c r="AB422" i="2"/>
  <c r="AA422" i="2"/>
  <c r="Z422" i="2"/>
  <c r="Y422" i="2"/>
  <c r="X422" i="2"/>
  <c r="W422" i="2"/>
  <c r="K422" i="2"/>
  <c r="I422" i="2"/>
  <c r="J422" i="2" s="1"/>
  <c r="A422" i="2"/>
  <c r="D422" i="2" s="1"/>
  <c r="BA421" i="2"/>
  <c r="AZ421" i="2"/>
  <c r="AY421" i="2"/>
  <c r="AX421" i="2"/>
  <c r="AW421" i="2"/>
  <c r="AV421" i="2"/>
  <c r="AU421" i="2"/>
  <c r="AT421" i="2"/>
  <c r="AS421" i="2"/>
  <c r="AR421" i="2"/>
  <c r="AQ421" i="2"/>
  <c r="AP421" i="2"/>
  <c r="AO421" i="2"/>
  <c r="AN421" i="2"/>
  <c r="AM421" i="2"/>
  <c r="AL421" i="2"/>
  <c r="AK421" i="2"/>
  <c r="AJ421" i="2"/>
  <c r="AI421" i="2"/>
  <c r="AH421" i="2"/>
  <c r="AG421" i="2"/>
  <c r="AF421" i="2"/>
  <c r="AE421" i="2"/>
  <c r="AD421" i="2"/>
  <c r="AC421" i="2"/>
  <c r="AB421" i="2"/>
  <c r="AA421" i="2"/>
  <c r="Z421" i="2"/>
  <c r="Y421" i="2"/>
  <c r="X421" i="2"/>
  <c r="W421" i="2"/>
  <c r="K421" i="2"/>
  <c r="I421" i="2"/>
  <c r="J421" i="2" s="1"/>
  <c r="A421" i="2"/>
  <c r="D421" i="2" s="1"/>
  <c r="BA420" i="2"/>
  <c r="AZ420" i="2"/>
  <c r="AY420" i="2"/>
  <c r="AX420" i="2"/>
  <c r="AW420" i="2"/>
  <c r="AV420" i="2"/>
  <c r="AU420" i="2"/>
  <c r="AT420" i="2"/>
  <c r="AS420" i="2"/>
  <c r="AR420" i="2"/>
  <c r="AQ420" i="2"/>
  <c r="AP420" i="2"/>
  <c r="AO420" i="2"/>
  <c r="AN420" i="2"/>
  <c r="AM420" i="2"/>
  <c r="AL420" i="2"/>
  <c r="AK420" i="2"/>
  <c r="AJ420" i="2"/>
  <c r="AI420" i="2"/>
  <c r="AH420" i="2"/>
  <c r="AG420" i="2"/>
  <c r="AF420" i="2"/>
  <c r="AE420" i="2"/>
  <c r="AD420" i="2"/>
  <c r="AC420" i="2"/>
  <c r="AB420" i="2"/>
  <c r="AA420" i="2"/>
  <c r="Z420" i="2"/>
  <c r="Y420" i="2"/>
  <c r="X420" i="2"/>
  <c r="W420" i="2"/>
  <c r="K420" i="2"/>
  <c r="I420" i="2"/>
  <c r="J420" i="2" s="1"/>
  <c r="A420" i="2"/>
  <c r="D420" i="2" s="1"/>
  <c r="BA375" i="2"/>
  <c r="AZ375" i="2"/>
  <c r="AY375" i="2"/>
  <c r="AX375" i="2"/>
  <c r="AW375" i="2"/>
  <c r="AV375" i="2"/>
  <c r="AU375" i="2"/>
  <c r="AT375" i="2"/>
  <c r="AS375" i="2"/>
  <c r="AR375" i="2"/>
  <c r="AQ375" i="2"/>
  <c r="AP375" i="2"/>
  <c r="AO375" i="2"/>
  <c r="AN375" i="2"/>
  <c r="AM375" i="2"/>
  <c r="AL375" i="2"/>
  <c r="AK375" i="2"/>
  <c r="AJ375" i="2"/>
  <c r="AI375" i="2"/>
  <c r="AH375" i="2"/>
  <c r="AG375" i="2"/>
  <c r="AF375" i="2"/>
  <c r="AE375" i="2"/>
  <c r="AD375" i="2"/>
  <c r="AC375" i="2"/>
  <c r="AB375" i="2"/>
  <c r="AA375" i="2"/>
  <c r="Z375" i="2"/>
  <c r="Y375" i="2"/>
  <c r="X375" i="2"/>
  <c r="W375" i="2"/>
  <c r="K375" i="2"/>
  <c r="I375" i="2"/>
  <c r="J375" i="2" s="1"/>
  <c r="A375" i="2"/>
  <c r="BA389" i="2"/>
  <c r="AZ389" i="2"/>
  <c r="AY389" i="2"/>
  <c r="AX389" i="2"/>
  <c r="AW389" i="2"/>
  <c r="AV389" i="2"/>
  <c r="AU389" i="2"/>
  <c r="AT389" i="2"/>
  <c r="AS389" i="2"/>
  <c r="AR389" i="2"/>
  <c r="AQ389" i="2"/>
  <c r="AP389" i="2"/>
  <c r="AO389" i="2"/>
  <c r="AN389" i="2"/>
  <c r="AM389" i="2"/>
  <c r="AL389" i="2"/>
  <c r="AK389" i="2"/>
  <c r="AJ389" i="2"/>
  <c r="AI389" i="2"/>
  <c r="AH389" i="2"/>
  <c r="AG389" i="2"/>
  <c r="AF389" i="2"/>
  <c r="AE389" i="2"/>
  <c r="AD389" i="2"/>
  <c r="AC389" i="2"/>
  <c r="AB389" i="2"/>
  <c r="AA389" i="2"/>
  <c r="Z389" i="2"/>
  <c r="Y389" i="2"/>
  <c r="X389" i="2"/>
  <c r="W389" i="2"/>
  <c r="K389" i="2"/>
  <c r="I389" i="2"/>
  <c r="J389" i="2" s="1"/>
  <c r="A389" i="2"/>
  <c r="BA382" i="2"/>
  <c r="AZ382" i="2"/>
  <c r="AY382" i="2"/>
  <c r="AX382" i="2"/>
  <c r="AW382" i="2"/>
  <c r="AV382" i="2"/>
  <c r="AU382" i="2"/>
  <c r="AT382" i="2"/>
  <c r="AS382" i="2"/>
  <c r="AR382" i="2"/>
  <c r="AQ382" i="2"/>
  <c r="AP382" i="2"/>
  <c r="AO382" i="2"/>
  <c r="AN382" i="2"/>
  <c r="AM382" i="2"/>
  <c r="AL382" i="2"/>
  <c r="AK382" i="2"/>
  <c r="AJ382" i="2"/>
  <c r="AI382" i="2"/>
  <c r="AH382" i="2"/>
  <c r="AG382" i="2"/>
  <c r="AF382" i="2"/>
  <c r="AE382" i="2"/>
  <c r="AD382" i="2"/>
  <c r="AC382" i="2"/>
  <c r="AB382" i="2"/>
  <c r="AA382" i="2"/>
  <c r="Z382" i="2"/>
  <c r="Y382" i="2"/>
  <c r="X382" i="2"/>
  <c r="W382" i="2"/>
  <c r="K382" i="2"/>
  <c r="I382" i="2"/>
  <c r="J382" i="2" s="1"/>
  <c r="A382" i="2"/>
  <c r="BA397" i="2"/>
  <c r="AZ397" i="2"/>
  <c r="AY397" i="2"/>
  <c r="AX397" i="2"/>
  <c r="AW397" i="2"/>
  <c r="AV397" i="2"/>
  <c r="AU397" i="2"/>
  <c r="AT397" i="2"/>
  <c r="AS397" i="2"/>
  <c r="AR397" i="2"/>
  <c r="AQ397" i="2"/>
  <c r="AP397" i="2"/>
  <c r="AO397" i="2"/>
  <c r="AN397" i="2"/>
  <c r="AM397" i="2"/>
  <c r="AL397" i="2"/>
  <c r="AK397" i="2"/>
  <c r="AJ397" i="2"/>
  <c r="AI397" i="2"/>
  <c r="AH397" i="2"/>
  <c r="AG397" i="2"/>
  <c r="AF397" i="2"/>
  <c r="AE397" i="2"/>
  <c r="AD397" i="2"/>
  <c r="AC397" i="2"/>
  <c r="AB397" i="2"/>
  <c r="AA397" i="2"/>
  <c r="Z397" i="2"/>
  <c r="Y397" i="2"/>
  <c r="X397" i="2"/>
  <c r="W397" i="2"/>
  <c r="K397" i="2"/>
  <c r="I397" i="2"/>
  <c r="J397" i="2" s="1"/>
  <c r="A397" i="2"/>
  <c r="BA374" i="2"/>
  <c r="AZ374" i="2"/>
  <c r="AY374" i="2"/>
  <c r="AX374" i="2"/>
  <c r="AW374" i="2"/>
  <c r="AV374" i="2"/>
  <c r="AU374" i="2"/>
  <c r="AT374" i="2"/>
  <c r="AS374" i="2"/>
  <c r="AR374" i="2"/>
  <c r="AQ374" i="2"/>
  <c r="AP374" i="2"/>
  <c r="AO374" i="2"/>
  <c r="AN374" i="2"/>
  <c r="AM374" i="2"/>
  <c r="AL374" i="2"/>
  <c r="AK374" i="2"/>
  <c r="AJ374" i="2"/>
  <c r="AI374" i="2"/>
  <c r="AH374" i="2"/>
  <c r="AG374" i="2"/>
  <c r="AF374" i="2"/>
  <c r="AE374" i="2"/>
  <c r="AD374" i="2"/>
  <c r="AC374" i="2"/>
  <c r="AB374" i="2"/>
  <c r="AA374" i="2"/>
  <c r="Z374" i="2"/>
  <c r="Y374" i="2"/>
  <c r="X374" i="2"/>
  <c r="W374" i="2"/>
  <c r="K374" i="2"/>
  <c r="I374" i="2"/>
  <c r="J374" i="2" s="1"/>
  <c r="A374" i="2"/>
  <c r="BA388" i="2"/>
  <c r="AZ388" i="2"/>
  <c r="AY388" i="2"/>
  <c r="AX388" i="2"/>
  <c r="AW388" i="2"/>
  <c r="AV388" i="2"/>
  <c r="AU388" i="2"/>
  <c r="AT388" i="2"/>
  <c r="AS388" i="2"/>
  <c r="AR388" i="2"/>
  <c r="AQ388" i="2"/>
  <c r="AP388" i="2"/>
  <c r="AO388" i="2"/>
  <c r="AN388" i="2"/>
  <c r="AM388" i="2"/>
  <c r="AL388" i="2"/>
  <c r="AK388" i="2"/>
  <c r="AJ388" i="2"/>
  <c r="AI388" i="2"/>
  <c r="AH388" i="2"/>
  <c r="AG388" i="2"/>
  <c r="AF388" i="2"/>
  <c r="AE388" i="2"/>
  <c r="AD388" i="2"/>
  <c r="AC388" i="2"/>
  <c r="AB388" i="2"/>
  <c r="AA388" i="2"/>
  <c r="Z388" i="2"/>
  <c r="Y388" i="2"/>
  <c r="X388" i="2"/>
  <c r="W388" i="2"/>
  <c r="K388" i="2"/>
  <c r="I388" i="2"/>
  <c r="J388" i="2" s="1"/>
  <c r="A388" i="2"/>
  <c r="BA381" i="2"/>
  <c r="AZ381" i="2"/>
  <c r="AY381" i="2"/>
  <c r="AX381" i="2"/>
  <c r="AW381" i="2"/>
  <c r="AV381" i="2"/>
  <c r="AU381" i="2"/>
  <c r="AT381" i="2"/>
  <c r="AS381" i="2"/>
  <c r="AR381" i="2"/>
  <c r="AQ381" i="2"/>
  <c r="AP381" i="2"/>
  <c r="AO381" i="2"/>
  <c r="AN381" i="2"/>
  <c r="AM381" i="2"/>
  <c r="AL381" i="2"/>
  <c r="AK381" i="2"/>
  <c r="AJ381" i="2"/>
  <c r="AI381" i="2"/>
  <c r="AH381" i="2"/>
  <c r="AG381" i="2"/>
  <c r="AF381" i="2"/>
  <c r="AE381" i="2"/>
  <c r="AD381" i="2"/>
  <c r="AC381" i="2"/>
  <c r="AB381" i="2"/>
  <c r="AA381" i="2"/>
  <c r="Z381" i="2"/>
  <c r="Y381" i="2"/>
  <c r="X381" i="2"/>
  <c r="W381" i="2"/>
  <c r="K381" i="2"/>
  <c r="I381" i="2"/>
  <c r="J381" i="2" s="1"/>
  <c r="A381" i="2"/>
  <c r="BA396" i="2"/>
  <c r="AZ396" i="2"/>
  <c r="AY396" i="2"/>
  <c r="AX396" i="2"/>
  <c r="AW396" i="2"/>
  <c r="AV396" i="2"/>
  <c r="AU396" i="2"/>
  <c r="AT396" i="2"/>
  <c r="AS396" i="2"/>
  <c r="AR396" i="2"/>
  <c r="AQ396" i="2"/>
  <c r="AP396" i="2"/>
  <c r="AO396" i="2"/>
  <c r="AN396" i="2"/>
  <c r="AM396" i="2"/>
  <c r="AL396" i="2"/>
  <c r="AK396" i="2"/>
  <c r="AJ396" i="2"/>
  <c r="AI396" i="2"/>
  <c r="AH396" i="2"/>
  <c r="AG396" i="2"/>
  <c r="AF396" i="2"/>
  <c r="AE396" i="2"/>
  <c r="AD396" i="2"/>
  <c r="AC396" i="2"/>
  <c r="AB396" i="2"/>
  <c r="AA396" i="2"/>
  <c r="Z396" i="2"/>
  <c r="Y396" i="2"/>
  <c r="X396" i="2"/>
  <c r="W396" i="2"/>
  <c r="K396" i="2"/>
  <c r="I396" i="2"/>
  <c r="J396" i="2" s="1"/>
  <c r="A396" i="2"/>
  <c r="BA326" i="2"/>
  <c r="AZ326" i="2"/>
  <c r="AY326" i="2"/>
  <c r="AX326" i="2"/>
  <c r="AW326" i="2"/>
  <c r="AV326" i="2"/>
  <c r="AU326" i="2"/>
  <c r="AT326" i="2"/>
  <c r="AS326" i="2"/>
  <c r="AR326" i="2"/>
  <c r="AQ326" i="2"/>
  <c r="AP326" i="2"/>
  <c r="AO326" i="2"/>
  <c r="AN326" i="2"/>
  <c r="AM326" i="2"/>
  <c r="AL326" i="2"/>
  <c r="AK326" i="2"/>
  <c r="AJ326" i="2"/>
  <c r="AI326" i="2"/>
  <c r="AH326" i="2"/>
  <c r="AG326" i="2"/>
  <c r="AF326" i="2"/>
  <c r="AE326" i="2"/>
  <c r="AD326" i="2"/>
  <c r="AC326" i="2"/>
  <c r="AB326" i="2"/>
  <c r="AA326" i="2"/>
  <c r="Z326" i="2"/>
  <c r="Y326" i="2"/>
  <c r="X326" i="2"/>
  <c r="W326" i="2"/>
  <c r="K326" i="2"/>
  <c r="I326" i="2"/>
  <c r="J326" i="2" s="1"/>
  <c r="A326" i="2"/>
  <c r="BA558" i="2"/>
  <c r="AZ558" i="2"/>
  <c r="AY558" i="2"/>
  <c r="AX558" i="2"/>
  <c r="AW558" i="2"/>
  <c r="AV558" i="2"/>
  <c r="AU558" i="2"/>
  <c r="AT558" i="2"/>
  <c r="AS558" i="2"/>
  <c r="AR558" i="2"/>
  <c r="AQ558" i="2"/>
  <c r="AP558" i="2"/>
  <c r="AO558" i="2"/>
  <c r="AN558" i="2"/>
  <c r="AM558" i="2"/>
  <c r="AL558" i="2"/>
  <c r="AK558" i="2"/>
  <c r="AJ558" i="2"/>
  <c r="AI558" i="2"/>
  <c r="AH558" i="2"/>
  <c r="AG558" i="2"/>
  <c r="AF558" i="2"/>
  <c r="AE558" i="2"/>
  <c r="AD558" i="2"/>
  <c r="AC558" i="2"/>
  <c r="AB558" i="2"/>
  <c r="AA558" i="2"/>
  <c r="Z558" i="2"/>
  <c r="Y558" i="2"/>
  <c r="X558" i="2"/>
  <c r="W558" i="2"/>
  <c r="K558" i="2"/>
  <c r="I558" i="2"/>
  <c r="J558" i="2" s="1"/>
  <c r="A558" i="2"/>
  <c r="BA557" i="2"/>
  <c r="AZ557" i="2"/>
  <c r="AY557" i="2"/>
  <c r="AX557" i="2"/>
  <c r="AW557" i="2"/>
  <c r="AV557" i="2"/>
  <c r="AU557" i="2"/>
  <c r="AT557" i="2"/>
  <c r="AS557" i="2"/>
  <c r="AR557" i="2"/>
  <c r="AQ557" i="2"/>
  <c r="AP557" i="2"/>
  <c r="AO557" i="2"/>
  <c r="AN557" i="2"/>
  <c r="AM557" i="2"/>
  <c r="AL557" i="2"/>
  <c r="AK557" i="2"/>
  <c r="AJ557" i="2"/>
  <c r="AI557" i="2"/>
  <c r="AH557" i="2"/>
  <c r="AG557" i="2"/>
  <c r="AF557" i="2"/>
  <c r="AE557" i="2"/>
  <c r="AD557" i="2"/>
  <c r="AC557" i="2"/>
  <c r="AB557" i="2"/>
  <c r="AA557" i="2"/>
  <c r="Z557" i="2"/>
  <c r="Y557" i="2"/>
  <c r="X557" i="2"/>
  <c r="W557" i="2"/>
  <c r="K557" i="2"/>
  <c r="I557" i="2"/>
  <c r="J557" i="2" s="1"/>
  <c r="A557" i="2"/>
  <c r="BA378" i="2"/>
  <c r="AZ378" i="2"/>
  <c r="AY378" i="2"/>
  <c r="AX378" i="2"/>
  <c r="AW378" i="2"/>
  <c r="AV378" i="2"/>
  <c r="AU378" i="2"/>
  <c r="AT378" i="2"/>
  <c r="AS378" i="2"/>
  <c r="AR378" i="2"/>
  <c r="AQ378" i="2"/>
  <c r="AP378" i="2"/>
  <c r="AO378" i="2"/>
  <c r="AN378" i="2"/>
  <c r="AM378" i="2"/>
  <c r="AL378" i="2"/>
  <c r="AK378" i="2"/>
  <c r="AJ378" i="2"/>
  <c r="AI378" i="2"/>
  <c r="AH378" i="2"/>
  <c r="AG378" i="2"/>
  <c r="AF378" i="2"/>
  <c r="AE378" i="2"/>
  <c r="AD378" i="2"/>
  <c r="AC378" i="2"/>
  <c r="AB378" i="2"/>
  <c r="AA378" i="2"/>
  <c r="Z378" i="2"/>
  <c r="Y378" i="2"/>
  <c r="X378" i="2"/>
  <c r="W378" i="2"/>
  <c r="K378" i="2"/>
  <c r="I378" i="2"/>
  <c r="J378" i="2" s="1"/>
  <c r="A378" i="2"/>
  <c r="BA392" i="2"/>
  <c r="AZ392" i="2"/>
  <c r="AY392" i="2"/>
  <c r="AX392" i="2"/>
  <c r="AW392" i="2"/>
  <c r="AV392" i="2"/>
  <c r="AU392" i="2"/>
  <c r="AT392" i="2"/>
  <c r="AS392" i="2"/>
  <c r="AR392" i="2"/>
  <c r="AQ392" i="2"/>
  <c r="AP392" i="2"/>
  <c r="AO392" i="2"/>
  <c r="AN392" i="2"/>
  <c r="AM392" i="2"/>
  <c r="AL392" i="2"/>
  <c r="AK392" i="2"/>
  <c r="AJ392" i="2"/>
  <c r="AI392" i="2"/>
  <c r="AH392" i="2"/>
  <c r="AG392" i="2"/>
  <c r="AF392" i="2"/>
  <c r="AE392" i="2"/>
  <c r="AD392" i="2"/>
  <c r="AC392" i="2"/>
  <c r="AB392" i="2"/>
  <c r="AA392" i="2"/>
  <c r="Z392" i="2"/>
  <c r="Y392" i="2"/>
  <c r="X392" i="2"/>
  <c r="W392" i="2"/>
  <c r="K392" i="2"/>
  <c r="I392" i="2"/>
  <c r="J392" i="2" s="1"/>
  <c r="A392" i="2"/>
  <c r="BA385" i="2"/>
  <c r="AZ385" i="2"/>
  <c r="AY385" i="2"/>
  <c r="AX385" i="2"/>
  <c r="AW385" i="2"/>
  <c r="AV385" i="2"/>
  <c r="AU385" i="2"/>
  <c r="AT385" i="2"/>
  <c r="AS385" i="2"/>
  <c r="AR385" i="2"/>
  <c r="AQ385" i="2"/>
  <c r="AP385" i="2"/>
  <c r="AO385" i="2"/>
  <c r="AN385" i="2"/>
  <c r="AM385" i="2"/>
  <c r="AL385" i="2"/>
  <c r="AK385" i="2"/>
  <c r="AJ385" i="2"/>
  <c r="AI385" i="2"/>
  <c r="AH385" i="2"/>
  <c r="AG385" i="2"/>
  <c r="AF385" i="2"/>
  <c r="AE385" i="2"/>
  <c r="AD385" i="2"/>
  <c r="AC385" i="2"/>
  <c r="AB385" i="2"/>
  <c r="AA385" i="2"/>
  <c r="Z385" i="2"/>
  <c r="Y385" i="2"/>
  <c r="X385" i="2"/>
  <c r="W385" i="2"/>
  <c r="K385" i="2"/>
  <c r="I385" i="2"/>
  <c r="J385" i="2" s="1"/>
  <c r="A385" i="2"/>
  <c r="BA400" i="2"/>
  <c r="AZ400" i="2"/>
  <c r="AY400" i="2"/>
  <c r="AX400" i="2"/>
  <c r="AW400" i="2"/>
  <c r="AV400" i="2"/>
  <c r="AU400" i="2"/>
  <c r="AT400" i="2"/>
  <c r="AS400" i="2"/>
  <c r="AR400" i="2"/>
  <c r="AQ400" i="2"/>
  <c r="AP400" i="2"/>
  <c r="AO400" i="2"/>
  <c r="AN400" i="2"/>
  <c r="AM400" i="2"/>
  <c r="AL400" i="2"/>
  <c r="AK400" i="2"/>
  <c r="AJ400" i="2"/>
  <c r="AI400" i="2"/>
  <c r="AH400" i="2"/>
  <c r="AG400" i="2"/>
  <c r="AF400" i="2"/>
  <c r="AE400" i="2"/>
  <c r="AD400" i="2"/>
  <c r="AC400" i="2"/>
  <c r="AB400" i="2"/>
  <c r="AA400" i="2"/>
  <c r="Z400" i="2"/>
  <c r="Y400" i="2"/>
  <c r="X400" i="2"/>
  <c r="W400" i="2"/>
  <c r="K400" i="2"/>
  <c r="I400" i="2"/>
  <c r="J400" i="2" s="1"/>
  <c r="A400" i="2"/>
  <c r="BA338" i="2"/>
  <c r="AZ338" i="2"/>
  <c r="AY338" i="2"/>
  <c r="AX338" i="2"/>
  <c r="AW338" i="2"/>
  <c r="AV338" i="2"/>
  <c r="AU338" i="2"/>
  <c r="AT338" i="2"/>
  <c r="AS338" i="2"/>
  <c r="AR338" i="2"/>
  <c r="AQ338" i="2"/>
  <c r="AP338" i="2"/>
  <c r="AO338" i="2"/>
  <c r="AN338" i="2"/>
  <c r="AM338" i="2"/>
  <c r="AL338" i="2"/>
  <c r="AK338" i="2"/>
  <c r="AJ338" i="2"/>
  <c r="AI338" i="2"/>
  <c r="AH338" i="2"/>
  <c r="AG338" i="2"/>
  <c r="AF338" i="2"/>
  <c r="AE338" i="2"/>
  <c r="AD338" i="2"/>
  <c r="AC338" i="2"/>
  <c r="AB338" i="2"/>
  <c r="AA338" i="2"/>
  <c r="Z338" i="2"/>
  <c r="Y338" i="2"/>
  <c r="X338" i="2"/>
  <c r="W338" i="2"/>
  <c r="K338" i="2"/>
  <c r="I338" i="2"/>
  <c r="J338" i="2" s="1"/>
  <c r="A338" i="2"/>
  <c r="BA253" i="2"/>
  <c r="AZ253" i="2"/>
  <c r="AY253" i="2"/>
  <c r="AX253" i="2"/>
  <c r="AW253" i="2"/>
  <c r="AV253" i="2"/>
  <c r="AU253" i="2"/>
  <c r="AT253" i="2"/>
  <c r="AS253" i="2"/>
  <c r="AR253" i="2"/>
  <c r="AQ253" i="2"/>
  <c r="AP253" i="2"/>
  <c r="AO253" i="2"/>
  <c r="AN253" i="2"/>
  <c r="AM253" i="2"/>
  <c r="AL253" i="2"/>
  <c r="AK253" i="2"/>
  <c r="AJ253" i="2"/>
  <c r="AI253" i="2"/>
  <c r="AH253" i="2"/>
  <c r="AG253" i="2"/>
  <c r="AF253" i="2"/>
  <c r="AE253" i="2"/>
  <c r="AD253" i="2"/>
  <c r="AC253" i="2"/>
  <c r="AB253" i="2"/>
  <c r="AA253" i="2"/>
  <c r="Z253" i="2"/>
  <c r="Y253" i="2"/>
  <c r="X253" i="2"/>
  <c r="W253" i="2"/>
  <c r="K253" i="2"/>
  <c r="I253" i="2"/>
  <c r="J253" i="2" s="1"/>
  <c r="A253" i="2"/>
  <c r="BA259" i="2"/>
  <c r="AZ259" i="2"/>
  <c r="AY259" i="2"/>
  <c r="AX259" i="2"/>
  <c r="AW259" i="2"/>
  <c r="AV259" i="2"/>
  <c r="AU259" i="2"/>
  <c r="AT259" i="2"/>
  <c r="AS259" i="2"/>
  <c r="AR259" i="2"/>
  <c r="AQ259" i="2"/>
  <c r="AP259" i="2"/>
  <c r="AO259" i="2"/>
  <c r="AN259" i="2"/>
  <c r="AM259" i="2"/>
  <c r="AL259" i="2"/>
  <c r="AK259" i="2"/>
  <c r="AJ259" i="2"/>
  <c r="AI259" i="2"/>
  <c r="AH259" i="2"/>
  <c r="AG259" i="2"/>
  <c r="AF259" i="2"/>
  <c r="AE259" i="2"/>
  <c r="AD259" i="2"/>
  <c r="AC259" i="2"/>
  <c r="AB259" i="2"/>
  <c r="AA259" i="2"/>
  <c r="Z259" i="2"/>
  <c r="Y259" i="2"/>
  <c r="X259" i="2"/>
  <c r="W259" i="2"/>
  <c r="K259" i="2"/>
  <c r="I259" i="2"/>
  <c r="J259" i="2" s="1"/>
  <c r="A259" i="2"/>
  <c r="BA257" i="2"/>
  <c r="AZ257" i="2"/>
  <c r="AY257" i="2"/>
  <c r="AX257" i="2"/>
  <c r="AW257" i="2"/>
  <c r="AV257" i="2"/>
  <c r="AU257" i="2"/>
  <c r="AT257" i="2"/>
  <c r="AS257" i="2"/>
  <c r="AR257" i="2"/>
  <c r="AQ257" i="2"/>
  <c r="AP257" i="2"/>
  <c r="AO257" i="2"/>
  <c r="AN257" i="2"/>
  <c r="AM257" i="2"/>
  <c r="AL257" i="2"/>
  <c r="AK257" i="2"/>
  <c r="AJ257" i="2"/>
  <c r="AI257" i="2"/>
  <c r="AH257" i="2"/>
  <c r="AG257" i="2"/>
  <c r="AF257" i="2"/>
  <c r="AE257" i="2"/>
  <c r="AD257" i="2"/>
  <c r="AC257" i="2"/>
  <c r="AB257" i="2"/>
  <c r="AA257" i="2"/>
  <c r="Z257" i="2"/>
  <c r="Y257" i="2"/>
  <c r="X257" i="2"/>
  <c r="W257" i="2"/>
  <c r="K257" i="2"/>
  <c r="I257" i="2"/>
  <c r="J257" i="2" s="1"/>
  <c r="A257" i="2"/>
  <c r="BA256" i="2"/>
  <c r="AZ256" i="2"/>
  <c r="AY256" i="2"/>
  <c r="AX256" i="2"/>
  <c r="AW256" i="2"/>
  <c r="AV256" i="2"/>
  <c r="AU256" i="2"/>
  <c r="AT256" i="2"/>
  <c r="AS256" i="2"/>
  <c r="AR256" i="2"/>
  <c r="AQ256" i="2"/>
  <c r="AP256" i="2"/>
  <c r="AO256" i="2"/>
  <c r="AN256" i="2"/>
  <c r="AM256" i="2"/>
  <c r="AL256" i="2"/>
  <c r="AK256" i="2"/>
  <c r="AJ256" i="2"/>
  <c r="AI256" i="2"/>
  <c r="AH256" i="2"/>
  <c r="AG256" i="2"/>
  <c r="AF256" i="2"/>
  <c r="AE256" i="2"/>
  <c r="AD256" i="2"/>
  <c r="AC256" i="2"/>
  <c r="AB256" i="2"/>
  <c r="AA256" i="2"/>
  <c r="Z256" i="2"/>
  <c r="Y256" i="2"/>
  <c r="X256" i="2"/>
  <c r="W256" i="2"/>
  <c r="K256" i="2"/>
  <c r="I256" i="2"/>
  <c r="J256" i="2" s="1"/>
  <c r="A256" i="2"/>
  <c r="BA254" i="2"/>
  <c r="AZ254" i="2"/>
  <c r="AY254" i="2"/>
  <c r="AX254" i="2"/>
  <c r="AW254" i="2"/>
  <c r="AV254" i="2"/>
  <c r="AU254" i="2"/>
  <c r="AT254" i="2"/>
  <c r="AS254" i="2"/>
  <c r="AR254" i="2"/>
  <c r="AQ254" i="2"/>
  <c r="AP254" i="2"/>
  <c r="AO254" i="2"/>
  <c r="AN254" i="2"/>
  <c r="AM254" i="2"/>
  <c r="AL254" i="2"/>
  <c r="AK254" i="2"/>
  <c r="AJ254" i="2"/>
  <c r="AI254" i="2"/>
  <c r="AH254" i="2"/>
  <c r="AG254" i="2"/>
  <c r="AF254" i="2"/>
  <c r="AE254" i="2"/>
  <c r="AD254" i="2"/>
  <c r="AC254" i="2"/>
  <c r="AB254" i="2"/>
  <c r="AA254" i="2"/>
  <c r="Z254" i="2"/>
  <c r="Y254" i="2"/>
  <c r="X254" i="2"/>
  <c r="W254" i="2"/>
  <c r="K254" i="2"/>
  <c r="I254" i="2"/>
  <c r="J254" i="2" s="1"/>
  <c r="A254" i="2"/>
  <c r="BA518" i="2"/>
  <c r="AZ518" i="2"/>
  <c r="AY518" i="2"/>
  <c r="AX518" i="2"/>
  <c r="AW518" i="2"/>
  <c r="AV518" i="2"/>
  <c r="AU518" i="2"/>
  <c r="AT518" i="2"/>
  <c r="AS518" i="2"/>
  <c r="AR518" i="2"/>
  <c r="AQ518" i="2"/>
  <c r="AP518" i="2"/>
  <c r="AO518" i="2"/>
  <c r="AN518" i="2"/>
  <c r="AM518" i="2"/>
  <c r="AL518" i="2"/>
  <c r="AK518" i="2"/>
  <c r="AJ518" i="2"/>
  <c r="AI518" i="2"/>
  <c r="AH518" i="2"/>
  <c r="AG518" i="2"/>
  <c r="AF518" i="2"/>
  <c r="AE518" i="2"/>
  <c r="AD518" i="2"/>
  <c r="AC518" i="2"/>
  <c r="AB518" i="2"/>
  <c r="AA518" i="2"/>
  <c r="Z518" i="2"/>
  <c r="Y518" i="2"/>
  <c r="X518" i="2"/>
  <c r="W518" i="2"/>
  <c r="K518" i="2"/>
  <c r="I518" i="2"/>
  <c r="J518" i="2" s="1"/>
  <c r="A518" i="2"/>
  <c r="BA712" i="2"/>
  <c r="AZ712" i="2"/>
  <c r="AY712" i="2"/>
  <c r="AX712" i="2"/>
  <c r="AW712" i="2"/>
  <c r="AV712" i="2"/>
  <c r="AU712" i="2"/>
  <c r="AT712" i="2"/>
  <c r="AS712" i="2"/>
  <c r="AR712" i="2"/>
  <c r="AQ712" i="2"/>
  <c r="AP712" i="2"/>
  <c r="AO712" i="2"/>
  <c r="AN712" i="2"/>
  <c r="AM712" i="2"/>
  <c r="AL712" i="2"/>
  <c r="AK712" i="2"/>
  <c r="AJ712" i="2"/>
  <c r="AI712" i="2"/>
  <c r="AH712" i="2"/>
  <c r="AG712" i="2"/>
  <c r="AF712" i="2"/>
  <c r="AE712" i="2"/>
  <c r="AD712" i="2"/>
  <c r="AC712" i="2"/>
  <c r="AB712" i="2"/>
  <c r="AA712" i="2"/>
  <c r="Z712" i="2"/>
  <c r="Y712" i="2"/>
  <c r="X712" i="2"/>
  <c r="W712" i="2"/>
  <c r="K712" i="2"/>
  <c r="I712" i="2"/>
  <c r="J712" i="2" s="1"/>
  <c r="A712" i="2"/>
  <c r="BA561" i="2"/>
  <c r="AZ561" i="2"/>
  <c r="AY561" i="2"/>
  <c r="AX561" i="2"/>
  <c r="AW561" i="2"/>
  <c r="AV561" i="2"/>
  <c r="AU561" i="2"/>
  <c r="AT561" i="2"/>
  <c r="AS561" i="2"/>
  <c r="AR561" i="2"/>
  <c r="AQ561" i="2"/>
  <c r="AP561" i="2"/>
  <c r="AO561" i="2"/>
  <c r="AN561" i="2"/>
  <c r="AM561" i="2"/>
  <c r="AL561" i="2"/>
  <c r="AK561" i="2"/>
  <c r="AJ561" i="2"/>
  <c r="AI561" i="2"/>
  <c r="AH561" i="2"/>
  <c r="AG561" i="2"/>
  <c r="AF561" i="2"/>
  <c r="AE561" i="2"/>
  <c r="AD561" i="2"/>
  <c r="AC561" i="2"/>
  <c r="AB561" i="2"/>
  <c r="AA561" i="2"/>
  <c r="Z561" i="2"/>
  <c r="Y561" i="2"/>
  <c r="X561" i="2"/>
  <c r="W561" i="2"/>
  <c r="K561" i="2"/>
  <c r="I561" i="2"/>
  <c r="J561" i="2" s="1"/>
  <c r="A561" i="2"/>
  <c r="BA560" i="2"/>
  <c r="AZ560" i="2"/>
  <c r="AY560" i="2"/>
  <c r="AX560" i="2"/>
  <c r="AW560" i="2"/>
  <c r="AV560" i="2"/>
  <c r="AU560" i="2"/>
  <c r="AT560" i="2"/>
  <c r="AS560" i="2"/>
  <c r="AR560" i="2"/>
  <c r="AQ560" i="2"/>
  <c r="AP560" i="2"/>
  <c r="AO560" i="2"/>
  <c r="AN560" i="2"/>
  <c r="AM560" i="2"/>
  <c r="AL560" i="2"/>
  <c r="AK560" i="2"/>
  <c r="AJ560" i="2"/>
  <c r="AI560" i="2"/>
  <c r="AH560" i="2"/>
  <c r="AG560" i="2"/>
  <c r="AF560" i="2"/>
  <c r="AE560" i="2"/>
  <c r="AD560" i="2"/>
  <c r="AC560" i="2"/>
  <c r="AB560" i="2"/>
  <c r="AA560" i="2"/>
  <c r="Z560" i="2"/>
  <c r="Y560" i="2"/>
  <c r="X560" i="2"/>
  <c r="W560" i="2"/>
  <c r="K560" i="2"/>
  <c r="I560" i="2"/>
  <c r="J560" i="2" s="1"/>
  <c r="A560" i="2"/>
  <c r="BA325" i="2"/>
  <c r="AZ325" i="2"/>
  <c r="AY325" i="2"/>
  <c r="AX325" i="2"/>
  <c r="AW325" i="2"/>
  <c r="AV325" i="2"/>
  <c r="AU325" i="2"/>
  <c r="AT325" i="2"/>
  <c r="AS325" i="2"/>
  <c r="AR325" i="2"/>
  <c r="AQ325" i="2"/>
  <c r="AP325" i="2"/>
  <c r="AO325" i="2"/>
  <c r="AN325" i="2"/>
  <c r="AM325" i="2"/>
  <c r="AL325" i="2"/>
  <c r="AK325" i="2"/>
  <c r="AJ325" i="2"/>
  <c r="AI325" i="2"/>
  <c r="AH325" i="2"/>
  <c r="AG325" i="2"/>
  <c r="AF325" i="2"/>
  <c r="AE325" i="2"/>
  <c r="AD325" i="2"/>
  <c r="AC325" i="2"/>
  <c r="AB325" i="2"/>
  <c r="AA325" i="2"/>
  <c r="Z325" i="2"/>
  <c r="Y325" i="2"/>
  <c r="X325" i="2"/>
  <c r="W325" i="2"/>
  <c r="K325" i="2"/>
  <c r="I325" i="2"/>
  <c r="J325" i="2" s="1"/>
  <c r="A325" i="2"/>
  <c r="BA341" i="2"/>
  <c r="AZ341" i="2"/>
  <c r="AY341" i="2"/>
  <c r="AX341" i="2"/>
  <c r="AW341" i="2"/>
  <c r="AV341" i="2"/>
  <c r="AU341" i="2"/>
  <c r="AT341" i="2"/>
  <c r="AS341" i="2"/>
  <c r="AR341" i="2"/>
  <c r="AQ341" i="2"/>
  <c r="AP341" i="2"/>
  <c r="AO341" i="2"/>
  <c r="AN341" i="2"/>
  <c r="AM341" i="2"/>
  <c r="AL341" i="2"/>
  <c r="AK341" i="2"/>
  <c r="AJ341" i="2"/>
  <c r="AI341" i="2"/>
  <c r="AH341" i="2"/>
  <c r="AG341" i="2"/>
  <c r="AF341" i="2"/>
  <c r="AE341" i="2"/>
  <c r="AD341" i="2"/>
  <c r="AC341" i="2"/>
  <c r="AB341" i="2"/>
  <c r="AA341" i="2"/>
  <c r="Z341" i="2"/>
  <c r="Y341" i="2"/>
  <c r="X341" i="2"/>
  <c r="W341" i="2"/>
  <c r="K341" i="2"/>
  <c r="I341" i="2"/>
  <c r="J341" i="2" s="1"/>
  <c r="A341" i="2"/>
  <c r="BA340" i="2"/>
  <c r="AZ340" i="2"/>
  <c r="AY340" i="2"/>
  <c r="AX340" i="2"/>
  <c r="AW340" i="2"/>
  <c r="AV340" i="2"/>
  <c r="AU340" i="2"/>
  <c r="AT340" i="2"/>
  <c r="AS340" i="2"/>
  <c r="AR340" i="2"/>
  <c r="AQ340" i="2"/>
  <c r="AP340" i="2"/>
  <c r="AO340" i="2"/>
  <c r="AN340" i="2"/>
  <c r="AM340" i="2"/>
  <c r="AL340" i="2"/>
  <c r="AK340" i="2"/>
  <c r="AJ340" i="2"/>
  <c r="AI340" i="2"/>
  <c r="AH340" i="2"/>
  <c r="AG340" i="2"/>
  <c r="AF340" i="2"/>
  <c r="AE340" i="2"/>
  <c r="AD340" i="2"/>
  <c r="AC340" i="2"/>
  <c r="AB340" i="2"/>
  <c r="AA340" i="2"/>
  <c r="Z340" i="2"/>
  <c r="Y340" i="2"/>
  <c r="X340" i="2"/>
  <c r="W340" i="2"/>
  <c r="K340" i="2"/>
  <c r="I340" i="2"/>
  <c r="J340" i="2" s="1"/>
  <c r="A340" i="2"/>
  <c r="BA339" i="2"/>
  <c r="AZ339" i="2"/>
  <c r="AY339" i="2"/>
  <c r="AX339" i="2"/>
  <c r="AW339" i="2"/>
  <c r="AV339" i="2"/>
  <c r="AU339" i="2"/>
  <c r="AT339" i="2"/>
  <c r="AS339" i="2"/>
  <c r="AR339" i="2"/>
  <c r="AQ339" i="2"/>
  <c r="AP339" i="2"/>
  <c r="AO339" i="2"/>
  <c r="AN339" i="2"/>
  <c r="AM339" i="2"/>
  <c r="AL339" i="2"/>
  <c r="AK339" i="2"/>
  <c r="AJ339" i="2"/>
  <c r="AI339" i="2"/>
  <c r="AH339" i="2"/>
  <c r="AG339" i="2"/>
  <c r="AF339" i="2"/>
  <c r="AE339" i="2"/>
  <c r="AD339" i="2"/>
  <c r="AC339" i="2"/>
  <c r="AB339" i="2"/>
  <c r="AA339" i="2"/>
  <c r="Z339" i="2"/>
  <c r="Y339" i="2"/>
  <c r="X339" i="2"/>
  <c r="W339" i="2"/>
  <c r="K339" i="2"/>
  <c r="I339" i="2"/>
  <c r="J339" i="2" s="1"/>
  <c r="A339" i="2"/>
  <c r="BA687" i="2"/>
  <c r="AZ687" i="2"/>
  <c r="AY687" i="2"/>
  <c r="AX687" i="2"/>
  <c r="AW687" i="2"/>
  <c r="AV687" i="2"/>
  <c r="AU687" i="2"/>
  <c r="AT687" i="2"/>
  <c r="AS687" i="2"/>
  <c r="AR687" i="2"/>
  <c r="AQ687" i="2"/>
  <c r="AP687" i="2"/>
  <c r="AO687" i="2"/>
  <c r="AN687" i="2"/>
  <c r="AM687" i="2"/>
  <c r="AL687" i="2"/>
  <c r="AK687" i="2"/>
  <c r="AJ687" i="2"/>
  <c r="AI687" i="2"/>
  <c r="AH687" i="2"/>
  <c r="AG687" i="2"/>
  <c r="AF687" i="2"/>
  <c r="AE687" i="2"/>
  <c r="AD687" i="2"/>
  <c r="AC687" i="2"/>
  <c r="AB687" i="2"/>
  <c r="AA687" i="2"/>
  <c r="Z687" i="2"/>
  <c r="Y687" i="2"/>
  <c r="X687" i="2"/>
  <c r="W687" i="2"/>
  <c r="K687" i="2"/>
  <c r="I687" i="2"/>
  <c r="J687" i="2" s="1"/>
  <c r="A687" i="2"/>
  <c r="BA678" i="2"/>
  <c r="AZ678" i="2"/>
  <c r="AY678" i="2"/>
  <c r="AX678" i="2"/>
  <c r="AW678" i="2"/>
  <c r="AV678" i="2"/>
  <c r="AU678" i="2"/>
  <c r="AT678" i="2"/>
  <c r="AS678" i="2"/>
  <c r="AR678" i="2"/>
  <c r="AQ678" i="2"/>
  <c r="AP678" i="2"/>
  <c r="AO678" i="2"/>
  <c r="AN678" i="2"/>
  <c r="AM678" i="2"/>
  <c r="AL678" i="2"/>
  <c r="AK678" i="2"/>
  <c r="AJ678" i="2"/>
  <c r="AI678" i="2"/>
  <c r="AH678" i="2"/>
  <c r="AG678" i="2"/>
  <c r="AF678" i="2"/>
  <c r="AE678" i="2"/>
  <c r="AD678" i="2"/>
  <c r="AC678" i="2"/>
  <c r="AB678" i="2"/>
  <c r="AA678" i="2"/>
  <c r="Z678" i="2"/>
  <c r="Y678" i="2"/>
  <c r="X678" i="2"/>
  <c r="W678" i="2"/>
  <c r="K678" i="2"/>
  <c r="I678" i="2"/>
  <c r="J678" i="2" s="1"/>
  <c r="A678" i="2"/>
  <c r="BA677" i="2"/>
  <c r="AZ677" i="2"/>
  <c r="AY677" i="2"/>
  <c r="AX677" i="2"/>
  <c r="AW677" i="2"/>
  <c r="AV677" i="2"/>
  <c r="AU677" i="2"/>
  <c r="AT677" i="2"/>
  <c r="AS677" i="2"/>
  <c r="AR677" i="2"/>
  <c r="AQ677" i="2"/>
  <c r="AP677" i="2"/>
  <c r="AO677" i="2"/>
  <c r="AN677" i="2"/>
  <c r="AM677" i="2"/>
  <c r="AL677" i="2"/>
  <c r="AK677" i="2"/>
  <c r="AJ677" i="2"/>
  <c r="AI677" i="2"/>
  <c r="AH677" i="2"/>
  <c r="AG677" i="2"/>
  <c r="AF677" i="2"/>
  <c r="AE677" i="2"/>
  <c r="AD677" i="2"/>
  <c r="AC677" i="2"/>
  <c r="AB677" i="2"/>
  <c r="AA677" i="2"/>
  <c r="Z677" i="2"/>
  <c r="Y677" i="2"/>
  <c r="X677" i="2"/>
  <c r="W677" i="2"/>
  <c r="K677" i="2"/>
  <c r="I677" i="2"/>
  <c r="J677" i="2" s="1"/>
  <c r="A677" i="2"/>
  <c r="BA358" i="2"/>
  <c r="AZ358" i="2"/>
  <c r="AY358" i="2"/>
  <c r="AX358" i="2"/>
  <c r="AW358" i="2"/>
  <c r="AV358" i="2"/>
  <c r="AU358" i="2"/>
  <c r="AT358" i="2"/>
  <c r="AS358" i="2"/>
  <c r="AR358" i="2"/>
  <c r="AQ358" i="2"/>
  <c r="AP358" i="2"/>
  <c r="AO358" i="2"/>
  <c r="AN358" i="2"/>
  <c r="AM358" i="2"/>
  <c r="AL358" i="2"/>
  <c r="AK358" i="2"/>
  <c r="AJ358" i="2"/>
  <c r="AI358" i="2"/>
  <c r="AH358" i="2"/>
  <c r="AG358" i="2"/>
  <c r="AF358" i="2"/>
  <c r="AE358" i="2"/>
  <c r="AD358" i="2"/>
  <c r="AC358" i="2"/>
  <c r="AB358" i="2"/>
  <c r="AA358" i="2"/>
  <c r="Z358" i="2"/>
  <c r="Y358" i="2"/>
  <c r="X358" i="2"/>
  <c r="W358" i="2"/>
  <c r="K358" i="2"/>
  <c r="I358" i="2"/>
  <c r="J358" i="2" s="1"/>
  <c r="A358" i="2"/>
  <c r="BA357" i="2"/>
  <c r="AZ357" i="2"/>
  <c r="AY357" i="2"/>
  <c r="AX357" i="2"/>
  <c r="AW357" i="2"/>
  <c r="AV357" i="2"/>
  <c r="AU357" i="2"/>
  <c r="AT357" i="2"/>
  <c r="AS357" i="2"/>
  <c r="AR357" i="2"/>
  <c r="AQ357" i="2"/>
  <c r="AP357" i="2"/>
  <c r="AO357" i="2"/>
  <c r="AN357" i="2"/>
  <c r="AM357" i="2"/>
  <c r="AL357" i="2"/>
  <c r="AK357" i="2"/>
  <c r="AJ357" i="2"/>
  <c r="AI357" i="2"/>
  <c r="AH357" i="2"/>
  <c r="AG357" i="2"/>
  <c r="AF357" i="2"/>
  <c r="AE357" i="2"/>
  <c r="AD357" i="2"/>
  <c r="AC357" i="2"/>
  <c r="AB357" i="2"/>
  <c r="AA357" i="2"/>
  <c r="Z357" i="2"/>
  <c r="Y357" i="2"/>
  <c r="X357" i="2"/>
  <c r="W357" i="2"/>
  <c r="K357" i="2"/>
  <c r="I357" i="2"/>
  <c r="J357" i="2" s="1"/>
  <c r="A357" i="2"/>
  <c r="BA356" i="2"/>
  <c r="AZ356" i="2"/>
  <c r="AY356" i="2"/>
  <c r="AX356" i="2"/>
  <c r="AW356" i="2"/>
  <c r="AV356" i="2"/>
  <c r="AU356" i="2"/>
  <c r="AT356" i="2"/>
  <c r="AS356" i="2"/>
  <c r="AR356" i="2"/>
  <c r="AQ356" i="2"/>
  <c r="AP356" i="2"/>
  <c r="AO356" i="2"/>
  <c r="AN356" i="2"/>
  <c r="AM356" i="2"/>
  <c r="AL356" i="2"/>
  <c r="AK356" i="2"/>
  <c r="AJ356" i="2"/>
  <c r="AI356" i="2"/>
  <c r="AH356" i="2"/>
  <c r="AG356" i="2"/>
  <c r="AF356" i="2"/>
  <c r="AE356" i="2"/>
  <c r="AD356" i="2"/>
  <c r="AC356" i="2"/>
  <c r="AB356" i="2"/>
  <c r="AA356" i="2"/>
  <c r="Z356" i="2"/>
  <c r="Y356" i="2"/>
  <c r="X356" i="2"/>
  <c r="W356" i="2"/>
  <c r="K356" i="2"/>
  <c r="I356" i="2"/>
  <c r="J356" i="2" s="1"/>
  <c r="A356" i="2"/>
  <c r="BA355" i="2"/>
  <c r="AZ355" i="2"/>
  <c r="AY355" i="2"/>
  <c r="AX355" i="2"/>
  <c r="AW355" i="2"/>
  <c r="AV355" i="2"/>
  <c r="AU355" i="2"/>
  <c r="AT355" i="2"/>
  <c r="AS355" i="2"/>
  <c r="AR355" i="2"/>
  <c r="AQ355" i="2"/>
  <c r="AP355" i="2"/>
  <c r="AO355" i="2"/>
  <c r="AN355" i="2"/>
  <c r="AM355" i="2"/>
  <c r="AL355" i="2"/>
  <c r="AK355" i="2"/>
  <c r="AJ355" i="2"/>
  <c r="AI355" i="2"/>
  <c r="AH355" i="2"/>
  <c r="AG355" i="2"/>
  <c r="AF355" i="2"/>
  <c r="AE355" i="2"/>
  <c r="AD355" i="2"/>
  <c r="AC355" i="2"/>
  <c r="AB355" i="2"/>
  <c r="AA355" i="2"/>
  <c r="Z355" i="2"/>
  <c r="Y355" i="2"/>
  <c r="X355" i="2"/>
  <c r="W355" i="2"/>
  <c r="K355" i="2"/>
  <c r="I355" i="2"/>
  <c r="J355" i="2" s="1"/>
  <c r="A355" i="2"/>
  <c r="BA379" i="2"/>
  <c r="AZ379" i="2"/>
  <c r="AY379" i="2"/>
  <c r="AX379" i="2"/>
  <c r="AW379" i="2"/>
  <c r="AV379" i="2"/>
  <c r="AU379" i="2"/>
  <c r="AT379" i="2"/>
  <c r="AS379" i="2"/>
  <c r="AR379" i="2"/>
  <c r="AQ379" i="2"/>
  <c r="AP379" i="2"/>
  <c r="AO379" i="2"/>
  <c r="AN379" i="2"/>
  <c r="AM379" i="2"/>
  <c r="AL379" i="2"/>
  <c r="AK379" i="2"/>
  <c r="AJ379" i="2"/>
  <c r="AI379" i="2"/>
  <c r="AH379" i="2"/>
  <c r="AG379" i="2"/>
  <c r="AF379" i="2"/>
  <c r="AE379" i="2"/>
  <c r="AD379" i="2"/>
  <c r="AC379" i="2"/>
  <c r="AB379" i="2"/>
  <c r="AA379" i="2"/>
  <c r="Z379" i="2"/>
  <c r="Y379" i="2"/>
  <c r="X379" i="2"/>
  <c r="W379" i="2"/>
  <c r="K379" i="2"/>
  <c r="I379" i="2"/>
  <c r="J379" i="2" s="1"/>
  <c r="A379" i="2"/>
  <c r="BA393" i="2"/>
  <c r="AZ393" i="2"/>
  <c r="AY393" i="2"/>
  <c r="AX393" i="2"/>
  <c r="AW393" i="2"/>
  <c r="AV393" i="2"/>
  <c r="AU393" i="2"/>
  <c r="AT393" i="2"/>
  <c r="AS393" i="2"/>
  <c r="AR393" i="2"/>
  <c r="AQ393" i="2"/>
  <c r="AP393" i="2"/>
  <c r="AO393" i="2"/>
  <c r="AN393" i="2"/>
  <c r="AM393" i="2"/>
  <c r="AL393" i="2"/>
  <c r="AK393" i="2"/>
  <c r="AJ393" i="2"/>
  <c r="AI393" i="2"/>
  <c r="AH393" i="2"/>
  <c r="AG393" i="2"/>
  <c r="AF393" i="2"/>
  <c r="AE393" i="2"/>
  <c r="AD393" i="2"/>
  <c r="AC393" i="2"/>
  <c r="AB393" i="2"/>
  <c r="AA393" i="2"/>
  <c r="Z393" i="2"/>
  <c r="Y393" i="2"/>
  <c r="X393" i="2"/>
  <c r="W393" i="2"/>
  <c r="K393" i="2"/>
  <c r="I393" i="2"/>
  <c r="J393" i="2" s="1"/>
  <c r="A393" i="2"/>
  <c r="BA386" i="2"/>
  <c r="AZ386" i="2"/>
  <c r="AY386" i="2"/>
  <c r="AX386" i="2"/>
  <c r="AW386" i="2"/>
  <c r="AV386" i="2"/>
  <c r="AU386" i="2"/>
  <c r="AT386" i="2"/>
  <c r="AS386" i="2"/>
  <c r="AR386" i="2"/>
  <c r="AQ386" i="2"/>
  <c r="AP386" i="2"/>
  <c r="AO386" i="2"/>
  <c r="AN386" i="2"/>
  <c r="AM386" i="2"/>
  <c r="AL386" i="2"/>
  <c r="AK386" i="2"/>
  <c r="AJ386" i="2"/>
  <c r="AI386" i="2"/>
  <c r="AH386" i="2"/>
  <c r="AG386" i="2"/>
  <c r="AF386" i="2"/>
  <c r="AE386" i="2"/>
  <c r="AD386" i="2"/>
  <c r="AC386" i="2"/>
  <c r="AB386" i="2"/>
  <c r="AA386" i="2"/>
  <c r="Z386" i="2"/>
  <c r="Y386" i="2"/>
  <c r="X386" i="2"/>
  <c r="W386" i="2"/>
  <c r="K386" i="2"/>
  <c r="I386" i="2"/>
  <c r="J386" i="2" s="1"/>
  <c r="A386" i="2"/>
  <c r="BA401" i="2"/>
  <c r="AZ401" i="2"/>
  <c r="AY401" i="2"/>
  <c r="AX401" i="2"/>
  <c r="AW401" i="2"/>
  <c r="AV401" i="2"/>
  <c r="AU401" i="2"/>
  <c r="AT401" i="2"/>
  <c r="AS401" i="2"/>
  <c r="AR401" i="2"/>
  <c r="AQ401" i="2"/>
  <c r="AP401" i="2"/>
  <c r="AO401" i="2"/>
  <c r="AN401" i="2"/>
  <c r="AM401" i="2"/>
  <c r="AL401" i="2"/>
  <c r="AK401" i="2"/>
  <c r="AJ401" i="2"/>
  <c r="AI401" i="2"/>
  <c r="AH401" i="2"/>
  <c r="AG401" i="2"/>
  <c r="AF401" i="2"/>
  <c r="AE401" i="2"/>
  <c r="AD401" i="2"/>
  <c r="AC401" i="2"/>
  <c r="AB401" i="2"/>
  <c r="AA401" i="2"/>
  <c r="Z401" i="2"/>
  <c r="Y401" i="2"/>
  <c r="X401" i="2"/>
  <c r="W401" i="2"/>
  <c r="K401" i="2"/>
  <c r="I401" i="2"/>
  <c r="J401" i="2" s="1"/>
  <c r="A401" i="2"/>
  <c r="BA537" i="2"/>
  <c r="AZ537" i="2"/>
  <c r="AY537" i="2"/>
  <c r="AX537" i="2"/>
  <c r="AW537" i="2"/>
  <c r="AV537" i="2"/>
  <c r="AU537" i="2"/>
  <c r="AT537" i="2"/>
  <c r="AS537" i="2"/>
  <c r="AR537" i="2"/>
  <c r="AQ537" i="2"/>
  <c r="AP537" i="2"/>
  <c r="AO537" i="2"/>
  <c r="AN537" i="2"/>
  <c r="AM537" i="2"/>
  <c r="AL537" i="2"/>
  <c r="AK537" i="2"/>
  <c r="AJ537" i="2"/>
  <c r="AI537" i="2"/>
  <c r="AH537" i="2"/>
  <c r="AG537" i="2"/>
  <c r="AF537" i="2"/>
  <c r="AE537" i="2"/>
  <c r="AD537" i="2"/>
  <c r="AC537" i="2"/>
  <c r="AB537" i="2"/>
  <c r="AA537" i="2"/>
  <c r="Z537" i="2"/>
  <c r="Y537" i="2"/>
  <c r="X537" i="2"/>
  <c r="W537" i="2"/>
  <c r="K537" i="2"/>
  <c r="I537" i="2"/>
  <c r="J537" i="2" s="1"/>
  <c r="A537" i="2"/>
  <c r="BA535" i="2"/>
  <c r="AZ535" i="2"/>
  <c r="AY535" i="2"/>
  <c r="AX535" i="2"/>
  <c r="AW535" i="2"/>
  <c r="AV535" i="2"/>
  <c r="AU535" i="2"/>
  <c r="AT535" i="2"/>
  <c r="AS535" i="2"/>
  <c r="AR535" i="2"/>
  <c r="AQ535" i="2"/>
  <c r="AP535" i="2"/>
  <c r="AO535" i="2"/>
  <c r="AN535" i="2"/>
  <c r="AM535" i="2"/>
  <c r="AL535" i="2"/>
  <c r="AK535" i="2"/>
  <c r="AJ535" i="2"/>
  <c r="AI535" i="2"/>
  <c r="AH535" i="2"/>
  <c r="AG535" i="2"/>
  <c r="AF535" i="2"/>
  <c r="AE535" i="2"/>
  <c r="AD535" i="2"/>
  <c r="AC535" i="2"/>
  <c r="AB535" i="2"/>
  <c r="AA535" i="2"/>
  <c r="Z535" i="2"/>
  <c r="Y535" i="2"/>
  <c r="X535" i="2"/>
  <c r="W535" i="2"/>
  <c r="K535" i="2"/>
  <c r="I535" i="2"/>
  <c r="J535" i="2" s="1"/>
  <c r="A535" i="2"/>
  <c r="BA539" i="2"/>
  <c r="AZ539" i="2"/>
  <c r="AY539" i="2"/>
  <c r="AX539" i="2"/>
  <c r="AW539" i="2"/>
  <c r="AV539" i="2"/>
  <c r="AU539" i="2"/>
  <c r="AT539" i="2"/>
  <c r="AS539" i="2"/>
  <c r="AR539" i="2"/>
  <c r="AQ539" i="2"/>
  <c r="AP539" i="2"/>
  <c r="AO539" i="2"/>
  <c r="AN539" i="2"/>
  <c r="AM539" i="2"/>
  <c r="AL539" i="2"/>
  <c r="AK539" i="2"/>
  <c r="AJ539" i="2"/>
  <c r="AI539" i="2"/>
  <c r="AH539" i="2"/>
  <c r="AG539" i="2"/>
  <c r="AF539" i="2"/>
  <c r="AE539" i="2"/>
  <c r="AD539" i="2"/>
  <c r="AC539" i="2"/>
  <c r="AB539" i="2"/>
  <c r="AA539" i="2"/>
  <c r="Z539" i="2"/>
  <c r="Y539" i="2"/>
  <c r="X539" i="2"/>
  <c r="W539" i="2"/>
  <c r="K539" i="2"/>
  <c r="I539" i="2"/>
  <c r="J539" i="2" s="1"/>
  <c r="A539" i="2"/>
  <c r="BA533" i="2"/>
  <c r="AZ533" i="2"/>
  <c r="AY533" i="2"/>
  <c r="AX533" i="2"/>
  <c r="AW533" i="2"/>
  <c r="AV533" i="2"/>
  <c r="AU533" i="2"/>
  <c r="AT533" i="2"/>
  <c r="AS533" i="2"/>
  <c r="AR533" i="2"/>
  <c r="AQ533" i="2"/>
  <c r="AP533" i="2"/>
  <c r="AO533" i="2"/>
  <c r="AN533" i="2"/>
  <c r="AM533" i="2"/>
  <c r="AL533" i="2"/>
  <c r="AK533" i="2"/>
  <c r="AJ533" i="2"/>
  <c r="AI533" i="2"/>
  <c r="AH533" i="2"/>
  <c r="AG533" i="2"/>
  <c r="AF533" i="2"/>
  <c r="AE533" i="2"/>
  <c r="AD533" i="2"/>
  <c r="AC533" i="2"/>
  <c r="AB533" i="2"/>
  <c r="AA533" i="2"/>
  <c r="Z533" i="2"/>
  <c r="Y533" i="2"/>
  <c r="X533" i="2"/>
  <c r="W533" i="2"/>
  <c r="K533" i="2"/>
  <c r="I533" i="2"/>
  <c r="J533" i="2" s="1"/>
  <c r="A533" i="2"/>
  <c r="BA525" i="2"/>
  <c r="AZ525" i="2"/>
  <c r="AY525" i="2"/>
  <c r="AX525" i="2"/>
  <c r="AW525" i="2"/>
  <c r="AV525" i="2"/>
  <c r="AU525" i="2"/>
  <c r="AT525" i="2"/>
  <c r="AS525" i="2"/>
  <c r="AR525" i="2"/>
  <c r="AQ525" i="2"/>
  <c r="AP525" i="2"/>
  <c r="AO525" i="2"/>
  <c r="AN525" i="2"/>
  <c r="AM525" i="2"/>
  <c r="AL525" i="2"/>
  <c r="AK525" i="2"/>
  <c r="AJ525" i="2"/>
  <c r="AI525" i="2"/>
  <c r="AH525" i="2"/>
  <c r="AG525" i="2"/>
  <c r="AF525" i="2"/>
  <c r="AE525" i="2"/>
  <c r="AD525" i="2"/>
  <c r="AC525" i="2"/>
  <c r="AB525" i="2"/>
  <c r="AA525" i="2"/>
  <c r="Z525" i="2"/>
  <c r="Y525" i="2"/>
  <c r="X525" i="2"/>
  <c r="W525" i="2"/>
  <c r="K525" i="2"/>
  <c r="I525" i="2"/>
  <c r="J525" i="2" s="1"/>
  <c r="A525" i="2"/>
  <c r="BA524" i="2"/>
  <c r="AZ524" i="2"/>
  <c r="AY524" i="2"/>
  <c r="AX524" i="2"/>
  <c r="AW524" i="2"/>
  <c r="AV524" i="2"/>
  <c r="AU524" i="2"/>
  <c r="AT524" i="2"/>
  <c r="AS524" i="2"/>
  <c r="AR524" i="2"/>
  <c r="AQ524" i="2"/>
  <c r="AP524" i="2"/>
  <c r="AO524" i="2"/>
  <c r="AN524" i="2"/>
  <c r="AM524" i="2"/>
  <c r="AL524" i="2"/>
  <c r="AK524" i="2"/>
  <c r="AJ524" i="2"/>
  <c r="AI524" i="2"/>
  <c r="AH524" i="2"/>
  <c r="AG524" i="2"/>
  <c r="AF524" i="2"/>
  <c r="AE524" i="2"/>
  <c r="AD524" i="2"/>
  <c r="AC524" i="2"/>
  <c r="AB524" i="2"/>
  <c r="AA524" i="2"/>
  <c r="Z524" i="2"/>
  <c r="Y524" i="2"/>
  <c r="X524" i="2"/>
  <c r="W524" i="2"/>
  <c r="K524" i="2"/>
  <c r="I524" i="2"/>
  <c r="J524" i="2" s="1"/>
  <c r="A524" i="2"/>
  <c r="BA691" i="2"/>
  <c r="AZ691" i="2"/>
  <c r="AY691" i="2"/>
  <c r="AX691" i="2"/>
  <c r="AW691" i="2"/>
  <c r="AV691" i="2"/>
  <c r="AU691" i="2"/>
  <c r="AT691" i="2"/>
  <c r="AS691" i="2"/>
  <c r="AR691" i="2"/>
  <c r="AQ691" i="2"/>
  <c r="AP691" i="2"/>
  <c r="AO691" i="2"/>
  <c r="AN691" i="2"/>
  <c r="AM691" i="2"/>
  <c r="AL691" i="2"/>
  <c r="AK691" i="2"/>
  <c r="AJ691" i="2"/>
  <c r="AI691" i="2"/>
  <c r="AH691" i="2"/>
  <c r="AG691" i="2"/>
  <c r="AF691" i="2"/>
  <c r="AE691" i="2"/>
  <c r="AD691" i="2"/>
  <c r="AC691" i="2"/>
  <c r="AB691" i="2"/>
  <c r="AA691" i="2"/>
  <c r="Z691" i="2"/>
  <c r="Y691" i="2"/>
  <c r="X691" i="2"/>
  <c r="W691" i="2"/>
  <c r="K691" i="2"/>
  <c r="J691" i="2"/>
  <c r="A691" i="2"/>
  <c r="BA534" i="2"/>
  <c r="AZ534" i="2"/>
  <c r="AY534" i="2"/>
  <c r="AX534" i="2"/>
  <c r="AW534" i="2"/>
  <c r="AV534" i="2"/>
  <c r="AU534" i="2"/>
  <c r="AT534" i="2"/>
  <c r="AS534" i="2"/>
  <c r="AR534" i="2"/>
  <c r="AQ534" i="2"/>
  <c r="AP534" i="2"/>
  <c r="AO534" i="2"/>
  <c r="AN534" i="2"/>
  <c r="AM534" i="2"/>
  <c r="AL534" i="2"/>
  <c r="AK534" i="2"/>
  <c r="AJ534" i="2"/>
  <c r="AI534" i="2"/>
  <c r="AH534" i="2"/>
  <c r="AG534" i="2"/>
  <c r="AF534" i="2"/>
  <c r="AE534" i="2"/>
  <c r="AD534" i="2"/>
  <c r="AC534" i="2"/>
  <c r="AB534" i="2"/>
  <c r="AA534" i="2"/>
  <c r="Z534" i="2"/>
  <c r="Y534" i="2"/>
  <c r="X534" i="2"/>
  <c r="W534" i="2"/>
  <c r="K534" i="2"/>
  <c r="I534" i="2"/>
  <c r="J534" i="2" s="1"/>
  <c r="A534" i="2"/>
  <c r="BA606" i="2"/>
  <c r="AZ606" i="2"/>
  <c r="AY606" i="2"/>
  <c r="AX606" i="2"/>
  <c r="AW606" i="2"/>
  <c r="AV606" i="2"/>
  <c r="AU606" i="2"/>
  <c r="AT606" i="2"/>
  <c r="AS606" i="2"/>
  <c r="AR606" i="2"/>
  <c r="AQ606" i="2"/>
  <c r="AP606" i="2"/>
  <c r="AO606" i="2"/>
  <c r="AN606" i="2"/>
  <c r="AM606" i="2"/>
  <c r="AL606" i="2"/>
  <c r="AK606" i="2"/>
  <c r="AJ606" i="2"/>
  <c r="AI606" i="2"/>
  <c r="AH606" i="2"/>
  <c r="AG606" i="2"/>
  <c r="AF606" i="2"/>
  <c r="AE606" i="2"/>
  <c r="AD606" i="2"/>
  <c r="AC606" i="2"/>
  <c r="AB606" i="2"/>
  <c r="AA606" i="2"/>
  <c r="Z606" i="2"/>
  <c r="Y606" i="2"/>
  <c r="X606" i="2"/>
  <c r="W606" i="2"/>
  <c r="K606" i="2"/>
  <c r="I606" i="2"/>
  <c r="J606" i="2" s="1"/>
  <c r="A606" i="2"/>
  <c r="BA588" i="2"/>
  <c r="AZ588" i="2"/>
  <c r="AY588" i="2"/>
  <c r="AX588" i="2"/>
  <c r="AW588" i="2"/>
  <c r="AV588" i="2"/>
  <c r="AU588" i="2"/>
  <c r="AT588" i="2"/>
  <c r="AS588" i="2"/>
  <c r="AR588" i="2"/>
  <c r="AQ588" i="2"/>
  <c r="AP588" i="2"/>
  <c r="AO588" i="2"/>
  <c r="AN588" i="2"/>
  <c r="AM588" i="2"/>
  <c r="AL588" i="2"/>
  <c r="AK588" i="2"/>
  <c r="AJ588" i="2"/>
  <c r="AI588" i="2"/>
  <c r="AH588" i="2"/>
  <c r="AG588" i="2"/>
  <c r="AF588" i="2"/>
  <c r="AE588" i="2"/>
  <c r="AD588" i="2"/>
  <c r="AC588" i="2"/>
  <c r="AB588" i="2"/>
  <c r="AA588" i="2"/>
  <c r="Z588" i="2"/>
  <c r="Y588" i="2"/>
  <c r="X588" i="2"/>
  <c r="W588" i="2"/>
  <c r="K588" i="2"/>
  <c r="I588" i="2"/>
  <c r="J588" i="2" s="1"/>
  <c r="A588" i="2"/>
  <c r="BA628" i="2"/>
  <c r="AZ628" i="2"/>
  <c r="AY628" i="2"/>
  <c r="AX628" i="2"/>
  <c r="AW628" i="2"/>
  <c r="AV628" i="2"/>
  <c r="AU628" i="2"/>
  <c r="AT628" i="2"/>
  <c r="AS628" i="2"/>
  <c r="AR628" i="2"/>
  <c r="AQ628" i="2"/>
  <c r="AP628" i="2"/>
  <c r="AO628" i="2"/>
  <c r="AN628" i="2"/>
  <c r="AM628" i="2"/>
  <c r="AL628" i="2"/>
  <c r="AK628" i="2"/>
  <c r="AJ628" i="2"/>
  <c r="AI628" i="2"/>
  <c r="AH628" i="2"/>
  <c r="AG628" i="2"/>
  <c r="AF628" i="2"/>
  <c r="AE628" i="2"/>
  <c r="AD628" i="2"/>
  <c r="AC628" i="2"/>
  <c r="AB628" i="2"/>
  <c r="AA628" i="2"/>
  <c r="Z628" i="2"/>
  <c r="Y628" i="2"/>
  <c r="X628" i="2"/>
  <c r="W628" i="2"/>
  <c r="K628" i="2"/>
  <c r="I628" i="2"/>
  <c r="J628" i="2" s="1"/>
  <c r="A628" i="2"/>
  <c r="BA532" i="2"/>
  <c r="AZ532" i="2"/>
  <c r="AY532" i="2"/>
  <c r="AX532" i="2"/>
  <c r="AW532" i="2"/>
  <c r="AV532" i="2"/>
  <c r="AU532" i="2"/>
  <c r="AT532" i="2"/>
  <c r="AS532" i="2"/>
  <c r="AR532" i="2"/>
  <c r="AQ532" i="2"/>
  <c r="AP532" i="2"/>
  <c r="AO532" i="2"/>
  <c r="AN532" i="2"/>
  <c r="AM532" i="2"/>
  <c r="AL532" i="2"/>
  <c r="AK532" i="2"/>
  <c r="AJ532" i="2"/>
  <c r="AI532" i="2"/>
  <c r="AH532" i="2"/>
  <c r="AG532" i="2"/>
  <c r="AF532" i="2"/>
  <c r="AE532" i="2"/>
  <c r="AD532" i="2"/>
  <c r="AC532" i="2"/>
  <c r="AB532" i="2"/>
  <c r="AA532" i="2"/>
  <c r="Z532" i="2"/>
  <c r="Y532" i="2"/>
  <c r="X532" i="2"/>
  <c r="W532" i="2"/>
  <c r="K532" i="2"/>
  <c r="I532" i="2"/>
  <c r="J532" i="2" s="1"/>
  <c r="A532" i="2"/>
  <c r="BA523" i="2"/>
  <c r="AZ523" i="2"/>
  <c r="AY523" i="2"/>
  <c r="AX523" i="2"/>
  <c r="AW523" i="2"/>
  <c r="AV523" i="2"/>
  <c r="AU523" i="2"/>
  <c r="AT523" i="2"/>
  <c r="AS523" i="2"/>
  <c r="AR523" i="2"/>
  <c r="AQ523" i="2"/>
  <c r="AP523" i="2"/>
  <c r="AO523" i="2"/>
  <c r="AN523" i="2"/>
  <c r="AM523" i="2"/>
  <c r="AL523" i="2"/>
  <c r="AK523" i="2"/>
  <c r="AJ523" i="2"/>
  <c r="AI523" i="2"/>
  <c r="AH523" i="2"/>
  <c r="AG523" i="2"/>
  <c r="AF523" i="2"/>
  <c r="AE523" i="2"/>
  <c r="AD523" i="2"/>
  <c r="AC523" i="2"/>
  <c r="AB523" i="2"/>
  <c r="AA523" i="2"/>
  <c r="Z523" i="2"/>
  <c r="Y523" i="2"/>
  <c r="X523" i="2"/>
  <c r="W523" i="2"/>
  <c r="K523" i="2"/>
  <c r="I523" i="2"/>
  <c r="J523" i="2" s="1"/>
  <c r="A523" i="2"/>
  <c r="BA647" i="2"/>
  <c r="AZ647" i="2"/>
  <c r="AY647" i="2"/>
  <c r="AX647" i="2"/>
  <c r="AW647" i="2"/>
  <c r="AV647" i="2"/>
  <c r="AU647" i="2"/>
  <c r="AT647" i="2"/>
  <c r="AS647" i="2"/>
  <c r="AR647" i="2"/>
  <c r="AQ647" i="2"/>
  <c r="AP647" i="2"/>
  <c r="AO647" i="2"/>
  <c r="AN647" i="2"/>
  <c r="AM647" i="2"/>
  <c r="AL647" i="2"/>
  <c r="AK647" i="2"/>
  <c r="AJ647" i="2"/>
  <c r="AI647" i="2"/>
  <c r="AH647" i="2"/>
  <c r="AG647" i="2"/>
  <c r="AF647" i="2"/>
  <c r="AE647" i="2"/>
  <c r="AD647" i="2"/>
  <c r="AC647" i="2"/>
  <c r="AB647" i="2"/>
  <c r="AA647" i="2"/>
  <c r="Z647" i="2"/>
  <c r="Y647" i="2"/>
  <c r="X647" i="2"/>
  <c r="W647" i="2"/>
  <c r="K647" i="2"/>
  <c r="I647" i="2"/>
  <c r="J647" i="2" s="1"/>
  <c r="A647" i="2"/>
  <c r="BA373" i="2"/>
  <c r="AZ373" i="2"/>
  <c r="AY373" i="2"/>
  <c r="AX373" i="2"/>
  <c r="AW373" i="2"/>
  <c r="AV373" i="2"/>
  <c r="AU373" i="2"/>
  <c r="AT373" i="2"/>
  <c r="AS373" i="2"/>
  <c r="AR373" i="2"/>
  <c r="AQ373" i="2"/>
  <c r="AP373" i="2"/>
  <c r="AO373" i="2"/>
  <c r="AN373" i="2"/>
  <c r="AM373" i="2"/>
  <c r="AL373" i="2"/>
  <c r="AK373" i="2"/>
  <c r="AJ373" i="2"/>
  <c r="AI373" i="2"/>
  <c r="AH373" i="2"/>
  <c r="AG373" i="2"/>
  <c r="AF373" i="2"/>
  <c r="AE373" i="2"/>
  <c r="AD373" i="2"/>
  <c r="AC373" i="2"/>
  <c r="AB373" i="2"/>
  <c r="AA373" i="2"/>
  <c r="Z373" i="2"/>
  <c r="Y373" i="2"/>
  <c r="X373" i="2"/>
  <c r="W373" i="2"/>
  <c r="K373" i="2"/>
  <c r="I373" i="2"/>
  <c r="J373" i="2" s="1"/>
  <c r="A373" i="2"/>
  <c r="BA387" i="2"/>
  <c r="AZ387" i="2"/>
  <c r="AY387" i="2"/>
  <c r="AX387" i="2"/>
  <c r="AW387" i="2"/>
  <c r="AV387" i="2"/>
  <c r="AU387" i="2"/>
  <c r="AT387" i="2"/>
  <c r="AS387" i="2"/>
  <c r="AR387" i="2"/>
  <c r="AQ387" i="2"/>
  <c r="AP387" i="2"/>
  <c r="AO387" i="2"/>
  <c r="AN387" i="2"/>
  <c r="AM387" i="2"/>
  <c r="AL387" i="2"/>
  <c r="AK387" i="2"/>
  <c r="AJ387" i="2"/>
  <c r="AI387" i="2"/>
  <c r="AH387" i="2"/>
  <c r="AG387" i="2"/>
  <c r="AF387" i="2"/>
  <c r="AE387" i="2"/>
  <c r="AD387" i="2"/>
  <c r="AC387" i="2"/>
  <c r="AB387" i="2"/>
  <c r="AA387" i="2"/>
  <c r="Z387" i="2"/>
  <c r="Y387" i="2"/>
  <c r="X387" i="2"/>
  <c r="W387" i="2"/>
  <c r="K387" i="2"/>
  <c r="I387" i="2"/>
  <c r="J387" i="2" s="1"/>
  <c r="A387" i="2"/>
  <c r="BA380" i="2"/>
  <c r="AZ380" i="2"/>
  <c r="AY380" i="2"/>
  <c r="AX380" i="2"/>
  <c r="AW380" i="2"/>
  <c r="AV380" i="2"/>
  <c r="AU380" i="2"/>
  <c r="AT380" i="2"/>
  <c r="AS380" i="2"/>
  <c r="AR380" i="2"/>
  <c r="AQ380" i="2"/>
  <c r="AP380" i="2"/>
  <c r="AO380" i="2"/>
  <c r="AN380" i="2"/>
  <c r="AM380" i="2"/>
  <c r="AL380" i="2"/>
  <c r="AK380" i="2"/>
  <c r="AJ380" i="2"/>
  <c r="AI380" i="2"/>
  <c r="AH380" i="2"/>
  <c r="AG380" i="2"/>
  <c r="AF380" i="2"/>
  <c r="AE380" i="2"/>
  <c r="AD380" i="2"/>
  <c r="AC380" i="2"/>
  <c r="AB380" i="2"/>
  <c r="AA380" i="2"/>
  <c r="Z380" i="2"/>
  <c r="Y380" i="2"/>
  <c r="X380" i="2"/>
  <c r="W380" i="2"/>
  <c r="K380" i="2"/>
  <c r="I380" i="2"/>
  <c r="J380" i="2" s="1"/>
  <c r="A380" i="2"/>
  <c r="BA395" i="2"/>
  <c r="AZ395" i="2"/>
  <c r="AY395" i="2"/>
  <c r="AX395" i="2"/>
  <c r="AW395" i="2"/>
  <c r="AV395" i="2"/>
  <c r="AU395" i="2"/>
  <c r="AT395" i="2"/>
  <c r="AS395" i="2"/>
  <c r="AR395" i="2"/>
  <c r="AQ395" i="2"/>
  <c r="AP395" i="2"/>
  <c r="AO395" i="2"/>
  <c r="AN395" i="2"/>
  <c r="AM395" i="2"/>
  <c r="AL395" i="2"/>
  <c r="AK395" i="2"/>
  <c r="AJ395" i="2"/>
  <c r="AI395" i="2"/>
  <c r="AH395" i="2"/>
  <c r="AG395" i="2"/>
  <c r="AF395" i="2"/>
  <c r="AE395" i="2"/>
  <c r="AD395" i="2"/>
  <c r="AC395" i="2"/>
  <c r="AB395" i="2"/>
  <c r="AA395" i="2"/>
  <c r="Z395" i="2"/>
  <c r="Y395" i="2"/>
  <c r="X395" i="2"/>
  <c r="W395" i="2"/>
  <c r="K395" i="2"/>
  <c r="I395" i="2"/>
  <c r="J395" i="2" s="1"/>
  <c r="A395" i="2"/>
  <c r="BA394" i="2"/>
  <c r="AZ394" i="2"/>
  <c r="AY394" i="2"/>
  <c r="AX394" i="2"/>
  <c r="AW394" i="2"/>
  <c r="AV394" i="2"/>
  <c r="AU394" i="2"/>
  <c r="AT394" i="2"/>
  <c r="AS394" i="2"/>
  <c r="AR394" i="2"/>
  <c r="AQ394" i="2"/>
  <c r="AP394" i="2"/>
  <c r="AO394" i="2"/>
  <c r="AN394" i="2"/>
  <c r="AM394" i="2"/>
  <c r="AL394" i="2"/>
  <c r="AK394" i="2"/>
  <c r="AJ394" i="2"/>
  <c r="AI394" i="2"/>
  <c r="AH394" i="2"/>
  <c r="AG394" i="2"/>
  <c r="AF394" i="2"/>
  <c r="AE394" i="2"/>
  <c r="AD394" i="2"/>
  <c r="AC394" i="2"/>
  <c r="AB394" i="2"/>
  <c r="AA394" i="2"/>
  <c r="Z394" i="2"/>
  <c r="Y394" i="2"/>
  <c r="X394" i="2"/>
  <c r="W394" i="2"/>
  <c r="K394" i="2"/>
  <c r="I394" i="2"/>
  <c r="J394" i="2" s="1"/>
  <c r="A394" i="2"/>
  <c r="BA377" i="2"/>
  <c r="AZ377" i="2"/>
  <c r="AY377" i="2"/>
  <c r="AX377" i="2"/>
  <c r="AW377" i="2"/>
  <c r="AV377" i="2"/>
  <c r="AU377" i="2"/>
  <c r="AT377" i="2"/>
  <c r="AS377" i="2"/>
  <c r="AR377" i="2"/>
  <c r="AQ377" i="2"/>
  <c r="AP377" i="2"/>
  <c r="AO377" i="2"/>
  <c r="AN377" i="2"/>
  <c r="AM377" i="2"/>
  <c r="AL377" i="2"/>
  <c r="AK377" i="2"/>
  <c r="AJ377" i="2"/>
  <c r="AI377" i="2"/>
  <c r="AH377" i="2"/>
  <c r="AG377" i="2"/>
  <c r="AF377" i="2"/>
  <c r="AE377" i="2"/>
  <c r="AD377" i="2"/>
  <c r="AC377" i="2"/>
  <c r="AB377" i="2"/>
  <c r="AA377" i="2"/>
  <c r="Z377" i="2"/>
  <c r="Y377" i="2"/>
  <c r="X377" i="2"/>
  <c r="W377" i="2"/>
  <c r="K377" i="2"/>
  <c r="I377" i="2"/>
  <c r="J377" i="2" s="1"/>
  <c r="A377" i="2"/>
  <c r="BA376" i="2"/>
  <c r="AZ376" i="2"/>
  <c r="AY376" i="2"/>
  <c r="AX376" i="2"/>
  <c r="AW376" i="2"/>
  <c r="AV376" i="2"/>
  <c r="AU376" i="2"/>
  <c r="AT376" i="2"/>
  <c r="AS376" i="2"/>
  <c r="AR376" i="2"/>
  <c r="AQ376" i="2"/>
  <c r="AP376" i="2"/>
  <c r="AO376" i="2"/>
  <c r="AN376" i="2"/>
  <c r="AM376" i="2"/>
  <c r="AL376" i="2"/>
  <c r="AK376" i="2"/>
  <c r="AJ376" i="2"/>
  <c r="AI376" i="2"/>
  <c r="AH376" i="2"/>
  <c r="AG376" i="2"/>
  <c r="AF376" i="2"/>
  <c r="AE376" i="2"/>
  <c r="AD376" i="2"/>
  <c r="AC376" i="2"/>
  <c r="AB376" i="2"/>
  <c r="AA376" i="2"/>
  <c r="Z376" i="2"/>
  <c r="Y376" i="2"/>
  <c r="X376" i="2"/>
  <c r="W376" i="2"/>
  <c r="K376" i="2"/>
  <c r="I376" i="2"/>
  <c r="J376" i="2" s="1"/>
  <c r="A376" i="2"/>
  <c r="BA391" i="2"/>
  <c r="AZ391" i="2"/>
  <c r="AY391" i="2"/>
  <c r="AX391" i="2"/>
  <c r="AW391" i="2"/>
  <c r="AV391" i="2"/>
  <c r="AU391" i="2"/>
  <c r="AT391" i="2"/>
  <c r="AS391" i="2"/>
  <c r="AR391" i="2"/>
  <c r="AQ391" i="2"/>
  <c r="AP391" i="2"/>
  <c r="AO391" i="2"/>
  <c r="AN391" i="2"/>
  <c r="AM391" i="2"/>
  <c r="AL391" i="2"/>
  <c r="AK391" i="2"/>
  <c r="AJ391" i="2"/>
  <c r="AI391" i="2"/>
  <c r="AH391" i="2"/>
  <c r="AG391" i="2"/>
  <c r="AF391" i="2"/>
  <c r="AE391" i="2"/>
  <c r="AD391" i="2"/>
  <c r="AC391" i="2"/>
  <c r="AB391" i="2"/>
  <c r="AA391" i="2"/>
  <c r="Z391" i="2"/>
  <c r="Y391" i="2"/>
  <c r="X391" i="2"/>
  <c r="W391" i="2"/>
  <c r="K391" i="2"/>
  <c r="I391" i="2"/>
  <c r="J391" i="2" s="1"/>
  <c r="A391" i="2"/>
  <c r="BA390" i="2"/>
  <c r="AZ390" i="2"/>
  <c r="AY390" i="2"/>
  <c r="AX390" i="2"/>
  <c r="AW390" i="2"/>
  <c r="AV390" i="2"/>
  <c r="AU390" i="2"/>
  <c r="AT390" i="2"/>
  <c r="AS390" i="2"/>
  <c r="AR390" i="2"/>
  <c r="AQ390" i="2"/>
  <c r="AP390" i="2"/>
  <c r="AO390" i="2"/>
  <c r="AN390" i="2"/>
  <c r="AM390" i="2"/>
  <c r="AL390" i="2"/>
  <c r="AK390" i="2"/>
  <c r="AJ390" i="2"/>
  <c r="AI390" i="2"/>
  <c r="AH390" i="2"/>
  <c r="AG390" i="2"/>
  <c r="AF390" i="2"/>
  <c r="AE390" i="2"/>
  <c r="AD390" i="2"/>
  <c r="AC390" i="2"/>
  <c r="AB390" i="2"/>
  <c r="AA390" i="2"/>
  <c r="Z390" i="2"/>
  <c r="Y390" i="2"/>
  <c r="X390" i="2"/>
  <c r="W390" i="2"/>
  <c r="K390" i="2"/>
  <c r="I390" i="2"/>
  <c r="J390" i="2" s="1"/>
  <c r="BA384" i="2"/>
  <c r="AZ384" i="2"/>
  <c r="AY384" i="2"/>
  <c r="AX384" i="2"/>
  <c r="AW384" i="2"/>
  <c r="AV384" i="2"/>
  <c r="AU384" i="2"/>
  <c r="AT384" i="2"/>
  <c r="AS384" i="2"/>
  <c r="AR384" i="2"/>
  <c r="AQ384" i="2"/>
  <c r="AP384" i="2"/>
  <c r="AO384" i="2"/>
  <c r="AN384" i="2"/>
  <c r="AM384" i="2"/>
  <c r="AL384" i="2"/>
  <c r="AK384" i="2"/>
  <c r="AJ384" i="2"/>
  <c r="AI384" i="2"/>
  <c r="AH384" i="2"/>
  <c r="AG384" i="2"/>
  <c r="AF384" i="2"/>
  <c r="AE384" i="2"/>
  <c r="AD384" i="2"/>
  <c r="AC384" i="2"/>
  <c r="AB384" i="2"/>
  <c r="AA384" i="2"/>
  <c r="Z384" i="2"/>
  <c r="Y384" i="2"/>
  <c r="X384" i="2"/>
  <c r="W384" i="2"/>
  <c r="K384" i="2"/>
  <c r="I384" i="2"/>
  <c r="J384" i="2" s="1"/>
  <c r="A384" i="2"/>
  <c r="BA383" i="2"/>
  <c r="AZ383" i="2"/>
  <c r="AY383" i="2"/>
  <c r="AX383" i="2"/>
  <c r="AW383" i="2"/>
  <c r="AV383" i="2"/>
  <c r="AU383" i="2"/>
  <c r="AT383" i="2"/>
  <c r="AS383" i="2"/>
  <c r="AR383" i="2"/>
  <c r="AQ383" i="2"/>
  <c r="AP383" i="2"/>
  <c r="AO383" i="2"/>
  <c r="AN383" i="2"/>
  <c r="AM383" i="2"/>
  <c r="AL383" i="2"/>
  <c r="AK383" i="2"/>
  <c r="AJ383" i="2"/>
  <c r="AI383" i="2"/>
  <c r="AH383" i="2"/>
  <c r="AG383" i="2"/>
  <c r="AF383" i="2"/>
  <c r="AE383" i="2"/>
  <c r="AD383" i="2"/>
  <c r="AC383" i="2"/>
  <c r="AB383" i="2"/>
  <c r="AA383" i="2"/>
  <c r="Z383" i="2"/>
  <c r="Y383" i="2"/>
  <c r="X383" i="2"/>
  <c r="W383" i="2"/>
  <c r="K383" i="2"/>
  <c r="I383" i="2"/>
  <c r="J383" i="2" s="1"/>
  <c r="A383" i="2"/>
  <c r="BA399" i="2"/>
  <c r="AZ399" i="2"/>
  <c r="AY399" i="2"/>
  <c r="AX399" i="2"/>
  <c r="AW399" i="2"/>
  <c r="AV399" i="2"/>
  <c r="AU399" i="2"/>
  <c r="AT399" i="2"/>
  <c r="AS399" i="2"/>
  <c r="AR399" i="2"/>
  <c r="AQ399" i="2"/>
  <c r="AP399" i="2"/>
  <c r="AO399" i="2"/>
  <c r="AN399" i="2"/>
  <c r="AM399" i="2"/>
  <c r="AL399" i="2"/>
  <c r="AK399" i="2"/>
  <c r="AJ399" i="2"/>
  <c r="AI399" i="2"/>
  <c r="AH399" i="2"/>
  <c r="AG399" i="2"/>
  <c r="AF399" i="2"/>
  <c r="AE399" i="2"/>
  <c r="AD399" i="2"/>
  <c r="AC399" i="2"/>
  <c r="AB399" i="2"/>
  <c r="AA399" i="2"/>
  <c r="Z399" i="2"/>
  <c r="Y399" i="2"/>
  <c r="X399" i="2"/>
  <c r="W399" i="2"/>
  <c r="K399" i="2"/>
  <c r="I399" i="2"/>
  <c r="J399" i="2" s="1"/>
  <c r="A399" i="2"/>
  <c r="BA398" i="2"/>
  <c r="AZ398" i="2"/>
  <c r="AY398" i="2"/>
  <c r="AX398" i="2"/>
  <c r="AW398" i="2"/>
  <c r="AV398" i="2"/>
  <c r="AU398" i="2"/>
  <c r="AT398" i="2"/>
  <c r="AS398" i="2"/>
  <c r="AR398" i="2"/>
  <c r="AQ398" i="2"/>
  <c r="AP398" i="2"/>
  <c r="AO398" i="2"/>
  <c r="AN398" i="2"/>
  <c r="AM398" i="2"/>
  <c r="AL398" i="2"/>
  <c r="AK398" i="2"/>
  <c r="AJ398" i="2"/>
  <c r="AI398" i="2"/>
  <c r="AH398" i="2"/>
  <c r="AG398" i="2"/>
  <c r="AF398" i="2"/>
  <c r="AE398" i="2"/>
  <c r="AD398" i="2"/>
  <c r="AC398" i="2"/>
  <c r="AB398" i="2"/>
  <c r="AA398" i="2"/>
  <c r="Z398" i="2"/>
  <c r="Y398" i="2"/>
  <c r="X398" i="2"/>
  <c r="W398" i="2"/>
  <c r="K398" i="2"/>
  <c r="I398" i="2"/>
  <c r="J398" i="2" s="1"/>
  <c r="A398" i="2"/>
  <c r="BA536" i="2"/>
  <c r="AZ536" i="2"/>
  <c r="AY536" i="2"/>
  <c r="AX536" i="2"/>
  <c r="AW536" i="2"/>
  <c r="AV536" i="2"/>
  <c r="AU536" i="2"/>
  <c r="AT536" i="2"/>
  <c r="AS536" i="2"/>
  <c r="AR536" i="2"/>
  <c r="AQ536" i="2"/>
  <c r="AP536" i="2"/>
  <c r="AO536" i="2"/>
  <c r="AN536" i="2"/>
  <c r="AM536" i="2"/>
  <c r="AL536" i="2"/>
  <c r="AK536" i="2"/>
  <c r="AJ536" i="2"/>
  <c r="AI536" i="2"/>
  <c r="AH536" i="2"/>
  <c r="AG536" i="2"/>
  <c r="AF536" i="2"/>
  <c r="AE536" i="2"/>
  <c r="AD536" i="2"/>
  <c r="AC536" i="2"/>
  <c r="AB536" i="2"/>
  <c r="AA536" i="2"/>
  <c r="Z536" i="2"/>
  <c r="Y536" i="2"/>
  <c r="X536" i="2"/>
  <c r="W536" i="2"/>
  <c r="K536" i="2"/>
  <c r="I536" i="2"/>
  <c r="J536" i="2" s="1"/>
  <c r="A536" i="2"/>
  <c r="BA538" i="2"/>
  <c r="AZ538" i="2"/>
  <c r="AY538" i="2"/>
  <c r="AX538" i="2"/>
  <c r="AW538" i="2"/>
  <c r="AV538" i="2"/>
  <c r="AU538" i="2"/>
  <c r="AT538" i="2"/>
  <c r="AS538" i="2"/>
  <c r="AR538" i="2"/>
  <c r="AQ538" i="2"/>
  <c r="AP538" i="2"/>
  <c r="AO538" i="2"/>
  <c r="AN538" i="2"/>
  <c r="AM538" i="2"/>
  <c r="AL538" i="2"/>
  <c r="AK538" i="2"/>
  <c r="AJ538" i="2"/>
  <c r="AI538" i="2"/>
  <c r="AH538" i="2"/>
  <c r="AG538" i="2"/>
  <c r="AF538" i="2"/>
  <c r="AE538" i="2"/>
  <c r="AD538" i="2"/>
  <c r="AC538" i="2"/>
  <c r="AB538" i="2"/>
  <c r="AA538" i="2"/>
  <c r="Z538" i="2"/>
  <c r="Y538" i="2"/>
  <c r="X538" i="2"/>
  <c r="W538" i="2"/>
  <c r="K538" i="2"/>
  <c r="I538" i="2"/>
  <c r="J538" i="2" s="1"/>
  <c r="A538" i="2"/>
  <c r="BA531" i="2"/>
  <c r="AZ531" i="2"/>
  <c r="AY531" i="2"/>
  <c r="AX531" i="2"/>
  <c r="AW531" i="2"/>
  <c r="AV531" i="2"/>
  <c r="AU531" i="2"/>
  <c r="AT531" i="2"/>
  <c r="AS531" i="2"/>
  <c r="AR531" i="2"/>
  <c r="AQ531" i="2"/>
  <c r="AP531" i="2"/>
  <c r="AO531" i="2"/>
  <c r="AN531" i="2"/>
  <c r="AM531" i="2"/>
  <c r="AL531" i="2"/>
  <c r="AK531" i="2"/>
  <c r="AJ531" i="2"/>
  <c r="AI531" i="2"/>
  <c r="AH531" i="2"/>
  <c r="AG531" i="2"/>
  <c r="AF531" i="2"/>
  <c r="AE531" i="2"/>
  <c r="AD531" i="2"/>
  <c r="AC531" i="2"/>
  <c r="AB531" i="2"/>
  <c r="AA531" i="2"/>
  <c r="Z531" i="2"/>
  <c r="Y531" i="2"/>
  <c r="X531" i="2"/>
  <c r="W531" i="2"/>
  <c r="K531" i="2"/>
  <c r="I531" i="2"/>
  <c r="J531" i="2" s="1"/>
  <c r="A531" i="2"/>
  <c r="BA627" i="2"/>
  <c r="AZ627" i="2"/>
  <c r="AY627" i="2"/>
  <c r="AX627" i="2"/>
  <c r="AW627" i="2"/>
  <c r="AV627" i="2"/>
  <c r="AU627" i="2"/>
  <c r="AT627" i="2"/>
  <c r="AS627" i="2"/>
  <c r="AR627" i="2"/>
  <c r="AQ627" i="2"/>
  <c r="AP627" i="2"/>
  <c r="AO627" i="2"/>
  <c r="AN627" i="2"/>
  <c r="AM627" i="2"/>
  <c r="AL627" i="2"/>
  <c r="AK627" i="2"/>
  <c r="AJ627" i="2"/>
  <c r="AI627" i="2"/>
  <c r="AH627" i="2"/>
  <c r="AG627" i="2"/>
  <c r="AF627" i="2"/>
  <c r="AE627" i="2"/>
  <c r="AD627" i="2"/>
  <c r="AC627" i="2"/>
  <c r="AB627" i="2"/>
  <c r="AA627" i="2"/>
  <c r="Z627" i="2"/>
  <c r="Y627" i="2"/>
  <c r="X627" i="2"/>
  <c r="W627" i="2"/>
  <c r="K627" i="2"/>
  <c r="I627" i="2"/>
  <c r="J627" i="2" s="1"/>
  <c r="A627" i="2"/>
  <c r="BA690" i="2"/>
  <c r="AZ690" i="2"/>
  <c r="AY690" i="2"/>
  <c r="AX690" i="2"/>
  <c r="AW690" i="2"/>
  <c r="AV690" i="2"/>
  <c r="AU690" i="2"/>
  <c r="AT690" i="2"/>
  <c r="AS690" i="2"/>
  <c r="AR690" i="2"/>
  <c r="AQ690" i="2"/>
  <c r="AP690" i="2"/>
  <c r="AO690" i="2"/>
  <c r="AN690" i="2"/>
  <c r="AM690" i="2"/>
  <c r="AL690" i="2"/>
  <c r="AK690" i="2"/>
  <c r="AJ690" i="2"/>
  <c r="AI690" i="2"/>
  <c r="AH690" i="2"/>
  <c r="AG690" i="2"/>
  <c r="AF690" i="2"/>
  <c r="AE690" i="2"/>
  <c r="AD690" i="2"/>
  <c r="AC690" i="2"/>
  <c r="AB690" i="2"/>
  <c r="AA690" i="2"/>
  <c r="Z690" i="2"/>
  <c r="Y690" i="2"/>
  <c r="X690" i="2"/>
  <c r="W690" i="2"/>
  <c r="K690" i="2"/>
  <c r="I690" i="2"/>
  <c r="J690" i="2" s="1"/>
  <c r="A690" i="2"/>
  <c r="BA267" i="2"/>
  <c r="AZ267" i="2"/>
  <c r="AY267" i="2"/>
  <c r="AX267" i="2"/>
  <c r="AW267" i="2"/>
  <c r="AV267" i="2"/>
  <c r="AU267" i="2"/>
  <c r="AT267" i="2"/>
  <c r="AS267" i="2"/>
  <c r="AR267" i="2"/>
  <c r="AQ267" i="2"/>
  <c r="AP267" i="2"/>
  <c r="AO267" i="2"/>
  <c r="AN267" i="2"/>
  <c r="AM267" i="2"/>
  <c r="AL267" i="2"/>
  <c r="AK267" i="2"/>
  <c r="AJ267" i="2"/>
  <c r="AI267" i="2"/>
  <c r="AH267" i="2"/>
  <c r="AG267" i="2"/>
  <c r="AF267" i="2"/>
  <c r="AE267" i="2"/>
  <c r="AD267" i="2"/>
  <c r="AC267" i="2"/>
  <c r="AB267" i="2"/>
  <c r="AA267" i="2"/>
  <c r="Z267" i="2"/>
  <c r="Y267" i="2"/>
  <c r="X267" i="2"/>
  <c r="W267" i="2"/>
  <c r="K267" i="2"/>
  <c r="I267" i="2"/>
  <c r="J267" i="2" s="1"/>
  <c r="A267" i="2"/>
  <c r="BA266" i="2"/>
  <c r="AZ266" i="2"/>
  <c r="AY266" i="2"/>
  <c r="AX266" i="2"/>
  <c r="AW266" i="2"/>
  <c r="AV266" i="2"/>
  <c r="AU266" i="2"/>
  <c r="AT266" i="2"/>
  <c r="AS266" i="2"/>
  <c r="AR266" i="2"/>
  <c r="AQ266" i="2"/>
  <c r="AP266" i="2"/>
  <c r="AO266" i="2"/>
  <c r="AN266" i="2"/>
  <c r="AM266" i="2"/>
  <c r="AL266" i="2"/>
  <c r="AK266" i="2"/>
  <c r="AJ266" i="2"/>
  <c r="AI266" i="2"/>
  <c r="AH266" i="2"/>
  <c r="AG266" i="2"/>
  <c r="AF266" i="2"/>
  <c r="AE266" i="2"/>
  <c r="AD266" i="2"/>
  <c r="AC266" i="2"/>
  <c r="AB266" i="2"/>
  <c r="AA266" i="2"/>
  <c r="Z266" i="2"/>
  <c r="Y266" i="2"/>
  <c r="X266" i="2"/>
  <c r="W266" i="2"/>
  <c r="K266" i="2"/>
  <c r="I266" i="2"/>
  <c r="J266" i="2" s="1"/>
  <c r="A266" i="2"/>
  <c r="BA150" i="2"/>
  <c r="AZ150" i="2"/>
  <c r="AY150" i="2"/>
  <c r="AX150" i="2"/>
  <c r="AW150" i="2"/>
  <c r="AV150" i="2"/>
  <c r="AU150" i="2"/>
  <c r="AT150" i="2"/>
  <c r="AS150" i="2"/>
  <c r="AR150" i="2"/>
  <c r="AQ150" i="2"/>
  <c r="AP150" i="2"/>
  <c r="AO150" i="2"/>
  <c r="AN150" i="2"/>
  <c r="AM150" i="2"/>
  <c r="AL150" i="2"/>
  <c r="AK150" i="2"/>
  <c r="AJ150" i="2"/>
  <c r="AI150" i="2"/>
  <c r="AH150" i="2"/>
  <c r="AG150" i="2"/>
  <c r="AF150" i="2"/>
  <c r="AE150" i="2"/>
  <c r="AD150" i="2"/>
  <c r="AC150" i="2"/>
  <c r="AB150" i="2"/>
  <c r="AA150" i="2"/>
  <c r="Z150" i="2"/>
  <c r="Y150" i="2"/>
  <c r="X150" i="2"/>
  <c r="W150" i="2"/>
  <c r="K150" i="2"/>
  <c r="I150" i="2"/>
  <c r="J150" i="2" s="1"/>
  <c r="A150" i="2"/>
  <c r="BA133" i="2"/>
  <c r="AZ133" i="2"/>
  <c r="AY133" i="2"/>
  <c r="AX133" i="2"/>
  <c r="AW133" i="2"/>
  <c r="AV133" i="2"/>
  <c r="AU133" i="2"/>
  <c r="AT133" i="2"/>
  <c r="AS133" i="2"/>
  <c r="AR133" i="2"/>
  <c r="AQ133" i="2"/>
  <c r="AP133" i="2"/>
  <c r="AO133" i="2"/>
  <c r="AN133" i="2"/>
  <c r="AM133" i="2"/>
  <c r="AL133" i="2"/>
  <c r="AK133" i="2"/>
  <c r="AJ133" i="2"/>
  <c r="AI133" i="2"/>
  <c r="AH133" i="2"/>
  <c r="AG133" i="2"/>
  <c r="AF133" i="2"/>
  <c r="AE133" i="2"/>
  <c r="AD133" i="2"/>
  <c r="AC133" i="2"/>
  <c r="AB133" i="2"/>
  <c r="AA133" i="2"/>
  <c r="Z133" i="2"/>
  <c r="Y133" i="2"/>
  <c r="X133" i="2"/>
  <c r="W133" i="2"/>
  <c r="K133" i="2"/>
  <c r="I133" i="2"/>
  <c r="J133" i="2" s="1"/>
  <c r="A133" i="2"/>
  <c r="BA255" i="2"/>
  <c r="AZ255" i="2"/>
  <c r="AY255" i="2"/>
  <c r="AX255" i="2"/>
  <c r="AW255" i="2"/>
  <c r="AV255" i="2"/>
  <c r="AU255" i="2"/>
  <c r="AT255" i="2"/>
  <c r="AS255" i="2"/>
  <c r="AR255" i="2"/>
  <c r="AQ255" i="2"/>
  <c r="AP255" i="2"/>
  <c r="AO255" i="2"/>
  <c r="AN255" i="2"/>
  <c r="AM255" i="2"/>
  <c r="AL255" i="2"/>
  <c r="AK255" i="2"/>
  <c r="AJ255" i="2"/>
  <c r="AI255" i="2"/>
  <c r="AH255" i="2"/>
  <c r="AG255" i="2"/>
  <c r="AF255" i="2"/>
  <c r="AE255" i="2"/>
  <c r="AD255" i="2"/>
  <c r="AC255" i="2"/>
  <c r="AB255" i="2"/>
  <c r="AA255" i="2"/>
  <c r="Z255" i="2"/>
  <c r="Y255" i="2"/>
  <c r="X255" i="2"/>
  <c r="W255" i="2"/>
  <c r="K255" i="2"/>
  <c r="I255" i="2"/>
  <c r="J255" i="2" s="1"/>
  <c r="A255" i="2"/>
  <c r="BA252" i="2"/>
  <c r="AZ252" i="2"/>
  <c r="AY252" i="2"/>
  <c r="AX252" i="2"/>
  <c r="AW252" i="2"/>
  <c r="AV252" i="2"/>
  <c r="AU252" i="2"/>
  <c r="AT252" i="2"/>
  <c r="AS252" i="2"/>
  <c r="AR252" i="2"/>
  <c r="AQ252" i="2"/>
  <c r="AP252" i="2"/>
  <c r="AO252" i="2"/>
  <c r="AN252" i="2"/>
  <c r="AM252" i="2"/>
  <c r="AL252" i="2"/>
  <c r="AK252" i="2"/>
  <c r="AJ252" i="2"/>
  <c r="AI252" i="2"/>
  <c r="AH252" i="2"/>
  <c r="AG252" i="2"/>
  <c r="AF252" i="2"/>
  <c r="AE252" i="2"/>
  <c r="AD252" i="2"/>
  <c r="AC252" i="2"/>
  <c r="AB252" i="2"/>
  <c r="AA252" i="2"/>
  <c r="Z252" i="2"/>
  <c r="Y252" i="2"/>
  <c r="X252" i="2"/>
  <c r="W252" i="2"/>
  <c r="K252" i="2"/>
  <c r="I252" i="2"/>
  <c r="J252" i="2" s="1"/>
  <c r="A252" i="2"/>
  <c r="BA251" i="2"/>
  <c r="AZ251" i="2"/>
  <c r="AY251" i="2"/>
  <c r="AX251" i="2"/>
  <c r="AW251" i="2"/>
  <c r="AV251" i="2"/>
  <c r="AU251" i="2"/>
  <c r="AT251" i="2"/>
  <c r="AS251" i="2"/>
  <c r="AR251" i="2"/>
  <c r="AQ251" i="2"/>
  <c r="AP251" i="2"/>
  <c r="AO251" i="2"/>
  <c r="AN251" i="2"/>
  <c r="AM251" i="2"/>
  <c r="AL251" i="2"/>
  <c r="AK251" i="2"/>
  <c r="AJ251" i="2"/>
  <c r="AI251" i="2"/>
  <c r="AH251" i="2"/>
  <c r="AG251" i="2"/>
  <c r="AF251" i="2"/>
  <c r="AE251" i="2"/>
  <c r="AD251" i="2"/>
  <c r="AC251" i="2"/>
  <c r="AB251" i="2"/>
  <c r="AA251" i="2"/>
  <c r="Z251" i="2"/>
  <c r="Y251" i="2"/>
  <c r="X251" i="2"/>
  <c r="W251" i="2"/>
  <c r="K251" i="2"/>
  <c r="I251" i="2"/>
  <c r="J251" i="2" s="1"/>
  <c r="A251" i="2"/>
  <c r="BA269" i="2"/>
  <c r="AZ269" i="2"/>
  <c r="AY269" i="2"/>
  <c r="AX269" i="2"/>
  <c r="AW269" i="2"/>
  <c r="AV269" i="2"/>
  <c r="AU269" i="2"/>
  <c r="AT269" i="2"/>
  <c r="AS269" i="2"/>
  <c r="AR269" i="2"/>
  <c r="AQ269" i="2"/>
  <c r="AP269" i="2"/>
  <c r="AO269" i="2"/>
  <c r="AN269" i="2"/>
  <c r="AM269" i="2"/>
  <c r="AL269" i="2"/>
  <c r="AK269" i="2"/>
  <c r="AJ269" i="2"/>
  <c r="AI269" i="2"/>
  <c r="AH269" i="2"/>
  <c r="AG269" i="2"/>
  <c r="AF269" i="2"/>
  <c r="AE269" i="2"/>
  <c r="AD269" i="2"/>
  <c r="AC269" i="2"/>
  <c r="AB269" i="2"/>
  <c r="AA269" i="2"/>
  <c r="Z269" i="2"/>
  <c r="Y269" i="2"/>
  <c r="X269" i="2"/>
  <c r="W269" i="2"/>
  <c r="K269" i="2"/>
  <c r="I269" i="2"/>
  <c r="J269" i="2" s="1"/>
  <c r="A269" i="2"/>
  <c r="BA268" i="2"/>
  <c r="AZ268" i="2"/>
  <c r="AY268" i="2"/>
  <c r="AX268" i="2"/>
  <c r="AW268" i="2"/>
  <c r="AV268" i="2"/>
  <c r="AU268" i="2"/>
  <c r="AT268" i="2"/>
  <c r="AS268" i="2"/>
  <c r="AR268" i="2"/>
  <c r="AQ268" i="2"/>
  <c r="AP268" i="2"/>
  <c r="AO268" i="2"/>
  <c r="AN268" i="2"/>
  <c r="AM268" i="2"/>
  <c r="AL268" i="2"/>
  <c r="AK268" i="2"/>
  <c r="AJ268" i="2"/>
  <c r="AI268" i="2"/>
  <c r="AH268" i="2"/>
  <c r="AG268" i="2"/>
  <c r="AF268" i="2"/>
  <c r="AE268" i="2"/>
  <c r="AD268" i="2"/>
  <c r="AC268" i="2"/>
  <c r="AB268" i="2"/>
  <c r="AA268" i="2"/>
  <c r="Z268" i="2"/>
  <c r="Y268" i="2"/>
  <c r="X268" i="2"/>
  <c r="W268" i="2"/>
  <c r="K268" i="2"/>
  <c r="I268" i="2"/>
  <c r="J268" i="2" s="1"/>
  <c r="A268" i="2"/>
  <c r="BA265" i="2"/>
  <c r="AZ265" i="2"/>
  <c r="AY265" i="2"/>
  <c r="AX265" i="2"/>
  <c r="AW265" i="2"/>
  <c r="AV265" i="2"/>
  <c r="AU265" i="2"/>
  <c r="AT265" i="2"/>
  <c r="AS265" i="2"/>
  <c r="AR265" i="2"/>
  <c r="AQ265" i="2"/>
  <c r="AP265" i="2"/>
  <c r="AO265" i="2"/>
  <c r="AN265" i="2"/>
  <c r="AM265" i="2"/>
  <c r="AL265" i="2"/>
  <c r="AK265" i="2"/>
  <c r="AJ265" i="2"/>
  <c r="AI265" i="2"/>
  <c r="AH265" i="2"/>
  <c r="AG265" i="2"/>
  <c r="AF265" i="2"/>
  <c r="AE265" i="2"/>
  <c r="AD265" i="2"/>
  <c r="AC265" i="2"/>
  <c r="AB265" i="2"/>
  <c r="AA265" i="2"/>
  <c r="Z265" i="2"/>
  <c r="Y265" i="2"/>
  <c r="X265" i="2"/>
  <c r="W265" i="2"/>
  <c r="K265" i="2"/>
  <c r="I265" i="2"/>
  <c r="J265" i="2" s="1"/>
  <c r="A265" i="2"/>
  <c r="BA319" i="2"/>
  <c r="AZ319" i="2"/>
  <c r="AY319" i="2"/>
  <c r="AX319" i="2"/>
  <c r="AW319" i="2"/>
  <c r="AV319" i="2"/>
  <c r="AU319" i="2"/>
  <c r="AT319" i="2"/>
  <c r="AS319" i="2"/>
  <c r="AR319" i="2"/>
  <c r="AQ319" i="2"/>
  <c r="AP319" i="2"/>
  <c r="AO319" i="2"/>
  <c r="AN319" i="2"/>
  <c r="AM319" i="2"/>
  <c r="AL319" i="2"/>
  <c r="AK319" i="2"/>
  <c r="AJ319" i="2"/>
  <c r="AI319" i="2"/>
  <c r="AH319" i="2"/>
  <c r="AG319" i="2"/>
  <c r="AF319" i="2"/>
  <c r="AE319" i="2"/>
  <c r="AD319" i="2"/>
  <c r="AC319" i="2"/>
  <c r="AB319" i="2"/>
  <c r="AA319" i="2"/>
  <c r="Z319" i="2"/>
  <c r="Y319" i="2"/>
  <c r="X319" i="2"/>
  <c r="W319" i="2"/>
  <c r="K319" i="2"/>
  <c r="I319" i="2"/>
  <c r="J319" i="2" s="1"/>
  <c r="A319" i="2"/>
  <c r="BA318" i="2"/>
  <c r="AZ318" i="2"/>
  <c r="AY318" i="2"/>
  <c r="AX318" i="2"/>
  <c r="AW318" i="2"/>
  <c r="AV318" i="2"/>
  <c r="AU318" i="2"/>
  <c r="AT318" i="2"/>
  <c r="AS318" i="2"/>
  <c r="AR318" i="2"/>
  <c r="AQ318" i="2"/>
  <c r="AP318" i="2"/>
  <c r="AO318" i="2"/>
  <c r="AN318" i="2"/>
  <c r="AM318" i="2"/>
  <c r="AL318" i="2"/>
  <c r="AK318" i="2"/>
  <c r="AJ318" i="2"/>
  <c r="AI318" i="2"/>
  <c r="AH318" i="2"/>
  <c r="AG318" i="2"/>
  <c r="AF318" i="2"/>
  <c r="AE318" i="2"/>
  <c r="AD318" i="2"/>
  <c r="AC318" i="2"/>
  <c r="AB318" i="2"/>
  <c r="AA318" i="2"/>
  <c r="Z318" i="2"/>
  <c r="Y318" i="2"/>
  <c r="X318" i="2"/>
  <c r="W318" i="2"/>
  <c r="K318" i="2"/>
  <c r="I318" i="2"/>
  <c r="J318" i="2" s="1"/>
  <c r="A318" i="2"/>
  <c r="BA320" i="2"/>
  <c r="AZ320" i="2"/>
  <c r="AY320" i="2"/>
  <c r="AX320" i="2"/>
  <c r="AW320" i="2"/>
  <c r="AV320" i="2"/>
  <c r="AU320" i="2"/>
  <c r="AT320" i="2"/>
  <c r="AS320" i="2"/>
  <c r="AR320" i="2"/>
  <c r="AQ320" i="2"/>
  <c r="AP320" i="2"/>
  <c r="AO320" i="2"/>
  <c r="AN320" i="2"/>
  <c r="AM320" i="2"/>
  <c r="AL320" i="2"/>
  <c r="AK320" i="2"/>
  <c r="AJ320" i="2"/>
  <c r="AI320" i="2"/>
  <c r="AH320" i="2"/>
  <c r="AG320" i="2"/>
  <c r="AF320" i="2"/>
  <c r="AE320" i="2"/>
  <c r="AD320" i="2"/>
  <c r="AC320" i="2"/>
  <c r="AB320" i="2"/>
  <c r="AA320" i="2"/>
  <c r="Z320" i="2"/>
  <c r="Y320" i="2"/>
  <c r="X320" i="2"/>
  <c r="W320" i="2"/>
  <c r="K320" i="2"/>
  <c r="I320" i="2"/>
  <c r="J320" i="2" s="1"/>
  <c r="A320" i="2"/>
  <c r="BA263" i="2"/>
  <c r="AZ263" i="2"/>
  <c r="AY263" i="2"/>
  <c r="AX263" i="2"/>
  <c r="AW263" i="2"/>
  <c r="AV263" i="2"/>
  <c r="AU263" i="2"/>
  <c r="AT263" i="2"/>
  <c r="AS263" i="2"/>
  <c r="AR263" i="2"/>
  <c r="AQ263" i="2"/>
  <c r="AP263" i="2"/>
  <c r="AO263" i="2"/>
  <c r="AN263" i="2"/>
  <c r="AM263" i="2"/>
  <c r="AL263" i="2"/>
  <c r="AK263" i="2"/>
  <c r="AJ263" i="2"/>
  <c r="AI263" i="2"/>
  <c r="AH263" i="2"/>
  <c r="AG263" i="2"/>
  <c r="AF263" i="2"/>
  <c r="AE263" i="2"/>
  <c r="AD263" i="2"/>
  <c r="AC263" i="2"/>
  <c r="AB263" i="2"/>
  <c r="AA263" i="2"/>
  <c r="Z263" i="2"/>
  <c r="Y263" i="2"/>
  <c r="X263" i="2"/>
  <c r="W263" i="2"/>
  <c r="K263" i="2"/>
  <c r="I263" i="2"/>
  <c r="J263" i="2" s="1"/>
  <c r="A263" i="2"/>
  <c r="BA262" i="2"/>
  <c r="AZ262" i="2"/>
  <c r="AY262" i="2"/>
  <c r="AX262" i="2"/>
  <c r="AW262" i="2"/>
  <c r="AV262" i="2"/>
  <c r="AU262" i="2"/>
  <c r="AT262" i="2"/>
  <c r="AS262" i="2"/>
  <c r="AR262" i="2"/>
  <c r="AQ262" i="2"/>
  <c r="AP262" i="2"/>
  <c r="AO262" i="2"/>
  <c r="AN262" i="2"/>
  <c r="AM262" i="2"/>
  <c r="AL262" i="2"/>
  <c r="AK262" i="2"/>
  <c r="AJ262" i="2"/>
  <c r="AI262" i="2"/>
  <c r="AH262" i="2"/>
  <c r="AG262" i="2"/>
  <c r="AF262" i="2"/>
  <c r="AE262" i="2"/>
  <c r="AD262" i="2"/>
  <c r="AC262" i="2"/>
  <c r="AB262" i="2"/>
  <c r="AA262" i="2"/>
  <c r="Z262" i="2"/>
  <c r="Y262" i="2"/>
  <c r="X262" i="2"/>
  <c r="W262" i="2"/>
  <c r="K262" i="2"/>
  <c r="I262" i="2"/>
  <c r="J262" i="2" s="1"/>
  <c r="A262" i="2"/>
  <c r="BA261" i="2"/>
  <c r="AZ261" i="2"/>
  <c r="AY261" i="2"/>
  <c r="AX261" i="2"/>
  <c r="AW261" i="2"/>
  <c r="AV261" i="2"/>
  <c r="AU261" i="2"/>
  <c r="AT261" i="2"/>
  <c r="AS261" i="2"/>
  <c r="AR261" i="2"/>
  <c r="AQ261" i="2"/>
  <c r="AP261" i="2"/>
  <c r="AO261" i="2"/>
  <c r="AN261" i="2"/>
  <c r="AM261" i="2"/>
  <c r="AL261" i="2"/>
  <c r="AK261" i="2"/>
  <c r="AJ261" i="2"/>
  <c r="AI261" i="2"/>
  <c r="AH261" i="2"/>
  <c r="AG261" i="2"/>
  <c r="AF261" i="2"/>
  <c r="AE261" i="2"/>
  <c r="AD261" i="2"/>
  <c r="AC261" i="2"/>
  <c r="AB261" i="2"/>
  <c r="AA261" i="2"/>
  <c r="Z261" i="2"/>
  <c r="Y261" i="2"/>
  <c r="X261" i="2"/>
  <c r="W261" i="2"/>
  <c r="K261" i="2"/>
  <c r="I261" i="2"/>
  <c r="J261" i="2" s="1"/>
  <c r="A261" i="2"/>
  <c r="BA280" i="2"/>
  <c r="AZ280" i="2"/>
  <c r="AY280" i="2"/>
  <c r="AX280" i="2"/>
  <c r="AW280" i="2"/>
  <c r="AV280" i="2"/>
  <c r="AU280" i="2"/>
  <c r="AT280" i="2"/>
  <c r="AS280" i="2"/>
  <c r="AR280" i="2"/>
  <c r="AQ280" i="2"/>
  <c r="AP280" i="2"/>
  <c r="AO280" i="2"/>
  <c r="AN280" i="2"/>
  <c r="AM280" i="2"/>
  <c r="AL280" i="2"/>
  <c r="AK280" i="2"/>
  <c r="AJ280" i="2"/>
  <c r="AI280" i="2"/>
  <c r="AH280" i="2"/>
  <c r="AG280" i="2"/>
  <c r="AF280" i="2"/>
  <c r="AE280" i="2"/>
  <c r="AD280" i="2"/>
  <c r="AC280" i="2"/>
  <c r="AB280" i="2"/>
  <c r="AA280" i="2"/>
  <c r="Z280" i="2"/>
  <c r="Y280" i="2"/>
  <c r="X280" i="2"/>
  <c r="W280" i="2"/>
  <c r="K280" i="2"/>
  <c r="I280" i="2"/>
  <c r="J280" i="2" s="1"/>
  <c r="A280" i="2"/>
  <c r="BA279" i="2"/>
  <c r="AZ279" i="2"/>
  <c r="AY279" i="2"/>
  <c r="AX279" i="2"/>
  <c r="AW279" i="2"/>
  <c r="AV279" i="2"/>
  <c r="AU279" i="2"/>
  <c r="AT279" i="2"/>
  <c r="AS279" i="2"/>
  <c r="AR279" i="2"/>
  <c r="AQ279" i="2"/>
  <c r="AP279" i="2"/>
  <c r="AO279" i="2"/>
  <c r="AN279" i="2"/>
  <c r="AM279" i="2"/>
  <c r="AL279" i="2"/>
  <c r="AK279" i="2"/>
  <c r="AJ279" i="2"/>
  <c r="AI279" i="2"/>
  <c r="AH279" i="2"/>
  <c r="AG279" i="2"/>
  <c r="AF279" i="2"/>
  <c r="AE279" i="2"/>
  <c r="AD279" i="2"/>
  <c r="AC279" i="2"/>
  <c r="AB279" i="2"/>
  <c r="AA279" i="2"/>
  <c r="Z279" i="2"/>
  <c r="Y279" i="2"/>
  <c r="X279" i="2"/>
  <c r="W279" i="2"/>
  <c r="K279" i="2"/>
  <c r="I279" i="2"/>
  <c r="J279" i="2" s="1"/>
  <c r="A279" i="2"/>
  <c r="BA278" i="2"/>
  <c r="AZ278" i="2"/>
  <c r="AY278" i="2"/>
  <c r="AX278" i="2"/>
  <c r="AW278" i="2"/>
  <c r="AV278" i="2"/>
  <c r="AU278" i="2"/>
  <c r="AT278" i="2"/>
  <c r="AS278" i="2"/>
  <c r="AR278" i="2"/>
  <c r="AQ278" i="2"/>
  <c r="AP278" i="2"/>
  <c r="AO278" i="2"/>
  <c r="AN278" i="2"/>
  <c r="AM278" i="2"/>
  <c r="AL278" i="2"/>
  <c r="AK278" i="2"/>
  <c r="AJ278" i="2"/>
  <c r="AI278" i="2"/>
  <c r="AH278" i="2"/>
  <c r="AG278" i="2"/>
  <c r="AF278" i="2"/>
  <c r="AE278" i="2"/>
  <c r="AD278" i="2"/>
  <c r="AC278" i="2"/>
  <c r="AB278" i="2"/>
  <c r="AA278" i="2"/>
  <c r="Z278" i="2"/>
  <c r="Y278" i="2"/>
  <c r="X278" i="2"/>
  <c r="W278" i="2"/>
  <c r="K278" i="2"/>
  <c r="I278" i="2"/>
  <c r="J278" i="2" s="1"/>
  <c r="A278" i="2"/>
  <c r="BA132" i="2"/>
  <c r="AZ132" i="2"/>
  <c r="AY132" i="2"/>
  <c r="AX132" i="2"/>
  <c r="AW132" i="2"/>
  <c r="AV132" i="2"/>
  <c r="AU132" i="2"/>
  <c r="AT132" i="2"/>
  <c r="AS132" i="2"/>
  <c r="AR132" i="2"/>
  <c r="AQ132" i="2"/>
  <c r="AP132" i="2"/>
  <c r="AO132" i="2"/>
  <c r="AN132" i="2"/>
  <c r="AM132" i="2"/>
  <c r="AL132" i="2"/>
  <c r="AK132" i="2"/>
  <c r="AJ132" i="2"/>
  <c r="AI132" i="2"/>
  <c r="AH132" i="2"/>
  <c r="AG132" i="2"/>
  <c r="AF132" i="2"/>
  <c r="AE132" i="2"/>
  <c r="AD132" i="2"/>
  <c r="AC132" i="2"/>
  <c r="AB132" i="2"/>
  <c r="AA132" i="2"/>
  <c r="Z132" i="2"/>
  <c r="Y132" i="2"/>
  <c r="X132" i="2"/>
  <c r="W132" i="2"/>
  <c r="K132" i="2"/>
  <c r="I132" i="2"/>
  <c r="J132" i="2" s="1"/>
  <c r="A132" i="2"/>
  <c r="BA72" i="2"/>
  <c r="AZ72" i="2"/>
  <c r="AY72" i="2"/>
  <c r="AX72" i="2"/>
  <c r="AW72" i="2"/>
  <c r="AV72" i="2"/>
  <c r="AU72" i="2"/>
  <c r="AT72" i="2"/>
  <c r="AS72" i="2"/>
  <c r="AR72" i="2"/>
  <c r="AQ72" i="2"/>
  <c r="AP72" i="2"/>
  <c r="AO72" i="2"/>
  <c r="AN72" i="2"/>
  <c r="AM72" i="2"/>
  <c r="AL72" i="2"/>
  <c r="AK72" i="2"/>
  <c r="AJ72" i="2"/>
  <c r="AI72" i="2"/>
  <c r="AH72" i="2"/>
  <c r="AG72" i="2"/>
  <c r="AF72" i="2"/>
  <c r="AE72" i="2"/>
  <c r="AD72" i="2"/>
  <c r="AC72" i="2"/>
  <c r="AB72" i="2"/>
  <c r="AA72" i="2"/>
  <c r="Z72" i="2"/>
  <c r="Y72" i="2"/>
  <c r="X72" i="2"/>
  <c r="W72" i="2"/>
  <c r="K72" i="2"/>
  <c r="I72" i="2"/>
  <c r="J72" i="2" s="1"/>
  <c r="A72" i="2"/>
  <c r="BA79" i="2"/>
  <c r="AZ79" i="2"/>
  <c r="AY79" i="2"/>
  <c r="AX79" i="2"/>
  <c r="AW79" i="2"/>
  <c r="AV79" i="2"/>
  <c r="AU79" i="2"/>
  <c r="AT79" i="2"/>
  <c r="AS79" i="2"/>
  <c r="AR79" i="2"/>
  <c r="AQ79" i="2"/>
  <c r="AP79" i="2"/>
  <c r="AO79" i="2"/>
  <c r="AN79" i="2"/>
  <c r="AM79" i="2"/>
  <c r="AL79" i="2"/>
  <c r="AK79" i="2"/>
  <c r="AJ79" i="2"/>
  <c r="AI79" i="2"/>
  <c r="AH79" i="2"/>
  <c r="AG79" i="2"/>
  <c r="AF79" i="2"/>
  <c r="AE79" i="2"/>
  <c r="AD79" i="2"/>
  <c r="AC79" i="2"/>
  <c r="AB79" i="2"/>
  <c r="AA79" i="2"/>
  <c r="Z79" i="2"/>
  <c r="Y79" i="2"/>
  <c r="X79" i="2"/>
  <c r="W79" i="2"/>
  <c r="K79" i="2"/>
  <c r="I79" i="2"/>
  <c r="J79" i="2" s="1"/>
  <c r="A79" i="2"/>
  <c r="BA562" i="2"/>
  <c r="AZ562" i="2"/>
  <c r="AY562" i="2"/>
  <c r="AX562" i="2"/>
  <c r="AW562" i="2"/>
  <c r="AV562" i="2"/>
  <c r="AU562" i="2"/>
  <c r="AT562" i="2"/>
  <c r="AS562" i="2"/>
  <c r="AR562" i="2"/>
  <c r="AQ562" i="2"/>
  <c r="AP562" i="2"/>
  <c r="AO562" i="2"/>
  <c r="AN562" i="2"/>
  <c r="AM562" i="2"/>
  <c r="AL562" i="2"/>
  <c r="AK562" i="2"/>
  <c r="AJ562" i="2"/>
  <c r="AI562" i="2"/>
  <c r="AH562" i="2"/>
  <c r="AG562" i="2"/>
  <c r="AF562" i="2"/>
  <c r="AE562" i="2"/>
  <c r="AD562" i="2"/>
  <c r="AC562" i="2"/>
  <c r="AB562" i="2"/>
  <c r="AA562" i="2"/>
  <c r="Z562" i="2"/>
  <c r="Y562" i="2"/>
  <c r="X562" i="2"/>
  <c r="W562" i="2"/>
  <c r="K562" i="2"/>
  <c r="I562" i="2"/>
  <c r="J562" i="2" s="1"/>
  <c r="A562" i="2"/>
  <c r="BA727" i="2"/>
  <c r="AZ727" i="2"/>
  <c r="AY727" i="2"/>
  <c r="AX727" i="2"/>
  <c r="AW727" i="2"/>
  <c r="AV727" i="2"/>
  <c r="AU727" i="2"/>
  <c r="AT727" i="2"/>
  <c r="AS727" i="2"/>
  <c r="AR727" i="2"/>
  <c r="AQ727" i="2"/>
  <c r="AP727" i="2"/>
  <c r="AO727" i="2"/>
  <c r="AN727" i="2"/>
  <c r="AM727" i="2"/>
  <c r="AL727" i="2"/>
  <c r="AK727" i="2"/>
  <c r="AJ727" i="2"/>
  <c r="AI727" i="2"/>
  <c r="AH727" i="2"/>
  <c r="AG727" i="2"/>
  <c r="AF727" i="2"/>
  <c r="AE727" i="2"/>
  <c r="AD727" i="2"/>
  <c r="AC727" i="2"/>
  <c r="AB727" i="2"/>
  <c r="AA727" i="2"/>
  <c r="Z727" i="2"/>
  <c r="Y727" i="2"/>
  <c r="X727" i="2"/>
  <c r="W727" i="2"/>
  <c r="K727" i="2"/>
  <c r="I727" i="2"/>
  <c r="J727" i="2" s="1"/>
  <c r="A727" i="2"/>
  <c r="BA361" i="2"/>
  <c r="AZ361" i="2"/>
  <c r="AY361" i="2"/>
  <c r="AX361" i="2"/>
  <c r="AW361" i="2"/>
  <c r="AV361" i="2"/>
  <c r="AU361" i="2"/>
  <c r="AT361" i="2"/>
  <c r="AS361" i="2"/>
  <c r="AR361" i="2"/>
  <c r="AQ361" i="2"/>
  <c r="AP361" i="2"/>
  <c r="AO361" i="2"/>
  <c r="AN361" i="2"/>
  <c r="AM361" i="2"/>
  <c r="AL361" i="2"/>
  <c r="AK361" i="2"/>
  <c r="AJ361" i="2"/>
  <c r="AI361" i="2"/>
  <c r="AH361" i="2"/>
  <c r="AG361" i="2"/>
  <c r="AF361" i="2"/>
  <c r="AE361" i="2"/>
  <c r="AD361" i="2"/>
  <c r="AC361" i="2"/>
  <c r="AB361" i="2"/>
  <c r="AA361" i="2"/>
  <c r="Z361" i="2"/>
  <c r="Y361" i="2"/>
  <c r="X361" i="2"/>
  <c r="W361" i="2"/>
  <c r="K361" i="2"/>
  <c r="I361" i="2"/>
  <c r="J361" i="2" s="1"/>
  <c r="A361" i="2"/>
  <c r="BA277" i="2"/>
  <c r="AZ277" i="2"/>
  <c r="AY277" i="2"/>
  <c r="AX277" i="2"/>
  <c r="AW277" i="2"/>
  <c r="AV277" i="2"/>
  <c r="AU277" i="2"/>
  <c r="AT277" i="2"/>
  <c r="AS277" i="2"/>
  <c r="AR277" i="2"/>
  <c r="AQ277" i="2"/>
  <c r="AP277" i="2"/>
  <c r="AO277" i="2"/>
  <c r="AN277" i="2"/>
  <c r="AM277" i="2"/>
  <c r="AL277" i="2"/>
  <c r="AK277" i="2"/>
  <c r="AJ277" i="2"/>
  <c r="AI277" i="2"/>
  <c r="AH277" i="2"/>
  <c r="AG277" i="2"/>
  <c r="AF277" i="2"/>
  <c r="AE277" i="2"/>
  <c r="AD277" i="2"/>
  <c r="AC277" i="2"/>
  <c r="AB277" i="2"/>
  <c r="AA277" i="2"/>
  <c r="Z277" i="2"/>
  <c r="Y277" i="2"/>
  <c r="X277" i="2"/>
  <c r="W277" i="2"/>
  <c r="K277" i="2"/>
  <c r="I277" i="2"/>
  <c r="J277" i="2" s="1"/>
  <c r="A277" i="2"/>
  <c r="BA275" i="2"/>
  <c r="AZ275" i="2"/>
  <c r="AY275" i="2"/>
  <c r="AX275" i="2"/>
  <c r="AW275" i="2"/>
  <c r="AV275" i="2"/>
  <c r="AU275" i="2"/>
  <c r="AT275" i="2"/>
  <c r="AS275" i="2"/>
  <c r="AR275" i="2"/>
  <c r="AQ275" i="2"/>
  <c r="AP275" i="2"/>
  <c r="AO275" i="2"/>
  <c r="AN275" i="2"/>
  <c r="AM275" i="2"/>
  <c r="AL275" i="2"/>
  <c r="AK275" i="2"/>
  <c r="AJ275" i="2"/>
  <c r="AI275" i="2"/>
  <c r="AH275" i="2"/>
  <c r="AG275" i="2"/>
  <c r="AF275" i="2"/>
  <c r="AE275" i="2"/>
  <c r="AD275" i="2"/>
  <c r="AC275" i="2"/>
  <c r="AB275" i="2"/>
  <c r="AA275" i="2"/>
  <c r="Z275" i="2"/>
  <c r="Y275" i="2"/>
  <c r="X275" i="2"/>
  <c r="W275" i="2"/>
  <c r="K275" i="2"/>
  <c r="I275" i="2"/>
  <c r="J275" i="2" s="1"/>
  <c r="A275" i="2"/>
  <c r="BA273" i="2"/>
  <c r="AZ273" i="2"/>
  <c r="AY273" i="2"/>
  <c r="AX273" i="2"/>
  <c r="AW273" i="2"/>
  <c r="AV273" i="2"/>
  <c r="AU273" i="2"/>
  <c r="AT273" i="2"/>
  <c r="AS273" i="2"/>
  <c r="AR273" i="2"/>
  <c r="AQ273" i="2"/>
  <c r="AP273" i="2"/>
  <c r="AO273" i="2"/>
  <c r="AN273" i="2"/>
  <c r="AM273" i="2"/>
  <c r="AL273" i="2"/>
  <c r="AK273" i="2"/>
  <c r="AJ273" i="2"/>
  <c r="AI273" i="2"/>
  <c r="AH273" i="2"/>
  <c r="AG273" i="2"/>
  <c r="AF273" i="2"/>
  <c r="AE273" i="2"/>
  <c r="AD273" i="2"/>
  <c r="AC273" i="2"/>
  <c r="AB273" i="2"/>
  <c r="AA273" i="2"/>
  <c r="Z273" i="2"/>
  <c r="Y273" i="2"/>
  <c r="X273" i="2"/>
  <c r="W273" i="2"/>
  <c r="K273" i="2"/>
  <c r="I273" i="2"/>
  <c r="J273" i="2" s="1"/>
  <c r="A273" i="2"/>
  <c r="BA276" i="2"/>
  <c r="AZ276" i="2"/>
  <c r="AY276" i="2"/>
  <c r="AX276" i="2"/>
  <c r="AW276" i="2"/>
  <c r="AV276" i="2"/>
  <c r="AU276" i="2"/>
  <c r="AT276" i="2"/>
  <c r="AS276" i="2"/>
  <c r="AR276" i="2"/>
  <c r="AQ276" i="2"/>
  <c r="AP276" i="2"/>
  <c r="AO276" i="2"/>
  <c r="AN276" i="2"/>
  <c r="AM276" i="2"/>
  <c r="AL276" i="2"/>
  <c r="AK276" i="2"/>
  <c r="AJ276" i="2"/>
  <c r="AI276" i="2"/>
  <c r="AH276" i="2"/>
  <c r="AG276" i="2"/>
  <c r="AF276" i="2"/>
  <c r="AE276" i="2"/>
  <c r="AD276" i="2"/>
  <c r="AC276" i="2"/>
  <c r="AB276" i="2"/>
  <c r="AA276" i="2"/>
  <c r="Z276" i="2"/>
  <c r="Y276" i="2"/>
  <c r="X276" i="2"/>
  <c r="W276" i="2"/>
  <c r="K276" i="2"/>
  <c r="I276" i="2"/>
  <c r="J276" i="2" s="1"/>
  <c r="A276" i="2"/>
  <c r="BA75" i="2"/>
  <c r="AZ75" i="2"/>
  <c r="AY75" i="2"/>
  <c r="AX75" i="2"/>
  <c r="AW75" i="2"/>
  <c r="AV75" i="2"/>
  <c r="AU75" i="2"/>
  <c r="AT75" i="2"/>
  <c r="AS75" i="2"/>
  <c r="AR75" i="2"/>
  <c r="AQ75" i="2"/>
  <c r="AP75" i="2"/>
  <c r="AO75" i="2"/>
  <c r="AN75" i="2"/>
  <c r="AM75" i="2"/>
  <c r="AL75" i="2"/>
  <c r="AK75" i="2"/>
  <c r="AJ75" i="2"/>
  <c r="AI75" i="2"/>
  <c r="AH75" i="2"/>
  <c r="AG75" i="2"/>
  <c r="AF75" i="2"/>
  <c r="AE75" i="2"/>
  <c r="AD75" i="2"/>
  <c r="AC75" i="2"/>
  <c r="AB75" i="2"/>
  <c r="AA75" i="2"/>
  <c r="Z75" i="2"/>
  <c r="Y75" i="2"/>
  <c r="X75" i="2"/>
  <c r="W75" i="2"/>
  <c r="K75" i="2"/>
  <c r="I75" i="2"/>
  <c r="J75" i="2" s="1"/>
  <c r="A75" i="2"/>
  <c r="BA622" i="2"/>
  <c r="AZ622" i="2"/>
  <c r="AY622" i="2"/>
  <c r="AX622" i="2"/>
  <c r="AW622" i="2"/>
  <c r="AV622" i="2"/>
  <c r="AU622" i="2"/>
  <c r="AT622" i="2"/>
  <c r="AS622" i="2"/>
  <c r="AR622" i="2"/>
  <c r="AQ622" i="2"/>
  <c r="AP622" i="2"/>
  <c r="AO622" i="2"/>
  <c r="AN622" i="2"/>
  <c r="AM622" i="2"/>
  <c r="AL622" i="2"/>
  <c r="AK622" i="2"/>
  <c r="AJ622" i="2"/>
  <c r="AI622" i="2"/>
  <c r="AH622" i="2"/>
  <c r="AG622" i="2"/>
  <c r="AF622" i="2"/>
  <c r="AE622" i="2"/>
  <c r="AD622" i="2"/>
  <c r="AC622" i="2"/>
  <c r="AB622" i="2"/>
  <c r="AA622" i="2"/>
  <c r="Z622" i="2"/>
  <c r="Y622" i="2"/>
  <c r="X622" i="2"/>
  <c r="W622" i="2"/>
  <c r="K622" i="2"/>
  <c r="I622" i="2"/>
  <c r="J622" i="2" s="1"/>
  <c r="A622" i="2"/>
  <c r="BA621" i="2"/>
  <c r="AZ621" i="2"/>
  <c r="AY621" i="2"/>
  <c r="AX621" i="2"/>
  <c r="AW621" i="2"/>
  <c r="AV621" i="2"/>
  <c r="AU621" i="2"/>
  <c r="AT621" i="2"/>
  <c r="AS621" i="2"/>
  <c r="AR621" i="2"/>
  <c r="AQ621" i="2"/>
  <c r="AP621" i="2"/>
  <c r="AO621" i="2"/>
  <c r="AN621" i="2"/>
  <c r="AM621" i="2"/>
  <c r="AL621" i="2"/>
  <c r="AK621" i="2"/>
  <c r="AJ621" i="2"/>
  <c r="AI621" i="2"/>
  <c r="AH621" i="2"/>
  <c r="AG621" i="2"/>
  <c r="AF621" i="2"/>
  <c r="AE621" i="2"/>
  <c r="AD621" i="2"/>
  <c r="AC621" i="2"/>
  <c r="AB621" i="2"/>
  <c r="AA621" i="2"/>
  <c r="Z621" i="2"/>
  <c r="Y621" i="2"/>
  <c r="X621" i="2"/>
  <c r="W621" i="2"/>
  <c r="K621" i="2"/>
  <c r="I621" i="2"/>
  <c r="J621" i="2" s="1"/>
  <c r="A621" i="2"/>
  <c r="BA545" i="2"/>
  <c r="AZ545" i="2"/>
  <c r="AY545" i="2"/>
  <c r="AX545" i="2"/>
  <c r="AW545" i="2"/>
  <c r="AV545" i="2"/>
  <c r="AU545" i="2"/>
  <c r="AT545" i="2"/>
  <c r="AS545" i="2"/>
  <c r="AR545" i="2"/>
  <c r="AQ545" i="2"/>
  <c r="AP545" i="2"/>
  <c r="AO545" i="2"/>
  <c r="AN545" i="2"/>
  <c r="AM545" i="2"/>
  <c r="AL545" i="2"/>
  <c r="AK545" i="2"/>
  <c r="AJ545" i="2"/>
  <c r="AI545" i="2"/>
  <c r="AH545" i="2"/>
  <c r="AG545" i="2"/>
  <c r="AF545" i="2"/>
  <c r="AE545" i="2"/>
  <c r="AD545" i="2"/>
  <c r="AC545" i="2"/>
  <c r="AB545" i="2"/>
  <c r="AA545" i="2"/>
  <c r="Z545" i="2"/>
  <c r="Y545" i="2"/>
  <c r="X545" i="2"/>
  <c r="W545" i="2"/>
  <c r="K545" i="2"/>
  <c r="I545" i="2"/>
  <c r="J545" i="2" s="1"/>
  <c r="A545" i="2"/>
  <c r="BA550" i="2"/>
  <c r="AZ550" i="2"/>
  <c r="AY550" i="2"/>
  <c r="AX550" i="2"/>
  <c r="AW550" i="2"/>
  <c r="AV550" i="2"/>
  <c r="AU550" i="2"/>
  <c r="AT550" i="2"/>
  <c r="AS550" i="2"/>
  <c r="AR550" i="2"/>
  <c r="AQ550" i="2"/>
  <c r="AP550" i="2"/>
  <c r="AO550" i="2"/>
  <c r="AN550" i="2"/>
  <c r="AM550" i="2"/>
  <c r="AL550" i="2"/>
  <c r="AK550" i="2"/>
  <c r="AJ550" i="2"/>
  <c r="AI550" i="2"/>
  <c r="AH550" i="2"/>
  <c r="AG550" i="2"/>
  <c r="AF550" i="2"/>
  <c r="AE550" i="2"/>
  <c r="AD550" i="2"/>
  <c r="AC550" i="2"/>
  <c r="AB550" i="2"/>
  <c r="AA550" i="2"/>
  <c r="Z550" i="2"/>
  <c r="Y550" i="2"/>
  <c r="X550" i="2"/>
  <c r="W550" i="2"/>
  <c r="K550" i="2"/>
  <c r="I550" i="2"/>
  <c r="J550" i="2" s="1"/>
  <c r="A550" i="2"/>
  <c r="BA450" i="2"/>
  <c r="AZ450" i="2"/>
  <c r="AY450" i="2"/>
  <c r="AX450" i="2"/>
  <c r="AW450" i="2"/>
  <c r="AV450" i="2"/>
  <c r="AU450" i="2"/>
  <c r="AT450" i="2"/>
  <c r="AS450" i="2"/>
  <c r="AR450" i="2"/>
  <c r="AQ450" i="2"/>
  <c r="AP450" i="2"/>
  <c r="AO450" i="2"/>
  <c r="AN450" i="2"/>
  <c r="AM450" i="2"/>
  <c r="AL450" i="2"/>
  <c r="AK450" i="2"/>
  <c r="AJ450" i="2"/>
  <c r="AI450" i="2"/>
  <c r="AH450" i="2"/>
  <c r="AG450" i="2"/>
  <c r="AF450" i="2"/>
  <c r="AE450" i="2"/>
  <c r="AD450" i="2"/>
  <c r="AC450" i="2"/>
  <c r="AB450" i="2"/>
  <c r="AA450" i="2"/>
  <c r="Z450" i="2"/>
  <c r="Y450" i="2"/>
  <c r="X450" i="2"/>
  <c r="W450" i="2"/>
  <c r="K450" i="2"/>
  <c r="I450" i="2"/>
  <c r="J450" i="2" s="1"/>
  <c r="A450" i="2"/>
  <c r="BA448" i="2"/>
  <c r="AZ448" i="2"/>
  <c r="AY448" i="2"/>
  <c r="AX448" i="2"/>
  <c r="AW448" i="2"/>
  <c r="AV448" i="2"/>
  <c r="AU448" i="2"/>
  <c r="AT448" i="2"/>
  <c r="AS448" i="2"/>
  <c r="AR448" i="2"/>
  <c r="AQ448" i="2"/>
  <c r="AP448" i="2"/>
  <c r="AO448" i="2"/>
  <c r="AN448" i="2"/>
  <c r="AM448" i="2"/>
  <c r="AL448" i="2"/>
  <c r="AK448" i="2"/>
  <c r="AJ448" i="2"/>
  <c r="AI448" i="2"/>
  <c r="AH448" i="2"/>
  <c r="AG448" i="2"/>
  <c r="AF448" i="2"/>
  <c r="AE448" i="2"/>
  <c r="AD448" i="2"/>
  <c r="AC448" i="2"/>
  <c r="AB448" i="2"/>
  <c r="AA448" i="2"/>
  <c r="Z448" i="2"/>
  <c r="Y448" i="2"/>
  <c r="X448" i="2"/>
  <c r="W448" i="2"/>
  <c r="K448" i="2"/>
  <c r="I448" i="2"/>
  <c r="J448" i="2" s="1"/>
  <c r="A448" i="2"/>
  <c r="BA454" i="2"/>
  <c r="AZ454" i="2"/>
  <c r="AY454" i="2"/>
  <c r="AX454" i="2"/>
  <c r="AW454" i="2"/>
  <c r="AV454" i="2"/>
  <c r="AU454" i="2"/>
  <c r="AT454" i="2"/>
  <c r="AS454" i="2"/>
  <c r="AR454" i="2"/>
  <c r="AQ454" i="2"/>
  <c r="AP454" i="2"/>
  <c r="AO454" i="2"/>
  <c r="AN454" i="2"/>
  <c r="AM454" i="2"/>
  <c r="AL454" i="2"/>
  <c r="AK454" i="2"/>
  <c r="AJ454" i="2"/>
  <c r="AI454" i="2"/>
  <c r="AH454" i="2"/>
  <c r="AG454" i="2"/>
  <c r="AF454" i="2"/>
  <c r="AE454" i="2"/>
  <c r="AD454" i="2"/>
  <c r="AC454" i="2"/>
  <c r="AB454" i="2"/>
  <c r="AA454" i="2"/>
  <c r="Z454" i="2"/>
  <c r="Y454" i="2"/>
  <c r="X454" i="2"/>
  <c r="W454" i="2"/>
  <c r="K454" i="2"/>
  <c r="I454" i="2"/>
  <c r="J454" i="2" s="1"/>
  <c r="A454" i="2"/>
  <c r="BA452" i="2"/>
  <c r="AZ452" i="2"/>
  <c r="AY452" i="2"/>
  <c r="AX452" i="2"/>
  <c r="AW452" i="2"/>
  <c r="AV452" i="2"/>
  <c r="AU452" i="2"/>
  <c r="AT452" i="2"/>
  <c r="AS452" i="2"/>
  <c r="AR452" i="2"/>
  <c r="AQ452" i="2"/>
  <c r="AP452" i="2"/>
  <c r="AO452" i="2"/>
  <c r="AN452" i="2"/>
  <c r="AM452" i="2"/>
  <c r="AL452" i="2"/>
  <c r="AK452" i="2"/>
  <c r="AJ452" i="2"/>
  <c r="AI452" i="2"/>
  <c r="AH452" i="2"/>
  <c r="AG452" i="2"/>
  <c r="AF452" i="2"/>
  <c r="AE452" i="2"/>
  <c r="AD452" i="2"/>
  <c r="AC452" i="2"/>
  <c r="AB452" i="2"/>
  <c r="AA452" i="2"/>
  <c r="Z452" i="2"/>
  <c r="Y452" i="2"/>
  <c r="X452" i="2"/>
  <c r="W452" i="2"/>
  <c r="K452" i="2"/>
  <c r="I452" i="2"/>
  <c r="J452" i="2" s="1"/>
  <c r="A452" i="2"/>
  <c r="BA549" i="2"/>
  <c r="AZ549" i="2"/>
  <c r="AY549" i="2"/>
  <c r="AX549" i="2"/>
  <c r="AW549" i="2"/>
  <c r="AV549" i="2"/>
  <c r="AU549" i="2"/>
  <c r="AT549" i="2"/>
  <c r="AS549" i="2"/>
  <c r="AR549" i="2"/>
  <c r="AQ549" i="2"/>
  <c r="AP549" i="2"/>
  <c r="AO549" i="2"/>
  <c r="AN549" i="2"/>
  <c r="AM549" i="2"/>
  <c r="AL549" i="2"/>
  <c r="AK549" i="2"/>
  <c r="AJ549" i="2"/>
  <c r="AI549" i="2"/>
  <c r="AH549" i="2"/>
  <c r="AG549" i="2"/>
  <c r="AF549" i="2"/>
  <c r="AE549" i="2"/>
  <c r="AD549" i="2"/>
  <c r="AC549" i="2"/>
  <c r="AB549" i="2"/>
  <c r="AA549" i="2"/>
  <c r="Z549" i="2"/>
  <c r="Y549" i="2"/>
  <c r="X549" i="2"/>
  <c r="W549" i="2"/>
  <c r="I549" i="2"/>
  <c r="J549" i="2" s="1"/>
  <c r="A549" i="2"/>
  <c r="BA554" i="2"/>
  <c r="AZ554" i="2"/>
  <c r="AY554" i="2"/>
  <c r="AX554" i="2"/>
  <c r="AW554" i="2"/>
  <c r="AV554" i="2"/>
  <c r="AU554" i="2"/>
  <c r="AT554" i="2"/>
  <c r="AS554" i="2"/>
  <c r="AR554" i="2"/>
  <c r="AQ554" i="2"/>
  <c r="AP554" i="2"/>
  <c r="AO554" i="2"/>
  <c r="AN554" i="2"/>
  <c r="AM554" i="2"/>
  <c r="AL554" i="2"/>
  <c r="AK554" i="2"/>
  <c r="AJ554" i="2"/>
  <c r="AI554" i="2"/>
  <c r="AH554" i="2"/>
  <c r="AG554" i="2"/>
  <c r="AF554" i="2"/>
  <c r="AE554" i="2"/>
  <c r="AD554" i="2"/>
  <c r="AC554" i="2"/>
  <c r="AB554" i="2"/>
  <c r="AA554" i="2"/>
  <c r="Z554" i="2"/>
  <c r="Y554" i="2"/>
  <c r="X554" i="2"/>
  <c r="W554" i="2"/>
  <c r="I554" i="2"/>
  <c r="J554" i="2" s="1"/>
  <c r="A554" i="2"/>
  <c r="BA547" i="2"/>
  <c r="AZ547" i="2"/>
  <c r="AY547" i="2"/>
  <c r="AX547" i="2"/>
  <c r="AW547" i="2"/>
  <c r="AV547" i="2"/>
  <c r="AU547" i="2"/>
  <c r="AT547" i="2"/>
  <c r="AS547" i="2"/>
  <c r="AR547" i="2"/>
  <c r="AQ547" i="2"/>
  <c r="AP547" i="2"/>
  <c r="AO547" i="2"/>
  <c r="AN547" i="2"/>
  <c r="AM547" i="2"/>
  <c r="AL547" i="2"/>
  <c r="AK547" i="2"/>
  <c r="AJ547" i="2"/>
  <c r="AI547" i="2"/>
  <c r="AH547" i="2"/>
  <c r="AG547" i="2"/>
  <c r="AF547" i="2"/>
  <c r="AE547" i="2"/>
  <c r="AD547" i="2"/>
  <c r="AC547" i="2"/>
  <c r="AB547" i="2"/>
  <c r="AA547" i="2"/>
  <c r="Z547" i="2"/>
  <c r="Y547" i="2"/>
  <c r="X547" i="2"/>
  <c r="W547" i="2"/>
  <c r="I547" i="2"/>
  <c r="J547" i="2" s="1"/>
  <c r="A547" i="2"/>
  <c r="BA552" i="2"/>
  <c r="AZ552" i="2"/>
  <c r="AY552" i="2"/>
  <c r="AX552" i="2"/>
  <c r="AW552" i="2"/>
  <c r="AV552" i="2"/>
  <c r="AU552" i="2"/>
  <c r="AT552" i="2"/>
  <c r="AS552" i="2"/>
  <c r="AR552" i="2"/>
  <c r="AQ552" i="2"/>
  <c r="AP552" i="2"/>
  <c r="AO552" i="2"/>
  <c r="AN552" i="2"/>
  <c r="AM552" i="2"/>
  <c r="AL552" i="2"/>
  <c r="AK552" i="2"/>
  <c r="AJ552" i="2"/>
  <c r="AI552" i="2"/>
  <c r="AH552" i="2"/>
  <c r="AG552" i="2"/>
  <c r="AF552" i="2"/>
  <c r="AE552" i="2"/>
  <c r="AD552" i="2"/>
  <c r="AC552" i="2"/>
  <c r="AB552" i="2"/>
  <c r="AA552" i="2"/>
  <c r="Z552" i="2"/>
  <c r="Y552" i="2"/>
  <c r="X552" i="2"/>
  <c r="W552" i="2"/>
  <c r="I552" i="2"/>
  <c r="J552" i="2" s="1"/>
  <c r="A552" i="2"/>
  <c r="BA368" i="2"/>
  <c r="AZ368" i="2"/>
  <c r="AY368" i="2"/>
  <c r="AX368" i="2"/>
  <c r="AW368" i="2"/>
  <c r="AV368" i="2"/>
  <c r="AU368" i="2"/>
  <c r="AT368" i="2"/>
  <c r="AS368" i="2"/>
  <c r="AR368" i="2"/>
  <c r="AQ368" i="2"/>
  <c r="AP368" i="2"/>
  <c r="AO368" i="2"/>
  <c r="AN368" i="2"/>
  <c r="AM368" i="2"/>
  <c r="AL368" i="2"/>
  <c r="AK368" i="2"/>
  <c r="AJ368" i="2"/>
  <c r="AI368" i="2"/>
  <c r="AH368" i="2"/>
  <c r="AG368" i="2"/>
  <c r="AF368" i="2"/>
  <c r="AE368" i="2"/>
  <c r="AD368" i="2"/>
  <c r="AC368" i="2"/>
  <c r="AB368" i="2"/>
  <c r="AA368" i="2"/>
  <c r="Z368" i="2"/>
  <c r="Y368" i="2"/>
  <c r="X368" i="2"/>
  <c r="W368" i="2"/>
  <c r="K368" i="2"/>
  <c r="I368" i="2"/>
  <c r="J368" i="2" s="1"/>
  <c r="A368" i="2"/>
  <c r="BA367" i="2"/>
  <c r="AZ367" i="2"/>
  <c r="AY367" i="2"/>
  <c r="AX367" i="2"/>
  <c r="AW367" i="2"/>
  <c r="AV367" i="2"/>
  <c r="AU367" i="2"/>
  <c r="AT367" i="2"/>
  <c r="AS367" i="2"/>
  <c r="AR367" i="2"/>
  <c r="AQ367" i="2"/>
  <c r="AP367" i="2"/>
  <c r="AO367" i="2"/>
  <c r="AN367" i="2"/>
  <c r="AM367" i="2"/>
  <c r="AL367" i="2"/>
  <c r="AK367" i="2"/>
  <c r="AJ367" i="2"/>
  <c r="AI367" i="2"/>
  <c r="AH367" i="2"/>
  <c r="AG367" i="2"/>
  <c r="AF367" i="2"/>
  <c r="AE367" i="2"/>
  <c r="AD367" i="2"/>
  <c r="AC367" i="2"/>
  <c r="AB367" i="2"/>
  <c r="AA367" i="2"/>
  <c r="Z367" i="2"/>
  <c r="Y367" i="2"/>
  <c r="X367" i="2"/>
  <c r="W367" i="2"/>
  <c r="K367" i="2"/>
  <c r="I367" i="2"/>
  <c r="J367" i="2" s="1"/>
  <c r="A367" i="2"/>
  <c r="BA363" i="2"/>
  <c r="AZ363" i="2"/>
  <c r="AY363" i="2"/>
  <c r="AX363" i="2"/>
  <c r="AW363" i="2"/>
  <c r="AV363" i="2"/>
  <c r="AU363" i="2"/>
  <c r="AT363" i="2"/>
  <c r="AS363" i="2"/>
  <c r="AR363" i="2"/>
  <c r="AQ363" i="2"/>
  <c r="AP363" i="2"/>
  <c r="AO363" i="2"/>
  <c r="AN363" i="2"/>
  <c r="AM363" i="2"/>
  <c r="AL363" i="2"/>
  <c r="AK363" i="2"/>
  <c r="AJ363" i="2"/>
  <c r="AI363" i="2"/>
  <c r="AH363" i="2"/>
  <c r="AG363" i="2"/>
  <c r="AF363" i="2"/>
  <c r="AE363" i="2"/>
  <c r="AD363" i="2"/>
  <c r="AC363" i="2"/>
  <c r="AB363" i="2"/>
  <c r="AA363" i="2"/>
  <c r="Z363" i="2"/>
  <c r="Y363" i="2"/>
  <c r="X363" i="2"/>
  <c r="W363" i="2"/>
  <c r="K363" i="2"/>
  <c r="I363" i="2"/>
  <c r="J363" i="2" s="1"/>
  <c r="A363" i="2"/>
  <c r="BA362" i="2"/>
  <c r="AZ362" i="2"/>
  <c r="AY362" i="2"/>
  <c r="AX362" i="2"/>
  <c r="AW362" i="2"/>
  <c r="AV362" i="2"/>
  <c r="AU362" i="2"/>
  <c r="AT362" i="2"/>
  <c r="AS362" i="2"/>
  <c r="AR362" i="2"/>
  <c r="AQ362" i="2"/>
  <c r="AP362" i="2"/>
  <c r="AO362" i="2"/>
  <c r="AN362" i="2"/>
  <c r="AM362" i="2"/>
  <c r="AL362" i="2"/>
  <c r="AK362" i="2"/>
  <c r="AJ362" i="2"/>
  <c r="AI362" i="2"/>
  <c r="AH362" i="2"/>
  <c r="AG362" i="2"/>
  <c r="AF362" i="2"/>
  <c r="AE362" i="2"/>
  <c r="AD362" i="2"/>
  <c r="AC362" i="2"/>
  <c r="AB362" i="2"/>
  <c r="AA362" i="2"/>
  <c r="Z362" i="2"/>
  <c r="Y362" i="2"/>
  <c r="X362" i="2"/>
  <c r="W362" i="2"/>
  <c r="K362" i="2"/>
  <c r="I362" i="2"/>
  <c r="J362" i="2" s="1"/>
  <c r="A362" i="2"/>
  <c r="BA203" i="2"/>
  <c r="AZ203" i="2"/>
  <c r="AY203" i="2"/>
  <c r="AX203" i="2"/>
  <c r="AW203" i="2"/>
  <c r="AV203" i="2"/>
  <c r="AU203" i="2"/>
  <c r="AT203" i="2"/>
  <c r="AS203" i="2"/>
  <c r="AR203" i="2"/>
  <c r="AQ203" i="2"/>
  <c r="AP203" i="2"/>
  <c r="AO203" i="2"/>
  <c r="AN203" i="2"/>
  <c r="AM203" i="2"/>
  <c r="AL203" i="2"/>
  <c r="AK203" i="2"/>
  <c r="AJ203" i="2"/>
  <c r="AI203" i="2"/>
  <c r="AH203" i="2"/>
  <c r="AG203" i="2"/>
  <c r="AF203" i="2"/>
  <c r="AE203" i="2"/>
  <c r="AD203" i="2"/>
  <c r="AC203" i="2"/>
  <c r="AB203" i="2"/>
  <c r="AA203" i="2"/>
  <c r="Z203" i="2"/>
  <c r="Y203" i="2"/>
  <c r="X203" i="2"/>
  <c r="W203" i="2"/>
  <c r="K203" i="2"/>
  <c r="I203" i="2"/>
  <c r="J203" i="2" s="1"/>
  <c r="A203" i="2"/>
  <c r="BA202" i="2"/>
  <c r="AZ202" i="2"/>
  <c r="AY202" i="2"/>
  <c r="AX202" i="2"/>
  <c r="AW202" i="2"/>
  <c r="AV202" i="2"/>
  <c r="AU202" i="2"/>
  <c r="AT202" i="2"/>
  <c r="AS202" i="2"/>
  <c r="AR202" i="2"/>
  <c r="AQ202" i="2"/>
  <c r="AP202" i="2"/>
  <c r="AO202" i="2"/>
  <c r="AN202" i="2"/>
  <c r="AM202" i="2"/>
  <c r="AL202" i="2"/>
  <c r="AK202" i="2"/>
  <c r="AJ202" i="2"/>
  <c r="AI202" i="2"/>
  <c r="AH202" i="2"/>
  <c r="AG202" i="2"/>
  <c r="AF202" i="2"/>
  <c r="AE202" i="2"/>
  <c r="AD202" i="2"/>
  <c r="AC202" i="2"/>
  <c r="AB202" i="2"/>
  <c r="AA202" i="2"/>
  <c r="Z202" i="2"/>
  <c r="Y202" i="2"/>
  <c r="X202" i="2"/>
  <c r="W202" i="2"/>
  <c r="K202" i="2"/>
  <c r="I202" i="2"/>
  <c r="J202" i="2" s="1"/>
  <c r="A202" i="2"/>
  <c r="BA236" i="2"/>
  <c r="AZ236" i="2"/>
  <c r="AY236" i="2"/>
  <c r="AX236" i="2"/>
  <c r="AW236" i="2"/>
  <c r="AV236" i="2"/>
  <c r="AU236" i="2"/>
  <c r="AT236" i="2"/>
  <c r="AS236" i="2"/>
  <c r="AR236" i="2"/>
  <c r="AQ236" i="2"/>
  <c r="AP236" i="2"/>
  <c r="AO236" i="2"/>
  <c r="AN236" i="2"/>
  <c r="AM236" i="2"/>
  <c r="AL236" i="2"/>
  <c r="AK236" i="2"/>
  <c r="AJ236" i="2"/>
  <c r="AI236" i="2"/>
  <c r="AH236" i="2"/>
  <c r="AG236" i="2"/>
  <c r="AF236" i="2"/>
  <c r="AE236" i="2"/>
  <c r="AD236" i="2"/>
  <c r="AC236" i="2"/>
  <c r="AB236" i="2"/>
  <c r="AA236" i="2"/>
  <c r="Z236" i="2"/>
  <c r="Y236" i="2"/>
  <c r="X236" i="2"/>
  <c r="W236" i="2"/>
  <c r="K236" i="2"/>
  <c r="I236" i="2"/>
  <c r="J236" i="2" s="1"/>
  <c r="A236" i="2"/>
  <c r="BA235" i="2"/>
  <c r="AZ235" i="2"/>
  <c r="AY235" i="2"/>
  <c r="AX235" i="2"/>
  <c r="AW235" i="2"/>
  <c r="AV235" i="2"/>
  <c r="AU235" i="2"/>
  <c r="AT235" i="2"/>
  <c r="AS235" i="2"/>
  <c r="AR235" i="2"/>
  <c r="AQ235" i="2"/>
  <c r="AP235" i="2"/>
  <c r="AO235" i="2"/>
  <c r="AN235" i="2"/>
  <c r="AM235" i="2"/>
  <c r="AL235" i="2"/>
  <c r="AK235" i="2"/>
  <c r="AJ235" i="2"/>
  <c r="AI235" i="2"/>
  <c r="AH235" i="2"/>
  <c r="AG235" i="2"/>
  <c r="AF235" i="2"/>
  <c r="AE235" i="2"/>
  <c r="AD235" i="2"/>
  <c r="AC235" i="2"/>
  <c r="AB235" i="2"/>
  <c r="AA235" i="2"/>
  <c r="Z235" i="2"/>
  <c r="Y235" i="2"/>
  <c r="X235" i="2"/>
  <c r="W235" i="2"/>
  <c r="K235" i="2"/>
  <c r="I235" i="2"/>
  <c r="J235" i="2" s="1"/>
  <c r="A235" i="2"/>
  <c r="BA74" i="2"/>
  <c r="AZ74" i="2"/>
  <c r="AY74" i="2"/>
  <c r="AX74" i="2"/>
  <c r="AW74" i="2"/>
  <c r="AV74" i="2"/>
  <c r="AU74" i="2"/>
  <c r="AT74" i="2"/>
  <c r="AS74" i="2"/>
  <c r="AR74" i="2"/>
  <c r="AQ74" i="2"/>
  <c r="AP74" i="2"/>
  <c r="AO74" i="2"/>
  <c r="AN74" i="2"/>
  <c r="AM74" i="2"/>
  <c r="AL74" i="2"/>
  <c r="AK74" i="2"/>
  <c r="AJ74" i="2"/>
  <c r="AI74" i="2"/>
  <c r="AH74" i="2"/>
  <c r="AG74" i="2"/>
  <c r="AF74" i="2"/>
  <c r="AE74" i="2"/>
  <c r="AD74" i="2"/>
  <c r="AC74" i="2"/>
  <c r="AB74" i="2"/>
  <c r="AA74" i="2"/>
  <c r="Z74" i="2"/>
  <c r="Y74" i="2"/>
  <c r="X74" i="2"/>
  <c r="W74" i="2"/>
  <c r="K74" i="2"/>
  <c r="I74" i="2"/>
  <c r="J74" i="2" s="1"/>
  <c r="A74" i="2"/>
  <c r="BA723" i="2"/>
  <c r="AZ723" i="2"/>
  <c r="AY723" i="2"/>
  <c r="AX723" i="2"/>
  <c r="AW723" i="2"/>
  <c r="AV723" i="2"/>
  <c r="AU723" i="2"/>
  <c r="AT723" i="2"/>
  <c r="AS723" i="2"/>
  <c r="AR723" i="2"/>
  <c r="AQ723" i="2"/>
  <c r="AP723" i="2"/>
  <c r="AO723" i="2"/>
  <c r="AN723" i="2"/>
  <c r="AM723" i="2"/>
  <c r="AL723" i="2"/>
  <c r="AK723" i="2"/>
  <c r="AJ723" i="2"/>
  <c r="AI723" i="2"/>
  <c r="AH723" i="2"/>
  <c r="AG723" i="2"/>
  <c r="AF723" i="2"/>
  <c r="AE723" i="2"/>
  <c r="AD723" i="2"/>
  <c r="AC723" i="2"/>
  <c r="AB723" i="2"/>
  <c r="AA723" i="2"/>
  <c r="Z723" i="2"/>
  <c r="Y723" i="2"/>
  <c r="X723" i="2"/>
  <c r="W723" i="2"/>
  <c r="K723" i="2"/>
  <c r="I723" i="2"/>
  <c r="J723" i="2" s="1"/>
  <c r="A723" i="2"/>
  <c r="BA722" i="2"/>
  <c r="AZ722" i="2"/>
  <c r="AY722" i="2"/>
  <c r="AX722" i="2"/>
  <c r="AW722" i="2"/>
  <c r="AV722" i="2"/>
  <c r="AU722" i="2"/>
  <c r="AT722" i="2"/>
  <c r="AS722" i="2"/>
  <c r="AR722" i="2"/>
  <c r="AQ722" i="2"/>
  <c r="AP722" i="2"/>
  <c r="AO722" i="2"/>
  <c r="AN722" i="2"/>
  <c r="AM722" i="2"/>
  <c r="AL722" i="2"/>
  <c r="AK722" i="2"/>
  <c r="AJ722" i="2"/>
  <c r="AI722" i="2"/>
  <c r="AH722" i="2"/>
  <c r="AG722" i="2"/>
  <c r="AF722" i="2"/>
  <c r="AE722" i="2"/>
  <c r="AD722" i="2"/>
  <c r="AC722" i="2"/>
  <c r="AB722" i="2"/>
  <c r="AA722" i="2"/>
  <c r="Z722" i="2"/>
  <c r="Y722" i="2"/>
  <c r="X722" i="2"/>
  <c r="W722" i="2"/>
  <c r="K722" i="2"/>
  <c r="I722" i="2"/>
  <c r="J722" i="2" s="1"/>
  <c r="A722" i="2"/>
  <c r="BA721" i="2"/>
  <c r="AZ721" i="2"/>
  <c r="AY721" i="2"/>
  <c r="AX721" i="2"/>
  <c r="AW721" i="2"/>
  <c r="AV721" i="2"/>
  <c r="AU721" i="2"/>
  <c r="AT721" i="2"/>
  <c r="AS721" i="2"/>
  <c r="AR721" i="2"/>
  <c r="AQ721" i="2"/>
  <c r="AP721" i="2"/>
  <c r="AO721" i="2"/>
  <c r="AN721" i="2"/>
  <c r="AM721" i="2"/>
  <c r="AL721" i="2"/>
  <c r="AK721" i="2"/>
  <c r="AJ721" i="2"/>
  <c r="AI721" i="2"/>
  <c r="AH721" i="2"/>
  <c r="AG721" i="2"/>
  <c r="AF721" i="2"/>
  <c r="AE721" i="2"/>
  <c r="AD721" i="2"/>
  <c r="AC721" i="2"/>
  <c r="AB721" i="2"/>
  <c r="AA721" i="2"/>
  <c r="Z721" i="2"/>
  <c r="Y721" i="2"/>
  <c r="X721" i="2"/>
  <c r="W721" i="2"/>
  <c r="K721" i="2"/>
  <c r="I721" i="2"/>
  <c r="J721" i="2" s="1"/>
  <c r="A721" i="2"/>
  <c r="BA493" i="2"/>
  <c r="AZ493" i="2"/>
  <c r="AY493" i="2"/>
  <c r="AX493" i="2"/>
  <c r="AW493" i="2"/>
  <c r="AV493" i="2"/>
  <c r="AU493" i="2"/>
  <c r="AT493" i="2"/>
  <c r="AS493" i="2"/>
  <c r="AR493" i="2"/>
  <c r="AQ493" i="2"/>
  <c r="AP493" i="2"/>
  <c r="AO493" i="2"/>
  <c r="AN493" i="2"/>
  <c r="AM493" i="2"/>
  <c r="AL493" i="2"/>
  <c r="AK493" i="2"/>
  <c r="AJ493" i="2"/>
  <c r="AI493" i="2"/>
  <c r="AH493" i="2"/>
  <c r="AG493" i="2"/>
  <c r="AF493" i="2"/>
  <c r="AE493" i="2"/>
  <c r="AD493" i="2"/>
  <c r="AC493" i="2"/>
  <c r="AB493" i="2"/>
  <c r="AA493" i="2"/>
  <c r="Z493" i="2"/>
  <c r="Y493" i="2"/>
  <c r="X493" i="2"/>
  <c r="W493" i="2"/>
  <c r="K493" i="2"/>
  <c r="I493" i="2"/>
  <c r="J493" i="2" s="1"/>
  <c r="A493" i="2"/>
  <c r="BA492" i="2"/>
  <c r="AZ492" i="2"/>
  <c r="AY492" i="2"/>
  <c r="AX492" i="2"/>
  <c r="AW492" i="2"/>
  <c r="AV492" i="2"/>
  <c r="AU492" i="2"/>
  <c r="AT492" i="2"/>
  <c r="AS492" i="2"/>
  <c r="AR492" i="2"/>
  <c r="AQ492" i="2"/>
  <c r="AP492" i="2"/>
  <c r="AO492" i="2"/>
  <c r="AN492" i="2"/>
  <c r="AM492" i="2"/>
  <c r="AL492" i="2"/>
  <c r="AK492" i="2"/>
  <c r="AJ492" i="2"/>
  <c r="AI492" i="2"/>
  <c r="AH492" i="2"/>
  <c r="AG492" i="2"/>
  <c r="AF492" i="2"/>
  <c r="AE492" i="2"/>
  <c r="AD492" i="2"/>
  <c r="AC492" i="2"/>
  <c r="AB492" i="2"/>
  <c r="AA492" i="2"/>
  <c r="Z492" i="2"/>
  <c r="Y492" i="2"/>
  <c r="X492" i="2"/>
  <c r="W492" i="2"/>
  <c r="K492" i="2"/>
  <c r="I492" i="2"/>
  <c r="J492" i="2" s="1"/>
  <c r="A492" i="2"/>
  <c r="BA317" i="2"/>
  <c r="AZ317" i="2"/>
  <c r="AY317" i="2"/>
  <c r="AX317" i="2"/>
  <c r="AW317" i="2"/>
  <c r="AV317" i="2"/>
  <c r="AU317" i="2"/>
  <c r="AT317" i="2"/>
  <c r="AS317" i="2"/>
  <c r="AR317" i="2"/>
  <c r="AQ317" i="2"/>
  <c r="AP317" i="2"/>
  <c r="AO317" i="2"/>
  <c r="AN317" i="2"/>
  <c r="AM317" i="2"/>
  <c r="AL317" i="2"/>
  <c r="AK317" i="2"/>
  <c r="AJ317" i="2"/>
  <c r="AI317" i="2"/>
  <c r="AH317" i="2"/>
  <c r="AG317" i="2"/>
  <c r="AF317" i="2"/>
  <c r="AE317" i="2"/>
  <c r="AD317" i="2"/>
  <c r="AC317" i="2"/>
  <c r="AB317" i="2"/>
  <c r="AA317" i="2"/>
  <c r="Z317" i="2"/>
  <c r="Y317" i="2"/>
  <c r="X317" i="2"/>
  <c r="W317" i="2"/>
  <c r="K317" i="2"/>
  <c r="I317" i="2"/>
  <c r="J317" i="2" s="1"/>
  <c r="A317" i="2"/>
  <c r="BA342" i="2"/>
  <c r="AZ342" i="2"/>
  <c r="AY342" i="2"/>
  <c r="AX342" i="2"/>
  <c r="AW342" i="2"/>
  <c r="AV342" i="2"/>
  <c r="AU342" i="2"/>
  <c r="AT342" i="2"/>
  <c r="AS342" i="2"/>
  <c r="AR342" i="2"/>
  <c r="AQ342" i="2"/>
  <c r="AP342" i="2"/>
  <c r="AO342" i="2"/>
  <c r="AN342" i="2"/>
  <c r="AM342" i="2"/>
  <c r="AL342" i="2"/>
  <c r="AK342" i="2"/>
  <c r="AJ342" i="2"/>
  <c r="AI342" i="2"/>
  <c r="AH342" i="2"/>
  <c r="AG342" i="2"/>
  <c r="AF342" i="2"/>
  <c r="AE342" i="2"/>
  <c r="AD342" i="2"/>
  <c r="AC342" i="2"/>
  <c r="AB342" i="2"/>
  <c r="AA342" i="2"/>
  <c r="Z342" i="2"/>
  <c r="Y342" i="2"/>
  <c r="X342" i="2"/>
  <c r="W342" i="2"/>
  <c r="K342" i="2"/>
  <c r="I342" i="2"/>
  <c r="J342" i="2" s="1"/>
  <c r="A342" i="2"/>
  <c r="BA666" i="2"/>
  <c r="AZ666" i="2"/>
  <c r="AY666" i="2"/>
  <c r="AX666" i="2"/>
  <c r="AW666" i="2"/>
  <c r="AV666" i="2"/>
  <c r="AU666" i="2"/>
  <c r="AT666" i="2"/>
  <c r="AS666" i="2"/>
  <c r="AR666" i="2"/>
  <c r="AQ666" i="2"/>
  <c r="AP666" i="2"/>
  <c r="AO666" i="2"/>
  <c r="AN666" i="2"/>
  <c r="AM666" i="2"/>
  <c r="AL666" i="2"/>
  <c r="AK666" i="2"/>
  <c r="AJ666" i="2"/>
  <c r="AI666" i="2"/>
  <c r="AH666" i="2"/>
  <c r="AG666" i="2"/>
  <c r="AF666" i="2"/>
  <c r="AE666" i="2"/>
  <c r="AD666" i="2"/>
  <c r="AC666" i="2"/>
  <c r="AB666" i="2"/>
  <c r="AA666" i="2"/>
  <c r="Z666" i="2"/>
  <c r="Y666" i="2"/>
  <c r="X666" i="2"/>
  <c r="W666" i="2"/>
  <c r="K666" i="2"/>
  <c r="J666" i="2"/>
  <c r="A666" i="2"/>
  <c r="BA674" i="2"/>
  <c r="AZ674" i="2"/>
  <c r="AY674" i="2"/>
  <c r="AX674" i="2"/>
  <c r="AW674" i="2"/>
  <c r="AV674" i="2"/>
  <c r="AU674" i="2"/>
  <c r="AT674" i="2"/>
  <c r="AS674" i="2"/>
  <c r="AR674" i="2"/>
  <c r="AQ674" i="2"/>
  <c r="AP674" i="2"/>
  <c r="AO674" i="2"/>
  <c r="AN674" i="2"/>
  <c r="AM674" i="2"/>
  <c r="AL674" i="2"/>
  <c r="AK674" i="2"/>
  <c r="AJ674" i="2"/>
  <c r="AI674" i="2"/>
  <c r="AH674" i="2"/>
  <c r="AG674" i="2"/>
  <c r="AF674" i="2"/>
  <c r="AE674" i="2"/>
  <c r="AD674" i="2"/>
  <c r="AC674" i="2"/>
  <c r="AB674" i="2"/>
  <c r="AA674" i="2"/>
  <c r="Z674" i="2"/>
  <c r="Y674" i="2"/>
  <c r="X674" i="2"/>
  <c r="W674" i="2"/>
  <c r="K674" i="2"/>
  <c r="J674" i="2"/>
  <c r="A674" i="2"/>
  <c r="BA670" i="2"/>
  <c r="AZ670" i="2"/>
  <c r="AY670" i="2"/>
  <c r="AX670" i="2"/>
  <c r="AW670" i="2"/>
  <c r="AV670" i="2"/>
  <c r="AU670" i="2"/>
  <c r="AT670" i="2"/>
  <c r="AS670" i="2"/>
  <c r="AR670" i="2"/>
  <c r="AQ670" i="2"/>
  <c r="AP670" i="2"/>
  <c r="AO670" i="2"/>
  <c r="AN670" i="2"/>
  <c r="AM670" i="2"/>
  <c r="AL670" i="2"/>
  <c r="AK670" i="2"/>
  <c r="AJ670" i="2"/>
  <c r="AI670" i="2"/>
  <c r="AH670" i="2"/>
  <c r="AG670" i="2"/>
  <c r="AF670" i="2"/>
  <c r="AE670" i="2"/>
  <c r="AD670" i="2"/>
  <c r="AC670" i="2"/>
  <c r="AB670" i="2"/>
  <c r="AA670" i="2"/>
  <c r="Z670" i="2"/>
  <c r="Y670" i="2"/>
  <c r="X670" i="2"/>
  <c r="W670" i="2"/>
  <c r="K670" i="2"/>
  <c r="J670" i="2"/>
  <c r="A670" i="2"/>
  <c r="BA569" i="2"/>
  <c r="AZ569" i="2"/>
  <c r="AY569" i="2"/>
  <c r="AX569" i="2"/>
  <c r="AW569" i="2"/>
  <c r="AV569" i="2"/>
  <c r="AU569" i="2"/>
  <c r="AT569" i="2"/>
  <c r="AS569" i="2"/>
  <c r="AR569" i="2"/>
  <c r="AQ569" i="2"/>
  <c r="AP569" i="2"/>
  <c r="AO569" i="2"/>
  <c r="AN569" i="2"/>
  <c r="AM569" i="2"/>
  <c r="AL569" i="2"/>
  <c r="AK569" i="2"/>
  <c r="AJ569" i="2"/>
  <c r="AI569" i="2"/>
  <c r="AH569" i="2"/>
  <c r="AG569" i="2"/>
  <c r="AF569" i="2"/>
  <c r="AE569" i="2"/>
  <c r="AD569" i="2"/>
  <c r="AC569" i="2"/>
  <c r="AB569" i="2"/>
  <c r="AA569" i="2"/>
  <c r="Z569" i="2"/>
  <c r="Y569" i="2"/>
  <c r="X569" i="2"/>
  <c r="W569" i="2"/>
  <c r="K569" i="2"/>
  <c r="I569" i="2"/>
  <c r="J569" i="2" s="1"/>
  <c r="A569" i="2"/>
  <c r="BA572" i="2"/>
  <c r="AZ572" i="2"/>
  <c r="AY572" i="2"/>
  <c r="AX572" i="2"/>
  <c r="AW572" i="2"/>
  <c r="AV572" i="2"/>
  <c r="AU572" i="2"/>
  <c r="AT572" i="2"/>
  <c r="AS572" i="2"/>
  <c r="AR572" i="2"/>
  <c r="AQ572" i="2"/>
  <c r="AP572" i="2"/>
  <c r="AO572" i="2"/>
  <c r="AN572" i="2"/>
  <c r="AM572" i="2"/>
  <c r="AL572" i="2"/>
  <c r="AK572" i="2"/>
  <c r="AJ572" i="2"/>
  <c r="AI572" i="2"/>
  <c r="AH572" i="2"/>
  <c r="AG572" i="2"/>
  <c r="AF572" i="2"/>
  <c r="AE572" i="2"/>
  <c r="AD572" i="2"/>
  <c r="AC572" i="2"/>
  <c r="AB572" i="2"/>
  <c r="AA572" i="2"/>
  <c r="Z572" i="2"/>
  <c r="Y572" i="2"/>
  <c r="X572" i="2"/>
  <c r="W572" i="2"/>
  <c r="K572" i="2"/>
  <c r="I572" i="2"/>
  <c r="J572" i="2" s="1"/>
  <c r="A572" i="2"/>
  <c r="BA579" i="2"/>
  <c r="AZ579" i="2"/>
  <c r="AY579" i="2"/>
  <c r="AX579" i="2"/>
  <c r="AW579" i="2"/>
  <c r="AV579" i="2"/>
  <c r="AU579" i="2"/>
  <c r="AT579" i="2"/>
  <c r="AS579" i="2"/>
  <c r="AR579" i="2"/>
  <c r="AQ579" i="2"/>
  <c r="AP579" i="2"/>
  <c r="AO579" i="2"/>
  <c r="AN579" i="2"/>
  <c r="AM579" i="2"/>
  <c r="AL579" i="2"/>
  <c r="AK579" i="2"/>
  <c r="AJ579" i="2"/>
  <c r="AI579" i="2"/>
  <c r="AH579" i="2"/>
  <c r="AG579" i="2"/>
  <c r="AF579" i="2"/>
  <c r="AE579" i="2"/>
  <c r="AD579" i="2"/>
  <c r="AC579" i="2"/>
  <c r="AB579" i="2"/>
  <c r="AA579" i="2"/>
  <c r="Z579" i="2"/>
  <c r="Y579" i="2"/>
  <c r="X579" i="2"/>
  <c r="W579" i="2"/>
  <c r="K579" i="2"/>
  <c r="I579" i="2"/>
  <c r="J579" i="2" s="1"/>
  <c r="A579" i="2"/>
  <c r="BA566" i="2"/>
  <c r="AZ566" i="2"/>
  <c r="AY566" i="2"/>
  <c r="AX566" i="2"/>
  <c r="AW566" i="2"/>
  <c r="AV566" i="2"/>
  <c r="AU566" i="2"/>
  <c r="AT566" i="2"/>
  <c r="AS566" i="2"/>
  <c r="AR566" i="2"/>
  <c r="AQ566" i="2"/>
  <c r="AP566" i="2"/>
  <c r="AO566" i="2"/>
  <c r="AN566" i="2"/>
  <c r="AM566" i="2"/>
  <c r="AL566" i="2"/>
  <c r="AK566" i="2"/>
  <c r="AJ566" i="2"/>
  <c r="AI566" i="2"/>
  <c r="AH566" i="2"/>
  <c r="AG566" i="2"/>
  <c r="AF566" i="2"/>
  <c r="AE566" i="2"/>
  <c r="AD566" i="2"/>
  <c r="AC566" i="2"/>
  <c r="AB566" i="2"/>
  <c r="AA566" i="2"/>
  <c r="Z566" i="2"/>
  <c r="Y566" i="2"/>
  <c r="X566" i="2"/>
  <c r="W566" i="2"/>
  <c r="K566" i="2"/>
  <c r="I566" i="2"/>
  <c r="J566" i="2" s="1"/>
  <c r="A566" i="2"/>
  <c r="BA563" i="2"/>
  <c r="AZ563" i="2"/>
  <c r="AY563" i="2"/>
  <c r="AX563" i="2"/>
  <c r="AW563" i="2"/>
  <c r="AV563" i="2"/>
  <c r="AU563" i="2"/>
  <c r="AT563" i="2"/>
  <c r="AS563" i="2"/>
  <c r="AR563" i="2"/>
  <c r="AQ563" i="2"/>
  <c r="AP563" i="2"/>
  <c r="AO563" i="2"/>
  <c r="AN563" i="2"/>
  <c r="AM563" i="2"/>
  <c r="AL563" i="2"/>
  <c r="AK563" i="2"/>
  <c r="AJ563" i="2"/>
  <c r="AI563" i="2"/>
  <c r="AH563" i="2"/>
  <c r="AG563" i="2"/>
  <c r="AF563" i="2"/>
  <c r="AE563" i="2"/>
  <c r="AD563" i="2"/>
  <c r="AC563" i="2"/>
  <c r="AB563" i="2"/>
  <c r="AA563" i="2"/>
  <c r="Z563" i="2"/>
  <c r="Y563" i="2"/>
  <c r="X563" i="2"/>
  <c r="W563" i="2"/>
  <c r="K563" i="2"/>
  <c r="I563" i="2"/>
  <c r="J563" i="2" s="1"/>
  <c r="A563" i="2"/>
  <c r="BA345" i="2"/>
  <c r="AZ345" i="2"/>
  <c r="AY345" i="2"/>
  <c r="AX345" i="2"/>
  <c r="AW345" i="2"/>
  <c r="AV345" i="2"/>
  <c r="AU345" i="2"/>
  <c r="AT345" i="2"/>
  <c r="AS345" i="2"/>
  <c r="AR345" i="2"/>
  <c r="AQ345" i="2"/>
  <c r="AP345" i="2"/>
  <c r="AO345" i="2"/>
  <c r="AN345" i="2"/>
  <c r="AM345" i="2"/>
  <c r="AL345" i="2"/>
  <c r="AK345" i="2"/>
  <c r="AJ345" i="2"/>
  <c r="AI345" i="2"/>
  <c r="AH345" i="2"/>
  <c r="AG345" i="2"/>
  <c r="AF345" i="2"/>
  <c r="AE345" i="2"/>
  <c r="AD345" i="2"/>
  <c r="AC345" i="2"/>
  <c r="AB345" i="2"/>
  <c r="AA345" i="2"/>
  <c r="Z345" i="2"/>
  <c r="Y345" i="2"/>
  <c r="X345" i="2"/>
  <c r="W345" i="2"/>
  <c r="K345" i="2"/>
  <c r="I345" i="2"/>
  <c r="J345" i="2" s="1"/>
  <c r="A345" i="2"/>
  <c r="BA346" i="2"/>
  <c r="AZ346" i="2"/>
  <c r="AY346" i="2"/>
  <c r="AX346" i="2"/>
  <c r="AW346" i="2"/>
  <c r="AV346" i="2"/>
  <c r="AU346" i="2"/>
  <c r="AT346" i="2"/>
  <c r="AS346" i="2"/>
  <c r="AR346" i="2"/>
  <c r="AQ346" i="2"/>
  <c r="AP346" i="2"/>
  <c r="AO346" i="2"/>
  <c r="AN346" i="2"/>
  <c r="AM346" i="2"/>
  <c r="AL346" i="2"/>
  <c r="AK346" i="2"/>
  <c r="AJ346" i="2"/>
  <c r="AI346" i="2"/>
  <c r="AH346" i="2"/>
  <c r="AG346" i="2"/>
  <c r="AF346" i="2"/>
  <c r="AE346" i="2"/>
  <c r="AD346" i="2"/>
  <c r="AC346" i="2"/>
  <c r="AB346" i="2"/>
  <c r="AA346" i="2"/>
  <c r="Z346" i="2"/>
  <c r="Y346" i="2"/>
  <c r="X346" i="2"/>
  <c r="W346" i="2"/>
  <c r="K346" i="2"/>
  <c r="I346" i="2"/>
  <c r="J346" i="2" s="1"/>
  <c r="A346" i="2"/>
  <c r="BA315" i="2"/>
  <c r="AZ315" i="2"/>
  <c r="AY315" i="2"/>
  <c r="AX315" i="2"/>
  <c r="AW315" i="2"/>
  <c r="AV315" i="2"/>
  <c r="AU315" i="2"/>
  <c r="AT315" i="2"/>
  <c r="AS315" i="2"/>
  <c r="AR315" i="2"/>
  <c r="AQ315" i="2"/>
  <c r="AP315" i="2"/>
  <c r="AO315" i="2"/>
  <c r="AN315" i="2"/>
  <c r="AM315" i="2"/>
  <c r="AL315" i="2"/>
  <c r="AK315" i="2"/>
  <c r="AJ315" i="2"/>
  <c r="AI315" i="2"/>
  <c r="AH315" i="2"/>
  <c r="AG315" i="2"/>
  <c r="AF315" i="2"/>
  <c r="AE315" i="2"/>
  <c r="AD315" i="2"/>
  <c r="AC315" i="2"/>
  <c r="AB315" i="2"/>
  <c r="AA315" i="2"/>
  <c r="Z315" i="2"/>
  <c r="Y315" i="2"/>
  <c r="X315" i="2"/>
  <c r="W315" i="2"/>
  <c r="K315" i="2"/>
  <c r="I315" i="2"/>
  <c r="J315" i="2" s="1"/>
  <c r="A315" i="2"/>
  <c r="BA313" i="2"/>
  <c r="AZ313" i="2"/>
  <c r="AY313" i="2"/>
  <c r="AX313" i="2"/>
  <c r="AW313" i="2"/>
  <c r="AV313" i="2"/>
  <c r="AU313" i="2"/>
  <c r="AT313" i="2"/>
  <c r="AS313" i="2"/>
  <c r="AR313" i="2"/>
  <c r="AQ313" i="2"/>
  <c r="AP313" i="2"/>
  <c r="AO313" i="2"/>
  <c r="AN313" i="2"/>
  <c r="AM313" i="2"/>
  <c r="AL313" i="2"/>
  <c r="AK313" i="2"/>
  <c r="AJ313" i="2"/>
  <c r="AI313" i="2"/>
  <c r="AH313" i="2"/>
  <c r="AG313" i="2"/>
  <c r="AF313" i="2"/>
  <c r="AE313" i="2"/>
  <c r="AD313" i="2"/>
  <c r="AC313" i="2"/>
  <c r="AB313" i="2"/>
  <c r="AA313" i="2"/>
  <c r="Z313" i="2"/>
  <c r="Y313" i="2"/>
  <c r="X313" i="2"/>
  <c r="W313" i="2"/>
  <c r="K313" i="2"/>
  <c r="I313" i="2"/>
  <c r="J313" i="2" s="1"/>
  <c r="A313" i="2"/>
  <c r="BA565" i="2"/>
  <c r="AZ565" i="2"/>
  <c r="AY565" i="2"/>
  <c r="AX565" i="2"/>
  <c r="AW565" i="2"/>
  <c r="AV565" i="2"/>
  <c r="AU565" i="2"/>
  <c r="AT565" i="2"/>
  <c r="AS565" i="2"/>
  <c r="AR565" i="2"/>
  <c r="AQ565" i="2"/>
  <c r="AP565" i="2"/>
  <c r="AO565" i="2"/>
  <c r="AN565" i="2"/>
  <c r="AM565" i="2"/>
  <c r="AL565" i="2"/>
  <c r="AK565" i="2"/>
  <c r="AJ565" i="2"/>
  <c r="AI565" i="2"/>
  <c r="AH565" i="2"/>
  <c r="AG565" i="2"/>
  <c r="AF565" i="2"/>
  <c r="AE565" i="2"/>
  <c r="AD565" i="2"/>
  <c r="AC565" i="2"/>
  <c r="AB565" i="2"/>
  <c r="AA565" i="2"/>
  <c r="Z565" i="2"/>
  <c r="Y565" i="2"/>
  <c r="X565" i="2"/>
  <c r="W565" i="2"/>
  <c r="K565" i="2"/>
  <c r="I565" i="2"/>
  <c r="J565" i="2" s="1"/>
  <c r="A565" i="2"/>
  <c r="BA578" i="2"/>
  <c r="AZ578" i="2"/>
  <c r="AY578" i="2"/>
  <c r="AX578" i="2"/>
  <c r="AW578" i="2"/>
  <c r="AV578" i="2"/>
  <c r="AU578" i="2"/>
  <c r="AT578" i="2"/>
  <c r="AS578" i="2"/>
  <c r="AR578" i="2"/>
  <c r="AQ578" i="2"/>
  <c r="AP578" i="2"/>
  <c r="AO578" i="2"/>
  <c r="AN578" i="2"/>
  <c r="AM578" i="2"/>
  <c r="AL578" i="2"/>
  <c r="AK578" i="2"/>
  <c r="AJ578" i="2"/>
  <c r="AI578" i="2"/>
  <c r="AH578" i="2"/>
  <c r="AG578" i="2"/>
  <c r="AF578" i="2"/>
  <c r="AE578" i="2"/>
  <c r="AD578" i="2"/>
  <c r="AC578" i="2"/>
  <c r="AB578" i="2"/>
  <c r="AA578" i="2"/>
  <c r="Z578" i="2"/>
  <c r="Y578" i="2"/>
  <c r="X578" i="2"/>
  <c r="W578" i="2"/>
  <c r="K578" i="2"/>
  <c r="I578" i="2"/>
  <c r="J578" i="2" s="1"/>
  <c r="A578" i="2"/>
  <c r="BA575" i="2"/>
  <c r="AZ575" i="2"/>
  <c r="AY575" i="2"/>
  <c r="AX575" i="2"/>
  <c r="AW575" i="2"/>
  <c r="AV575" i="2"/>
  <c r="AU575" i="2"/>
  <c r="AT575" i="2"/>
  <c r="AS575" i="2"/>
  <c r="AR575" i="2"/>
  <c r="AQ575" i="2"/>
  <c r="AP575" i="2"/>
  <c r="AO575" i="2"/>
  <c r="AN575" i="2"/>
  <c r="AM575" i="2"/>
  <c r="AL575" i="2"/>
  <c r="AK575" i="2"/>
  <c r="AJ575" i="2"/>
  <c r="AI575" i="2"/>
  <c r="AH575" i="2"/>
  <c r="AG575" i="2"/>
  <c r="AF575" i="2"/>
  <c r="AE575" i="2"/>
  <c r="AD575" i="2"/>
  <c r="AC575" i="2"/>
  <c r="AB575" i="2"/>
  <c r="AA575" i="2"/>
  <c r="Z575" i="2"/>
  <c r="Y575" i="2"/>
  <c r="X575" i="2"/>
  <c r="W575" i="2"/>
  <c r="K575" i="2"/>
  <c r="I575" i="2"/>
  <c r="J575" i="2" s="1"/>
  <c r="A575" i="2"/>
  <c r="BA582" i="2"/>
  <c r="AZ582" i="2"/>
  <c r="AY582" i="2"/>
  <c r="AX582" i="2"/>
  <c r="AW582" i="2"/>
  <c r="AV582" i="2"/>
  <c r="AU582" i="2"/>
  <c r="AT582" i="2"/>
  <c r="AS582" i="2"/>
  <c r="AR582" i="2"/>
  <c r="AQ582" i="2"/>
  <c r="AP582" i="2"/>
  <c r="AO582" i="2"/>
  <c r="AN582" i="2"/>
  <c r="AM582" i="2"/>
  <c r="AL582" i="2"/>
  <c r="AK582" i="2"/>
  <c r="AJ582" i="2"/>
  <c r="AI582" i="2"/>
  <c r="AH582" i="2"/>
  <c r="AG582" i="2"/>
  <c r="AF582" i="2"/>
  <c r="AE582" i="2"/>
  <c r="AD582" i="2"/>
  <c r="AC582" i="2"/>
  <c r="AB582" i="2"/>
  <c r="AA582" i="2"/>
  <c r="Z582" i="2"/>
  <c r="Y582" i="2"/>
  <c r="X582" i="2"/>
  <c r="W582" i="2"/>
  <c r="K582" i="2"/>
  <c r="I582" i="2"/>
  <c r="J582" i="2" s="1"/>
  <c r="A582" i="2"/>
  <c r="BA482" i="2"/>
  <c r="AZ482" i="2"/>
  <c r="AY482" i="2"/>
  <c r="AX482" i="2"/>
  <c r="AW482" i="2"/>
  <c r="AV482" i="2"/>
  <c r="AU482" i="2"/>
  <c r="AT482" i="2"/>
  <c r="AS482" i="2"/>
  <c r="AR482" i="2"/>
  <c r="AQ482" i="2"/>
  <c r="AP482" i="2"/>
  <c r="AO482" i="2"/>
  <c r="AN482" i="2"/>
  <c r="AM482" i="2"/>
  <c r="AL482" i="2"/>
  <c r="AK482" i="2"/>
  <c r="AJ482" i="2"/>
  <c r="AI482" i="2"/>
  <c r="AH482" i="2"/>
  <c r="AG482" i="2"/>
  <c r="AF482" i="2"/>
  <c r="AE482" i="2"/>
  <c r="AD482" i="2"/>
  <c r="AC482" i="2"/>
  <c r="AB482" i="2"/>
  <c r="AA482" i="2"/>
  <c r="Z482" i="2"/>
  <c r="Y482" i="2"/>
  <c r="X482" i="2"/>
  <c r="W482" i="2"/>
  <c r="K482" i="2"/>
  <c r="I482" i="2"/>
  <c r="J482" i="2" s="1"/>
  <c r="A482" i="2"/>
  <c r="BA470" i="2"/>
  <c r="AZ470" i="2"/>
  <c r="AY470" i="2"/>
  <c r="AX470" i="2"/>
  <c r="AW470" i="2"/>
  <c r="AV470" i="2"/>
  <c r="AU470" i="2"/>
  <c r="AT470" i="2"/>
  <c r="AS470" i="2"/>
  <c r="AR470" i="2"/>
  <c r="AQ470" i="2"/>
  <c r="AP470" i="2"/>
  <c r="AO470" i="2"/>
  <c r="AN470" i="2"/>
  <c r="AM470" i="2"/>
  <c r="AL470" i="2"/>
  <c r="AK470" i="2"/>
  <c r="AJ470" i="2"/>
  <c r="AI470" i="2"/>
  <c r="AH470" i="2"/>
  <c r="AG470" i="2"/>
  <c r="AF470" i="2"/>
  <c r="AE470" i="2"/>
  <c r="AD470" i="2"/>
  <c r="AC470" i="2"/>
  <c r="AB470" i="2"/>
  <c r="AA470" i="2"/>
  <c r="Z470" i="2"/>
  <c r="Y470" i="2"/>
  <c r="X470" i="2"/>
  <c r="W470" i="2"/>
  <c r="K470" i="2"/>
  <c r="I470" i="2"/>
  <c r="J470" i="2" s="1"/>
  <c r="A470" i="2"/>
  <c r="BA461" i="2"/>
  <c r="AZ461" i="2"/>
  <c r="AY461" i="2"/>
  <c r="AX461" i="2"/>
  <c r="AW461" i="2"/>
  <c r="AV461" i="2"/>
  <c r="AU461" i="2"/>
  <c r="AT461" i="2"/>
  <c r="AS461" i="2"/>
  <c r="AR461" i="2"/>
  <c r="AQ461" i="2"/>
  <c r="AP461" i="2"/>
  <c r="AO461" i="2"/>
  <c r="AN461" i="2"/>
  <c r="AM461" i="2"/>
  <c r="AL461" i="2"/>
  <c r="AK461" i="2"/>
  <c r="AJ461" i="2"/>
  <c r="AI461" i="2"/>
  <c r="AH461" i="2"/>
  <c r="AG461" i="2"/>
  <c r="AF461" i="2"/>
  <c r="AE461" i="2"/>
  <c r="AD461" i="2"/>
  <c r="AC461" i="2"/>
  <c r="AB461" i="2"/>
  <c r="AA461" i="2"/>
  <c r="Z461" i="2"/>
  <c r="Y461" i="2"/>
  <c r="X461" i="2"/>
  <c r="W461" i="2"/>
  <c r="K461" i="2"/>
  <c r="I461" i="2"/>
  <c r="J461" i="2" s="1"/>
  <c r="A461" i="2"/>
  <c r="BA457" i="2"/>
  <c r="AZ457" i="2"/>
  <c r="AY457" i="2"/>
  <c r="AX457" i="2"/>
  <c r="AW457" i="2"/>
  <c r="AV457" i="2"/>
  <c r="AU457" i="2"/>
  <c r="AT457" i="2"/>
  <c r="AS457" i="2"/>
  <c r="AR457" i="2"/>
  <c r="AQ457" i="2"/>
  <c r="AP457" i="2"/>
  <c r="AO457" i="2"/>
  <c r="AN457" i="2"/>
  <c r="AM457" i="2"/>
  <c r="AL457" i="2"/>
  <c r="AK457" i="2"/>
  <c r="AJ457" i="2"/>
  <c r="AI457" i="2"/>
  <c r="AH457" i="2"/>
  <c r="AG457" i="2"/>
  <c r="AF457" i="2"/>
  <c r="AE457" i="2"/>
  <c r="AD457" i="2"/>
  <c r="AC457" i="2"/>
  <c r="AB457" i="2"/>
  <c r="AA457" i="2"/>
  <c r="Z457" i="2"/>
  <c r="Y457" i="2"/>
  <c r="X457" i="2"/>
  <c r="W457" i="2"/>
  <c r="K457" i="2"/>
  <c r="I457" i="2"/>
  <c r="J457" i="2" s="1"/>
  <c r="A457" i="2"/>
  <c r="BA710" i="2"/>
  <c r="AZ710" i="2"/>
  <c r="AY710" i="2"/>
  <c r="AX710" i="2"/>
  <c r="AW710" i="2"/>
  <c r="AV710" i="2"/>
  <c r="AU710" i="2"/>
  <c r="AT710" i="2"/>
  <c r="AS710" i="2"/>
  <c r="AR710" i="2"/>
  <c r="AQ710" i="2"/>
  <c r="AP710" i="2"/>
  <c r="AO710" i="2"/>
  <c r="AN710" i="2"/>
  <c r="AM710" i="2"/>
  <c r="AL710" i="2"/>
  <c r="AK710" i="2"/>
  <c r="AJ710" i="2"/>
  <c r="AI710" i="2"/>
  <c r="AH710" i="2"/>
  <c r="AG710" i="2"/>
  <c r="AF710" i="2"/>
  <c r="AE710" i="2"/>
  <c r="AD710" i="2"/>
  <c r="AC710" i="2"/>
  <c r="AB710" i="2"/>
  <c r="AA710" i="2"/>
  <c r="Z710" i="2"/>
  <c r="Y710" i="2"/>
  <c r="X710" i="2"/>
  <c r="W710" i="2"/>
  <c r="K710" i="2"/>
  <c r="I710" i="2"/>
  <c r="J710" i="2" s="1"/>
  <c r="A710" i="2"/>
  <c r="BA709" i="2"/>
  <c r="AZ709" i="2"/>
  <c r="AY709" i="2"/>
  <c r="AX709" i="2"/>
  <c r="AW709" i="2"/>
  <c r="AV709" i="2"/>
  <c r="AU709" i="2"/>
  <c r="AT709" i="2"/>
  <c r="AS709" i="2"/>
  <c r="AR709" i="2"/>
  <c r="AQ709" i="2"/>
  <c r="AP709" i="2"/>
  <c r="AO709" i="2"/>
  <c r="AN709" i="2"/>
  <c r="AM709" i="2"/>
  <c r="AL709" i="2"/>
  <c r="AK709" i="2"/>
  <c r="AJ709" i="2"/>
  <c r="AI709" i="2"/>
  <c r="AH709" i="2"/>
  <c r="AG709" i="2"/>
  <c r="AF709" i="2"/>
  <c r="AE709" i="2"/>
  <c r="AD709" i="2"/>
  <c r="AC709" i="2"/>
  <c r="AB709" i="2"/>
  <c r="AA709" i="2"/>
  <c r="Z709" i="2"/>
  <c r="Y709" i="2"/>
  <c r="X709" i="2"/>
  <c r="W709" i="2"/>
  <c r="K709" i="2"/>
  <c r="I709" i="2"/>
  <c r="J709" i="2" s="1"/>
  <c r="A709" i="2"/>
  <c r="BA694" i="2"/>
  <c r="AZ694" i="2"/>
  <c r="AY694" i="2"/>
  <c r="AX694" i="2"/>
  <c r="AW694" i="2"/>
  <c r="AV694" i="2"/>
  <c r="AU694" i="2"/>
  <c r="AT694" i="2"/>
  <c r="AS694" i="2"/>
  <c r="AR694" i="2"/>
  <c r="AQ694" i="2"/>
  <c r="AP694" i="2"/>
  <c r="AO694" i="2"/>
  <c r="AN694" i="2"/>
  <c r="AM694" i="2"/>
  <c r="AL694" i="2"/>
  <c r="AK694" i="2"/>
  <c r="AJ694" i="2"/>
  <c r="AI694" i="2"/>
  <c r="AH694" i="2"/>
  <c r="AG694" i="2"/>
  <c r="AF694" i="2"/>
  <c r="AE694" i="2"/>
  <c r="AD694" i="2"/>
  <c r="AC694" i="2"/>
  <c r="AB694" i="2"/>
  <c r="AA694" i="2"/>
  <c r="Z694" i="2"/>
  <c r="Y694" i="2"/>
  <c r="X694" i="2"/>
  <c r="W694" i="2"/>
  <c r="K694" i="2"/>
  <c r="I694" i="2"/>
  <c r="J694" i="2" s="1"/>
  <c r="A694" i="2"/>
  <c r="BA698" i="2"/>
  <c r="AZ698" i="2"/>
  <c r="AY698" i="2"/>
  <c r="AX698" i="2"/>
  <c r="AW698" i="2"/>
  <c r="AV698" i="2"/>
  <c r="AU698" i="2"/>
  <c r="AT698" i="2"/>
  <c r="AS698" i="2"/>
  <c r="AR698" i="2"/>
  <c r="AQ698" i="2"/>
  <c r="AP698" i="2"/>
  <c r="AO698" i="2"/>
  <c r="AN698" i="2"/>
  <c r="AM698" i="2"/>
  <c r="AL698" i="2"/>
  <c r="AK698" i="2"/>
  <c r="AJ698" i="2"/>
  <c r="AI698" i="2"/>
  <c r="AH698" i="2"/>
  <c r="AG698" i="2"/>
  <c r="AF698" i="2"/>
  <c r="AE698" i="2"/>
  <c r="AD698" i="2"/>
  <c r="AC698" i="2"/>
  <c r="AB698" i="2"/>
  <c r="AA698" i="2"/>
  <c r="Z698" i="2"/>
  <c r="Y698" i="2"/>
  <c r="X698" i="2"/>
  <c r="W698" i="2"/>
  <c r="K698" i="2"/>
  <c r="I698" i="2"/>
  <c r="J698" i="2" s="1"/>
  <c r="A698" i="2"/>
  <c r="BA697" i="2"/>
  <c r="AZ697" i="2"/>
  <c r="AY697" i="2"/>
  <c r="AX697" i="2"/>
  <c r="AW697" i="2"/>
  <c r="AV697" i="2"/>
  <c r="AU697" i="2"/>
  <c r="AT697" i="2"/>
  <c r="AS697" i="2"/>
  <c r="AR697" i="2"/>
  <c r="AQ697" i="2"/>
  <c r="AP697" i="2"/>
  <c r="AO697" i="2"/>
  <c r="AN697" i="2"/>
  <c r="AM697" i="2"/>
  <c r="AL697" i="2"/>
  <c r="AK697" i="2"/>
  <c r="AJ697" i="2"/>
  <c r="AI697" i="2"/>
  <c r="AH697" i="2"/>
  <c r="AG697" i="2"/>
  <c r="AF697" i="2"/>
  <c r="AE697" i="2"/>
  <c r="AD697" i="2"/>
  <c r="AC697" i="2"/>
  <c r="AB697" i="2"/>
  <c r="AA697" i="2"/>
  <c r="Z697" i="2"/>
  <c r="Y697" i="2"/>
  <c r="X697" i="2"/>
  <c r="W697" i="2"/>
  <c r="K697" i="2"/>
  <c r="I697" i="2"/>
  <c r="J697" i="2" s="1"/>
  <c r="A697" i="2"/>
  <c r="BA360" i="2"/>
  <c r="AZ360" i="2"/>
  <c r="AY360" i="2"/>
  <c r="AX360" i="2"/>
  <c r="AW360" i="2"/>
  <c r="AV360" i="2"/>
  <c r="AU360" i="2"/>
  <c r="AT360" i="2"/>
  <c r="AS360" i="2"/>
  <c r="AR360" i="2"/>
  <c r="AQ360" i="2"/>
  <c r="AP360" i="2"/>
  <c r="AO360" i="2"/>
  <c r="AN360" i="2"/>
  <c r="AM360" i="2"/>
  <c r="AL360" i="2"/>
  <c r="AK360" i="2"/>
  <c r="AJ360" i="2"/>
  <c r="AI360" i="2"/>
  <c r="AH360" i="2"/>
  <c r="AG360" i="2"/>
  <c r="AF360" i="2"/>
  <c r="AE360" i="2"/>
  <c r="AD360" i="2"/>
  <c r="AC360" i="2"/>
  <c r="AB360" i="2"/>
  <c r="AA360" i="2"/>
  <c r="Z360" i="2"/>
  <c r="Y360" i="2"/>
  <c r="X360" i="2"/>
  <c r="W360" i="2"/>
  <c r="K360" i="2"/>
  <c r="I360" i="2"/>
  <c r="J360" i="2" s="1"/>
  <c r="A360" i="2"/>
  <c r="BA337" i="2"/>
  <c r="AZ337" i="2"/>
  <c r="AY337" i="2"/>
  <c r="AX337" i="2"/>
  <c r="AW337" i="2"/>
  <c r="AV337" i="2"/>
  <c r="AU337" i="2"/>
  <c r="AT337" i="2"/>
  <c r="AS337" i="2"/>
  <c r="AR337" i="2"/>
  <c r="AQ337" i="2"/>
  <c r="AP337" i="2"/>
  <c r="AO337" i="2"/>
  <c r="AN337" i="2"/>
  <c r="AM337" i="2"/>
  <c r="AL337" i="2"/>
  <c r="AK337" i="2"/>
  <c r="AJ337" i="2"/>
  <c r="AI337" i="2"/>
  <c r="AH337" i="2"/>
  <c r="AG337" i="2"/>
  <c r="AF337" i="2"/>
  <c r="AE337" i="2"/>
  <c r="AD337" i="2"/>
  <c r="AC337" i="2"/>
  <c r="AB337" i="2"/>
  <c r="AA337" i="2"/>
  <c r="Z337" i="2"/>
  <c r="Y337" i="2"/>
  <c r="X337" i="2"/>
  <c r="W337" i="2"/>
  <c r="K337" i="2"/>
  <c r="I337" i="2"/>
  <c r="J337" i="2" s="1"/>
  <c r="A337" i="2"/>
  <c r="BA336" i="2"/>
  <c r="AZ336" i="2"/>
  <c r="AY336" i="2"/>
  <c r="AX336" i="2"/>
  <c r="AW336" i="2"/>
  <c r="AV336" i="2"/>
  <c r="AU336" i="2"/>
  <c r="AT336" i="2"/>
  <c r="AS336" i="2"/>
  <c r="AR336" i="2"/>
  <c r="AQ336" i="2"/>
  <c r="AP336" i="2"/>
  <c r="AO336" i="2"/>
  <c r="AN336" i="2"/>
  <c r="AM336" i="2"/>
  <c r="AL336" i="2"/>
  <c r="AK336" i="2"/>
  <c r="AJ336" i="2"/>
  <c r="AI336" i="2"/>
  <c r="AH336" i="2"/>
  <c r="AG336" i="2"/>
  <c r="AF336" i="2"/>
  <c r="AE336" i="2"/>
  <c r="AD336" i="2"/>
  <c r="AC336" i="2"/>
  <c r="AB336" i="2"/>
  <c r="AA336" i="2"/>
  <c r="Z336" i="2"/>
  <c r="Y336" i="2"/>
  <c r="X336" i="2"/>
  <c r="W336" i="2"/>
  <c r="K336" i="2"/>
  <c r="I336" i="2"/>
  <c r="J336" i="2" s="1"/>
  <c r="A336" i="2"/>
  <c r="BA704" i="2"/>
  <c r="AZ704" i="2"/>
  <c r="AY704" i="2"/>
  <c r="AX704" i="2"/>
  <c r="AW704" i="2"/>
  <c r="AV704" i="2"/>
  <c r="AU704" i="2"/>
  <c r="AT704" i="2"/>
  <c r="AS704" i="2"/>
  <c r="AR704" i="2"/>
  <c r="AQ704" i="2"/>
  <c r="AP704" i="2"/>
  <c r="AO704" i="2"/>
  <c r="AN704" i="2"/>
  <c r="AM704" i="2"/>
  <c r="AL704" i="2"/>
  <c r="AK704" i="2"/>
  <c r="AJ704" i="2"/>
  <c r="AI704" i="2"/>
  <c r="AH704" i="2"/>
  <c r="AG704" i="2"/>
  <c r="AF704" i="2"/>
  <c r="AE704" i="2"/>
  <c r="AD704" i="2"/>
  <c r="AC704" i="2"/>
  <c r="AB704" i="2"/>
  <c r="AA704" i="2"/>
  <c r="Z704" i="2"/>
  <c r="Y704" i="2"/>
  <c r="X704" i="2"/>
  <c r="W704" i="2"/>
  <c r="K704" i="2"/>
  <c r="I704" i="2"/>
  <c r="J704" i="2" s="1"/>
  <c r="A704" i="2"/>
  <c r="BA359" i="2"/>
  <c r="AZ359" i="2"/>
  <c r="AY359" i="2"/>
  <c r="AX359" i="2"/>
  <c r="AW359" i="2"/>
  <c r="AV359" i="2"/>
  <c r="AU359" i="2"/>
  <c r="AT359" i="2"/>
  <c r="AS359" i="2"/>
  <c r="AR359" i="2"/>
  <c r="AQ359" i="2"/>
  <c r="AP359" i="2"/>
  <c r="AO359" i="2"/>
  <c r="AN359" i="2"/>
  <c r="AM359" i="2"/>
  <c r="AL359" i="2"/>
  <c r="AK359" i="2"/>
  <c r="AJ359" i="2"/>
  <c r="AI359" i="2"/>
  <c r="AH359" i="2"/>
  <c r="AG359" i="2"/>
  <c r="AF359" i="2"/>
  <c r="AE359" i="2"/>
  <c r="AD359" i="2"/>
  <c r="AC359" i="2"/>
  <c r="AB359" i="2"/>
  <c r="AA359" i="2"/>
  <c r="Z359" i="2"/>
  <c r="Y359" i="2"/>
  <c r="X359" i="2"/>
  <c r="W359" i="2"/>
  <c r="K359" i="2"/>
  <c r="I359" i="2"/>
  <c r="J359" i="2" s="1"/>
  <c r="A359" i="2"/>
  <c r="BA696" i="2"/>
  <c r="AZ696" i="2"/>
  <c r="AY696" i="2"/>
  <c r="AX696" i="2"/>
  <c r="AW696" i="2"/>
  <c r="AV696" i="2"/>
  <c r="AU696" i="2"/>
  <c r="AT696" i="2"/>
  <c r="AS696" i="2"/>
  <c r="AR696" i="2"/>
  <c r="AQ696" i="2"/>
  <c r="AP696" i="2"/>
  <c r="AO696" i="2"/>
  <c r="AN696" i="2"/>
  <c r="AM696" i="2"/>
  <c r="AL696" i="2"/>
  <c r="AK696" i="2"/>
  <c r="AJ696" i="2"/>
  <c r="AI696" i="2"/>
  <c r="AH696" i="2"/>
  <c r="AG696" i="2"/>
  <c r="AF696" i="2"/>
  <c r="AE696" i="2"/>
  <c r="AD696" i="2"/>
  <c r="AC696" i="2"/>
  <c r="AB696" i="2"/>
  <c r="AA696" i="2"/>
  <c r="Z696" i="2"/>
  <c r="Y696" i="2"/>
  <c r="X696" i="2"/>
  <c r="W696" i="2"/>
  <c r="K696" i="2"/>
  <c r="I696" i="2"/>
  <c r="J696" i="2" s="1"/>
  <c r="A696" i="2"/>
  <c r="BA488" i="2"/>
  <c r="AZ488" i="2"/>
  <c r="AY488" i="2"/>
  <c r="AX488" i="2"/>
  <c r="AW488" i="2"/>
  <c r="AV488" i="2"/>
  <c r="AU488" i="2"/>
  <c r="AT488" i="2"/>
  <c r="AS488" i="2"/>
  <c r="AR488" i="2"/>
  <c r="AQ488" i="2"/>
  <c r="AP488" i="2"/>
  <c r="AO488" i="2"/>
  <c r="AN488" i="2"/>
  <c r="AM488" i="2"/>
  <c r="AL488" i="2"/>
  <c r="AK488" i="2"/>
  <c r="AJ488" i="2"/>
  <c r="AI488" i="2"/>
  <c r="AH488" i="2"/>
  <c r="AG488" i="2"/>
  <c r="AF488" i="2"/>
  <c r="AE488" i="2"/>
  <c r="AD488" i="2"/>
  <c r="AC488" i="2"/>
  <c r="AB488" i="2"/>
  <c r="AA488" i="2"/>
  <c r="Z488" i="2"/>
  <c r="Y488" i="2"/>
  <c r="X488" i="2"/>
  <c r="W488" i="2"/>
  <c r="K488" i="2"/>
  <c r="I488" i="2"/>
  <c r="J488" i="2" s="1"/>
  <c r="A488" i="2"/>
  <c r="BA476" i="2"/>
  <c r="AZ476" i="2"/>
  <c r="AY476" i="2"/>
  <c r="AX476" i="2"/>
  <c r="AW476" i="2"/>
  <c r="AV476" i="2"/>
  <c r="AU476" i="2"/>
  <c r="AT476" i="2"/>
  <c r="AS476" i="2"/>
  <c r="AR476" i="2"/>
  <c r="AQ476" i="2"/>
  <c r="AP476" i="2"/>
  <c r="AO476" i="2"/>
  <c r="AN476" i="2"/>
  <c r="AM476" i="2"/>
  <c r="AL476" i="2"/>
  <c r="AK476" i="2"/>
  <c r="AJ476" i="2"/>
  <c r="AI476" i="2"/>
  <c r="AH476" i="2"/>
  <c r="AG476" i="2"/>
  <c r="AF476" i="2"/>
  <c r="AE476" i="2"/>
  <c r="AD476" i="2"/>
  <c r="AC476" i="2"/>
  <c r="AB476" i="2"/>
  <c r="AA476" i="2"/>
  <c r="Z476" i="2"/>
  <c r="Y476" i="2"/>
  <c r="X476" i="2"/>
  <c r="W476" i="2"/>
  <c r="K476" i="2"/>
  <c r="I476" i="2"/>
  <c r="J476" i="2" s="1"/>
  <c r="A476" i="2"/>
  <c r="BA464" i="2"/>
  <c r="AZ464" i="2"/>
  <c r="AY464" i="2"/>
  <c r="AX464" i="2"/>
  <c r="AW464" i="2"/>
  <c r="AV464" i="2"/>
  <c r="AU464" i="2"/>
  <c r="AT464" i="2"/>
  <c r="AS464" i="2"/>
  <c r="AR464" i="2"/>
  <c r="AQ464" i="2"/>
  <c r="AP464" i="2"/>
  <c r="AO464" i="2"/>
  <c r="AN464" i="2"/>
  <c r="AM464" i="2"/>
  <c r="AL464" i="2"/>
  <c r="AK464" i="2"/>
  <c r="AJ464" i="2"/>
  <c r="AI464" i="2"/>
  <c r="AH464" i="2"/>
  <c r="AG464" i="2"/>
  <c r="AF464" i="2"/>
  <c r="AE464" i="2"/>
  <c r="AD464" i="2"/>
  <c r="AC464" i="2"/>
  <c r="AB464" i="2"/>
  <c r="AA464" i="2"/>
  <c r="Z464" i="2"/>
  <c r="Y464" i="2"/>
  <c r="X464" i="2"/>
  <c r="W464" i="2"/>
  <c r="K464" i="2"/>
  <c r="I464" i="2"/>
  <c r="J464" i="2" s="1"/>
  <c r="A464" i="2"/>
  <c r="BA460" i="2"/>
  <c r="AZ460" i="2"/>
  <c r="AY460" i="2"/>
  <c r="AX460" i="2"/>
  <c r="AW460" i="2"/>
  <c r="AV460" i="2"/>
  <c r="AU460" i="2"/>
  <c r="AT460" i="2"/>
  <c r="AS460" i="2"/>
  <c r="AR460" i="2"/>
  <c r="AQ460" i="2"/>
  <c r="AP460" i="2"/>
  <c r="AO460" i="2"/>
  <c r="AN460" i="2"/>
  <c r="AM460" i="2"/>
  <c r="AL460" i="2"/>
  <c r="AK460" i="2"/>
  <c r="AJ460" i="2"/>
  <c r="AI460" i="2"/>
  <c r="AH460" i="2"/>
  <c r="AG460" i="2"/>
  <c r="AF460" i="2"/>
  <c r="AE460" i="2"/>
  <c r="AD460" i="2"/>
  <c r="AC460" i="2"/>
  <c r="AB460" i="2"/>
  <c r="AA460" i="2"/>
  <c r="Z460" i="2"/>
  <c r="Y460" i="2"/>
  <c r="X460" i="2"/>
  <c r="W460" i="2"/>
  <c r="K460" i="2"/>
  <c r="I460" i="2"/>
  <c r="J460" i="2" s="1"/>
  <c r="A460" i="2"/>
  <c r="BA519" i="2"/>
  <c r="AZ519" i="2"/>
  <c r="AY519" i="2"/>
  <c r="AX519" i="2"/>
  <c r="AW519" i="2"/>
  <c r="AV519" i="2"/>
  <c r="AU519" i="2"/>
  <c r="AT519" i="2"/>
  <c r="AS519" i="2"/>
  <c r="AR519" i="2"/>
  <c r="AQ519" i="2"/>
  <c r="AP519" i="2"/>
  <c r="AO519" i="2"/>
  <c r="AN519" i="2"/>
  <c r="AM519" i="2"/>
  <c r="AL519" i="2"/>
  <c r="AK519" i="2"/>
  <c r="AJ519" i="2"/>
  <c r="AI519" i="2"/>
  <c r="AH519" i="2"/>
  <c r="AG519" i="2"/>
  <c r="AF519" i="2"/>
  <c r="AE519" i="2"/>
  <c r="AD519" i="2"/>
  <c r="AC519" i="2"/>
  <c r="AB519" i="2"/>
  <c r="AA519" i="2"/>
  <c r="Z519" i="2"/>
  <c r="Y519" i="2"/>
  <c r="X519" i="2"/>
  <c r="W519" i="2"/>
  <c r="K519" i="2"/>
  <c r="I519" i="2"/>
  <c r="J519" i="2" s="1"/>
  <c r="A519" i="2"/>
  <c r="BA703" i="2"/>
  <c r="AZ703" i="2"/>
  <c r="AY703" i="2"/>
  <c r="AX703" i="2"/>
  <c r="AW703" i="2"/>
  <c r="AV703" i="2"/>
  <c r="AU703" i="2"/>
  <c r="AT703" i="2"/>
  <c r="AS703" i="2"/>
  <c r="AR703" i="2"/>
  <c r="AQ703" i="2"/>
  <c r="AP703" i="2"/>
  <c r="AO703" i="2"/>
  <c r="AN703" i="2"/>
  <c r="AM703" i="2"/>
  <c r="AL703" i="2"/>
  <c r="AK703" i="2"/>
  <c r="AJ703" i="2"/>
  <c r="AI703" i="2"/>
  <c r="AH703" i="2"/>
  <c r="AG703" i="2"/>
  <c r="AF703" i="2"/>
  <c r="AE703" i="2"/>
  <c r="AD703" i="2"/>
  <c r="AC703" i="2"/>
  <c r="AB703" i="2"/>
  <c r="AA703" i="2"/>
  <c r="Z703" i="2"/>
  <c r="Y703" i="2"/>
  <c r="X703" i="2"/>
  <c r="W703" i="2"/>
  <c r="K703" i="2"/>
  <c r="I703" i="2"/>
  <c r="J703" i="2" s="1"/>
  <c r="A703" i="2"/>
  <c r="BA720" i="2"/>
  <c r="AZ720" i="2"/>
  <c r="AY720" i="2"/>
  <c r="AX720" i="2"/>
  <c r="AW720" i="2"/>
  <c r="AV720" i="2"/>
  <c r="AU720" i="2"/>
  <c r="AT720" i="2"/>
  <c r="AS720" i="2"/>
  <c r="AR720" i="2"/>
  <c r="AQ720" i="2"/>
  <c r="AP720" i="2"/>
  <c r="AO720" i="2"/>
  <c r="AN720" i="2"/>
  <c r="AM720" i="2"/>
  <c r="AL720" i="2"/>
  <c r="AK720" i="2"/>
  <c r="AJ720" i="2"/>
  <c r="AI720" i="2"/>
  <c r="AH720" i="2"/>
  <c r="AG720" i="2"/>
  <c r="AF720" i="2"/>
  <c r="AE720" i="2"/>
  <c r="AD720" i="2"/>
  <c r="AC720" i="2"/>
  <c r="AB720" i="2"/>
  <c r="AA720" i="2"/>
  <c r="Z720" i="2"/>
  <c r="Y720" i="2"/>
  <c r="X720" i="2"/>
  <c r="W720" i="2"/>
  <c r="K720" i="2"/>
  <c r="I720" i="2"/>
  <c r="J720" i="2" s="1"/>
  <c r="A720" i="2"/>
  <c r="BA719" i="2"/>
  <c r="AZ719" i="2"/>
  <c r="AY719" i="2"/>
  <c r="AX719" i="2"/>
  <c r="AW719" i="2"/>
  <c r="AV719" i="2"/>
  <c r="AU719" i="2"/>
  <c r="AT719" i="2"/>
  <c r="AS719" i="2"/>
  <c r="AR719" i="2"/>
  <c r="AQ719" i="2"/>
  <c r="AP719" i="2"/>
  <c r="AO719" i="2"/>
  <c r="AN719" i="2"/>
  <c r="AM719" i="2"/>
  <c r="AL719" i="2"/>
  <c r="AK719" i="2"/>
  <c r="AJ719" i="2"/>
  <c r="AI719" i="2"/>
  <c r="AH719" i="2"/>
  <c r="AG719" i="2"/>
  <c r="AF719" i="2"/>
  <c r="AE719" i="2"/>
  <c r="AD719" i="2"/>
  <c r="AC719" i="2"/>
  <c r="AB719" i="2"/>
  <c r="AA719" i="2"/>
  <c r="Z719" i="2"/>
  <c r="Y719" i="2"/>
  <c r="X719" i="2"/>
  <c r="W719" i="2"/>
  <c r="K719" i="2"/>
  <c r="I719" i="2"/>
  <c r="J719" i="2" s="1"/>
  <c r="A719" i="2"/>
  <c r="BA718" i="2"/>
  <c r="AZ718" i="2"/>
  <c r="AY718" i="2"/>
  <c r="AX718" i="2"/>
  <c r="AW718" i="2"/>
  <c r="AV718" i="2"/>
  <c r="AU718" i="2"/>
  <c r="AT718" i="2"/>
  <c r="AS718" i="2"/>
  <c r="AR718" i="2"/>
  <c r="AQ718" i="2"/>
  <c r="AP718" i="2"/>
  <c r="AO718" i="2"/>
  <c r="AN718" i="2"/>
  <c r="AM718" i="2"/>
  <c r="AL718" i="2"/>
  <c r="AK718" i="2"/>
  <c r="AJ718" i="2"/>
  <c r="AI718" i="2"/>
  <c r="AH718" i="2"/>
  <c r="AG718" i="2"/>
  <c r="AF718" i="2"/>
  <c r="AE718" i="2"/>
  <c r="AD718" i="2"/>
  <c r="AC718" i="2"/>
  <c r="AB718" i="2"/>
  <c r="AA718" i="2"/>
  <c r="Z718" i="2"/>
  <c r="Y718" i="2"/>
  <c r="X718" i="2"/>
  <c r="W718" i="2"/>
  <c r="K718" i="2"/>
  <c r="I718" i="2"/>
  <c r="J718" i="2" s="1"/>
  <c r="A718" i="2"/>
  <c r="BA513" i="2"/>
  <c r="AZ513" i="2"/>
  <c r="AY513" i="2"/>
  <c r="AX513" i="2"/>
  <c r="AW513" i="2"/>
  <c r="AV513" i="2"/>
  <c r="AU513" i="2"/>
  <c r="AT513" i="2"/>
  <c r="AS513" i="2"/>
  <c r="AR513" i="2"/>
  <c r="AQ513" i="2"/>
  <c r="AP513" i="2"/>
  <c r="AO513" i="2"/>
  <c r="AN513" i="2"/>
  <c r="AM513" i="2"/>
  <c r="AL513" i="2"/>
  <c r="AK513" i="2"/>
  <c r="AJ513" i="2"/>
  <c r="AI513" i="2"/>
  <c r="AH513" i="2"/>
  <c r="AG513" i="2"/>
  <c r="AF513" i="2"/>
  <c r="AE513" i="2"/>
  <c r="AD513" i="2"/>
  <c r="AC513" i="2"/>
  <c r="AB513" i="2"/>
  <c r="AA513" i="2"/>
  <c r="Z513" i="2"/>
  <c r="Y513" i="2"/>
  <c r="X513" i="2"/>
  <c r="W513" i="2"/>
  <c r="K513" i="2"/>
  <c r="I513" i="2"/>
  <c r="J513" i="2" s="1"/>
  <c r="A513" i="2"/>
  <c r="BA347" i="2"/>
  <c r="AZ347" i="2"/>
  <c r="AY347" i="2"/>
  <c r="AX347" i="2"/>
  <c r="AW347" i="2"/>
  <c r="AV347" i="2"/>
  <c r="AU347" i="2"/>
  <c r="AT347" i="2"/>
  <c r="AS347" i="2"/>
  <c r="AR347" i="2"/>
  <c r="AQ347" i="2"/>
  <c r="AP347" i="2"/>
  <c r="AO347" i="2"/>
  <c r="AN347" i="2"/>
  <c r="AM347" i="2"/>
  <c r="AL347" i="2"/>
  <c r="AK347" i="2"/>
  <c r="AJ347" i="2"/>
  <c r="AI347" i="2"/>
  <c r="AH347" i="2"/>
  <c r="AG347" i="2"/>
  <c r="AF347" i="2"/>
  <c r="AE347" i="2"/>
  <c r="AD347" i="2"/>
  <c r="AC347" i="2"/>
  <c r="AB347" i="2"/>
  <c r="AA347" i="2"/>
  <c r="Z347" i="2"/>
  <c r="Y347" i="2"/>
  <c r="X347" i="2"/>
  <c r="W347" i="2"/>
  <c r="K347" i="2"/>
  <c r="I347" i="2"/>
  <c r="J347" i="2" s="1"/>
  <c r="A347" i="2"/>
  <c r="BA324" i="2"/>
  <c r="AZ324" i="2"/>
  <c r="AY324" i="2"/>
  <c r="AX324" i="2"/>
  <c r="AW324" i="2"/>
  <c r="AV324" i="2"/>
  <c r="AU324" i="2"/>
  <c r="AT324" i="2"/>
  <c r="AS324" i="2"/>
  <c r="AR324" i="2"/>
  <c r="AQ324" i="2"/>
  <c r="AP324" i="2"/>
  <c r="AO324" i="2"/>
  <c r="AN324" i="2"/>
  <c r="AM324" i="2"/>
  <c r="AL324" i="2"/>
  <c r="AK324" i="2"/>
  <c r="AJ324" i="2"/>
  <c r="AI324" i="2"/>
  <c r="AH324" i="2"/>
  <c r="AG324" i="2"/>
  <c r="AF324" i="2"/>
  <c r="AE324" i="2"/>
  <c r="AD324" i="2"/>
  <c r="AC324" i="2"/>
  <c r="AB324" i="2"/>
  <c r="AA324" i="2"/>
  <c r="Z324" i="2"/>
  <c r="Y324" i="2"/>
  <c r="X324" i="2"/>
  <c r="W324" i="2"/>
  <c r="K324" i="2"/>
  <c r="I324" i="2"/>
  <c r="J324" i="2" s="1"/>
  <c r="A324" i="2"/>
  <c r="BA274" i="2"/>
  <c r="AZ274" i="2"/>
  <c r="AY274" i="2"/>
  <c r="AX274" i="2"/>
  <c r="AW274" i="2"/>
  <c r="AV274" i="2"/>
  <c r="AU274" i="2"/>
  <c r="AT274" i="2"/>
  <c r="AS274" i="2"/>
  <c r="AR274" i="2"/>
  <c r="AQ274" i="2"/>
  <c r="AP274" i="2"/>
  <c r="AO274" i="2"/>
  <c r="AN274" i="2"/>
  <c r="AM274" i="2"/>
  <c r="AL274" i="2"/>
  <c r="AK274" i="2"/>
  <c r="AJ274" i="2"/>
  <c r="AI274" i="2"/>
  <c r="AH274" i="2"/>
  <c r="AG274" i="2"/>
  <c r="AF274" i="2"/>
  <c r="AE274" i="2"/>
  <c r="AD274" i="2"/>
  <c r="AC274" i="2"/>
  <c r="AB274" i="2"/>
  <c r="AA274" i="2"/>
  <c r="Z274" i="2"/>
  <c r="Y274" i="2"/>
  <c r="X274" i="2"/>
  <c r="W274" i="2"/>
  <c r="K274" i="2"/>
  <c r="I274" i="2"/>
  <c r="J274" i="2" s="1"/>
  <c r="A274" i="2"/>
  <c r="BA230" i="2"/>
  <c r="AZ230" i="2"/>
  <c r="AY230" i="2"/>
  <c r="AX230" i="2"/>
  <c r="AW230" i="2"/>
  <c r="AV230" i="2"/>
  <c r="AU230" i="2"/>
  <c r="AT230" i="2"/>
  <c r="AS230" i="2"/>
  <c r="AR230" i="2"/>
  <c r="AQ230" i="2"/>
  <c r="AP230" i="2"/>
  <c r="AO230" i="2"/>
  <c r="AN230" i="2"/>
  <c r="AM230" i="2"/>
  <c r="AL230" i="2"/>
  <c r="AK230" i="2"/>
  <c r="AJ230" i="2"/>
  <c r="AI230" i="2"/>
  <c r="AH230" i="2"/>
  <c r="AG230" i="2"/>
  <c r="AF230" i="2"/>
  <c r="AE230" i="2"/>
  <c r="AD230" i="2"/>
  <c r="AC230" i="2"/>
  <c r="AB230" i="2"/>
  <c r="AA230" i="2"/>
  <c r="Z230" i="2"/>
  <c r="Y230" i="2"/>
  <c r="X230" i="2"/>
  <c r="W230" i="2"/>
  <c r="K230" i="2"/>
  <c r="I230" i="2"/>
  <c r="J230" i="2" s="1"/>
  <c r="A230" i="2"/>
  <c r="BA229" i="2"/>
  <c r="AZ229" i="2"/>
  <c r="AY229" i="2"/>
  <c r="AX229" i="2"/>
  <c r="AW229" i="2"/>
  <c r="AV229" i="2"/>
  <c r="AU229" i="2"/>
  <c r="AT229" i="2"/>
  <c r="AS229" i="2"/>
  <c r="AR229" i="2"/>
  <c r="AQ229" i="2"/>
  <c r="AP229" i="2"/>
  <c r="AO229" i="2"/>
  <c r="AN229" i="2"/>
  <c r="AM229" i="2"/>
  <c r="AL229" i="2"/>
  <c r="AK229" i="2"/>
  <c r="AJ229" i="2"/>
  <c r="AI229" i="2"/>
  <c r="AH229" i="2"/>
  <c r="AG229" i="2"/>
  <c r="AF229" i="2"/>
  <c r="AE229" i="2"/>
  <c r="AD229" i="2"/>
  <c r="AC229" i="2"/>
  <c r="AB229" i="2"/>
  <c r="AA229" i="2"/>
  <c r="Z229" i="2"/>
  <c r="Y229" i="2"/>
  <c r="X229" i="2"/>
  <c r="W229" i="2"/>
  <c r="K229" i="2"/>
  <c r="I229" i="2"/>
  <c r="J229" i="2" s="1"/>
  <c r="A229" i="2"/>
  <c r="BA334" i="2"/>
  <c r="AZ334" i="2"/>
  <c r="AY334" i="2"/>
  <c r="AX334" i="2"/>
  <c r="AW334" i="2"/>
  <c r="AV334" i="2"/>
  <c r="AU334" i="2"/>
  <c r="AT334" i="2"/>
  <c r="AS334" i="2"/>
  <c r="AR334" i="2"/>
  <c r="AQ334" i="2"/>
  <c r="AP334" i="2"/>
  <c r="AO334" i="2"/>
  <c r="AN334" i="2"/>
  <c r="AM334" i="2"/>
  <c r="AL334" i="2"/>
  <c r="AK334" i="2"/>
  <c r="AJ334" i="2"/>
  <c r="AI334" i="2"/>
  <c r="AH334" i="2"/>
  <c r="AG334" i="2"/>
  <c r="AF334" i="2"/>
  <c r="AE334" i="2"/>
  <c r="AD334" i="2"/>
  <c r="AC334" i="2"/>
  <c r="AB334" i="2"/>
  <c r="AA334" i="2"/>
  <c r="Z334" i="2"/>
  <c r="Y334" i="2"/>
  <c r="X334" i="2"/>
  <c r="W334" i="2"/>
  <c r="K334" i="2"/>
  <c r="I334" i="2"/>
  <c r="J334" i="2" s="1"/>
  <c r="A334" i="2"/>
  <c r="BA333" i="2"/>
  <c r="AZ333" i="2"/>
  <c r="AY333" i="2"/>
  <c r="AX333" i="2"/>
  <c r="AW333" i="2"/>
  <c r="AV333" i="2"/>
  <c r="AU333" i="2"/>
  <c r="AT333" i="2"/>
  <c r="AS333" i="2"/>
  <c r="AR333" i="2"/>
  <c r="AQ333" i="2"/>
  <c r="AP333" i="2"/>
  <c r="AO333" i="2"/>
  <c r="AN333" i="2"/>
  <c r="AM333" i="2"/>
  <c r="AL333" i="2"/>
  <c r="AK333" i="2"/>
  <c r="AJ333" i="2"/>
  <c r="AI333" i="2"/>
  <c r="AH333" i="2"/>
  <c r="AG333" i="2"/>
  <c r="AF333" i="2"/>
  <c r="AE333" i="2"/>
  <c r="AD333" i="2"/>
  <c r="AC333" i="2"/>
  <c r="AB333" i="2"/>
  <c r="AA333" i="2"/>
  <c r="Z333" i="2"/>
  <c r="Y333" i="2"/>
  <c r="X333" i="2"/>
  <c r="W333" i="2"/>
  <c r="K333" i="2"/>
  <c r="I333" i="2"/>
  <c r="J333" i="2" s="1"/>
  <c r="A333" i="2"/>
  <c r="BA330" i="2"/>
  <c r="AZ330" i="2"/>
  <c r="AY330" i="2"/>
  <c r="AX330" i="2"/>
  <c r="AW330" i="2"/>
  <c r="AV330" i="2"/>
  <c r="AU330" i="2"/>
  <c r="AT330" i="2"/>
  <c r="AS330" i="2"/>
  <c r="AR330" i="2"/>
  <c r="AQ330" i="2"/>
  <c r="AP330" i="2"/>
  <c r="AO330" i="2"/>
  <c r="AN330" i="2"/>
  <c r="AM330" i="2"/>
  <c r="AL330" i="2"/>
  <c r="AK330" i="2"/>
  <c r="AJ330" i="2"/>
  <c r="AI330" i="2"/>
  <c r="AH330" i="2"/>
  <c r="AG330" i="2"/>
  <c r="AF330" i="2"/>
  <c r="AE330" i="2"/>
  <c r="AD330" i="2"/>
  <c r="AC330" i="2"/>
  <c r="AB330" i="2"/>
  <c r="AA330" i="2"/>
  <c r="Z330" i="2"/>
  <c r="Y330" i="2"/>
  <c r="X330" i="2"/>
  <c r="W330" i="2"/>
  <c r="K330" i="2"/>
  <c r="I330" i="2"/>
  <c r="J330" i="2" s="1"/>
  <c r="A330" i="2"/>
  <c r="BA329" i="2"/>
  <c r="AZ329" i="2"/>
  <c r="AY329" i="2"/>
  <c r="AX329" i="2"/>
  <c r="AW329" i="2"/>
  <c r="AV329" i="2"/>
  <c r="AU329" i="2"/>
  <c r="AT329" i="2"/>
  <c r="AS329" i="2"/>
  <c r="AR329" i="2"/>
  <c r="AQ329" i="2"/>
  <c r="AP329" i="2"/>
  <c r="AO329" i="2"/>
  <c r="AN329" i="2"/>
  <c r="AM329" i="2"/>
  <c r="AL329" i="2"/>
  <c r="AK329" i="2"/>
  <c r="AJ329" i="2"/>
  <c r="AI329" i="2"/>
  <c r="AH329" i="2"/>
  <c r="AG329" i="2"/>
  <c r="AF329" i="2"/>
  <c r="AE329" i="2"/>
  <c r="AD329" i="2"/>
  <c r="AC329" i="2"/>
  <c r="AB329" i="2"/>
  <c r="AA329" i="2"/>
  <c r="Z329" i="2"/>
  <c r="Y329" i="2"/>
  <c r="X329" i="2"/>
  <c r="W329" i="2"/>
  <c r="K329" i="2"/>
  <c r="I329" i="2"/>
  <c r="J329" i="2" s="1"/>
  <c r="A329" i="2"/>
  <c r="BA299" i="2"/>
  <c r="AZ299" i="2"/>
  <c r="AY299" i="2"/>
  <c r="AX299" i="2"/>
  <c r="AW299" i="2"/>
  <c r="AV299" i="2"/>
  <c r="AU299" i="2"/>
  <c r="AT299" i="2"/>
  <c r="AS299" i="2"/>
  <c r="AR299" i="2"/>
  <c r="AQ299" i="2"/>
  <c r="AP299" i="2"/>
  <c r="AO299" i="2"/>
  <c r="AN299" i="2"/>
  <c r="AM299" i="2"/>
  <c r="AL299" i="2"/>
  <c r="AK299" i="2"/>
  <c r="AJ299" i="2"/>
  <c r="AI299" i="2"/>
  <c r="AH299" i="2"/>
  <c r="AG299" i="2"/>
  <c r="AF299" i="2"/>
  <c r="AE299" i="2"/>
  <c r="AD299" i="2"/>
  <c r="AC299" i="2"/>
  <c r="AB299" i="2"/>
  <c r="AA299" i="2"/>
  <c r="Z299" i="2"/>
  <c r="Y299" i="2"/>
  <c r="X299" i="2"/>
  <c r="W299" i="2"/>
  <c r="K299" i="2"/>
  <c r="I299" i="2"/>
  <c r="J299" i="2" s="1"/>
  <c r="A299" i="2"/>
  <c r="BA311" i="2"/>
  <c r="AZ311" i="2"/>
  <c r="AY311" i="2"/>
  <c r="AX311" i="2"/>
  <c r="AW311" i="2"/>
  <c r="AV311" i="2"/>
  <c r="AU311" i="2"/>
  <c r="AT311" i="2"/>
  <c r="AS311" i="2"/>
  <c r="AR311" i="2"/>
  <c r="AQ311" i="2"/>
  <c r="AP311" i="2"/>
  <c r="AO311" i="2"/>
  <c r="AN311" i="2"/>
  <c r="AM311" i="2"/>
  <c r="AL311" i="2"/>
  <c r="AK311" i="2"/>
  <c r="AJ311" i="2"/>
  <c r="AI311" i="2"/>
  <c r="AH311" i="2"/>
  <c r="AG311" i="2"/>
  <c r="AF311" i="2"/>
  <c r="AE311" i="2"/>
  <c r="AD311" i="2"/>
  <c r="AC311" i="2"/>
  <c r="AB311" i="2"/>
  <c r="AA311" i="2"/>
  <c r="Z311" i="2"/>
  <c r="Y311" i="2"/>
  <c r="X311" i="2"/>
  <c r="W311" i="2"/>
  <c r="K311" i="2"/>
  <c r="I311" i="2"/>
  <c r="J311" i="2" s="1"/>
  <c r="A311" i="2"/>
  <c r="BA193" i="2"/>
  <c r="AZ193" i="2"/>
  <c r="AY193" i="2"/>
  <c r="AX193" i="2"/>
  <c r="AW193" i="2"/>
  <c r="AV193" i="2"/>
  <c r="AU193" i="2"/>
  <c r="AT193" i="2"/>
  <c r="AS193" i="2"/>
  <c r="AR193" i="2"/>
  <c r="AQ193" i="2"/>
  <c r="AP193" i="2"/>
  <c r="AO193" i="2"/>
  <c r="AN193" i="2"/>
  <c r="AM193" i="2"/>
  <c r="AL193" i="2"/>
  <c r="AK193" i="2"/>
  <c r="AJ193" i="2"/>
  <c r="AI193" i="2"/>
  <c r="AH193" i="2"/>
  <c r="AG193" i="2"/>
  <c r="AF193" i="2"/>
  <c r="AE193" i="2"/>
  <c r="AD193" i="2"/>
  <c r="AC193" i="2"/>
  <c r="AB193" i="2"/>
  <c r="AA193" i="2"/>
  <c r="Z193" i="2"/>
  <c r="Y193" i="2"/>
  <c r="X193" i="2"/>
  <c r="W193" i="2"/>
  <c r="K193" i="2"/>
  <c r="I193" i="2"/>
  <c r="J193" i="2" s="1"/>
  <c r="A193" i="2"/>
  <c r="BA191" i="2"/>
  <c r="AZ191" i="2"/>
  <c r="AY191" i="2"/>
  <c r="AX191" i="2"/>
  <c r="AW191" i="2"/>
  <c r="AV191" i="2"/>
  <c r="AU191" i="2"/>
  <c r="AT191" i="2"/>
  <c r="AS191" i="2"/>
  <c r="AR191" i="2"/>
  <c r="AQ191" i="2"/>
  <c r="AP191" i="2"/>
  <c r="AO191" i="2"/>
  <c r="AN191" i="2"/>
  <c r="AM191" i="2"/>
  <c r="AL191" i="2"/>
  <c r="AK191" i="2"/>
  <c r="AJ191" i="2"/>
  <c r="AI191" i="2"/>
  <c r="AH191" i="2"/>
  <c r="AG191" i="2"/>
  <c r="AF191" i="2"/>
  <c r="AE191" i="2"/>
  <c r="AD191" i="2"/>
  <c r="AC191" i="2"/>
  <c r="AB191" i="2"/>
  <c r="AA191" i="2"/>
  <c r="Z191" i="2"/>
  <c r="Y191" i="2"/>
  <c r="X191" i="2"/>
  <c r="W191" i="2"/>
  <c r="K191" i="2"/>
  <c r="I191" i="2"/>
  <c r="J191" i="2" s="1"/>
  <c r="A191" i="2"/>
  <c r="BA190" i="2"/>
  <c r="AZ190" i="2"/>
  <c r="AY190" i="2"/>
  <c r="AX190" i="2"/>
  <c r="AW190" i="2"/>
  <c r="AV190" i="2"/>
  <c r="AU190" i="2"/>
  <c r="AT190" i="2"/>
  <c r="AS190" i="2"/>
  <c r="AR190" i="2"/>
  <c r="AQ190" i="2"/>
  <c r="AP190" i="2"/>
  <c r="AO190" i="2"/>
  <c r="AN190" i="2"/>
  <c r="AM190" i="2"/>
  <c r="AL190" i="2"/>
  <c r="AK190" i="2"/>
  <c r="AJ190" i="2"/>
  <c r="AI190" i="2"/>
  <c r="AH190" i="2"/>
  <c r="AG190" i="2"/>
  <c r="AF190" i="2"/>
  <c r="AE190" i="2"/>
  <c r="AD190" i="2"/>
  <c r="AC190" i="2"/>
  <c r="AB190" i="2"/>
  <c r="AA190" i="2"/>
  <c r="Z190" i="2"/>
  <c r="Y190" i="2"/>
  <c r="X190" i="2"/>
  <c r="W190" i="2"/>
  <c r="K190" i="2"/>
  <c r="I190" i="2"/>
  <c r="J190" i="2" s="1"/>
  <c r="A190" i="2"/>
  <c r="BA187" i="2"/>
  <c r="AZ187" i="2"/>
  <c r="AY187" i="2"/>
  <c r="AX187" i="2"/>
  <c r="AW187" i="2"/>
  <c r="AV187" i="2"/>
  <c r="AU187" i="2"/>
  <c r="AT187" i="2"/>
  <c r="AS187" i="2"/>
  <c r="AR187" i="2"/>
  <c r="AQ187" i="2"/>
  <c r="AP187" i="2"/>
  <c r="AO187" i="2"/>
  <c r="AN187" i="2"/>
  <c r="AM187" i="2"/>
  <c r="AL187" i="2"/>
  <c r="AK187" i="2"/>
  <c r="AJ187" i="2"/>
  <c r="AI187" i="2"/>
  <c r="AH187" i="2"/>
  <c r="AG187" i="2"/>
  <c r="AF187" i="2"/>
  <c r="AE187" i="2"/>
  <c r="AD187" i="2"/>
  <c r="AC187" i="2"/>
  <c r="AB187" i="2"/>
  <c r="AA187" i="2"/>
  <c r="Z187" i="2"/>
  <c r="Y187" i="2"/>
  <c r="X187" i="2"/>
  <c r="W187" i="2"/>
  <c r="K187" i="2"/>
  <c r="I187" i="2"/>
  <c r="J187" i="2" s="1"/>
  <c r="A187" i="2"/>
  <c r="BA186" i="2"/>
  <c r="AZ186" i="2"/>
  <c r="AY186" i="2"/>
  <c r="AX186" i="2"/>
  <c r="AW186" i="2"/>
  <c r="AV186" i="2"/>
  <c r="AU186" i="2"/>
  <c r="AT186" i="2"/>
  <c r="AS186" i="2"/>
  <c r="AR186" i="2"/>
  <c r="AQ186" i="2"/>
  <c r="AP186" i="2"/>
  <c r="AO186" i="2"/>
  <c r="AN186" i="2"/>
  <c r="AM186" i="2"/>
  <c r="AL186" i="2"/>
  <c r="AK186" i="2"/>
  <c r="AJ186" i="2"/>
  <c r="AI186" i="2"/>
  <c r="AH186" i="2"/>
  <c r="AG186" i="2"/>
  <c r="AF186" i="2"/>
  <c r="AE186" i="2"/>
  <c r="AD186" i="2"/>
  <c r="AC186" i="2"/>
  <c r="AB186" i="2"/>
  <c r="AA186" i="2"/>
  <c r="Z186" i="2"/>
  <c r="Y186" i="2"/>
  <c r="X186" i="2"/>
  <c r="W186" i="2"/>
  <c r="K186" i="2"/>
  <c r="I186" i="2"/>
  <c r="J186" i="2" s="1"/>
  <c r="A186" i="2"/>
  <c r="J271" i="2"/>
  <c r="A271" i="2"/>
  <c r="BA604" i="2"/>
  <c r="AZ604" i="2"/>
  <c r="AY604" i="2"/>
  <c r="AX604" i="2"/>
  <c r="AW604" i="2"/>
  <c r="AV604" i="2"/>
  <c r="AU604" i="2"/>
  <c r="AT604" i="2"/>
  <c r="AS604" i="2"/>
  <c r="AR604" i="2"/>
  <c r="AQ604" i="2"/>
  <c r="AP604" i="2"/>
  <c r="AO604" i="2"/>
  <c r="AN604" i="2"/>
  <c r="AM604" i="2"/>
  <c r="AL604" i="2"/>
  <c r="AK604" i="2"/>
  <c r="AJ604" i="2"/>
  <c r="AI604" i="2"/>
  <c r="AH604" i="2"/>
  <c r="AG604" i="2"/>
  <c r="AF604" i="2"/>
  <c r="AE604" i="2"/>
  <c r="AD604" i="2"/>
  <c r="AC604" i="2"/>
  <c r="AB604" i="2"/>
  <c r="AA604" i="2"/>
  <c r="Z604" i="2"/>
  <c r="Y604" i="2"/>
  <c r="X604" i="2"/>
  <c r="W604" i="2"/>
  <c r="K604" i="2"/>
  <c r="I604" i="2"/>
  <c r="J604" i="2" s="1"/>
  <c r="A604" i="2"/>
  <c r="BA605" i="2"/>
  <c r="AZ605" i="2"/>
  <c r="AY605" i="2"/>
  <c r="AX605" i="2"/>
  <c r="AW605" i="2"/>
  <c r="AV605" i="2"/>
  <c r="AU605" i="2"/>
  <c r="AT605" i="2"/>
  <c r="AS605" i="2"/>
  <c r="AR605" i="2"/>
  <c r="AQ605" i="2"/>
  <c r="AP605" i="2"/>
  <c r="AO605" i="2"/>
  <c r="AN605" i="2"/>
  <c r="AM605" i="2"/>
  <c r="AL605" i="2"/>
  <c r="AK605" i="2"/>
  <c r="AJ605" i="2"/>
  <c r="AI605" i="2"/>
  <c r="AH605" i="2"/>
  <c r="AG605" i="2"/>
  <c r="AF605" i="2"/>
  <c r="AE605" i="2"/>
  <c r="AD605" i="2"/>
  <c r="AC605" i="2"/>
  <c r="AB605" i="2"/>
  <c r="AA605" i="2"/>
  <c r="Z605" i="2"/>
  <c r="Y605" i="2"/>
  <c r="X605" i="2"/>
  <c r="W605" i="2"/>
  <c r="K605" i="2"/>
  <c r="I605" i="2"/>
  <c r="J605" i="2" s="1"/>
  <c r="A605" i="2"/>
  <c r="BA495" i="2"/>
  <c r="AZ495" i="2"/>
  <c r="AY495" i="2"/>
  <c r="AX495" i="2"/>
  <c r="AW495" i="2"/>
  <c r="AV495" i="2"/>
  <c r="AU495" i="2"/>
  <c r="AT495" i="2"/>
  <c r="AS495" i="2"/>
  <c r="AR495" i="2"/>
  <c r="AQ495" i="2"/>
  <c r="AP495" i="2"/>
  <c r="AO495" i="2"/>
  <c r="AN495" i="2"/>
  <c r="AM495" i="2"/>
  <c r="AL495" i="2"/>
  <c r="AK495" i="2"/>
  <c r="AJ495" i="2"/>
  <c r="AI495" i="2"/>
  <c r="AH495" i="2"/>
  <c r="AG495" i="2"/>
  <c r="AF495" i="2"/>
  <c r="AE495" i="2"/>
  <c r="AD495" i="2"/>
  <c r="AC495" i="2"/>
  <c r="AB495" i="2"/>
  <c r="AA495" i="2"/>
  <c r="Z495" i="2"/>
  <c r="Y495" i="2"/>
  <c r="X495" i="2"/>
  <c r="W495" i="2"/>
  <c r="K495" i="2"/>
  <c r="I495" i="2"/>
  <c r="J495" i="2" s="1"/>
  <c r="A495" i="2"/>
  <c r="BA494" i="2"/>
  <c r="AZ494" i="2"/>
  <c r="AY494" i="2"/>
  <c r="AX494" i="2"/>
  <c r="AW494" i="2"/>
  <c r="AV494" i="2"/>
  <c r="AU494" i="2"/>
  <c r="AT494" i="2"/>
  <c r="AS494" i="2"/>
  <c r="AR494" i="2"/>
  <c r="AQ494" i="2"/>
  <c r="AP494" i="2"/>
  <c r="AO494" i="2"/>
  <c r="AN494" i="2"/>
  <c r="AM494" i="2"/>
  <c r="AL494" i="2"/>
  <c r="AK494" i="2"/>
  <c r="AJ494" i="2"/>
  <c r="AI494" i="2"/>
  <c r="AH494" i="2"/>
  <c r="AG494" i="2"/>
  <c r="AF494" i="2"/>
  <c r="AE494" i="2"/>
  <c r="AD494" i="2"/>
  <c r="AC494" i="2"/>
  <c r="AB494" i="2"/>
  <c r="AA494" i="2"/>
  <c r="Z494" i="2"/>
  <c r="Y494" i="2"/>
  <c r="X494" i="2"/>
  <c r="W494" i="2"/>
  <c r="K494" i="2"/>
  <c r="I494" i="2"/>
  <c r="J494" i="2" s="1"/>
  <c r="A494" i="2"/>
  <c r="BA149" i="2"/>
  <c r="AZ149" i="2"/>
  <c r="AY149" i="2"/>
  <c r="AX149" i="2"/>
  <c r="AW149" i="2"/>
  <c r="AV149" i="2"/>
  <c r="AU149" i="2"/>
  <c r="AT149" i="2"/>
  <c r="AS149" i="2"/>
  <c r="AR149" i="2"/>
  <c r="AQ149" i="2"/>
  <c r="AP149" i="2"/>
  <c r="AO149" i="2"/>
  <c r="AN149" i="2"/>
  <c r="AM149" i="2"/>
  <c r="AL149" i="2"/>
  <c r="AK149" i="2"/>
  <c r="AJ149" i="2"/>
  <c r="AI149" i="2"/>
  <c r="AH149" i="2"/>
  <c r="AG149" i="2"/>
  <c r="AF149" i="2"/>
  <c r="AE149" i="2"/>
  <c r="AD149" i="2"/>
  <c r="AC149" i="2"/>
  <c r="AB149" i="2"/>
  <c r="AA149" i="2"/>
  <c r="Z149" i="2"/>
  <c r="Y149" i="2"/>
  <c r="X149" i="2"/>
  <c r="W149" i="2"/>
  <c r="K149" i="2"/>
  <c r="I149" i="2"/>
  <c r="J149" i="2" s="1"/>
  <c r="A149" i="2"/>
  <c r="BA147" i="2"/>
  <c r="AZ147" i="2"/>
  <c r="AY147" i="2"/>
  <c r="AX147" i="2"/>
  <c r="AW147" i="2"/>
  <c r="AV147" i="2"/>
  <c r="AU147" i="2"/>
  <c r="AT147" i="2"/>
  <c r="AS147" i="2"/>
  <c r="AR147" i="2"/>
  <c r="AQ147" i="2"/>
  <c r="AP147" i="2"/>
  <c r="AO147" i="2"/>
  <c r="AN147" i="2"/>
  <c r="AM147" i="2"/>
  <c r="AL147" i="2"/>
  <c r="AK147" i="2"/>
  <c r="AJ147" i="2"/>
  <c r="AI147" i="2"/>
  <c r="AH147" i="2"/>
  <c r="AG147" i="2"/>
  <c r="AF147" i="2"/>
  <c r="AE147" i="2"/>
  <c r="AD147" i="2"/>
  <c r="AC147" i="2"/>
  <c r="AB147" i="2"/>
  <c r="AA147" i="2"/>
  <c r="Z147" i="2"/>
  <c r="Y147" i="2"/>
  <c r="X147" i="2"/>
  <c r="W147" i="2"/>
  <c r="K147" i="2"/>
  <c r="I147" i="2"/>
  <c r="J147" i="2" s="1"/>
  <c r="A147" i="2"/>
  <c r="BA270" i="2"/>
  <c r="AZ270" i="2"/>
  <c r="AY270" i="2"/>
  <c r="AX270" i="2"/>
  <c r="AW270" i="2"/>
  <c r="AV270" i="2"/>
  <c r="AU270" i="2"/>
  <c r="AT270" i="2"/>
  <c r="AS270" i="2"/>
  <c r="AR270" i="2"/>
  <c r="AQ270" i="2"/>
  <c r="AP270" i="2"/>
  <c r="AO270" i="2"/>
  <c r="AN270" i="2"/>
  <c r="AM270" i="2"/>
  <c r="AL270" i="2"/>
  <c r="AK270" i="2"/>
  <c r="AJ270" i="2"/>
  <c r="AI270" i="2"/>
  <c r="AH270" i="2"/>
  <c r="AG270" i="2"/>
  <c r="AF270" i="2"/>
  <c r="AE270" i="2"/>
  <c r="AD270" i="2"/>
  <c r="AC270" i="2"/>
  <c r="AB270" i="2"/>
  <c r="AA270" i="2"/>
  <c r="Z270" i="2"/>
  <c r="Y270" i="2"/>
  <c r="X270" i="2"/>
  <c r="W270" i="2"/>
  <c r="K270" i="2"/>
  <c r="I270" i="2"/>
  <c r="J270" i="2" s="1"/>
  <c r="A270" i="2"/>
  <c r="BA312" i="2"/>
  <c r="AZ312" i="2"/>
  <c r="AY312" i="2"/>
  <c r="AX312" i="2"/>
  <c r="AW312" i="2"/>
  <c r="AV312" i="2"/>
  <c r="AU312" i="2"/>
  <c r="AT312" i="2"/>
  <c r="AS312" i="2"/>
  <c r="AR312" i="2"/>
  <c r="AQ312" i="2"/>
  <c r="AP312" i="2"/>
  <c r="AO312" i="2"/>
  <c r="AN312" i="2"/>
  <c r="AM312" i="2"/>
  <c r="AL312" i="2"/>
  <c r="AK312" i="2"/>
  <c r="AJ312" i="2"/>
  <c r="AI312" i="2"/>
  <c r="AH312" i="2"/>
  <c r="AG312" i="2"/>
  <c r="AF312" i="2"/>
  <c r="AE312" i="2"/>
  <c r="AD312" i="2"/>
  <c r="AC312" i="2"/>
  <c r="AB312" i="2"/>
  <c r="AA312" i="2"/>
  <c r="Z312" i="2"/>
  <c r="Y312" i="2"/>
  <c r="X312" i="2"/>
  <c r="W312" i="2"/>
  <c r="K312" i="2"/>
  <c r="I312" i="2"/>
  <c r="J312" i="2" s="1"/>
  <c r="A312" i="2"/>
  <c r="BA344" i="2"/>
  <c r="AZ344" i="2"/>
  <c r="AY344" i="2"/>
  <c r="AX344" i="2"/>
  <c r="AW344" i="2"/>
  <c r="AV344" i="2"/>
  <c r="AU344" i="2"/>
  <c r="AT344" i="2"/>
  <c r="AS344" i="2"/>
  <c r="AR344" i="2"/>
  <c r="AQ344" i="2"/>
  <c r="AP344" i="2"/>
  <c r="AO344" i="2"/>
  <c r="AN344" i="2"/>
  <c r="AM344" i="2"/>
  <c r="AL344" i="2"/>
  <c r="AK344" i="2"/>
  <c r="AJ344" i="2"/>
  <c r="AI344" i="2"/>
  <c r="AH344" i="2"/>
  <c r="AG344" i="2"/>
  <c r="AF344" i="2"/>
  <c r="AE344" i="2"/>
  <c r="AD344" i="2"/>
  <c r="AC344" i="2"/>
  <c r="AB344" i="2"/>
  <c r="AA344" i="2"/>
  <c r="Z344" i="2"/>
  <c r="Y344" i="2"/>
  <c r="X344" i="2"/>
  <c r="W344" i="2"/>
  <c r="K344" i="2"/>
  <c r="I344" i="2"/>
  <c r="J344" i="2" s="1"/>
  <c r="A344" i="2"/>
  <c r="BA343" i="2"/>
  <c r="AZ343" i="2"/>
  <c r="AY343" i="2"/>
  <c r="AX343" i="2"/>
  <c r="AW343" i="2"/>
  <c r="AV343" i="2"/>
  <c r="AU343" i="2"/>
  <c r="AT343" i="2"/>
  <c r="AS343" i="2"/>
  <c r="AR343" i="2"/>
  <c r="AQ343" i="2"/>
  <c r="AP343" i="2"/>
  <c r="AO343" i="2"/>
  <c r="AN343" i="2"/>
  <c r="AM343" i="2"/>
  <c r="AL343" i="2"/>
  <c r="AK343" i="2"/>
  <c r="AJ343" i="2"/>
  <c r="AI343" i="2"/>
  <c r="AH343" i="2"/>
  <c r="AG343" i="2"/>
  <c r="AF343" i="2"/>
  <c r="AE343" i="2"/>
  <c r="AD343" i="2"/>
  <c r="AC343" i="2"/>
  <c r="AB343" i="2"/>
  <c r="AA343" i="2"/>
  <c r="Z343" i="2"/>
  <c r="Y343" i="2"/>
  <c r="X343" i="2"/>
  <c r="W343" i="2"/>
  <c r="K343" i="2"/>
  <c r="I343" i="2"/>
  <c r="J343" i="2" s="1"/>
  <c r="A343" i="2"/>
  <c r="BA272" i="2"/>
  <c r="AZ272" i="2"/>
  <c r="AY272" i="2"/>
  <c r="AX272" i="2"/>
  <c r="AW272" i="2"/>
  <c r="AV272" i="2"/>
  <c r="AU272" i="2"/>
  <c r="AT272" i="2"/>
  <c r="AS272" i="2"/>
  <c r="AR272" i="2"/>
  <c r="AQ272" i="2"/>
  <c r="AP272" i="2"/>
  <c r="AO272" i="2"/>
  <c r="AN272" i="2"/>
  <c r="AM272" i="2"/>
  <c r="AL272" i="2"/>
  <c r="AK272" i="2"/>
  <c r="AJ272" i="2"/>
  <c r="AI272" i="2"/>
  <c r="AH272" i="2"/>
  <c r="AG272" i="2"/>
  <c r="AF272" i="2"/>
  <c r="AE272" i="2"/>
  <c r="AD272" i="2"/>
  <c r="AC272" i="2"/>
  <c r="AB272" i="2"/>
  <c r="AA272" i="2"/>
  <c r="Z272" i="2"/>
  <c r="Y272" i="2"/>
  <c r="X272" i="2"/>
  <c r="W272" i="2"/>
  <c r="K272" i="2"/>
  <c r="I272" i="2"/>
  <c r="J272" i="2" s="1"/>
  <c r="A272" i="2"/>
  <c r="BA113" i="2"/>
  <c r="AZ113" i="2"/>
  <c r="AY113" i="2"/>
  <c r="AX113" i="2"/>
  <c r="AW113" i="2"/>
  <c r="AV113" i="2"/>
  <c r="AU113" i="2"/>
  <c r="AT113" i="2"/>
  <c r="AS113" i="2"/>
  <c r="AR113" i="2"/>
  <c r="AQ113" i="2"/>
  <c r="AP113" i="2"/>
  <c r="AO113" i="2"/>
  <c r="AN113" i="2"/>
  <c r="AM113" i="2"/>
  <c r="AL113" i="2"/>
  <c r="AK113" i="2"/>
  <c r="AJ113" i="2"/>
  <c r="AI113" i="2"/>
  <c r="AH113" i="2"/>
  <c r="AG113" i="2"/>
  <c r="AF113" i="2"/>
  <c r="AE113" i="2"/>
  <c r="AD113" i="2"/>
  <c r="AC113" i="2"/>
  <c r="AB113" i="2"/>
  <c r="AA113" i="2"/>
  <c r="Z113" i="2"/>
  <c r="Y113" i="2"/>
  <c r="X113" i="2"/>
  <c r="W113" i="2"/>
  <c r="K113" i="2"/>
  <c r="I113" i="2"/>
  <c r="J113" i="2" s="1"/>
  <c r="A113" i="2"/>
  <c r="BA264" i="2"/>
  <c r="AZ264" i="2"/>
  <c r="AY264" i="2"/>
  <c r="AX264" i="2"/>
  <c r="AW264" i="2"/>
  <c r="AV264" i="2"/>
  <c r="AU264" i="2"/>
  <c r="AT264" i="2"/>
  <c r="AS264" i="2"/>
  <c r="AR264" i="2"/>
  <c r="AQ264" i="2"/>
  <c r="AP264" i="2"/>
  <c r="AO264" i="2"/>
  <c r="AN264" i="2"/>
  <c r="AM264" i="2"/>
  <c r="AL264" i="2"/>
  <c r="AK264" i="2"/>
  <c r="AJ264" i="2"/>
  <c r="AI264" i="2"/>
  <c r="AH264" i="2"/>
  <c r="AG264" i="2"/>
  <c r="AF264" i="2"/>
  <c r="AE264" i="2"/>
  <c r="AD264" i="2"/>
  <c r="AC264" i="2"/>
  <c r="AB264" i="2"/>
  <c r="AA264" i="2"/>
  <c r="Z264" i="2"/>
  <c r="Y264" i="2"/>
  <c r="X264" i="2"/>
  <c r="W264" i="2"/>
  <c r="K264" i="2"/>
  <c r="I264" i="2"/>
  <c r="J264" i="2" s="1"/>
  <c r="A264" i="2"/>
  <c r="BA249" i="2"/>
  <c r="AZ249" i="2"/>
  <c r="AY249" i="2"/>
  <c r="AX249" i="2"/>
  <c r="AW249" i="2"/>
  <c r="AV249" i="2"/>
  <c r="AU249" i="2"/>
  <c r="AT249" i="2"/>
  <c r="AS249" i="2"/>
  <c r="AR249" i="2"/>
  <c r="AQ249" i="2"/>
  <c r="AP249" i="2"/>
  <c r="AO249" i="2"/>
  <c r="AN249" i="2"/>
  <c r="AM249" i="2"/>
  <c r="AL249" i="2"/>
  <c r="AK249" i="2"/>
  <c r="AJ249" i="2"/>
  <c r="AI249" i="2"/>
  <c r="AH249" i="2"/>
  <c r="AG249" i="2"/>
  <c r="AF249" i="2"/>
  <c r="AE249" i="2"/>
  <c r="AD249" i="2"/>
  <c r="AC249" i="2"/>
  <c r="AB249" i="2"/>
  <c r="AA249" i="2"/>
  <c r="Z249" i="2"/>
  <c r="Y249" i="2"/>
  <c r="X249" i="2"/>
  <c r="W249" i="2"/>
  <c r="K249" i="2"/>
  <c r="I249" i="2"/>
  <c r="J249" i="2" s="1"/>
  <c r="A249" i="2"/>
  <c r="BA250" i="2"/>
  <c r="AZ250" i="2"/>
  <c r="AY250" i="2"/>
  <c r="AX250" i="2"/>
  <c r="AW250" i="2"/>
  <c r="AV250" i="2"/>
  <c r="AU250" i="2"/>
  <c r="AT250" i="2"/>
  <c r="AS250" i="2"/>
  <c r="AR250" i="2"/>
  <c r="AQ250" i="2"/>
  <c r="AP250" i="2"/>
  <c r="AO250" i="2"/>
  <c r="AN250" i="2"/>
  <c r="AM250" i="2"/>
  <c r="AL250" i="2"/>
  <c r="AK250" i="2"/>
  <c r="AJ250" i="2"/>
  <c r="AI250" i="2"/>
  <c r="AH250" i="2"/>
  <c r="AG250" i="2"/>
  <c r="AF250" i="2"/>
  <c r="AE250" i="2"/>
  <c r="AD250" i="2"/>
  <c r="AC250" i="2"/>
  <c r="AB250" i="2"/>
  <c r="AA250" i="2"/>
  <c r="Z250" i="2"/>
  <c r="Y250" i="2"/>
  <c r="X250" i="2"/>
  <c r="W250" i="2"/>
  <c r="K250" i="2"/>
  <c r="I250" i="2"/>
  <c r="J250" i="2" s="1"/>
  <c r="A250" i="2"/>
  <c r="BA298" i="2"/>
  <c r="AZ298" i="2"/>
  <c r="AY298" i="2"/>
  <c r="AX298" i="2"/>
  <c r="AW298" i="2"/>
  <c r="AV298" i="2"/>
  <c r="AU298" i="2"/>
  <c r="AT298" i="2"/>
  <c r="AS298" i="2"/>
  <c r="AR298" i="2"/>
  <c r="AQ298" i="2"/>
  <c r="AP298" i="2"/>
  <c r="AO298" i="2"/>
  <c r="AN298" i="2"/>
  <c r="AM298" i="2"/>
  <c r="AL298" i="2"/>
  <c r="AK298" i="2"/>
  <c r="AJ298" i="2"/>
  <c r="AI298" i="2"/>
  <c r="AH298" i="2"/>
  <c r="AG298" i="2"/>
  <c r="AF298" i="2"/>
  <c r="AE298" i="2"/>
  <c r="AD298" i="2"/>
  <c r="AC298" i="2"/>
  <c r="AB298" i="2"/>
  <c r="AA298" i="2"/>
  <c r="Z298" i="2"/>
  <c r="Y298" i="2"/>
  <c r="X298" i="2"/>
  <c r="W298" i="2"/>
  <c r="K298" i="2"/>
  <c r="I298" i="2"/>
  <c r="J298" i="2" s="1"/>
  <c r="A298" i="2"/>
  <c r="BA310" i="2"/>
  <c r="AZ310" i="2"/>
  <c r="AY310" i="2"/>
  <c r="AX310" i="2"/>
  <c r="AW310" i="2"/>
  <c r="AV310" i="2"/>
  <c r="AU310" i="2"/>
  <c r="AT310" i="2"/>
  <c r="AS310" i="2"/>
  <c r="AR310" i="2"/>
  <c r="AQ310" i="2"/>
  <c r="AP310" i="2"/>
  <c r="AO310" i="2"/>
  <c r="AN310" i="2"/>
  <c r="AM310" i="2"/>
  <c r="AL310" i="2"/>
  <c r="AK310" i="2"/>
  <c r="AJ310" i="2"/>
  <c r="AI310" i="2"/>
  <c r="AH310" i="2"/>
  <c r="AG310" i="2"/>
  <c r="AF310" i="2"/>
  <c r="AE310" i="2"/>
  <c r="AD310" i="2"/>
  <c r="AC310" i="2"/>
  <c r="AB310" i="2"/>
  <c r="AA310" i="2"/>
  <c r="Z310" i="2"/>
  <c r="Y310" i="2"/>
  <c r="X310" i="2"/>
  <c r="W310" i="2"/>
  <c r="K310" i="2"/>
  <c r="I310" i="2"/>
  <c r="J310" i="2" s="1"/>
  <c r="A310" i="2"/>
  <c r="BA146" i="2"/>
  <c r="AZ146" i="2"/>
  <c r="AY146" i="2"/>
  <c r="AX146" i="2"/>
  <c r="AW146" i="2"/>
  <c r="AV146" i="2"/>
  <c r="AU146" i="2"/>
  <c r="AT146" i="2"/>
  <c r="AS146" i="2"/>
  <c r="AR146" i="2"/>
  <c r="AQ146" i="2"/>
  <c r="AP146" i="2"/>
  <c r="AO146" i="2"/>
  <c r="AN146" i="2"/>
  <c r="AM146" i="2"/>
  <c r="AL146" i="2"/>
  <c r="AK146" i="2"/>
  <c r="AJ146" i="2"/>
  <c r="AI146" i="2"/>
  <c r="AH146" i="2"/>
  <c r="AG146" i="2"/>
  <c r="AF146" i="2"/>
  <c r="AE146" i="2"/>
  <c r="AD146" i="2"/>
  <c r="AC146" i="2"/>
  <c r="AB146" i="2"/>
  <c r="AA146" i="2"/>
  <c r="Z146" i="2"/>
  <c r="Y146" i="2"/>
  <c r="X146" i="2"/>
  <c r="W146" i="2"/>
  <c r="K146" i="2"/>
  <c r="I146" i="2"/>
  <c r="J146" i="2" s="1"/>
  <c r="A146" i="2"/>
  <c r="BA314" i="2"/>
  <c r="AZ314" i="2"/>
  <c r="AY314" i="2"/>
  <c r="AX314" i="2"/>
  <c r="AW314" i="2"/>
  <c r="AV314" i="2"/>
  <c r="AU314" i="2"/>
  <c r="AT314" i="2"/>
  <c r="AS314" i="2"/>
  <c r="AR314" i="2"/>
  <c r="AQ314" i="2"/>
  <c r="AP314" i="2"/>
  <c r="AO314" i="2"/>
  <c r="AN314" i="2"/>
  <c r="AM314" i="2"/>
  <c r="AL314" i="2"/>
  <c r="AK314" i="2"/>
  <c r="AJ314" i="2"/>
  <c r="AI314" i="2"/>
  <c r="AH314" i="2"/>
  <c r="AG314" i="2"/>
  <c r="AF314" i="2"/>
  <c r="AE314" i="2"/>
  <c r="AD314" i="2"/>
  <c r="AC314" i="2"/>
  <c r="AB314" i="2"/>
  <c r="AA314" i="2"/>
  <c r="Z314" i="2"/>
  <c r="Y314" i="2"/>
  <c r="X314" i="2"/>
  <c r="W314" i="2"/>
  <c r="K314" i="2"/>
  <c r="I314" i="2"/>
  <c r="J314" i="2" s="1"/>
  <c r="A314" i="2"/>
  <c r="BA726" i="2"/>
  <c r="AZ726" i="2"/>
  <c r="AY726" i="2"/>
  <c r="AX726" i="2"/>
  <c r="AW726" i="2"/>
  <c r="AV726" i="2"/>
  <c r="AU726" i="2"/>
  <c r="AT726" i="2"/>
  <c r="AS726" i="2"/>
  <c r="AR726" i="2"/>
  <c r="AQ726" i="2"/>
  <c r="AP726" i="2"/>
  <c r="AO726" i="2"/>
  <c r="AN726" i="2"/>
  <c r="AM726" i="2"/>
  <c r="AL726" i="2"/>
  <c r="AK726" i="2"/>
  <c r="AJ726" i="2"/>
  <c r="AI726" i="2"/>
  <c r="AH726" i="2"/>
  <c r="AG726" i="2"/>
  <c r="AF726" i="2"/>
  <c r="AE726" i="2"/>
  <c r="AD726" i="2"/>
  <c r="AC726" i="2"/>
  <c r="AB726" i="2"/>
  <c r="AA726" i="2"/>
  <c r="Z726" i="2"/>
  <c r="Y726" i="2"/>
  <c r="X726" i="2"/>
  <c r="W726" i="2"/>
  <c r="K726" i="2"/>
  <c r="I726" i="2"/>
  <c r="J726" i="2" s="1"/>
  <c r="A726" i="2"/>
  <c r="BA192" i="2"/>
  <c r="AZ192" i="2"/>
  <c r="AY192" i="2"/>
  <c r="AX192" i="2"/>
  <c r="AW192" i="2"/>
  <c r="AV192" i="2"/>
  <c r="AU192" i="2"/>
  <c r="AT192" i="2"/>
  <c r="AS192" i="2"/>
  <c r="AR192" i="2"/>
  <c r="AQ192" i="2"/>
  <c r="AP192" i="2"/>
  <c r="AO192" i="2"/>
  <c r="AN192" i="2"/>
  <c r="AM192" i="2"/>
  <c r="AL192" i="2"/>
  <c r="AK192" i="2"/>
  <c r="AJ192" i="2"/>
  <c r="AI192" i="2"/>
  <c r="AH192" i="2"/>
  <c r="AG192" i="2"/>
  <c r="AF192" i="2"/>
  <c r="AE192" i="2"/>
  <c r="AD192" i="2"/>
  <c r="AC192" i="2"/>
  <c r="AB192" i="2"/>
  <c r="AA192" i="2"/>
  <c r="Z192" i="2"/>
  <c r="Y192" i="2"/>
  <c r="X192" i="2"/>
  <c r="W192" i="2"/>
  <c r="K192" i="2"/>
  <c r="I192" i="2"/>
  <c r="J192" i="2" s="1"/>
  <c r="A192" i="2"/>
  <c r="BA194" i="2"/>
  <c r="AZ194" i="2"/>
  <c r="AY194" i="2"/>
  <c r="AX194" i="2"/>
  <c r="AW194" i="2"/>
  <c r="AV194" i="2"/>
  <c r="AU194" i="2"/>
  <c r="AT194" i="2"/>
  <c r="AS194" i="2"/>
  <c r="AR194" i="2"/>
  <c r="AQ194" i="2"/>
  <c r="AP194" i="2"/>
  <c r="AO194" i="2"/>
  <c r="AN194" i="2"/>
  <c r="AM194" i="2"/>
  <c r="AL194" i="2"/>
  <c r="AK194" i="2"/>
  <c r="AJ194" i="2"/>
  <c r="AI194" i="2"/>
  <c r="AH194" i="2"/>
  <c r="AG194" i="2"/>
  <c r="AF194" i="2"/>
  <c r="AE194" i="2"/>
  <c r="AD194" i="2"/>
  <c r="AC194" i="2"/>
  <c r="AB194" i="2"/>
  <c r="AA194" i="2"/>
  <c r="Z194" i="2"/>
  <c r="Y194" i="2"/>
  <c r="X194" i="2"/>
  <c r="W194" i="2"/>
  <c r="K194" i="2"/>
  <c r="I194" i="2"/>
  <c r="J194" i="2" s="1"/>
  <c r="A194" i="2"/>
  <c r="BA577" i="2"/>
  <c r="AZ577" i="2"/>
  <c r="AY577" i="2"/>
  <c r="AX577" i="2"/>
  <c r="AW577" i="2"/>
  <c r="AV577" i="2"/>
  <c r="AU577" i="2"/>
  <c r="AT577" i="2"/>
  <c r="AS577" i="2"/>
  <c r="AR577" i="2"/>
  <c r="AQ577" i="2"/>
  <c r="AP577" i="2"/>
  <c r="AO577" i="2"/>
  <c r="AN577" i="2"/>
  <c r="AM577" i="2"/>
  <c r="AL577" i="2"/>
  <c r="AK577" i="2"/>
  <c r="AJ577" i="2"/>
  <c r="AI577" i="2"/>
  <c r="AH577" i="2"/>
  <c r="AG577" i="2"/>
  <c r="AF577" i="2"/>
  <c r="AE577" i="2"/>
  <c r="AD577" i="2"/>
  <c r="AC577" i="2"/>
  <c r="AB577" i="2"/>
  <c r="AA577" i="2"/>
  <c r="Z577" i="2"/>
  <c r="Y577" i="2"/>
  <c r="X577" i="2"/>
  <c r="W577" i="2"/>
  <c r="K577" i="2"/>
  <c r="I577" i="2"/>
  <c r="J577" i="2" s="1"/>
  <c r="A577" i="2"/>
  <c r="BA509" i="2"/>
  <c r="AZ509" i="2"/>
  <c r="AY509" i="2"/>
  <c r="AX509" i="2"/>
  <c r="AW509" i="2"/>
  <c r="AV509" i="2"/>
  <c r="AU509" i="2"/>
  <c r="AT509" i="2"/>
  <c r="AS509" i="2"/>
  <c r="AR509" i="2"/>
  <c r="AQ509" i="2"/>
  <c r="AP509" i="2"/>
  <c r="AO509" i="2"/>
  <c r="AN509" i="2"/>
  <c r="AM509" i="2"/>
  <c r="AL509" i="2"/>
  <c r="AK509" i="2"/>
  <c r="AJ509" i="2"/>
  <c r="AI509" i="2"/>
  <c r="AH509" i="2"/>
  <c r="AG509" i="2"/>
  <c r="AF509" i="2"/>
  <c r="AE509" i="2"/>
  <c r="AD509" i="2"/>
  <c r="AC509" i="2"/>
  <c r="AB509" i="2"/>
  <c r="AA509" i="2"/>
  <c r="Z509" i="2"/>
  <c r="Y509" i="2"/>
  <c r="X509" i="2"/>
  <c r="W509" i="2"/>
  <c r="K509" i="2"/>
  <c r="I509" i="2"/>
  <c r="J509" i="2" s="1"/>
  <c r="A509" i="2"/>
  <c r="BA564" i="2"/>
  <c r="AZ564" i="2"/>
  <c r="AY564" i="2"/>
  <c r="AX564" i="2"/>
  <c r="AW564" i="2"/>
  <c r="AV564" i="2"/>
  <c r="AU564" i="2"/>
  <c r="AT564" i="2"/>
  <c r="AS564" i="2"/>
  <c r="AR564" i="2"/>
  <c r="AQ564" i="2"/>
  <c r="AP564" i="2"/>
  <c r="AO564" i="2"/>
  <c r="AN564" i="2"/>
  <c r="AM564" i="2"/>
  <c r="AL564" i="2"/>
  <c r="AK564" i="2"/>
  <c r="AJ564" i="2"/>
  <c r="AI564" i="2"/>
  <c r="AH564" i="2"/>
  <c r="AG564" i="2"/>
  <c r="AF564" i="2"/>
  <c r="AE564" i="2"/>
  <c r="AD564" i="2"/>
  <c r="AC564" i="2"/>
  <c r="AB564" i="2"/>
  <c r="AA564" i="2"/>
  <c r="Z564" i="2"/>
  <c r="Y564" i="2"/>
  <c r="X564" i="2"/>
  <c r="W564" i="2"/>
  <c r="K564" i="2"/>
  <c r="I564" i="2"/>
  <c r="J564" i="2" s="1"/>
  <c r="A564" i="2"/>
  <c r="BA576" i="2"/>
  <c r="AZ576" i="2"/>
  <c r="AY576" i="2"/>
  <c r="AX576" i="2"/>
  <c r="AW576" i="2"/>
  <c r="AV576" i="2"/>
  <c r="AU576" i="2"/>
  <c r="AT576" i="2"/>
  <c r="AS576" i="2"/>
  <c r="AR576" i="2"/>
  <c r="AQ576" i="2"/>
  <c r="AP576" i="2"/>
  <c r="AO576" i="2"/>
  <c r="AN576" i="2"/>
  <c r="AM576" i="2"/>
  <c r="AL576" i="2"/>
  <c r="AK576" i="2"/>
  <c r="AJ576" i="2"/>
  <c r="AI576" i="2"/>
  <c r="AH576" i="2"/>
  <c r="AG576" i="2"/>
  <c r="AF576" i="2"/>
  <c r="AE576" i="2"/>
  <c r="AD576" i="2"/>
  <c r="AC576" i="2"/>
  <c r="AB576" i="2"/>
  <c r="AA576" i="2"/>
  <c r="Z576" i="2"/>
  <c r="Y576" i="2"/>
  <c r="X576" i="2"/>
  <c r="W576" i="2"/>
  <c r="K576" i="2"/>
  <c r="I576" i="2"/>
  <c r="J576" i="2" s="1"/>
  <c r="A576" i="2"/>
  <c r="BA584" i="2"/>
  <c r="AZ584" i="2"/>
  <c r="AY584" i="2"/>
  <c r="AX584" i="2"/>
  <c r="AW584" i="2"/>
  <c r="AV584" i="2"/>
  <c r="AU584" i="2"/>
  <c r="AT584" i="2"/>
  <c r="AS584" i="2"/>
  <c r="AR584" i="2"/>
  <c r="AQ584" i="2"/>
  <c r="AP584" i="2"/>
  <c r="AO584" i="2"/>
  <c r="AN584" i="2"/>
  <c r="AM584" i="2"/>
  <c r="AL584" i="2"/>
  <c r="AK584" i="2"/>
  <c r="AJ584" i="2"/>
  <c r="AI584" i="2"/>
  <c r="AH584" i="2"/>
  <c r="AG584" i="2"/>
  <c r="AF584" i="2"/>
  <c r="AE584" i="2"/>
  <c r="AD584" i="2"/>
  <c r="AC584" i="2"/>
  <c r="AB584" i="2"/>
  <c r="AA584" i="2"/>
  <c r="Z584" i="2"/>
  <c r="Y584" i="2"/>
  <c r="X584" i="2"/>
  <c r="W584" i="2"/>
  <c r="K584" i="2"/>
  <c r="I584" i="2"/>
  <c r="J584" i="2" s="1"/>
  <c r="A584" i="2"/>
  <c r="BA571" i="2"/>
  <c r="AZ571" i="2"/>
  <c r="AY571" i="2"/>
  <c r="AX571" i="2"/>
  <c r="AW571" i="2"/>
  <c r="AV571" i="2"/>
  <c r="AU571" i="2"/>
  <c r="AT571" i="2"/>
  <c r="AS571" i="2"/>
  <c r="AR571" i="2"/>
  <c r="AQ571" i="2"/>
  <c r="AP571" i="2"/>
  <c r="AO571" i="2"/>
  <c r="AN571" i="2"/>
  <c r="AM571" i="2"/>
  <c r="AL571" i="2"/>
  <c r="AK571" i="2"/>
  <c r="AJ571" i="2"/>
  <c r="AI571" i="2"/>
  <c r="AH571" i="2"/>
  <c r="AG571" i="2"/>
  <c r="AF571" i="2"/>
  <c r="AE571" i="2"/>
  <c r="AD571" i="2"/>
  <c r="AC571" i="2"/>
  <c r="AB571" i="2"/>
  <c r="AA571" i="2"/>
  <c r="Z571" i="2"/>
  <c r="Y571" i="2"/>
  <c r="X571" i="2"/>
  <c r="W571" i="2"/>
  <c r="K571" i="2"/>
  <c r="I571" i="2"/>
  <c r="J571" i="2" s="1"/>
  <c r="A571" i="2"/>
  <c r="BA583" i="2"/>
  <c r="AZ583" i="2"/>
  <c r="AY583" i="2"/>
  <c r="AX583" i="2"/>
  <c r="AW583" i="2"/>
  <c r="AV583" i="2"/>
  <c r="AU583" i="2"/>
  <c r="AT583" i="2"/>
  <c r="AS583" i="2"/>
  <c r="AR583" i="2"/>
  <c r="AQ583" i="2"/>
  <c r="AP583" i="2"/>
  <c r="AO583" i="2"/>
  <c r="AN583" i="2"/>
  <c r="AM583" i="2"/>
  <c r="AL583" i="2"/>
  <c r="AK583" i="2"/>
  <c r="AJ583" i="2"/>
  <c r="AI583" i="2"/>
  <c r="AH583" i="2"/>
  <c r="AG583" i="2"/>
  <c r="AF583" i="2"/>
  <c r="AE583" i="2"/>
  <c r="AD583" i="2"/>
  <c r="AC583" i="2"/>
  <c r="AB583" i="2"/>
  <c r="AA583" i="2"/>
  <c r="Z583" i="2"/>
  <c r="Y583" i="2"/>
  <c r="X583" i="2"/>
  <c r="W583" i="2"/>
  <c r="K583" i="2"/>
  <c r="I583" i="2"/>
  <c r="J583" i="2" s="1"/>
  <c r="A583" i="2"/>
  <c r="BA570" i="2"/>
  <c r="AZ570" i="2"/>
  <c r="AY570" i="2"/>
  <c r="AX570" i="2"/>
  <c r="AW570" i="2"/>
  <c r="AV570" i="2"/>
  <c r="AU570" i="2"/>
  <c r="AT570" i="2"/>
  <c r="AS570" i="2"/>
  <c r="AR570" i="2"/>
  <c r="AQ570" i="2"/>
  <c r="AP570" i="2"/>
  <c r="AO570" i="2"/>
  <c r="AN570" i="2"/>
  <c r="AM570" i="2"/>
  <c r="AL570" i="2"/>
  <c r="AK570" i="2"/>
  <c r="AJ570" i="2"/>
  <c r="AI570" i="2"/>
  <c r="AH570" i="2"/>
  <c r="AG570" i="2"/>
  <c r="AF570" i="2"/>
  <c r="AE570" i="2"/>
  <c r="AD570" i="2"/>
  <c r="AC570" i="2"/>
  <c r="AB570" i="2"/>
  <c r="AA570" i="2"/>
  <c r="Z570" i="2"/>
  <c r="Y570" i="2"/>
  <c r="X570" i="2"/>
  <c r="W570" i="2"/>
  <c r="K570" i="2"/>
  <c r="I570" i="2"/>
  <c r="J570" i="2" s="1"/>
  <c r="A570" i="2"/>
  <c r="BA573" i="2"/>
  <c r="AZ573" i="2"/>
  <c r="AY573" i="2"/>
  <c r="AX573" i="2"/>
  <c r="AW573" i="2"/>
  <c r="AV573" i="2"/>
  <c r="AU573" i="2"/>
  <c r="AT573" i="2"/>
  <c r="AS573" i="2"/>
  <c r="AR573" i="2"/>
  <c r="AQ573" i="2"/>
  <c r="AP573" i="2"/>
  <c r="AO573" i="2"/>
  <c r="AN573" i="2"/>
  <c r="AM573" i="2"/>
  <c r="AL573" i="2"/>
  <c r="AK573" i="2"/>
  <c r="AJ573" i="2"/>
  <c r="AI573" i="2"/>
  <c r="AH573" i="2"/>
  <c r="AG573" i="2"/>
  <c r="AF573" i="2"/>
  <c r="AE573" i="2"/>
  <c r="AD573" i="2"/>
  <c r="AC573" i="2"/>
  <c r="AB573" i="2"/>
  <c r="AA573" i="2"/>
  <c r="Z573" i="2"/>
  <c r="Y573" i="2"/>
  <c r="X573" i="2"/>
  <c r="W573" i="2"/>
  <c r="K573" i="2"/>
  <c r="I573" i="2"/>
  <c r="J573" i="2" s="1"/>
  <c r="A573" i="2"/>
  <c r="BA580" i="2"/>
  <c r="AZ580" i="2"/>
  <c r="AY580" i="2"/>
  <c r="AX580" i="2"/>
  <c r="AW580" i="2"/>
  <c r="AV580" i="2"/>
  <c r="AU580" i="2"/>
  <c r="AT580" i="2"/>
  <c r="AS580" i="2"/>
  <c r="AR580" i="2"/>
  <c r="AQ580" i="2"/>
  <c r="AP580" i="2"/>
  <c r="AO580" i="2"/>
  <c r="AN580" i="2"/>
  <c r="AM580" i="2"/>
  <c r="AL580" i="2"/>
  <c r="AK580" i="2"/>
  <c r="AJ580" i="2"/>
  <c r="AI580" i="2"/>
  <c r="AH580" i="2"/>
  <c r="AG580" i="2"/>
  <c r="AF580" i="2"/>
  <c r="AE580" i="2"/>
  <c r="AD580" i="2"/>
  <c r="AC580" i="2"/>
  <c r="AB580" i="2"/>
  <c r="AA580" i="2"/>
  <c r="Z580" i="2"/>
  <c r="Y580" i="2"/>
  <c r="X580" i="2"/>
  <c r="W580" i="2"/>
  <c r="K580" i="2"/>
  <c r="I580" i="2"/>
  <c r="J580" i="2" s="1"/>
  <c r="A580" i="2"/>
  <c r="BA567" i="2"/>
  <c r="AZ567" i="2"/>
  <c r="AY567" i="2"/>
  <c r="AX567" i="2"/>
  <c r="AW567" i="2"/>
  <c r="AV567" i="2"/>
  <c r="AU567" i="2"/>
  <c r="AT567" i="2"/>
  <c r="AS567" i="2"/>
  <c r="AR567" i="2"/>
  <c r="AQ567" i="2"/>
  <c r="AP567" i="2"/>
  <c r="AO567" i="2"/>
  <c r="AN567" i="2"/>
  <c r="AM567" i="2"/>
  <c r="AL567" i="2"/>
  <c r="AK567" i="2"/>
  <c r="AJ567" i="2"/>
  <c r="AI567" i="2"/>
  <c r="AH567" i="2"/>
  <c r="AG567" i="2"/>
  <c r="AF567" i="2"/>
  <c r="AE567" i="2"/>
  <c r="AD567" i="2"/>
  <c r="AC567" i="2"/>
  <c r="AB567" i="2"/>
  <c r="AA567" i="2"/>
  <c r="Z567" i="2"/>
  <c r="Y567" i="2"/>
  <c r="X567" i="2"/>
  <c r="W567" i="2"/>
  <c r="K567" i="2"/>
  <c r="I567" i="2"/>
  <c r="J567" i="2" s="1"/>
  <c r="A567" i="2"/>
  <c r="BA574" i="2"/>
  <c r="AZ574" i="2"/>
  <c r="AY574" i="2"/>
  <c r="AX574" i="2"/>
  <c r="AW574" i="2"/>
  <c r="AV574" i="2"/>
  <c r="AU574" i="2"/>
  <c r="AT574" i="2"/>
  <c r="AS574" i="2"/>
  <c r="AR574" i="2"/>
  <c r="AQ574" i="2"/>
  <c r="AP574" i="2"/>
  <c r="AO574" i="2"/>
  <c r="AN574" i="2"/>
  <c r="AM574" i="2"/>
  <c r="AL574" i="2"/>
  <c r="AK574" i="2"/>
  <c r="AJ574" i="2"/>
  <c r="AI574" i="2"/>
  <c r="AH574" i="2"/>
  <c r="AG574" i="2"/>
  <c r="AF574" i="2"/>
  <c r="AE574" i="2"/>
  <c r="AD574" i="2"/>
  <c r="AC574" i="2"/>
  <c r="AB574" i="2"/>
  <c r="AA574" i="2"/>
  <c r="Z574" i="2"/>
  <c r="Y574" i="2"/>
  <c r="X574" i="2"/>
  <c r="W574" i="2"/>
  <c r="K574" i="2"/>
  <c r="I574" i="2"/>
  <c r="J574" i="2" s="1"/>
  <c r="A574" i="2"/>
  <c r="BA581" i="2"/>
  <c r="AZ581" i="2"/>
  <c r="AY581" i="2"/>
  <c r="AX581" i="2"/>
  <c r="AW581" i="2"/>
  <c r="AV581" i="2"/>
  <c r="AU581" i="2"/>
  <c r="AT581" i="2"/>
  <c r="AS581" i="2"/>
  <c r="AR581" i="2"/>
  <c r="AQ581" i="2"/>
  <c r="AP581" i="2"/>
  <c r="AO581" i="2"/>
  <c r="AN581" i="2"/>
  <c r="AM581" i="2"/>
  <c r="AL581" i="2"/>
  <c r="AK581" i="2"/>
  <c r="AJ581" i="2"/>
  <c r="AI581" i="2"/>
  <c r="AH581" i="2"/>
  <c r="AG581" i="2"/>
  <c r="AF581" i="2"/>
  <c r="AE581" i="2"/>
  <c r="AD581" i="2"/>
  <c r="AC581" i="2"/>
  <c r="AB581" i="2"/>
  <c r="AA581" i="2"/>
  <c r="Z581" i="2"/>
  <c r="Y581" i="2"/>
  <c r="X581" i="2"/>
  <c r="W581" i="2"/>
  <c r="K581" i="2"/>
  <c r="I581" i="2"/>
  <c r="J581" i="2" s="1"/>
  <c r="A581" i="2"/>
  <c r="BA568" i="2"/>
  <c r="AZ568" i="2"/>
  <c r="AY568" i="2"/>
  <c r="AX568" i="2"/>
  <c r="AW568" i="2"/>
  <c r="AV568" i="2"/>
  <c r="AU568" i="2"/>
  <c r="AT568" i="2"/>
  <c r="AS568" i="2"/>
  <c r="AR568" i="2"/>
  <c r="AQ568" i="2"/>
  <c r="AP568" i="2"/>
  <c r="AO568" i="2"/>
  <c r="AN568" i="2"/>
  <c r="AM568" i="2"/>
  <c r="AL568" i="2"/>
  <c r="AK568" i="2"/>
  <c r="AJ568" i="2"/>
  <c r="AI568" i="2"/>
  <c r="AH568" i="2"/>
  <c r="AG568" i="2"/>
  <c r="AF568" i="2"/>
  <c r="AE568" i="2"/>
  <c r="AD568" i="2"/>
  <c r="AC568" i="2"/>
  <c r="AB568" i="2"/>
  <c r="AA568" i="2"/>
  <c r="Z568" i="2"/>
  <c r="Y568" i="2"/>
  <c r="X568" i="2"/>
  <c r="W568" i="2"/>
  <c r="K568" i="2"/>
  <c r="I568" i="2"/>
  <c r="J568" i="2" s="1"/>
  <c r="A568" i="2"/>
  <c r="BA510" i="2"/>
  <c r="AZ510" i="2"/>
  <c r="AY510" i="2"/>
  <c r="AX510" i="2"/>
  <c r="AW510" i="2"/>
  <c r="AV510" i="2"/>
  <c r="AU510" i="2"/>
  <c r="AT510" i="2"/>
  <c r="AS510" i="2"/>
  <c r="AR510" i="2"/>
  <c r="AQ510" i="2"/>
  <c r="AP510" i="2"/>
  <c r="AO510" i="2"/>
  <c r="AN510" i="2"/>
  <c r="AM510" i="2"/>
  <c r="AL510" i="2"/>
  <c r="AK510" i="2"/>
  <c r="AJ510" i="2"/>
  <c r="AI510" i="2"/>
  <c r="AH510" i="2"/>
  <c r="AG510" i="2"/>
  <c r="AF510" i="2"/>
  <c r="AE510" i="2"/>
  <c r="AD510" i="2"/>
  <c r="AC510" i="2"/>
  <c r="AB510" i="2"/>
  <c r="AA510" i="2"/>
  <c r="Z510" i="2"/>
  <c r="Y510" i="2"/>
  <c r="X510" i="2"/>
  <c r="W510" i="2"/>
  <c r="K510" i="2"/>
  <c r="I510" i="2"/>
  <c r="J510" i="2" s="1"/>
  <c r="A510" i="2"/>
  <c r="BA316" i="2"/>
  <c r="AZ316" i="2"/>
  <c r="AY316" i="2"/>
  <c r="AX316" i="2"/>
  <c r="AW316" i="2"/>
  <c r="AV316" i="2"/>
  <c r="AU316" i="2"/>
  <c r="AT316" i="2"/>
  <c r="AS316" i="2"/>
  <c r="AR316" i="2"/>
  <c r="AQ316" i="2"/>
  <c r="AP316" i="2"/>
  <c r="AO316" i="2"/>
  <c r="AN316" i="2"/>
  <c r="AM316" i="2"/>
  <c r="AL316" i="2"/>
  <c r="AK316" i="2"/>
  <c r="AJ316" i="2"/>
  <c r="AI316" i="2"/>
  <c r="AH316" i="2"/>
  <c r="AG316" i="2"/>
  <c r="AF316" i="2"/>
  <c r="AE316" i="2"/>
  <c r="AD316" i="2"/>
  <c r="AC316" i="2"/>
  <c r="AB316" i="2"/>
  <c r="AA316" i="2"/>
  <c r="Z316" i="2"/>
  <c r="Y316" i="2"/>
  <c r="X316" i="2"/>
  <c r="W316" i="2"/>
  <c r="K316" i="2"/>
  <c r="I316" i="2"/>
  <c r="J316" i="2" s="1"/>
  <c r="A316" i="2"/>
  <c r="BA474" i="2"/>
  <c r="AZ474" i="2"/>
  <c r="AY474" i="2"/>
  <c r="AX474" i="2"/>
  <c r="AW474" i="2"/>
  <c r="AV474" i="2"/>
  <c r="AU474" i="2"/>
  <c r="AT474" i="2"/>
  <c r="AS474" i="2"/>
  <c r="AR474" i="2"/>
  <c r="AQ474" i="2"/>
  <c r="AP474" i="2"/>
  <c r="AO474" i="2"/>
  <c r="AN474" i="2"/>
  <c r="AM474" i="2"/>
  <c r="AL474" i="2"/>
  <c r="AK474" i="2"/>
  <c r="AJ474" i="2"/>
  <c r="AI474" i="2"/>
  <c r="AH474" i="2"/>
  <c r="AG474" i="2"/>
  <c r="AF474" i="2"/>
  <c r="AE474" i="2"/>
  <c r="AD474" i="2"/>
  <c r="AC474" i="2"/>
  <c r="AB474" i="2"/>
  <c r="AA474" i="2"/>
  <c r="Z474" i="2"/>
  <c r="Y474" i="2"/>
  <c r="X474" i="2"/>
  <c r="W474" i="2"/>
  <c r="K474" i="2"/>
  <c r="I474" i="2"/>
  <c r="J474" i="2" s="1"/>
  <c r="A474" i="2"/>
  <c r="BA463" i="2"/>
  <c r="AZ463" i="2"/>
  <c r="AY463" i="2"/>
  <c r="AX463" i="2"/>
  <c r="AW463" i="2"/>
  <c r="AV463" i="2"/>
  <c r="AU463" i="2"/>
  <c r="AT463" i="2"/>
  <c r="AS463" i="2"/>
  <c r="AR463" i="2"/>
  <c r="AQ463" i="2"/>
  <c r="AP463" i="2"/>
  <c r="AO463" i="2"/>
  <c r="AN463" i="2"/>
  <c r="AM463" i="2"/>
  <c r="AL463" i="2"/>
  <c r="AK463" i="2"/>
  <c r="AJ463" i="2"/>
  <c r="AI463" i="2"/>
  <c r="AH463" i="2"/>
  <c r="AG463" i="2"/>
  <c r="AF463" i="2"/>
  <c r="AE463" i="2"/>
  <c r="AD463" i="2"/>
  <c r="AC463" i="2"/>
  <c r="AB463" i="2"/>
  <c r="AA463" i="2"/>
  <c r="Z463" i="2"/>
  <c r="Y463" i="2"/>
  <c r="X463" i="2"/>
  <c r="W463" i="2"/>
  <c r="K463" i="2"/>
  <c r="I463" i="2"/>
  <c r="J463" i="2" s="1"/>
  <c r="A463" i="2"/>
  <c r="BA459" i="2"/>
  <c r="AZ459" i="2"/>
  <c r="AY459" i="2"/>
  <c r="AX459" i="2"/>
  <c r="AW459" i="2"/>
  <c r="AV459" i="2"/>
  <c r="AU459" i="2"/>
  <c r="AT459" i="2"/>
  <c r="AS459" i="2"/>
  <c r="AR459" i="2"/>
  <c r="AQ459" i="2"/>
  <c r="AP459" i="2"/>
  <c r="AO459" i="2"/>
  <c r="AN459" i="2"/>
  <c r="AM459" i="2"/>
  <c r="AL459" i="2"/>
  <c r="AK459" i="2"/>
  <c r="AJ459" i="2"/>
  <c r="AI459" i="2"/>
  <c r="AH459" i="2"/>
  <c r="AG459" i="2"/>
  <c r="AF459" i="2"/>
  <c r="AE459" i="2"/>
  <c r="AD459" i="2"/>
  <c r="AC459" i="2"/>
  <c r="AB459" i="2"/>
  <c r="AA459" i="2"/>
  <c r="Z459" i="2"/>
  <c r="Y459" i="2"/>
  <c r="X459" i="2"/>
  <c r="W459" i="2"/>
  <c r="K459" i="2"/>
  <c r="I459" i="2"/>
  <c r="J459" i="2" s="1"/>
  <c r="A459" i="2"/>
  <c r="BA520" i="2"/>
  <c r="AZ520" i="2"/>
  <c r="AY520" i="2"/>
  <c r="AX520" i="2"/>
  <c r="AW520" i="2"/>
  <c r="AV520" i="2"/>
  <c r="AU520" i="2"/>
  <c r="AT520" i="2"/>
  <c r="AS520" i="2"/>
  <c r="AR520" i="2"/>
  <c r="AQ520" i="2"/>
  <c r="AP520" i="2"/>
  <c r="AO520" i="2"/>
  <c r="AN520" i="2"/>
  <c r="AM520" i="2"/>
  <c r="AL520" i="2"/>
  <c r="AK520" i="2"/>
  <c r="AJ520" i="2"/>
  <c r="AI520" i="2"/>
  <c r="AH520" i="2"/>
  <c r="AG520" i="2"/>
  <c r="AF520" i="2"/>
  <c r="AE520" i="2"/>
  <c r="AD520" i="2"/>
  <c r="AC520" i="2"/>
  <c r="AB520" i="2"/>
  <c r="AA520" i="2"/>
  <c r="Z520" i="2"/>
  <c r="Y520" i="2"/>
  <c r="X520" i="2"/>
  <c r="W520" i="2"/>
  <c r="K520" i="2"/>
  <c r="I520" i="2"/>
  <c r="J520" i="2" s="1"/>
  <c r="A520" i="2"/>
  <c r="BA701" i="2"/>
  <c r="AZ701" i="2"/>
  <c r="AY701" i="2"/>
  <c r="AX701" i="2"/>
  <c r="AW701" i="2"/>
  <c r="AV701" i="2"/>
  <c r="AU701" i="2"/>
  <c r="AT701" i="2"/>
  <c r="AS701" i="2"/>
  <c r="AR701" i="2"/>
  <c r="AQ701" i="2"/>
  <c r="AP701" i="2"/>
  <c r="AO701" i="2"/>
  <c r="AN701" i="2"/>
  <c r="AM701" i="2"/>
  <c r="AL701" i="2"/>
  <c r="AK701" i="2"/>
  <c r="AJ701" i="2"/>
  <c r="AI701" i="2"/>
  <c r="AH701" i="2"/>
  <c r="AG701" i="2"/>
  <c r="AF701" i="2"/>
  <c r="AE701" i="2"/>
  <c r="AD701" i="2"/>
  <c r="AC701" i="2"/>
  <c r="AB701" i="2"/>
  <c r="AA701" i="2"/>
  <c r="Z701" i="2"/>
  <c r="Y701" i="2"/>
  <c r="X701" i="2"/>
  <c r="W701" i="2"/>
  <c r="K701" i="2"/>
  <c r="I701" i="2"/>
  <c r="J701" i="2" s="1"/>
  <c r="A701" i="2"/>
  <c r="BA484" i="2"/>
  <c r="AZ484" i="2"/>
  <c r="AY484" i="2"/>
  <c r="AX484" i="2"/>
  <c r="AW484" i="2"/>
  <c r="AV484" i="2"/>
  <c r="AU484" i="2"/>
  <c r="AT484" i="2"/>
  <c r="AS484" i="2"/>
  <c r="AR484" i="2"/>
  <c r="AQ484" i="2"/>
  <c r="AP484" i="2"/>
  <c r="AO484" i="2"/>
  <c r="AN484" i="2"/>
  <c r="AM484" i="2"/>
  <c r="AL484" i="2"/>
  <c r="AK484" i="2"/>
  <c r="AJ484" i="2"/>
  <c r="AI484" i="2"/>
  <c r="AH484" i="2"/>
  <c r="AG484" i="2"/>
  <c r="AF484" i="2"/>
  <c r="AE484" i="2"/>
  <c r="AD484" i="2"/>
  <c r="AC484" i="2"/>
  <c r="AB484" i="2"/>
  <c r="AA484" i="2"/>
  <c r="Z484" i="2"/>
  <c r="Y484" i="2"/>
  <c r="X484" i="2"/>
  <c r="W484" i="2"/>
  <c r="K484" i="2"/>
  <c r="I484" i="2"/>
  <c r="J484" i="2" s="1"/>
  <c r="A484" i="2"/>
  <c r="BA472" i="2"/>
  <c r="AZ472" i="2"/>
  <c r="AY472" i="2"/>
  <c r="AX472" i="2"/>
  <c r="AW472" i="2"/>
  <c r="AV472" i="2"/>
  <c r="AU472" i="2"/>
  <c r="AT472" i="2"/>
  <c r="AS472" i="2"/>
  <c r="AR472" i="2"/>
  <c r="AQ472" i="2"/>
  <c r="AP472" i="2"/>
  <c r="AO472" i="2"/>
  <c r="AN472" i="2"/>
  <c r="AM472" i="2"/>
  <c r="AL472" i="2"/>
  <c r="AK472" i="2"/>
  <c r="AJ472" i="2"/>
  <c r="AI472" i="2"/>
  <c r="AH472" i="2"/>
  <c r="AG472" i="2"/>
  <c r="AF472" i="2"/>
  <c r="AE472" i="2"/>
  <c r="AD472" i="2"/>
  <c r="AC472" i="2"/>
  <c r="AB472" i="2"/>
  <c r="AA472" i="2"/>
  <c r="Z472" i="2"/>
  <c r="Y472" i="2"/>
  <c r="X472" i="2"/>
  <c r="W472" i="2"/>
  <c r="K472" i="2"/>
  <c r="I472" i="2"/>
  <c r="J472" i="2" s="1"/>
  <c r="A472" i="2"/>
  <c r="BA462" i="2"/>
  <c r="AZ462" i="2"/>
  <c r="AY462" i="2"/>
  <c r="AX462" i="2"/>
  <c r="AW462" i="2"/>
  <c r="AV462" i="2"/>
  <c r="AU462" i="2"/>
  <c r="AT462" i="2"/>
  <c r="AS462" i="2"/>
  <c r="AR462" i="2"/>
  <c r="AQ462" i="2"/>
  <c r="AP462" i="2"/>
  <c r="AO462" i="2"/>
  <c r="AN462" i="2"/>
  <c r="AM462" i="2"/>
  <c r="AL462" i="2"/>
  <c r="AK462" i="2"/>
  <c r="AJ462" i="2"/>
  <c r="AI462" i="2"/>
  <c r="AH462" i="2"/>
  <c r="AG462" i="2"/>
  <c r="AF462" i="2"/>
  <c r="AE462" i="2"/>
  <c r="AD462" i="2"/>
  <c r="AC462" i="2"/>
  <c r="AB462" i="2"/>
  <c r="AA462" i="2"/>
  <c r="Z462" i="2"/>
  <c r="Y462" i="2"/>
  <c r="X462" i="2"/>
  <c r="W462" i="2"/>
  <c r="K462" i="2"/>
  <c r="I462" i="2"/>
  <c r="J462" i="2" s="1"/>
  <c r="A462" i="2"/>
  <c r="BA458" i="2"/>
  <c r="AZ458" i="2"/>
  <c r="AY458" i="2"/>
  <c r="AX458" i="2"/>
  <c r="AW458" i="2"/>
  <c r="AV458" i="2"/>
  <c r="AU458" i="2"/>
  <c r="AT458" i="2"/>
  <c r="AS458" i="2"/>
  <c r="AR458" i="2"/>
  <c r="AQ458" i="2"/>
  <c r="AP458" i="2"/>
  <c r="AO458" i="2"/>
  <c r="AN458" i="2"/>
  <c r="AM458" i="2"/>
  <c r="AL458" i="2"/>
  <c r="AK458" i="2"/>
  <c r="AJ458" i="2"/>
  <c r="AI458" i="2"/>
  <c r="AH458" i="2"/>
  <c r="AG458" i="2"/>
  <c r="AF458" i="2"/>
  <c r="AE458" i="2"/>
  <c r="AD458" i="2"/>
  <c r="AC458" i="2"/>
  <c r="AB458" i="2"/>
  <c r="AA458" i="2"/>
  <c r="Z458" i="2"/>
  <c r="Y458" i="2"/>
  <c r="X458" i="2"/>
  <c r="W458" i="2"/>
  <c r="K458" i="2"/>
  <c r="I458" i="2"/>
  <c r="J458" i="2" s="1"/>
  <c r="A458" i="2"/>
  <c r="BA699" i="2"/>
  <c r="AZ699" i="2"/>
  <c r="AY699" i="2"/>
  <c r="AX699" i="2"/>
  <c r="AW699" i="2"/>
  <c r="AV699" i="2"/>
  <c r="AU699" i="2"/>
  <c r="AT699" i="2"/>
  <c r="AS699" i="2"/>
  <c r="AR699" i="2"/>
  <c r="AQ699" i="2"/>
  <c r="AP699" i="2"/>
  <c r="AO699" i="2"/>
  <c r="AN699" i="2"/>
  <c r="AM699" i="2"/>
  <c r="AL699" i="2"/>
  <c r="AK699" i="2"/>
  <c r="AJ699" i="2"/>
  <c r="AI699" i="2"/>
  <c r="AH699" i="2"/>
  <c r="AG699" i="2"/>
  <c r="AF699" i="2"/>
  <c r="AE699" i="2"/>
  <c r="AD699" i="2"/>
  <c r="AC699" i="2"/>
  <c r="AB699" i="2"/>
  <c r="AA699" i="2"/>
  <c r="Z699" i="2"/>
  <c r="Y699" i="2"/>
  <c r="X699" i="2"/>
  <c r="W699" i="2"/>
  <c r="K699" i="2"/>
  <c r="I699" i="2"/>
  <c r="J699" i="2" s="1"/>
  <c r="A699" i="2"/>
  <c r="BA206" i="2"/>
  <c r="AZ206" i="2"/>
  <c r="AY206" i="2"/>
  <c r="AX206" i="2"/>
  <c r="AW206" i="2"/>
  <c r="AV206" i="2"/>
  <c r="AU206" i="2"/>
  <c r="AT206" i="2"/>
  <c r="AS206" i="2"/>
  <c r="AR206" i="2"/>
  <c r="AQ206" i="2"/>
  <c r="AP206" i="2"/>
  <c r="AO206" i="2"/>
  <c r="AN206" i="2"/>
  <c r="AM206" i="2"/>
  <c r="AL206" i="2"/>
  <c r="AK206" i="2"/>
  <c r="AJ206" i="2"/>
  <c r="AI206" i="2"/>
  <c r="AH206" i="2"/>
  <c r="AG206" i="2"/>
  <c r="AF206" i="2"/>
  <c r="AE206" i="2"/>
  <c r="AD206" i="2"/>
  <c r="AC206" i="2"/>
  <c r="AB206" i="2"/>
  <c r="AA206" i="2"/>
  <c r="Z206" i="2"/>
  <c r="Y206" i="2"/>
  <c r="X206" i="2"/>
  <c r="W206" i="2"/>
  <c r="K206" i="2"/>
  <c r="I206" i="2"/>
  <c r="J206" i="2" s="1"/>
  <c r="A206" i="2"/>
  <c r="BA205" i="2"/>
  <c r="AZ205" i="2"/>
  <c r="AY205" i="2"/>
  <c r="AX205" i="2"/>
  <c r="AW205" i="2"/>
  <c r="AV205" i="2"/>
  <c r="AU205" i="2"/>
  <c r="AT205" i="2"/>
  <c r="AS205" i="2"/>
  <c r="AR205" i="2"/>
  <c r="AQ205" i="2"/>
  <c r="AP205" i="2"/>
  <c r="AO205" i="2"/>
  <c r="AN205" i="2"/>
  <c r="AM205" i="2"/>
  <c r="AL205" i="2"/>
  <c r="AK205" i="2"/>
  <c r="AJ205" i="2"/>
  <c r="AI205" i="2"/>
  <c r="AH205" i="2"/>
  <c r="AG205" i="2"/>
  <c r="AF205" i="2"/>
  <c r="AE205" i="2"/>
  <c r="AD205" i="2"/>
  <c r="AC205" i="2"/>
  <c r="AB205" i="2"/>
  <c r="AA205" i="2"/>
  <c r="Z205" i="2"/>
  <c r="Y205" i="2"/>
  <c r="X205" i="2"/>
  <c r="W205" i="2"/>
  <c r="K205" i="2"/>
  <c r="I205" i="2"/>
  <c r="J205" i="2" s="1"/>
  <c r="A205" i="2"/>
  <c r="BA233" i="2"/>
  <c r="AZ233" i="2"/>
  <c r="AY233" i="2"/>
  <c r="AX233" i="2"/>
  <c r="AW233" i="2"/>
  <c r="AV233" i="2"/>
  <c r="AU233" i="2"/>
  <c r="AT233" i="2"/>
  <c r="AS233" i="2"/>
  <c r="AR233" i="2"/>
  <c r="AQ233" i="2"/>
  <c r="AP233" i="2"/>
  <c r="AO233" i="2"/>
  <c r="AN233" i="2"/>
  <c r="AM233" i="2"/>
  <c r="AL233" i="2"/>
  <c r="AK233" i="2"/>
  <c r="AJ233" i="2"/>
  <c r="AI233" i="2"/>
  <c r="AH233" i="2"/>
  <c r="AG233" i="2"/>
  <c r="AF233" i="2"/>
  <c r="AE233" i="2"/>
  <c r="AD233" i="2"/>
  <c r="AC233" i="2"/>
  <c r="AB233" i="2"/>
  <c r="AA233" i="2"/>
  <c r="Z233" i="2"/>
  <c r="Y233" i="2"/>
  <c r="X233" i="2"/>
  <c r="W233" i="2"/>
  <c r="K233" i="2"/>
  <c r="I233" i="2"/>
  <c r="J233" i="2" s="1"/>
  <c r="A233" i="2"/>
  <c r="BA232" i="2"/>
  <c r="AZ232" i="2"/>
  <c r="AY232" i="2"/>
  <c r="AX232" i="2"/>
  <c r="AW232" i="2"/>
  <c r="AV232" i="2"/>
  <c r="AU232" i="2"/>
  <c r="AT232" i="2"/>
  <c r="AS232" i="2"/>
  <c r="AR232" i="2"/>
  <c r="AQ232" i="2"/>
  <c r="AP232" i="2"/>
  <c r="AO232" i="2"/>
  <c r="AN232" i="2"/>
  <c r="AM232" i="2"/>
  <c r="AL232" i="2"/>
  <c r="AK232" i="2"/>
  <c r="AJ232" i="2"/>
  <c r="AI232" i="2"/>
  <c r="AH232" i="2"/>
  <c r="AG232" i="2"/>
  <c r="AF232" i="2"/>
  <c r="AE232" i="2"/>
  <c r="AD232" i="2"/>
  <c r="AC232" i="2"/>
  <c r="AB232" i="2"/>
  <c r="AA232" i="2"/>
  <c r="Z232" i="2"/>
  <c r="Y232" i="2"/>
  <c r="X232" i="2"/>
  <c r="W232" i="2"/>
  <c r="K232" i="2"/>
  <c r="I232" i="2"/>
  <c r="J232" i="2" s="1"/>
  <c r="A232" i="2"/>
  <c r="BA702" i="2"/>
  <c r="AZ702" i="2"/>
  <c r="AY702" i="2"/>
  <c r="AX702" i="2"/>
  <c r="AW702" i="2"/>
  <c r="AV702" i="2"/>
  <c r="AU702" i="2"/>
  <c r="AT702" i="2"/>
  <c r="AS702" i="2"/>
  <c r="AR702" i="2"/>
  <c r="AQ702" i="2"/>
  <c r="AP702" i="2"/>
  <c r="AO702" i="2"/>
  <c r="AN702" i="2"/>
  <c r="AM702" i="2"/>
  <c r="AL702" i="2"/>
  <c r="AK702" i="2"/>
  <c r="AJ702" i="2"/>
  <c r="AI702" i="2"/>
  <c r="AH702" i="2"/>
  <c r="AG702" i="2"/>
  <c r="AF702" i="2"/>
  <c r="AE702" i="2"/>
  <c r="AD702" i="2"/>
  <c r="AC702" i="2"/>
  <c r="AB702" i="2"/>
  <c r="AA702" i="2"/>
  <c r="Z702" i="2"/>
  <c r="Y702" i="2"/>
  <c r="X702" i="2"/>
  <c r="W702" i="2"/>
  <c r="K702" i="2"/>
  <c r="I702" i="2"/>
  <c r="J702" i="2" s="1"/>
  <c r="A702" i="2"/>
  <c r="BA708" i="2"/>
  <c r="AZ708" i="2"/>
  <c r="AY708" i="2"/>
  <c r="AX708" i="2"/>
  <c r="AW708" i="2"/>
  <c r="AV708" i="2"/>
  <c r="AU708" i="2"/>
  <c r="AT708" i="2"/>
  <c r="AS708" i="2"/>
  <c r="AR708" i="2"/>
  <c r="AQ708" i="2"/>
  <c r="AP708" i="2"/>
  <c r="AO708" i="2"/>
  <c r="AN708" i="2"/>
  <c r="AM708" i="2"/>
  <c r="AL708" i="2"/>
  <c r="AK708" i="2"/>
  <c r="AJ708" i="2"/>
  <c r="AI708" i="2"/>
  <c r="AH708" i="2"/>
  <c r="AG708" i="2"/>
  <c r="AF708" i="2"/>
  <c r="AE708" i="2"/>
  <c r="AD708" i="2"/>
  <c r="AC708" i="2"/>
  <c r="AB708" i="2"/>
  <c r="AA708" i="2"/>
  <c r="Z708" i="2"/>
  <c r="Y708" i="2"/>
  <c r="X708" i="2"/>
  <c r="W708" i="2"/>
  <c r="K708" i="2"/>
  <c r="I708" i="2"/>
  <c r="J708" i="2" s="1"/>
  <c r="A708" i="2"/>
  <c r="BA706" i="2"/>
  <c r="AZ706" i="2"/>
  <c r="AY706" i="2"/>
  <c r="AX706" i="2"/>
  <c r="AW706" i="2"/>
  <c r="AV706" i="2"/>
  <c r="AU706" i="2"/>
  <c r="AT706" i="2"/>
  <c r="AS706" i="2"/>
  <c r="AR706" i="2"/>
  <c r="AQ706" i="2"/>
  <c r="AP706" i="2"/>
  <c r="AO706" i="2"/>
  <c r="AN706" i="2"/>
  <c r="AM706" i="2"/>
  <c r="AL706" i="2"/>
  <c r="AK706" i="2"/>
  <c r="AJ706" i="2"/>
  <c r="AI706" i="2"/>
  <c r="AH706" i="2"/>
  <c r="AG706" i="2"/>
  <c r="AF706" i="2"/>
  <c r="AE706" i="2"/>
  <c r="AD706" i="2"/>
  <c r="AC706" i="2"/>
  <c r="AB706" i="2"/>
  <c r="AA706" i="2"/>
  <c r="Z706" i="2"/>
  <c r="Y706" i="2"/>
  <c r="X706" i="2"/>
  <c r="W706" i="2"/>
  <c r="K706" i="2"/>
  <c r="I706" i="2"/>
  <c r="J706" i="2" s="1"/>
  <c r="A706" i="2"/>
  <c r="BA700" i="2"/>
  <c r="AZ700" i="2"/>
  <c r="AY700" i="2"/>
  <c r="AX700" i="2"/>
  <c r="AW700" i="2"/>
  <c r="AV700" i="2"/>
  <c r="AU700" i="2"/>
  <c r="AT700" i="2"/>
  <c r="AS700" i="2"/>
  <c r="AR700" i="2"/>
  <c r="AQ700" i="2"/>
  <c r="AP700" i="2"/>
  <c r="AO700" i="2"/>
  <c r="AN700" i="2"/>
  <c r="AM700" i="2"/>
  <c r="AL700" i="2"/>
  <c r="AK700" i="2"/>
  <c r="AJ700" i="2"/>
  <c r="AI700" i="2"/>
  <c r="AH700" i="2"/>
  <c r="AG700" i="2"/>
  <c r="AF700" i="2"/>
  <c r="AE700" i="2"/>
  <c r="AD700" i="2"/>
  <c r="AC700" i="2"/>
  <c r="AB700" i="2"/>
  <c r="AA700" i="2"/>
  <c r="Z700" i="2"/>
  <c r="Y700" i="2"/>
  <c r="X700" i="2"/>
  <c r="W700" i="2"/>
  <c r="K700" i="2"/>
  <c r="I700" i="2"/>
  <c r="J700" i="2" s="1"/>
  <c r="A700" i="2"/>
  <c r="BA294" i="2"/>
  <c r="AZ294" i="2"/>
  <c r="AY294" i="2"/>
  <c r="AX294" i="2"/>
  <c r="AW294" i="2"/>
  <c r="AV294" i="2"/>
  <c r="AU294" i="2"/>
  <c r="AT294" i="2"/>
  <c r="AS294" i="2"/>
  <c r="AR294" i="2"/>
  <c r="AQ294" i="2"/>
  <c r="AP294" i="2"/>
  <c r="AO294" i="2"/>
  <c r="AN294" i="2"/>
  <c r="AM294" i="2"/>
  <c r="AL294" i="2"/>
  <c r="AK294" i="2"/>
  <c r="AJ294" i="2"/>
  <c r="AI294" i="2"/>
  <c r="AH294" i="2"/>
  <c r="AG294" i="2"/>
  <c r="AF294" i="2"/>
  <c r="AE294" i="2"/>
  <c r="AD294" i="2"/>
  <c r="AC294" i="2"/>
  <c r="AB294" i="2"/>
  <c r="AA294" i="2"/>
  <c r="Z294" i="2"/>
  <c r="Y294" i="2"/>
  <c r="X294" i="2"/>
  <c r="W294" i="2"/>
  <c r="K294" i="2"/>
  <c r="I294" i="2"/>
  <c r="J294" i="2" s="1"/>
  <c r="A294" i="2"/>
  <c r="BA293" i="2"/>
  <c r="AZ293" i="2"/>
  <c r="AY293" i="2"/>
  <c r="AX293" i="2"/>
  <c r="AW293" i="2"/>
  <c r="AV293" i="2"/>
  <c r="AU293" i="2"/>
  <c r="AT293" i="2"/>
  <c r="AS293" i="2"/>
  <c r="AR293" i="2"/>
  <c r="AQ293" i="2"/>
  <c r="AP293" i="2"/>
  <c r="AO293" i="2"/>
  <c r="AN293" i="2"/>
  <c r="AM293" i="2"/>
  <c r="AL293" i="2"/>
  <c r="AK293" i="2"/>
  <c r="AJ293" i="2"/>
  <c r="AI293" i="2"/>
  <c r="AH293" i="2"/>
  <c r="AG293" i="2"/>
  <c r="AF293" i="2"/>
  <c r="AE293" i="2"/>
  <c r="AD293" i="2"/>
  <c r="AC293" i="2"/>
  <c r="AB293" i="2"/>
  <c r="AA293" i="2"/>
  <c r="Z293" i="2"/>
  <c r="Y293" i="2"/>
  <c r="X293" i="2"/>
  <c r="W293" i="2"/>
  <c r="K293" i="2"/>
  <c r="I293" i="2"/>
  <c r="J293" i="2" s="1"/>
  <c r="A293" i="2"/>
  <c r="BA306" i="2"/>
  <c r="AZ306" i="2"/>
  <c r="AY306" i="2"/>
  <c r="AX306" i="2"/>
  <c r="AW306" i="2"/>
  <c r="AV306" i="2"/>
  <c r="AU306" i="2"/>
  <c r="AT306" i="2"/>
  <c r="AS306" i="2"/>
  <c r="AR306" i="2"/>
  <c r="AQ306" i="2"/>
  <c r="AP306" i="2"/>
  <c r="AO306" i="2"/>
  <c r="AN306" i="2"/>
  <c r="AM306" i="2"/>
  <c r="AL306" i="2"/>
  <c r="AK306" i="2"/>
  <c r="AJ306" i="2"/>
  <c r="AI306" i="2"/>
  <c r="AH306" i="2"/>
  <c r="AG306" i="2"/>
  <c r="AF306" i="2"/>
  <c r="AE306" i="2"/>
  <c r="AD306" i="2"/>
  <c r="AC306" i="2"/>
  <c r="AB306" i="2"/>
  <c r="AA306" i="2"/>
  <c r="Z306" i="2"/>
  <c r="Y306" i="2"/>
  <c r="X306" i="2"/>
  <c r="W306" i="2"/>
  <c r="K306" i="2"/>
  <c r="I306" i="2"/>
  <c r="J306" i="2" s="1"/>
  <c r="A306" i="2"/>
  <c r="BA305" i="2"/>
  <c r="AZ305" i="2"/>
  <c r="AY305" i="2"/>
  <c r="AX305" i="2"/>
  <c r="AW305" i="2"/>
  <c r="AV305" i="2"/>
  <c r="AU305" i="2"/>
  <c r="AT305" i="2"/>
  <c r="AS305" i="2"/>
  <c r="AR305" i="2"/>
  <c r="AQ305" i="2"/>
  <c r="AP305" i="2"/>
  <c r="AO305" i="2"/>
  <c r="AN305" i="2"/>
  <c r="AM305" i="2"/>
  <c r="AL305" i="2"/>
  <c r="AK305" i="2"/>
  <c r="AJ305" i="2"/>
  <c r="AI305" i="2"/>
  <c r="AH305" i="2"/>
  <c r="AG305" i="2"/>
  <c r="AF305" i="2"/>
  <c r="AE305" i="2"/>
  <c r="AD305" i="2"/>
  <c r="AC305" i="2"/>
  <c r="AB305" i="2"/>
  <c r="AA305" i="2"/>
  <c r="Z305" i="2"/>
  <c r="Y305" i="2"/>
  <c r="X305" i="2"/>
  <c r="W305" i="2"/>
  <c r="K305" i="2"/>
  <c r="I305" i="2"/>
  <c r="J305" i="2" s="1"/>
  <c r="A305" i="2"/>
  <c r="BA183" i="2"/>
  <c r="AZ183" i="2"/>
  <c r="AY183" i="2"/>
  <c r="AX183" i="2"/>
  <c r="AW183" i="2"/>
  <c r="AV183" i="2"/>
  <c r="AU183" i="2"/>
  <c r="AT183" i="2"/>
  <c r="AS183" i="2"/>
  <c r="AR183" i="2"/>
  <c r="AQ183" i="2"/>
  <c r="AP183" i="2"/>
  <c r="AO183" i="2"/>
  <c r="AN183" i="2"/>
  <c r="AM183" i="2"/>
  <c r="AL183" i="2"/>
  <c r="AK183" i="2"/>
  <c r="AJ183" i="2"/>
  <c r="AI183" i="2"/>
  <c r="AH183" i="2"/>
  <c r="AG183" i="2"/>
  <c r="AF183" i="2"/>
  <c r="AE183" i="2"/>
  <c r="AD183" i="2"/>
  <c r="AC183" i="2"/>
  <c r="AB183" i="2"/>
  <c r="AA183" i="2"/>
  <c r="Z183" i="2"/>
  <c r="Y183" i="2"/>
  <c r="X183" i="2"/>
  <c r="W183" i="2"/>
  <c r="K183" i="2"/>
  <c r="I183" i="2"/>
  <c r="J183" i="2" s="1"/>
  <c r="A183" i="2"/>
  <c r="BA182" i="2"/>
  <c r="AZ182" i="2"/>
  <c r="AY182" i="2"/>
  <c r="AX182" i="2"/>
  <c r="AW182" i="2"/>
  <c r="AV182" i="2"/>
  <c r="AU182" i="2"/>
  <c r="AT182" i="2"/>
  <c r="AS182" i="2"/>
  <c r="AR182" i="2"/>
  <c r="AQ182" i="2"/>
  <c r="AP182" i="2"/>
  <c r="AO182" i="2"/>
  <c r="AN182" i="2"/>
  <c r="AM182" i="2"/>
  <c r="AL182" i="2"/>
  <c r="AK182" i="2"/>
  <c r="AJ182" i="2"/>
  <c r="AI182" i="2"/>
  <c r="AH182" i="2"/>
  <c r="AG182" i="2"/>
  <c r="AF182" i="2"/>
  <c r="AE182" i="2"/>
  <c r="AD182" i="2"/>
  <c r="AC182" i="2"/>
  <c r="AB182" i="2"/>
  <c r="AA182" i="2"/>
  <c r="Z182" i="2"/>
  <c r="Y182" i="2"/>
  <c r="X182" i="2"/>
  <c r="W182" i="2"/>
  <c r="K182" i="2"/>
  <c r="I182" i="2"/>
  <c r="J182" i="2" s="1"/>
  <c r="A182" i="2"/>
  <c r="BA180" i="2"/>
  <c r="AZ180" i="2"/>
  <c r="AY180" i="2"/>
  <c r="AX180" i="2"/>
  <c r="AW180" i="2"/>
  <c r="AV180" i="2"/>
  <c r="AU180" i="2"/>
  <c r="AT180" i="2"/>
  <c r="AS180" i="2"/>
  <c r="AR180" i="2"/>
  <c r="AQ180" i="2"/>
  <c r="AP180" i="2"/>
  <c r="AO180" i="2"/>
  <c r="AN180" i="2"/>
  <c r="AM180" i="2"/>
  <c r="AL180" i="2"/>
  <c r="AK180" i="2"/>
  <c r="AJ180" i="2"/>
  <c r="AI180" i="2"/>
  <c r="AH180" i="2"/>
  <c r="AG180" i="2"/>
  <c r="AF180" i="2"/>
  <c r="AE180" i="2"/>
  <c r="AD180" i="2"/>
  <c r="AC180" i="2"/>
  <c r="AB180" i="2"/>
  <c r="AA180" i="2"/>
  <c r="Z180" i="2"/>
  <c r="Y180" i="2"/>
  <c r="X180" i="2"/>
  <c r="W180" i="2"/>
  <c r="K180" i="2"/>
  <c r="I180" i="2"/>
  <c r="J180" i="2" s="1"/>
  <c r="A180" i="2"/>
  <c r="BA179" i="2"/>
  <c r="AZ179" i="2"/>
  <c r="AY179" i="2"/>
  <c r="AX179" i="2"/>
  <c r="AW179" i="2"/>
  <c r="AV179" i="2"/>
  <c r="AU179" i="2"/>
  <c r="AT179" i="2"/>
  <c r="AS179" i="2"/>
  <c r="AR179" i="2"/>
  <c r="AQ179" i="2"/>
  <c r="AP179" i="2"/>
  <c r="AO179" i="2"/>
  <c r="AN179" i="2"/>
  <c r="AM179" i="2"/>
  <c r="AL179" i="2"/>
  <c r="AK179" i="2"/>
  <c r="AJ179" i="2"/>
  <c r="AI179" i="2"/>
  <c r="AH179" i="2"/>
  <c r="AG179" i="2"/>
  <c r="AF179" i="2"/>
  <c r="AE179" i="2"/>
  <c r="AD179" i="2"/>
  <c r="AC179" i="2"/>
  <c r="AB179" i="2"/>
  <c r="AA179" i="2"/>
  <c r="Z179" i="2"/>
  <c r="Y179" i="2"/>
  <c r="X179" i="2"/>
  <c r="W179" i="2"/>
  <c r="K179" i="2"/>
  <c r="I179" i="2"/>
  <c r="J179" i="2" s="1"/>
  <c r="A179" i="2"/>
  <c r="BA695" i="2"/>
  <c r="AZ695" i="2"/>
  <c r="AY695" i="2"/>
  <c r="AX695" i="2"/>
  <c r="AW695" i="2"/>
  <c r="AV695" i="2"/>
  <c r="AU695" i="2"/>
  <c r="AT695" i="2"/>
  <c r="AS695" i="2"/>
  <c r="AR695" i="2"/>
  <c r="AQ695" i="2"/>
  <c r="AP695" i="2"/>
  <c r="AO695" i="2"/>
  <c r="AN695" i="2"/>
  <c r="AM695" i="2"/>
  <c r="AL695" i="2"/>
  <c r="AK695" i="2"/>
  <c r="AJ695" i="2"/>
  <c r="AI695" i="2"/>
  <c r="AH695" i="2"/>
  <c r="AG695" i="2"/>
  <c r="AF695" i="2"/>
  <c r="AE695" i="2"/>
  <c r="AD695" i="2"/>
  <c r="AC695" i="2"/>
  <c r="AB695" i="2"/>
  <c r="AA695" i="2"/>
  <c r="Z695" i="2"/>
  <c r="Y695" i="2"/>
  <c r="X695" i="2"/>
  <c r="W695" i="2"/>
  <c r="K695" i="2"/>
  <c r="I695" i="2"/>
  <c r="J695" i="2" s="1"/>
  <c r="A695" i="2"/>
  <c r="BA707" i="2"/>
  <c r="AZ707" i="2"/>
  <c r="AY707" i="2"/>
  <c r="AX707" i="2"/>
  <c r="AW707" i="2"/>
  <c r="AV707" i="2"/>
  <c r="AU707" i="2"/>
  <c r="AT707" i="2"/>
  <c r="AS707" i="2"/>
  <c r="AR707" i="2"/>
  <c r="AQ707" i="2"/>
  <c r="AP707" i="2"/>
  <c r="AO707" i="2"/>
  <c r="AN707" i="2"/>
  <c r="AM707" i="2"/>
  <c r="AL707" i="2"/>
  <c r="AK707" i="2"/>
  <c r="AJ707" i="2"/>
  <c r="AI707" i="2"/>
  <c r="AH707" i="2"/>
  <c r="AG707" i="2"/>
  <c r="AF707" i="2"/>
  <c r="AE707" i="2"/>
  <c r="AD707" i="2"/>
  <c r="AC707" i="2"/>
  <c r="AB707" i="2"/>
  <c r="AA707" i="2"/>
  <c r="Z707" i="2"/>
  <c r="Y707" i="2"/>
  <c r="X707" i="2"/>
  <c r="W707" i="2"/>
  <c r="K707" i="2"/>
  <c r="I707" i="2"/>
  <c r="J707" i="2" s="1"/>
  <c r="A707" i="2"/>
  <c r="BA705" i="2"/>
  <c r="AZ705" i="2"/>
  <c r="AY705" i="2"/>
  <c r="AX705" i="2"/>
  <c r="AW705" i="2"/>
  <c r="AV705" i="2"/>
  <c r="AU705" i="2"/>
  <c r="AT705" i="2"/>
  <c r="AS705" i="2"/>
  <c r="AR705" i="2"/>
  <c r="AQ705" i="2"/>
  <c r="AP705" i="2"/>
  <c r="AO705" i="2"/>
  <c r="AN705" i="2"/>
  <c r="AM705" i="2"/>
  <c r="AL705" i="2"/>
  <c r="AK705" i="2"/>
  <c r="AJ705" i="2"/>
  <c r="AI705" i="2"/>
  <c r="AH705" i="2"/>
  <c r="AG705" i="2"/>
  <c r="AF705" i="2"/>
  <c r="AE705" i="2"/>
  <c r="AD705" i="2"/>
  <c r="AC705" i="2"/>
  <c r="AB705" i="2"/>
  <c r="AA705" i="2"/>
  <c r="Z705" i="2"/>
  <c r="Y705" i="2"/>
  <c r="X705" i="2"/>
  <c r="W705" i="2"/>
  <c r="K705" i="2"/>
  <c r="I705" i="2"/>
  <c r="J705" i="2" s="1"/>
  <c r="A705" i="2"/>
  <c r="BA486" i="2"/>
  <c r="AZ486" i="2"/>
  <c r="AY486" i="2"/>
  <c r="AX486" i="2"/>
  <c r="AW486" i="2"/>
  <c r="AV486" i="2"/>
  <c r="AU486" i="2"/>
  <c r="AT486" i="2"/>
  <c r="AS486" i="2"/>
  <c r="AR486" i="2"/>
  <c r="AQ486" i="2"/>
  <c r="AP486" i="2"/>
  <c r="AO486" i="2"/>
  <c r="AN486" i="2"/>
  <c r="AM486" i="2"/>
  <c r="AL486" i="2"/>
  <c r="AK486" i="2"/>
  <c r="AJ486" i="2"/>
  <c r="AI486" i="2"/>
  <c r="AH486" i="2"/>
  <c r="AG486" i="2"/>
  <c r="AF486" i="2"/>
  <c r="AE486" i="2"/>
  <c r="AD486" i="2"/>
  <c r="AC486" i="2"/>
  <c r="AB486" i="2"/>
  <c r="AA486" i="2"/>
  <c r="Z486" i="2"/>
  <c r="Y486" i="2"/>
  <c r="X486" i="2"/>
  <c r="W486" i="2"/>
  <c r="K486" i="2"/>
  <c r="I486" i="2"/>
  <c r="J486" i="2" s="1"/>
  <c r="A486" i="2"/>
  <c r="BA196" i="2"/>
  <c r="AZ196" i="2"/>
  <c r="AY196" i="2"/>
  <c r="AX196" i="2"/>
  <c r="AW196" i="2"/>
  <c r="AV196" i="2"/>
  <c r="AU196" i="2"/>
  <c r="AT196" i="2"/>
  <c r="AS196" i="2"/>
  <c r="AR196" i="2"/>
  <c r="AQ196" i="2"/>
  <c r="AP196" i="2"/>
  <c r="AO196" i="2"/>
  <c r="AN196" i="2"/>
  <c r="AM196" i="2"/>
  <c r="AL196" i="2"/>
  <c r="AK196" i="2"/>
  <c r="AJ196" i="2"/>
  <c r="AI196" i="2"/>
  <c r="AH196" i="2"/>
  <c r="AG196" i="2"/>
  <c r="AF196" i="2"/>
  <c r="AE196" i="2"/>
  <c r="AD196" i="2"/>
  <c r="AC196" i="2"/>
  <c r="AB196" i="2"/>
  <c r="AA196" i="2"/>
  <c r="Z196" i="2"/>
  <c r="Y196" i="2"/>
  <c r="X196" i="2"/>
  <c r="W196" i="2"/>
  <c r="K196" i="2"/>
  <c r="I196" i="2"/>
  <c r="J196" i="2" s="1"/>
  <c r="A196" i="2"/>
  <c r="BA112" i="2"/>
  <c r="AZ112" i="2"/>
  <c r="AY112" i="2"/>
  <c r="AX112" i="2"/>
  <c r="AW112" i="2"/>
  <c r="AV112" i="2"/>
  <c r="AU112" i="2"/>
  <c r="AT112" i="2"/>
  <c r="AS112" i="2"/>
  <c r="AR112" i="2"/>
  <c r="AQ112" i="2"/>
  <c r="AP112" i="2"/>
  <c r="AO112" i="2"/>
  <c r="AN112" i="2"/>
  <c r="AM112" i="2"/>
  <c r="AL112" i="2"/>
  <c r="AK112" i="2"/>
  <c r="AJ112" i="2"/>
  <c r="AI112" i="2"/>
  <c r="AH112" i="2"/>
  <c r="AG112" i="2"/>
  <c r="AF112" i="2"/>
  <c r="AE112" i="2"/>
  <c r="AD112" i="2"/>
  <c r="AC112" i="2"/>
  <c r="AB112" i="2"/>
  <c r="AA112" i="2"/>
  <c r="Z112" i="2"/>
  <c r="Y112" i="2"/>
  <c r="X112" i="2"/>
  <c r="W112" i="2"/>
  <c r="K112" i="2"/>
  <c r="I112" i="2"/>
  <c r="J112" i="2" s="1"/>
  <c r="A112" i="2"/>
  <c r="BA71" i="2"/>
  <c r="AZ71" i="2"/>
  <c r="AY71" i="2"/>
  <c r="AX71" i="2"/>
  <c r="AW71" i="2"/>
  <c r="AV71" i="2"/>
  <c r="AU71" i="2"/>
  <c r="AT71" i="2"/>
  <c r="AS71" i="2"/>
  <c r="AR71" i="2"/>
  <c r="AQ71" i="2"/>
  <c r="AP71" i="2"/>
  <c r="AO71" i="2"/>
  <c r="AN71" i="2"/>
  <c r="AM71" i="2"/>
  <c r="AL71" i="2"/>
  <c r="AK71" i="2"/>
  <c r="AJ71" i="2"/>
  <c r="AI71" i="2"/>
  <c r="AH71" i="2"/>
  <c r="AG71" i="2"/>
  <c r="AF71" i="2"/>
  <c r="AE71" i="2"/>
  <c r="AD71" i="2"/>
  <c r="AC71" i="2"/>
  <c r="AB71" i="2"/>
  <c r="AA71" i="2"/>
  <c r="Z71" i="2"/>
  <c r="Y71" i="2"/>
  <c r="X71" i="2"/>
  <c r="W71" i="2"/>
  <c r="K71" i="2"/>
  <c r="I71" i="2"/>
  <c r="J71" i="2" s="1"/>
  <c r="A71" i="2"/>
  <c r="BA78" i="2"/>
  <c r="AZ78" i="2"/>
  <c r="AY78" i="2"/>
  <c r="AX78" i="2"/>
  <c r="AW78" i="2"/>
  <c r="AV78" i="2"/>
  <c r="AU78" i="2"/>
  <c r="AT78" i="2"/>
  <c r="AS78" i="2"/>
  <c r="AR78" i="2"/>
  <c r="AQ78" i="2"/>
  <c r="AP78" i="2"/>
  <c r="AO78" i="2"/>
  <c r="AN78" i="2"/>
  <c r="AM78" i="2"/>
  <c r="AL78" i="2"/>
  <c r="AK78" i="2"/>
  <c r="AJ78" i="2"/>
  <c r="AI78" i="2"/>
  <c r="AH78" i="2"/>
  <c r="AG78" i="2"/>
  <c r="AF78" i="2"/>
  <c r="AE78" i="2"/>
  <c r="AD78" i="2"/>
  <c r="AC78" i="2"/>
  <c r="AB78" i="2"/>
  <c r="AA78" i="2"/>
  <c r="Z78" i="2"/>
  <c r="Y78" i="2"/>
  <c r="X78" i="2"/>
  <c r="W78" i="2"/>
  <c r="K78" i="2"/>
  <c r="I78" i="2"/>
  <c r="J78" i="2" s="1"/>
  <c r="A78" i="2"/>
  <c r="BA195" i="2"/>
  <c r="AZ195" i="2"/>
  <c r="AY195" i="2"/>
  <c r="AX195" i="2"/>
  <c r="AW195" i="2"/>
  <c r="AV195" i="2"/>
  <c r="AU195" i="2"/>
  <c r="AT195" i="2"/>
  <c r="AS195" i="2"/>
  <c r="AR195" i="2"/>
  <c r="AQ195" i="2"/>
  <c r="AP195" i="2"/>
  <c r="AO195" i="2"/>
  <c r="AN195" i="2"/>
  <c r="AM195" i="2"/>
  <c r="AL195" i="2"/>
  <c r="AK195" i="2"/>
  <c r="AJ195" i="2"/>
  <c r="AI195" i="2"/>
  <c r="AH195" i="2"/>
  <c r="AG195" i="2"/>
  <c r="AF195" i="2"/>
  <c r="AE195" i="2"/>
  <c r="AD195" i="2"/>
  <c r="AC195" i="2"/>
  <c r="AB195" i="2"/>
  <c r="AA195" i="2"/>
  <c r="Z195" i="2"/>
  <c r="Y195" i="2"/>
  <c r="X195" i="2"/>
  <c r="W195" i="2"/>
  <c r="K195" i="2"/>
  <c r="I195" i="2"/>
  <c r="J195" i="2" s="1"/>
  <c r="A195" i="2"/>
  <c r="BA77" i="2"/>
  <c r="AZ77" i="2"/>
  <c r="AY77" i="2"/>
  <c r="AX77" i="2"/>
  <c r="AW77" i="2"/>
  <c r="AV77" i="2"/>
  <c r="AU77" i="2"/>
  <c r="AT77" i="2"/>
  <c r="AS77" i="2"/>
  <c r="AR77" i="2"/>
  <c r="AQ77" i="2"/>
  <c r="AP77" i="2"/>
  <c r="AO77" i="2"/>
  <c r="AN77" i="2"/>
  <c r="AM77" i="2"/>
  <c r="AL77" i="2"/>
  <c r="AK77" i="2"/>
  <c r="AJ77" i="2"/>
  <c r="AI77" i="2"/>
  <c r="AH77" i="2"/>
  <c r="AG77" i="2"/>
  <c r="AF77" i="2"/>
  <c r="AE77" i="2"/>
  <c r="AD77" i="2"/>
  <c r="AC77" i="2"/>
  <c r="AB77" i="2"/>
  <c r="AA77" i="2"/>
  <c r="Z77" i="2"/>
  <c r="Y77" i="2"/>
  <c r="X77" i="2"/>
  <c r="W77" i="2"/>
  <c r="K77" i="2"/>
  <c r="I77" i="2"/>
  <c r="J77" i="2" s="1"/>
  <c r="A77" i="2"/>
  <c r="BA161" i="2"/>
  <c r="AZ161" i="2"/>
  <c r="AY161" i="2"/>
  <c r="AX161" i="2"/>
  <c r="AW161" i="2"/>
  <c r="AV161" i="2"/>
  <c r="AU161" i="2"/>
  <c r="AT161" i="2"/>
  <c r="AS161" i="2"/>
  <c r="AR161" i="2"/>
  <c r="AQ161" i="2"/>
  <c r="AP161" i="2"/>
  <c r="AO161" i="2"/>
  <c r="AN161" i="2"/>
  <c r="AM161" i="2"/>
  <c r="AL161" i="2"/>
  <c r="AK161" i="2"/>
  <c r="AJ161" i="2"/>
  <c r="AI161" i="2"/>
  <c r="AH161" i="2"/>
  <c r="AG161" i="2"/>
  <c r="AF161" i="2"/>
  <c r="AE161" i="2"/>
  <c r="AD161" i="2"/>
  <c r="AC161" i="2"/>
  <c r="AB161" i="2"/>
  <c r="AA161" i="2"/>
  <c r="Z161" i="2"/>
  <c r="Y161" i="2"/>
  <c r="X161" i="2"/>
  <c r="W161" i="2"/>
  <c r="K161" i="2"/>
  <c r="I161" i="2"/>
  <c r="J161" i="2" s="1"/>
  <c r="A161" i="2"/>
  <c r="BA159" i="2"/>
  <c r="AZ159" i="2"/>
  <c r="AY159" i="2"/>
  <c r="AX159" i="2"/>
  <c r="AW159" i="2"/>
  <c r="AV159" i="2"/>
  <c r="AU159" i="2"/>
  <c r="AT159" i="2"/>
  <c r="AS159" i="2"/>
  <c r="AR159" i="2"/>
  <c r="AQ159" i="2"/>
  <c r="AP159" i="2"/>
  <c r="AO159" i="2"/>
  <c r="AN159" i="2"/>
  <c r="AM159" i="2"/>
  <c r="AL159" i="2"/>
  <c r="AK159" i="2"/>
  <c r="AJ159" i="2"/>
  <c r="AI159" i="2"/>
  <c r="AH159" i="2"/>
  <c r="AG159" i="2"/>
  <c r="AF159" i="2"/>
  <c r="AE159" i="2"/>
  <c r="AD159" i="2"/>
  <c r="AC159" i="2"/>
  <c r="AB159" i="2"/>
  <c r="AA159" i="2"/>
  <c r="Z159" i="2"/>
  <c r="Y159" i="2"/>
  <c r="X159" i="2"/>
  <c r="W159" i="2"/>
  <c r="K159" i="2"/>
  <c r="I159" i="2"/>
  <c r="J159" i="2" s="1"/>
  <c r="A159" i="2"/>
  <c r="BA157" i="2"/>
  <c r="AZ157" i="2"/>
  <c r="AY157" i="2"/>
  <c r="AX157" i="2"/>
  <c r="AW157" i="2"/>
  <c r="AV157" i="2"/>
  <c r="AU157" i="2"/>
  <c r="AT157" i="2"/>
  <c r="AS157" i="2"/>
  <c r="AR157" i="2"/>
  <c r="AQ157" i="2"/>
  <c r="AP157" i="2"/>
  <c r="AO157" i="2"/>
  <c r="AN157" i="2"/>
  <c r="AM157" i="2"/>
  <c r="AL157" i="2"/>
  <c r="AK157" i="2"/>
  <c r="AJ157" i="2"/>
  <c r="AI157" i="2"/>
  <c r="AH157" i="2"/>
  <c r="AG157" i="2"/>
  <c r="AF157" i="2"/>
  <c r="AE157" i="2"/>
  <c r="AD157" i="2"/>
  <c r="AC157" i="2"/>
  <c r="AB157" i="2"/>
  <c r="AA157" i="2"/>
  <c r="Z157" i="2"/>
  <c r="Y157" i="2"/>
  <c r="X157" i="2"/>
  <c r="W157" i="2"/>
  <c r="K157" i="2"/>
  <c r="I157" i="2"/>
  <c r="J157" i="2" s="1"/>
  <c r="A157" i="2"/>
  <c r="BA155" i="2"/>
  <c r="AZ155" i="2"/>
  <c r="AY155" i="2"/>
  <c r="AX155" i="2"/>
  <c r="AW155" i="2"/>
  <c r="AV155" i="2"/>
  <c r="AU155" i="2"/>
  <c r="AT155" i="2"/>
  <c r="AS155" i="2"/>
  <c r="AR155" i="2"/>
  <c r="AQ155" i="2"/>
  <c r="AP155" i="2"/>
  <c r="AO155" i="2"/>
  <c r="AN155" i="2"/>
  <c r="AM155" i="2"/>
  <c r="AL155" i="2"/>
  <c r="AK155" i="2"/>
  <c r="AJ155" i="2"/>
  <c r="AI155" i="2"/>
  <c r="AH155" i="2"/>
  <c r="AG155" i="2"/>
  <c r="AF155" i="2"/>
  <c r="AE155" i="2"/>
  <c r="AD155" i="2"/>
  <c r="AC155" i="2"/>
  <c r="AB155" i="2"/>
  <c r="AA155" i="2"/>
  <c r="Z155" i="2"/>
  <c r="Y155" i="2"/>
  <c r="X155" i="2"/>
  <c r="W155" i="2"/>
  <c r="K155" i="2"/>
  <c r="I155" i="2"/>
  <c r="J155" i="2" s="1"/>
  <c r="A155" i="2"/>
  <c r="BA220" i="2"/>
  <c r="AZ220" i="2"/>
  <c r="AY220" i="2"/>
  <c r="AX220" i="2"/>
  <c r="AW220" i="2"/>
  <c r="AV220" i="2"/>
  <c r="AU220" i="2"/>
  <c r="AT220" i="2"/>
  <c r="AS220" i="2"/>
  <c r="AR220" i="2"/>
  <c r="AQ220" i="2"/>
  <c r="AP220" i="2"/>
  <c r="AO220" i="2"/>
  <c r="AN220" i="2"/>
  <c r="AM220" i="2"/>
  <c r="AL220" i="2"/>
  <c r="AK220" i="2"/>
  <c r="AJ220" i="2"/>
  <c r="AI220" i="2"/>
  <c r="AH220" i="2"/>
  <c r="AG220" i="2"/>
  <c r="AF220" i="2"/>
  <c r="AE220" i="2"/>
  <c r="AD220" i="2"/>
  <c r="AC220" i="2"/>
  <c r="AB220" i="2"/>
  <c r="AA220" i="2"/>
  <c r="Z220" i="2"/>
  <c r="Y220" i="2"/>
  <c r="X220" i="2"/>
  <c r="W220" i="2"/>
  <c r="K220" i="2"/>
  <c r="I220" i="2"/>
  <c r="J220" i="2" s="1"/>
  <c r="A220" i="2"/>
  <c r="BA218" i="2"/>
  <c r="AZ218" i="2"/>
  <c r="AY218" i="2"/>
  <c r="AX218" i="2"/>
  <c r="AW218" i="2"/>
  <c r="AV218" i="2"/>
  <c r="AU218" i="2"/>
  <c r="AT218" i="2"/>
  <c r="AS218" i="2"/>
  <c r="AR218" i="2"/>
  <c r="AQ218" i="2"/>
  <c r="AP218" i="2"/>
  <c r="AO218" i="2"/>
  <c r="AN218" i="2"/>
  <c r="AM218" i="2"/>
  <c r="AL218" i="2"/>
  <c r="AK218" i="2"/>
  <c r="AJ218" i="2"/>
  <c r="AI218" i="2"/>
  <c r="AH218" i="2"/>
  <c r="AG218" i="2"/>
  <c r="AF218" i="2"/>
  <c r="AE218" i="2"/>
  <c r="AD218" i="2"/>
  <c r="AC218" i="2"/>
  <c r="AB218" i="2"/>
  <c r="AA218" i="2"/>
  <c r="Z218" i="2"/>
  <c r="Y218" i="2"/>
  <c r="X218" i="2"/>
  <c r="W218" i="2"/>
  <c r="K218" i="2"/>
  <c r="I218" i="2"/>
  <c r="J218" i="2" s="1"/>
  <c r="A218" i="2"/>
  <c r="BA216" i="2"/>
  <c r="AZ216" i="2"/>
  <c r="AY216" i="2"/>
  <c r="AX216" i="2"/>
  <c r="AW216" i="2"/>
  <c r="AV216" i="2"/>
  <c r="AU216" i="2"/>
  <c r="AT216" i="2"/>
  <c r="AS216" i="2"/>
  <c r="AR216" i="2"/>
  <c r="AQ216" i="2"/>
  <c r="AP216" i="2"/>
  <c r="AO216" i="2"/>
  <c r="AN216" i="2"/>
  <c r="AM216" i="2"/>
  <c r="AL216" i="2"/>
  <c r="AK216" i="2"/>
  <c r="AJ216" i="2"/>
  <c r="AI216" i="2"/>
  <c r="AH216" i="2"/>
  <c r="AG216" i="2"/>
  <c r="AF216" i="2"/>
  <c r="AE216" i="2"/>
  <c r="AD216" i="2"/>
  <c r="AC216" i="2"/>
  <c r="AB216" i="2"/>
  <c r="AA216" i="2"/>
  <c r="Z216" i="2"/>
  <c r="Y216" i="2"/>
  <c r="X216" i="2"/>
  <c r="W216" i="2"/>
  <c r="K216" i="2"/>
  <c r="I216" i="2"/>
  <c r="J216" i="2" s="1"/>
  <c r="A216" i="2"/>
  <c r="BA215" i="2"/>
  <c r="AZ215" i="2"/>
  <c r="AY215" i="2"/>
  <c r="AX215" i="2"/>
  <c r="AW215" i="2"/>
  <c r="AV215" i="2"/>
  <c r="AU215" i="2"/>
  <c r="AT215" i="2"/>
  <c r="AS215" i="2"/>
  <c r="AR215" i="2"/>
  <c r="AQ215" i="2"/>
  <c r="AP215" i="2"/>
  <c r="AO215" i="2"/>
  <c r="AN215" i="2"/>
  <c r="AM215" i="2"/>
  <c r="AL215" i="2"/>
  <c r="AK215" i="2"/>
  <c r="AJ215" i="2"/>
  <c r="AI215" i="2"/>
  <c r="AH215" i="2"/>
  <c r="AG215" i="2"/>
  <c r="AF215" i="2"/>
  <c r="AE215" i="2"/>
  <c r="AD215" i="2"/>
  <c r="AC215" i="2"/>
  <c r="AB215" i="2"/>
  <c r="AA215" i="2"/>
  <c r="Z215" i="2"/>
  <c r="Y215" i="2"/>
  <c r="X215" i="2"/>
  <c r="W215" i="2"/>
  <c r="K215" i="2"/>
  <c r="I215" i="2"/>
  <c r="J215" i="2" s="1"/>
  <c r="A215" i="2"/>
  <c r="BA665" i="2"/>
  <c r="AZ665" i="2"/>
  <c r="AY665" i="2"/>
  <c r="AX665" i="2"/>
  <c r="AW665" i="2"/>
  <c r="AV665" i="2"/>
  <c r="AU665" i="2"/>
  <c r="AT665" i="2"/>
  <c r="AS665" i="2"/>
  <c r="AR665" i="2"/>
  <c r="AQ665" i="2"/>
  <c r="AP665" i="2"/>
  <c r="AO665" i="2"/>
  <c r="AN665" i="2"/>
  <c r="AM665" i="2"/>
  <c r="AL665" i="2"/>
  <c r="AK665" i="2"/>
  <c r="AJ665" i="2"/>
  <c r="AI665" i="2"/>
  <c r="AH665" i="2"/>
  <c r="AG665" i="2"/>
  <c r="AF665" i="2"/>
  <c r="AE665" i="2"/>
  <c r="AD665" i="2"/>
  <c r="AC665" i="2"/>
  <c r="AB665" i="2"/>
  <c r="AA665" i="2"/>
  <c r="Z665" i="2"/>
  <c r="Y665" i="2"/>
  <c r="X665" i="2"/>
  <c r="W665" i="2"/>
  <c r="K665" i="2"/>
  <c r="I665" i="2"/>
  <c r="J665" i="2" s="1"/>
  <c r="A665" i="2"/>
  <c r="BA673" i="2"/>
  <c r="AZ673" i="2"/>
  <c r="AY673" i="2"/>
  <c r="AX673" i="2"/>
  <c r="AW673" i="2"/>
  <c r="AV673" i="2"/>
  <c r="AU673" i="2"/>
  <c r="AT673" i="2"/>
  <c r="AS673" i="2"/>
  <c r="AR673" i="2"/>
  <c r="AQ673" i="2"/>
  <c r="AP673" i="2"/>
  <c r="AO673" i="2"/>
  <c r="AN673" i="2"/>
  <c r="AM673" i="2"/>
  <c r="AL673" i="2"/>
  <c r="AK673" i="2"/>
  <c r="AJ673" i="2"/>
  <c r="AI673" i="2"/>
  <c r="AH673" i="2"/>
  <c r="AG673" i="2"/>
  <c r="AF673" i="2"/>
  <c r="AE673" i="2"/>
  <c r="AD673" i="2"/>
  <c r="AC673" i="2"/>
  <c r="AB673" i="2"/>
  <c r="AA673" i="2"/>
  <c r="Z673" i="2"/>
  <c r="Y673" i="2"/>
  <c r="X673" i="2"/>
  <c r="W673" i="2"/>
  <c r="K673" i="2"/>
  <c r="I673" i="2"/>
  <c r="J673" i="2" s="1"/>
  <c r="A673" i="2"/>
  <c r="BA669" i="2"/>
  <c r="AZ669" i="2"/>
  <c r="AY669" i="2"/>
  <c r="AX669" i="2"/>
  <c r="AW669" i="2"/>
  <c r="AV669" i="2"/>
  <c r="AU669" i="2"/>
  <c r="AT669" i="2"/>
  <c r="AS669" i="2"/>
  <c r="AR669" i="2"/>
  <c r="AQ669" i="2"/>
  <c r="AP669" i="2"/>
  <c r="AO669" i="2"/>
  <c r="AN669" i="2"/>
  <c r="AM669" i="2"/>
  <c r="AL669" i="2"/>
  <c r="AK669" i="2"/>
  <c r="AJ669" i="2"/>
  <c r="AI669" i="2"/>
  <c r="AH669" i="2"/>
  <c r="AG669" i="2"/>
  <c r="AF669" i="2"/>
  <c r="AE669" i="2"/>
  <c r="AD669" i="2"/>
  <c r="AC669" i="2"/>
  <c r="AB669" i="2"/>
  <c r="AA669" i="2"/>
  <c r="Z669" i="2"/>
  <c r="Y669" i="2"/>
  <c r="X669" i="2"/>
  <c r="W669" i="2"/>
  <c r="K669" i="2"/>
  <c r="I669" i="2"/>
  <c r="J669" i="2" s="1"/>
  <c r="A669" i="2"/>
  <c r="BA176" i="2"/>
  <c r="AZ176" i="2"/>
  <c r="AY176" i="2"/>
  <c r="AX176" i="2"/>
  <c r="AW176" i="2"/>
  <c r="AV176" i="2"/>
  <c r="AU176" i="2"/>
  <c r="AT176" i="2"/>
  <c r="AS176" i="2"/>
  <c r="AR176" i="2"/>
  <c r="AQ176" i="2"/>
  <c r="AP176" i="2"/>
  <c r="AO176" i="2"/>
  <c r="AN176" i="2"/>
  <c r="AM176" i="2"/>
  <c r="AL176" i="2"/>
  <c r="AK176" i="2"/>
  <c r="AJ176" i="2"/>
  <c r="AI176" i="2"/>
  <c r="AH176" i="2"/>
  <c r="AG176" i="2"/>
  <c r="AF176" i="2"/>
  <c r="AE176" i="2"/>
  <c r="AD176" i="2"/>
  <c r="AC176" i="2"/>
  <c r="AB176" i="2"/>
  <c r="AA176" i="2"/>
  <c r="Z176" i="2"/>
  <c r="Y176" i="2"/>
  <c r="X176" i="2"/>
  <c r="W176" i="2"/>
  <c r="K176" i="2"/>
  <c r="I176" i="2"/>
  <c r="J176" i="2" s="1"/>
  <c r="A176" i="2"/>
  <c r="BA175" i="2"/>
  <c r="AZ175" i="2"/>
  <c r="AY175" i="2"/>
  <c r="AX175" i="2"/>
  <c r="AW175" i="2"/>
  <c r="AV175" i="2"/>
  <c r="AU175" i="2"/>
  <c r="AT175" i="2"/>
  <c r="AS175" i="2"/>
  <c r="AR175" i="2"/>
  <c r="AQ175" i="2"/>
  <c r="AP175" i="2"/>
  <c r="AO175" i="2"/>
  <c r="AN175" i="2"/>
  <c r="AM175" i="2"/>
  <c r="AL175" i="2"/>
  <c r="AK175" i="2"/>
  <c r="AJ175" i="2"/>
  <c r="AI175" i="2"/>
  <c r="AH175" i="2"/>
  <c r="AG175" i="2"/>
  <c r="AF175" i="2"/>
  <c r="AE175" i="2"/>
  <c r="AD175" i="2"/>
  <c r="AC175" i="2"/>
  <c r="AB175" i="2"/>
  <c r="AA175" i="2"/>
  <c r="Z175" i="2"/>
  <c r="Y175" i="2"/>
  <c r="X175" i="2"/>
  <c r="W175" i="2"/>
  <c r="K175" i="2"/>
  <c r="I175" i="2"/>
  <c r="J175" i="2" s="1"/>
  <c r="A175" i="2"/>
  <c r="BA165" i="2"/>
  <c r="AZ165" i="2"/>
  <c r="AY165" i="2"/>
  <c r="AX165" i="2"/>
  <c r="AW165" i="2"/>
  <c r="AV165" i="2"/>
  <c r="AU165" i="2"/>
  <c r="AT165" i="2"/>
  <c r="AS165" i="2"/>
  <c r="AR165" i="2"/>
  <c r="AQ165" i="2"/>
  <c r="AP165" i="2"/>
  <c r="AO165" i="2"/>
  <c r="AN165" i="2"/>
  <c r="AM165" i="2"/>
  <c r="AL165" i="2"/>
  <c r="AK165" i="2"/>
  <c r="AJ165" i="2"/>
  <c r="AI165" i="2"/>
  <c r="AH165" i="2"/>
  <c r="AG165" i="2"/>
  <c r="AF165" i="2"/>
  <c r="AE165" i="2"/>
  <c r="AD165" i="2"/>
  <c r="AC165" i="2"/>
  <c r="AB165" i="2"/>
  <c r="AA165" i="2"/>
  <c r="Z165" i="2"/>
  <c r="Y165" i="2"/>
  <c r="X165" i="2"/>
  <c r="W165" i="2"/>
  <c r="K165" i="2"/>
  <c r="I165" i="2"/>
  <c r="J165" i="2" s="1"/>
  <c r="A165" i="2"/>
  <c r="BA164" i="2"/>
  <c r="AZ164" i="2"/>
  <c r="AY164" i="2"/>
  <c r="AX164" i="2"/>
  <c r="AW164" i="2"/>
  <c r="AV164" i="2"/>
  <c r="AU164" i="2"/>
  <c r="AT164" i="2"/>
  <c r="AS164" i="2"/>
  <c r="AR164" i="2"/>
  <c r="AQ164" i="2"/>
  <c r="AP164" i="2"/>
  <c r="AO164" i="2"/>
  <c r="AN164" i="2"/>
  <c r="AM164" i="2"/>
  <c r="AL164" i="2"/>
  <c r="AK164" i="2"/>
  <c r="AJ164" i="2"/>
  <c r="AI164" i="2"/>
  <c r="AH164" i="2"/>
  <c r="AG164" i="2"/>
  <c r="AF164" i="2"/>
  <c r="AE164" i="2"/>
  <c r="AD164" i="2"/>
  <c r="AC164" i="2"/>
  <c r="AB164" i="2"/>
  <c r="AA164" i="2"/>
  <c r="Z164" i="2"/>
  <c r="Y164" i="2"/>
  <c r="X164" i="2"/>
  <c r="W164" i="2"/>
  <c r="K164" i="2"/>
  <c r="I164" i="2"/>
  <c r="J164" i="2" s="1"/>
  <c r="A164" i="2"/>
  <c r="BA171" i="2"/>
  <c r="AZ171" i="2"/>
  <c r="AY171" i="2"/>
  <c r="AX171" i="2"/>
  <c r="AW171" i="2"/>
  <c r="AV171" i="2"/>
  <c r="AU171" i="2"/>
  <c r="AT171" i="2"/>
  <c r="AS171" i="2"/>
  <c r="AR171" i="2"/>
  <c r="AQ171" i="2"/>
  <c r="AP171" i="2"/>
  <c r="AO171" i="2"/>
  <c r="AN171" i="2"/>
  <c r="AM171" i="2"/>
  <c r="AL171" i="2"/>
  <c r="AK171" i="2"/>
  <c r="AJ171" i="2"/>
  <c r="AI171" i="2"/>
  <c r="AH171" i="2"/>
  <c r="AG171" i="2"/>
  <c r="AF171" i="2"/>
  <c r="AE171" i="2"/>
  <c r="AD171" i="2"/>
  <c r="AC171" i="2"/>
  <c r="AB171" i="2"/>
  <c r="AA171" i="2"/>
  <c r="Z171" i="2"/>
  <c r="Y171" i="2"/>
  <c r="X171" i="2"/>
  <c r="W171" i="2"/>
  <c r="K171" i="2"/>
  <c r="I171" i="2"/>
  <c r="J171" i="2" s="1"/>
  <c r="A171" i="2"/>
  <c r="BA170" i="2"/>
  <c r="AZ170" i="2"/>
  <c r="AY170" i="2"/>
  <c r="AX170" i="2"/>
  <c r="AW170" i="2"/>
  <c r="AV170" i="2"/>
  <c r="AU170" i="2"/>
  <c r="AT170" i="2"/>
  <c r="AS170" i="2"/>
  <c r="AR170" i="2"/>
  <c r="AQ170" i="2"/>
  <c r="AP170" i="2"/>
  <c r="AO170" i="2"/>
  <c r="AN170" i="2"/>
  <c r="AM170" i="2"/>
  <c r="AL170" i="2"/>
  <c r="AK170" i="2"/>
  <c r="AJ170" i="2"/>
  <c r="AI170" i="2"/>
  <c r="AH170" i="2"/>
  <c r="AG170" i="2"/>
  <c r="AF170" i="2"/>
  <c r="AE170" i="2"/>
  <c r="AD170" i="2"/>
  <c r="AC170" i="2"/>
  <c r="AB170" i="2"/>
  <c r="AA170" i="2"/>
  <c r="Z170" i="2"/>
  <c r="Y170" i="2"/>
  <c r="X170" i="2"/>
  <c r="W170" i="2"/>
  <c r="K170" i="2"/>
  <c r="I170" i="2"/>
  <c r="J170" i="2" s="1"/>
  <c r="A170" i="2"/>
  <c r="BA169" i="2"/>
  <c r="AZ169" i="2"/>
  <c r="AY169" i="2"/>
  <c r="AX169" i="2"/>
  <c r="AW169" i="2"/>
  <c r="AV169" i="2"/>
  <c r="AU169" i="2"/>
  <c r="AT169" i="2"/>
  <c r="AS169" i="2"/>
  <c r="AR169" i="2"/>
  <c r="AQ169" i="2"/>
  <c r="AP169" i="2"/>
  <c r="AO169" i="2"/>
  <c r="AN169" i="2"/>
  <c r="AM169" i="2"/>
  <c r="AL169" i="2"/>
  <c r="AK169" i="2"/>
  <c r="AJ169" i="2"/>
  <c r="AI169" i="2"/>
  <c r="AH169" i="2"/>
  <c r="AG169" i="2"/>
  <c r="AF169" i="2"/>
  <c r="AE169" i="2"/>
  <c r="AD169" i="2"/>
  <c r="AC169" i="2"/>
  <c r="AB169" i="2"/>
  <c r="AA169" i="2"/>
  <c r="Z169" i="2"/>
  <c r="Y169" i="2"/>
  <c r="X169" i="2"/>
  <c r="W169" i="2"/>
  <c r="K169" i="2"/>
  <c r="I169" i="2"/>
  <c r="J169" i="2" s="1"/>
  <c r="A169" i="2"/>
  <c r="BA168" i="2"/>
  <c r="AZ168" i="2"/>
  <c r="AY168" i="2"/>
  <c r="AX168" i="2"/>
  <c r="AW168" i="2"/>
  <c r="AV168" i="2"/>
  <c r="AU168" i="2"/>
  <c r="AT168" i="2"/>
  <c r="AS168" i="2"/>
  <c r="AR168" i="2"/>
  <c r="AQ168" i="2"/>
  <c r="AP168" i="2"/>
  <c r="AO168" i="2"/>
  <c r="AN168" i="2"/>
  <c r="AM168" i="2"/>
  <c r="AL168" i="2"/>
  <c r="AK168" i="2"/>
  <c r="AJ168" i="2"/>
  <c r="AI168" i="2"/>
  <c r="AH168" i="2"/>
  <c r="AG168" i="2"/>
  <c r="AF168" i="2"/>
  <c r="AE168" i="2"/>
  <c r="AD168" i="2"/>
  <c r="AC168" i="2"/>
  <c r="AB168" i="2"/>
  <c r="AA168" i="2"/>
  <c r="Z168" i="2"/>
  <c r="Y168" i="2"/>
  <c r="X168" i="2"/>
  <c r="W168" i="2"/>
  <c r="K168" i="2"/>
  <c r="I168" i="2"/>
  <c r="J168" i="2" s="1"/>
  <c r="A168" i="2"/>
  <c r="BA167" i="2"/>
  <c r="AZ167" i="2"/>
  <c r="AY167" i="2"/>
  <c r="AX167" i="2"/>
  <c r="AW167" i="2"/>
  <c r="AV167" i="2"/>
  <c r="AU167" i="2"/>
  <c r="AT167" i="2"/>
  <c r="AS167" i="2"/>
  <c r="AR167" i="2"/>
  <c r="AQ167" i="2"/>
  <c r="AP167" i="2"/>
  <c r="AO167" i="2"/>
  <c r="AN167" i="2"/>
  <c r="AM167" i="2"/>
  <c r="AL167" i="2"/>
  <c r="AK167" i="2"/>
  <c r="AJ167" i="2"/>
  <c r="AI167" i="2"/>
  <c r="AH167" i="2"/>
  <c r="AG167" i="2"/>
  <c r="AF167" i="2"/>
  <c r="AE167" i="2"/>
  <c r="AD167" i="2"/>
  <c r="AC167" i="2"/>
  <c r="AB167" i="2"/>
  <c r="AA167" i="2"/>
  <c r="Z167" i="2"/>
  <c r="Y167" i="2"/>
  <c r="X167" i="2"/>
  <c r="W167" i="2"/>
  <c r="K167" i="2"/>
  <c r="I167" i="2"/>
  <c r="J167" i="2" s="1"/>
  <c r="A167" i="2"/>
  <c r="BA372" i="2"/>
  <c r="AZ372" i="2"/>
  <c r="AY372" i="2"/>
  <c r="AX372" i="2"/>
  <c r="AW372" i="2"/>
  <c r="AV372" i="2"/>
  <c r="AU372" i="2"/>
  <c r="AT372" i="2"/>
  <c r="AS372" i="2"/>
  <c r="AR372" i="2"/>
  <c r="AQ372" i="2"/>
  <c r="AP372" i="2"/>
  <c r="AO372" i="2"/>
  <c r="AN372" i="2"/>
  <c r="AM372" i="2"/>
  <c r="AL372" i="2"/>
  <c r="AK372" i="2"/>
  <c r="AJ372" i="2"/>
  <c r="AI372" i="2"/>
  <c r="AH372" i="2"/>
  <c r="AG372" i="2"/>
  <c r="AF372" i="2"/>
  <c r="AE372" i="2"/>
  <c r="AD372" i="2"/>
  <c r="AC372" i="2"/>
  <c r="AB372" i="2"/>
  <c r="AA372" i="2"/>
  <c r="Z372" i="2"/>
  <c r="Y372" i="2"/>
  <c r="X372" i="2"/>
  <c r="W372" i="2"/>
  <c r="K372" i="2"/>
  <c r="I372" i="2"/>
  <c r="J372" i="2" s="1"/>
  <c r="A372" i="2"/>
  <c r="BA260" i="2"/>
  <c r="AZ260" i="2"/>
  <c r="AY260" i="2"/>
  <c r="AX260" i="2"/>
  <c r="AW260" i="2"/>
  <c r="AV260" i="2"/>
  <c r="AU260" i="2"/>
  <c r="AT260" i="2"/>
  <c r="AS260" i="2"/>
  <c r="AR260" i="2"/>
  <c r="AQ260" i="2"/>
  <c r="AP260" i="2"/>
  <c r="AO260" i="2"/>
  <c r="AN260" i="2"/>
  <c r="AM260" i="2"/>
  <c r="AL260" i="2"/>
  <c r="AK260" i="2"/>
  <c r="AJ260" i="2"/>
  <c r="AI260" i="2"/>
  <c r="AH260" i="2"/>
  <c r="AG260" i="2"/>
  <c r="AF260" i="2"/>
  <c r="AE260" i="2"/>
  <c r="AD260" i="2"/>
  <c r="AC260" i="2"/>
  <c r="AB260" i="2"/>
  <c r="AA260" i="2"/>
  <c r="Z260" i="2"/>
  <c r="Y260" i="2"/>
  <c r="X260" i="2"/>
  <c r="W260" i="2"/>
  <c r="K260" i="2"/>
  <c r="I260" i="2"/>
  <c r="J260" i="2" s="1"/>
  <c r="A260" i="2"/>
  <c r="BA258" i="2"/>
  <c r="AZ258" i="2"/>
  <c r="AY258" i="2"/>
  <c r="AX258" i="2"/>
  <c r="AW258" i="2"/>
  <c r="AV258" i="2"/>
  <c r="AU258" i="2"/>
  <c r="AT258" i="2"/>
  <c r="AS258" i="2"/>
  <c r="AR258" i="2"/>
  <c r="AQ258" i="2"/>
  <c r="AP258" i="2"/>
  <c r="AO258" i="2"/>
  <c r="AN258" i="2"/>
  <c r="AM258" i="2"/>
  <c r="AL258" i="2"/>
  <c r="AK258" i="2"/>
  <c r="AJ258" i="2"/>
  <c r="AI258" i="2"/>
  <c r="AH258" i="2"/>
  <c r="AG258" i="2"/>
  <c r="AF258" i="2"/>
  <c r="AE258" i="2"/>
  <c r="AD258" i="2"/>
  <c r="AC258" i="2"/>
  <c r="AB258" i="2"/>
  <c r="AA258" i="2"/>
  <c r="Z258" i="2"/>
  <c r="Y258" i="2"/>
  <c r="X258" i="2"/>
  <c r="W258" i="2"/>
  <c r="K258" i="2"/>
  <c r="I258" i="2"/>
  <c r="J258" i="2" s="1"/>
  <c r="A258" i="2"/>
  <c r="BA245" i="2"/>
  <c r="AZ245" i="2"/>
  <c r="AY245" i="2"/>
  <c r="AX245" i="2"/>
  <c r="AW245" i="2"/>
  <c r="AV245" i="2"/>
  <c r="AU245" i="2"/>
  <c r="AT245" i="2"/>
  <c r="AS245" i="2"/>
  <c r="AR245" i="2"/>
  <c r="AQ245" i="2"/>
  <c r="AP245" i="2"/>
  <c r="AO245" i="2"/>
  <c r="AN245" i="2"/>
  <c r="AM245" i="2"/>
  <c r="AL245" i="2"/>
  <c r="AK245" i="2"/>
  <c r="AJ245" i="2"/>
  <c r="AI245" i="2"/>
  <c r="AH245" i="2"/>
  <c r="AG245" i="2"/>
  <c r="AF245" i="2"/>
  <c r="AE245" i="2"/>
  <c r="AD245" i="2"/>
  <c r="AC245" i="2"/>
  <c r="AB245" i="2"/>
  <c r="AA245" i="2"/>
  <c r="Z245" i="2"/>
  <c r="Y245" i="2"/>
  <c r="X245" i="2"/>
  <c r="W245" i="2"/>
  <c r="K245" i="2"/>
  <c r="I245" i="2"/>
  <c r="J245" i="2" s="1"/>
  <c r="A245" i="2"/>
  <c r="BA244" i="2"/>
  <c r="AZ244" i="2"/>
  <c r="AY244" i="2"/>
  <c r="AX244" i="2"/>
  <c r="AW244" i="2"/>
  <c r="AV244" i="2"/>
  <c r="AU244" i="2"/>
  <c r="AT244" i="2"/>
  <c r="AS244" i="2"/>
  <c r="AR244" i="2"/>
  <c r="AQ244" i="2"/>
  <c r="AP244" i="2"/>
  <c r="AO244" i="2"/>
  <c r="AN244" i="2"/>
  <c r="AM244" i="2"/>
  <c r="AL244" i="2"/>
  <c r="AK244" i="2"/>
  <c r="AJ244" i="2"/>
  <c r="AI244" i="2"/>
  <c r="AH244" i="2"/>
  <c r="AG244" i="2"/>
  <c r="AF244" i="2"/>
  <c r="AE244" i="2"/>
  <c r="AD244" i="2"/>
  <c r="AC244" i="2"/>
  <c r="AB244" i="2"/>
  <c r="AA244" i="2"/>
  <c r="Z244" i="2"/>
  <c r="Y244" i="2"/>
  <c r="X244" i="2"/>
  <c r="W244" i="2"/>
  <c r="K244" i="2"/>
  <c r="I244" i="2"/>
  <c r="J244" i="2" s="1"/>
  <c r="A244" i="2"/>
  <c r="BA243" i="2"/>
  <c r="AZ243" i="2"/>
  <c r="AY243" i="2"/>
  <c r="AX243" i="2"/>
  <c r="AW243" i="2"/>
  <c r="AV243" i="2"/>
  <c r="AU243" i="2"/>
  <c r="AT243" i="2"/>
  <c r="AS243" i="2"/>
  <c r="AR243" i="2"/>
  <c r="AQ243" i="2"/>
  <c r="AP243" i="2"/>
  <c r="AO243" i="2"/>
  <c r="AN243" i="2"/>
  <c r="AM243" i="2"/>
  <c r="AL243" i="2"/>
  <c r="AK243" i="2"/>
  <c r="AJ243" i="2"/>
  <c r="AI243" i="2"/>
  <c r="AH243" i="2"/>
  <c r="AG243" i="2"/>
  <c r="AF243" i="2"/>
  <c r="AE243" i="2"/>
  <c r="AD243" i="2"/>
  <c r="AC243" i="2"/>
  <c r="AB243" i="2"/>
  <c r="AA243" i="2"/>
  <c r="Z243" i="2"/>
  <c r="Y243" i="2"/>
  <c r="X243" i="2"/>
  <c r="W243" i="2"/>
  <c r="K243" i="2"/>
  <c r="I243" i="2"/>
  <c r="J243" i="2" s="1"/>
  <c r="A243" i="2"/>
  <c r="BA131" i="2"/>
  <c r="AZ131" i="2"/>
  <c r="AY131" i="2"/>
  <c r="AX131" i="2"/>
  <c r="AW131" i="2"/>
  <c r="AV131" i="2"/>
  <c r="AU131" i="2"/>
  <c r="AT131" i="2"/>
  <c r="AS131" i="2"/>
  <c r="AR131" i="2"/>
  <c r="AQ131" i="2"/>
  <c r="AP131" i="2"/>
  <c r="AO131" i="2"/>
  <c r="AN131" i="2"/>
  <c r="AM131" i="2"/>
  <c r="AL131" i="2"/>
  <c r="AK131" i="2"/>
  <c r="AJ131" i="2"/>
  <c r="AI131" i="2"/>
  <c r="AH131" i="2"/>
  <c r="AG131" i="2"/>
  <c r="AF131" i="2"/>
  <c r="AE131" i="2"/>
  <c r="AD131" i="2"/>
  <c r="AC131" i="2"/>
  <c r="AB131" i="2"/>
  <c r="AA131" i="2"/>
  <c r="Z131" i="2"/>
  <c r="Y131" i="2"/>
  <c r="X131" i="2"/>
  <c r="W131" i="2"/>
  <c r="K131" i="2"/>
  <c r="I131" i="2"/>
  <c r="J131" i="2" s="1"/>
  <c r="A131" i="2"/>
  <c r="BA76" i="2"/>
  <c r="AZ76" i="2"/>
  <c r="AY76" i="2"/>
  <c r="AX76" i="2"/>
  <c r="AW76" i="2"/>
  <c r="AV76" i="2"/>
  <c r="AU76" i="2"/>
  <c r="AT76" i="2"/>
  <c r="AS76" i="2"/>
  <c r="AR76" i="2"/>
  <c r="AQ76" i="2"/>
  <c r="AP76" i="2"/>
  <c r="AO76" i="2"/>
  <c r="AN76" i="2"/>
  <c r="AM76" i="2"/>
  <c r="AL76" i="2"/>
  <c r="AK76" i="2"/>
  <c r="AJ76" i="2"/>
  <c r="AI76" i="2"/>
  <c r="AH76" i="2"/>
  <c r="AG76" i="2"/>
  <c r="AF76" i="2"/>
  <c r="AE76" i="2"/>
  <c r="AD76" i="2"/>
  <c r="AC76" i="2"/>
  <c r="AB76" i="2"/>
  <c r="AA76" i="2"/>
  <c r="Z76" i="2"/>
  <c r="Y76" i="2"/>
  <c r="X76" i="2"/>
  <c r="W76" i="2"/>
  <c r="K76" i="2"/>
  <c r="I76" i="2"/>
  <c r="J76" i="2" s="1"/>
  <c r="A76" i="2"/>
  <c r="BA166" i="2"/>
  <c r="AZ166" i="2"/>
  <c r="AY166" i="2"/>
  <c r="AX166" i="2"/>
  <c r="AW166" i="2"/>
  <c r="AV166" i="2"/>
  <c r="AU166" i="2"/>
  <c r="AT166" i="2"/>
  <c r="AS166" i="2"/>
  <c r="AR166" i="2"/>
  <c r="AQ166" i="2"/>
  <c r="AP166" i="2"/>
  <c r="AO166" i="2"/>
  <c r="AN166" i="2"/>
  <c r="AM166" i="2"/>
  <c r="AL166" i="2"/>
  <c r="AK166" i="2"/>
  <c r="AJ166" i="2"/>
  <c r="AI166" i="2"/>
  <c r="AH166" i="2"/>
  <c r="AG166" i="2"/>
  <c r="AF166" i="2"/>
  <c r="AE166" i="2"/>
  <c r="AD166" i="2"/>
  <c r="AC166" i="2"/>
  <c r="AB166" i="2"/>
  <c r="AA166" i="2"/>
  <c r="Z166" i="2"/>
  <c r="Y166" i="2"/>
  <c r="X166" i="2"/>
  <c r="W166" i="2"/>
  <c r="K166" i="2"/>
  <c r="I166" i="2"/>
  <c r="J166" i="2" s="1"/>
  <c r="A166" i="2"/>
  <c r="BA288" i="2"/>
  <c r="AZ288" i="2"/>
  <c r="AY288" i="2"/>
  <c r="AX288" i="2"/>
  <c r="AW288" i="2"/>
  <c r="AV288" i="2"/>
  <c r="AU288" i="2"/>
  <c r="AT288" i="2"/>
  <c r="AS288" i="2"/>
  <c r="AR288" i="2"/>
  <c r="AQ288" i="2"/>
  <c r="AP288" i="2"/>
  <c r="AO288" i="2"/>
  <c r="AN288" i="2"/>
  <c r="AM288" i="2"/>
  <c r="AL288" i="2"/>
  <c r="AK288" i="2"/>
  <c r="AJ288" i="2"/>
  <c r="AI288" i="2"/>
  <c r="AH288" i="2"/>
  <c r="AG288" i="2"/>
  <c r="AF288" i="2"/>
  <c r="AE288" i="2"/>
  <c r="AD288" i="2"/>
  <c r="AC288" i="2"/>
  <c r="AB288" i="2"/>
  <c r="AA288" i="2"/>
  <c r="Z288" i="2"/>
  <c r="Y288" i="2"/>
  <c r="X288" i="2"/>
  <c r="W288" i="2"/>
  <c r="K288" i="2"/>
  <c r="I288" i="2"/>
  <c r="J288" i="2" s="1"/>
  <c r="A288" i="2"/>
  <c r="BA189" i="2"/>
  <c r="AZ189" i="2"/>
  <c r="AY189" i="2"/>
  <c r="AX189" i="2"/>
  <c r="AW189" i="2"/>
  <c r="AV189" i="2"/>
  <c r="AU189" i="2"/>
  <c r="AT189" i="2"/>
  <c r="AS189" i="2"/>
  <c r="AR189" i="2"/>
  <c r="AQ189" i="2"/>
  <c r="AP189" i="2"/>
  <c r="AO189" i="2"/>
  <c r="AN189" i="2"/>
  <c r="AM189" i="2"/>
  <c r="AL189" i="2"/>
  <c r="AK189" i="2"/>
  <c r="AJ189" i="2"/>
  <c r="AI189" i="2"/>
  <c r="AH189" i="2"/>
  <c r="AG189" i="2"/>
  <c r="AF189" i="2"/>
  <c r="AE189" i="2"/>
  <c r="AD189" i="2"/>
  <c r="AC189" i="2"/>
  <c r="AB189" i="2"/>
  <c r="AA189" i="2"/>
  <c r="Z189" i="2"/>
  <c r="Y189" i="2"/>
  <c r="X189" i="2"/>
  <c r="W189" i="2"/>
  <c r="K189" i="2"/>
  <c r="I189" i="2"/>
  <c r="J189" i="2" s="1"/>
  <c r="A189" i="2"/>
  <c r="BA188" i="2"/>
  <c r="AZ188" i="2"/>
  <c r="AY188" i="2"/>
  <c r="AX188" i="2"/>
  <c r="AW188" i="2"/>
  <c r="AV188" i="2"/>
  <c r="AU188" i="2"/>
  <c r="AT188" i="2"/>
  <c r="AS188" i="2"/>
  <c r="AR188" i="2"/>
  <c r="AQ188" i="2"/>
  <c r="AP188" i="2"/>
  <c r="AO188" i="2"/>
  <c r="AN188" i="2"/>
  <c r="AM188" i="2"/>
  <c r="AL188" i="2"/>
  <c r="AK188" i="2"/>
  <c r="AJ188" i="2"/>
  <c r="AI188" i="2"/>
  <c r="AH188" i="2"/>
  <c r="AG188" i="2"/>
  <c r="AF188" i="2"/>
  <c r="AE188" i="2"/>
  <c r="AD188" i="2"/>
  <c r="AC188" i="2"/>
  <c r="AB188" i="2"/>
  <c r="AA188" i="2"/>
  <c r="Z188" i="2"/>
  <c r="Y188" i="2"/>
  <c r="X188" i="2"/>
  <c r="W188" i="2"/>
  <c r="K188" i="2"/>
  <c r="I188" i="2"/>
  <c r="J188" i="2" s="1"/>
  <c r="A188" i="2"/>
  <c r="BA246" i="2"/>
  <c r="AZ246" i="2"/>
  <c r="AY246" i="2"/>
  <c r="AX246" i="2"/>
  <c r="AW246" i="2"/>
  <c r="AV246" i="2"/>
  <c r="AU246" i="2"/>
  <c r="AT246" i="2"/>
  <c r="AS246" i="2"/>
  <c r="AR246" i="2"/>
  <c r="AQ246" i="2"/>
  <c r="AP246" i="2"/>
  <c r="AO246" i="2"/>
  <c r="AN246" i="2"/>
  <c r="AM246" i="2"/>
  <c r="AL246" i="2"/>
  <c r="AK246" i="2"/>
  <c r="AJ246" i="2"/>
  <c r="AI246" i="2"/>
  <c r="AH246" i="2"/>
  <c r="AG246" i="2"/>
  <c r="AF246" i="2"/>
  <c r="AE246" i="2"/>
  <c r="AD246" i="2"/>
  <c r="AC246" i="2"/>
  <c r="AB246" i="2"/>
  <c r="AA246" i="2"/>
  <c r="Z246" i="2"/>
  <c r="Y246" i="2"/>
  <c r="X246" i="2"/>
  <c r="W246" i="2"/>
  <c r="K246" i="2"/>
  <c r="I246" i="2"/>
  <c r="J246" i="2" s="1"/>
  <c r="A246" i="2"/>
  <c r="BA156" i="2"/>
  <c r="AZ156" i="2"/>
  <c r="AY156" i="2"/>
  <c r="AX156" i="2"/>
  <c r="AW156" i="2"/>
  <c r="AV156" i="2"/>
  <c r="AU156" i="2"/>
  <c r="AT156" i="2"/>
  <c r="AS156" i="2"/>
  <c r="AR156" i="2"/>
  <c r="AQ156" i="2"/>
  <c r="AP156" i="2"/>
  <c r="AO156" i="2"/>
  <c r="AN156" i="2"/>
  <c r="AM156" i="2"/>
  <c r="AL156" i="2"/>
  <c r="AK156" i="2"/>
  <c r="AJ156" i="2"/>
  <c r="AI156" i="2"/>
  <c r="AH156" i="2"/>
  <c r="AG156" i="2"/>
  <c r="AF156" i="2"/>
  <c r="AE156" i="2"/>
  <c r="AD156" i="2"/>
  <c r="AC156" i="2"/>
  <c r="AB156" i="2"/>
  <c r="AA156" i="2"/>
  <c r="Z156" i="2"/>
  <c r="Y156" i="2"/>
  <c r="X156" i="2"/>
  <c r="W156" i="2"/>
  <c r="K156" i="2"/>
  <c r="I156" i="2"/>
  <c r="J156" i="2" s="1"/>
  <c r="A156" i="2"/>
  <c r="BA221" i="2"/>
  <c r="AZ221" i="2"/>
  <c r="AY221" i="2"/>
  <c r="AX221" i="2"/>
  <c r="AW221" i="2"/>
  <c r="AV221" i="2"/>
  <c r="AU221" i="2"/>
  <c r="AT221" i="2"/>
  <c r="AS221" i="2"/>
  <c r="AR221" i="2"/>
  <c r="AQ221" i="2"/>
  <c r="AP221" i="2"/>
  <c r="AO221" i="2"/>
  <c r="AN221" i="2"/>
  <c r="AM221" i="2"/>
  <c r="AL221" i="2"/>
  <c r="AK221" i="2"/>
  <c r="AJ221" i="2"/>
  <c r="AI221" i="2"/>
  <c r="AH221" i="2"/>
  <c r="AG221" i="2"/>
  <c r="AF221" i="2"/>
  <c r="AE221" i="2"/>
  <c r="AD221" i="2"/>
  <c r="AC221" i="2"/>
  <c r="AB221" i="2"/>
  <c r="AA221" i="2"/>
  <c r="Z221" i="2"/>
  <c r="Y221" i="2"/>
  <c r="X221" i="2"/>
  <c r="W221" i="2"/>
  <c r="K221" i="2"/>
  <c r="I221" i="2"/>
  <c r="J221" i="2" s="1"/>
  <c r="A221" i="2"/>
  <c r="BA219" i="2"/>
  <c r="AZ219" i="2"/>
  <c r="AY219" i="2"/>
  <c r="AX219" i="2"/>
  <c r="AW219" i="2"/>
  <c r="AV219" i="2"/>
  <c r="AU219" i="2"/>
  <c r="AT219" i="2"/>
  <c r="AS219" i="2"/>
  <c r="AR219" i="2"/>
  <c r="AQ219" i="2"/>
  <c r="AP219" i="2"/>
  <c r="AO219" i="2"/>
  <c r="AN219" i="2"/>
  <c r="AM219" i="2"/>
  <c r="AL219" i="2"/>
  <c r="AK219" i="2"/>
  <c r="AJ219" i="2"/>
  <c r="AI219" i="2"/>
  <c r="AH219" i="2"/>
  <c r="AG219" i="2"/>
  <c r="AF219" i="2"/>
  <c r="AE219" i="2"/>
  <c r="AD219" i="2"/>
  <c r="AC219" i="2"/>
  <c r="AB219" i="2"/>
  <c r="AA219" i="2"/>
  <c r="Z219" i="2"/>
  <c r="Y219" i="2"/>
  <c r="X219" i="2"/>
  <c r="W219" i="2"/>
  <c r="K219" i="2"/>
  <c r="I219" i="2"/>
  <c r="J219" i="2" s="1"/>
  <c r="A219" i="2"/>
  <c r="BA217" i="2"/>
  <c r="AZ217" i="2"/>
  <c r="AY217" i="2"/>
  <c r="AX217" i="2"/>
  <c r="AW217" i="2"/>
  <c r="AV217" i="2"/>
  <c r="AU217" i="2"/>
  <c r="AT217" i="2"/>
  <c r="AS217" i="2"/>
  <c r="AR217" i="2"/>
  <c r="AQ217" i="2"/>
  <c r="AP217" i="2"/>
  <c r="AO217" i="2"/>
  <c r="AN217" i="2"/>
  <c r="AM217" i="2"/>
  <c r="AL217" i="2"/>
  <c r="AK217" i="2"/>
  <c r="AJ217" i="2"/>
  <c r="AI217" i="2"/>
  <c r="AH217" i="2"/>
  <c r="AG217" i="2"/>
  <c r="AF217" i="2"/>
  <c r="AE217" i="2"/>
  <c r="AD217" i="2"/>
  <c r="AC217" i="2"/>
  <c r="AB217" i="2"/>
  <c r="AA217" i="2"/>
  <c r="Z217" i="2"/>
  <c r="Y217" i="2"/>
  <c r="X217" i="2"/>
  <c r="W217" i="2"/>
  <c r="K217" i="2"/>
  <c r="I217" i="2"/>
  <c r="J217" i="2" s="1"/>
  <c r="A217" i="2"/>
  <c r="BA214" i="2"/>
  <c r="AZ214" i="2"/>
  <c r="AY214" i="2"/>
  <c r="AX214" i="2"/>
  <c r="AW214" i="2"/>
  <c r="AV214" i="2"/>
  <c r="AU214" i="2"/>
  <c r="AT214" i="2"/>
  <c r="AS214" i="2"/>
  <c r="AR214" i="2"/>
  <c r="AQ214" i="2"/>
  <c r="AP214" i="2"/>
  <c r="AO214" i="2"/>
  <c r="AN214" i="2"/>
  <c r="AM214" i="2"/>
  <c r="AL214" i="2"/>
  <c r="AK214" i="2"/>
  <c r="AJ214" i="2"/>
  <c r="AI214" i="2"/>
  <c r="AH214" i="2"/>
  <c r="AG214" i="2"/>
  <c r="AF214" i="2"/>
  <c r="AE214" i="2"/>
  <c r="AD214" i="2"/>
  <c r="AC214" i="2"/>
  <c r="AB214" i="2"/>
  <c r="AA214" i="2"/>
  <c r="Z214" i="2"/>
  <c r="Y214" i="2"/>
  <c r="X214" i="2"/>
  <c r="W214" i="2"/>
  <c r="K214" i="2"/>
  <c r="I214" i="2"/>
  <c r="J214" i="2" s="1"/>
  <c r="A214" i="2"/>
  <c r="BA287" i="2"/>
  <c r="AZ287" i="2"/>
  <c r="AY287" i="2"/>
  <c r="AX287" i="2"/>
  <c r="AW287" i="2"/>
  <c r="AV287" i="2"/>
  <c r="AU287" i="2"/>
  <c r="AT287" i="2"/>
  <c r="AS287" i="2"/>
  <c r="AR287" i="2"/>
  <c r="AQ287" i="2"/>
  <c r="AP287" i="2"/>
  <c r="AO287" i="2"/>
  <c r="AN287" i="2"/>
  <c r="AM287" i="2"/>
  <c r="AL287" i="2"/>
  <c r="AK287" i="2"/>
  <c r="AJ287" i="2"/>
  <c r="AI287" i="2"/>
  <c r="AH287" i="2"/>
  <c r="AG287" i="2"/>
  <c r="AF287" i="2"/>
  <c r="AE287" i="2"/>
  <c r="AD287" i="2"/>
  <c r="AC287" i="2"/>
  <c r="AB287" i="2"/>
  <c r="AA287" i="2"/>
  <c r="Z287" i="2"/>
  <c r="Y287" i="2"/>
  <c r="X287" i="2"/>
  <c r="W287" i="2"/>
  <c r="K287" i="2"/>
  <c r="I287" i="2"/>
  <c r="J287" i="2" s="1"/>
  <c r="A287" i="2"/>
  <c r="BA297" i="2"/>
  <c r="AZ297" i="2"/>
  <c r="AY297" i="2"/>
  <c r="AX297" i="2"/>
  <c r="AW297" i="2"/>
  <c r="AV297" i="2"/>
  <c r="AU297" i="2"/>
  <c r="AT297" i="2"/>
  <c r="AS297" i="2"/>
  <c r="AR297" i="2"/>
  <c r="AQ297" i="2"/>
  <c r="AP297" i="2"/>
  <c r="AO297" i="2"/>
  <c r="AN297" i="2"/>
  <c r="AM297" i="2"/>
  <c r="AL297" i="2"/>
  <c r="AK297" i="2"/>
  <c r="AJ297" i="2"/>
  <c r="AI297" i="2"/>
  <c r="AH297" i="2"/>
  <c r="AG297" i="2"/>
  <c r="AF297" i="2"/>
  <c r="AE297" i="2"/>
  <c r="AD297" i="2"/>
  <c r="AC297" i="2"/>
  <c r="AB297" i="2"/>
  <c r="AA297" i="2"/>
  <c r="Z297" i="2"/>
  <c r="Y297" i="2"/>
  <c r="X297" i="2"/>
  <c r="W297" i="2"/>
  <c r="K297" i="2"/>
  <c r="I297" i="2"/>
  <c r="J297" i="2" s="1"/>
  <c r="A297" i="2"/>
  <c r="BA296" i="2"/>
  <c r="AZ296" i="2"/>
  <c r="AY296" i="2"/>
  <c r="AX296" i="2"/>
  <c r="AW296" i="2"/>
  <c r="AV296" i="2"/>
  <c r="AU296" i="2"/>
  <c r="AT296" i="2"/>
  <c r="AS296" i="2"/>
  <c r="AR296" i="2"/>
  <c r="AQ296" i="2"/>
  <c r="AP296" i="2"/>
  <c r="AO296" i="2"/>
  <c r="AN296" i="2"/>
  <c r="AM296" i="2"/>
  <c r="AL296" i="2"/>
  <c r="AK296" i="2"/>
  <c r="AJ296" i="2"/>
  <c r="AI296" i="2"/>
  <c r="AH296" i="2"/>
  <c r="AG296" i="2"/>
  <c r="AF296" i="2"/>
  <c r="AE296" i="2"/>
  <c r="AD296" i="2"/>
  <c r="AC296" i="2"/>
  <c r="AB296" i="2"/>
  <c r="AA296" i="2"/>
  <c r="Z296" i="2"/>
  <c r="Y296" i="2"/>
  <c r="X296" i="2"/>
  <c r="W296" i="2"/>
  <c r="K296" i="2"/>
  <c r="I296" i="2"/>
  <c r="J296" i="2" s="1"/>
  <c r="A296" i="2"/>
  <c r="BA309" i="2"/>
  <c r="AZ309" i="2"/>
  <c r="AY309" i="2"/>
  <c r="AX309" i="2"/>
  <c r="AW309" i="2"/>
  <c r="AV309" i="2"/>
  <c r="AU309" i="2"/>
  <c r="AT309" i="2"/>
  <c r="AS309" i="2"/>
  <c r="AR309" i="2"/>
  <c r="AQ309" i="2"/>
  <c r="AP309" i="2"/>
  <c r="AO309" i="2"/>
  <c r="AN309" i="2"/>
  <c r="AM309" i="2"/>
  <c r="AL309" i="2"/>
  <c r="AK309" i="2"/>
  <c r="AJ309" i="2"/>
  <c r="AI309" i="2"/>
  <c r="AH309" i="2"/>
  <c r="AG309" i="2"/>
  <c r="AF309" i="2"/>
  <c r="AE309" i="2"/>
  <c r="AD309" i="2"/>
  <c r="AC309" i="2"/>
  <c r="AB309" i="2"/>
  <c r="AA309" i="2"/>
  <c r="Z309" i="2"/>
  <c r="Y309" i="2"/>
  <c r="X309" i="2"/>
  <c r="W309" i="2"/>
  <c r="K309" i="2"/>
  <c r="I309" i="2"/>
  <c r="J309" i="2" s="1"/>
  <c r="A309" i="2"/>
  <c r="BA308" i="2"/>
  <c r="AZ308" i="2"/>
  <c r="AY308" i="2"/>
  <c r="AX308" i="2"/>
  <c r="AW308" i="2"/>
  <c r="AV308" i="2"/>
  <c r="AU308" i="2"/>
  <c r="AT308" i="2"/>
  <c r="AS308" i="2"/>
  <c r="AR308" i="2"/>
  <c r="AQ308" i="2"/>
  <c r="AP308" i="2"/>
  <c r="AO308" i="2"/>
  <c r="AN308" i="2"/>
  <c r="AM308" i="2"/>
  <c r="AL308" i="2"/>
  <c r="AK308" i="2"/>
  <c r="AJ308" i="2"/>
  <c r="AI308" i="2"/>
  <c r="AH308" i="2"/>
  <c r="AG308" i="2"/>
  <c r="AF308" i="2"/>
  <c r="AE308" i="2"/>
  <c r="AD308" i="2"/>
  <c r="AC308" i="2"/>
  <c r="AB308" i="2"/>
  <c r="AA308" i="2"/>
  <c r="Z308" i="2"/>
  <c r="Y308" i="2"/>
  <c r="X308" i="2"/>
  <c r="W308" i="2"/>
  <c r="K308" i="2"/>
  <c r="I308" i="2"/>
  <c r="J308" i="2" s="1"/>
  <c r="A308" i="2"/>
  <c r="BA323" i="2"/>
  <c r="AZ323" i="2"/>
  <c r="AY323" i="2"/>
  <c r="AX323" i="2"/>
  <c r="AW323" i="2"/>
  <c r="AV323" i="2"/>
  <c r="AU323" i="2"/>
  <c r="AT323" i="2"/>
  <c r="AS323" i="2"/>
  <c r="AR323" i="2"/>
  <c r="AQ323" i="2"/>
  <c r="AP323" i="2"/>
  <c r="AO323" i="2"/>
  <c r="AN323" i="2"/>
  <c r="AM323" i="2"/>
  <c r="AL323" i="2"/>
  <c r="AK323" i="2"/>
  <c r="AJ323" i="2"/>
  <c r="AI323" i="2"/>
  <c r="AH323" i="2"/>
  <c r="AG323" i="2"/>
  <c r="AF323" i="2"/>
  <c r="AE323" i="2"/>
  <c r="AD323" i="2"/>
  <c r="AC323" i="2"/>
  <c r="AB323" i="2"/>
  <c r="AA323" i="2"/>
  <c r="Z323" i="2"/>
  <c r="Y323" i="2"/>
  <c r="X323" i="2"/>
  <c r="W323" i="2"/>
  <c r="K323" i="2"/>
  <c r="I323" i="2"/>
  <c r="J323" i="2" s="1"/>
  <c r="A323" i="2"/>
  <c r="BA725" i="2"/>
  <c r="AZ725" i="2"/>
  <c r="AY725" i="2"/>
  <c r="AX725" i="2"/>
  <c r="AW725" i="2"/>
  <c r="AV725" i="2"/>
  <c r="AU725" i="2"/>
  <c r="AT725" i="2"/>
  <c r="AS725" i="2"/>
  <c r="AR725" i="2"/>
  <c r="AQ725" i="2"/>
  <c r="AP725" i="2"/>
  <c r="AO725" i="2"/>
  <c r="AN725" i="2"/>
  <c r="AM725" i="2"/>
  <c r="AL725" i="2"/>
  <c r="AK725" i="2"/>
  <c r="AJ725" i="2"/>
  <c r="AI725" i="2"/>
  <c r="AH725" i="2"/>
  <c r="AG725" i="2"/>
  <c r="AF725" i="2"/>
  <c r="AE725" i="2"/>
  <c r="AD725" i="2"/>
  <c r="AC725" i="2"/>
  <c r="AB725" i="2"/>
  <c r="AA725" i="2"/>
  <c r="Z725" i="2"/>
  <c r="Y725" i="2"/>
  <c r="X725" i="2"/>
  <c r="W725" i="2"/>
  <c r="K725" i="2"/>
  <c r="I725" i="2"/>
  <c r="J725" i="2" s="1"/>
  <c r="A725" i="2"/>
  <c r="BA724" i="2"/>
  <c r="AZ724" i="2"/>
  <c r="AY724" i="2"/>
  <c r="AX724" i="2"/>
  <c r="AW724" i="2"/>
  <c r="AV724" i="2"/>
  <c r="AU724" i="2"/>
  <c r="AT724" i="2"/>
  <c r="AS724" i="2"/>
  <c r="AR724" i="2"/>
  <c r="AQ724" i="2"/>
  <c r="AP724" i="2"/>
  <c r="AO724" i="2"/>
  <c r="AN724" i="2"/>
  <c r="AM724" i="2"/>
  <c r="AL724" i="2"/>
  <c r="AK724" i="2"/>
  <c r="AJ724" i="2"/>
  <c r="AI724" i="2"/>
  <c r="AH724" i="2"/>
  <c r="AG724" i="2"/>
  <c r="AF724" i="2"/>
  <c r="AE724" i="2"/>
  <c r="AD724" i="2"/>
  <c r="AC724" i="2"/>
  <c r="AB724" i="2"/>
  <c r="AA724" i="2"/>
  <c r="Z724" i="2"/>
  <c r="Y724" i="2"/>
  <c r="X724" i="2"/>
  <c r="W724" i="2"/>
  <c r="K724" i="2"/>
  <c r="I724" i="2"/>
  <c r="J724" i="2" s="1"/>
  <c r="A724" i="2"/>
  <c r="BA162" i="2"/>
  <c r="AZ162" i="2"/>
  <c r="AY162" i="2"/>
  <c r="AX162" i="2"/>
  <c r="AW162" i="2"/>
  <c r="AV162" i="2"/>
  <c r="AU162" i="2"/>
  <c r="AT162" i="2"/>
  <c r="AS162" i="2"/>
  <c r="AR162" i="2"/>
  <c r="AQ162" i="2"/>
  <c r="AP162" i="2"/>
  <c r="AO162" i="2"/>
  <c r="AN162" i="2"/>
  <c r="AM162" i="2"/>
  <c r="AL162" i="2"/>
  <c r="AK162" i="2"/>
  <c r="AJ162" i="2"/>
  <c r="AI162" i="2"/>
  <c r="AH162" i="2"/>
  <c r="AG162" i="2"/>
  <c r="AF162" i="2"/>
  <c r="AE162" i="2"/>
  <c r="AD162" i="2"/>
  <c r="AC162" i="2"/>
  <c r="AB162" i="2"/>
  <c r="AA162" i="2"/>
  <c r="Z162" i="2"/>
  <c r="Y162" i="2"/>
  <c r="X162" i="2"/>
  <c r="W162" i="2"/>
  <c r="K162" i="2"/>
  <c r="I162" i="2"/>
  <c r="J162" i="2" s="1"/>
  <c r="A162" i="2"/>
  <c r="BA160" i="2"/>
  <c r="AZ160" i="2"/>
  <c r="AY160" i="2"/>
  <c r="AX160" i="2"/>
  <c r="AW160" i="2"/>
  <c r="AV160" i="2"/>
  <c r="AU160" i="2"/>
  <c r="AT160" i="2"/>
  <c r="AS160" i="2"/>
  <c r="AR160" i="2"/>
  <c r="AQ160" i="2"/>
  <c r="AP160" i="2"/>
  <c r="AO160" i="2"/>
  <c r="AN160" i="2"/>
  <c r="AM160" i="2"/>
  <c r="AL160" i="2"/>
  <c r="AK160" i="2"/>
  <c r="AJ160" i="2"/>
  <c r="AI160" i="2"/>
  <c r="AH160" i="2"/>
  <c r="AG160" i="2"/>
  <c r="AF160" i="2"/>
  <c r="AE160" i="2"/>
  <c r="AD160" i="2"/>
  <c r="AC160" i="2"/>
  <c r="AB160" i="2"/>
  <c r="AA160" i="2"/>
  <c r="Z160" i="2"/>
  <c r="Y160" i="2"/>
  <c r="X160" i="2"/>
  <c r="W160" i="2"/>
  <c r="K160" i="2"/>
  <c r="I160" i="2"/>
  <c r="J160" i="2" s="1"/>
  <c r="A160" i="2"/>
  <c r="BA158" i="2"/>
  <c r="AZ158" i="2"/>
  <c r="AY158" i="2"/>
  <c r="AX158" i="2"/>
  <c r="AW158" i="2"/>
  <c r="AV158" i="2"/>
  <c r="AU158" i="2"/>
  <c r="AT158" i="2"/>
  <c r="AS158" i="2"/>
  <c r="AR158" i="2"/>
  <c r="AQ158" i="2"/>
  <c r="AP158" i="2"/>
  <c r="AO158" i="2"/>
  <c r="AN158" i="2"/>
  <c r="AM158" i="2"/>
  <c r="AL158" i="2"/>
  <c r="AK158" i="2"/>
  <c r="AJ158" i="2"/>
  <c r="AI158" i="2"/>
  <c r="AH158" i="2"/>
  <c r="AG158" i="2"/>
  <c r="AF158" i="2"/>
  <c r="AE158" i="2"/>
  <c r="AD158" i="2"/>
  <c r="AC158" i="2"/>
  <c r="AB158" i="2"/>
  <c r="AA158" i="2"/>
  <c r="Z158" i="2"/>
  <c r="Y158" i="2"/>
  <c r="X158" i="2"/>
  <c r="W158" i="2"/>
  <c r="K158" i="2"/>
  <c r="I158" i="2"/>
  <c r="J158" i="2" s="1"/>
  <c r="A158" i="2"/>
  <c r="BA717" i="2"/>
  <c r="AZ717" i="2"/>
  <c r="AY717" i="2"/>
  <c r="AX717" i="2"/>
  <c r="AW717" i="2"/>
  <c r="AV717" i="2"/>
  <c r="AU717" i="2"/>
  <c r="AT717" i="2"/>
  <c r="AS717" i="2"/>
  <c r="AR717" i="2"/>
  <c r="AQ717" i="2"/>
  <c r="AP717" i="2"/>
  <c r="AO717" i="2"/>
  <c r="AN717" i="2"/>
  <c r="AM717" i="2"/>
  <c r="AL717" i="2"/>
  <c r="AK717" i="2"/>
  <c r="AJ717" i="2"/>
  <c r="AI717" i="2"/>
  <c r="AH717" i="2"/>
  <c r="AG717" i="2"/>
  <c r="AF717" i="2"/>
  <c r="AE717" i="2"/>
  <c r="AD717" i="2"/>
  <c r="AC717" i="2"/>
  <c r="AB717" i="2"/>
  <c r="AA717" i="2"/>
  <c r="Z717" i="2"/>
  <c r="Y717" i="2"/>
  <c r="X717" i="2"/>
  <c r="W717" i="2"/>
  <c r="K717" i="2"/>
  <c r="I717" i="2"/>
  <c r="J717" i="2" s="1"/>
  <c r="A717" i="2"/>
  <c r="BA716" i="2"/>
  <c r="AZ716" i="2"/>
  <c r="AY716" i="2"/>
  <c r="AX716" i="2"/>
  <c r="AW716" i="2"/>
  <c r="AV716" i="2"/>
  <c r="AU716" i="2"/>
  <c r="AT716" i="2"/>
  <c r="AS716" i="2"/>
  <c r="AR716" i="2"/>
  <c r="AQ716" i="2"/>
  <c r="AP716" i="2"/>
  <c r="AO716" i="2"/>
  <c r="AN716" i="2"/>
  <c r="AM716" i="2"/>
  <c r="AL716" i="2"/>
  <c r="AK716" i="2"/>
  <c r="AJ716" i="2"/>
  <c r="AI716" i="2"/>
  <c r="AH716" i="2"/>
  <c r="AG716" i="2"/>
  <c r="AF716" i="2"/>
  <c r="AE716" i="2"/>
  <c r="AD716" i="2"/>
  <c r="AC716" i="2"/>
  <c r="AB716" i="2"/>
  <c r="AA716" i="2"/>
  <c r="Z716" i="2"/>
  <c r="Y716" i="2"/>
  <c r="X716" i="2"/>
  <c r="W716" i="2"/>
  <c r="K716" i="2"/>
  <c r="I716" i="2"/>
  <c r="J716" i="2" s="1"/>
  <c r="A716" i="2"/>
  <c r="BA715" i="2"/>
  <c r="AZ715" i="2"/>
  <c r="AY715" i="2"/>
  <c r="AX715" i="2"/>
  <c r="AW715" i="2"/>
  <c r="AV715" i="2"/>
  <c r="AU715" i="2"/>
  <c r="AT715" i="2"/>
  <c r="AS715" i="2"/>
  <c r="AR715" i="2"/>
  <c r="AQ715" i="2"/>
  <c r="AP715" i="2"/>
  <c r="AO715" i="2"/>
  <c r="AN715" i="2"/>
  <c r="AM715" i="2"/>
  <c r="AL715" i="2"/>
  <c r="AK715" i="2"/>
  <c r="AJ715" i="2"/>
  <c r="AI715" i="2"/>
  <c r="AH715" i="2"/>
  <c r="AG715" i="2"/>
  <c r="AF715" i="2"/>
  <c r="AE715" i="2"/>
  <c r="AD715" i="2"/>
  <c r="AC715" i="2"/>
  <c r="AB715" i="2"/>
  <c r="AA715" i="2"/>
  <c r="Z715" i="2"/>
  <c r="Y715" i="2"/>
  <c r="X715" i="2"/>
  <c r="W715" i="2"/>
  <c r="K715" i="2"/>
  <c r="I715" i="2"/>
  <c r="J715" i="2" s="1"/>
  <c r="A715" i="2"/>
  <c r="BA714" i="2"/>
  <c r="AZ714" i="2"/>
  <c r="AY714" i="2"/>
  <c r="AX714" i="2"/>
  <c r="AW714" i="2"/>
  <c r="AV714" i="2"/>
  <c r="AU714" i="2"/>
  <c r="AT714" i="2"/>
  <c r="AS714" i="2"/>
  <c r="AR714" i="2"/>
  <c r="AQ714" i="2"/>
  <c r="AP714" i="2"/>
  <c r="AO714" i="2"/>
  <c r="AN714" i="2"/>
  <c r="AM714" i="2"/>
  <c r="AL714" i="2"/>
  <c r="AK714" i="2"/>
  <c r="AJ714" i="2"/>
  <c r="AI714" i="2"/>
  <c r="AH714" i="2"/>
  <c r="AG714" i="2"/>
  <c r="AF714" i="2"/>
  <c r="AE714" i="2"/>
  <c r="AD714" i="2"/>
  <c r="AC714" i="2"/>
  <c r="AB714" i="2"/>
  <c r="AA714" i="2"/>
  <c r="Z714" i="2"/>
  <c r="Y714" i="2"/>
  <c r="X714" i="2"/>
  <c r="W714" i="2"/>
  <c r="K714" i="2"/>
  <c r="I714" i="2"/>
  <c r="J714" i="2" s="1"/>
  <c r="A714" i="2"/>
  <c r="BA713" i="2"/>
  <c r="AZ713" i="2"/>
  <c r="AY713" i="2"/>
  <c r="AX713" i="2"/>
  <c r="AW713" i="2"/>
  <c r="AV713" i="2"/>
  <c r="AU713" i="2"/>
  <c r="AT713" i="2"/>
  <c r="AS713" i="2"/>
  <c r="AR713" i="2"/>
  <c r="AQ713" i="2"/>
  <c r="AP713" i="2"/>
  <c r="AO713" i="2"/>
  <c r="AN713" i="2"/>
  <c r="AM713" i="2"/>
  <c r="AL713" i="2"/>
  <c r="AK713" i="2"/>
  <c r="AJ713" i="2"/>
  <c r="AI713" i="2"/>
  <c r="AH713" i="2"/>
  <c r="AG713" i="2"/>
  <c r="AF713" i="2"/>
  <c r="AE713" i="2"/>
  <c r="AD713" i="2"/>
  <c r="AC713" i="2"/>
  <c r="AB713" i="2"/>
  <c r="AA713" i="2"/>
  <c r="Z713" i="2"/>
  <c r="Y713" i="2"/>
  <c r="X713" i="2"/>
  <c r="W713" i="2"/>
  <c r="K713" i="2"/>
  <c r="I713" i="2"/>
  <c r="J713" i="2" s="1"/>
  <c r="A713" i="2"/>
  <c r="BA559" i="2"/>
  <c r="AZ559" i="2"/>
  <c r="AY559" i="2"/>
  <c r="AX559" i="2"/>
  <c r="AW559" i="2"/>
  <c r="AV559" i="2"/>
  <c r="AU559" i="2"/>
  <c r="AT559" i="2"/>
  <c r="AS559" i="2"/>
  <c r="AR559" i="2"/>
  <c r="AQ559" i="2"/>
  <c r="AP559" i="2"/>
  <c r="AO559" i="2"/>
  <c r="AN559" i="2"/>
  <c r="AM559" i="2"/>
  <c r="AL559" i="2"/>
  <c r="AK559" i="2"/>
  <c r="AJ559" i="2"/>
  <c r="AI559" i="2"/>
  <c r="AH559" i="2"/>
  <c r="AG559" i="2"/>
  <c r="AF559" i="2"/>
  <c r="AE559" i="2"/>
  <c r="AD559" i="2"/>
  <c r="AC559" i="2"/>
  <c r="AB559" i="2"/>
  <c r="AA559" i="2"/>
  <c r="Z559" i="2"/>
  <c r="Y559" i="2"/>
  <c r="X559" i="2"/>
  <c r="W559" i="2"/>
  <c r="K559" i="2"/>
  <c r="I559" i="2"/>
  <c r="J559" i="2" s="1"/>
  <c r="A559" i="2"/>
  <c r="BA286" i="2"/>
  <c r="AZ286" i="2"/>
  <c r="AY286" i="2"/>
  <c r="AX286" i="2"/>
  <c r="AW286" i="2"/>
  <c r="AV286" i="2"/>
  <c r="AU286" i="2"/>
  <c r="AT286" i="2"/>
  <c r="AS286" i="2"/>
  <c r="AR286" i="2"/>
  <c r="AQ286" i="2"/>
  <c r="AP286" i="2"/>
  <c r="AO286" i="2"/>
  <c r="AN286" i="2"/>
  <c r="AM286" i="2"/>
  <c r="AL286" i="2"/>
  <c r="AK286" i="2"/>
  <c r="AJ286" i="2"/>
  <c r="AI286" i="2"/>
  <c r="AH286" i="2"/>
  <c r="AG286" i="2"/>
  <c r="AF286" i="2"/>
  <c r="AE286" i="2"/>
  <c r="AD286" i="2"/>
  <c r="AC286" i="2"/>
  <c r="AB286" i="2"/>
  <c r="AA286" i="2"/>
  <c r="Z286" i="2"/>
  <c r="Y286" i="2"/>
  <c r="X286" i="2"/>
  <c r="W286" i="2"/>
  <c r="K286" i="2"/>
  <c r="I286" i="2"/>
  <c r="J286" i="2" s="1"/>
  <c r="A286" i="2"/>
  <c r="BA285" i="2"/>
  <c r="AZ285" i="2"/>
  <c r="AY285" i="2"/>
  <c r="AX285" i="2"/>
  <c r="AW285" i="2"/>
  <c r="AV285" i="2"/>
  <c r="AU285" i="2"/>
  <c r="AT285" i="2"/>
  <c r="AS285" i="2"/>
  <c r="AR285" i="2"/>
  <c r="AQ285" i="2"/>
  <c r="AP285" i="2"/>
  <c r="AO285" i="2"/>
  <c r="AN285" i="2"/>
  <c r="AM285" i="2"/>
  <c r="AL285" i="2"/>
  <c r="AK285" i="2"/>
  <c r="AJ285" i="2"/>
  <c r="AI285" i="2"/>
  <c r="AH285" i="2"/>
  <c r="AG285" i="2"/>
  <c r="AF285" i="2"/>
  <c r="AE285" i="2"/>
  <c r="AD285" i="2"/>
  <c r="AC285" i="2"/>
  <c r="AB285" i="2"/>
  <c r="AA285" i="2"/>
  <c r="Z285" i="2"/>
  <c r="Y285" i="2"/>
  <c r="X285" i="2"/>
  <c r="W285" i="2"/>
  <c r="K285" i="2"/>
  <c r="I285" i="2"/>
  <c r="J285" i="2" s="1"/>
  <c r="A285" i="2"/>
  <c r="BA283" i="2"/>
  <c r="AZ283" i="2"/>
  <c r="AY283" i="2"/>
  <c r="AX283" i="2"/>
  <c r="AW283" i="2"/>
  <c r="AV283" i="2"/>
  <c r="AU283" i="2"/>
  <c r="AT283" i="2"/>
  <c r="AS283" i="2"/>
  <c r="AR283" i="2"/>
  <c r="AQ283" i="2"/>
  <c r="AP283" i="2"/>
  <c r="AO283" i="2"/>
  <c r="AN283" i="2"/>
  <c r="AM283" i="2"/>
  <c r="AL283" i="2"/>
  <c r="AK283" i="2"/>
  <c r="AJ283" i="2"/>
  <c r="AI283" i="2"/>
  <c r="AH283" i="2"/>
  <c r="AG283" i="2"/>
  <c r="AF283" i="2"/>
  <c r="AE283" i="2"/>
  <c r="AD283" i="2"/>
  <c r="AC283" i="2"/>
  <c r="AB283" i="2"/>
  <c r="AA283" i="2"/>
  <c r="Z283" i="2"/>
  <c r="Y283" i="2"/>
  <c r="X283" i="2"/>
  <c r="W283" i="2"/>
  <c r="K283" i="2"/>
  <c r="I283" i="2"/>
  <c r="J283" i="2" s="1"/>
  <c r="A283" i="2"/>
  <c r="BA282" i="2"/>
  <c r="AZ282" i="2"/>
  <c r="AY282" i="2"/>
  <c r="AX282" i="2"/>
  <c r="AW282" i="2"/>
  <c r="AV282" i="2"/>
  <c r="AU282" i="2"/>
  <c r="AT282" i="2"/>
  <c r="AS282" i="2"/>
  <c r="AR282" i="2"/>
  <c r="AQ282" i="2"/>
  <c r="AP282" i="2"/>
  <c r="AO282" i="2"/>
  <c r="AN282" i="2"/>
  <c r="AM282" i="2"/>
  <c r="AL282" i="2"/>
  <c r="AK282" i="2"/>
  <c r="AJ282" i="2"/>
  <c r="AI282" i="2"/>
  <c r="AH282" i="2"/>
  <c r="AG282" i="2"/>
  <c r="AF282" i="2"/>
  <c r="AE282" i="2"/>
  <c r="AD282" i="2"/>
  <c r="AC282" i="2"/>
  <c r="AB282" i="2"/>
  <c r="AA282" i="2"/>
  <c r="Z282" i="2"/>
  <c r="Y282" i="2"/>
  <c r="X282" i="2"/>
  <c r="W282" i="2"/>
  <c r="K282" i="2"/>
  <c r="I282" i="2"/>
  <c r="J282" i="2" s="1"/>
  <c r="A282" i="2"/>
  <c r="BA676" i="2"/>
  <c r="AZ676" i="2"/>
  <c r="AY676" i="2"/>
  <c r="AX676" i="2"/>
  <c r="AW676" i="2"/>
  <c r="AV676" i="2"/>
  <c r="AU676" i="2"/>
  <c r="AT676" i="2"/>
  <c r="AS676" i="2"/>
  <c r="AR676" i="2"/>
  <c r="AQ676" i="2"/>
  <c r="AP676" i="2"/>
  <c r="AO676" i="2"/>
  <c r="AN676" i="2"/>
  <c r="AM676" i="2"/>
  <c r="AL676" i="2"/>
  <c r="AK676" i="2"/>
  <c r="AJ676" i="2"/>
  <c r="AI676" i="2"/>
  <c r="AH676" i="2"/>
  <c r="AG676" i="2"/>
  <c r="AF676" i="2"/>
  <c r="AE676" i="2"/>
  <c r="AD676" i="2"/>
  <c r="AC676" i="2"/>
  <c r="AB676" i="2"/>
  <c r="AA676" i="2"/>
  <c r="Z676" i="2"/>
  <c r="Y676" i="2"/>
  <c r="X676" i="2"/>
  <c r="W676" i="2"/>
  <c r="K676" i="2"/>
  <c r="I676" i="2"/>
  <c r="J676" i="2" s="1"/>
  <c r="A676" i="2"/>
  <c r="BA688" i="2"/>
  <c r="AZ688" i="2"/>
  <c r="AY688" i="2"/>
  <c r="AX688" i="2"/>
  <c r="AW688" i="2"/>
  <c r="AV688" i="2"/>
  <c r="AU688" i="2"/>
  <c r="AT688" i="2"/>
  <c r="AS688" i="2"/>
  <c r="AR688" i="2"/>
  <c r="AQ688" i="2"/>
  <c r="AP688" i="2"/>
  <c r="AO688" i="2"/>
  <c r="AN688" i="2"/>
  <c r="AM688" i="2"/>
  <c r="AL688" i="2"/>
  <c r="AK688" i="2"/>
  <c r="AJ688" i="2"/>
  <c r="AI688" i="2"/>
  <c r="AH688" i="2"/>
  <c r="AG688" i="2"/>
  <c r="AF688" i="2"/>
  <c r="AE688" i="2"/>
  <c r="AD688" i="2"/>
  <c r="AC688" i="2"/>
  <c r="AB688" i="2"/>
  <c r="AA688" i="2"/>
  <c r="Z688" i="2"/>
  <c r="Y688" i="2"/>
  <c r="X688" i="2"/>
  <c r="W688" i="2"/>
  <c r="K688" i="2"/>
  <c r="I688" i="2"/>
  <c r="J688" i="2" s="1"/>
  <c r="A688" i="2"/>
  <c r="BA686" i="2"/>
  <c r="AZ686" i="2"/>
  <c r="AY686" i="2"/>
  <c r="AX686" i="2"/>
  <c r="AW686" i="2"/>
  <c r="AV686" i="2"/>
  <c r="AU686" i="2"/>
  <c r="AT686" i="2"/>
  <c r="AS686" i="2"/>
  <c r="AR686" i="2"/>
  <c r="AQ686" i="2"/>
  <c r="AP686" i="2"/>
  <c r="AO686" i="2"/>
  <c r="AN686" i="2"/>
  <c r="AM686" i="2"/>
  <c r="AL686" i="2"/>
  <c r="AK686" i="2"/>
  <c r="AJ686" i="2"/>
  <c r="AI686" i="2"/>
  <c r="AH686" i="2"/>
  <c r="AG686" i="2"/>
  <c r="AF686" i="2"/>
  <c r="AE686" i="2"/>
  <c r="AD686" i="2"/>
  <c r="AC686" i="2"/>
  <c r="AB686" i="2"/>
  <c r="AA686" i="2"/>
  <c r="Z686" i="2"/>
  <c r="Y686" i="2"/>
  <c r="X686" i="2"/>
  <c r="W686" i="2"/>
  <c r="K686" i="2"/>
  <c r="I686" i="2"/>
  <c r="J686" i="2" s="1"/>
  <c r="A686" i="2"/>
  <c r="BA685" i="2"/>
  <c r="AZ685" i="2"/>
  <c r="AY685" i="2"/>
  <c r="AX685" i="2"/>
  <c r="AW685" i="2"/>
  <c r="AV685" i="2"/>
  <c r="AU685" i="2"/>
  <c r="AT685" i="2"/>
  <c r="AS685" i="2"/>
  <c r="AR685" i="2"/>
  <c r="AQ685" i="2"/>
  <c r="AP685" i="2"/>
  <c r="AO685" i="2"/>
  <c r="AN685" i="2"/>
  <c r="AM685" i="2"/>
  <c r="AL685" i="2"/>
  <c r="AK685" i="2"/>
  <c r="AJ685" i="2"/>
  <c r="AI685" i="2"/>
  <c r="AH685" i="2"/>
  <c r="AG685" i="2"/>
  <c r="AF685" i="2"/>
  <c r="AE685" i="2"/>
  <c r="AD685" i="2"/>
  <c r="AC685" i="2"/>
  <c r="AB685" i="2"/>
  <c r="AA685" i="2"/>
  <c r="Z685" i="2"/>
  <c r="Y685" i="2"/>
  <c r="X685" i="2"/>
  <c r="W685" i="2"/>
  <c r="K685" i="2"/>
  <c r="I685" i="2"/>
  <c r="J685" i="2" s="1"/>
  <c r="A685" i="2"/>
  <c r="BA684" i="2"/>
  <c r="AZ684" i="2"/>
  <c r="AY684" i="2"/>
  <c r="AX684" i="2"/>
  <c r="AW684" i="2"/>
  <c r="AV684" i="2"/>
  <c r="AU684" i="2"/>
  <c r="AT684" i="2"/>
  <c r="AS684" i="2"/>
  <c r="AR684" i="2"/>
  <c r="AQ684" i="2"/>
  <c r="AP684" i="2"/>
  <c r="AO684" i="2"/>
  <c r="AN684" i="2"/>
  <c r="AM684" i="2"/>
  <c r="AL684" i="2"/>
  <c r="AK684" i="2"/>
  <c r="AJ684" i="2"/>
  <c r="AI684" i="2"/>
  <c r="AH684" i="2"/>
  <c r="AG684" i="2"/>
  <c r="AF684" i="2"/>
  <c r="AE684" i="2"/>
  <c r="AD684" i="2"/>
  <c r="AC684" i="2"/>
  <c r="AB684" i="2"/>
  <c r="AA684" i="2"/>
  <c r="Z684" i="2"/>
  <c r="Y684" i="2"/>
  <c r="X684" i="2"/>
  <c r="W684" i="2"/>
  <c r="K684" i="2"/>
  <c r="I684" i="2"/>
  <c r="J684" i="2" s="1"/>
  <c r="A684" i="2"/>
  <c r="BA683" i="2"/>
  <c r="AZ683" i="2"/>
  <c r="AY683" i="2"/>
  <c r="AX683" i="2"/>
  <c r="AW683" i="2"/>
  <c r="AV683" i="2"/>
  <c r="AU683" i="2"/>
  <c r="AT683" i="2"/>
  <c r="AS683" i="2"/>
  <c r="AR683" i="2"/>
  <c r="AQ683" i="2"/>
  <c r="AP683" i="2"/>
  <c r="AO683" i="2"/>
  <c r="AN683" i="2"/>
  <c r="AM683" i="2"/>
  <c r="AL683" i="2"/>
  <c r="AK683" i="2"/>
  <c r="AJ683" i="2"/>
  <c r="AI683" i="2"/>
  <c r="AH683" i="2"/>
  <c r="AG683" i="2"/>
  <c r="AF683" i="2"/>
  <c r="AE683" i="2"/>
  <c r="AD683" i="2"/>
  <c r="AC683" i="2"/>
  <c r="AB683" i="2"/>
  <c r="AA683" i="2"/>
  <c r="Z683" i="2"/>
  <c r="Y683" i="2"/>
  <c r="X683" i="2"/>
  <c r="W683" i="2"/>
  <c r="K683" i="2"/>
  <c r="I683" i="2"/>
  <c r="J683" i="2" s="1"/>
  <c r="A683" i="2"/>
  <c r="BA682" i="2"/>
  <c r="AZ682" i="2"/>
  <c r="AY682" i="2"/>
  <c r="AX682" i="2"/>
  <c r="AW682" i="2"/>
  <c r="AV682" i="2"/>
  <c r="AU682" i="2"/>
  <c r="AT682" i="2"/>
  <c r="AS682" i="2"/>
  <c r="AR682" i="2"/>
  <c r="AQ682" i="2"/>
  <c r="AP682" i="2"/>
  <c r="AO682" i="2"/>
  <c r="AN682" i="2"/>
  <c r="AM682" i="2"/>
  <c r="AL682" i="2"/>
  <c r="AK682" i="2"/>
  <c r="AJ682" i="2"/>
  <c r="AI682" i="2"/>
  <c r="AH682" i="2"/>
  <c r="AG682" i="2"/>
  <c r="AF682" i="2"/>
  <c r="AE682" i="2"/>
  <c r="AD682" i="2"/>
  <c r="AC682" i="2"/>
  <c r="AB682" i="2"/>
  <c r="AA682" i="2"/>
  <c r="Z682" i="2"/>
  <c r="Y682" i="2"/>
  <c r="X682" i="2"/>
  <c r="W682" i="2"/>
  <c r="K682" i="2"/>
  <c r="I682" i="2"/>
  <c r="J682" i="2" s="1"/>
  <c r="A682" i="2"/>
  <c r="BA681" i="2"/>
  <c r="AZ681" i="2"/>
  <c r="AY681" i="2"/>
  <c r="AX681" i="2"/>
  <c r="AW681" i="2"/>
  <c r="AV681" i="2"/>
  <c r="AU681" i="2"/>
  <c r="AT681" i="2"/>
  <c r="AS681" i="2"/>
  <c r="AR681" i="2"/>
  <c r="AQ681" i="2"/>
  <c r="AP681" i="2"/>
  <c r="AO681" i="2"/>
  <c r="AN681" i="2"/>
  <c r="AM681" i="2"/>
  <c r="AL681" i="2"/>
  <c r="AK681" i="2"/>
  <c r="AJ681" i="2"/>
  <c r="AI681" i="2"/>
  <c r="AH681" i="2"/>
  <c r="AG681" i="2"/>
  <c r="AF681" i="2"/>
  <c r="AE681" i="2"/>
  <c r="AD681" i="2"/>
  <c r="AC681" i="2"/>
  <c r="AB681" i="2"/>
  <c r="AA681" i="2"/>
  <c r="Z681" i="2"/>
  <c r="Y681" i="2"/>
  <c r="X681" i="2"/>
  <c r="W681" i="2"/>
  <c r="K681" i="2"/>
  <c r="I681" i="2"/>
  <c r="J681" i="2" s="1"/>
  <c r="A681" i="2"/>
  <c r="BA675" i="2"/>
  <c r="AZ675" i="2"/>
  <c r="AY675" i="2"/>
  <c r="AX675" i="2"/>
  <c r="AW675" i="2"/>
  <c r="AV675" i="2"/>
  <c r="AU675" i="2"/>
  <c r="AT675" i="2"/>
  <c r="AS675" i="2"/>
  <c r="AR675" i="2"/>
  <c r="AQ675" i="2"/>
  <c r="AP675" i="2"/>
  <c r="AO675" i="2"/>
  <c r="AN675" i="2"/>
  <c r="AM675" i="2"/>
  <c r="AL675" i="2"/>
  <c r="AK675" i="2"/>
  <c r="AJ675" i="2"/>
  <c r="AI675" i="2"/>
  <c r="AH675" i="2"/>
  <c r="AG675" i="2"/>
  <c r="AF675" i="2"/>
  <c r="AE675" i="2"/>
  <c r="AD675" i="2"/>
  <c r="AC675" i="2"/>
  <c r="AB675" i="2"/>
  <c r="AA675" i="2"/>
  <c r="Z675" i="2"/>
  <c r="Y675" i="2"/>
  <c r="X675" i="2"/>
  <c r="W675" i="2"/>
  <c r="K675" i="2"/>
  <c r="I675" i="2"/>
  <c r="J675" i="2" s="1"/>
  <c r="A675" i="2"/>
  <c r="BA601" i="2"/>
  <c r="AZ601" i="2"/>
  <c r="AY601" i="2"/>
  <c r="AX601" i="2"/>
  <c r="AW601" i="2"/>
  <c r="AV601" i="2"/>
  <c r="AU601" i="2"/>
  <c r="AT601" i="2"/>
  <c r="AS601" i="2"/>
  <c r="AR601" i="2"/>
  <c r="AQ601" i="2"/>
  <c r="AP601" i="2"/>
  <c r="AO601" i="2"/>
  <c r="AN601" i="2"/>
  <c r="AM601" i="2"/>
  <c r="AL601" i="2"/>
  <c r="AK601" i="2"/>
  <c r="AJ601" i="2"/>
  <c r="AI601" i="2"/>
  <c r="AH601" i="2"/>
  <c r="AG601" i="2"/>
  <c r="AF601" i="2"/>
  <c r="AE601" i="2"/>
  <c r="AD601" i="2"/>
  <c r="AC601" i="2"/>
  <c r="AB601" i="2"/>
  <c r="AA601" i="2"/>
  <c r="Z601" i="2"/>
  <c r="Y601" i="2"/>
  <c r="X601" i="2"/>
  <c r="W601" i="2"/>
  <c r="K601" i="2"/>
  <c r="I601" i="2"/>
  <c r="J601" i="2" s="1"/>
  <c r="A601" i="2"/>
  <c r="BA603" i="2"/>
  <c r="AZ603" i="2"/>
  <c r="AY603" i="2"/>
  <c r="AX603" i="2"/>
  <c r="AW603" i="2"/>
  <c r="AV603" i="2"/>
  <c r="AU603" i="2"/>
  <c r="AT603" i="2"/>
  <c r="AS603" i="2"/>
  <c r="AR603" i="2"/>
  <c r="AQ603" i="2"/>
  <c r="AP603" i="2"/>
  <c r="AO603" i="2"/>
  <c r="AN603" i="2"/>
  <c r="AM603" i="2"/>
  <c r="AL603" i="2"/>
  <c r="AK603" i="2"/>
  <c r="AJ603" i="2"/>
  <c r="AI603" i="2"/>
  <c r="AH603" i="2"/>
  <c r="AG603" i="2"/>
  <c r="AF603" i="2"/>
  <c r="AE603" i="2"/>
  <c r="AD603" i="2"/>
  <c r="AC603" i="2"/>
  <c r="AB603" i="2"/>
  <c r="AA603" i="2"/>
  <c r="Z603" i="2"/>
  <c r="Y603" i="2"/>
  <c r="X603" i="2"/>
  <c r="W603" i="2"/>
  <c r="K603" i="2"/>
  <c r="I603" i="2"/>
  <c r="J603" i="2" s="1"/>
  <c r="A603" i="2"/>
  <c r="BA624" i="2"/>
  <c r="AZ624" i="2"/>
  <c r="AY624" i="2"/>
  <c r="AX624" i="2"/>
  <c r="AW624" i="2"/>
  <c r="AV624" i="2"/>
  <c r="AU624" i="2"/>
  <c r="AT624" i="2"/>
  <c r="AS624" i="2"/>
  <c r="AR624" i="2"/>
  <c r="AQ624" i="2"/>
  <c r="AP624" i="2"/>
  <c r="AO624" i="2"/>
  <c r="AN624" i="2"/>
  <c r="AM624" i="2"/>
  <c r="AL624" i="2"/>
  <c r="AK624" i="2"/>
  <c r="AJ624" i="2"/>
  <c r="AI624" i="2"/>
  <c r="AH624" i="2"/>
  <c r="AG624" i="2"/>
  <c r="AF624" i="2"/>
  <c r="AE624" i="2"/>
  <c r="AD624" i="2"/>
  <c r="AC624" i="2"/>
  <c r="AB624" i="2"/>
  <c r="AA624" i="2"/>
  <c r="Z624" i="2"/>
  <c r="Y624" i="2"/>
  <c r="X624" i="2"/>
  <c r="W624" i="2"/>
  <c r="K624" i="2"/>
  <c r="I624" i="2"/>
  <c r="J624" i="2" s="1"/>
  <c r="A624" i="2"/>
  <c r="BA626" i="2"/>
  <c r="AZ626" i="2"/>
  <c r="AY626" i="2"/>
  <c r="AX626" i="2"/>
  <c r="AW626" i="2"/>
  <c r="AV626" i="2"/>
  <c r="AU626" i="2"/>
  <c r="AT626" i="2"/>
  <c r="AS626" i="2"/>
  <c r="AR626" i="2"/>
  <c r="AQ626" i="2"/>
  <c r="AP626" i="2"/>
  <c r="AO626" i="2"/>
  <c r="AN626" i="2"/>
  <c r="AM626" i="2"/>
  <c r="AL626" i="2"/>
  <c r="AK626" i="2"/>
  <c r="AJ626" i="2"/>
  <c r="AI626" i="2"/>
  <c r="AH626" i="2"/>
  <c r="AG626" i="2"/>
  <c r="AF626" i="2"/>
  <c r="AE626" i="2"/>
  <c r="AD626" i="2"/>
  <c r="AC626" i="2"/>
  <c r="AB626" i="2"/>
  <c r="AA626" i="2"/>
  <c r="Z626" i="2"/>
  <c r="Y626" i="2"/>
  <c r="X626" i="2"/>
  <c r="W626" i="2"/>
  <c r="K626" i="2"/>
  <c r="I626" i="2"/>
  <c r="J626" i="2" s="1"/>
  <c r="A626" i="2"/>
  <c r="BA646" i="2"/>
  <c r="AZ646" i="2"/>
  <c r="AY646" i="2"/>
  <c r="AX646" i="2"/>
  <c r="AW646" i="2"/>
  <c r="AV646" i="2"/>
  <c r="AU646" i="2"/>
  <c r="AT646" i="2"/>
  <c r="AS646" i="2"/>
  <c r="AR646" i="2"/>
  <c r="AQ646" i="2"/>
  <c r="AP646" i="2"/>
  <c r="AO646" i="2"/>
  <c r="AN646" i="2"/>
  <c r="AM646" i="2"/>
  <c r="AL646" i="2"/>
  <c r="AK646" i="2"/>
  <c r="AJ646" i="2"/>
  <c r="AI646" i="2"/>
  <c r="AH646" i="2"/>
  <c r="AG646" i="2"/>
  <c r="AF646" i="2"/>
  <c r="AE646" i="2"/>
  <c r="AD646" i="2"/>
  <c r="AC646" i="2"/>
  <c r="AB646" i="2"/>
  <c r="AA646" i="2"/>
  <c r="Z646" i="2"/>
  <c r="Y646" i="2"/>
  <c r="X646" i="2"/>
  <c r="W646" i="2"/>
  <c r="K646" i="2"/>
  <c r="I646" i="2"/>
  <c r="J646" i="2" s="1"/>
  <c r="A646" i="2"/>
  <c r="BA371" i="2"/>
  <c r="AZ371" i="2"/>
  <c r="AY371" i="2"/>
  <c r="AX371" i="2"/>
  <c r="AW371" i="2"/>
  <c r="AV371" i="2"/>
  <c r="AU371" i="2"/>
  <c r="AT371" i="2"/>
  <c r="AS371" i="2"/>
  <c r="AR371" i="2"/>
  <c r="AQ371" i="2"/>
  <c r="AP371" i="2"/>
  <c r="AO371" i="2"/>
  <c r="AN371" i="2"/>
  <c r="AM371" i="2"/>
  <c r="AL371" i="2"/>
  <c r="AK371" i="2"/>
  <c r="AJ371" i="2"/>
  <c r="AI371" i="2"/>
  <c r="AH371" i="2"/>
  <c r="AG371" i="2"/>
  <c r="AF371" i="2"/>
  <c r="AE371" i="2"/>
  <c r="AD371" i="2"/>
  <c r="AC371" i="2"/>
  <c r="AB371" i="2"/>
  <c r="AA371" i="2"/>
  <c r="Z371" i="2"/>
  <c r="Y371" i="2"/>
  <c r="X371" i="2"/>
  <c r="W371" i="2"/>
  <c r="K371" i="2"/>
  <c r="I371" i="2"/>
  <c r="J371" i="2" s="1"/>
  <c r="A371" i="2"/>
  <c r="BA600" i="2"/>
  <c r="AZ600" i="2"/>
  <c r="AY600" i="2"/>
  <c r="AX600" i="2"/>
  <c r="AW600" i="2"/>
  <c r="AV600" i="2"/>
  <c r="AU600" i="2"/>
  <c r="AT600" i="2"/>
  <c r="AS600" i="2"/>
  <c r="AR600" i="2"/>
  <c r="AQ600" i="2"/>
  <c r="AP600" i="2"/>
  <c r="AO600" i="2"/>
  <c r="AN600" i="2"/>
  <c r="AM600" i="2"/>
  <c r="AL600" i="2"/>
  <c r="AK600" i="2"/>
  <c r="AJ600" i="2"/>
  <c r="AI600" i="2"/>
  <c r="AH600" i="2"/>
  <c r="AG600" i="2"/>
  <c r="AF600" i="2"/>
  <c r="AE600" i="2"/>
  <c r="AD600" i="2"/>
  <c r="AC600" i="2"/>
  <c r="AB600" i="2"/>
  <c r="AA600" i="2"/>
  <c r="Z600" i="2"/>
  <c r="Y600" i="2"/>
  <c r="X600" i="2"/>
  <c r="W600" i="2"/>
  <c r="K600" i="2"/>
  <c r="I600" i="2"/>
  <c r="J600" i="2" s="1"/>
  <c r="A600" i="2"/>
  <c r="BA602" i="2"/>
  <c r="AZ602" i="2"/>
  <c r="AY602" i="2"/>
  <c r="AX602" i="2"/>
  <c r="AW602" i="2"/>
  <c r="AV602" i="2"/>
  <c r="AU602" i="2"/>
  <c r="AT602" i="2"/>
  <c r="AS602" i="2"/>
  <c r="AR602" i="2"/>
  <c r="AQ602" i="2"/>
  <c r="AP602" i="2"/>
  <c r="AO602" i="2"/>
  <c r="AN602" i="2"/>
  <c r="AM602" i="2"/>
  <c r="AL602" i="2"/>
  <c r="AK602" i="2"/>
  <c r="AJ602" i="2"/>
  <c r="AI602" i="2"/>
  <c r="AH602" i="2"/>
  <c r="AG602" i="2"/>
  <c r="AF602" i="2"/>
  <c r="AE602" i="2"/>
  <c r="AD602" i="2"/>
  <c r="AC602" i="2"/>
  <c r="AB602" i="2"/>
  <c r="AA602" i="2"/>
  <c r="Z602" i="2"/>
  <c r="Y602" i="2"/>
  <c r="X602" i="2"/>
  <c r="W602" i="2"/>
  <c r="K602" i="2"/>
  <c r="I602" i="2"/>
  <c r="J602" i="2" s="1"/>
  <c r="A602" i="2"/>
  <c r="BA623" i="2"/>
  <c r="AZ623" i="2"/>
  <c r="AY623" i="2"/>
  <c r="AX623" i="2"/>
  <c r="AW623" i="2"/>
  <c r="AV623" i="2"/>
  <c r="AU623" i="2"/>
  <c r="AT623" i="2"/>
  <c r="AS623" i="2"/>
  <c r="AR623" i="2"/>
  <c r="AQ623" i="2"/>
  <c r="AP623" i="2"/>
  <c r="AO623" i="2"/>
  <c r="AN623" i="2"/>
  <c r="AM623" i="2"/>
  <c r="AL623" i="2"/>
  <c r="AK623" i="2"/>
  <c r="AJ623" i="2"/>
  <c r="AI623" i="2"/>
  <c r="AH623" i="2"/>
  <c r="AG623" i="2"/>
  <c r="AF623" i="2"/>
  <c r="AE623" i="2"/>
  <c r="AD623" i="2"/>
  <c r="AC623" i="2"/>
  <c r="AB623" i="2"/>
  <c r="AA623" i="2"/>
  <c r="Z623" i="2"/>
  <c r="Y623" i="2"/>
  <c r="X623" i="2"/>
  <c r="W623" i="2"/>
  <c r="K623" i="2"/>
  <c r="I623" i="2"/>
  <c r="J623" i="2" s="1"/>
  <c r="A623" i="2"/>
  <c r="BA625" i="2"/>
  <c r="AZ625" i="2"/>
  <c r="AY625" i="2"/>
  <c r="AX625" i="2"/>
  <c r="AW625" i="2"/>
  <c r="AV625" i="2"/>
  <c r="AU625" i="2"/>
  <c r="AT625" i="2"/>
  <c r="AS625" i="2"/>
  <c r="AR625" i="2"/>
  <c r="AQ625" i="2"/>
  <c r="AP625" i="2"/>
  <c r="AO625" i="2"/>
  <c r="AN625" i="2"/>
  <c r="AM625" i="2"/>
  <c r="AL625" i="2"/>
  <c r="AK625" i="2"/>
  <c r="AJ625" i="2"/>
  <c r="AI625" i="2"/>
  <c r="AH625" i="2"/>
  <c r="AG625" i="2"/>
  <c r="AF625" i="2"/>
  <c r="AE625" i="2"/>
  <c r="AD625" i="2"/>
  <c r="AC625" i="2"/>
  <c r="AB625" i="2"/>
  <c r="AA625" i="2"/>
  <c r="Z625" i="2"/>
  <c r="Y625" i="2"/>
  <c r="X625" i="2"/>
  <c r="W625" i="2"/>
  <c r="K625" i="2"/>
  <c r="I625" i="2"/>
  <c r="J625" i="2" s="1"/>
  <c r="A625" i="2"/>
  <c r="BA645" i="2"/>
  <c r="AZ645" i="2"/>
  <c r="AY645" i="2"/>
  <c r="AX645" i="2"/>
  <c r="AW645" i="2"/>
  <c r="AV645" i="2"/>
  <c r="AU645" i="2"/>
  <c r="AT645" i="2"/>
  <c r="AS645" i="2"/>
  <c r="AR645" i="2"/>
  <c r="AQ645" i="2"/>
  <c r="AP645" i="2"/>
  <c r="AO645" i="2"/>
  <c r="AN645" i="2"/>
  <c r="AM645" i="2"/>
  <c r="AL645" i="2"/>
  <c r="AK645" i="2"/>
  <c r="AJ645" i="2"/>
  <c r="AI645" i="2"/>
  <c r="AH645" i="2"/>
  <c r="AG645" i="2"/>
  <c r="AF645" i="2"/>
  <c r="AE645" i="2"/>
  <c r="AD645" i="2"/>
  <c r="AC645" i="2"/>
  <c r="AB645" i="2"/>
  <c r="AA645" i="2"/>
  <c r="Z645" i="2"/>
  <c r="Y645" i="2"/>
  <c r="X645" i="2"/>
  <c r="W645" i="2"/>
  <c r="K645" i="2"/>
  <c r="I645" i="2"/>
  <c r="J645" i="2" s="1"/>
  <c r="A645" i="2"/>
  <c r="BA370" i="2"/>
  <c r="AZ370" i="2"/>
  <c r="AY370" i="2"/>
  <c r="AX370" i="2"/>
  <c r="AW370" i="2"/>
  <c r="AV370" i="2"/>
  <c r="AU370" i="2"/>
  <c r="AT370" i="2"/>
  <c r="AS370" i="2"/>
  <c r="AR370" i="2"/>
  <c r="AQ370" i="2"/>
  <c r="AP370" i="2"/>
  <c r="AO370" i="2"/>
  <c r="AN370" i="2"/>
  <c r="AM370" i="2"/>
  <c r="AL370" i="2"/>
  <c r="AK370" i="2"/>
  <c r="AJ370" i="2"/>
  <c r="AI370" i="2"/>
  <c r="AH370" i="2"/>
  <c r="AG370" i="2"/>
  <c r="AF370" i="2"/>
  <c r="AE370" i="2"/>
  <c r="AD370" i="2"/>
  <c r="AC370" i="2"/>
  <c r="AB370" i="2"/>
  <c r="AA370" i="2"/>
  <c r="Z370" i="2"/>
  <c r="Y370" i="2"/>
  <c r="X370" i="2"/>
  <c r="W370" i="2"/>
  <c r="K370" i="2"/>
  <c r="I370" i="2"/>
  <c r="J370" i="2" s="1"/>
  <c r="A370" i="2"/>
  <c r="BA516" i="2"/>
  <c r="AZ516" i="2"/>
  <c r="AY516" i="2"/>
  <c r="AX516" i="2"/>
  <c r="AW516" i="2"/>
  <c r="AV516" i="2"/>
  <c r="AU516" i="2"/>
  <c r="AT516" i="2"/>
  <c r="AS516" i="2"/>
  <c r="AR516" i="2"/>
  <c r="AQ516" i="2"/>
  <c r="AP516" i="2"/>
  <c r="AO516" i="2"/>
  <c r="AN516" i="2"/>
  <c r="AM516" i="2"/>
  <c r="AL516" i="2"/>
  <c r="AK516" i="2"/>
  <c r="AJ516" i="2"/>
  <c r="AI516" i="2"/>
  <c r="AH516" i="2"/>
  <c r="AG516" i="2"/>
  <c r="AF516" i="2"/>
  <c r="AE516" i="2"/>
  <c r="AD516" i="2"/>
  <c r="AC516" i="2"/>
  <c r="AB516" i="2"/>
  <c r="AA516" i="2"/>
  <c r="Z516" i="2"/>
  <c r="Y516" i="2"/>
  <c r="X516" i="2"/>
  <c r="W516" i="2"/>
  <c r="K516" i="2"/>
  <c r="I516" i="2"/>
  <c r="J516" i="2" s="1"/>
  <c r="A516" i="2"/>
  <c r="BA32" i="2"/>
  <c r="AZ32" i="2"/>
  <c r="AY32" i="2"/>
  <c r="AX32" i="2"/>
  <c r="AW32" i="2"/>
  <c r="AV32" i="2"/>
  <c r="AU32" i="2"/>
  <c r="AT32" i="2"/>
  <c r="AS32" i="2"/>
  <c r="AR32" i="2"/>
  <c r="AQ32" i="2"/>
  <c r="AP32" i="2"/>
  <c r="AO32" i="2"/>
  <c r="AN32" i="2"/>
  <c r="AM32" i="2"/>
  <c r="AL32" i="2"/>
  <c r="AK32" i="2"/>
  <c r="AJ32" i="2"/>
  <c r="AI32" i="2"/>
  <c r="AH32" i="2"/>
  <c r="AG32" i="2"/>
  <c r="AF32" i="2"/>
  <c r="AE32" i="2"/>
  <c r="AD32" i="2"/>
  <c r="AC32" i="2"/>
  <c r="AB32" i="2"/>
  <c r="AA32" i="2"/>
  <c r="Z32" i="2"/>
  <c r="Y32" i="2"/>
  <c r="X32" i="2"/>
  <c r="W32" i="2"/>
  <c r="K32" i="2"/>
  <c r="I32" i="2"/>
  <c r="J32" i="2" s="1"/>
  <c r="A32" i="2"/>
  <c r="BA15" i="2"/>
  <c r="AZ15" i="2"/>
  <c r="AY15" i="2"/>
  <c r="AX15" i="2"/>
  <c r="AW15" i="2"/>
  <c r="AV15" i="2"/>
  <c r="AU15" i="2"/>
  <c r="AT15" i="2"/>
  <c r="AS15" i="2"/>
  <c r="AR15" i="2"/>
  <c r="AQ15" i="2"/>
  <c r="AP15" i="2"/>
  <c r="AO15" i="2"/>
  <c r="AN15" i="2"/>
  <c r="AM15" i="2"/>
  <c r="AL15" i="2"/>
  <c r="AK15" i="2"/>
  <c r="AJ15" i="2"/>
  <c r="AI15" i="2"/>
  <c r="AH15" i="2"/>
  <c r="AG15" i="2"/>
  <c r="AF15" i="2"/>
  <c r="AE15" i="2"/>
  <c r="AD15" i="2"/>
  <c r="AC15" i="2"/>
  <c r="AB15" i="2"/>
  <c r="AA15" i="2"/>
  <c r="Z15" i="2"/>
  <c r="Y15" i="2"/>
  <c r="X15" i="2"/>
  <c r="W15" i="2"/>
  <c r="K15" i="2"/>
  <c r="I15" i="2"/>
  <c r="J15" i="2" s="1"/>
  <c r="A15" i="2"/>
  <c r="BA24" i="2"/>
  <c r="AZ24" i="2"/>
  <c r="AY24" i="2"/>
  <c r="AX24" i="2"/>
  <c r="AW24" i="2"/>
  <c r="AV24" i="2"/>
  <c r="AU24" i="2"/>
  <c r="AT24" i="2"/>
  <c r="AS24" i="2"/>
  <c r="AR24" i="2"/>
  <c r="AQ24" i="2"/>
  <c r="AP24" i="2"/>
  <c r="AO24" i="2"/>
  <c r="AN24" i="2"/>
  <c r="AM24" i="2"/>
  <c r="AL24" i="2"/>
  <c r="AK24" i="2"/>
  <c r="AJ24" i="2"/>
  <c r="AI24" i="2"/>
  <c r="AH24" i="2"/>
  <c r="AG24" i="2"/>
  <c r="AF24" i="2"/>
  <c r="AE24" i="2"/>
  <c r="AD24" i="2"/>
  <c r="AC24" i="2"/>
  <c r="AB24" i="2"/>
  <c r="AA24" i="2"/>
  <c r="Z24" i="2"/>
  <c r="Y24" i="2"/>
  <c r="X24" i="2"/>
  <c r="W24" i="2"/>
  <c r="K24" i="2"/>
  <c r="I24" i="2"/>
  <c r="J24" i="2" s="1"/>
  <c r="A24" i="2"/>
  <c r="BA18" i="2"/>
  <c r="AZ18" i="2"/>
  <c r="AY18" i="2"/>
  <c r="AX18" i="2"/>
  <c r="AW18" i="2"/>
  <c r="AV18" i="2"/>
  <c r="AU18" i="2"/>
  <c r="AT18" i="2"/>
  <c r="AS18" i="2"/>
  <c r="AR18" i="2"/>
  <c r="AQ18" i="2"/>
  <c r="AP18" i="2"/>
  <c r="AO18" i="2"/>
  <c r="AN18" i="2"/>
  <c r="AM18" i="2"/>
  <c r="AL18" i="2"/>
  <c r="AK18" i="2"/>
  <c r="AJ18" i="2"/>
  <c r="AI18" i="2"/>
  <c r="AH18" i="2"/>
  <c r="AG18" i="2"/>
  <c r="AF18" i="2"/>
  <c r="AE18" i="2"/>
  <c r="AD18" i="2"/>
  <c r="AC18" i="2"/>
  <c r="AB18" i="2"/>
  <c r="AA18" i="2"/>
  <c r="Z18" i="2"/>
  <c r="Y18" i="2"/>
  <c r="X18" i="2"/>
  <c r="W18" i="2"/>
  <c r="K18" i="2"/>
  <c r="I18" i="2"/>
  <c r="J18" i="2" s="1"/>
  <c r="A18" i="2"/>
  <c r="BA12" i="2"/>
  <c r="AZ12" i="2"/>
  <c r="AY12" i="2"/>
  <c r="AX12" i="2"/>
  <c r="AW12" i="2"/>
  <c r="AV12" i="2"/>
  <c r="AU12" i="2"/>
  <c r="AT12" i="2"/>
  <c r="AS12" i="2"/>
  <c r="AR12" i="2"/>
  <c r="AQ12" i="2"/>
  <c r="AP12" i="2"/>
  <c r="AO12" i="2"/>
  <c r="AN12" i="2"/>
  <c r="AM12" i="2"/>
  <c r="AL12" i="2"/>
  <c r="AK12" i="2"/>
  <c r="AJ12" i="2"/>
  <c r="AI12" i="2"/>
  <c r="AH12" i="2"/>
  <c r="AG12" i="2"/>
  <c r="AF12" i="2"/>
  <c r="AE12" i="2"/>
  <c r="AD12" i="2"/>
  <c r="AC12" i="2"/>
  <c r="AB12" i="2"/>
  <c r="AA12" i="2"/>
  <c r="Z12" i="2"/>
  <c r="Y12" i="2"/>
  <c r="X12" i="2"/>
  <c r="W12" i="2"/>
  <c r="K12" i="2"/>
  <c r="I12" i="2"/>
  <c r="J12" i="2" s="1"/>
  <c r="A12" i="2"/>
  <c r="BA9" i="2"/>
  <c r="AZ9" i="2"/>
  <c r="AY9" i="2"/>
  <c r="AX9" i="2"/>
  <c r="AW9" i="2"/>
  <c r="AV9" i="2"/>
  <c r="AU9" i="2"/>
  <c r="AT9" i="2"/>
  <c r="AS9" i="2"/>
  <c r="AR9" i="2"/>
  <c r="AQ9" i="2"/>
  <c r="AP9" i="2"/>
  <c r="AO9" i="2"/>
  <c r="AN9" i="2"/>
  <c r="AM9" i="2"/>
  <c r="AL9" i="2"/>
  <c r="AK9" i="2"/>
  <c r="AJ9" i="2"/>
  <c r="AI9" i="2"/>
  <c r="AH9" i="2"/>
  <c r="AG9" i="2"/>
  <c r="AF9" i="2"/>
  <c r="AE9" i="2"/>
  <c r="AD9" i="2"/>
  <c r="AC9" i="2"/>
  <c r="AB9" i="2"/>
  <c r="AA9" i="2"/>
  <c r="Z9" i="2"/>
  <c r="Y9" i="2"/>
  <c r="X9" i="2"/>
  <c r="W9" i="2"/>
  <c r="K9" i="2"/>
  <c r="I9" i="2"/>
  <c r="J9" i="2" s="1"/>
  <c r="A9" i="2"/>
  <c r="BA21" i="2"/>
  <c r="AZ21" i="2"/>
  <c r="AY21" i="2"/>
  <c r="AX21" i="2"/>
  <c r="AW21" i="2"/>
  <c r="AV21" i="2"/>
  <c r="AU21" i="2"/>
  <c r="AT21" i="2"/>
  <c r="AS21" i="2"/>
  <c r="AR21" i="2"/>
  <c r="AQ21" i="2"/>
  <c r="AP21" i="2"/>
  <c r="AO21" i="2"/>
  <c r="AN21" i="2"/>
  <c r="AM21" i="2"/>
  <c r="AL21" i="2"/>
  <c r="AK21" i="2"/>
  <c r="AJ21" i="2"/>
  <c r="AI21" i="2"/>
  <c r="AH21" i="2"/>
  <c r="AG21" i="2"/>
  <c r="AF21" i="2"/>
  <c r="AE21" i="2"/>
  <c r="AD21" i="2"/>
  <c r="AC21" i="2"/>
  <c r="AB21" i="2"/>
  <c r="AA21" i="2"/>
  <c r="Z21" i="2"/>
  <c r="Y21" i="2"/>
  <c r="X21" i="2"/>
  <c r="W21" i="2"/>
  <c r="K21" i="2"/>
  <c r="I21" i="2"/>
  <c r="J21" i="2" s="1"/>
  <c r="A21" i="2"/>
  <c r="BA6" i="2"/>
  <c r="AZ6" i="2"/>
  <c r="AY6" i="2"/>
  <c r="AX6" i="2"/>
  <c r="AW6" i="2"/>
  <c r="AV6" i="2"/>
  <c r="AU6" i="2"/>
  <c r="AT6" i="2"/>
  <c r="AS6" i="2"/>
  <c r="AR6" i="2"/>
  <c r="AQ6" i="2"/>
  <c r="AP6" i="2"/>
  <c r="AO6" i="2"/>
  <c r="AN6" i="2"/>
  <c r="AM6" i="2"/>
  <c r="AL6" i="2"/>
  <c r="AK6" i="2"/>
  <c r="AJ6" i="2"/>
  <c r="AI6" i="2"/>
  <c r="AH6" i="2"/>
  <c r="AG6" i="2"/>
  <c r="AF6" i="2"/>
  <c r="AE6" i="2"/>
  <c r="AD6" i="2"/>
  <c r="AC6" i="2"/>
  <c r="AB6" i="2"/>
  <c r="AA6" i="2"/>
  <c r="Z6" i="2"/>
  <c r="Y6" i="2"/>
  <c r="X6" i="2"/>
  <c r="W6" i="2"/>
  <c r="K6" i="2"/>
  <c r="I6" i="2"/>
  <c r="J6" i="2" s="1"/>
  <c r="A6" i="2"/>
  <c r="BA26" i="2"/>
  <c r="AZ26" i="2"/>
  <c r="AY26" i="2"/>
  <c r="AX26" i="2"/>
  <c r="AW26" i="2"/>
  <c r="AV26" i="2"/>
  <c r="AU26" i="2"/>
  <c r="AT26" i="2"/>
  <c r="AS26" i="2"/>
  <c r="AR26" i="2"/>
  <c r="AQ26" i="2"/>
  <c r="AP26" i="2"/>
  <c r="AO26" i="2"/>
  <c r="AN26" i="2"/>
  <c r="AM26" i="2"/>
  <c r="AL26" i="2"/>
  <c r="AK26" i="2"/>
  <c r="AJ26" i="2"/>
  <c r="AI26" i="2"/>
  <c r="AH26" i="2"/>
  <c r="AG26" i="2"/>
  <c r="AF26" i="2"/>
  <c r="AE26" i="2"/>
  <c r="AD26" i="2"/>
  <c r="AC26" i="2"/>
  <c r="AB26" i="2"/>
  <c r="AA26" i="2"/>
  <c r="Z26" i="2"/>
  <c r="Y26" i="2"/>
  <c r="X26" i="2"/>
  <c r="W26" i="2"/>
  <c r="K26" i="2"/>
  <c r="I26" i="2"/>
  <c r="J26" i="2" s="1"/>
  <c r="A26" i="2"/>
  <c r="BA8" i="2"/>
  <c r="AZ8" i="2"/>
  <c r="AY8" i="2"/>
  <c r="AX8" i="2"/>
  <c r="AW8" i="2"/>
  <c r="AV8" i="2"/>
  <c r="AU8" i="2"/>
  <c r="AT8" i="2"/>
  <c r="AS8" i="2"/>
  <c r="AR8" i="2"/>
  <c r="AQ8" i="2"/>
  <c r="AP8" i="2"/>
  <c r="AO8" i="2"/>
  <c r="AN8" i="2"/>
  <c r="AM8" i="2"/>
  <c r="AL8" i="2"/>
  <c r="AK8" i="2"/>
  <c r="AJ8" i="2"/>
  <c r="AI8" i="2"/>
  <c r="AH8" i="2"/>
  <c r="AG8" i="2"/>
  <c r="AF8" i="2"/>
  <c r="AE8" i="2"/>
  <c r="AD8" i="2"/>
  <c r="AC8" i="2"/>
  <c r="AB8" i="2"/>
  <c r="AA8" i="2"/>
  <c r="Z8" i="2"/>
  <c r="Y8" i="2"/>
  <c r="X8" i="2"/>
  <c r="W8" i="2"/>
  <c r="K8" i="2"/>
  <c r="I8" i="2"/>
  <c r="J8" i="2" s="1"/>
  <c r="A8" i="2"/>
  <c r="BA20" i="2"/>
  <c r="AZ20" i="2"/>
  <c r="AY20" i="2"/>
  <c r="AX20" i="2"/>
  <c r="AW20" i="2"/>
  <c r="AV20" i="2"/>
  <c r="AU20" i="2"/>
  <c r="AT20" i="2"/>
  <c r="AS20" i="2"/>
  <c r="AR20" i="2"/>
  <c r="AQ20" i="2"/>
  <c r="AP20" i="2"/>
  <c r="AO20" i="2"/>
  <c r="AN20" i="2"/>
  <c r="AM20" i="2"/>
  <c r="AL20" i="2"/>
  <c r="AK20" i="2"/>
  <c r="AJ20" i="2"/>
  <c r="AI20" i="2"/>
  <c r="AH20" i="2"/>
  <c r="AG20" i="2"/>
  <c r="AF20" i="2"/>
  <c r="AE20" i="2"/>
  <c r="AD20" i="2"/>
  <c r="AC20" i="2"/>
  <c r="AB20" i="2"/>
  <c r="AA20" i="2"/>
  <c r="Z20" i="2"/>
  <c r="Y20" i="2"/>
  <c r="X20" i="2"/>
  <c r="W20" i="2"/>
  <c r="K20" i="2"/>
  <c r="I20" i="2"/>
  <c r="J20" i="2" s="1"/>
  <c r="A20" i="2"/>
  <c r="BA5" i="2"/>
  <c r="AZ5" i="2"/>
  <c r="AY5" i="2"/>
  <c r="AX5" i="2"/>
  <c r="AW5" i="2"/>
  <c r="AV5" i="2"/>
  <c r="AU5" i="2"/>
  <c r="AT5" i="2"/>
  <c r="AS5" i="2"/>
  <c r="AR5" i="2"/>
  <c r="AQ5" i="2"/>
  <c r="AP5" i="2"/>
  <c r="AO5" i="2"/>
  <c r="AN5" i="2"/>
  <c r="AM5" i="2"/>
  <c r="AL5" i="2"/>
  <c r="AK5" i="2"/>
  <c r="AJ5" i="2"/>
  <c r="AI5" i="2"/>
  <c r="AH5" i="2"/>
  <c r="AG5" i="2"/>
  <c r="AF5" i="2"/>
  <c r="AE5" i="2"/>
  <c r="AD5" i="2"/>
  <c r="AC5" i="2"/>
  <c r="AB5" i="2"/>
  <c r="AA5" i="2"/>
  <c r="Z5" i="2"/>
  <c r="Y5" i="2"/>
  <c r="X5" i="2"/>
  <c r="W5" i="2"/>
  <c r="K5" i="2"/>
  <c r="I5" i="2"/>
  <c r="J5" i="2" s="1"/>
  <c r="A5" i="2"/>
  <c r="BA14" i="2"/>
  <c r="AZ14" i="2"/>
  <c r="AY14" i="2"/>
  <c r="AX14" i="2"/>
  <c r="AW14" i="2"/>
  <c r="AV14" i="2"/>
  <c r="AU14" i="2"/>
  <c r="AT14" i="2"/>
  <c r="AS14" i="2"/>
  <c r="AR14" i="2"/>
  <c r="AQ14" i="2"/>
  <c r="AP14" i="2"/>
  <c r="AO14" i="2"/>
  <c r="AN14" i="2"/>
  <c r="AM14" i="2"/>
  <c r="AL14" i="2"/>
  <c r="AK14" i="2"/>
  <c r="AJ14" i="2"/>
  <c r="AI14" i="2"/>
  <c r="AH14" i="2"/>
  <c r="AG14" i="2"/>
  <c r="AF14" i="2"/>
  <c r="AE14" i="2"/>
  <c r="AD14" i="2"/>
  <c r="AC14" i="2"/>
  <c r="AB14" i="2"/>
  <c r="AA14" i="2"/>
  <c r="Z14" i="2"/>
  <c r="Y14" i="2"/>
  <c r="X14" i="2"/>
  <c r="W14" i="2"/>
  <c r="K14" i="2"/>
  <c r="I14" i="2"/>
  <c r="J14" i="2" s="1"/>
  <c r="A14" i="2"/>
  <c r="BA23" i="2"/>
  <c r="AZ23" i="2"/>
  <c r="AY23" i="2"/>
  <c r="AX23" i="2"/>
  <c r="AW23" i="2"/>
  <c r="AV23" i="2"/>
  <c r="AU23" i="2"/>
  <c r="AT23" i="2"/>
  <c r="AS23" i="2"/>
  <c r="AR23" i="2"/>
  <c r="AQ23" i="2"/>
  <c r="AP23" i="2"/>
  <c r="AO23" i="2"/>
  <c r="AN23" i="2"/>
  <c r="AM23" i="2"/>
  <c r="AL23" i="2"/>
  <c r="AK23" i="2"/>
  <c r="AJ23" i="2"/>
  <c r="AI23" i="2"/>
  <c r="AH23" i="2"/>
  <c r="AG23" i="2"/>
  <c r="AF23" i="2"/>
  <c r="AE23" i="2"/>
  <c r="AD23" i="2"/>
  <c r="AC23" i="2"/>
  <c r="AB23" i="2"/>
  <c r="AA23" i="2"/>
  <c r="Z23" i="2"/>
  <c r="Y23" i="2"/>
  <c r="X23" i="2"/>
  <c r="W23" i="2"/>
  <c r="K23" i="2"/>
  <c r="I23" i="2"/>
  <c r="J23" i="2" s="1"/>
  <c r="A23" i="2"/>
  <c r="BA17" i="2"/>
  <c r="AZ17" i="2"/>
  <c r="AY17" i="2"/>
  <c r="AX17" i="2"/>
  <c r="AW17" i="2"/>
  <c r="AV17" i="2"/>
  <c r="AU17" i="2"/>
  <c r="AT17" i="2"/>
  <c r="AS17" i="2"/>
  <c r="AR17" i="2"/>
  <c r="AQ17" i="2"/>
  <c r="AP17" i="2"/>
  <c r="AO17" i="2"/>
  <c r="AN17" i="2"/>
  <c r="AM17" i="2"/>
  <c r="AL17" i="2"/>
  <c r="AK17" i="2"/>
  <c r="AJ17" i="2"/>
  <c r="AI17" i="2"/>
  <c r="AH17" i="2"/>
  <c r="AG17" i="2"/>
  <c r="AF17" i="2"/>
  <c r="AE17" i="2"/>
  <c r="AD17" i="2"/>
  <c r="AC17" i="2"/>
  <c r="AB17" i="2"/>
  <c r="AA17" i="2"/>
  <c r="Z17" i="2"/>
  <c r="Y17" i="2"/>
  <c r="X17" i="2"/>
  <c r="W17" i="2"/>
  <c r="K17" i="2"/>
  <c r="I17" i="2"/>
  <c r="J17" i="2" s="1"/>
  <c r="A17" i="2"/>
  <c r="BA11" i="2"/>
  <c r="AZ11" i="2"/>
  <c r="AY11" i="2"/>
  <c r="AX11" i="2"/>
  <c r="AW11" i="2"/>
  <c r="AV11" i="2"/>
  <c r="AU11" i="2"/>
  <c r="AT11" i="2"/>
  <c r="AS11" i="2"/>
  <c r="AR11" i="2"/>
  <c r="AQ11" i="2"/>
  <c r="AP11" i="2"/>
  <c r="AO11" i="2"/>
  <c r="AN11" i="2"/>
  <c r="AM11" i="2"/>
  <c r="AL11" i="2"/>
  <c r="AK11" i="2"/>
  <c r="AJ11" i="2"/>
  <c r="AI11" i="2"/>
  <c r="AH11" i="2"/>
  <c r="AG11" i="2"/>
  <c r="AF11" i="2"/>
  <c r="AE11" i="2"/>
  <c r="AD11" i="2"/>
  <c r="AC11" i="2"/>
  <c r="AB11" i="2"/>
  <c r="AA11" i="2"/>
  <c r="Z11" i="2"/>
  <c r="Y11" i="2"/>
  <c r="X11" i="2"/>
  <c r="W11" i="2"/>
  <c r="K11" i="2"/>
  <c r="I11" i="2"/>
  <c r="J11" i="2" s="1"/>
  <c r="A11" i="2"/>
  <c r="BA7" i="2"/>
  <c r="AZ7" i="2"/>
  <c r="AY7" i="2"/>
  <c r="AX7" i="2"/>
  <c r="AW7" i="2"/>
  <c r="AV7" i="2"/>
  <c r="AU7" i="2"/>
  <c r="AT7" i="2"/>
  <c r="AS7" i="2"/>
  <c r="AR7" i="2"/>
  <c r="AQ7" i="2"/>
  <c r="AP7" i="2"/>
  <c r="AO7" i="2"/>
  <c r="AN7" i="2"/>
  <c r="AM7" i="2"/>
  <c r="AL7" i="2"/>
  <c r="AK7" i="2"/>
  <c r="AJ7" i="2"/>
  <c r="AI7" i="2"/>
  <c r="AH7" i="2"/>
  <c r="AG7" i="2"/>
  <c r="AF7" i="2"/>
  <c r="AE7" i="2"/>
  <c r="AD7" i="2"/>
  <c r="AC7" i="2"/>
  <c r="AB7" i="2"/>
  <c r="AA7" i="2"/>
  <c r="Z7" i="2"/>
  <c r="Y7" i="2"/>
  <c r="X7" i="2"/>
  <c r="W7" i="2"/>
  <c r="K7" i="2"/>
  <c r="I7" i="2"/>
  <c r="J7" i="2" s="1"/>
  <c r="A7" i="2"/>
  <c r="BA19" i="2"/>
  <c r="AZ19" i="2"/>
  <c r="AY19" i="2"/>
  <c r="AX19" i="2"/>
  <c r="AW19" i="2"/>
  <c r="AV19" i="2"/>
  <c r="AU19" i="2"/>
  <c r="AT19" i="2"/>
  <c r="AS19" i="2"/>
  <c r="AR19" i="2"/>
  <c r="AQ19" i="2"/>
  <c r="AP19" i="2"/>
  <c r="AO19" i="2"/>
  <c r="AN19" i="2"/>
  <c r="AM19" i="2"/>
  <c r="AL19" i="2"/>
  <c r="AK19" i="2"/>
  <c r="AJ19" i="2"/>
  <c r="AI19" i="2"/>
  <c r="AH19" i="2"/>
  <c r="AG19" i="2"/>
  <c r="AF19" i="2"/>
  <c r="AE19" i="2"/>
  <c r="AD19" i="2"/>
  <c r="AC19" i="2"/>
  <c r="AB19" i="2"/>
  <c r="AA19" i="2"/>
  <c r="Z19" i="2"/>
  <c r="Y19" i="2"/>
  <c r="X19" i="2"/>
  <c r="W19" i="2"/>
  <c r="K19" i="2"/>
  <c r="I19" i="2"/>
  <c r="J19" i="2" s="1"/>
  <c r="A19" i="2"/>
  <c r="BA4" i="2"/>
  <c r="AZ4" i="2"/>
  <c r="AY4" i="2"/>
  <c r="AX4" i="2"/>
  <c r="AW4" i="2"/>
  <c r="AV4" i="2"/>
  <c r="AU4" i="2"/>
  <c r="AT4" i="2"/>
  <c r="AS4" i="2"/>
  <c r="AR4" i="2"/>
  <c r="AQ4" i="2"/>
  <c r="AP4" i="2"/>
  <c r="AO4" i="2"/>
  <c r="AN4" i="2"/>
  <c r="AM4" i="2"/>
  <c r="AL4" i="2"/>
  <c r="AK4" i="2"/>
  <c r="AJ4" i="2"/>
  <c r="AI4" i="2"/>
  <c r="AH4" i="2"/>
  <c r="AG4" i="2"/>
  <c r="AF4" i="2"/>
  <c r="AE4" i="2"/>
  <c r="AD4" i="2"/>
  <c r="AC4" i="2"/>
  <c r="AB4" i="2"/>
  <c r="AA4" i="2"/>
  <c r="Z4" i="2"/>
  <c r="Y4" i="2"/>
  <c r="X4" i="2"/>
  <c r="W4" i="2"/>
  <c r="K4" i="2"/>
  <c r="I4" i="2"/>
  <c r="J4" i="2" s="1"/>
  <c r="A4" i="2"/>
  <c r="BA31" i="2"/>
  <c r="AZ31" i="2"/>
  <c r="AY31" i="2"/>
  <c r="AX31" i="2"/>
  <c r="AW31" i="2"/>
  <c r="AV31" i="2"/>
  <c r="AU31" i="2"/>
  <c r="AT31" i="2"/>
  <c r="AS31" i="2"/>
  <c r="AR31" i="2"/>
  <c r="AQ31" i="2"/>
  <c r="AP31" i="2"/>
  <c r="AO31" i="2"/>
  <c r="AN31" i="2"/>
  <c r="AM31" i="2"/>
  <c r="AL31" i="2"/>
  <c r="AK31" i="2"/>
  <c r="AJ31" i="2"/>
  <c r="AI31" i="2"/>
  <c r="AH31" i="2"/>
  <c r="AG31" i="2"/>
  <c r="AF31" i="2"/>
  <c r="AE31" i="2"/>
  <c r="AD31" i="2"/>
  <c r="AC31" i="2"/>
  <c r="AB31" i="2"/>
  <c r="AA31" i="2"/>
  <c r="Z31" i="2"/>
  <c r="Y31" i="2"/>
  <c r="X31" i="2"/>
  <c r="W31" i="2"/>
  <c r="K31" i="2"/>
  <c r="I31" i="2"/>
  <c r="J31" i="2" s="1"/>
  <c r="A31" i="2"/>
  <c r="BA27" i="2"/>
  <c r="AZ27" i="2"/>
  <c r="AY27" i="2"/>
  <c r="AX27" i="2"/>
  <c r="AW27" i="2"/>
  <c r="AV27" i="2"/>
  <c r="AU27" i="2"/>
  <c r="AT27" i="2"/>
  <c r="AS27" i="2"/>
  <c r="AR27" i="2"/>
  <c r="AQ27" i="2"/>
  <c r="AP27" i="2"/>
  <c r="AO27" i="2"/>
  <c r="AN27" i="2"/>
  <c r="AM27" i="2"/>
  <c r="AL27" i="2"/>
  <c r="AK27" i="2"/>
  <c r="AJ27" i="2"/>
  <c r="AI27" i="2"/>
  <c r="AH27" i="2"/>
  <c r="AG27" i="2"/>
  <c r="AF27" i="2"/>
  <c r="AE27" i="2"/>
  <c r="AD27" i="2"/>
  <c r="AC27" i="2"/>
  <c r="AB27" i="2"/>
  <c r="AA27" i="2"/>
  <c r="Z27" i="2"/>
  <c r="Y27" i="2"/>
  <c r="X27" i="2"/>
  <c r="W27" i="2"/>
  <c r="K27" i="2"/>
  <c r="I27" i="2"/>
  <c r="J27" i="2" s="1"/>
  <c r="A27" i="2"/>
  <c r="BA25" i="2"/>
  <c r="AZ25" i="2"/>
  <c r="AY25" i="2"/>
  <c r="AX25" i="2"/>
  <c r="AW25" i="2"/>
  <c r="AV25" i="2"/>
  <c r="AU25" i="2"/>
  <c r="AT25" i="2"/>
  <c r="AS25" i="2"/>
  <c r="AR25" i="2"/>
  <c r="AQ25" i="2"/>
  <c r="AP25" i="2"/>
  <c r="AO25" i="2"/>
  <c r="AN25" i="2"/>
  <c r="AM25" i="2"/>
  <c r="AL25" i="2"/>
  <c r="AK25" i="2"/>
  <c r="AJ25" i="2"/>
  <c r="AI25" i="2"/>
  <c r="AH25" i="2"/>
  <c r="AG25" i="2"/>
  <c r="AF25" i="2"/>
  <c r="AE25" i="2"/>
  <c r="AD25" i="2"/>
  <c r="AC25" i="2"/>
  <c r="AB25" i="2"/>
  <c r="AA25" i="2"/>
  <c r="Z25" i="2"/>
  <c r="Y25" i="2"/>
  <c r="X25" i="2"/>
  <c r="W25" i="2"/>
  <c r="K25" i="2"/>
  <c r="I25" i="2"/>
  <c r="J25" i="2" s="1"/>
  <c r="A25" i="2"/>
  <c r="BA13" i="2"/>
  <c r="AZ13" i="2"/>
  <c r="AY13" i="2"/>
  <c r="AX13" i="2"/>
  <c r="AW13" i="2"/>
  <c r="AV13" i="2"/>
  <c r="AU13" i="2"/>
  <c r="AT13" i="2"/>
  <c r="AS13" i="2"/>
  <c r="AR13" i="2"/>
  <c r="AQ13" i="2"/>
  <c r="AP13" i="2"/>
  <c r="AO13" i="2"/>
  <c r="AN13" i="2"/>
  <c r="AM13" i="2"/>
  <c r="AL13" i="2"/>
  <c r="AK13" i="2"/>
  <c r="AJ13" i="2"/>
  <c r="AI13" i="2"/>
  <c r="AH13" i="2"/>
  <c r="AG13" i="2"/>
  <c r="AF13" i="2"/>
  <c r="AE13" i="2"/>
  <c r="AD13" i="2"/>
  <c r="AC13" i="2"/>
  <c r="AB13" i="2"/>
  <c r="AA13" i="2"/>
  <c r="Z13" i="2"/>
  <c r="Y13" i="2"/>
  <c r="X13" i="2"/>
  <c r="W13" i="2"/>
  <c r="K13" i="2"/>
  <c r="I13" i="2"/>
  <c r="J13" i="2" s="1"/>
  <c r="A13" i="2"/>
  <c r="BA22" i="2"/>
  <c r="AZ22" i="2"/>
  <c r="AY22" i="2"/>
  <c r="AX22" i="2"/>
  <c r="AW22" i="2"/>
  <c r="AV22" i="2"/>
  <c r="AU22" i="2"/>
  <c r="AT22" i="2"/>
  <c r="AS22" i="2"/>
  <c r="AR22" i="2"/>
  <c r="AQ22" i="2"/>
  <c r="AP22" i="2"/>
  <c r="AO22" i="2"/>
  <c r="AN22" i="2"/>
  <c r="AM22" i="2"/>
  <c r="AL22" i="2"/>
  <c r="AK22" i="2"/>
  <c r="AJ22" i="2"/>
  <c r="AI22" i="2"/>
  <c r="AH22" i="2"/>
  <c r="AG22" i="2"/>
  <c r="AF22" i="2"/>
  <c r="AE22" i="2"/>
  <c r="AD22" i="2"/>
  <c r="AC22" i="2"/>
  <c r="AB22" i="2"/>
  <c r="AA22" i="2"/>
  <c r="Z22" i="2"/>
  <c r="Y22" i="2"/>
  <c r="X22" i="2"/>
  <c r="W22" i="2"/>
  <c r="K22" i="2"/>
  <c r="I22" i="2"/>
  <c r="J22" i="2" s="1"/>
  <c r="A22" i="2"/>
  <c r="BA16" i="2"/>
  <c r="AZ16" i="2"/>
  <c r="AY16" i="2"/>
  <c r="AX16" i="2"/>
  <c r="AW16" i="2"/>
  <c r="AV16" i="2"/>
  <c r="AU16" i="2"/>
  <c r="AT16" i="2"/>
  <c r="AS16" i="2"/>
  <c r="AR16" i="2"/>
  <c r="AQ16" i="2"/>
  <c r="AP16" i="2"/>
  <c r="AO16" i="2"/>
  <c r="AN16" i="2"/>
  <c r="AM16" i="2"/>
  <c r="AL16" i="2"/>
  <c r="AK16" i="2"/>
  <c r="AJ16" i="2"/>
  <c r="AI16" i="2"/>
  <c r="AH16" i="2"/>
  <c r="AG16" i="2"/>
  <c r="AF16" i="2"/>
  <c r="AE16" i="2"/>
  <c r="AD16" i="2"/>
  <c r="AC16" i="2"/>
  <c r="AB16" i="2"/>
  <c r="AA16" i="2"/>
  <c r="Z16" i="2"/>
  <c r="Y16" i="2"/>
  <c r="X16" i="2"/>
  <c r="W16" i="2"/>
  <c r="K16" i="2"/>
  <c r="I16" i="2"/>
  <c r="J16" i="2" s="1"/>
  <c r="A16" i="2"/>
  <c r="BA10" i="2"/>
  <c r="AZ10" i="2"/>
  <c r="AY10" i="2"/>
  <c r="AX10" i="2"/>
  <c r="AW10" i="2"/>
  <c r="AV10" i="2"/>
  <c r="AU10" i="2"/>
  <c r="AT10" i="2"/>
  <c r="AS10" i="2"/>
  <c r="AR10" i="2"/>
  <c r="AQ10" i="2"/>
  <c r="AP10" i="2"/>
  <c r="AO10" i="2"/>
  <c r="AN10" i="2"/>
  <c r="AM10" i="2"/>
  <c r="AL10" i="2"/>
  <c r="AK10" i="2"/>
  <c r="AJ10" i="2"/>
  <c r="AI10" i="2"/>
  <c r="AH10" i="2"/>
  <c r="AG10" i="2"/>
  <c r="AF10" i="2"/>
  <c r="AE10" i="2"/>
  <c r="AD10" i="2"/>
  <c r="AC10" i="2"/>
  <c r="AB10" i="2"/>
  <c r="AA10" i="2"/>
  <c r="Z10" i="2"/>
  <c r="Y10" i="2"/>
  <c r="X10" i="2"/>
  <c r="W10" i="2"/>
  <c r="K10" i="2"/>
  <c r="I10" i="2"/>
  <c r="J10" i="2" s="1"/>
  <c r="A10" i="2"/>
  <c r="BA29" i="2"/>
  <c r="AZ29" i="2"/>
  <c r="AY29" i="2"/>
  <c r="AX29" i="2"/>
  <c r="AW29" i="2"/>
  <c r="AV29" i="2"/>
  <c r="AU29" i="2"/>
  <c r="AT29" i="2"/>
  <c r="AS29" i="2"/>
  <c r="AR29" i="2"/>
  <c r="AQ29" i="2"/>
  <c r="AP29" i="2"/>
  <c r="AO29" i="2"/>
  <c r="AN29" i="2"/>
  <c r="AM29" i="2"/>
  <c r="AL29" i="2"/>
  <c r="AK29" i="2"/>
  <c r="AJ29" i="2"/>
  <c r="AI29" i="2"/>
  <c r="AH29" i="2"/>
  <c r="AG29" i="2"/>
  <c r="AF29" i="2"/>
  <c r="AE29" i="2"/>
  <c r="AD29" i="2"/>
  <c r="AC29" i="2"/>
  <c r="AB29" i="2"/>
  <c r="AA29" i="2"/>
  <c r="Z29" i="2"/>
  <c r="Y29" i="2"/>
  <c r="X29" i="2"/>
  <c r="W29" i="2"/>
  <c r="K29" i="2"/>
  <c r="I29" i="2"/>
  <c r="J29" i="2" s="1"/>
  <c r="A29" i="2"/>
  <c r="BA33" i="2"/>
  <c r="AZ33" i="2"/>
  <c r="AY33" i="2"/>
  <c r="AX33" i="2"/>
  <c r="AW33" i="2"/>
  <c r="AV33" i="2"/>
  <c r="AU33" i="2"/>
  <c r="AT33" i="2"/>
  <c r="AS33" i="2"/>
  <c r="AR33" i="2"/>
  <c r="AQ33" i="2"/>
  <c r="AP33" i="2"/>
  <c r="AO33" i="2"/>
  <c r="AN33" i="2"/>
  <c r="AM33" i="2"/>
  <c r="AL33" i="2"/>
  <c r="AK33" i="2"/>
  <c r="AJ33" i="2"/>
  <c r="AI33" i="2"/>
  <c r="AH33" i="2"/>
  <c r="AG33" i="2"/>
  <c r="AF33" i="2"/>
  <c r="AE33" i="2"/>
  <c r="AD33" i="2"/>
  <c r="AC33" i="2"/>
  <c r="AB33" i="2"/>
  <c r="AA33" i="2"/>
  <c r="Z33" i="2"/>
  <c r="Y33" i="2"/>
  <c r="X33" i="2"/>
  <c r="W33" i="2"/>
  <c r="K33" i="2"/>
  <c r="I33" i="2"/>
  <c r="J33" i="2" s="1"/>
  <c r="A33" i="2"/>
  <c r="BA30" i="2"/>
  <c r="AZ30" i="2"/>
  <c r="AY30" i="2"/>
  <c r="AX30" i="2"/>
  <c r="AW30" i="2"/>
  <c r="AV30" i="2"/>
  <c r="AU30" i="2"/>
  <c r="AT30" i="2"/>
  <c r="AS30" i="2"/>
  <c r="AR30" i="2"/>
  <c r="AQ30" i="2"/>
  <c r="AP30" i="2"/>
  <c r="AO30" i="2"/>
  <c r="AN30" i="2"/>
  <c r="AM30" i="2"/>
  <c r="AL30" i="2"/>
  <c r="AK30" i="2"/>
  <c r="AJ30" i="2"/>
  <c r="AI30" i="2"/>
  <c r="AH30" i="2"/>
  <c r="AG30" i="2"/>
  <c r="AF30" i="2"/>
  <c r="AE30" i="2"/>
  <c r="AD30" i="2"/>
  <c r="AC30" i="2"/>
  <c r="AB30" i="2"/>
  <c r="AA30" i="2"/>
  <c r="Z30" i="2"/>
  <c r="Y30" i="2"/>
  <c r="X30" i="2"/>
  <c r="W30" i="2"/>
  <c r="K30" i="2"/>
  <c r="I30" i="2"/>
  <c r="J30" i="2" s="1"/>
  <c r="A30" i="2"/>
  <c r="BA28" i="2"/>
  <c r="AZ28" i="2"/>
  <c r="AY28" i="2"/>
  <c r="AX28" i="2"/>
  <c r="AW28" i="2"/>
  <c r="AV28" i="2"/>
  <c r="AU28" i="2"/>
  <c r="AT28" i="2"/>
  <c r="AS28" i="2"/>
  <c r="AR28" i="2"/>
  <c r="AQ28" i="2"/>
  <c r="AP28" i="2"/>
  <c r="AO28" i="2"/>
  <c r="AN28" i="2"/>
  <c r="AM28" i="2"/>
  <c r="AL28" i="2"/>
  <c r="AK28" i="2"/>
  <c r="AJ28" i="2"/>
  <c r="AI28" i="2"/>
  <c r="AH28" i="2"/>
  <c r="AG28" i="2"/>
  <c r="AF28" i="2"/>
  <c r="AE28" i="2"/>
  <c r="AD28" i="2"/>
  <c r="AC28" i="2"/>
  <c r="AB28" i="2"/>
  <c r="AA28" i="2"/>
  <c r="Z28" i="2"/>
  <c r="Y28" i="2"/>
  <c r="X28" i="2"/>
  <c r="W28" i="2"/>
  <c r="K28" i="2"/>
  <c r="I28" i="2"/>
  <c r="J28" i="2" s="1"/>
  <c r="A28" i="2"/>
  <c r="BA38" i="2"/>
  <c r="AZ38" i="2"/>
  <c r="AY38" i="2"/>
  <c r="AX38" i="2"/>
  <c r="AW38" i="2"/>
  <c r="AV38" i="2"/>
  <c r="AU38" i="2"/>
  <c r="AT38" i="2"/>
  <c r="AS38" i="2"/>
  <c r="AR38" i="2"/>
  <c r="AQ38" i="2"/>
  <c r="AP38" i="2"/>
  <c r="AO38" i="2"/>
  <c r="AN38" i="2"/>
  <c r="AM38" i="2"/>
  <c r="AL38" i="2"/>
  <c r="AK38" i="2"/>
  <c r="AJ38" i="2"/>
  <c r="AI38" i="2"/>
  <c r="AH38" i="2"/>
  <c r="AG38" i="2"/>
  <c r="AF38" i="2"/>
  <c r="AE38" i="2"/>
  <c r="AD38" i="2"/>
  <c r="AC38" i="2"/>
  <c r="AB38" i="2"/>
  <c r="AA38" i="2"/>
  <c r="Z38" i="2"/>
  <c r="Y38" i="2"/>
  <c r="X38" i="2"/>
  <c r="W38" i="2"/>
  <c r="K38" i="2"/>
  <c r="I38" i="2"/>
  <c r="J38" i="2" s="1"/>
  <c r="A38" i="2"/>
  <c r="BA321" i="2"/>
  <c r="AZ321" i="2"/>
  <c r="AY321" i="2"/>
  <c r="AX321" i="2"/>
  <c r="AW321" i="2"/>
  <c r="AV321" i="2"/>
  <c r="AU321" i="2"/>
  <c r="AT321" i="2"/>
  <c r="AS321" i="2"/>
  <c r="AR321" i="2"/>
  <c r="AQ321" i="2"/>
  <c r="AP321" i="2"/>
  <c r="AO321" i="2"/>
  <c r="AN321" i="2"/>
  <c r="AM321" i="2"/>
  <c r="AL321" i="2"/>
  <c r="AK321" i="2"/>
  <c r="AJ321" i="2"/>
  <c r="AI321" i="2"/>
  <c r="AH321" i="2"/>
  <c r="AG321" i="2"/>
  <c r="AF321" i="2"/>
  <c r="AE321" i="2"/>
  <c r="AD321" i="2"/>
  <c r="AC321" i="2"/>
  <c r="AB321" i="2"/>
  <c r="AA321" i="2"/>
  <c r="Z321" i="2"/>
  <c r="Y321" i="2"/>
  <c r="X321" i="2"/>
  <c r="W321" i="2"/>
  <c r="K321" i="2"/>
  <c r="I321" i="2"/>
  <c r="J321" i="2" s="1"/>
  <c r="A321" i="2"/>
  <c r="BA37" i="2"/>
  <c r="AZ37" i="2"/>
  <c r="AY37" i="2"/>
  <c r="AX37" i="2"/>
  <c r="AW37" i="2"/>
  <c r="AV37" i="2"/>
  <c r="AU37" i="2"/>
  <c r="AT37" i="2"/>
  <c r="AS37" i="2"/>
  <c r="AR37" i="2"/>
  <c r="AQ37" i="2"/>
  <c r="AP37" i="2"/>
  <c r="AO37" i="2"/>
  <c r="AN37" i="2"/>
  <c r="AM37" i="2"/>
  <c r="AL37" i="2"/>
  <c r="AK37" i="2"/>
  <c r="AJ37" i="2"/>
  <c r="AI37" i="2"/>
  <c r="AH37" i="2"/>
  <c r="AG37" i="2"/>
  <c r="AF37" i="2"/>
  <c r="AE37" i="2"/>
  <c r="AD37" i="2"/>
  <c r="AC37" i="2"/>
  <c r="AB37" i="2"/>
  <c r="AA37" i="2"/>
  <c r="Z37" i="2"/>
  <c r="Y37" i="2"/>
  <c r="X37" i="2"/>
  <c r="W37" i="2"/>
  <c r="K37" i="2"/>
  <c r="I37" i="2"/>
  <c r="J37" i="2" s="1"/>
  <c r="A37" i="2"/>
  <c r="BA517" i="2"/>
  <c r="AZ517" i="2"/>
  <c r="AY517" i="2"/>
  <c r="AX517" i="2"/>
  <c r="AW517" i="2"/>
  <c r="AV517" i="2"/>
  <c r="AU517" i="2"/>
  <c r="AT517" i="2"/>
  <c r="AS517" i="2"/>
  <c r="AR517" i="2"/>
  <c r="AQ517" i="2"/>
  <c r="AP517" i="2"/>
  <c r="AO517" i="2"/>
  <c r="AN517" i="2"/>
  <c r="AM517" i="2"/>
  <c r="AL517" i="2"/>
  <c r="AK517" i="2"/>
  <c r="AJ517" i="2"/>
  <c r="AI517" i="2"/>
  <c r="AH517" i="2"/>
  <c r="AG517" i="2"/>
  <c r="AF517" i="2"/>
  <c r="AE517" i="2"/>
  <c r="AD517" i="2"/>
  <c r="AC517" i="2"/>
  <c r="AB517" i="2"/>
  <c r="AA517" i="2"/>
  <c r="Z517" i="2"/>
  <c r="Y517" i="2"/>
  <c r="X517" i="2"/>
  <c r="W517" i="2"/>
  <c r="K517" i="2"/>
  <c r="I517" i="2"/>
  <c r="J517" i="2" s="1"/>
  <c r="A517" i="2"/>
  <c r="D517" i="2" s="1"/>
  <c r="BA529" i="2"/>
  <c r="AZ529" i="2"/>
  <c r="AY529" i="2"/>
  <c r="AX529" i="2"/>
  <c r="AW529" i="2"/>
  <c r="AV529" i="2"/>
  <c r="AU529" i="2"/>
  <c r="AT529" i="2"/>
  <c r="AS529" i="2"/>
  <c r="AR529" i="2"/>
  <c r="AQ529" i="2"/>
  <c r="AP529" i="2"/>
  <c r="AO529" i="2"/>
  <c r="AN529" i="2"/>
  <c r="AM529" i="2"/>
  <c r="AL529" i="2"/>
  <c r="AK529" i="2"/>
  <c r="AJ529" i="2"/>
  <c r="AI529" i="2"/>
  <c r="AH529" i="2"/>
  <c r="AG529" i="2"/>
  <c r="AF529" i="2"/>
  <c r="AE529" i="2"/>
  <c r="AD529" i="2"/>
  <c r="AC529" i="2"/>
  <c r="AB529" i="2"/>
  <c r="AA529" i="2"/>
  <c r="Z529" i="2"/>
  <c r="Y529" i="2"/>
  <c r="X529" i="2"/>
  <c r="W529" i="2"/>
  <c r="K529" i="2"/>
  <c r="I529" i="2"/>
  <c r="J529" i="2" s="1"/>
  <c r="A529" i="2"/>
  <c r="BA543" i="2"/>
  <c r="AZ543" i="2"/>
  <c r="AY543" i="2"/>
  <c r="AX543" i="2"/>
  <c r="AW543" i="2"/>
  <c r="AV543" i="2"/>
  <c r="AU543" i="2"/>
  <c r="AT543" i="2"/>
  <c r="AS543" i="2"/>
  <c r="AR543" i="2"/>
  <c r="AQ543" i="2"/>
  <c r="AP543" i="2"/>
  <c r="AO543" i="2"/>
  <c r="AN543" i="2"/>
  <c r="AM543" i="2"/>
  <c r="AL543" i="2"/>
  <c r="AK543" i="2"/>
  <c r="AJ543" i="2"/>
  <c r="AI543" i="2"/>
  <c r="AH543" i="2"/>
  <c r="AG543" i="2"/>
  <c r="AF543" i="2"/>
  <c r="AE543" i="2"/>
  <c r="AD543" i="2"/>
  <c r="AC543" i="2"/>
  <c r="AB543" i="2"/>
  <c r="AA543" i="2"/>
  <c r="Z543" i="2"/>
  <c r="Y543" i="2"/>
  <c r="X543" i="2"/>
  <c r="W543" i="2"/>
  <c r="K543" i="2"/>
  <c r="I543" i="2"/>
  <c r="J543" i="2" s="1"/>
  <c r="A543" i="2"/>
  <c r="BA152" i="2"/>
  <c r="AZ152" i="2"/>
  <c r="AY152" i="2"/>
  <c r="AX152" i="2"/>
  <c r="AW152" i="2"/>
  <c r="AV152" i="2"/>
  <c r="AU152" i="2"/>
  <c r="AT152" i="2"/>
  <c r="AS152" i="2"/>
  <c r="AR152" i="2"/>
  <c r="AQ152" i="2"/>
  <c r="AP152" i="2"/>
  <c r="AO152" i="2"/>
  <c r="AN152" i="2"/>
  <c r="AM152" i="2"/>
  <c r="AL152" i="2"/>
  <c r="AK152" i="2"/>
  <c r="AJ152" i="2"/>
  <c r="AI152" i="2"/>
  <c r="AH152" i="2"/>
  <c r="AG152" i="2"/>
  <c r="AF152" i="2"/>
  <c r="AE152" i="2"/>
  <c r="AD152" i="2"/>
  <c r="AC152" i="2"/>
  <c r="AB152" i="2"/>
  <c r="AA152" i="2"/>
  <c r="Z152" i="2"/>
  <c r="Y152" i="2"/>
  <c r="X152" i="2"/>
  <c r="W152" i="2"/>
  <c r="K152" i="2"/>
  <c r="I152" i="2"/>
  <c r="J152" i="2" s="1"/>
  <c r="A152" i="2"/>
  <c r="BA151" i="2"/>
  <c r="AZ151" i="2"/>
  <c r="AY151" i="2"/>
  <c r="AX151" i="2"/>
  <c r="AW151" i="2"/>
  <c r="AV151" i="2"/>
  <c r="AU151" i="2"/>
  <c r="AT151" i="2"/>
  <c r="AS151" i="2"/>
  <c r="AR151" i="2"/>
  <c r="AQ151" i="2"/>
  <c r="AP151" i="2"/>
  <c r="AO151" i="2"/>
  <c r="AN151" i="2"/>
  <c r="AM151" i="2"/>
  <c r="AL151" i="2"/>
  <c r="AK151" i="2"/>
  <c r="AJ151" i="2"/>
  <c r="AI151" i="2"/>
  <c r="AH151" i="2"/>
  <c r="AG151" i="2"/>
  <c r="AF151" i="2"/>
  <c r="AE151" i="2"/>
  <c r="AD151" i="2"/>
  <c r="AC151" i="2"/>
  <c r="AB151" i="2"/>
  <c r="AA151" i="2"/>
  <c r="Z151" i="2"/>
  <c r="Y151" i="2"/>
  <c r="X151" i="2"/>
  <c r="W151" i="2"/>
  <c r="K151" i="2"/>
  <c r="I151" i="2"/>
  <c r="J151" i="2" s="1"/>
  <c r="A151" i="2"/>
  <c r="BA528" i="2"/>
  <c r="AZ528" i="2"/>
  <c r="AY528" i="2"/>
  <c r="AX528" i="2"/>
  <c r="AW528" i="2"/>
  <c r="AV528" i="2"/>
  <c r="AU528" i="2"/>
  <c r="AT528" i="2"/>
  <c r="AS528" i="2"/>
  <c r="AR528" i="2"/>
  <c r="AQ528" i="2"/>
  <c r="AP528" i="2"/>
  <c r="AO528" i="2"/>
  <c r="AN528" i="2"/>
  <c r="AM528" i="2"/>
  <c r="AL528" i="2"/>
  <c r="AK528" i="2"/>
  <c r="AJ528" i="2"/>
  <c r="AI528" i="2"/>
  <c r="AH528" i="2"/>
  <c r="AG528" i="2"/>
  <c r="AF528" i="2"/>
  <c r="AE528" i="2"/>
  <c r="AD528" i="2"/>
  <c r="AC528" i="2"/>
  <c r="AB528" i="2"/>
  <c r="AA528" i="2"/>
  <c r="Z528" i="2"/>
  <c r="Y528" i="2"/>
  <c r="X528" i="2"/>
  <c r="W528" i="2"/>
  <c r="K528" i="2"/>
  <c r="I528" i="2"/>
  <c r="J528" i="2" s="1"/>
  <c r="A528" i="2"/>
  <c r="BA542" i="2"/>
  <c r="AZ542" i="2"/>
  <c r="AY542" i="2"/>
  <c r="AX542" i="2"/>
  <c r="AW542" i="2"/>
  <c r="AV542" i="2"/>
  <c r="AU542" i="2"/>
  <c r="AT542" i="2"/>
  <c r="AS542" i="2"/>
  <c r="AR542" i="2"/>
  <c r="AQ542" i="2"/>
  <c r="AP542" i="2"/>
  <c r="AO542" i="2"/>
  <c r="AN542" i="2"/>
  <c r="AM542" i="2"/>
  <c r="AL542" i="2"/>
  <c r="AK542" i="2"/>
  <c r="AJ542" i="2"/>
  <c r="AI542" i="2"/>
  <c r="AH542" i="2"/>
  <c r="AG542" i="2"/>
  <c r="AF542" i="2"/>
  <c r="AE542" i="2"/>
  <c r="AD542" i="2"/>
  <c r="AC542" i="2"/>
  <c r="AB542" i="2"/>
  <c r="AA542" i="2"/>
  <c r="Z542" i="2"/>
  <c r="Y542" i="2"/>
  <c r="X542" i="2"/>
  <c r="W542" i="2"/>
  <c r="K542" i="2"/>
  <c r="I542" i="2"/>
  <c r="J542" i="2" s="1"/>
  <c r="A542" i="2"/>
  <c r="BA148" i="2"/>
  <c r="AZ148" i="2"/>
  <c r="AY148" i="2"/>
  <c r="AX148" i="2"/>
  <c r="AW148" i="2"/>
  <c r="AV148" i="2"/>
  <c r="AU148" i="2"/>
  <c r="AT148" i="2"/>
  <c r="AS148" i="2"/>
  <c r="AR148" i="2"/>
  <c r="AQ148" i="2"/>
  <c r="AP148" i="2"/>
  <c r="AO148" i="2"/>
  <c r="AN148" i="2"/>
  <c r="AM148" i="2"/>
  <c r="AL148" i="2"/>
  <c r="AK148" i="2"/>
  <c r="AJ148" i="2"/>
  <c r="AI148" i="2"/>
  <c r="AH148" i="2"/>
  <c r="AG148" i="2"/>
  <c r="AF148" i="2"/>
  <c r="AE148" i="2"/>
  <c r="AD148" i="2"/>
  <c r="AC148" i="2"/>
  <c r="AB148" i="2"/>
  <c r="AA148" i="2"/>
  <c r="Z148" i="2"/>
  <c r="Y148" i="2"/>
  <c r="X148" i="2"/>
  <c r="W148" i="2"/>
  <c r="K148" i="2"/>
  <c r="I148" i="2"/>
  <c r="J148" i="2" s="1"/>
  <c r="A148" i="2"/>
  <c r="BA145" i="2"/>
  <c r="AZ145" i="2"/>
  <c r="AY145" i="2"/>
  <c r="AX145" i="2"/>
  <c r="AW145" i="2"/>
  <c r="AV145" i="2"/>
  <c r="AU145" i="2"/>
  <c r="AT145" i="2"/>
  <c r="AS145" i="2"/>
  <c r="AR145" i="2"/>
  <c r="AQ145" i="2"/>
  <c r="AP145" i="2"/>
  <c r="AO145" i="2"/>
  <c r="AN145" i="2"/>
  <c r="AM145" i="2"/>
  <c r="AL145" i="2"/>
  <c r="AK145" i="2"/>
  <c r="AJ145" i="2"/>
  <c r="AI145" i="2"/>
  <c r="AH145" i="2"/>
  <c r="AG145" i="2"/>
  <c r="AF145" i="2"/>
  <c r="AE145" i="2"/>
  <c r="AD145" i="2"/>
  <c r="AC145" i="2"/>
  <c r="AB145" i="2"/>
  <c r="AA145" i="2"/>
  <c r="Z145" i="2"/>
  <c r="Y145" i="2"/>
  <c r="X145" i="2"/>
  <c r="W145" i="2"/>
  <c r="K145" i="2"/>
  <c r="I145" i="2"/>
  <c r="J145" i="2" s="1"/>
  <c r="A145" i="2"/>
  <c r="BA143" i="2"/>
  <c r="AZ143" i="2"/>
  <c r="AY143" i="2"/>
  <c r="AX143" i="2"/>
  <c r="AW143" i="2"/>
  <c r="AV143" i="2"/>
  <c r="AU143" i="2"/>
  <c r="AT143" i="2"/>
  <c r="AS143" i="2"/>
  <c r="AR143" i="2"/>
  <c r="AQ143" i="2"/>
  <c r="AP143" i="2"/>
  <c r="AO143" i="2"/>
  <c r="AN143" i="2"/>
  <c r="AM143" i="2"/>
  <c r="AL143" i="2"/>
  <c r="AK143" i="2"/>
  <c r="AJ143" i="2"/>
  <c r="AI143" i="2"/>
  <c r="AH143" i="2"/>
  <c r="AG143" i="2"/>
  <c r="AF143" i="2"/>
  <c r="AE143" i="2"/>
  <c r="AD143" i="2"/>
  <c r="AC143" i="2"/>
  <c r="AB143" i="2"/>
  <c r="AA143" i="2"/>
  <c r="Z143" i="2"/>
  <c r="Y143" i="2"/>
  <c r="X143" i="2"/>
  <c r="W143" i="2"/>
  <c r="K143" i="2"/>
  <c r="I143" i="2"/>
  <c r="J143" i="2" s="1"/>
  <c r="A143" i="2"/>
  <c r="BA141" i="2"/>
  <c r="AZ141" i="2"/>
  <c r="AY141" i="2"/>
  <c r="AX141" i="2"/>
  <c r="AW141" i="2"/>
  <c r="AV141" i="2"/>
  <c r="AU141" i="2"/>
  <c r="AT141" i="2"/>
  <c r="AS141" i="2"/>
  <c r="AR141" i="2"/>
  <c r="AQ141" i="2"/>
  <c r="AP141" i="2"/>
  <c r="AO141" i="2"/>
  <c r="AN141" i="2"/>
  <c r="AM141" i="2"/>
  <c r="AL141" i="2"/>
  <c r="AK141" i="2"/>
  <c r="AJ141" i="2"/>
  <c r="AI141" i="2"/>
  <c r="AH141" i="2"/>
  <c r="AG141" i="2"/>
  <c r="AF141" i="2"/>
  <c r="AE141" i="2"/>
  <c r="AD141" i="2"/>
  <c r="AC141" i="2"/>
  <c r="AB141" i="2"/>
  <c r="AA141" i="2"/>
  <c r="Z141" i="2"/>
  <c r="Y141" i="2"/>
  <c r="X141" i="2"/>
  <c r="W141" i="2"/>
  <c r="K141" i="2"/>
  <c r="I141" i="2"/>
  <c r="J141" i="2" s="1"/>
  <c r="A141" i="2"/>
  <c r="BA140" i="2"/>
  <c r="AZ140" i="2"/>
  <c r="AY140" i="2"/>
  <c r="AX140" i="2"/>
  <c r="AW140" i="2"/>
  <c r="AV140" i="2"/>
  <c r="AU140" i="2"/>
  <c r="AT140" i="2"/>
  <c r="AS140" i="2"/>
  <c r="AR140" i="2"/>
  <c r="AQ140" i="2"/>
  <c r="AP140" i="2"/>
  <c r="AO140" i="2"/>
  <c r="AN140" i="2"/>
  <c r="AM140" i="2"/>
  <c r="AL140" i="2"/>
  <c r="AK140" i="2"/>
  <c r="AJ140" i="2"/>
  <c r="AI140" i="2"/>
  <c r="AH140" i="2"/>
  <c r="AG140" i="2"/>
  <c r="AF140" i="2"/>
  <c r="AE140" i="2"/>
  <c r="AD140" i="2"/>
  <c r="AC140" i="2"/>
  <c r="AB140" i="2"/>
  <c r="AA140" i="2"/>
  <c r="Z140" i="2"/>
  <c r="Y140" i="2"/>
  <c r="X140" i="2"/>
  <c r="W140" i="2"/>
  <c r="K140" i="2"/>
  <c r="I140" i="2"/>
  <c r="J140" i="2" s="1"/>
  <c r="A140" i="2"/>
  <c r="BA119" i="2"/>
  <c r="AZ119" i="2"/>
  <c r="AY119" i="2"/>
  <c r="AX119" i="2"/>
  <c r="AW119" i="2"/>
  <c r="AV119" i="2"/>
  <c r="AU119" i="2"/>
  <c r="AT119" i="2"/>
  <c r="AS119" i="2"/>
  <c r="AR119" i="2"/>
  <c r="AQ119" i="2"/>
  <c r="AP119" i="2"/>
  <c r="AO119" i="2"/>
  <c r="AN119" i="2"/>
  <c r="AM119" i="2"/>
  <c r="AL119" i="2"/>
  <c r="AK119" i="2"/>
  <c r="AJ119" i="2"/>
  <c r="AI119" i="2"/>
  <c r="AH119" i="2"/>
  <c r="AG119" i="2"/>
  <c r="AF119" i="2"/>
  <c r="AE119" i="2"/>
  <c r="AD119" i="2"/>
  <c r="AC119" i="2"/>
  <c r="AB119" i="2"/>
  <c r="AA119" i="2"/>
  <c r="Z119" i="2"/>
  <c r="Y119" i="2"/>
  <c r="X119" i="2"/>
  <c r="W119" i="2"/>
  <c r="K119" i="2"/>
  <c r="I119" i="2"/>
  <c r="J119" i="2" s="1"/>
  <c r="A119" i="2"/>
  <c r="BA118" i="2"/>
  <c r="AZ118" i="2"/>
  <c r="AY118" i="2"/>
  <c r="AX118" i="2"/>
  <c r="AW118" i="2"/>
  <c r="AV118" i="2"/>
  <c r="AU118" i="2"/>
  <c r="AT118" i="2"/>
  <c r="AS118" i="2"/>
  <c r="AR118" i="2"/>
  <c r="AQ118" i="2"/>
  <c r="AP118" i="2"/>
  <c r="AO118" i="2"/>
  <c r="AN118" i="2"/>
  <c r="AM118" i="2"/>
  <c r="AL118" i="2"/>
  <c r="AK118" i="2"/>
  <c r="AJ118" i="2"/>
  <c r="AI118" i="2"/>
  <c r="AH118" i="2"/>
  <c r="AG118" i="2"/>
  <c r="AF118" i="2"/>
  <c r="AE118" i="2"/>
  <c r="AD118" i="2"/>
  <c r="AC118" i="2"/>
  <c r="AB118" i="2"/>
  <c r="AA118" i="2"/>
  <c r="Z118" i="2"/>
  <c r="Y118" i="2"/>
  <c r="X118" i="2"/>
  <c r="W118" i="2"/>
  <c r="K118" i="2"/>
  <c r="I118" i="2"/>
  <c r="J118" i="2" s="1"/>
  <c r="A118" i="2"/>
  <c r="BA82" i="2"/>
  <c r="AZ82" i="2"/>
  <c r="AY82" i="2"/>
  <c r="AX82" i="2"/>
  <c r="AW82" i="2"/>
  <c r="AV82" i="2"/>
  <c r="AU82" i="2"/>
  <c r="AT82" i="2"/>
  <c r="AS82" i="2"/>
  <c r="AR82" i="2"/>
  <c r="AQ82" i="2"/>
  <c r="AP82" i="2"/>
  <c r="AO82" i="2"/>
  <c r="AN82" i="2"/>
  <c r="AM82" i="2"/>
  <c r="AL82" i="2"/>
  <c r="AK82" i="2"/>
  <c r="AJ82" i="2"/>
  <c r="AI82" i="2"/>
  <c r="AH82" i="2"/>
  <c r="AG82" i="2"/>
  <c r="AF82" i="2"/>
  <c r="AE82" i="2"/>
  <c r="AD82" i="2"/>
  <c r="AC82" i="2"/>
  <c r="AB82" i="2"/>
  <c r="AA82" i="2"/>
  <c r="Z82" i="2"/>
  <c r="Y82" i="2"/>
  <c r="X82" i="2"/>
  <c r="W82" i="2"/>
  <c r="K82" i="2"/>
  <c r="I82" i="2"/>
  <c r="J82" i="2" s="1"/>
  <c r="A82" i="2"/>
  <c r="BA81" i="2"/>
  <c r="AZ81" i="2"/>
  <c r="AY81" i="2"/>
  <c r="AX81" i="2"/>
  <c r="AW81" i="2"/>
  <c r="AV81" i="2"/>
  <c r="AU81" i="2"/>
  <c r="AT81" i="2"/>
  <c r="AS81" i="2"/>
  <c r="AR81" i="2"/>
  <c r="AQ81" i="2"/>
  <c r="AP81" i="2"/>
  <c r="AO81" i="2"/>
  <c r="AN81" i="2"/>
  <c r="AM81" i="2"/>
  <c r="AL81" i="2"/>
  <c r="AK81" i="2"/>
  <c r="AJ81" i="2"/>
  <c r="AI81" i="2"/>
  <c r="AH81" i="2"/>
  <c r="AG81" i="2"/>
  <c r="AF81" i="2"/>
  <c r="AE81" i="2"/>
  <c r="AD81" i="2"/>
  <c r="AC81" i="2"/>
  <c r="AB81" i="2"/>
  <c r="AA81" i="2"/>
  <c r="Z81" i="2"/>
  <c r="Y81" i="2"/>
  <c r="X81" i="2"/>
  <c r="W81" i="2"/>
  <c r="K81" i="2"/>
  <c r="I81" i="2"/>
  <c r="J81" i="2" s="1"/>
  <c r="A81" i="2"/>
  <c r="BA61" i="2"/>
  <c r="AZ61" i="2"/>
  <c r="AY61" i="2"/>
  <c r="AX61" i="2"/>
  <c r="AW61" i="2"/>
  <c r="AV61" i="2"/>
  <c r="AU61" i="2"/>
  <c r="AT61" i="2"/>
  <c r="AS61" i="2"/>
  <c r="AR61" i="2"/>
  <c r="AQ61" i="2"/>
  <c r="AP61" i="2"/>
  <c r="AO61" i="2"/>
  <c r="AN61" i="2"/>
  <c r="AM61" i="2"/>
  <c r="AL61" i="2"/>
  <c r="AK61" i="2"/>
  <c r="AJ61" i="2"/>
  <c r="AI61" i="2"/>
  <c r="AH61" i="2"/>
  <c r="AG61" i="2"/>
  <c r="AF61" i="2"/>
  <c r="AE61" i="2"/>
  <c r="AD61" i="2"/>
  <c r="AC61" i="2"/>
  <c r="AB61" i="2"/>
  <c r="AA61" i="2"/>
  <c r="Z61" i="2"/>
  <c r="Y61" i="2"/>
  <c r="X61" i="2"/>
  <c r="W61" i="2"/>
  <c r="K61" i="2"/>
  <c r="I61" i="2"/>
  <c r="J61" i="2" s="1"/>
  <c r="A61" i="2"/>
  <c r="BA60" i="2"/>
  <c r="AZ60" i="2"/>
  <c r="AY60" i="2"/>
  <c r="AX60" i="2"/>
  <c r="AW60" i="2"/>
  <c r="AV60" i="2"/>
  <c r="AU60" i="2"/>
  <c r="AT60" i="2"/>
  <c r="AS60" i="2"/>
  <c r="AR60" i="2"/>
  <c r="AQ60" i="2"/>
  <c r="AP60" i="2"/>
  <c r="AO60" i="2"/>
  <c r="AN60" i="2"/>
  <c r="AM60" i="2"/>
  <c r="AL60" i="2"/>
  <c r="AK60" i="2"/>
  <c r="AJ60" i="2"/>
  <c r="AI60" i="2"/>
  <c r="AH60" i="2"/>
  <c r="AG60" i="2"/>
  <c r="AF60" i="2"/>
  <c r="AE60" i="2"/>
  <c r="AD60" i="2"/>
  <c r="AC60" i="2"/>
  <c r="AB60" i="2"/>
  <c r="AA60" i="2"/>
  <c r="Z60" i="2"/>
  <c r="Y60" i="2"/>
  <c r="X60" i="2"/>
  <c r="W60" i="2"/>
  <c r="K60" i="2"/>
  <c r="I60" i="2"/>
  <c r="J60" i="2" s="1"/>
  <c r="A60" i="2"/>
  <c r="BA85" i="2"/>
  <c r="AZ85" i="2"/>
  <c r="AY85" i="2"/>
  <c r="AX85" i="2"/>
  <c r="AW85" i="2"/>
  <c r="AV85" i="2"/>
  <c r="AU85" i="2"/>
  <c r="AT85" i="2"/>
  <c r="AS85" i="2"/>
  <c r="AR85" i="2"/>
  <c r="AQ85" i="2"/>
  <c r="AP85" i="2"/>
  <c r="AO85" i="2"/>
  <c r="AN85" i="2"/>
  <c r="AM85" i="2"/>
  <c r="AL85" i="2"/>
  <c r="AK85" i="2"/>
  <c r="AJ85" i="2"/>
  <c r="AI85" i="2"/>
  <c r="AH85" i="2"/>
  <c r="AG85" i="2"/>
  <c r="AF85" i="2"/>
  <c r="AE85" i="2"/>
  <c r="AD85" i="2"/>
  <c r="AC85" i="2"/>
  <c r="AB85" i="2"/>
  <c r="AA85" i="2"/>
  <c r="Z85" i="2"/>
  <c r="Y85" i="2"/>
  <c r="X85" i="2"/>
  <c r="W85" i="2"/>
  <c r="K85" i="2"/>
  <c r="I85" i="2"/>
  <c r="J85" i="2" s="1"/>
  <c r="A85" i="2"/>
  <c r="BA84" i="2"/>
  <c r="AZ84" i="2"/>
  <c r="AY84" i="2"/>
  <c r="AX84" i="2"/>
  <c r="AW84" i="2"/>
  <c r="AV84" i="2"/>
  <c r="AU84" i="2"/>
  <c r="AT84" i="2"/>
  <c r="AS84" i="2"/>
  <c r="AR84" i="2"/>
  <c r="AQ84" i="2"/>
  <c r="AP84" i="2"/>
  <c r="AO84" i="2"/>
  <c r="AN84" i="2"/>
  <c r="AM84" i="2"/>
  <c r="AL84" i="2"/>
  <c r="AK84" i="2"/>
  <c r="AJ84" i="2"/>
  <c r="AI84" i="2"/>
  <c r="AH84" i="2"/>
  <c r="AG84" i="2"/>
  <c r="AF84" i="2"/>
  <c r="AE84" i="2"/>
  <c r="AD84" i="2"/>
  <c r="AC84" i="2"/>
  <c r="AB84" i="2"/>
  <c r="AA84" i="2"/>
  <c r="Z84" i="2"/>
  <c r="Y84" i="2"/>
  <c r="X84" i="2"/>
  <c r="W84" i="2"/>
  <c r="K84" i="2"/>
  <c r="I84" i="2"/>
  <c r="J84" i="2" s="1"/>
  <c r="A84" i="2"/>
  <c r="BA116" i="2"/>
  <c r="AZ116" i="2"/>
  <c r="AY116" i="2"/>
  <c r="AX116" i="2"/>
  <c r="AW116" i="2"/>
  <c r="AV116" i="2"/>
  <c r="AU116" i="2"/>
  <c r="AT116" i="2"/>
  <c r="AS116" i="2"/>
  <c r="AR116" i="2"/>
  <c r="AQ116" i="2"/>
  <c r="AP116" i="2"/>
  <c r="AO116" i="2"/>
  <c r="AN116" i="2"/>
  <c r="AM116" i="2"/>
  <c r="AL116" i="2"/>
  <c r="AK116" i="2"/>
  <c r="AJ116" i="2"/>
  <c r="AI116" i="2"/>
  <c r="AH116" i="2"/>
  <c r="AG116" i="2"/>
  <c r="AF116" i="2"/>
  <c r="AE116" i="2"/>
  <c r="AD116" i="2"/>
  <c r="AC116" i="2"/>
  <c r="AB116" i="2"/>
  <c r="AA116" i="2"/>
  <c r="Z116" i="2"/>
  <c r="Y116" i="2"/>
  <c r="X116" i="2"/>
  <c r="W116" i="2"/>
  <c r="K116" i="2"/>
  <c r="I116" i="2"/>
  <c r="J116" i="2" s="1"/>
  <c r="A116" i="2"/>
  <c r="BA115" i="2"/>
  <c r="AZ115" i="2"/>
  <c r="AY115" i="2"/>
  <c r="AX115" i="2"/>
  <c r="AW115" i="2"/>
  <c r="AV115" i="2"/>
  <c r="AU115" i="2"/>
  <c r="AT115" i="2"/>
  <c r="AS115" i="2"/>
  <c r="AR115" i="2"/>
  <c r="AQ115" i="2"/>
  <c r="AP115" i="2"/>
  <c r="AO115" i="2"/>
  <c r="AN115" i="2"/>
  <c r="AM115" i="2"/>
  <c r="AL115" i="2"/>
  <c r="AK115" i="2"/>
  <c r="AJ115" i="2"/>
  <c r="AI115" i="2"/>
  <c r="AH115" i="2"/>
  <c r="AG115" i="2"/>
  <c r="AF115" i="2"/>
  <c r="AE115" i="2"/>
  <c r="AD115" i="2"/>
  <c r="AC115" i="2"/>
  <c r="AB115" i="2"/>
  <c r="AA115" i="2"/>
  <c r="Z115" i="2"/>
  <c r="Y115" i="2"/>
  <c r="X115" i="2"/>
  <c r="W115" i="2"/>
  <c r="K115" i="2"/>
  <c r="I115" i="2"/>
  <c r="J115" i="2" s="1"/>
  <c r="A115" i="2"/>
  <c r="BA97" i="2"/>
  <c r="AZ97" i="2"/>
  <c r="AY97" i="2"/>
  <c r="AX97" i="2"/>
  <c r="AW97" i="2"/>
  <c r="AV97" i="2"/>
  <c r="AU97" i="2"/>
  <c r="AT97" i="2"/>
  <c r="AS97" i="2"/>
  <c r="AR97" i="2"/>
  <c r="AQ97" i="2"/>
  <c r="AP97" i="2"/>
  <c r="AO97" i="2"/>
  <c r="AN97" i="2"/>
  <c r="AM97" i="2"/>
  <c r="AL97" i="2"/>
  <c r="AK97" i="2"/>
  <c r="AJ97" i="2"/>
  <c r="AI97" i="2"/>
  <c r="AH97" i="2"/>
  <c r="AG97" i="2"/>
  <c r="AF97" i="2"/>
  <c r="AE97" i="2"/>
  <c r="AD97" i="2"/>
  <c r="AC97" i="2"/>
  <c r="AB97" i="2"/>
  <c r="AA97" i="2"/>
  <c r="Z97" i="2"/>
  <c r="Y97" i="2"/>
  <c r="X97" i="2"/>
  <c r="W97" i="2"/>
  <c r="K97" i="2"/>
  <c r="I97" i="2"/>
  <c r="J97" i="2" s="1"/>
  <c r="A97" i="2"/>
  <c r="BA96" i="2"/>
  <c r="AZ96" i="2"/>
  <c r="AY96" i="2"/>
  <c r="AX96" i="2"/>
  <c r="AW96" i="2"/>
  <c r="AV96" i="2"/>
  <c r="AU96" i="2"/>
  <c r="AT96" i="2"/>
  <c r="AS96" i="2"/>
  <c r="AR96" i="2"/>
  <c r="AQ96" i="2"/>
  <c r="AP96" i="2"/>
  <c r="AO96" i="2"/>
  <c r="AN96" i="2"/>
  <c r="AM96" i="2"/>
  <c r="AL96" i="2"/>
  <c r="AK96" i="2"/>
  <c r="AJ96" i="2"/>
  <c r="AI96" i="2"/>
  <c r="AH96" i="2"/>
  <c r="AG96" i="2"/>
  <c r="AF96" i="2"/>
  <c r="AE96" i="2"/>
  <c r="AD96" i="2"/>
  <c r="AC96" i="2"/>
  <c r="AB96" i="2"/>
  <c r="AA96" i="2"/>
  <c r="Z96" i="2"/>
  <c r="Y96" i="2"/>
  <c r="X96" i="2"/>
  <c r="W96" i="2"/>
  <c r="K96" i="2"/>
  <c r="I96" i="2"/>
  <c r="J96" i="2" s="1"/>
  <c r="A96" i="2"/>
  <c r="BA94" i="2"/>
  <c r="AZ94" i="2"/>
  <c r="AY94" i="2"/>
  <c r="AX94" i="2"/>
  <c r="AW94" i="2"/>
  <c r="AV94" i="2"/>
  <c r="AU94" i="2"/>
  <c r="AT94" i="2"/>
  <c r="AS94" i="2"/>
  <c r="AR94" i="2"/>
  <c r="AQ94" i="2"/>
  <c r="AP94" i="2"/>
  <c r="AO94" i="2"/>
  <c r="AN94" i="2"/>
  <c r="AM94" i="2"/>
  <c r="AL94" i="2"/>
  <c r="AK94" i="2"/>
  <c r="AJ94" i="2"/>
  <c r="AI94" i="2"/>
  <c r="AH94" i="2"/>
  <c r="AG94" i="2"/>
  <c r="AF94" i="2"/>
  <c r="AE94" i="2"/>
  <c r="AD94" i="2"/>
  <c r="AC94" i="2"/>
  <c r="AB94" i="2"/>
  <c r="AA94" i="2"/>
  <c r="Z94" i="2"/>
  <c r="Y94" i="2"/>
  <c r="X94" i="2"/>
  <c r="W94" i="2"/>
  <c r="K94" i="2"/>
  <c r="I94" i="2"/>
  <c r="J94" i="2" s="1"/>
  <c r="A94" i="2"/>
  <c r="BA93" i="2"/>
  <c r="AZ93" i="2"/>
  <c r="AY93" i="2"/>
  <c r="AX93" i="2"/>
  <c r="AW93" i="2"/>
  <c r="AV93" i="2"/>
  <c r="AU93" i="2"/>
  <c r="AT93" i="2"/>
  <c r="AS93" i="2"/>
  <c r="AR93" i="2"/>
  <c r="AQ93" i="2"/>
  <c r="AP93" i="2"/>
  <c r="AO93" i="2"/>
  <c r="AN93" i="2"/>
  <c r="AM93" i="2"/>
  <c r="AL93" i="2"/>
  <c r="AK93" i="2"/>
  <c r="AJ93" i="2"/>
  <c r="AI93" i="2"/>
  <c r="AH93" i="2"/>
  <c r="AG93" i="2"/>
  <c r="AF93" i="2"/>
  <c r="AE93" i="2"/>
  <c r="AD93" i="2"/>
  <c r="AC93" i="2"/>
  <c r="AB93" i="2"/>
  <c r="AA93" i="2"/>
  <c r="Z93" i="2"/>
  <c r="Y93" i="2"/>
  <c r="X93" i="2"/>
  <c r="W93" i="2"/>
  <c r="K93" i="2"/>
  <c r="I93" i="2"/>
  <c r="J93" i="2" s="1"/>
  <c r="A93" i="2"/>
  <c r="BA91" i="2"/>
  <c r="AZ91" i="2"/>
  <c r="AY91" i="2"/>
  <c r="AX91" i="2"/>
  <c r="AW91" i="2"/>
  <c r="AV91" i="2"/>
  <c r="AU91" i="2"/>
  <c r="AT91" i="2"/>
  <c r="AS91" i="2"/>
  <c r="AR91" i="2"/>
  <c r="AQ91" i="2"/>
  <c r="AP91" i="2"/>
  <c r="AO91" i="2"/>
  <c r="AN91" i="2"/>
  <c r="AM91" i="2"/>
  <c r="AL91" i="2"/>
  <c r="AK91" i="2"/>
  <c r="AJ91" i="2"/>
  <c r="AI91" i="2"/>
  <c r="AH91" i="2"/>
  <c r="AG91" i="2"/>
  <c r="AF91" i="2"/>
  <c r="AE91" i="2"/>
  <c r="AD91" i="2"/>
  <c r="AC91" i="2"/>
  <c r="AB91" i="2"/>
  <c r="AA91" i="2"/>
  <c r="Z91" i="2"/>
  <c r="Y91" i="2"/>
  <c r="X91" i="2"/>
  <c r="W91" i="2"/>
  <c r="K91" i="2"/>
  <c r="I91" i="2"/>
  <c r="J91" i="2" s="1"/>
  <c r="A91" i="2"/>
  <c r="BA90" i="2"/>
  <c r="AZ90" i="2"/>
  <c r="AY90" i="2"/>
  <c r="AX90" i="2"/>
  <c r="AW90" i="2"/>
  <c r="AV90" i="2"/>
  <c r="AU90" i="2"/>
  <c r="AT90" i="2"/>
  <c r="AS90" i="2"/>
  <c r="AR90" i="2"/>
  <c r="AQ90" i="2"/>
  <c r="AP90" i="2"/>
  <c r="AO90" i="2"/>
  <c r="AN90" i="2"/>
  <c r="AM90" i="2"/>
  <c r="AL90" i="2"/>
  <c r="AK90" i="2"/>
  <c r="AJ90" i="2"/>
  <c r="AI90" i="2"/>
  <c r="AH90" i="2"/>
  <c r="AG90" i="2"/>
  <c r="AF90" i="2"/>
  <c r="AE90" i="2"/>
  <c r="AD90" i="2"/>
  <c r="AC90" i="2"/>
  <c r="AB90" i="2"/>
  <c r="AA90" i="2"/>
  <c r="Z90" i="2"/>
  <c r="Y90" i="2"/>
  <c r="X90" i="2"/>
  <c r="W90" i="2"/>
  <c r="K90" i="2"/>
  <c r="I90" i="2"/>
  <c r="J90" i="2" s="1"/>
  <c r="A90" i="2"/>
  <c r="BA88" i="2"/>
  <c r="AZ88" i="2"/>
  <c r="AY88" i="2"/>
  <c r="AX88" i="2"/>
  <c r="AW88" i="2"/>
  <c r="AV88" i="2"/>
  <c r="AU88" i="2"/>
  <c r="AT88" i="2"/>
  <c r="AS88" i="2"/>
  <c r="AR88" i="2"/>
  <c r="AQ88" i="2"/>
  <c r="AP88" i="2"/>
  <c r="AO88" i="2"/>
  <c r="AN88" i="2"/>
  <c r="AM88" i="2"/>
  <c r="AL88" i="2"/>
  <c r="AK88" i="2"/>
  <c r="AJ88" i="2"/>
  <c r="AI88" i="2"/>
  <c r="AH88" i="2"/>
  <c r="AG88" i="2"/>
  <c r="AF88" i="2"/>
  <c r="AE88" i="2"/>
  <c r="AD88" i="2"/>
  <c r="AC88" i="2"/>
  <c r="AB88" i="2"/>
  <c r="AA88" i="2"/>
  <c r="Z88" i="2"/>
  <c r="Y88" i="2"/>
  <c r="X88" i="2"/>
  <c r="W88" i="2"/>
  <c r="K88" i="2"/>
  <c r="I88" i="2"/>
  <c r="J88" i="2" s="1"/>
  <c r="A88" i="2"/>
  <c r="BA87" i="2"/>
  <c r="AZ87" i="2"/>
  <c r="AY87" i="2"/>
  <c r="AX87" i="2"/>
  <c r="AW87" i="2"/>
  <c r="AV87" i="2"/>
  <c r="AU87" i="2"/>
  <c r="AT87" i="2"/>
  <c r="AS87" i="2"/>
  <c r="AR87" i="2"/>
  <c r="AQ87" i="2"/>
  <c r="AP87" i="2"/>
  <c r="AO87" i="2"/>
  <c r="AN87" i="2"/>
  <c r="AM87" i="2"/>
  <c r="AL87" i="2"/>
  <c r="AK87" i="2"/>
  <c r="AJ87" i="2"/>
  <c r="AI87" i="2"/>
  <c r="AH87" i="2"/>
  <c r="AG87" i="2"/>
  <c r="AF87" i="2"/>
  <c r="AE87" i="2"/>
  <c r="AD87" i="2"/>
  <c r="AC87" i="2"/>
  <c r="AB87" i="2"/>
  <c r="AA87" i="2"/>
  <c r="Z87" i="2"/>
  <c r="Y87" i="2"/>
  <c r="X87" i="2"/>
  <c r="W87" i="2"/>
  <c r="K87" i="2"/>
  <c r="I87" i="2"/>
  <c r="J87" i="2" s="1"/>
  <c r="A87" i="2"/>
  <c r="BA144" i="2"/>
  <c r="AZ144" i="2"/>
  <c r="AY144" i="2"/>
  <c r="AX144" i="2"/>
  <c r="AW144" i="2"/>
  <c r="AV144" i="2"/>
  <c r="AU144" i="2"/>
  <c r="AT144" i="2"/>
  <c r="AS144" i="2"/>
  <c r="AR144" i="2"/>
  <c r="AQ144" i="2"/>
  <c r="AP144" i="2"/>
  <c r="AO144" i="2"/>
  <c r="AN144" i="2"/>
  <c r="AM144" i="2"/>
  <c r="AL144" i="2"/>
  <c r="AK144" i="2"/>
  <c r="AJ144" i="2"/>
  <c r="AI144" i="2"/>
  <c r="AH144" i="2"/>
  <c r="AG144" i="2"/>
  <c r="AF144" i="2"/>
  <c r="AE144" i="2"/>
  <c r="AD144" i="2"/>
  <c r="AC144" i="2"/>
  <c r="AB144" i="2"/>
  <c r="AA144" i="2"/>
  <c r="Z144" i="2"/>
  <c r="Y144" i="2"/>
  <c r="X144" i="2"/>
  <c r="W144" i="2"/>
  <c r="K144" i="2"/>
  <c r="I144" i="2"/>
  <c r="J144" i="2" s="1"/>
  <c r="A144" i="2"/>
  <c r="BA142" i="2"/>
  <c r="AZ142" i="2"/>
  <c r="AY142" i="2"/>
  <c r="AX142" i="2"/>
  <c r="AW142" i="2"/>
  <c r="AV142" i="2"/>
  <c r="AU142" i="2"/>
  <c r="AT142" i="2"/>
  <c r="AS142" i="2"/>
  <c r="AR142" i="2"/>
  <c r="AQ142" i="2"/>
  <c r="AP142" i="2"/>
  <c r="AO142" i="2"/>
  <c r="AN142" i="2"/>
  <c r="AM142" i="2"/>
  <c r="AL142" i="2"/>
  <c r="AK142" i="2"/>
  <c r="AJ142" i="2"/>
  <c r="AI142" i="2"/>
  <c r="AH142" i="2"/>
  <c r="AG142" i="2"/>
  <c r="AF142" i="2"/>
  <c r="AE142" i="2"/>
  <c r="AD142" i="2"/>
  <c r="AC142" i="2"/>
  <c r="AB142" i="2"/>
  <c r="AA142" i="2"/>
  <c r="Z142" i="2"/>
  <c r="Y142" i="2"/>
  <c r="X142" i="2"/>
  <c r="W142" i="2"/>
  <c r="K142" i="2"/>
  <c r="I142" i="2"/>
  <c r="J142" i="2" s="1"/>
  <c r="A142" i="2"/>
  <c r="BA138" i="2"/>
  <c r="AZ138" i="2"/>
  <c r="AY138" i="2"/>
  <c r="AX138" i="2"/>
  <c r="AW138" i="2"/>
  <c r="AV138" i="2"/>
  <c r="AU138" i="2"/>
  <c r="AT138" i="2"/>
  <c r="AS138" i="2"/>
  <c r="AR138" i="2"/>
  <c r="AQ138" i="2"/>
  <c r="AP138" i="2"/>
  <c r="AO138" i="2"/>
  <c r="AN138" i="2"/>
  <c r="AM138" i="2"/>
  <c r="AL138" i="2"/>
  <c r="AK138" i="2"/>
  <c r="AJ138" i="2"/>
  <c r="AI138" i="2"/>
  <c r="AH138" i="2"/>
  <c r="AG138" i="2"/>
  <c r="AF138" i="2"/>
  <c r="AE138" i="2"/>
  <c r="AD138" i="2"/>
  <c r="AC138" i="2"/>
  <c r="AB138" i="2"/>
  <c r="AA138" i="2"/>
  <c r="Z138" i="2"/>
  <c r="Y138" i="2"/>
  <c r="X138" i="2"/>
  <c r="W138" i="2"/>
  <c r="K138" i="2"/>
  <c r="I138" i="2"/>
  <c r="J138" i="2" s="1"/>
  <c r="A138" i="2"/>
  <c r="BA137" i="2"/>
  <c r="AZ137" i="2"/>
  <c r="AY137" i="2"/>
  <c r="AX137" i="2"/>
  <c r="AW137" i="2"/>
  <c r="AV137" i="2"/>
  <c r="AU137" i="2"/>
  <c r="AT137" i="2"/>
  <c r="AS137" i="2"/>
  <c r="AR137" i="2"/>
  <c r="AQ137" i="2"/>
  <c r="AP137" i="2"/>
  <c r="AO137" i="2"/>
  <c r="AN137" i="2"/>
  <c r="AM137" i="2"/>
  <c r="AL137" i="2"/>
  <c r="AK137" i="2"/>
  <c r="AJ137" i="2"/>
  <c r="AI137" i="2"/>
  <c r="AH137" i="2"/>
  <c r="AG137" i="2"/>
  <c r="AF137" i="2"/>
  <c r="AE137" i="2"/>
  <c r="AD137" i="2"/>
  <c r="AC137" i="2"/>
  <c r="AB137" i="2"/>
  <c r="AA137" i="2"/>
  <c r="Z137" i="2"/>
  <c r="Y137" i="2"/>
  <c r="X137" i="2"/>
  <c r="W137" i="2"/>
  <c r="K137" i="2"/>
  <c r="I137" i="2"/>
  <c r="J137" i="2" s="1"/>
  <c r="A137" i="2"/>
  <c r="BA136" i="2"/>
  <c r="AZ136" i="2"/>
  <c r="AY136" i="2"/>
  <c r="AX136" i="2"/>
  <c r="AW136" i="2"/>
  <c r="AV136" i="2"/>
  <c r="AU136" i="2"/>
  <c r="AT136" i="2"/>
  <c r="AS136" i="2"/>
  <c r="AR136" i="2"/>
  <c r="AQ136" i="2"/>
  <c r="AP136" i="2"/>
  <c r="AO136" i="2"/>
  <c r="AN136" i="2"/>
  <c r="AM136" i="2"/>
  <c r="AL136" i="2"/>
  <c r="AK136" i="2"/>
  <c r="AJ136" i="2"/>
  <c r="AI136" i="2"/>
  <c r="AH136" i="2"/>
  <c r="AG136" i="2"/>
  <c r="AF136" i="2"/>
  <c r="AE136" i="2"/>
  <c r="AD136" i="2"/>
  <c r="AC136" i="2"/>
  <c r="AB136" i="2"/>
  <c r="AA136" i="2"/>
  <c r="Z136" i="2"/>
  <c r="Y136" i="2"/>
  <c r="X136" i="2"/>
  <c r="W136" i="2"/>
  <c r="K136" i="2"/>
  <c r="I136" i="2"/>
  <c r="J136" i="2" s="1"/>
  <c r="A136" i="2"/>
  <c r="BA130" i="2"/>
  <c r="AZ130" i="2"/>
  <c r="AY130" i="2"/>
  <c r="AX130" i="2"/>
  <c r="AW130" i="2"/>
  <c r="AV130" i="2"/>
  <c r="AU130" i="2"/>
  <c r="AT130" i="2"/>
  <c r="AS130" i="2"/>
  <c r="AR130" i="2"/>
  <c r="AQ130" i="2"/>
  <c r="AP130" i="2"/>
  <c r="AO130" i="2"/>
  <c r="AN130" i="2"/>
  <c r="AM130" i="2"/>
  <c r="AL130" i="2"/>
  <c r="AK130" i="2"/>
  <c r="AJ130" i="2"/>
  <c r="AI130" i="2"/>
  <c r="AH130" i="2"/>
  <c r="AG130" i="2"/>
  <c r="AF130" i="2"/>
  <c r="AE130" i="2"/>
  <c r="AD130" i="2"/>
  <c r="AC130" i="2"/>
  <c r="AB130" i="2"/>
  <c r="AA130" i="2"/>
  <c r="Z130" i="2"/>
  <c r="Y130" i="2"/>
  <c r="X130" i="2"/>
  <c r="W130" i="2"/>
  <c r="K130" i="2"/>
  <c r="I130" i="2"/>
  <c r="J130" i="2" s="1"/>
  <c r="A130" i="2"/>
  <c r="BA128" i="2"/>
  <c r="AZ128" i="2"/>
  <c r="AY128" i="2"/>
  <c r="AX128" i="2"/>
  <c r="AW128" i="2"/>
  <c r="AV128" i="2"/>
  <c r="AU128" i="2"/>
  <c r="AT128" i="2"/>
  <c r="AS128" i="2"/>
  <c r="AR128" i="2"/>
  <c r="AQ128" i="2"/>
  <c r="AP128" i="2"/>
  <c r="AO128" i="2"/>
  <c r="AN128" i="2"/>
  <c r="AM128" i="2"/>
  <c r="AL128" i="2"/>
  <c r="AK128" i="2"/>
  <c r="AJ128" i="2"/>
  <c r="AI128" i="2"/>
  <c r="AH128" i="2"/>
  <c r="AG128" i="2"/>
  <c r="AF128" i="2"/>
  <c r="AE128" i="2"/>
  <c r="AD128" i="2"/>
  <c r="AC128" i="2"/>
  <c r="AB128" i="2"/>
  <c r="AA128" i="2"/>
  <c r="Z128" i="2"/>
  <c r="Y128" i="2"/>
  <c r="X128" i="2"/>
  <c r="W128" i="2"/>
  <c r="K128" i="2"/>
  <c r="I128" i="2"/>
  <c r="J128" i="2" s="1"/>
  <c r="A128" i="2"/>
  <c r="BA126" i="2"/>
  <c r="AZ126" i="2"/>
  <c r="AY126" i="2"/>
  <c r="AX126" i="2"/>
  <c r="AW126" i="2"/>
  <c r="AV126" i="2"/>
  <c r="AU126" i="2"/>
  <c r="AT126" i="2"/>
  <c r="AS126" i="2"/>
  <c r="AR126" i="2"/>
  <c r="AQ126" i="2"/>
  <c r="AP126" i="2"/>
  <c r="AO126" i="2"/>
  <c r="AN126" i="2"/>
  <c r="AM126" i="2"/>
  <c r="AL126" i="2"/>
  <c r="AK126" i="2"/>
  <c r="AJ126" i="2"/>
  <c r="AI126" i="2"/>
  <c r="AH126" i="2"/>
  <c r="AG126" i="2"/>
  <c r="AF126" i="2"/>
  <c r="AE126" i="2"/>
  <c r="AD126" i="2"/>
  <c r="AC126" i="2"/>
  <c r="AB126" i="2"/>
  <c r="AA126" i="2"/>
  <c r="Z126" i="2"/>
  <c r="Y126" i="2"/>
  <c r="X126" i="2"/>
  <c r="W126" i="2"/>
  <c r="K126" i="2"/>
  <c r="I126" i="2"/>
  <c r="J126" i="2" s="1"/>
  <c r="A126" i="2"/>
  <c r="BA51" i="2"/>
  <c r="AZ51" i="2"/>
  <c r="AY51" i="2"/>
  <c r="AX51" i="2"/>
  <c r="AW51" i="2"/>
  <c r="AV51" i="2"/>
  <c r="AU51" i="2"/>
  <c r="AT51" i="2"/>
  <c r="AS51" i="2"/>
  <c r="AR51" i="2"/>
  <c r="AQ51" i="2"/>
  <c r="AP51" i="2"/>
  <c r="AO51" i="2"/>
  <c r="AN51" i="2"/>
  <c r="AM51" i="2"/>
  <c r="AL51" i="2"/>
  <c r="AK51" i="2"/>
  <c r="AJ51" i="2"/>
  <c r="AI51" i="2"/>
  <c r="AH51" i="2"/>
  <c r="AG51" i="2"/>
  <c r="AF51" i="2"/>
  <c r="AE51" i="2"/>
  <c r="AD51" i="2"/>
  <c r="AC51" i="2"/>
  <c r="AB51" i="2"/>
  <c r="AA51" i="2"/>
  <c r="Z51" i="2"/>
  <c r="Y51" i="2"/>
  <c r="X51" i="2"/>
  <c r="W51" i="2"/>
  <c r="K51" i="2"/>
  <c r="I51" i="2"/>
  <c r="J51" i="2" s="1"/>
  <c r="A51" i="2"/>
  <c r="BA42" i="2"/>
  <c r="AZ42" i="2"/>
  <c r="AY42" i="2"/>
  <c r="AX42" i="2"/>
  <c r="AW42" i="2"/>
  <c r="AV42" i="2"/>
  <c r="AU42" i="2"/>
  <c r="AT42" i="2"/>
  <c r="AS42" i="2"/>
  <c r="AR42" i="2"/>
  <c r="AQ42" i="2"/>
  <c r="AP42" i="2"/>
  <c r="AO42" i="2"/>
  <c r="AN42" i="2"/>
  <c r="AM42" i="2"/>
  <c r="AL42" i="2"/>
  <c r="AK42" i="2"/>
  <c r="AJ42" i="2"/>
  <c r="AI42" i="2"/>
  <c r="AH42" i="2"/>
  <c r="AG42" i="2"/>
  <c r="AF42" i="2"/>
  <c r="AE42" i="2"/>
  <c r="AD42" i="2"/>
  <c r="AC42" i="2"/>
  <c r="AB42" i="2"/>
  <c r="AA42" i="2"/>
  <c r="Z42" i="2"/>
  <c r="Y42" i="2"/>
  <c r="X42" i="2"/>
  <c r="W42" i="2"/>
  <c r="K42" i="2"/>
  <c r="I42" i="2"/>
  <c r="J42" i="2" s="1"/>
  <c r="A42" i="2"/>
  <c r="BA102" i="2"/>
  <c r="AZ102" i="2"/>
  <c r="AY102" i="2"/>
  <c r="AX102" i="2"/>
  <c r="AW102" i="2"/>
  <c r="AV102" i="2"/>
  <c r="AU102" i="2"/>
  <c r="AT102" i="2"/>
  <c r="AS102" i="2"/>
  <c r="AR102" i="2"/>
  <c r="AQ102" i="2"/>
  <c r="AP102" i="2"/>
  <c r="AO102" i="2"/>
  <c r="AN102" i="2"/>
  <c r="AM102" i="2"/>
  <c r="AL102" i="2"/>
  <c r="AK102" i="2"/>
  <c r="AJ102" i="2"/>
  <c r="AI102" i="2"/>
  <c r="AH102" i="2"/>
  <c r="AG102" i="2"/>
  <c r="AF102" i="2"/>
  <c r="AE102" i="2"/>
  <c r="AD102" i="2"/>
  <c r="AC102" i="2"/>
  <c r="AB102" i="2"/>
  <c r="AA102" i="2"/>
  <c r="Z102" i="2"/>
  <c r="Y102" i="2"/>
  <c r="X102" i="2"/>
  <c r="W102" i="2"/>
  <c r="K102" i="2"/>
  <c r="I102" i="2"/>
  <c r="J102" i="2" s="1"/>
  <c r="A102" i="2"/>
  <c r="BA105" i="2"/>
  <c r="AZ105" i="2"/>
  <c r="AY105" i="2"/>
  <c r="AX105" i="2"/>
  <c r="AW105" i="2"/>
  <c r="AV105" i="2"/>
  <c r="AU105" i="2"/>
  <c r="AT105" i="2"/>
  <c r="AS105" i="2"/>
  <c r="AR105" i="2"/>
  <c r="AQ105" i="2"/>
  <c r="AP105" i="2"/>
  <c r="AO105" i="2"/>
  <c r="AN105" i="2"/>
  <c r="AM105" i="2"/>
  <c r="AL105" i="2"/>
  <c r="AK105" i="2"/>
  <c r="AJ105" i="2"/>
  <c r="AI105" i="2"/>
  <c r="AH105" i="2"/>
  <c r="AG105" i="2"/>
  <c r="AF105" i="2"/>
  <c r="AE105" i="2"/>
  <c r="AD105" i="2"/>
  <c r="AC105" i="2"/>
  <c r="AB105" i="2"/>
  <c r="AA105" i="2"/>
  <c r="Z105" i="2"/>
  <c r="Y105" i="2"/>
  <c r="X105" i="2"/>
  <c r="W105" i="2"/>
  <c r="K105" i="2"/>
  <c r="I105" i="2"/>
  <c r="J105" i="2" s="1"/>
  <c r="A105" i="2"/>
  <c r="BA54" i="2"/>
  <c r="AZ54" i="2"/>
  <c r="AY54" i="2"/>
  <c r="AX54" i="2"/>
  <c r="AW54" i="2"/>
  <c r="AV54" i="2"/>
  <c r="AU54" i="2"/>
  <c r="AT54" i="2"/>
  <c r="AS54" i="2"/>
  <c r="AR54" i="2"/>
  <c r="AQ54" i="2"/>
  <c r="AP54" i="2"/>
  <c r="AO54" i="2"/>
  <c r="AN54" i="2"/>
  <c r="AM54" i="2"/>
  <c r="AL54" i="2"/>
  <c r="AK54" i="2"/>
  <c r="AJ54" i="2"/>
  <c r="AI54" i="2"/>
  <c r="AH54" i="2"/>
  <c r="AG54" i="2"/>
  <c r="AF54" i="2"/>
  <c r="AE54" i="2"/>
  <c r="AD54" i="2"/>
  <c r="AC54" i="2"/>
  <c r="AB54" i="2"/>
  <c r="AA54" i="2"/>
  <c r="Z54" i="2"/>
  <c r="Y54" i="2"/>
  <c r="X54" i="2"/>
  <c r="W54" i="2"/>
  <c r="K54" i="2"/>
  <c r="I54" i="2"/>
  <c r="J54" i="2" s="1"/>
  <c r="A54" i="2"/>
  <c r="BA48" i="2"/>
  <c r="AZ48" i="2"/>
  <c r="AY48" i="2"/>
  <c r="AX48" i="2"/>
  <c r="AW48" i="2"/>
  <c r="AV48" i="2"/>
  <c r="AU48" i="2"/>
  <c r="AT48" i="2"/>
  <c r="AS48" i="2"/>
  <c r="AR48" i="2"/>
  <c r="AQ48" i="2"/>
  <c r="AP48" i="2"/>
  <c r="AO48" i="2"/>
  <c r="AN48" i="2"/>
  <c r="AM48" i="2"/>
  <c r="AL48" i="2"/>
  <c r="AK48" i="2"/>
  <c r="AJ48" i="2"/>
  <c r="AI48" i="2"/>
  <c r="AH48" i="2"/>
  <c r="AG48" i="2"/>
  <c r="AF48" i="2"/>
  <c r="AE48" i="2"/>
  <c r="AD48" i="2"/>
  <c r="AC48" i="2"/>
  <c r="AB48" i="2"/>
  <c r="AA48" i="2"/>
  <c r="Z48" i="2"/>
  <c r="Y48" i="2"/>
  <c r="X48" i="2"/>
  <c r="W48" i="2"/>
  <c r="K48" i="2"/>
  <c r="I48" i="2"/>
  <c r="J48" i="2" s="1"/>
  <c r="A48" i="2"/>
  <c r="BA45" i="2"/>
  <c r="AZ45" i="2"/>
  <c r="AY45" i="2"/>
  <c r="AX45" i="2"/>
  <c r="AW45" i="2"/>
  <c r="AV45" i="2"/>
  <c r="AU45" i="2"/>
  <c r="AT45" i="2"/>
  <c r="AS45" i="2"/>
  <c r="AR45" i="2"/>
  <c r="AQ45" i="2"/>
  <c r="AP45" i="2"/>
  <c r="AO45" i="2"/>
  <c r="AN45" i="2"/>
  <c r="AM45" i="2"/>
  <c r="AL45" i="2"/>
  <c r="AK45" i="2"/>
  <c r="AJ45" i="2"/>
  <c r="AI45" i="2"/>
  <c r="AH45" i="2"/>
  <c r="AG45" i="2"/>
  <c r="AF45" i="2"/>
  <c r="AE45" i="2"/>
  <c r="AD45" i="2"/>
  <c r="AC45" i="2"/>
  <c r="AB45" i="2"/>
  <c r="AA45" i="2"/>
  <c r="Z45" i="2"/>
  <c r="Y45" i="2"/>
  <c r="X45" i="2"/>
  <c r="W45" i="2"/>
  <c r="K45" i="2"/>
  <c r="I45" i="2"/>
  <c r="J45" i="2" s="1"/>
  <c r="A45" i="2"/>
  <c r="BA39" i="2"/>
  <c r="AZ39" i="2"/>
  <c r="AY39" i="2"/>
  <c r="AX39" i="2"/>
  <c r="AW39" i="2"/>
  <c r="AV39" i="2"/>
  <c r="AU39" i="2"/>
  <c r="AT39" i="2"/>
  <c r="AS39" i="2"/>
  <c r="AR39" i="2"/>
  <c r="AQ39" i="2"/>
  <c r="AP39" i="2"/>
  <c r="AO39" i="2"/>
  <c r="AN39" i="2"/>
  <c r="AM39" i="2"/>
  <c r="AL39" i="2"/>
  <c r="AK39" i="2"/>
  <c r="AJ39" i="2"/>
  <c r="AI39" i="2"/>
  <c r="AH39" i="2"/>
  <c r="AG39" i="2"/>
  <c r="AF39" i="2"/>
  <c r="AE39" i="2"/>
  <c r="AD39" i="2"/>
  <c r="AC39" i="2"/>
  <c r="AB39" i="2"/>
  <c r="AA39" i="2"/>
  <c r="Z39" i="2"/>
  <c r="Y39" i="2"/>
  <c r="X39" i="2"/>
  <c r="W39" i="2"/>
  <c r="K39" i="2"/>
  <c r="I39" i="2"/>
  <c r="J39" i="2" s="1"/>
  <c r="A39" i="2"/>
  <c r="BA527" i="2"/>
  <c r="AZ527" i="2"/>
  <c r="AY527" i="2"/>
  <c r="AX527" i="2"/>
  <c r="AW527" i="2"/>
  <c r="AV527" i="2"/>
  <c r="AU527" i="2"/>
  <c r="AT527" i="2"/>
  <c r="AS527" i="2"/>
  <c r="AR527" i="2"/>
  <c r="AQ527" i="2"/>
  <c r="AP527" i="2"/>
  <c r="AO527" i="2"/>
  <c r="AN527" i="2"/>
  <c r="AM527" i="2"/>
  <c r="AL527" i="2"/>
  <c r="AK527" i="2"/>
  <c r="AJ527" i="2"/>
  <c r="AI527" i="2"/>
  <c r="AH527" i="2"/>
  <c r="AG527" i="2"/>
  <c r="AF527" i="2"/>
  <c r="AE527" i="2"/>
  <c r="AD527" i="2"/>
  <c r="AC527" i="2"/>
  <c r="AB527" i="2"/>
  <c r="AA527" i="2"/>
  <c r="Z527" i="2"/>
  <c r="Y527" i="2"/>
  <c r="X527" i="2"/>
  <c r="W527" i="2"/>
  <c r="K527" i="2"/>
  <c r="I527" i="2"/>
  <c r="J527" i="2" s="1"/>
  <c r="A527" i="2"/>
  <c r="BA530" i="2"/>
  <c r="AZ530" i="2"/>
  <c r="AY530" i="2"/>
  <c r="AX530" i="2"/>
  <c r="AW530" i="2"/>
  <c r="AV530" i="2"/>
  <c r="AU530" i="2"/>
  <c r="AT530" i="2"/>
  <c r="AS530" i="2"/>
  <c r="AR530" i="2"/>
  <c r="AQ530" i="2"/>
  <c r="AP530" i="2"/>
  <c r="AO530" i="2"/>
  <c r="AN530" i="2"/>
  <c r="AM530" i="2"/>
  <c r="AL530" i="2"/>
  <c r="AK530" i="2"/>
  <c r="AJ530" i="2"/>
  <c r="AI530" i="2"/>
  <c r="AH530" i="2"/>
  <c r="AG530" i="2"/>
  <c r="AF530" i="2"/>
  <c r="AE530" i="2"/>
  <c r="AD530" i="2"/>
  <c r="AC530" i="2"/>
  <c r="AB530" i="2"/>
  <c r="AA530" i="2"/>
  <c r="Z530" i="2"/>
  <c r="Y530" i="2"/>
  <c r="X530" i="2"/>
  <c r="W530" i="2"/>
  <c r="K530" i="2"/>
  <c r="I530" i="2"/>
  <c r="J530" i="2" s="1"/>
  <c r="A530" i="2"/>
  <c r="BA544" i="2"/>
  <c r="AZ544" i="2"/>
  <c r="AY544" i="2"/>
  <c r="AX544" i="2"/>
  <c r="AW544" i="2"/>
  <c r="AV544" i="2"/>
  <c r="AU544" i="2"/>
  <c r="AT544" i="2"/>
  <c r="AS544" i="2"/>
  <c r="AR544" i="2"/>
  <c r="AQ544" i="2"/>
  <c r="AP544" i="2"/>
  <c r="AO544" i="2"/>
  <c r="AN544" i="2"/>
  <c r="AM544" i="2"/>
  <c r="AL544" i="2"/>
  <c r="AK544" i="2"/>
  <c r="AJ544" i="2"/>
  <c r="AI544" i="2"/>
  <c r="AH544" i="2"/>
  <c r="AG544" i="2"/>
  <c r="AF544" i="2"/>
  <c r="AE544" i="2"/>
  <c r="AD544" i="2"/>
  <c r="AC544" i="2"/>
  <c r="AB544" i="2"/>
  <c r="AA544" i="2"/>
  <c r="Z544" i="2"/>
  <c r="Y544" i="2"/>
  <c r="X544" i="2"/>
  <c r="W544" i="2"/>
  <c r="K544" i="2"/>
  <c r="I544" i="2"/>
  <c r="J544" i="2" s="1"/>
  <c r="A544" i="2"/>
  <c r="BA541" i="2"/>
  <c r="AZ541" i="2"/>
  <c r="AY541" i="2"/>
  <c r="AX541" i="2"/>
  <c r="AW541" i="2"/>
  <c r="AV541" i="2"/>
  <c r="AU541" i="2"/>
  <c r="AT541" i="2"/>
  <c r="AS541" i="2"/>
  <c r="AR541" i="2"/>
  <c r="AQ541" i="2"/>
  <c r="AP541" i="2"/>
  <c r="AO541" i="2"/>
  <c r="AN541" i="2"/>
  <c r="AM541" i="2"/>
  <c r="AL541" i="2"/>
  <c r="AK541" i="2"/>
  <c r="AJ541" i="2"/>
  <c r="AI541" i="2"/>
  <c r="AH541" i="2"/>
  <c r="AG541" i="2"/>
  <c r="AF541" i="2"/>
  <c r="AE541" i="2"/>
  <c r="AD541" i="2"/>
  <c r="AC541" i="2"/>
  <c r="AB541" i="2"/>
  <c r="AA541" i="2"/>
  <c r="Z541" i="2"/>
  <c r="Y541" i="2"/>
  <c r="X541" i="2"/>
  <c r="W541" i="2"/>
  <c r="K541" i="2"/>
  <c r="I541" i="2"/>
  <c r="J541" i="2" s="1"/>
  <c r="A541" i="2"/>
  <c r="BA242" i="2"/>
  <c r="AZ242" i="2"/>
  <c r="AY242" i="2"/>
  <c r="AX242" i="2"/>
  <c r="AW242" i="2"/>
  <c r="AV242" i="2"/>
  <c r="AU242" i="2"/>
  <c r="AT242" i="2"/>
  <c r="AS242" i="2"/>
  <c r="AR242" i="2"/>
  <c r="AQ242" i="2"/>
  <c r="AP242" i="2"/>
  <c r="AO242" i="2"/>
  <c r="AN242" i="2"/>
  <c r="AM242" i="2"/>
  <c r="AL242" i="2"/>
  <c r="AK242" i="2"/>
  <c r="AJ242" i="2"/>
  <c r="AI242" i="2"/>
  <c r="AH242" i="2"/>
  <c r="AG242" i="2"/>
  <c r="AF242" i="2"/>
  <c r="AE242" i="2"/>
  <c r="AD242" i="2"/>
  <c r="AC242" i="2"/>
  <c r="AB242" i="2"/>
  <c r="AA242" i="2"/>
  <c r="Z242" i="2"/>
  <c r="Y242" i="2"/>
  <c r="X242" i="2"/>
  <c r="W242" i="2"/>
  <c r="K242" i="2"/>
  <c r="I242" i="2"/>
  <c r="J242" i="2" s="1"/>
  <c r="A242" i="2"/>
  <c r="BA241" i="2"/>
  <c r="AZ241" i="2"/>
  <c r="AY241" i="2"/>
  <c r="AX241" i="2"/>
  <c r="AW241" i="2"/>
  <c r="AV241" i="2"/>
  <c r="AU241" i="2"/>
  <c r="AT241" i="2"/>
  <c r="AS241" i="2"/>
  <c r="AR241" i="2"/>
  <c r="AQ241" i="2"/>
  <c r="AP241" i="2"/>
  <c r="AO241" i="2"/>
  <c r="AN241" i="2"/>
  <c r="AM241" i="2"/>
  <c r="AL241" i="2"/>
  <c r="AK241" i="2"/>
  <c r="AJ241" i="2"/>
  <c r="AI241" i="2"/>
  <c r="AH241" i="2"/>
  <c r="AG241" i="2"/>
  <c r="AF241" i="2"/>
  <c r="AE241" i="2"/>
  <c r="AD241" i="2"/>
  <c r="AC241" i="2"/>
  <c r="AB241" i="2"/>
  <c r="AA241" i="2"/>
  <c r="Z241" i="2"/>
  <c r="Y241" i="2"/>
  <c r="X241" i="2"/>
  <c r="W241" i="2"/>
  <c r="K241" i="2"/>
  <c r="I241" i="2"/>
  <c r="J241" i="2" s="1"/>
  <c r="A241" i="2"/>
  <c r="BA240" i="2"/>
  <c r="AZ240" i="2"/>
  <c r="AY240" i="2"/>
  <c r="AX240" i="2"/>
  <c r="AW240" i="2"/>
  <c r="AV240" i="2"/>
  <c r="AU240" i="2"/>
  <c r="AT240" i="2"/>
  <c r="AS240" i="2"/>
  <c r="AR240" i="2"/>
  <c r="AQ240" i="2"/>
  <c r="AP240" i="2"/>
  <c r="AO240" i="2"/>
  <c r="AN240" i="2"/>
  <c r="AM240" i="2"/>
  <c r="AL240" i="2"/>
  <c r="AK240" i="2"/>
  <c r="AJ240" i="2"/>
  <c r="AI240" i="2"/>
  <c r="AH240" i="2"/>
  <c r="AG240" i="2"/>
  <c r="AF240" i="2"/>
  <c r="AE240" i="2"/>
  <c r="AD240" i="2"/>
  <c r="AC240" i="2"/>
  <c r="AB240" i="2"/>
  <c r="AA240" i="2"/>
  <c r="Z240" i="2"/>
  <c r="Y240" i="2"/>
  <c r="X240" i="2"/>
  <c r="W240" i="2"/>
  <c r="K240" i="2"/>
  <c r="I240" i="2"/>
  <c r="J240" i="2" s="1"/>
  <c r="A240" i="2"/>
  <c r="BA226" i="2"/>
  <c r="AZ226" i="2"/>
  <c r="AY226" i="2"/>
  <c r="AX226" i="2"/>
  <c r="AW226" i="2"/>
  <c r="AV226" i="2"/>
  <c r="AU226" i="2"/>
  <c r="AT226" i="2"/>
  <c r="AS226" i="2"/>
  <c r="AR226" i="2"/>
  <c r="AQ226" i="2"/>
  <c r="AP226" i="2"/>
  <c r="AO226" i="2"/>
  <c r="AN226" i="2"/>
  <c r="AM226" i="2"/>
  <c r="AL226" i="2"/>
  <c r="AK226" i="2"/>
  <c r="AJ226" i="2"/>
  <c r="AI226" i="2"/>
  <c r="AH226" i="2"/>
  <c r="AG226" i="2"/>
  <c r="AF226" i="2"/>
  <c r="AE226" i="2"/>
  <c r="AD226" i="2"/>
  <c r="AC226" i="2"/>
  <c r="AB226" i="2"/>
  <c r="AA226" i="2"/>
  <c r="Z226" i="2"/>
  <c r="Y226" i="2"/>
  <c r="X226" i="2"/>
  <c r="W226" i="2"/>
  <c r="K226" i="2"/>
  <c r="I226" i="2"/>
  <c r="J226" i="2" s="1"/>
  <c r="A226" i="2"/>
  <c r="BA114" i="2"/>
  <c r="AZ114" i="2"/>
  <c r="AY114" i="2"/>
  <c r="AX114" i="2"/>
  <c r="AW114" i="2"/>
  <c r="AV114" i="2"/>
  <c r="AU114" i="2"/>
  <c r="AT114" i="2"/>
  <c r="AS114" i="2"/>
  <c r="AR114" i="2"/>
  <c r="AQ114" i="2"/>
  <c r="AP114" i="2"/>
  <c r="AO114" i="2"/>
  <c r="AN114" i="2"/>
  <c r="AM114" i="2"/>
  <c r="AL114" i="2"/>
  <c r="AK114" i="2"/>
  <c r="AJ114" i="2"/>
  <c r="AI114" i="2"/>
  <c r="AH114" i="2"/>
  <c r="AG114" i="2"/>
  <c r="AF114" i="2"/>
  <c r="AE114" i="2"/>
  <c r="AD114" i="2"/>
  <c r="AC114" i="2"/>
  <c r="AB114" i="2"/>
  <c r="AA114" i="2"/>
  <c r="Z114" i="2"/>
  <c r="Y114" i="2"/>
  <c r="X114" i="2"/>
  <c r="W114" i="2"/>
  <c r="K114" i="2"/>
  <c r="I114" i="2"/>
  <c r="J114" i="2" s="1"/>
  <c r="A114" i="2"/>
  <c r="BA95" i="2"/>
  <c r="AZ95" i="2"/>
  <c r="AY95" i="2"/>
  <c r="AX95" i="2"/>
  <c r="AW95" i="2"/>
  <c r="AV95" i="2"/>
  <c r="AU95" i="2"/>
  <c r="AT95" i="2"/>
  <c r="AS95" i="2"/>
  <c r="AR95" i="2"/>
  <c r="AQ95" i="2"/>
  <c r="AP95" i="2"/>
  <c r="AO95" i="2"/>
  <c r="AN95" i="2"/>
  <c r="AM95" i="2"/>
  <c r="AL95" i="2"/>
  <c r="AK95" i="2"/>
  <c r="AJ95" i="2"/>
  <c r="AI95" i="2"/>
  <c r="AH95" i="2"/>
  <c r="AG95" i="2"/>
  <c r="AF95" i="2"/>
  <c r="AE95" i="2"/>
  <c r="AD95" i="2"/>
  <c r="AC95" i="2"/>
  <c r="AB95" i="2"/>
  <c r="AA95" i="2"/>
  <c r="Z95" i="2"/>
  <c r="Y95" i="2"/>
  <c r="X95" i="2"/>
  <c r="W95" i="2"/>
  <c r="K95" i="2"/>
  <c r="I95" i="2"/>
  <c r="J95" i="2" s="1"/>
  <c r="A95" i="2"/>
  <c r="BA92" i="2"/>
  <c r="AZ92" i="2"/>
  <c r="AY92" i="2"/>
  <c r="AX92" i="2"/>
  <c r="AW92" i="2"/>
  <c r="AV92" i="2"/>
  <c r="AU92" i="2"/>
  <c r="AT92" i="2"/>
  <c r="AS92" i="2"/>
  <c r="AR92" i="2"/>
  <c r="AQ92" i="2"/>
  <c r="AP92" i="2"/>
  <c r="AO92" i="2"/>
  <c r="AN92" i="2"/>
  <c r="AM92" i="2"/>
  <c r="AL92" i="2"/>
  <c r="AK92" i="2"/>
  <c r="AJ92" i="2"/>
  <c r="AI92" i="2"/>
  <c r="AH92" i="2"/>
  <c r="AG92" i="2"/>
  <c r="AF92" i="2"/>
  <c r="AE92" i="2"/>
  <c r="AD92" i="2"/>
  <c r="AC92" i="2"/>
  <c r="AB92" i="2"/>
  <c r="AA92" i="2"/>
  <c r="Z92" i="2"/>
  <c r="Y92" i="2"/>
  <c r="X92" i="2"/>
  <c r="W92" i="2"/>
  <c r="K92" i="2"/>
  <c r="I92" i="2"/>
  <c r="J92" i="2" s="1"/>
  <c r="A92" i="2"/>
  <c r="BA89" i="2"/>
  <c r="AZ89" i="2"/>
  <c r="AY89" i="2"/>
  <c r="AX89" i="2"/>
  <c r="AW89" i="2"/>
  <c r="AV89" i="2"/>
  <c r="AU89" i="2"/>
  <c r="AT89" i="2"/>
  <c r="AS89" i="2"/>
  <c r="AR89" i="2"/>
  <c r="AQ89" i="2"/>
  <c r="AP89" i="2"/>
  <c r="AO89" i="2"/>
  <c r="AN89" i="2"/>
  <c r="AM89" i="2"/>
  <c r="AL89" i="2"/>
  <c r="AK89" i="2"/>
  <c r="AJ89" i="2"/>
  <c r="AI89" i="2"/>
  <c r="AH89" i="2"/>
  <c r="AG89" i="2"/>
  <c r="AF89" i="2"/>
  <c r="AE89" i="2"/>
  <c r="AD89" i="2"/>
  <c r="AC89" i="2"/>
  <c r="AB89" i="2"/>
  <c r="AA89" i="2"/>
  <c r="Z89" i="2"/>
  <c r="Y89" i="2"/>
  <c r="X89" i="2"/>
  <c r="W89" i="2"/>
  <c r="K89" i="2"/>
  <c r="I89" i="2"/>
  <c r="J89" i="2" s="1"/>
  <c r="A89" i="2"/>
  <c r="BA86" i="2"/>
  <c r="AZ86" i="2"/>
  <c r="AY86" i="2"/>
  <c r="AX86" i="2"/>
  <c r="AW86" i="2"/>
  <c r="AV86" i="2"/>
  <c r="AU86" i="2"/>
  <c r="AT86" i="2"/>
  <c r="AS86" i="2"/>
  <c r="AR86" i="2"/>
  <c r="AQ86" i="2"/>
  <c r="AP86" i="2"/>
  <c r="AO86" i="2"/>
  <c r="AN86" i="2"/>
  <c r="AM86" i="2"/>
  <c r="AL86" i="2"/>
  <c r="AK86" i="2"/>
  <c r="AJ86" i="2"/>
  <c r="AI86" i="2"/>
  <c r="AH86" i="2"/>
  <c r="AG86" i="2"/>
  <c r="AF86" i="2"/>
  <c r="AE86" i="2"/>
  <c r="AD86" i="2"/>
  <c r="AC86" i="2"/>
  <c r="AB86" i="2"/>
  <c r="AA86" i="2"/>
  <c r="Z86" i="2"/>
  <c r="Y86" i="2"/>
  <c r="X86" i="2"/>
  <c r="W86" i="2"/>
  <c r="K86" i="2"/>
  <c r="I86" i="2"/>
  <c r="J86" i="2" s="1"/>
  <c r="A86" i="2"/>
  <c r="BA117" i="2"/>
  <c r="AZ117" i="2"/>
  <c r="AY117" i="2"/>
  <c r="AX117" i="2"/>
  <c r="AW117" i="2"/>
  <c r="AV117" i="2"/>
  <c r="AU117" i="2"/>
  <c r="AT117" i="2"/>
  <c r="AS117" i="2"/>
  <c r="AR117" i="2"/>
  <c r="AQ117" i="2"/>
  <c r="AP117" i="2"/>
  <c r="AO117" i="2"/>
  <c r="AN117" i="2"/>
  <c r="AM117" i="2"/>
  <c r="AL117" i="2"/>
  <c r="AK117" i="2"/>
  <c r="AJ117" i="2"/>
  <c r="AI117" i="2"/>
  <c r="AH117" i="2"/>
  <c r="AG117" i="2"/>
  <c r="AF117" i="2"/>
  <c r="AE117" i="2"/>
  <c r="AD117" i="2"/>
  <c r="AC117" i="2"/>
  <c r="AB117" i="2"/>
  <c r="AA117" i="2"/>
  <c r="Z117" i="2"/>
  <c r="Y117" i="2"/>
  <c r="X117" i="2"/>
  <c r="W117" i="2"/>
  <c r="K117" i="2"/>
  <c r="I117" i="2"/>
  <c r="J117" i="2" s="1"/>
  <c r="A117" i="2"/>
  <c r="BA80" i="2"/>
  <c r="AZ80" i="2"/>
  <c r="AY80" i="2"/>
  <c r="AX80" i="2"/>
  <c r="AW80" i="2"/>
  <c r="AV80" i="2"/>
  <c r="AU80" i="2"/>
  <c r="AT80" i="2"/>
  <c r="AS80" i="2"/>
  <c r="AR80" i="2"/>
  <c r="AQ80" i="2"/>
  <c r="AP80" i="2"/>
  <c r="AO80" i="2"/>
  <c r="AN80" i="2"/>
  <c r="AM80" i="2"/>
  <c r="AL80" i="2"/>
  <c r="AK80" i="2"/>
  <c r="AJ80" i="2"/>
  <c r="AI80" i="2"/>
  <c r="AH80" i="2"/>
  <c r="AG80" i="2"/>
  <c r="AF80" i="2"/>
  <c r="AE80" i="2"/>
  <c r="AD80" i="2"/>
  <c r="AC80" i="2"/>
  <c r="AB80" i="2"/>
  <c r="AA80" i="2"/>
  <c r="Z80" i="2"/>
  <c r="Y80" i="2"/>
  <c r="X80" i="2"/>
  <c r="W80" i="2"/>
  <c r="K80" i="2"/>
  <c r="I80" i="2"/>
  <c r="J80" i="2" s="1"/>
  <c r="A80" i="2"/>
  <c r="BA59" i="2"/>
  <c r="AZ59" i="2"/>
  <c r="AY59" i="2"/>
  <c r="AX59" i="2"/>
  <c r="AW59" i="2"/>
  <c r="AV59" i="2"/>
  <c r="AU59" i="2"/>
  <c r="AT59" i="2"/>
  <c r="AS59" i="2"/>
  <c r="AR59" i="2"/>
  <c r="AQ59" i="2"/>
  <c r="AP59" i="2"/>
  <c r="AO59" i="2"/>
  <c r="AN59" i="2"/>
  <c r="AM59" i="2"/>
  <c r="AL59" i="2"/>
  <c r="AK59" i="2"/>
  <c r="AJ59" i="2"/>
  <c r="AI59" i="2"/>
  <c r="AH59" i="2"/>
  <c r="AG59" i="2"/>
  <c r="AF59" i="2"/>
  <c r="AE59" i="2"/>
  <c r="AD59" i="2"/>
  <c r="AC59" i="2"/>
  <c r="AB59" i="2"/>
  <c r="AA59" i="2"/>
  <c r="Z59" i="2"/>
  <c r="Y59" i="2"/>
  <c r="X59" i="2"/>
  <c r="W59" i="2"/>
  <c r="K59" i="2"/>
  <c r="I59" i="2"/>
  <c r="J59" i="2" s="1"/>
  <c r="A59" i="2"/>
  <c r="BA83" i="2"/>
  <c r="AZ83" i="2"/>
  <c r="AY83" i="2"/>
  <c r="AX83" i="2"/>
  <c r="AW83" i="2"/>
  <c r="AV83" i="2"/>
  <c r="AU83" i="2"/>
  <c r="AT83" i="2"/>
  <c r="AS83" i="2"/>
  <c r="AR83" i="2"/>
  <c r="AQ83" i="2"/>
  <c r="AP83" i="2"/>
  <c r="AO83" i="2"/>
  <c r="AN83" i="2"/>
  <c r="AM83" i="2"/>
  <c r="AL83" i="2"/>
  <c r="AK83" i="2"/>
  <c r="AJ83" i="2"/>
  <c r="AI83" i="2"/>
  <c r="AH83" i="2"/>
  <c r="AG83" i="2"/>
  <c r="AF83" i="2"/>
  <c r="AE83" i="2"/>
  <c r="AD83" i="2"/>
  <c r="AC83" i="2"/>
  <c r="AB83" i="2"/>
  <c r="AA83" i="2"/>
  <c r="Z83" i="2"/>
  <c r="Y83" i="2"/>
  <c r="X83" i="2"/>
  <c r="W83" i="2"/>
  <c r="K83" i="2"/>
  <c r="I83" i="2"/>
  <c r="J83" i="2" s="1"/>
  <c r="A83" i="2"/>
  <c r="BA692" i="2"/>
  <c r="AZ692" i="2"/>
  <c r="AY692" i="2"/>
  <c r="AX692" i="2"/>
  <c r="AW692" i="2"/>
  <c r="AV692" i="2"/>
  <c r="AU692" i="2"/>
  <c r="AT692" i="2"/>
  <c r="AS692" i="2"/>
  <c r="AR692" i="2"/>
  <c r="AQ692" i="2"/>
  <c r="AP692" i="2"/>
  <c r="AO692" i="2"/>
  <c r="AN692" i="2"/>
  <c r="AM692" i="2"/>
  <c r="AL692" i="2"/>
  <c r="AK692" i="2"/>
  <c r="AJ692" i="2"/>
  <c r="AI692" i="2"/>
  <c r="AH692" i="2"/>
  <c r="AG692" i="2"/>
  <c r="AF692" i="2"/>
  <c r="AE692" i="2"/>
  <c r="AD692" i="2"/>
  <c r="AC692" i="2"/>
  <c r="AB692" i="2"/>
  <c r="AA692" i="2"/>
  <c r="Z692" i="2"/>
  <c r="Y692" i="2"/>
  <c r="X692" i="2"/>
  <c r="W692" i="2"/>
  <c r="K692" i="2"/>
  <c r="J692" i="2"/>
  <c r="A692" i="2"/>
  <c r="BA153" i="2"/>
  <c r="AZ153" i="2"/>
  <c r="AY153" i="2"/>
  <c r="AX153" i="2"/>
  <c r="AW153" i="2"/>
  <c r="AV153" i="2"/>
  <c r="AU153" i="2"/>
  <c r="AT153" i="2"/>
  <c r="AS153" i="2"/>
  <c r="AR153" i="2"/>
  <c r="AQ153" i="2"/>
  <c r="AP153" i="2"/>
  <c r="AO153" i="2"/>
  <c r="AN153" i="2"/>
  <c r="AM153" i="2"/>
  <c r="AL153" i="2"/>
  <c r="AK153" i="2"/>
  <c r="AJ153" i="2"/>
  <c r="AI153" i="2"/>
  <c r="AH153" i="2"/>
  <c r="AG153" i="2"/>
  <c r="AF153" i="2"/>
  <c r="AE153" i="2"/>
  <c r="AD153" i="2"/>
  <c r="AC153" i="2"/>
  <c r="AB153" i="2"/>
  <c r="AA153" i="2"/>
  <c r="Z153" i="2"/>
  <c r="Y153" i="2"/>
  <c r="X153" i="2"/>
  <c r="W153" i="2"/>
  <c r="K153" i="2"/>
  <c r="I153" i="2"/>
  <c r="J153" i="2" s="1"/>
  <c r="A153" i="2"/>
  <c r="BA107" i="2"/>
  <c r="AZ107" i="2"/>
  <c r="AY107" i="2"/>
  <c r="AX107" i="2"/>
  <c r="AW107" i="2"/>
  <c r="AV107" i="2"/>
  <c r="AU107" i="2"/>
  <c r="AT107" i="2"/>
  <c r="AS107" i="2"/>
  <c r="AR107" i="2"/>
  <c r="AQ107" i="2"/>
  <c r="AP107" i="2"/>
  <c r="AO107" i="2"/>
  <c r="AN107" i="2"/>
  <c r="AM107" i="2"/>
  <c r="AL107" i="2"/>
  <c r="AK107" i="2"/>
  <c r="AJ107" i="2"/>
  <c r="AI107" i="2"/>
  <c r="AH107" i="2"/>
  <c r="AG107" i="2"/>
  <c r="AF107" i="2"/>
  <c r="AE107" i="2"/>
  <c r="AD107" i="2"/>
  <c r="AC107" i="2"/>
  <c r="AB107" i="2"/>
  <c r="AA107" i="2"/>
  <c r="Z107" i="2"/>
  <c r="Y107" i="2"/>
  <c r="X107" i="2"/>
  <c r="W107" i="2"/>
  <c r="K107" i="2"/>
  <c r="I107" i="2"/>
  <c r="J107" i="2" s="1"/>
  <c r="A107" i="2"/>
  <c r="BA106" i="2"/>
  <c r="AZ106" i="2"/>
  <c r="AY106" i="2"/>
  <c r="AX106" i="2"/>
  <c r="AW106" i="2"/>
  <c r="AV106" i="2"/>
  <c r="AU106" i="2"/>
  <c r="AT106" i="2"/>
  <c r="AS106" i="2"/>
  <c r="AR106" i="2"/>
  <c r="AQ106" i="2"/>
  <c r="AP106" i="2"/>
  <c r="AO106" i="2"/>
  <c r="AN106" i="2"/>
  <c r="AM106" i="2"/>
  <c r="AL106" i="2"/>
  <c r="AK106" i="2"/>
  <c r="AJ106" i="2"/>
  <c r="AI106" i="2"/>
  <c r="AH106" i="2"/>
  <c r="AG106" i="2"/>
  <c r="AF106" i="2"/>
  <c r="AE106" i="2"/>
  <c r="AD106" i="2"/>
  <c r="AC106" i="2"/>
  <c r="AB106" i="2"/>
  <c r="AA106" i="2"/>
  <c r="Z106" i="2"/>
  <c r="Y106" i="2"/>
  <c r="X106" i="2"/>
  <c r="W106" i="2"/>
  <c r="K106" i="2"/>
  <c r="I106" i="2"/>
  <c r="J106" i="2" s="1"/>
  <c r="A106" i="2"/>
  <c r="BA56" i="2"/>
  <c r="AZ56" i="2"/>
  <c r="AY56" i="2"/>
  <c r="AX56" i="2"/>
  <c r="AW56" i="2"/>
  <c r="AV56" i="2"/>
  <c r="AU56" i="2"/>
  <c r="AT56" i="2"/>
  <c r="AS56" i="2"/>
  <c r="AR56" i="2"/>
  <c r="AQ56" i="2"/>
  <c r="AP56" i="2"/>
  <c r="AO56" i="2"/>
  <c r="AN56" i="2"/>
  <c r="AM56" i="2"/>
  <c r="AL56" i="2"/>
  <c r="AK56" i="2"/>
  <c r="AJ56" i="2"/>
  <c r="AI56" i="2"/>
  <c r="AH56" i="2"/>
  <c r="AG56" i="2"/>
  <c r="AF56" i="2"/>
  <c r="AE56" i="2"/>
  <c r="AD56" i="2"/>
  <c r="AC56" i="2"/>
  <c r="AB56" i="2"/>
  <c r="AA56" i="2"/>
  <c r="Z56" i="2"/>
  <c r="Y56" i="2"/>
  <c r="X56" i="2"/>
  <c r="W56" i="2"/>
  <c r="K56" i="2"/>
  <c r="I56" i="2"/>
  <c r="J56" i="2" s="1"/>
  <c r="A56" i="2"/>
  <c r="BA55" i="2"/>
  <c r="AZ55" i="2"/>
  <c r="AY55" i="2"/>
  <c r="AX55" i="2"/>
  <c r="AW55" i="2"/>
  <c r="AV55" i="2"/>
  <c r="AU55" i="2"/>
  <c r="AT55" i="2"/>
  <c r="AS55" i="2"/>
  <c r="AR55" i="2"/>
  <c r="AQ55" i="2"/>
  <c r="AP55" i="2"/>
  <c r="AO55" i="2"/>
  <c r="AN55" i="2"/>
  <c r="AM55" i="2"/>
  <c r="AL55" i="2"/>
  <c r="AK55" i="2"/>
  <c r="AJ55" i="2"/>
  <c r="AI55" i="2"/>
  <c r="AH55" i="2"/>
  <c r="AG55" i="2"/>
  <c r="AF55" i="2"/>
  <c r="AE55" i="2"/>
  <c r="AD55" i="2"/>
  <c r="AC55" i="2"/>
  <c r="AB55" i="2"/>
  <c r="AA55" i="2"/>
  <c r="Z55" i="2"/>
  <c r="Y55" i="2"/>
  <c r="X55" i="2"/>
  <c r="W55" i="2"/>
  <c r="K55" i="2"/>
  <c r="I55" i="2"/>
  <c r="J55" i="2" s="1"/>
  <c r="A55" i="2"/>
  <c r="BA50" i="2"/>
  <c r="AZ50" i="2"/>
  <c r="AY50" i="2"/>
  <c r="AX50" i="2"/>
  <c r="AW50" i="2"/>
  <c r="AV50" i="2"/>
  <c r="AU50" i="2"/>
  <c r="AT50" i="2"/>
  <c r="AS50" i="2"/>
  <c r="AR50" i="2"/>
  <c r="AQ50" i="2"/>
  <c r="AP50" i="2"/>
  <c r="AO50" i="2"/>
  <c r="AN50" i="2"/>
  <c r="AM50" i="2"/>
  <c r="AL50" i="2"/>
  <c r="AK50" i="2"/>
  <c r="AJ50" i="2"/>
  <c r="AI50" i="2"/>
  <c r="AH50" i="2"/>
  <c r="AG50" i="2"/>
  <c r="AF50" i="2"/>
  <c r="AE50" i="2"/>
  <c r="AD50" i="2"/>
  <c r="AC50" i="2"/>
  <c r="AB50" i="2"/>
  <c r="AA50" i="2"/>
  <c r="Z50" i="2"/>
  <c r="Y50" i="2"/>
  <c r="X50" i="2"/>
  <c r="W50" i="2"/>
  <c r="K50" i="2"/>
  <c r="I50" i="2"/>
  <c r="J50" i="2" s="1"/>
  <c r="A50" i="2"/>
  <c r="BA49" i="2"/>
  <c r="AZ49" i="2"/>
  <c r="AY49" i="2"/>
  <c r="AX49" i="2"/>
  <c r="AW49" i="2"/>
  <c r="AV49" i="2"/>
  <c r="AU49" i="2"/>
  <c r="AT49" i="2"/>
  <c r="AS49" i="2"/>
  <c r="AR49" i="2"/>
  <c r="AQ49" i="2"/>
  <c r="AP49" i="2"/>
  <c r="AO49" i="2"/>
  <c r="AN49" i="2"/>
  <c r="AM49" i="2"/>
  <c r="AL49" i="2"/>
  <c r="AK49" i="2"/>
  <c r="AJ49" i="2"/>
  <c r="AI49" i="2"/>
  <c r="AH49" i="2"/>
  <c r="AG49" i="2"/>
  <c r="AF49" i="2"/>
  <c r="AE49" i="2"/>
  <c r="AD49" i="2"/>
  <c r="AC49" i="2"/>
  <c r="AB49" i="2"/>
  <c r="AA49" i="2"/>
  <c r="Z49" i="2"/>
  <c r="Y49" i="2"/>
  <c r="X49" i="2"/>
  <c r="W49" i="2"/>
  <c r="K49" i="2"/>
  <c r="I49" i="2"/>
  <c r="J49" i="2" s="1"/>
  <c r="A49" i="2"/>
  <c r="BA47" i="2"/>
  <c r="AZ47" i="2"/>
  <c r="AY47" i="2"/>
  <c r="AX47" i="2"/>
  <c r="AW47" i="2"/>
  <c r="AV47" i="2"/>
  <c r="AU47" i="2"/>
  <c r="AT47" i="2"/>
  <c r="AS47" i="2"/>
  <c r="AR47" i="2"/>
  <c r="AQ47" i="2"/>
  <c r="AP47" i="2"/>
  <c r="AO47" i="2"/>
  <c r="AN47" i="2"/>
  <c r="AM47" i="2"/>
  <c r="AL47" i="2"/>
  <c r="AK47" i="2"/>
  <c r="AJ47" i="2"/>
  <c r="AI47" i="2"/>
  <c r="AH47" i="2"/>
  <c r="AG47" i="2"/>
  <c r="AF47" i="2"/>
  <c r="AE47" i="2"/>
  <c r="AD47" i="2"/>
  <c r="AC47" i="2"/>
  <c r="AB47" i="2"/>
  <c r="AA47" i="2"/>
  <c r="Z47" i="2"/>
  <c r="Y47" i="2"/>
  <c r="X47" i="2"/>
  <c r="W47" i="2"/>
  <c r="K47" i="2"/>
  <c r="I47" i="2"/>
  <c r="J47" i="2" s="1"/>
  <c r="A47" i="2"/>
  <c r="BA46" i="2"/>
  <c r="AZ46" i="2"/>
  <c r="AY46" i="2"/>
  <c r="AX46" i="2"/>
  <c r="AW46" i="2"/>
  <c r="AV46" i="2"/>
  <c r="AU46" i="2"/>
  <c r="AT46" i="2"/>
  <c r="AS46" i="2"/>
  <c r="AR46" i="2"/>
  <c r="AQ46" i="2"/>
  <c r="AP46" i="2"/>
  <c r="AO46" i="2"/>
  <c r="AN46" i="2"/>
  <c r="AM46" i="2"/>
  <c r="AL46" i="2"/>
  <c r="AK46" i="2"/>
  <c r="AJ46" i="2"/>
  <c r="AI46" i="2"/>
  <c r="AH46" i="2"/>
  <c r="AG46" i="2"/>
  <c r="AF46" i="2"/>
  <c r="AE46" i="2"/>
  <c r="AD46" i="2"/>
  <c r="AC46" i="2"/>
  <c r="AB46" i="2"/>
  <c r="AA46" i="2"/>
  <c r="Z46" i="2"/>
  <c r="Y46" i="2"/>
  <c r="X46" i="2"/>
  <c r="W46" i="2"/>
  <c r="K46" i="2"/>
  <c r="I46" i="2"/>
  <c r="J46" i="2" s="1"/>
  <c r="A46" i="2"/>
  <c r="BA41" i="2"/>
  <c r="AZ41" i="2"/>
  <c r="AY41" i="2"/>
  <c r="AX41" i="2"/>
  <c r="AW41" i="2"/>
  <c r="AV41" i="2"/>
  <c r="AU41" i="2"/>
  <c r="AT41" i="2"/>
  <c r="AS41" i="2"/>
  <c r="AR41" i="2"/>
  <c r="AQ41" i="2"/>
  <c r="AP41" i="2"/>
  <c r="AO41" i="2"/>
  <c r="AN41" i="2"/>
  <c r="AM41" i="2"/>
  <c r="AL41" i="2"/>
  <c r="AK41" i="2"/>
  <c r="AJ41" i="2"/>
  <c r="AI41" i="2"/>
  <c r="AH41" i="2"/>
  <c r="AG41" i="2"/>
  <c r="AF41" i="2"/>
  <c r="AE41" i="2"/>
  <c r="AD41" i="2"/>
  <c r="AC41" i="2"/>
  <c r="AB41" i="2"/>
  <c r="AA41" i="2"/>
  <c r="Z41" i="2"/>
  <c r="Y41" i="2"/>
  <c r="X41" i="2"/>
  <c r="W41" i="2"/>
  <c r="K41" i="2"/>
  <c r="I41" i="2"/>
  <c r="J41" i="2" s="1"/>
  <c r="A41" i="2"/>
  <c r="BA40" i="2"/>
  <c r="AZ40" i="2"/>
  <c r="AY40" i="2"/>
  <c r="AX40" i="2"/>
  <c r="AW40" i="2"/>
  <c r="AV40" i="2"/>
  <c r="AU40" i="2"/>
  <c r="AT40" i="2"/>
  <c r="AS40" i="2"/>
  <c r="AR40" i="2"/>
  <c r="AQ40" i="2"/>
  <c r="AP40" i="2"/>
  <c r="AO40" i="2"/>
  <c r="AN40" i="2"/>
  <c r="AM40" i="2"/>
  <c r="AL40" i="2"/>
  <c r="AK40" i="2"/>
  <c r="AJ40" i="2"/>
  <c r="AI40" i="2"/>
  <c r="AH40" i="2"/>
  <c r="AG40" i="2"/>
  <c r="AF40" i="2"/>
  <c r="AE40" i="2"/>
  <c r="AD40" i="2"/>
  <c r="AC40" i="2"/>
  <c r="AB40" i="2"/>
  <c r="AA40" i="2"/>
  <c r="Z40" i="2"/>
  <c r="Y40" i="2"/>
  <c r="X40" i="2"/>
  <c r="W40" i="2"/>
  <c r="K40" i="2"/>
  <c r="I40" i="2"/>
  <c r="J40" i="2" s="1"/>
  <c r="A40" i="2"/>
  <c r="BA680" i="2"/>
  <c r="AZ680" i="2"/>
  <c r="AY680" i="2"/>
  <c r="AX680" i="2"/>
  <c r="AW680" i="2"/>
  <c r="AV680" i="2"/>
  <c r="AU680" i="2"/>
  <c r="AT680" i="2"/>
  <c r="AS680" i="2"/>
  <c r="AR680" i="2"/>
  <c r="AQ680" i="2"/>
  <c r="AP680" i="2"/>
  <c r="AO680" i="2"/>
  <c r="AN680" i="2"/>
  <c r="AM680" i="2"/>
  <c r="AL680" i="2"/>
  <c r="AK680" i="2"/>
  <c r="AJ680" i="2"/>
  <c r="AI680" i="2"/>
  <c r="AH680" i="2"/>
  <c r="AG680" i="2"/>
  <c r="AF680" i="2"/>
  <c r="AE680" i="2"/>
  <c r="AD680" i="2"/>
  <c r="AC680" i="2"/>
  <c r="AB680" i="2"/>
  <c r="AA680" i="2"/>
  <c r="Z680" i="2"/>
  <c r="Y680" i="2"/>
  <c r="X680" i="2"/>
  <c r="W680" i="2"/>
  <c r="K680" i="2"/>
  <c r="I680" i="2"/>
  <c r="J680" i="2" s="1"/>
  <c r="BA679" i="2"/>
  <c r="AZ679" i="2"/>
  <c r="AY679" i="2"/>
  <c r="AX679" i="2"/>
  <c r="AW679" i="2"/>
  <c r="AV679" i="2"/>
  <c r="AU679" i="2"/>
  <c r="AT679" i="2"/>
  <c r="AS679" i="2"/>
  <c r="AR679" i="2"/>
  <c r="AQ679" i="2"/>
  <c r="AP679" i="2"/>
  <c r="AO679" i="2"/>
  <c r="AN679" i="2"/>
  <c r="AM679" i="2"/>
  <c r="AL679" i="2"/>
  <c r="AK679" i="2"/>
  <c r="AJ679" i="2"/>
  <c r="AI679" i="2"/>
  <c r="AH679" i="2"/>
  <c r="AG679" i="2"/>
  <c r="AF679" i="2"/>
  <c r="AE679" i="2"/>
  <c r="AD679" i="2"/>
  <c r="AC679" i="2"/>
  <c r="AB679" i="2"/>
  <c r="AA679" i="2"/>
  <c r="Z679" i="2"/>
  <c r="Y679" i="2"/>
  <c r="X679" i="2"/>
  <c r="W679" i="2"/>
  <c r="K679" i="2"/>
  <c r="I679" i="2"/>
  <c r="J679" i="2" s="1"/>
  <c r="A679" i="2"/>
  <c r="BA44" i="2"/>
  <c r="AZ44" i="2"/>
  <c r="AY44" i="2"/>
  <c r="AX44" i="2"/>
  <c r="AW44" i="2"/>
  <c r="AV44" i="2"/>
  <c r="AU44" i="2"/>
  <c r="AT44" i="2"/>
  <c r="AS44" i="2"/>
  <c r="AR44" i="2"/>
  <c r="AQ44" i="2"/>
  <c r="AP44" i="2"/>
  <c r="AO44" i="2"/>
  <c r="AN44" i="2"/>
  <c r="AM44" i="2"/>
  <c r="AL44" i="2"/>
  <c r="AK44" i="2"/>
  <c r="AJ44" i="2"/>
  <c r="AI44" i="2"/>
  <c r="AH44" i="2"/>
  <c r="AG44" i="2"/>
  <c r="AF44" i="2"/>
  <c r="AE44" i="2"/>
  <c r="AD44" i="2"/>
  <c r="AC44" i="2"/>
  <c r="AB44" i="2"/>
  <c r="AA44" i="2"/>
  <c r="Z44" i="2"/>
  <c r="Y44" i="2"/>
  <c r="X44" i="2"/>
  <c r="W44" i="2"/>
  <c r="K44" i="2"/>
  <c r="I44" i="2"/>
  <c r="J44" i="2" s="1"/>
  <c r="A44" i="2"/>
  <c r="BA43" i="2"/>
  <c r="AZ43" i="2"/>
  <c r="AY43" i="2"/>
  <c r="AX43" i="2"/>
  <c r="AW43" i="2"/>
  <c r="AV43" i="2"/>
  <c r="AU43" i="2"/>
  <c r="AT43" i="2"/>
  <c r="AS43" i="2"/>
  <c r="AR43" i="2"/>
  <c r="AQ43" i="2"/>
  <c r="AP43" i="2"/>
  <c r="AO43" i="2"/>
  <c r="AN43" i="2"/>
  <c r="AM43" i="2"/>
  <c r="AL43" i="2"/>
  <c r="AK43" i="2"/>
  <c r="AJ43" i="2"/>
  <c r="AI43" i="2"/>
  <c r="AH43" i="2"/>
  <c r="AG43" i="2"/>
  <c r="AF43" i="2"/>
  <c r="AE43" i="2"/>
  <c r="AD43" i="2"/>
  <c r="AC43" i="2"/>
  <c r="AB43" i="2"/>
  <c r="AA43" i="2"/>
  <c r="Z43" i="2"/>
  <c r="Y43" i="2"/>
  <c r="X43" i="2"/>
  <c r="W43" i="2"/>
  <c r="K43" i="2"/>
  <c r="I43" i="2"/>
  <c r="J43" i="2" s="1"/>
  <c r="A43" i="2"/>
  <c r="BA154" i="2"/>
  <c r="AZ154" i="2"/>
  <c r="AY154" i="2"/>
  <c r="AX154" i="2"/>
  <c r="AW154" i="2"/>
  <c r="AV154" i="2"/>
  <c r="AU154" i="2"/>
  <c r="AT154" i="2"/>
  <c r="AS154" i="2"/>
  <c r="AR154" i="2"/>
  <c r="AQ154" i="2"/>
  <c r="AP154" i="2"/>
  <c r="AO154" i="2"/>
  <c r="AN154" i="2"/>
  <c r="AM154" i="2"/>
  <c r="AL154" i="2"/>
  <c r="AK154" i="2"/>
  <c r="AJ154" i="2"/>
  <c r="AI154" i="2"/>
  <c r="AH154" i="2"/>
  <c r="AG154" i="2"/>
  <c r="AF154" i="2"/>
  <c r="AE154" i="2"/>
  <c r="AD154" i="2"/>
  <c r="AC154" i="2"/>
  <c r="AB154" i="2"/>
  <c r="AA154" i="2"/>
  <c r="Z154" i="2"/>
  <c r="Y154" i="2"/>
  <c r="X154" i="2"/>
  <c r="W154" i="2"/>
  <c r="K154" i="2"/>
  <c r="I154" i="2"/>
  <c r="J154" i="2" s="1"/>
  <c r="A154" i="2"/>
  <c r="BA53" i="2"/>
  <c r="AZ53" i="2"/>
  <c r="AY53" i="2"/>
  <c r="AX53" i="2"/>
  <c r="AW53" i="2"/>
  <c r="AV53" i="2"/>
  <c r="AU53" i="2"/>
  <c r="AT53" i="2"/>
  <c r="AS53" i="2"/>
  <c r="AR53" i="2"/>
  <c r="AQ53" i="2"/>
  <c r="AP53" i="2"/>
  <c r="AO53" i="2"/>
  <c r="AN53" i="2"/>
  <c r="AM53" i="2"/>
  <c r="AL53" i="2"/>
  <c r="AK53" i="2"/>
  <c r="AJ53" i="2"/>
  <c r="AI53" i="2"/>
  <c r="AH53" i="2"/>
  <c r="AG53" i="2"/>
  <c r="AF53" i="2"/>
  <c r="AE53" i="2"/>
  <c r="AD53" i="2"/>
  <c r="AC53" i="2"/>
  <c r="AB53" i="2"/>
  <c r="AA53" i="2"/>
  <c r="Z53" i="2"/>
  <c r="Y53" i="2"/>
  <c r="X53" i="2"/>
  <c r="W53" i="2"/>
  <c r="K53" i="2"/>
  <c r="I53" i="2"/>
  <c r="J53" i="2" s="1"/>
  <c r="A53" i="2"/>
  <c r="BA52" i="2"/>
  <c r="AZ52" i="2"/>
  <c r="AY52" i="2"/>
  <c r="AX52" i="2"/>
  <c r="AW52" i="2"/>
  <c r="AV52" i="2"/>
  <c r="AU52" i="2"/>
  <c r="AT52" i="2"/>
  <c r="AS52" i="2"/>
  <c r="AR52" i="2"/>
  <c r="AQ52" i="2"/>
  <c r="AP52" i="2"/>
  <c r="AO52" i="2"/>
  <c r="AN52" i="2"/>
  <c r="AM52" i="2"/>
  <c r="AL52" i="2"/>
  <c r="AK52" i="2"/>
  <c r="AJ52" i="2"/>
  <c r="AI52" i="2"/>
  <c r="AH52" i="2"/>
  <c r="AG52" i="2"/>
  <c r="AF52" i="2"/>
  <c r="AE52" i="2"/>
  <c r="AD52" i="2"/>
  <c r="AC52" i="2"/>
  <c r="AB52" i="2"/>
  <c r="AA52" i="2"/>
  <c r="Z52" i="2"/>
  <c r="Y52" i="2"/>
  <c r="X52" i="2"/>
  <c r="W52" i="2"/>
  <c r="K52" i="2"/>
  <c r="I52" i="2"/>
  <c r="J52" i="2" s="1"/>
  <c r="A52" i="2"/>
  <c r="BA103" i="2"/>
  <c r="AZ103" i="2"/>
  <c r="AY103" i="2"/>
  <c r="AX103" i="2"/>
  <c r="AW103" i="2"/>
  <c r="AV103" i="2"/>
  <c r="AU103" i="2"/>
  <c r="AT103" i="2"/>
  <c r="AS103" i="2"/>
  <c r="AR103" i="2"/>
  <c r="AQ103" i="2"/>
  <c r="AP103" i="2"/>
  <c r="AO103" i="2"/>
  <c r="AN103" i="2"/>
  <c r="AM103" i="2"/>
  <c r="AL103" i="2"/>
  <c r="AK103" i="2"/>
  <c r="AJ103" i="2"/>
  <c r="AI103" i="2"/>
  <c r="AH103" i="2"/>
  <c r="AG103" i="2"/>
  <c r="AF103" i="2"/>
  <c r="AE103" i="2"/>
  <c r="AD103" i="2"/>
  <c r="AC103" i="2"/>
  <c r="AB103" i="2"/>
  <c r="AA103" i="2"/>
  <c r="Z103" i="2"/>
  <c r="Y103" i="2"/>
  <c r="X103" i="2"/>
  <c r="W103" i="2"/>
  <c r="K103" i="2"/>
  <c r="I103" i="2"/>
  <c r="J103" i="2" s="1"/>
  <c r="A103" i="2"/>
  <c r="BA526" i="2"/>
  <c r="AZ526" i="2"/>
  <c r="AY526" i="2"/>
  <c r="AX526" i="2"/>
  <c r="AW526" i="2"/>
  <c r="AV526" i="2"/>
  <c r="AU526" i="2"/>
  <c r="AT526" i="2"/>
  <c r="AS526" i="2"/>
  <c r="AR526" i="2"/>
  <c r="AQ526" i="2"/>
  <c r="AP526" i="2"/>
  <c r="AO526" i="2"/>
  <c r="AN526" i="2"/>
  <c r="AM526" i="2"/>
  <c r="AL526" i="2"/>
  <c r="AK526" i="2"/>
  <c r="AJ526" i="2"/>
  <c r="AI526" i="2"/>
  <c r="AH526" i="2"/>
  <c r="AG526" i="2"/>
  <c r="AF526" i="2"/>
  <c r="AE526" i="2"/>
  <c r="AD526" i="2"/>
  <c r="AC526" i="2"/>
  <c r="AB526" i="2"/>
  <c r="AA526" i="2"/>
  <c r="Z526" i="2"/>
  <c r="Y526" i="2"/>
  <c r="X526" i="2"/>
  <c r="W526" i="2"/>
  <c r="K526" i="2"/>
  <c r="I526" i="2"/>
  <c r="J526" i="2" s="1"/>
  <c r="A526" i="2"/>
  <c r="BA540" i="2"/>
  <c r="AZ540" i="2"/>
  <c r="AY540" i="2"/>
  <c r="AX540" i="2"/>
  <c r="AW540" i="2"/>
  <c r="AV540" i="2"/>
  <c r="AU540" i="2"/>
  <c r="AT540" i="2"/>
  <c r="AS540" i="2"/>
  <c r="AR540" i="2"/>
  <c r="AQ540" i="2"/>
  <c r="AP540" i="2"/>
  <c r="AO540" i="2"/>
  <c r="AN540" i="2"/>
  <c r="AM540" i="2"/>
  <c r="AL540" i="2"/>
  <c r="AK540" i="2"/>
  <c r="AJ540" i="2"/>
  <c r="AI540" i="2"/>
  <c r="AH540" i="2"/>
  <c r="AG540" i="2"/>
  <c r="AF540" i="2"/>
  <c r="AE540" i="2"/>
  <c r="AD540" i="2"/>
  <c r="AC540" i="2"/>
  <c r="AB540" i="2"/>
  <c r="AA540" i="2"/>
  <c r="Z540" i="2"/>
  <c r="Y540" i="2"/>
  <c r="X540" i="2"/>
  <c r="W540" i="2"/>
  <c r="K540" i="2"/>
  <c r="I540" i="2"/>
  <c r="J540" i="2" s="1"/>
  <c r="A540" i="2"/>
  <c r="BA109" i="2"/>
  <c r="AZ109" i="2"/>
  <c r="AY109" i="2"/>
  <c r="AX109" i="2"/>
  <c r="AW109" i="2"/>
  <c r="AV109" i="2"/>
  <c r="AU109" i="2"/>
  <c r="AT109" i="2"/>
  <c r="AS109" i="2"/>
  <c r="AR109" i="2"/>
  <c r="AQ109" i="2"/>
  <c r="AP109" i="2"/>
  <c r="AO109" i="2"/>
  <c r="AN109" i="2"/>
  <c r="AM109" i="2"/>
  <c r="AL109" i="2"/>
  <c r="AK109" i="2"/>
  <c r="AJ109" i="2"/>
  <c r="AI109" i="2"/>
  <c r="AH109" i="2"/>
  <c r="AG109" i="2"/>
  <c r="AF109" i="2"/>
  <c r="AE109" i="2"/>
  <c r="AD109" i="2"/>
  <c r="AC109" i="2"/>
  <c r="AB109" i="2"/>
  <c r="AA109" i="2"/>
  <c r="Z109" i="2"/>
  <c r="Y109" i="2"/>
  <c r="X109" i="2"/>
  <c r="W109" i="2"/>
  <c r="K109" i="2"/>
  <c r="I109" i="2"/>
  <c r="J109" i="2" s="1"/>
  <c r="A109" i="2"/>
  <c r="BA101" i="2"/>
  <c r="AZ101" i="2"/>
  <c r="AY101" i="2"/>
  <c r="AX101" i="2"/>
  <c r="AW101" i="2"/>
  <c r="AV101" i="2"/>
  <c r="AU101" i="2"/>
  <c r="AT101" i="2"/>
  <c r="AS101" i="2"/>
  <c r="AR101" i="2"/>
  <c r="AQ101" i="2"/>
  <c r="AP101" i="2"/>
  <c r="AO101" i="2"/>
  <c r="AN101" i="2"/>
  <c r="AM101" i="2"/>
  <c r="AL101" i="2"/>
  <c r="AK101" i="2"/>
  <c r="AJ101" i="2"/>
  <c r="AI101" i="2"/>
  <c r="AH101" i="2"/>
  <c r="AG101" i="2"/>
  <c r="AF101" i="2"/>
  <c r="AE101" i="2"/>
  <c r="AD101" i="2"/>
  <c r="AC101" i="2"/>
  <c r="AB101" i="2"/>
  <c r="AA101" i="2"/>
  <c r="Z101" i="2"/>
  <c r="Y101" i="2"/>
  <c r="X101" i="2"/>
  <c r="W101" i="2"/>
  <c r="K101" i="2"/>
  <c r="I101" i="2"/>
  <c r="J101" i="2" s="1"/>
  <c r="A101" i="2"/>
  <c r="BA99" i="2"/>
  <c r="AZ99" i="2"/>
  <c r="AY99" i="2"/>
  <c r="AX99" i="2"/>
  <c r="AW99" i="2"/>
  <c r="AV99" i="2"/>
  <c r="AU99" i="2"/>
  <c r="AT99" i="2"/>
  <c r="AS99" i="2"/>
  <c r="AR99" i="2"/>
  <c r="AQ99" i="2"/>
  <c r="AP99" i="2"/>
  <c r="AO99" i="2"/>
  <c r="AN99" i="2"/>
  <c r="AM99" i="2"/>
  <c r="AL99" i="2"/>
  <c r="AK99" i="2"/>
  <c r="AJ99" i="2"/>
  <c r="AI99" i="2"/>
  <c r="AH99" i="2"/>
  <c r="AG99" i="2"/>
  <c r="AF99" i="2"/>
  <c r="AE99" i="2"/>
  <c r="AD99" i="2"/>
  <c r="AC99" i="2"/>
  <c r="AB99" i="2"/>
  <c r="AA99" i="2"/>
  <c r="Z99" i="2"/>
  <c r="Y99" i="2"/>
  <c r="X99" i="2"/>
  <c r="W99" i="2"/>
  <c r="K99" i="2"/>
  <c r="I99" i="2"/>
  <c r="J99" i="2" s="1"/>
  <c r="A99" i="2"/>
  <c r="BA65" i="2"/>
  <c r="AZ65" i="2"/>
  <c r="AY65" i="2"/>
  <c r="AX65" i="2"/>
  <c r="AW65" i="2"/>
  <c r="AV65" i="2"/>
  <c r="AU65" i="2"/>
  <c r="AT65" i="2"/>
  <c r="AS65" i="2"/>
  <c r="AR65" i="2"/>
  <c r="AQ65" i="2"/>
  <c r="AP65" i="2"/>
  <c r="AO65" i="2"/>
  <c r="AN65" i="2"/>
  <c r="AM65" i="2"/>
  <c r="AL65" i="2"/>
  <c r="AK65" i="2"/>
  <c r="AJ65" i="2"/>
  <c r="AI65" i="2"/>
  <c r="AH65" i="2"/>
  <c r="AG65" i="2"/>
  <c r="AF65" i="2"/>
  <c r="AE65" i="2"/>
  <c r="AD65" i="2"/>
  <c r="AC65" i="2"/>
  <c r="AB65" i="2"/>
  <c r="AA65" i="2"/>
  <c r="Z65" i="2"/>
  <c r="Y65" i="2"/>
  <c r="X65" i="2"/>
  <c r="W65" i="2"/>
  <c r="K65" i="2"/>
  <c r="I65" i="2"/>
  <c r="J65" i="2" s="1"/>
  <c r="A65" i="2"/>
  <c r="BA63" i="2"/>
  <c r="AZ63" i="2"/>
  <c r="AY63" i="2"/>
  <c r="AX63" i="2"/>
  <c r="AW63" i="2"/>
  <c r="AV63" i="2"/>
  <c r="AU63" i="2"/>
  <c r="AT63" i="2"/>
  <c r="AS63" i="2"/>
  <c r="AR63" i="2"/>
  <c r="AQ63" i="2"/>
  <c r="AP63" i="2"/>
  <c r="AO63" i="2"/>
  <c r="AN63" i="2"/>
  <c r="AM63" i="2"/>
  <c r="AL63" i="2"/>
  <c r="AK63" i="2"/>
  <c r="AJ63" i="2"/>
  <c r="AI63" i="2"/>
  <c r="AH63" i="2"/>
  <c r="AG63" i="2"/>
  <c r="AF63" i="2"/>
  <c r="AE63" i="2"/>
  <c r="AD63" i="2"/>
  <c r="AC63" i="2"/>
  <c r="AB63" i="2"/>
  <c r="AA63" i="2"/>
  <c r="Z63" i="2"/>
  <c r="Y63" i="2"/>
  <c r="X63" i="2"/>
  <c r="W63" i="2"/>
  <c r="K63" i="2"/>
  <c r="I63" i="2"/>
  <c r="J63" i="2" s="1"/>
  <c r="A63" i="2"/>
  <c r="BA111" i="2"/>
  <c r="AZ111" i="2"/>
  <c r="AY111" i="2"/>
  <c r="AX111" i="2"/>
  <c r="AW111" i="2"/>
  <c r="AV111" i="2"/>
  <c r="AU111" i="2"/>
  <c r="AT111" i="2"/>
  <c r="AS111" i="2"/>
  <c r="AR111" i="2"/>
  <c r="AQ111" i="2"/>
  <c r="AP111" i="2"/>
  <c r="AO111" i="2"/>
  <c r="AN111" i="2"/>
  <c r="AM111" i="2"/>
  <c r="AL111" i="2"/>
  <c r="AK111" i="2"/>
  <c r="AJ111" i="2"/>
  <c r="AI111" i="2"/>
  <c r="AH111" i="2"/>
  <c r="AG111" i="2"/>
  <c r="AF111" i="2"/>
  <c r="AE111" i="2"/>
  <c r="AD111" i="2"/>
  <c r="AC111" i="2"/>
  <c r="AB111" i="2"/>
  <c r="AA111" i="2"/>
  <c r="Z111" i="2"/>
  <c r="Y111" i="2"/>
  <c r="X111" i="2"/>
  <c r="W111" i="2"/>
  <c r="K111" i="2"/>
  <c r="I111" i="2"/>
  <c r="J111" i="2" s="1"/>
  <c r="A111" i="2"/>
  <c r="BA67" i="2"/>
  <c r="AZ67" i="2"/>
  <c r="AY67" i="2"/>
  <c r="AX67" i="2"/>
  <c r="AW67" i="2"/>
  <c r="AV67" i="2"/>
  <c r="AU67" i="2"/>
  <c r="AT67" i="2"/>
  <c r="AS67" i="2"/>
  <c r="AR67" i="2"/>
  <c r="AQ67" i="2"/>
  <c r="AP67" i="2"/>
  <c r="AO67" i="2"/>
  <c r="AN67" i="2"/>
  <c r="AM67" i="2"/>
  <c r="AL67" i="2"/>
  <c r="AK67" i="2"/>
  <c r="AJ67" i="2"/>
  <c r="AI67" i="2"/>
  <c r="AH67" i="2"/>
  <c r="AG67" i="2"/>
  <c r="AF67" i="2"/>
  <c r="AE67" i="2"/>
  <c r="AD67" i="2"/>
  <c r="AC67" i="2"/>
  <c r="AB67" i="2"/>
  <c r="AA67" i="2"/>
  <c r="Z67" i="2"/>
  <c r="Y67" i="2"/>
  <c r="X67" i="2"/>
  <c r="W67" i="2"/>
  <c r="K67" i="2"/>
  <c r="I67" i="2"/>
  <c r="J67" i="2" s="1"/>
  <c r="A67" i="2"/>
  <c r="BA58" i="2"/>
  <c r="AZ58" i="2"/>
  <c r="AY58" i="2"/>
  <c r="AX58" i="2"/>
  <c r="AW58" i="2"/>
  <c r="AV58" i="2"/>
  <c r="AU58" i="2"/>
  <c r="AT58" i="2"/>
  <c r="AS58" i="2"/>
  <c r="AR58" i="2"/>
  <c r="AQ58" i="2"/>
  <c r="AP58" i="2"/>
  <c r="AO58" i="2"/>
  <c r="AN58" i="2"/>
  <c r="AM58" i="2"/>
  <c r="AL58" i="2"/>
  <c r="AK58" i="2"/>
  <c r="AJ58" i="2"/>
  <c r="AI58" i="2"/>
  <c r="AH58" i="2"/>
  <c r="AG58" i="2"/>
  <c r="AF58" i="2"/>
  <c r="AE58" i="2"/>
  <c r="AD58" i="2"/>
  <c r="AC58" i="2"/>
  <c r="AB58" i="2"/>
  <c r="AA58" i="2"/>
  <c r="Z58" i="2"/>
  <c r="Y58" i="2"/>
  <c r="X58" i="2"/>
  <c r="W58" i="2"/>
  <c r="K58" i="2"/>
  <c r="I58" i="2"/>
  <c r="J58" i="2" s="1"/>
  <c r="A58" i="2"/>
  <c r="BA64" i="2"/>
  <c r="AZ64" i="2"/>
  <c r="AY64" i="2"/>
  <c r="AX64" i="2"/>
  <c r="AW64" i="2"/>
  <c r="AV64" i="2"/>
  <c r="AU64" i="2"/>
  <c r="AT64" i="2"/>
  <c r="AS64" i="2"/>
  <c r="AR64" i="2"/>
  <c r="AQ64" i="2"/>
  <c r="AP64" i="2"/>
  <c r="AO64" i="2"/>
  <c r="AN64" i="2"/>
  <c r="AM64" i="2"/>
  <c r="AL64" i="2"/>
  <c r="AK64" i="2"/>
  <c r="AJ64" i="2"/>
  <c r="AI64" i="2"/>
  <c r="AH64" i="2"/>
  <c r="AG64" i="2"/>
  <c r="AF64" i="2"/>
  <c r="AE64" i="2"/>
  <c r="AD64" i="2"/>
  <c r="AC64" i="2"/>
  <c r="AB64" i="2"/>
  <c r="AA64" i="2"/>
  <c r="Z64" i="2"/>
  <c r="Y64" i="2"/>
  <c r="X64" i="2"/>
  <c r="W64" i="2"/>
  <c r="K64" i="2"/>
  <c r="I64" i="2"/>
  <c r="J64" i="2" s="1"/>
  <c r="A64" i="2"/>
  <c r="BA62" i="2"/>
  <c r="AZ62" i="2"/>
  <c r="AY62" i="2"/>
  <c r="AX62" i="2"/>
  <c r="AW62" i="2"/>
  <c r="AV62" i="2"/>
  <c r="AU62" i="2"/>
  <c r="AT62" i="2"/>
  <c r="AS62" i="2"/>
  <c r="AR62" i="2"/>
  <c r="AQ62" i="2"/>
  <c r="AP62" i="2"/>
  <c r="AO62" i="2"/>
  <c r="AN62" i="2"/>
  <c r="AM62" i="2"/>
  <c r="AL62" i="2"/>
  <c r="AK62" i="2"/>
  <c r="AJ62" i="2"/>
  <c r="AI62" i="2"/>
  <c r="AH62" i="2"/>
  <c r="AG62" i="2"/>
  <c r="AF62" i="2"/>
  <c r="AE62" i="2"/>
  <c r="AD62" i="2"/>
  <c r="AC62" i="2"/>
  <c r="AB62" i="2"/>
  <c r="AA62" i="2"/>
  <c r="Z62" i="2"/>
  <c r="Y62" i="2"/>
  <c r="X62" i="2"/>
  <c r="W62" i="2"/>
  <c r="K62" i="2"/>
  <c r="I62" i="2"/>
  <c r="J62" i="2" s="1"/>
  <c r="A62" i="2"/>
  <c r="BA66" i="2"/>
  <c r="AZ66" i="2"/>
  <c r="AY66" i="2"/>
  <c r="AX66" i="2"/>
  <c r="AW66" i="2"/>
  <c r="AV66" i="2"/>
  <c r="AU66" i="2"/>
  <c r="AT66" i="2"/>
  <c r="AS66" i="2"/>
  <c r="AR66" i="2"/>
  <c r="AQ66" i="2"/>
  <c r="AP66" i="2"/>
  <c r="AO66" i="2"/>
  <c r="AN66" i="2"/>
  <c r="AM66" i="2"/>
  <c r="AL66" i="2"/>
  <c r="AK66" i="2"/>
  <c r="AJ66" i="2"/>
  <c r="AI66" i="2"/>
  <c r="AH66" i="2"/>
  <c r="AG66" i="2"/>
  <c r="AF66" i="2"/>
  <c r="AE66" i="2"/>
  <c r="AD66" i="2"/>
  <c r="AC66" i="2"/>
  <c r="AB66" i="2"/>
  <c r="AA66" i="2"/>
  <c r="Z66" i="2"/>
  <c r="Y66" i="2"/>
  <c r="X66" i="2"/>
  <c r="W66" i="2"/>
  <c r="K66" i="2"/>
  <c r="I66" i="2"/>
  <c r="J66" i="2" s="1"/>
  <c r="A66" i="2"/>
  <c r="BA57" i="2"/>
  <c r="AZ57" i="2"/>
  <c r="AY57" i="2"/>
  <c r="AX57" i="2"/>
  <c r="AW57" i="2"/>
  <c r="AV57" i="2"/>
  <c r="AU57" i="2"/>
  <c r="AT57" i="2"/>
  <c r="AS57" i="2"/>
  <c r="AR57" i="2"/>
  <c r="AQ57" i="2"/>
  <c r="AP57" i="2"/>
  <c r="AO57" i="2"/>
  <c r="AN57" i="2"/>
  <c r="AM57" i="2"/>
  <c r="AL57" i="2"/>
  <c r="AK57" i="2"/>
  <c r="AJ57" i="2"/>
  <c r="AI57" i="2"/>
  <c r="AH57" i="2"/>
  <c r="AG57" i="2"/>
  <c r="AF57" i="2"/>
  <c r="AE57" i="2"/>
  <c r="AD57" i="2"/>
  <c r="AC57" i="2"/>
  <c r="AB57" i="2"/>
  <c r="AA57" i="2"/>
  <c r="Z57" i="2"/>
  <c r="Y57" i="2"/>
  <c r="X57" i="2"/>
  <c r="W57" i="2"/>
  <c r="K57" i="2"/>
  <c r="I57" i="2"/>
  <c r="J57" i="2" s="1"/>
  <c r="A57" i="2"/>
  <c r="BA129" i="2"/>
  <c r="AZ129" i="2"/>
  <c r="AY129" i="2"/>
  <c r="AX129" i="2"/>
  <c r="AW129" i="2"/>
  <c r="AV129" i="2"/>
  <c r="AU129" i="2"/>
  <c r="AT129" i="2"/>
  <c r="AS129" i="2"/>
  <c r="AR129" i="2"/>
  <c r="AQ129" i="2"/>
  <c r="AP129" i="2"/>
  <c r="AO129" i="2"/>
  <c r="AN129" i="2"/>
  <c r="AM129" i="2"/>
  <c r="AL129" i="2"/>
  <c r="AK129" i="2"/>
  <c r="AJ129" i="2"/>
  <c r="AI129" i="2"/>
  <c r="AH129" i="2"/>
  <c r="AG129" i="2"/>
  <c r="AF129" i="2"/>
  <c r="AE129" i="2"/>
  <c r="AD129" i="2"/>
  <c r="AC129" i="2"/>
  <c r="AB129" i="2"/>
  <c r="AA129" i="2"/>
  <c r="Z129" i="2"/>
  <c r="Y129" i="2"/>
  <c r="X129" i="2"/>
  <c r="W129" i="2"/>
  <c r="K129" i="2"/>
  <c r="I129" i="2"/>
  <c r="J129" i="2" s="1"/>
  <c r="A129" i="2"/>
  <c r="BA127" i="2"/>
  <c r="AZ127" i="2"/>
  <c r="AY127" i="2"/>
  <c r="AX127" i="2"/>
  <c r="AW127" i="2"/>
  <c r="AV127" i="2"/>
  <c r="AU127" i="2"/>
  <c r="AT127" i="2"/>
  <c r="AS127" i="2"/>
  <c r="AR127" i="2"/>
  <c r="AQ127" i="2"/>
  <c r="AP127" i="2"/>
  <c r="AO127" i="2"/>
  <c r="AN127" i="2"/>
  <c r="AM127" i="2"/>
  <c r="AL127" i="2"/>
  <c r="AK127" i="2"/>
  <c r="AJ127" i="2"/>
  <c r="AI127" i="2"/>
  <c r="AH127" i="2"/>
  <c r="AG127" i="2"/>
  <c r="AF127" i="2"/>
  <c r="AE127" i="2"/>
  <c r="AD127" i="2"/>
  <c r="AC127" i="2"/>
  <c r="AB127" i="2"/>
  <c r="AA127" i="2"/>
  <c r="Z127" i="2"/>
  <c r="Y127" i="2"/>
  <c r="X127" i="2"/>
  <c r="W127" i="2"/>
  <c r="K127" i="2"/>
  <c r="I127" i="2"/>
  <c r="J127" i="2" s="1"/>
  <c r="A127" i="2"/>
  <c r="BA125" i="2"/>
  <c r="AZ125" i="2"/>
  <c r="AY125" i="2"/>
  <c r="AX125" i="2"/>
  <c r="AW125" i="2"/>
  <c r="AV125" i="2"/>
  <c r="AU125" i="2"/>
  <c r="AT125" i="2"/>
  <c r="AS125" i="2"/>
  <c r="AR125" i="2"/>
  <c r="AQ125" i="2"/>
  <c r="AP125" i="2"/>
  <c r="AO125" i="2"/>
  <c r="AN125" i="2"/>
  <c r="AM125" i="2"/>
  <c r="AL125" i="2"/>
  <c r="AK125" i="2"/>
  <c r="AJ125" i="2"/>
  <c r="AI125" i="2"/>
  <c r="AH125" i="2"/>
  <c r="AG125" i="2"/>
  <c r="AF125" i="2"/>
  <c r="AE125" i="2"/>
  <c r="AD125" i="2"/>
  <c r="AC125" i="2"/>
  <c r="AB125" i="2"/>
  <c r="AA125" i="2"/>
  <c r="Z125" i="2"/>
  <c r="Y125" i="2"/>
  <c r="X125" i="2"/>
  <c r="W125" i="2"/>
  <c r="K125" i="2"/>
  <c r="I125" i="2"/>
  <c r="J125" i="2" s="1"/>
  <c r="A125" i="2"/>
  <c r="BA108" i="2"/>
  <c r="AZ108" i="2"/>
  <c r="AY108" i="2"/>
  <c r="AX108" i="2"/>
  <c r="AW108" i="2"/>
  <c r="AV108" i="2"/>
  <c r="AU108" i="2"/>
  <c r="AT108" i="2"/>
  <c r="AS108" i="2"/>
  <c r="AR108" i="2"/>
  <c r="AQ108" i="2"/>
  <c r="AP108" i="2"/>
  <c r="AO108" i="2"/>
  <c r="AN108" i="2"/>
  <c r="AM108" i="2"/>
  <c r="AL108" i="2"/>
  <c r="AK108" i="2"/>
  <c r="AJ108" i="2"/>
  <c r="AI108" i="2"/>
  <c r="AH108" i="2"/>
  <c r="AG108" i="2"/>
  <c r="AF108" i="2"/>
  <c r="AE108" i="2"/>
  <c r="AD108" i="2"/>
  <c r="AC108" i="2"/>
  <c r="AB108" i="2"/>
  <c r="AA108" i="2"/>
  <c r="Z108" i="2"/>
  <c r="Y108" i="2"/>
  <c r="X108" i="2"/>
  <c r="W108" i="2"/>
  <c r="K108" i="2"/>
  <c r="I108" i="2"/>
  <c r="J108" i="2" s="1"/>
  <c r="A108" i="2"/>
  <c r="BA110" i="2"/>
  <c r="AZ110" i="2"/>
  <c r="AY110" i="2"/>
  <c r="AX110" i="2"/>
  <c r="AW110" i="2"/>
  <c r="AV110" i="2"/>
  <c r="AU110" i="2"/>
  <c r="AT110" i="2"/>
  <c r="AS110" i="2"/>
  <c r="AR110" i="2"/>
  <c r="AQ110" i="2"/>
  <c r="AP110" i="2"/>
  <c r="AO110" i="2"/>
  <c r="AN110" i="2"/>
  <c r="AM110" i="2"/>
  <c r="AL110" i="2"/>
  <c r="AK110" i="2"/>
  <c r="AJ110" i="2"/>
  <c r="AI110" i="2"/>
  <c r="AH110" i="2"/>
  <c r="AG110" i="2"/>
  <c r="AF110" i="2"/>
  <c r="AE110" i="2"/>
  <c r="AD110" i="2"/>
  <c r="AC110" i="2"/>
  <c r="AB110" i="2"/>
  <c r="AA110" i="2"/>
  <c r="Z110" i="2"/>
  <c r="Y110" i="2"/>
  <c r="X110" i="2"/>
  <c r="W110" i="2"/>
  <c r="K110" i="2"/>
  <c r="I110" i="2"/>
  <c r="J110" i="2" s="1"/>
  <c r="A110" i="2"/>
  <c r="BA322" i="2"/>
  <c r="AZ322" i="2"/>
  <c r="AY322" i="2"/>
  <c r="AX322" i="2"/>
  <c r="AW322" i="2"/>
  <c r="AV322" i="2"/>
  <c r="AU322" i="2"/>
  <c r="AT322" i="2"/>
  <c r="AS322" i="2"/>
  <c r="AR322" i="2"/>
  <c r="AQ322" i="2"/>
  <c r="AP322" i="2"/>
  <c r="AO322" i="2"/>
  <c r="AN322" i="2"/>
  <c r="AM322" i="2"/>
  <c r="AL322" i="2"/>
  <c r="AK322" i="2"/>
  <c r="AJ322" i="2"/>
  <c r="AI322" i="2"/>
  <c r="AH322" i="2"/>
  <c r="AG322" i="2"/>
  <c r="AF322" i="2"/>
  <c r="AE322" i="2"/>
  <c r="AD322" i="2"/>
  <c r="AC322" i="2"/>
  <c r="AB322" i="2"/>
  <c r="AA322" i="2"/>
  <c r="Z322" i="2"/>
  <c r="Y322" i="2"/>
  <c r="X322" i="2"/>
  <c r="W322" i="2"/>
  <c r="K322" i="2"/>
  <c r="I322" i="2"/>
  <c r="J322" i="2" s="1"/>
  <c r="A322" i="2"/>
  <c r="BA139" i="2"/>
  <c r="AZ139" i="2"/>
  <c r="AY139" i="2"/>
  <c r="AX139" i="2"/>
  <c r="AW139" i="2"/>
  <c r="AV139" i="2"/>
  <c r="AU139" i="2"/>
  <c r="AT139" i="2"/>
  <c r="AS139" i="2"/>
  <c r="AR139" i="2"/>
  <c r="AQ139" i="2"/>
  <c r="AP139" i="2"/>
  <c r="AO139" i="2"/>
  <c r="AN139" i="2"/>
  <c r="AM139" i="2"/>
  <c r="AL139" i="2"/>
  <c r="AK139" i="2"/>
  <c r="AJ139" i="2"/>
  <c r="AI139" i="2"/>
  <c r="AH139" i="2"/>
  <c r="AG139" i="2"/>
  <c r="AF139" i="2"/>
  <c r="AE139" i="2"/>
  <c r="AD139" i="2"/>
  <c r="AC139" i="2"/>
  <c r="AB139" i="2"/>
  <c r="AA139" i="2"/>
  <c r="Z139" i="2"/>
  <c r="Y139" i="2"/>
  <c r="X139" i="2"/>
  <c r="W139" i="2"/>
  <c r="K139" i="2"/>
  <c r="I139" i="2"/>
  <c r="J139" i="2" s="1"/>
  <c r="A139" i="2"/>
  <c r="BA134" i="2"/>
  <c r="AZ134" i="2"/>
  <c r="AY134" i="2"/>
  <c r="AX134" i="2"/>
  <c r="AW134" i="2"/>
  <c r="AV134" i="2"/>
  <c r="AU134" i="2"/>
  <c r="AT134" i="2"/>
  <c r="AS134" i="2"/>
  <c r="AR134" i="2"/>
  <c r="AQ134" i="2"/>
  <c r="AP134" i="2"/>
  <c r="AO134" i="2"/>
  <c r="AN134" i="2"/>
  <c r="AM134" i="2"/>
  <c r="AL134" i="2"/>
  <c r="AK134" i="2"/>
  <c r="AJ134" i="2"/>
  <c r="AI134" i="2"/>
  <c r="AH134" i="2"/>
  <c r="AG134" i="2"/>
  <c r="AF134" i="2"/>
  <c r="AE134" i="2"/>
  <c r="AD134" i="2"/>
  <c r="AC134" i="2"/>
  <c r="AB134" i="2"/>
  <c r="AA134" i="2"/>
  <c r="Z134" i="2"/>
  <c r="Y134" i="2"/>
  <c r="X134" i="2"/>
  <c r="W134" i="2"/>
  <c r="K134" i="2"/>
  <c r="I134" i="2"/>
  <c r="J134" i="2" s="1"/>
  <c r="A134" i="2"/>
  <c r="BA135" i="2"/>
  <c r="AZ135" i="2"/>
  <c r="AY135" i="2"/>
  <c r="AX135" i="2"/>
  <c r="AW135" i="2"/>
  <c r="AV135" i="2"/>
  <c r="AU135" i="2"/>
  <c r="AT135" i="2"/>
  <c r="AS135" i="2"/>
  <c r="AR135" i="2"/>
  <c r="AQ135" i="2"/>
  <c r="AP135" i="2"/>
  <c r="AO135" i="2"/>
  <c r="AN135" i="2"/>
  <c r="AM135" i="2"/>
  <c r="AL135" i="2"/>
  <c r="AK135" i="2"/>
  <c r="AJ135" i="2"/>
  <c r="AI135" i="2"/>
  <c r="AH135" i="2"/>
  <c r="AG135" i="2"/>
  <c r="AF135" i="2"/>
  <c r="AE135" i="2"/>
  <c r="AD135" i="2"/>
  <c r="AC135" i="2"/>
  <c r="AB135" i="2"/>
  <c r="AA135" i="2"/>
  <c r="Z135" i="2"/>
  <c r="Y135" i="2"/>
  <c r="X135" i="2"/>
  <c r="W135" i="2"/>
  <c r="K135" i="2"/>
  <c r="I135" i="2"/>
  <c r="J135" i="2" s="1"/>
  <c r="A135" i="2"/>
  <c r="BA100" i="2"/>
  <c r="AZ100" i="2"/>
  <c r="AY100" i="2"/>
  <c r="AX100" i="2"/>
  <c r="AW100" i="2"/>
  <c r="AV100" i="2"/>
  <c r="AU100" i="2"/>
  <c r="AT100" i="2"/>
  <c r="AS100" i="2"/>
  <c r="AR100" i="2"/>
  <c r="AQ100" i="2"/>
  <c r="AP100" i="2"/>
  <c r="AO100" i="2"/>
  <c r="AN100" i="2"/>
  <c r="AM100" i="2"/>
  <c r="AL100" i="2"/>
  <c r="AK100" i="2"/>
  <c r="AJ100" i="2"/>
  <c r="AI100" i="2"/>
  <c r="AH100" i="2"/>
  <c r="AG100" i="2"/>
  <c r="AF100" i="2"/>
  <c r="AE100" i="2"/>
  <c r="AD100" i="2"/>
  <c r="AC100" i="2"/>
  <c r="AB100" i="2"/>
  <c r="AA100" i="2"/>
  <c r="Z100" i="2"/>
  <c r="Y100" i="2"/>
  <c r="X100" i="2"/>
  <c r="W100" i="2"/>
  <c r="K100" i="2"/>
  <c r="I100" i="2"/>
  <c r="J100" i="2" s="1"/>
  <c r="A100" i="2"/>
  <c r="BA98" i="2"/>
  <c r="AZ98" i="2"/>
  <c r="AY98" i="2"/>
  <c r="AX98" i="2"/>
  <c r="AW98" i="2"/>
  <c r="AV98" i="2"/>
  <c r="AU98" i="2"/>
  <c r="AT98" i="2"/>
  <c r="AS98" i="2"/>
  <c r="AR98" i="2"/>
  <c r="AQ98" i="2"/>
  <c r="AP98" i="2"/>
  <c r="AO98" i="2"/>
  <c r="AN98" i="2"/>
  <c r="AM98" i="2"/>
  <c r="AL98" i="2"/>
  <c r="AK98" i="2"/>
  <c r="AJ98" i="2"/>
  <c r="AI98" i="2"/>
  <c r="AH98" i="2"/>
  <c r="AG98" i="2"/>
  <c r="AF98" i="2"/>
  <c r="AE98" i="2"/>
  <c r="AD98" i="2"/>
  <c r="AC98" i="2"/>
  <c r="AB98" i="2"/>
  <c r="AA98" i="2"/>
  <c r="Z98" i="2"/>
  <c r="Y98" i="2"/>
  <c r="X98" i="2"/>
  <c r="W98" i="2"/>
  <c r="K98" i="2"/>
  <c r="I98" i="2"/>
  <c r="J98" i="2" s="1"/>
  <c r="A98" i="2"/>
  <c r="BA664" i="2"/>
  <c r="AZ664" i="2"/>
  <c r="AY664" i="2"/>
  <c r="AX664" i="2"/>
  <c r="AW664" i="2"/>
  <c r="AV664" i="2"/>
  <c r="AU664" i="2"/>
  <c r="AT664" i="2"/>
  <c r="AS664" i="2"/>
  <c r="AR664" i="2"/>
  <c r="AQ664" i="2"/>
  <c r="AP664" i="2"/>
  <c r="AO664" i="2"/>
  <c r="AN664" i="2"/>
  <c r="AM664" i="2"/>
  <c r="AL664" i="2"/>
  <c r="AK664" i="2"/>
  <c r="AJ664" i="2"/>
  <c r="AI664" i="2"/>
  <c r="AH664" i="2"/>
  <c r="AG664" i="2"/>
  <c r="AF664" i="2"/>
  <c r="AE664" i="2"/>
  <c r="AD664" i="2"/>
  <c r="AC664" i="2"/>
  <c r="AB664" i="2"/>
  <c r="AA664" i="2"/>
  <c r="Z664" i="2"/>
  <c r="Y664" i="2"/>
  <c r="X664" i="2"/>
  <c r="W664" i="2"/>
  <c r="I664" i="2"/>
  <c r="J664" i="2" s="1"/>
  <c r="A664" i="2"/>
  <c r="BA672" i="2"/>
  <c r="AZ672" i="2"/>
  <c r="AY672" i="2"/>
  <c r="AX672" i="2"/>
  <c r="AW672" i="2"/>
  <c r="AV672" i="2"/>
  <c r="AU672" i="2"/>
  <c r="AT672" i="2"/>
  <c r="AS672" i="2"/>
  <c r="AR672" i="2"/>
  <c r="AQ672" i="2"/>
  <c r="AP672" i="2"/>
  <c r="AO672" i="2"/>
  <c r="AN672" i="2"/>
  <c r="AM672" i="2"/>
  <c r="AL672" i="2"/>
  <c r="AK672" i="2"/>
  <c r="AJ672" i="2"/>
  <c r="AI672" i="2"/>
  <c r="AH672" i="2"/>
  <c r="AG672" i="2"/>
  <c r="AF672" i="2"/>
  <c r="AE672" i="2"/>
  <c r="AD672" i="2"/>
  <c r="AC672" i="2"/>
  <c r="AB672" i="2"/>
  <c r="AA672" i="2"/>
  <c r="Z672" i="2"/>
  <c r="Y672" i="2"/>
  <c r="X672" i="2"/>
  <c r="W672" i="2"/>
  <c r="I672" i="2"/>
  <c r="J672" i="2" s="1"/>
  <c r="A672" i="2"/>
  <c r="BA668" i="2"/>
  <c r="AZ668" i="2"/>
  <c r="AY668" i="2"/>
  <c r="AX668" i="2"/>
  <c r="AW668" i="2"/>
  <c r="AV668" i="2"/>
  <c r="AU668" i="2"/>
  <c r="AT668" i="2"/>
  <c r="AS668" i="2"/>
  <c r="AR668" i="2"/>
  <c r="AQ668" i="2"/>
  <c r="AP668" i="2"/>
  <c r="AO668" i="2"/>
  <c r="AN668" i="2"/>
  <c r="AM668" i="2"/>
  <c r="AL668" i="2"/>
  <c r="AK668" i="2"/>
  <c r="AJ668" i="2"/>
  <c r="AI668" i="2"/>
  <c r="AH668" i="2"/>
  <c r="AG668" i="2"/>
  <c r="AF668" i="2"/>
  <c r="AE668" i="2"/>
  <c r="AD668" i="2"/>
  <c r="AC668" i="2"/>
  <c r="AB668" i="2"/>
  <c r="AA668" i="2"/>
  <c r="Z668" i="2"/>
  <c r="Y668" i="2"/>
  <c r="X668" i="2"/>
  <c r="W668" i="2"/>
  <c r="I668" i="2"/>
  <c r="J668" i="2" s="1"/>
  <c r="A668" i="2"/>
  <c r="BA498" i="2"/>
  <c r="AZ498" i="2"/>
  <c r="AY498" i="2"/>
  <c r="AX498" i="2"/>
  <c r="AW498" i="2"/>
  <c r="AV498" i="2"/>
  <c r="AU498" i="2"/>
  <c r="AT498" i="2"/>
  <c r="AS498" i="2"/>
  <c r="AR498" i="2"/>
  <c r="AQ498" i="2"/>
  <c r="AP498" i="2"/>
  <c r="AO498" i="2"/>
  <c r="AN498" i="2"/>
  <c r="AM498" i="2"/>
  <c r="AL498" i="2"/>
  <c r="AK498" i="2"/>
  <c r="AJ498" i="2"/>
  <c r="AI498" i="2"/>
  <c r="AH498" i="2"/>
  <c r="AG498" i="2"/>
  <c r="AF498" i="2"/>
  <c r="AE498" i="2"/>
  <c r="AD498" i="2"/>
  <c r="AC498" i="2"/>
  <c r="AB498" i="2"/>
  <c r="AA498" i="2"/>
  <c r="Z498" i="2"/>
  <c r="Y498" i="2"/>
  <c r="X498" i="2"/>
  <c r="W498" i="2"/>
  <c r="I498" i="2"/>
  <c r="J498" i="2" s="1"/>
  <c r="A498" i="2"/>
  <c r="BA497" i="2"/>
  <c r="AZ497" i="2"/>
  <c r="AY497" i="2"/>
  <c r="AX497" i="2"/>
  <c r="AW497" i="2"/>
  <c r="AV497" i="2"/>
  <c r="AU497" i="2"/>
  <c r="AT497" i="2"/>
  <c r="AS497" i="2"/>
  <c r="AR497" i="2"/>
  <c r="AQ497" i="2"/>
  <c r="AP497" i="2"/>
  <c r="AO497" i="2"/>
  <c r="AN497" i="2"/>
  <c r="AM497" i="2"/>
  <c r="AL497" i="2"/>
  <c r="AK497" i="2"/>
  <c r="AJ497" i="2"/>
  <c r="AI497" i="2"/>
  <c r="AH497" i="2"/>
  <c r="AG497" i="2"/>
  <c r="AF497" i="2"/>
  <c r="AE497" i="2"/>
  <c r="AD497" i="2"/>
  <c r="AC497" i="2"/>
  <c r="AB497" i="2"/>
  <c r="AA497" i="2"/>
  <c r="Z497" i="2"/>
  <c r="Y497" i="2"/>
  <c r="X497" i="2"/>
  <c r="W497" i="2"/>
  <c r="I497" i="2"/>
  <c r="J497" i="2" s="1"/>
  <c r="A497" i="2"/>
  <c r="BA496" i="2"/>
  <c r="AZ496" i="2"/>
  <c r="AY496" i="2"/>
  <c r="AX496" i="2"/>
  <c r="AW496" i="2"/>
  <c r="AV496" i="2"/>
  <c r="AU496" i="2"/>
  <c r="AT496" i="2"/>
  <c r="AS496" i="2"/>
  <c r="AR496" i="2"/>
  <c r="AQ496" i="2"/>
  <c r="AP496" i="2"/>
  <c r="AO496" i="2"/>
  <c r="AN496" i="2"/>
  <c r="AM496" i="2"/>
  <c r="AL496" i="2"/>
  <c r="AK496" i="2"/>
  <c r="AJ496" i="2"/>
  <c r="AI496" i="2"/>
  <c r="AH496" i="2"/>
  <c r="AG496" i="2"/>
  <c r="AF496" i="2"/>
  <c r="AE496" i="2"/>
  <c r="AD496" i="2"/>
  <c r="AC496" i="2"/>
  <c r="AB496" i="2"/>
  <c r="AA496" i="2"/>
  <c r="Z496" i="2"/>
  <c r="Y496" i="2"/>
  <c r="X496" i="2"/>
  <c r="W496" i="2"/>
  <c r="I496" i="2"/>
  <c r="J496" i="2" s="1"/>
  <c r="A496" i="2"/>
  <c r="BA637" i="2"/>
  <c r="AZ637" i="2"/>
  <c r="AY637" i="2"/>
  <c r="AX637" i="2"/>
  <c r="AW637" i="2"/>
  <c r="AV637" i="2"/>
  <c r="AU637" i="2"/>
  <c r="AT637" i="2"/>
  <c r="AS637" i="2"/>
  <c r="AR637" i="2"/>
  <c r="AQ637" i="2"/>
  <c r="AP637" i="2"/>
  <c r="AO637" i="2"/>
  <c r="AN637" i="2"/>
  <c r="AM637" i="2"/>
  <c r="AL637" i="2"/>
  <c r="AK637" i="2"/>
  <c r="AJ637" i="2"/>
  <c r="AI637" i="2"/>
  <c r="AH637" i="2"/>
  <c r="AG637" i="2"/>
  <c r="AF637" i="2"/>
  <c r="AE637" i="2"/>
  <c r="AD637" i="2"/>
  <c r="AC637" i="2"/>
  <c r="AB637" i="2"/>
  <c r="AA637" i="2"/>
  <c r="Z637" i="2"/>
  <c r="Y637" i="2"/>
  <c r="X637" i="2"/>
  <c r="W637" i="2"/>
  <c r="K637" i="2"/>
  <c r="I637" i="2"/>
  <c r="J637" i="2" s="1"/>
  <c r="A637" i="2"/>
  <c r="BA502" i="2"/>
  <c r="AZ502" i="2"/>
  <c r="AY502" i="2"/>
  <c r="AX502" i="2"/>
  <c r="AW502" i="2"/>
  <c r="AV502" i="2"/>
  <c r="AU502" i="2"/>
  <c r="AT502" i="2"/>
  <c r="AS502" i="2"/>
  <c r="AR502" i="2"/>
  <c r="AQ502" i="2"/>
  <c r="AP502" i="2"/>
  <c r="AO502" i="2"/>
  <c r="AN502" i="2"/>
  <c r="AM502" i="2"/>
  <c r="AL502" i="2"/>
  <c r="AK502" i="2"/>
  <c r="AJ502" i="2"/>
  <c r="AI502" i="2"/>
  <c r="AH502" i="2"/>
  <c r="AG502" i="2"/>
  <c r="AF502" i="2"/>
  <c r="AE502" i="2"/>
  <c r="AD502" i="2"/>
  <c r="AC502" i="2"/>
  <c r="AB502" i="2"/>
  <c r="AA502" i="2"/>
  <c r="Z502" i="2"/>
  <c r="Y502" i="2"/>
  <c r="X502" i="2"/>
  <c r="W502" i="2"/>
  <c r="K502" i="2"/>
  <c r="I502" i="2"/>
  <c r="J502" i="2" s="1"/>
  <c r="A502" i="2"/>
  <c r="BA633" i="2"/>
  <c r="AZ633" i="2"/>
  <c r="AY633" i="2"/>
  <c r="AX633" i="2"/>
  <c r="AW633" i="2"/>
  <c r="AV633" i="2"/>
  <c r="AU633" i="2"/>
  <c r="AT633" i="2"/>
  <c r="AS633" i="2"/>
  <c r="AR633" i="2"/>
  <c r="AQ633" i="2"/>
  <c r="AP633" i="2"/>
  <c r="AO633" i="2"/>
  <c r="AN633" i="2"/>
  <c r="AM633" i="2"/>
  <c r="AL633" i="2"/>
  <c r="AK633" i="2"/>
  <c r="AJ633" i="2"/>
  <c r="AI633" i="2"/>
  <c r="AH633" i="2"/>
  <c r="AG633" i="2"/>
  <c r="AF633" i="2"/>
  <c r="AE633" i="2"/>
  <c r="AD633" i="2"/>
  <c r="AC633" i="2"/>
  <c r="AB633" i="2"/>
  <c r="AA633" i="2"/>
  <c r="Z633" i="2"/>
  <c r="Y633" i="2"/>
  <c r="X633" i="2"/>
  <c r="W633" i="2"/>
  <c r="K633" i="2"/>
  <c r="I633" i="2"/>
  <c r="J633" i="2" s="1"/>
  <c r="A633" i="2"/>
  <c r="BA639" i="2"/>
  <c r="AZ639" i="2"/>
  <c r="AY639" i="2"/>
  <c r="AX639" i="2"/>
  <c r="AW639" i="2"/>
  <c r="AV639" i="2"/>
  <c r="AU639" i="2"/>
  <c r="AT639" i="2"/>
  <c r="AS639" i="2"/>
  <c r="AR639" i="2"/>
  <c r="AQ639" i="2"/>
  <c r="AP639" i="2"/>
  <c r="AO639" i="2"/>
  <c r="AN639" i="2"/>
  <c r="AM639" i="2"/>
  <c r="AL639" i="2"/>
  <c r="AK639" i="2"/>
  <c r="AJ639" i="2"/>
  <c r="AI639" i="2"/>
  <c r="AH639" i="2"/>
  <c r="AG639" i="2"/>
  <c r="AF639" i="2"/>
  <c r="AE639" i="2"/>
  <c r="AD639" i="2"/>
  <c r="AC639" i="2"/>
  <c r="AB639" i="2"/>
  <c r="AA639" i="2"/>
  <c r="Z639" i="2"/>
  <c r="Y639" i="2"/>
  <c r="X639" i="2"/>
  <c r="W639" i="2"/>
  <c r="K639" i="2"/>
  <c r="I639" i="2"/>
  <c r="J639" i="2" s="1"/>
  <c r="A639" i="2"/>
  <c r="BA491" i="2"/>
  <c r="AZ491" i="2"/>
  <c r="AY491" i="2"/>
  <c r="AX491" i="2"/>
  <c r="AW491" i="2"/>
  <c r="AV491" i="2"/>
  <c r="AU491" i="2"/>
  <c r="AT491" i="2"/>
  <c r="AS491" i="2"/>
  <c r="AR491" i="2"/>
  <c r="AQ491" i="2"/>
  <c r="AP491" i="2"/>
  <c r="AO491" i="2"/>
  <c r="AN491" i="2"/>
  <c r="AM491" i="2"/>
  <c r="AL491" i="2"/>
  <c r="AK491" i="2"/>
  <c r="AJ491" i="2"/>
  <c r="AI491" i="2"/>
  <c r="AH491" i="2"/>
  <c r="AG491" i="2"/>
  <c r="AF491" i="2"/>
  <c r="AE491" i="2"/>
  <c r="AD491" i="2"/>
  <c r="AC491" i="2"/>
  <c r="AB491" i="2"/>
  <c r="AA491" i="2"/>
  <c r="Z491" i="2"/>
  <c r="Y491" i="2"/>
  <c r="X491" i="2"/>
  <c r="W491" i="2"/>
  <c r="K491" i="2"/>
  <c r="I491" i="2"/>
  <c r="J491" i="2" s="1"/>
  <c r="A491" i="2"/>
  <c r="BA658" i="2"/>
  <c r="AZ658" i="2"/>
  <c r="AY658" i="2"/>
  <c r="AX658" i="2"/>
  <c r="AW658" i="2"/>
  <c r="AV658" i="2"/>
  <c r="AU658" i="2"/>
  <c r="AT658" i="2"/>
  <c r="AS658" i="2"/>
  <c r="AR658" i="2"/>
  <c r="AQ658" i="2"/>
  <c r="AP658" i="2"/>
  <c r="AO658" i="2"/>
  <c r="AN658" i="2"/>
  <c r="AM658" i="2"/>
  <c r="AL658" i="2"/>
  <c r="AK658" i="2"/>
  <c r="AJ658" i="2"/>
  <c r="AI658" i="2"/>
  <c r="AH658" i="2"/>
  <c r="AG658" i="2"/>
  <c r="AF658" i="2"/>
  <c r="AE658" i="2"/>
  <c r="AD658" i="2"/>
  <c r="AC658" i="2"/>
  <c r="AB658" i="2"/>
  <c r="AA658" i="2"/>
  <c r="Z658" i="2"/>
  <c r="Y658" i="2"/>
  <c r="X658" i="2"/>
  <c r="W658" i="2"/>
  <c r="K658" i="2"/>
  <c r="I658" i="2"/>
  <c r="J658" i="2" s="1"/>
  <c r="A658" i="2"/>
  <c r="BA656" i="2"/>
  <c r="AZ656" i="2"/>
  <c r="AY656" i="2"/>
  <c r="AX656" i="2"/>
  <c r="AW656" i="2"/>
  <c r="AV656" i="2"/>
  <c r="AU656" i="2"/>
  <c r="AT656" i="2"/>
  <c r="AS656" i="2"/>
  <c r="AR656" i="2"/>
  <c r="AQ656" i="2"/>
  <c r="AP656" i="2"/>
  <c r="AO656" i="2"/>
  <c r="AN656" i="2"/>
  <c r="AM656" i="2"/>
  <c r="AL656" i="2"/>
  <c r="AK656" i="2"/>
  <c r="AJ656" i="2"/>
  <c r="AI656" i="2"/>
  <c r="AH656" i="2"/>
  <c r="AG656" i="2"/>
  <c r="AF656" i="2"/>
  <c r="AE656" i="2"/>
  <c r="AD656" i="2"/>
  <c r="AC656" i="2"/>
  <c r="AB656" i="2"/>
  <c r="AA656" i="2"/>
  <c r="Z656" i="2"/>
  <c r="Y656" i="2"/>
  <c r="X656" i="2"/>
  <c r="W656" i="2"/>
  <c r="K656" i="2"/>
  <c r="I656" i="2"/>
  <c r="J656" i="2" s="1"/>
  <c r="A656" i="2"/>
  <c r="BA643" i="2"/>
  <c r="AZ643" i="2"/>
  <c r="AY643" i="2"/>
  <c r="AX643" i="2"/>
  <c r="AW643" i="2"/>
  <c r="AV643" i="2"/>
  <c r="AU643" i="2"/>
  <c r="AT643" i="2"/>
  <c r="AS643" i="2"/>
  <c r="AR643" i="2"/>
  <c r="AQ643" i="2"/>
  <c r="AP643" i="2"/>
  <c r="AO643" i="2"/>
  <c r="AN643" i="2"/>
  <c r="AM643" i="2"/>
  <c r="AL643" i="2"/>
  <c r="AK643" i="2"/>
  <c r="AJ643" i="2"/>
  <c r="AI643" i="2"/>
  <c r="AH643" i="2"/>
  <c r="AG643" i="2"/>
  <c r="AF643" i="2"/>
  <c r="AE643" i="2"/>
  <c r="AD643" i="2"/>
  <c r="AC643" i="2"/>
  <c r="AB643" i="2"/>
  <c r="AA643" i="2"/>
  <c r="Z643" i="2"/>
  <c r="Y643" i="2"/>
  <c r="X643" i="2"/>
  <c r="W643" i="2"/>
  <c r="K643" i="2"/>
  <c r="I643" i="2"/>
  <c r="J643" i="2" s="1"/>
  <c r="A643" i="2"/>
  <c r="BA548" i="2"/>
  <c r="AZ548" i="2"/>
  <c r="AY548" i="2"/>
  <c r="AX548" i="2"/>
  <c r="AW548" i="2"/>
  <c r="AV548" i="2"/>
  <c r="AU548" i="2"/>
  <c r="AT548" i="2"/>
  <c r="AS548" i="2"/>
  <c r="AR548" i="2"/>
  <c r="AQ548" i="2"/>
  <c r="AP548" i="2"/>
  <c r="AO548" i="2"/>
  <c r="AN548" i="2"/>
  <c r="AM548" i="2"/>
  <c r="AL548" i="2"/>
  <c r="AK548" i="2"/>
  <c r="AJ548" i="2"/>
  <c r="AI548" i="2"/>
  <c r="AH548" i="2"/>
  <c r="AG548" i="2"/>
  <c r="AF548" i="2"/>
  <c r="AE548" i="2"/>
  <c r="AD548" i="2"/>
  <c r="AC548" i="2"/>
  <c r="AB548" i="2"/>
  <c r="AA548" i="2"/>
  <c r="Z548" i="2"/>
  <c r="Y548" i="2"/>
  <c r="X548" i="2"/>
  <c r="W548" i="2"/>
  <c r="K548" i="2"/>
  <c r="I548" i="2"/>
  <c r="J548" i="2" s="1"/>
  <c r="A548" i="2"/>
  <c r="BA553" i="2"/>
  <c r="AZ553" i="2"/>
  <c r="AY553" i="2"/>
  <c r="AX553" i="2"/>
  <c r="AW553" i="2"/>
  <c r="AV553" i="2"/>
  <c r="AU553" i="2"/>
  <c r="AT553" i="2"/>
  <c r="AS553" i="2"/>
  <c r="AR553" i="2"/>
  <c r="AQ553" i="2"/>
  <c r="AP553" i="2"/>
  <c r="AO553" i="2"/>
  <c r="AN553" i="2"/>
  <c r="AM553" i="2"/>
  <c r="AL553" i="2"/>
  <c r="AK553" i="2"/>
  <c r="AJ553" i="2"/>
  <c r="AI553" i="2"/>
  <c r="AH553" i="2"/>
  <c r="AG553" i="2"/>
  <c r="AF553" i="2"/>
  <c r="AE553" i="2"/>
  <c r="AD553" i="2"/>
  <c r="AC553" i="2"/>
  <c r="AB553" i="2"/>
  <c r="AA553" i="2"/>
  <c r="Z553" i="2"/>
  <c r="Y553" i="2"/>
  <c r="X553" i="2"/>
  <c r="W553" i="2"/>
  <c r="K553" i="2"/>
  <c r="I553" i="2"/>
  <c r="J553" i="2" s="1"/>
  <c r="A553" i="2"/>
  <c r="BA512" i="2"/>
  <c r="AZ512" i="2"/>
  <c r="AY512" i="2"/>
  <c r="AX512" i="2"/>
  <c r="AW512" i="2"/>
  <c r="AV512" i="2"/>
  <c r="AU512" i="2"/>
  <c r="AT512" i="2"/>
  <c r="AS512" i="2"/>
  <c r="AR512" i="2"/>
  <c r="AQ512" i="2"/>
  <c r="AP512" i="2"/>
  <c r="AO512" i="2"/>
  <c r="AN512" i="2"/>
  <c r="AM512" i="2"/>
  <c r="AL512" i="2"/>
  <c r="AK512" i="2"/>
  <c r="AJ512" i="2"/>
  <c r="AI512" i="2"/>
  <c r="AH512" i="2"/>
  <c r="AG512" i="2"/>
  <c r="AF512" i="2"/>
  <c r="AE512" i="2"/>
  <c r="AD512" i="2"/>
  <c r="AC512" i="2"/>
  <c r="AB512" i="2"/>
  <c r="AA512" i="2"/>
  <c r="Z512" i="2"/>
  <c r="Y512" i="2"/>
  <c r="X512" i="2"/>
  <c r="W512" i="2"/>
  <c r="K512" i="2"/>
  <c r="I512" i="2"/>
  <c r="J512" i="2" s="1"/>
  <c r="A512" i="2"/>
  <c r="BA507" i="2"/>
  <c r="AZ507" i="2"/>
  <c r="AY507" i="2"/>
  <c r="AX507" i="2"/>
  <c r="AW507" i="2"/>
  <c r="AV507" i="2"/>
  <c r="AU507" i="2"/>
  <c r="AT507" i="2"/>
  <c r="AS507" i="2"/>
  <c r="AR507" i="2"/>
  <c r="AQ507" i="2"/>
  <c r="AP507" i="2"/>
  <c r="AO507" i="2"/>
  <c r="AN507" i="2"/>
  <c r="AM507" i="2"/>
  <c r="AL507" i="2"/>
  <c r="AK507" i="2"/>
  <c r="AJ507" i="2"/>
  <c r="AI507" i="2"/>
  <c r="AH507" i="2"/>
  <c r="AG507" i="2"/>
  <c r="AF507" i="2"/>
  <c r="AE507" i="2"/>
  <c r="AD507" i="2"/>
  <c r="AC507" i="2"/>
  <c r="AB507" i="2"/>
  <c r="AA507" i="2"/>
  <c r="Z507" i="2"/>
  <c r="Y507" i="2"/>
  <c r="X507" i="2"/>
  <c r="W507" i="2"/>
  <c r="K507" i="2"/>
  <c r="I507" i="2"/>
  <c r="J507" i="2" s="1"/>
  <c r="A507" i="2"/>
  <c r="BA505" i="2"/>
  <c r="AZ505" i="2"/>
  <c r="AY505" i="2"/>
  <c r="AX505" i="2"/>
  <c r="AW505" i="2"/>
  <c r="AV505" i="2"/>
  <c r="AU505" i="2"/>
  <c r="AT505" i="2"/>
  <c r="AS505" i="2"/>
  <c r="AR505" i="2"/>
  <c r="AQ505" i="2"/>
  <c r="AP505" i="2"/>
  <c r="AO505" i="2"/>
  <c r="AN505" i="2"/>
  <c r="AM505" i="2"/>
  <c r="AL505" i="2"/>
  <c r="AK505" i="2"/>
  <c r="AJ505" i="2"/>
  <c r="AI505" i="2"/>
  <c r="AH505" i="2"/>
  <c r="AG505" i="2"/>
  <c r="AF505" i="2"/>
  <c r="AE505" i="2"/>
  <c r="AD505" i="2"/>
  <c r="AC505" i="2"/>
  <c r="AB505" i="2"/>
  <c r="AA505" i="2"/>
  <c r="Z505" i="2"/>
  <c r="Y505" i="2"/>
  <c r="X505" i="2"/>
  <c r="W505" i="2"/>
  <c r="K505" i="2"/>
  <c r="I505" i="2"/>
  <c r="J505" i="2" s="1"/>
  <c r="A505" i="2"/>
  <c r="BA511" i="2"/>
  <c r="AZ511" i="2"/>
  <c r="AY511" i="2"/>
  <c r="AX511" i="2"/>
  <c r="AW511" i="2"/>
  <c r="AV511" i="2"/>
  <c r="AU511" i="2"/>
  <c r="AT511" i="2"/>
  <c r="AS511" i="2"/>
  <c r="AR511" i="2"/>
  <c r="AQ511" i="2"/>
  <c r="AP511" i="2"/>
  <c r="AO511" i="2"/>
  <c r="AN511" i="2"/>
  <c r="AM511" i="2"/>
  <c r="AL511" i="2"/>
  <c r="AK511" i="2"/>
  <c r="AJ511" i="2"/>
  <c r="AI511" i="2"/>
  <c r="AH511" i="2"/>
  <c r="AG511" i="2"/>
  <c r="AF511" i="2"/>
  <c r="AE511" i="2"/>
  <c r="AD511" i="2"/>
  <c r="AC511" i="2"/>
  <c r="AB511" i="2"/>
  <c r="AA511" i="2"/>
  <c r="Z511" i="2"/>
  <c r="Y511" i="2"/>
  <c r="X511" i="2"/>
  <c r="W511" i="2"/>
  <c r="K511" i="2"/>
  <c r="I511" i="2"/>
  <c r="J511" i="2" s="1"/>
  <c r="A511" i="2"/>
  <c r="BA468" i="2"/>
  <c r="AZ468" i="2"/>
  <c r="AY468" i="2"/>
  <c r="AX468" i="2"/>
  <c r="AW468" i="2"/>
  <c r="AV468" i="2"/>
  <c r="AU468" i="2"/>
  <c r="AT468" i="2"/>
  <c r="AS468" i="2"/>
  <c r="AR468" i="2"/>
  <c r="AQ468" i="2"/>
  <c r="AP468" i="2"/>
  <c r="AO468" i="2"/>
  <c r="AN468" i="2"/>
  <c r="AM468" i="2"/>
  <c r="AL468" i="2"/>
  <c r="AK468" i="2"/>
  <c r="AJ468" i="2"/>
  <c r="AI468" i="2"/>
  <c r="AH468" i="2"/>
  <c r="AG468" i="2"/>
  <c r="AF468" i="2"/>
  <c r="AE468" i="2"/>
  <c r="AD468" i="2"/>
  <c r="AC468" i="2"/>
  <c r="AB468" i="2"/>
  <c r="AA468" i="2"/>
  <c r="Z468" i="2"/>
  <c r="Y468" i="2"/>
  <c r="X468" i="2"/>
  <c r="W468" i="2"/>
  <c r="K468" i="2"/>
  <c r="I468" i="2"/>
  <c r="J468" i="2" s="1"/>
  <c r="A468" i="2"/>
  <c r="BA467" i="2"/>
  <c r="AZ467" i="2"/>
  <c r="AY467" i="2"/>
  <c r="AX467" i="2"/>
  <c r="AW467" i="2"/>
  <c r="AV467" i="2"/>
  <c r="AU467" i="2"/>
  <c r="AT467" i="2"/>
  <c r="AS467" i="2"/>
  <c r="AR467" i="2"/>
  <c r="AQ467" i="2"/>
  <c r="AP467" i="2"/>
  <c r="AO467" i="2"/>
  <c r="AN467" i="2"/>
  <c r="AM467" i="2"/>
  <c r="AL467" i="2"/>
  <c r="AK467" i="2"/>
  <c r="AJ467" i="2"/>
  <c r="AI467" i="2"/>
  <c r="AH467" i="2"/>
  <c r="AG467" i="2"/>
  <c r="AF467" i="2"/>
  <c r="AE467" i="2"/>
  <c r="AD467" i="2"/>
  <c r="AC467" i="2"/>
  <c r="AB467" i="2"/>
  <c r="AA467" i="2"/>
  <c r="Z467" i="2"/>
  <c r="Y467" i="2"/>
  <c r="X467" i="2"/>
  <c r="W467" i="2"/>
  <c r="K467" i="2"/>
  <c r="I467" i="2"/>
  <c r="J467" i="2" s="1"/>
  <c r="A467" i="2"/>
  <c r="BA466" i="2"/>
  <c r="AZ466" i="2"/>
  <c r="AY466" i="2"/>
  <c r="AX466" i="2"/>
  <c r="AW466" i="2"/>
  <c r="AV466" i="2"/>
  <c r="AU466" i="2"/>
  <c r="AT466" i="2"/>
  <c r="AS466" i="2"/>
  <c r="AR466" i="2"/>
  <c r="AQ466" i="2"/>
  <c r="AP466" i="2"/>
  <c r="AO466" i="2"/>
  <c r="AN466" i="2"/>
  <c r="AM466" i="2"/>
  <c r="AL466" i="2"/>
  <c r="AK466" i="2"/>
  <c r="AJ466" i="2"/>
  <c r="AI466" i="2"/>
  <c r="AH466" i="2"/>
  <c r="AG466" i="2"/>
  <c r="AF466" i="2"/>
  <c r="AE466" i="2"/>
  <c r="AD466" i="2"/>
  <c r="AC466" i="2"/>
  <c r="AB466" i="2"/>
  <c r="AA466" i="2"/>
  <c r="Z466" i="2"/>
  <c r="Y466" i="2"/>
  <c r="X466" i="2"/>
  <c r="W466" i="2"/>
  <c r="K466" i="2"/>
  <c r="I466" i="2"/>
  <c r="J466" i="2" s="1"/>
  <c r="A466" i="2"/>
  <c r="BA465" i="2"/>
  <c r="AZ465" i="2"/>
  <c r="AY465" i="2"/>
  <c r="AX465" i="2"/>
  <c r="AW465" i="2"/>
  <c r="AV465" i="2"/>
  <c r="AU465" i="2"/>
  <c r="AT465" i="2"/>
  <c r="AS465" i="2"/>
  <c r="AR465" i="2"/>
  <c r="AQ465" i="2"/>
  <c r="AP465" i="2"/>
  <c r="AO465" i="2"/>
  <c r="AN465" i="2"/>
  <c r="AM465" i="2"/>
  <c r="AL465" i="2"/>
  <c r="AK465" i="2"/>
  <c r="AJ465" i="2"/>
  <c r="AI465" i="2"/>
  <c r="AH465" i="2"/>
  <c r="AG465" i="2"/>
  <c r="AF465" i="2"/>
  <c r="AE465" i="2"/>
  <c r="AD465" i="2"/>
  <c r="AC465" i="2"/>
  <c r="AB465" i="2"/>
  <c r="AA465" i="2"/>
  <c r="Z465" i="2"/>
  <c r="Y465" i="2"/>
  <c r="X465" i="2"/>
  <c r="W465" i="2"/>
  <c r="K465" i="2"/>
  <c r="I465" i="2"/>
  <c r="J465" i="2" s="1"/>
  <c r="A465" i="2"/>
  <c r="BA480" i="2"/>
  <c r="AZ480" i="2"/>
  <c r="AY480" i="2"/>
  <c r="AX480" i="2"/>
  <c r="AW480" i="2"/>
  <c r="AV480" i="2"/>
  <c r="AU480" i="2"/>
  <c r="AT480" i="2"/>
  <c r="AS480" i="2"/>
  <c r="AR480" i="2"/>
  <c r="AQ480" i="2"/>
  <c r="AP480" i="2"/>
  <c r="AO480" i="2"/>
  <c r="AN480" i="2"/>
  <c r="AM480" i="2"/>
  <c r="AL480" i="2"/>
  <c r="AK480" i="2"/>
  <c r="AJ480" i="2"/>
  <c r="AI480" i="2"/>
  <c r="AH480" i="2"/>
  <c r="AG480" i="2"/>
  <c r="AF480" i="2"/>
  <c r="AE480" i="2"/>
  <c r="AD480" i="2"/>
  <c r="AC480" i="2"/>
  <c r="AB480" i="2"/>
  <c r="AA480" i="2"/>
  <c r="Z480" i="2"/>
  <c r="Y480" i="2"/>
  <c r="X480" i="2"/>
  <c r="W480" i="2"/>
  <c r="K480" i="2"/>
  <c r="I480" i="2"/>
  <c r="J480" i="2" s="1"/>
  <c r="A480" i="2"/>
  <c r="BA479" i="2"/>
  <c r="AZ479" i="2"/>
  <c r="AY479" i="2"/>
  <c r="AX479" i="2"/>
  <c r="AW479" i="2"/>
  <c r="AV479" i="2"/>
  <c r="AU479" i="2"/>
  <c r="AT479" i="2"/>
  <c r="AS479" i="2"/>
  <c r="AR479" i="2"/>
  <c r="AQ479" i="2"/>
  <c r="AP479" i="2"/>
  <c r="AO479" i="2"/>
  <c r="AN479" i="2"/>
  <c r="AM479" i="2"/>
  <c r="AL479" i="2"/>
  <c r="AK479" i="2"/>
  <c r="AJ479" i="2"/>
  <c r="AI479" i="2"/>
  <c r="AH479" i="2"/>
  <c r="AG479" i="2"/>
  <c r="AF479" i="2"/>
  <c r="AE479" i="2"/>
  <c r="AD479" i="2"/>
  <c r="AC479" i="2"/>
  <c r="AB479" i="2"/>
  <c r="AA479" i="2"/>
  <c r="Z479" i="2"/>
  <c r="Y479" i="2"/>
  <c r="X479" i="2"/>
  <c r="W479" i="2"/>
  <c r="K479" i="2"/>
  <c r="I479" i="2"/>
  <c r="J479" i="2" s="1"/>
  <c r="A479" i="2"/>
  <c r="BA478" i="2"/>
  <c r="AZ478" i="2"/>
  <c r="AY478" i="2"/>
  <c r="AX478" i="2"/>
  <c r="AW478" i="2"/>
  <c r="AV478" i="2"/>
  <c r="AU478" i="2"/>
  <c r="AT478" i="2"/>
  <c r="AS478" i="2"/>
  <c r="AR478" i="2"/>
  <c r="AQ478" i="2"/>
  <c r="AP478" i="2"/>
  <c r="AO478" i="2"/>
  <c r="AN478" i="2"/>
  <c r="AM478" i="2"/>
  <c r="AL478" i="2"/>
  <c r="AK478" i="2"/>
  <c r="AJ478" i="2"/>
  <c r="AI478" i="2"/>
  <c r="AH478" i="2"/>
  <c r="AG478" i="2"/>
  <c r="AF478" i="2"/>
  <c r="AE478" i="2"/>
  <c r="AD478" i="2"/>
  <c r="AC478" i="2"/>
  <c r="AB478" i="2"/>
  <c r="AA478" i="2"/>
  <c r="Z478" i="2"/>
  <c r="Y478" i="2"/>
  <c r="X478" i="2"/>
  <c r="W478" i="2"/>
  <c r="K478" i="2"/>
  <c r="I478" i="2"/>
  <c r="J478" i="2" s="1"/>
  <c r="A478" i="2"/>
  <c r="BA477" i="2"/>
  <c r="AZ477" i="2"/>
  <c r="AY477" i="2"/>
  <c r="AX477" i="2"/>
  <c r="AW477" i="2"/>
  <c r="AV477" i="2"/>
  <c r="AU477" i="2"/>
  <c r="AT477" i="2"/>
  <c r="AS477" i="2"/>
  <c r="AR477" i="2"/>
  <c r="AQ477" i="2"/>
  <c r="AP477" i="2"/>
  <c r="AO477" i="2"/>
  <c r="AN477" i="2"/>
  <c r="AM477" i="2"/>
  <c r="AL477" i="2"/>
  <c r="AK477" i="2"/>
  <c r="AJ477" i="2"/>
  <c r="AI477" i="2"/>
  <c r="AH477" i="2"/>
  <c r="AG477" i="2"/>
  <c r="AF477" i="2"/>
  <c r="AE477" i="2"/>
  <c r="AD477" i="2"/>
  <c r="AC477" i="2"/>
  <c r="AB477" i="2"/>
  <c r="AA477" i="2"/>
  <c r="Z477" i="2"/>
  <c r="Y477" i="2"/>
  <c r="X477" i="2"/>
  <c r="W477" i="2"/>
  <c r="K477" i="2"/>
  <c r="I477" i="2"/>
  <c r="J477" i="2" s="1"/>
  <c r="A477" i="2"/>
  <c r="BA652" i="2"/>
  <c r="AZ652" i="2"/>
  <c r="AY652" i="2"/>
  <c r="AX652" i="2"/>
  <c r="AW652" i="2"/>
  <c r="AV652" i="2"/>
  <c r="AU652" i="2"/>
  <c r="AT652" i="2"/>
  <c r="AS652" i="2"/>
  <c r="AR652" i="2"/>
  <c r="AQ652" i="2"/>
  <c r="AP652" i="2"/>
  <c r="AO652" i="2"/>
  <c r="AN652" i="2"/>
  <c r="AM652" i="2"/>
  <c r="AL652" i="2"/>
  <c r="AK652" i="2"/>
  <c r="AJ652" i="2"/>
  <c r="AI652" i="2"/>
  <c r="AH652" i="2"/>
  <c r="AG652" i="2"/>
  <c r="AF652" i="2"/>
  <c r="AE652" i="2"/>
  <c r="AD652" i="2"/>
  <c r="AC652" i="2"/>
  <c r="AB652" i="2"/>
  <c r="AA652" i="2"/>
  <c r="Z652" i="2"/>
  <c r="Y652" i="2"/>
  <c r="X652" i="2"/>
  <c r="W652" i="2"/>
  <c r="K652" i="2"/>
  <c r="I652" i="2"/>
  <c r="J652" i="2" s="1"/>
  <c r="A652" i="2"/>
  <c r="BA456" i="2"/>
  <c r="AZ456" i="2"/>
  <c r="AY456" i="2"/>
  <c r="AX456" i="2"/>
  <c r="AW456" i="2"/>
  <c r="AV456" i="2"/>
  <c r="AU456" i="2"/>
  <c r="AT456" i="2"/>
  <c r="AS456" i="2"/>
  <c r="AR456" i="2"/>
  <c r="AQ456" i="2"/>
  <c r="AP456" i="2"/>
  <c r="AO456" i="2"/>
  <c r="AN456" i="2"/>
  <c r="AM456" i="2"/>
  <c r="AL456" i="2"/>
  <c r="AK456" i="2"/>
  <c r="AJ456" i="2"/>
  <c r="AI456" i="2"/>
  <c r="AH456" i="2"/>
  <c r="AG456" i="2"/>
  <c r="AF456" i="2"/>
  <c r="AE456" i="2"/>
  <c r="AD456" i="2"/>
  <c r="AC456" i="2"/>
  <c r="AB456" i="2"/>
  <c r="AA456" i="2"/>
  <c r="Z456" i="2"/>
  <c r="Y456" i="2"/>
  <c r="X456" i="2"/>
  <c r="W456" i="2"/>
  <c r="K456" i="2"/>
  <c r="I456" i="2"/>
  <c r="J456" i="2" s="1"/>
  <c r="A456" i="2"/>
  <c r="BA587" i="2"/>
  <c r="AZ587" i="2"/>
  <c r="AY587" i="2"/>
  <c r="AX587" i="2"/>
  <c r="AW587" i="2"/>
  <c r="AV587" i="2"/>
  <c r="AU587" i="2"/>
  <c r="AT587" i="2"/>
  <c r="AS587" i="2"/>
  <c r="AR587" i="2"/>
  <c r="AQ587" i="2"/>
  <c r="AP587" i="2"/>
  <c r="AO587" i="2"/>
  <c r="AN587" i="2"/>
  <c r="AM587" i="2"/>
  <c r="AL587" i="2"/>
  <c r="AK587" i="2"/>
  <c r="AJ587" i="2"/>
  <c r="AI587" i="2"/>
  <c r="AH587" i="2"/>
  <c r="AG587" i="2"/>
  <c r="AF587" i="2"/>
  <c r="AE587" i="2"/>
  <c r="AD587" i="2"/>
  <c r="AC587" i="2"/>
  <c r="AB587" i="2"/>
  <c r="AA587" i="2"/>
  <c r="Z587" i="2"/>
  <c r="Y587" i="2"/>
  <c r="X587" i="2"/>
  <c r="W587" i="2"/>
  <c r="K587" i="2"/>
  <c r="I587" i="2"/>
  <c r="J587" i="2" s="1"/>
  <c r="A587" i="2"/>
  <c r="BA586" i="2"/>
  <c r="AZ586" i="2"/>
  <c r="AY586" i="2"/>
  <c r="AX586" i="2"/>
  <c r="AW586" i="2"/>
  <c r="AV586" i="2"/>
  <c r="AU586" i="2"/>
  <c r="AT586" i="2"/>
  <c r="AS586" i="2"/>
  <c r="AR586" i="2"/>
  <c r="AQ586" i="2"/>
  <c r="AP586" i="2"/>
  <c r="AO586" i="2"/>
  <c r="AN586" i="2"/>
  <c r="AM586" i="2"/>
  <c r="AL586" i="2"/>
  <c r="AK586" i="2"/>
  <c r="AJ586" i="2"/>
  <c r="AI586" i="2"/>
  <c r="AH586" i="2"/>
  <c r="AG586" i="2"/>
  <c r="AF586" i="2"/>
  <c r="AE586" i="2"/>
  <c r="AD586" i="2"/>
  <c r="AC586" i="2"/>
  <c r="AB586" i="2"/>
  <c r="AA586" i="2"/>
  <c r="Z586" i="2"/>
  <c r="Y586" i="2"/>
  <c r="X586" i="2"/>
  <c r="W586" i="2"/>
  <c r="K586" i="2"/>
  <c r="I586" i="2"/>
  <c r="J586" i="2" s="1"/>
  <c r="A586" i="2"/>
  <c r="BA585" i="2"/>
  <c r="AZ585" i="2"/>
  <c r="AY585" i="2"/>
  <c r="AX585" i="2"/>
  <c r="AW585" i="2"/>
  <c r="AV585" i="2"/>
  <c r="AU585" i="2"/>
  <c r="AT585" i="2"/>
  <c r="AS585" i="2"/>
  <c r="AR585" i="2"/>
  <c r="AQ585" i="2"/>
  <c r="AP585" i="2"/>
  <c r="AO585" i="2"/>
  <c r="AN585" i="2"/>
  <c r="AM585" i="2"/>
  <c r="AL585" i="2"/>
  <c r="AK585" i="2"/>
  <c r="AJ585" i="2"/>
  <c r="AI585" i="2"/>
  <c r="AH585" i="2"/>
  <c r="AG585" i="2"/>
  <c r="AF585" i="2"/>
  <c r="AE585" i="2"/>
  <c r="AD585" i="2"/>
  <c r="AC585" i="2"/>
  <c r="AB585" i="2"/>
  <c r="AA585" i="2"/>
  <c r="Z585" i="2"/>
  <c r="Y585" i="2"/>
  <c r="X585" i="2"/>
  <c r="W585" i="2"/>
  <c r="K585" i="2"/>
  <c r="I585" i="2"/>
  <c r="J585" i="2" s="1"/>
  <c r="A585" i="2"/>
  <c r="BA654" i="2"/>
  <c r="AZ654" i="2"/>
  <c r="AY654" i="2"/>
  <c r="AX654" i="2"/>
  <c r="AW654" i="2"/>
  <c r="AV654" i="2"/>
  <c r="AU654" i="2"/>
  <c r="AT654" i="2"/>
  <c r="AS654" i="2"/>
  <c r="AR654" i="2"/>
  <c r="AQ654" i="2"/>
  <c r="AP654" i="2"/>
  <c r="AO654" i="2"/>
  <c r="AN654" i="2"/>
  <c r="AM654" i="2"/>
  <c r="AL654" i="2"/>
  <c r="AK654" i="2"/>
  <c r="AJ654" i="2"/>
  <c r="AI654" i="2"/>
  <c r="AH654" i="2"/>
  <c r="AG654" i="2"/>
  <c r="AF654" i="2"/>
  <c r="AE654" i="2"/>
  <c r="AD654" i="2"/>
  <c r="AC654" i="2"/>
  <c r="AB654" i="2"/>
  <c r="AA654" i="2"/>
  <c r="Z654" i="2"/>
  <c r="Y654" i="2"/>
  <c r="X654" i="2"/>
  <c r="W654" i="2"/>
  <c r="K654" i="2"/>
  <c r="I654" i="2"/>
  <c r="J654" i="2" s="1"/>
  <c r="A654" i="2"/>
  <c r="BA641" i="2"/>
  <c r="AZ641" i="2"/>
  <c r="AY641" i="2"/>
  <c r="AX641" i="2"/>
  <c r="AW641" i="2"/>
  <c r="AV641" i="2"/>
  <c r="AU641" i="2"/>
  <c r="AT641" i="2"/>
  <c r="AS641" i="2"/>
  <c r="AR641" i="2"/>
  <c r="AQ641" i="2"/>
  <c r="AP641" i="2"/>
  <c r="AO641" i="2"/>
  <c r="AN641" i="2"/>
  <c r="AM641" i="2"/>
  <c r="AL641" i="2"/>
  <c r="AK641" i="2"/>
  <c r="AJ641" i="2"/>
  <c r="AI641" i="2"/>
  <c r="AH641" i="2"/>
  <c r="AG641" i="2"/>
  <c r="AF641" i="2"/>
  <c r="AE641" i="2"/>
  <c r="AD641" i="2"/>
  <c r="AC641" i="2"/>
  <c r="AB641" i="2"/>
  <c r="AA641" i="2"/>
  <c r="Z641" i="2"/>
  <c r="Y641" i="2"/>
  <c r="X641" i="2"/>
  <c r="W641" i="2"/>
  <c r="K641" i="2"/>
  <c r="I641" i="2"/>
  <c r="J641" i="2" s="1"/>
  <c r="A641" i="2"/>
  <c r="BA610" i="2"/>
  <c r="AZ610" i="2"/>
  <c r="AY610" i="2"/>
  <c r="AX610" i="2"/>
  <c r="AW610" i="2"/>
  <c r="AV610" i="2"/>
  <c r="AU610" i="2"/>
  <c r="AT610" i="2"/>
  <c r="AS610" i="2"/>
  <c r="AR610" i="2"/>
  <c r="AQ610" i="2"/>
  <c r="AP610" i="2"/>
  <c r="AO610" i="2"/>
  <c r="AN610" i="2"/>
  <c r="AM610" i="2"/>
  <c r="AL610" i="2"/>
  <c r="AK610" i="2"/>
  <c r="AJ610" i="2"/>
  <c r="AI610" i="2"/>
  <c r="AH610" i="2"/>
  <c r="AG610" i="2"/>
  <c r="AF610" i="2"/>
  <c r="AE610" i="2"/>
  <c r="AD610" i="2"/>
  <c r="AC610" i="2"/>
  <c r="AB610" i="2"/>
  <c r="AA610" i="2"/>
  <c r="Z610" i="2"/>
  <c r="Y610" i="2"/>
  <c r="X610" i="2"/>
  <c r="W610" i="2"/>
  <c r="K610" i="2"/>
  <c r="I610" i="2"/>
  <c r="J610" i="2" s="1"/>
  <c r="A610" i="2"/>
  <c r="BA598" i="2"/>
  <c r="AZ598" i="2"/>
  <c r="AY598" i="2"/>
  <c r="AX598" i="2"/>
  <c r="AW598" i="2"/>
  <c r="AV598" i="2"/>
  <c r="AU598" i="2"/>
  <c r="AT598" i="2"/>
  <c r="AS598" i="2"/>
  <c r="AR598" i="2"/>
  <c r="AQ598" i="2"/>
  <c r="AP598" i="2"/>
  <c r="AO598" i="2"/>
  <c r="AN598" i="2"/>
  <c r="AM598" i="2"/>
  <c r="AL598" i="2"/>
  <c r="AK598" i="2"/>
  <c r="AJ598" i="2"/>
  <c r="AI598" i="2"/>
  <c r="AH598" i="2"/>
  <c r="AG598" i="2"/>
  <c r="AF598" i="2"/>
  <c r="AE598" i="2"/>
  <c r="AD598" i="2"/>
  <c r="AC598" i="2"/>
  <c r="AB598" i="2"/>
  <c r="AA598" i="2"/>
  <c r="Z598" i="2"/>
  <c r="Y598" i="2"/>
  <c r="X598" i="2"/>
  <c r="W598" i="2"/>
  <c r="K598" i="2"/>
  <c r="I598" i="2"/>
  <c r="J598" i="2" s="1"/>
  <c r="A598" i="2"/>
  <c r="BA630" i="2"/>
  <c r="AZ630" i="2"/>
  <c r="AY630" i="2"/>
  <c r="AX630" i="2"/>
  <c r="AW630" i="2"/>
  <c r="AV630" i="2"/>
  <c r="AU630" i="2"/>
  <c r="AT630" i="2"/>
  <c r="AS630" i="2"/>
  <c r="AR630" i="2"/>
  <c r="AQ630" i="2"/>
  <c r="AP630" i="2"/>
  <c r="AO630" i="2"/>
  <c r="AN630" i="2"/>
  <c r="AM630" i="2"/>
  <c r="AL630" i="2"/>
  <c r="AK630" i="2"/>
  <c r="AJ630" i="2"/>
  <c r="AI630" i="2"/>
  <c r="AH630" i="2"/>
  <c r="AG630" i="2"/>
  <c r="AF630" i="2"/>
  <c r="AE630" i="2"/>
  <c r="AD630" i="2"/>
  <c r="AC630" i="2"/>
  <c r="AB630" i="2"/>
  <c r="AA630" i="2"/>
  <c r="Z630" i="2"/>
  <c r="Y630" i="2"/>
  <c r="X630" i="2"/>
  <c r="W630" i="2"/>
  <c r="K630" i="2"/>
  <c r="I630" i="2"/>
  <c r="J630" i="2" s="1"/>
  <c r="A630" i="2"/>
  <c r="BA612" i="2"/>
  <c r="AZ612" i="2"/>
  <c r="AY612" i="2"/>
  <c r="AX612" i="2"/>
  <c r="AW612" i="2"/>
  <c r="AV612" i="2"/>
  <c r="AU612" i="2"/>
  <c r="AT612" i="2"/>
  <c r="AS612" i="2"/>
  <c r="AR612" i="2"/>
  <c r="AQ612" i="2"/>
  <c r="AP612" i="2"/>
  <c r="AO612" i="2"/>
  <c r="AN612" i="2"/>
  <c r="AM612" i="2"/>
  <c r="AL612" i="2"/>
  <c r="AK612" i="2"/>
  <c r="AJ612" i="2"/>
  <c r="AI612" i="2"/>
  <c r="AH612" i="2"/>
  <c r="AG612" i="2"/>
  <c r="AF612" i="2"/>
  <c r="AE612" i="2"/>
  <c r="AD612" i="2"/>
  <c r="AC612" i="2"/>
  <c r="AB612" i="2"/>
  <c r="AA612" i="2"/>
  <c r="Z612" i="2"/>
  <c r="Y612" i="2"/>
  <c r="X612" i="2"/>
  <c r="W612" i="2"/>
  <c r="K612" i="2"/>
  <c r="I612" i="2"/>
  <c r="J612" i="2" s="1"/>
  <c r="A612" i="2"/>
  <c r="BA620" i="2"/>
  <c r="AZ620" i="2"/>
  <c r="AY620" i="2"/>
  <c r="AX620" i="2"/>
  <c r="AW620" i="2"/>
  <c r="AV620" i="2"/>
  <c r="AU620" i="2"/>
  <c r="AT620" i="2"/>
  <c r="AS620" i="2"/>
  <c r="AR620" i="2"/>
  <c r="AQ620" i="2"/>
  <c r="AP620" i="2"/>
  <c r="AO620" i="2"/>
  <c r="AN620" i="2"/>
  <c r="AM620" i="2"/>
  <c r="AL620" i="2"/>
  <c r="AK620" i="2"/>
  <c r="AJ620" i="2"/>
  <c r="AI620" i="2"/>
  <c r="AH620" i="2"/>
  <c r="AG620" i="2"/>
  <c r="AF620" i="2"/>
  <c r="AE620" i="2"/>
  <c r="AD620" i="2"/>
  <c r="AC620" i="2"/>
  <c r="AB620" i="2"/>
  <c r="AA620" i="2"/>
  <c r="Z620" i="2"/>
  <c r="Y620" i="2"/>
  <c r="X620" i="2"/>
  <c r="W620" i="2"/>
  <c r="K620" i="2"/>
  <c r="I620" i="2"/>
  <c r="J620" i="2" s="1"/>
  <c r="A620" i="2"/>
  <c r="BA501" i="2"/>
  <c r="AZ501" i="2"/>
  <c r="AY501" i="2"/>
  <c r="AX501" i="2"/>
  <c r="AW501" i="2"/>
  <c r="AV501" i="2"/>
  <c r="AU501" i="2"/>
  <c r="AT501" i="2"/>
  <c r="AS501" i="2"/>
  <c r="AR501" i="2"/>
  <c r="AQ501" i="2"/>
  <c r="AP501" i="2"/>
  <c r="AO501" i="2"/>
  <c r="AN501" i="2"/>
  <c r="AM501" i="2"/>
  <c r="AL501" i="2"/>
  <c r="AK501" i="2"/>
  <c r="AJ501" i="2"/>
  <c r="AI501" i="2"/>
  <c r="AH501" i="2"/>
  <c r="AG501" i="2"/>
  <c r="AF501" i="2"/>
  <c r="AE501" i="2"/>
  <c r="AD501" i="2"/>
  <c r="AC501" i="2"/>
  <c r="AB501" i="2"/>
  <c r="AA501" i="2"/>
  <c r="Z501" i="2"/>
  <c r="Y501" i="2"/>
  <c r="X501" i="2"/>
  <c r="W501" i="2"/>
  <c r="K501" i="2"/>
  <c r="I501" i="2"/>
  <c r="J501" i="2" s="1"/>
  <c r="A501" i="2"/>
  <c r="BA500" i="2"/>
  <c r="AZ500" i="2"/>
  <c r="AY500" i="2"/>
  <c r="AX500" i="2"/>
  <c r="AW500" i="2"/>
  <c r="AV500" i="2"/>
  <c r="AU500" i="2"/>
  <c r="AT500" i="2"/>
  <c r="AS500" i="2"/>
  <c r="AR500" i="2"/>
  <c r="AQ500" i="2"/>
  <c r="AP500" i="2"/>
  <c r="AO500" i="2"/>
  <c r="AN500" i="2"/>
  <c r="AM500" i="2"/>
  <c r="AL500" i="2"/>
  <c r="AK500" i="2"/>
  <c r="AJ500" i="2"/>
  <c r="AI500" i="2"/>
  <c r="AH500" i="2"/>
  <c r="AG500" i="2"/>
  <c r="AF500" i="2"/>
  <c r="AE500" i="2"/>
  <c r="AD500" i="2"/>
  <c r="AC500" i="2"/>
  <c r="AB500" i="2"/>
  <c r="AA500" i="2"/>
  <c r="Z500" i="2"/>
  <c r="Y500" i="2"/>
  <c r="X500" i="2"/>
  <c r="W500" i="2"/>
  <c r="K500" i="2"/>
  <c r="I500" i="2"/>
  <c r="J500" i="2" s="1"/>
  <c r="A500" i="2"/>
  <c r="BA499" i="2"/>
  <c r="AZ499" i="2"/>
  <c r="AY499" i="2"/>
  <c r="AX499" i="2"/>
  <c r="AW499" i="2"/>
  <c r="AV499" i="2"/>
  <c r="AU499" i="2"/>
  <c r="AT499" i="2"/>
  <c r="AS499" i="2"/>
  <c r="AR499" i="2"/>
  <c r="AQ499" i="2"/>
  <c r="AP499" i="2"/>
  <c r="AO499" i="2"/>
  <c r="AN499" i="2"/>
  <c r="AM499" i="2"/>
  <c r="AL499" i="2"/>
  <c r="AK499" i="2"/>
  <c r="AJ499" i="2"/>
  <c r="AI499" i="2"/>
  <c r="AH499" i="2"/>
  <c r="AG499" i="2"/>
  <c r="AF499" i="2"/>
  <c r="AE499" i="2"/>
  <c r="AD499" i="2"/>
  <c r="AC499" i="2"/>
  <c r="AB499" i="2"/>
  <c r="AA499" i="2"/>
  <c r="Z499" i="2"/>
  <c r="Y499" i="2"/>
  <c r="X499" i="2"/>
  <c r="W499" i="2"/>
  <c r="K499" i="2"/>
  <c r="I499" i="2"/>
  <c r="J499" i="2" s="1"/>
  <c r="A499" i="2"/>
  <c r="BA487" i="2"/>
  <c r="AZ487" i="2"/>
  <c r="AY487" i="2"/>
  <c r="AX487" i="2"/>
  <c r="AW487" i="2"/>
  <c r="AV487" i="2"/>
  <c r="AU487" i="2"/>
  <c r="AT487" i="2"/>
  <c r="AS487" i="2"/>
  <c r="AR487" i="2"/>
  <c r="AQ487" i="2"/>
  <c r="AP487" i="2"/>
  <c r="AO487" i="2"/>
  <c r="AN487" i="2"/>
  <c r="AM487" i="2"/>
  <c r="AL487" i="2"/>
  <c r="AK487" i="2"/>
  <c r="AJ487" i="2"/>
  <c r="AI487" i="2"/>
  <c r="AH487" i="2"/>
  <c r="AG487" i="2"/>
  <c r="AF487" i="2"/>
  <c r="AE487" i="2"/>
  <c r="AD487" i="2"/>
  <c r="AC487" i="2"/>
  <c r="AB487" i="2"/>
  <c r="AA487" i="2"/>
  <c r="Z487" i="2"/>
  <c r="Y487" i="2"/>
  <c r="X487" i="2"/>
  <c r="W487" i="2"/>
  <c r="K487" i="2"/>
  <c r="I487" i="2"/>
  <c r="J487" i="2" s="1"/>
  <c r="A487" i="2"/>
  <c r="BA475" i="2"/>
  <c r="AZ475" i="2"/>
  <c r="AY475" i="2"/>
  <c r="AX475" i="2"/>
  <c r="AW475" i="2"/>
  <c r="AV475" i="2"/>
  <c r="AU475" i="2"/>
  <c r="AT475" i="2"/>
  <c r="AS475" i="2"/>
  <c r="AR475" i="2"/>
  <c r="AQ475" i="2"/>
  <c r="AP475" i="2"/>
  <c r="AO475" i="2"/>
  <c r="AN475" i="2"/>
  <c r="AM475" i="2"/>
  <c r="AL475" i="2"/>
  <c r="AK475" i="2"/>
  <c r="AJ475" i="2"/>
  <c r="AI475" i="2"/>
  <c r="AH475" i="2"/>
  <c r="AG475" i="2"/>
  <c r="AF475" i="2"/>
  <c r="AE475" i="2"/>
  <c r="AD475" i="2"/>
  <c r="AC475" i="2"/>
  <c r="AB475" i="2"/>
  <c r="AA475" i="2"/>
  <c r="Z475" i="2"/>
  <c r="Y475" i="2"/>
  <c r="X475" i="2"/>
  <c r="W475" i="2"/>
  <c r="K475" i="2"/>
  <c r="I475" i="2"/>
  <c r="J475" i="2" s="1"/>
  <c r="A475" i="2"/>
  <c r="BA485" i="2"/>
  <c r="AZ485" i="2"/>
  <c r="AY485" i="2"/>
  <c r="AX485" i="2"/>
  <c r="AW485" i="2"/>
  <c r="AV485" i="2"/>
  <c r="AU485" i="2"/>
  <c r="AT485" i="2"/>
  <c r="AS485" i="2"/>
  <c r="AR485" i="2"/>
  <c r="AQ485" i="2"/>
  <c r="AP485" i="2"/>
  <c r="AO485" i="2"/>
  <c r="AN485" i="2"/>
  <c r="AM485" i="2"/>
  <c r="AL485" i="2"/>
  <c r="AK485" i="2"/>
  <c r="AJ485" i="2"/>
  <c r="AI485" i="2"/>
  <c r="AH485" i="2"/>
  <c r="AG485" i="2"/>
  <c r="AF485" i="2"/>
  <c r="AE485" i="2"/>
  <c r="AD485" i="2"/>
  <c r="AC485" i="2"/>
  <c r="AB485" i="2"/>
  <c r="AA485" i="2"/>
  <c r="Z485" i="2"/>
  <c r="Y485" i="2"/>
  <c r="X485" i="2"/>
  <c r="W485" i="2"/>
  <c r="K485" i="2"/>
  <c r="I485" i="2"/>
  <c r="J485" i="2" s="1"/>
  <c r="A485" i="2"/>
  <c r="BA473" i="2"/>
  <c r="AZ473" i="2"/>
  <c r="AY473" i="2"/>
  <c r="AX473" i="2"/>
  <c r="AW473" i="2"/>
  <c r="AV473" i="2"/>
  <c r="AU473" i="2"/>
  <c r="AT473" i="2"/>
  <c r="AS473" i="2"/>
  <c r="AR473" i="2"/>
  <c r="AQ473" i="2"/>
  <c r="AP473" i="2"/>
  <c r="AO473" i="2"/>
  <c r="AN473" i="2"/>
  <c r="AM473" i="2"/>
  <c r="AL473" i="2"/>
  <c r="AK473" i="2"/>
  <c r="AJ473" i="2"/>
  <c r="AI473" i="2"/>
  <c r="AH473" i="2"/>
  <c r="AG473" i="2"/>
  <c r="AF473" i="2"/>
  <c r="AE473" i="2"/>
  <c r="AD473" i="2"/>
  <c r="AC473" i="2"/>
  <c r="AB473" i="2"/>
  <c r="AA473" i="2"/>
  <c r="Z473" i="2"/>
  <c r="Y473" i="2"/>
  <c r="X473" i="2"/>
  <c r="W473" i="2"/>
  <c r="K473" i="2"/>
  <c r="I473" i="2"/>
  <c r="J473" i="2" s="1"/>
  <c r="A473" i="2"/>
  <c r="BA483" i="2"/>
  <c r="AZ483" i="2"/>
  <c r="AY483" i="2"/>
  <c r="AX483" i="2"/>
  <c r="AW483" i="2"/>
  <c r="AV483" i="2"/>
  <c r="AU483" i="2"/>
  <c r="AT483" i="2"/>
  <c r="AS483" i="2"/>
  <c r="AR483" i="2"/>
  <c r="AQ483" i="2"/>
  <c r="AP483" i="2"/>
  <c r="AO483" i="2"/>
  <c r="AN483" i="2"/>
  <c r="AM483" i="2"/>
  <c r="AL483" i="2"/>
  <c r="AK483" i="2"/>
  <c r="AJ483" i="2"/>
  <c r="AI483" i="2"/>
  <c r="AH483" i="2"/>
  <c r="AG483" i="2"/>
  <c r="AF483" i="2"/>
  <c r="AE483" i="2"/>
  <c r="AD483" i="2"/>
  <c r="AC483" i="2"/>
  <c r="AB483" i="2"/>
  <c r="AA483" i="2"/>
  <c r="Z483" i="2"/>
  <c r="Y483" i="2"/>
  <c r="X483" i="2"/>
  <c r="W483" i="2"/>
  <c r="K483" i="2"/>
  <c r="I483" i="2"/>
  <c r="J483" i="2" s="1"/>
  <c r="A483" i="2"/>
  <c r="BA471" i="2"/>
  <c r="AZ471" i="2"/>
  <c r="AY471" i="2"/>
  <c r="AX471" i="2"/>
  <c r="AW471" i="2"/>
  <c r="AV471" i="2"/>
  <c r="AU471" i="2"/>
  <c r="AT471" i="2"/>
  <c r="AS471" i="2"/>
  <c r="AR471" i="2"/>
  <c r="AQ471" i="2"/>
  <c r="AP471" i="2"/>
  <c r="AO471" i="2"/>
  <c r="AN471" i="2"/>
  <c r="AM471" i="2"/>
  <c r="AL471" i="2"/>
  <c r="AK471" i="2"/>
  <c r="AJ471" i="2"/>
  <c r="AI471" i="2"/>
  <c r="AH471" i="2"/>
  <c r="AG471" i="2"/>
  <c r="AF471" i="2"/>
  <c r="AE471" i="2"/>
  <c r="AD471" i="2"/>
  <c r="AC471" i="2"/>
  <c r="AB471" i="2"/>
  <c r="AA471" i="2"/>
  <c r="Z471" i="2"/>
  <c r="Y471" i="2"/>
  <c r="X471" i="2"/>
  <c r="W471" i="2"/>
  <c r="K471" i="2"/>
  <c r="I471" i="2"/>
  <c r="J471" i="2" s="1"/>
  <c r="A471" i="2"/>
  <c r="BA481" i="2"/>
  <c r="AZ481" i="2"/>
  <c r="AY481" i="2"/>
  <c r="AX481" i="2"/>
  <c r="AW481" i="2"/>
  <c r="AV481" i="2"/>
  <c r="AU481" i="2"/>
  <c r="AT481" i="2"/>
  <c r="AS481" i="2"/>
  <c r="AR481" i="2"/>
  <c r="AQ481" i="2"/>
  <c r="AP481" i="2"/>
  <c r="AO481" i="2"/>
  <c r="AN481" i="2"/>
  <c r="AM481" i="2"/>
  <c r="AL481" i="2"/>
  <c r="AK481" i="2"/>
  <c r="AJ481" i="2"/>
  <c r="AI481" i="2"/>
  <c r="AH481" i="2"/>
  <c r="AG481" i="2"/>
  <c r="AF481" i="2"/>
  <c r="AE481" i="2"/>
  <c r="AD481" i="2"/>
  <c r="AC481" i="2"/>
  <c r="AB481" i="2"/>
  <c r="AA481" i="2"/>
  <c r="Z481" i="2"/>
  <c r="Y481" i="2"/>
  <c r="X481" i="2"/>
  <c r="W481" i="2"/>
  <c r="K481" i="2"/>
  <c r="I481" i="2"/>
  <c r="J481" i="2" s="1"/>
  <c r="A481" i="2"/>
  <c r="BA469" i="2"/>
  <c r="AZ469" i="2"/>
  <c r="AY469" i="2"/>
  <c r="AX469" i="2"/>
  <c r="AW469" i="2"/>
  <c r="AV469" i="2"/>
  <c r="AU469" i="2"/>
  <c r="AT469" i="2"/>
  <c r="AS469" i="2"/>
  <c r="AR469" i="2"/>
  <c r="AQ469" i="2"/>
  <c r="AP469" i="2"/>
  <c r="AO469" i="2"/>
  <c r="AN469" i="2"/>
  <c r="AM469" i="2"/>
  <c r="AL469" i="2"/>
  <c r="AK469" i="2"/>
  <c r="AJ469" i="2"/>
  <c r="AI469" i="2"/>
  <c r="AH469" i="2"/>
  <c r="AG469" i="2"/>
  <c r="AF469" i="2"/>
  <c r="AE469" i="2"/>
  <c r="AD469" i="2"/>
  <c r="AC469" i="2"/>
  <c r="AB469" i="2"/>
  <c r="AA469" i="2"/>
  <c r="Z469" i="2"/>
  <c r="Y469" i="2"/>
  <c r="X469" i="2"/>
  <c r="W469" i="2"/>
  <c r="K469" i="2"/>
  <c r="I469" i="2"/>
  <c r="J469" i="2" s="1"/>
  <c r="A469" i="2"/>
  <c r="BA449" i="2"/>
  <c r="AZ449" i="2"/>
  <c r="AY449" i="2"/>
  <c r="AX449" i="2"/>
  <c r="AW449" i="2"/>
  <c r="AV449" i="2"/>
  <c r="AU449" i="2"/>
  <c r="AT449" i="2"/>
  <c r="AS449" i="2"/>
  <c r="AR449" i="2"/>
  <c r="AQ449" i="2"/>
  <c r="AP449" i="2"/>
  <c r="AO449" i="2"/>
  <c r="AN449" i="2"/>
  <c r="AM449" i="2"/>
  <c r="AL449" i="2"/>
  <c r="AK449" i="2"/>
  <c r="AJ449" i="2"/>
  <c r="AI449" i="2"/>
  <c r="AH449" i="2"/>
  <c r="AG449" i="2"/>
  <c r="AF449" i="2"/>
  <c r="AE449" i="2"/>
  <c r="AD449" i="2"/>
  <c r="AC449" i="2"/>
  <c r="AB449" i="2"/>
  <c r="AA449" i="2"/>
  <c r="Z449" i="2"/>
  <c r="Y449" i="2"/>
  <c r="X449" i="2"/>
  <c r="W449" i="2"/>
  <c r="K449" i="2"/>
  <c r="I449" i="2"/>
  <c r="J449" i="2" s="1"/>
  <c r="A449" i="2"/>
  <c r="BA447" i="2"/>
  <c r="AZ447" i="2"/>
  <c r="AY447" i="2"/>
  <c r="AX447" i="2"/>
  <c r="AW447" i="2"/>
  <c r="AV447" i="2"/>
  <c r="AU447" i="2"/>
  <c r="AT447" i="2"/>
  <c r="AS447" i="2"/>
  <c r="AR447" i="2"/>
  <c r="AQ447" i="2"/>
  <c r="AP447" i="2"/>
  <c r="AO447" i="2"/>
  <c r="AN447" i="2"/>
  <c r="AM447" i="2"/>
  <c r="AL447" i="2"/>
  <c r="AK447" i="2"/>
  <c r="AJ447" i="2"/>
  <c r="AI447" i="2"/>
  <c r="AH447" i="2"/>
  <c r="AG447" i="2"/>
  <c r="AF447" i="2"/>
  <c r="AE447" i="2"/>
  <c r="AD447" i="2"/>
  <c r="AC447" i="2"/>
  <c r="AB447" i="2"/>
  <c r="AA447" i="2"/>
  <c r="Z447" i="2"/>
  <c r="Y447" i="2"/>
  <c r="X447" i="2"/>
  <c r="W447" i="2"/>
  <c r="K447" i="2"/>
  <c r="I447" i="2"/>
  <c r="J447" i="2" s="1"/>
  <c r="A447" i="2"/>
  <c r="BA453" i="2"/>
  <c r="AZ453" i="2"/>
  <c r="AY453" i="2"/>
  <c r="AX453" i="2"/>
  <c r="AW453" i="2"/>
  <c r="AV453" i="2"/>
  <c r="AU453" i="2"/>
  <c r="AT453" i="2"/>
  <c r="AS453" i="2"/>
  <c r="AR453" i="2"/>
  <c r="AQ453" i="2"/>
  <c r="AP453" i="2"/>
  <c r="AO453" i="2"/>
  <c r="AN453" i="2"/>
  <c r="AM453" i="2"/>
  <c r="AL453" i="2"/>
  <c r="AK453" i="2"/>
  <c r="AJ453" i="2"/>
  <c r="AI453" i="2"/>
  <c r="AH453" i="2"/>
  <c r="AG453" i="2"/>
  <c r="AF453" i="2"/>
  <c r="AE453" i="2"/>
  <c r="AD453" i="2"/>
  <c r="AC453" i="2"/>
  <c r="AB453" i="2"/>
  <c r="AA453" i="2"/>
  <c r="Z453" i="2"/>
  <c r="Y453" i="2"/>
  <c r="X453" i="2"/>
  <c r="W453" i="2"/>
  <c r="K453" i="2"/>
  <c r="I453" i="2"/>
  <c r="J453" i="2" s="1"/>
  <c r="A453" i="2"/>
  <c r="BA451" i="2"/>
  <c r="AZ451" i="2"/>
  <c r="AY451" i="2"/>
  <c r="AX451" i="2"/>
  <c r="AW451" i="2"/>
  <c r="AV451" i="2"/>
  <c r="AU451" i="2"/>
  <c r="AT451" i="2"/>
  <c r="AS451" i="2"/>
  <c r="AR451" i="2"/>
  <c r="AQ451" i="2"/>
  <c r="AP451" i="2"/>
  <c r="AO451" i="2"/>
  <c r="AN451" i="2"/>
  <c r="AM451" i="2"/>
  <c r="AL451" i="2"/>
  <c r="AK451" i="2"/>
  <c r="AJ451" i="2"/>
  <c r="AI451" i="2"/>
  <c r="AH451" i="2"/>
  <c r="AG451" i="2"/>
  <c r="AF451" i="2"/>
  <c r="AE451" i="2"/>
  <c r="AD451" i="2"/>
  <c r="AC451" i="2"/>
  <c r="AB451" i="2"/>
  <c r="AA451" i="2"/>
  <c r="Z451" i="2"/>
  <c r="Y451" i="2"/>
  <c r="X451" i="2"/>
  <c r="W451" i="2"/>
  <c r="K451" i="2"/>
  <c r="I451" i="2"/>
  <c r="J451" i="2" s="1"/>
  <c r="A451" i="2"/>
  <c r="BA546" i="2"/>
  <c r="AZ546" i="2"/>
  <c r="AY546" i="2"/>
  <c r="AX546" i="2"/>
  <c r="AW546" i="2"/>
  <c r="AV546" i="2"/>
  <c r="AU546" i="2"/>
  <c r="AT546" i="2"/>
  <c r="AS546" i="2"/>
  <c r="AR546" i="2"/>
  <c r="AQ546" i="2"/>
  <c r="AP546" i="2"/>
  <c r="AO546" i="2"/>
  <c r="AN546" i="2"/>
  <c r="AM546" i="2"/>
  <c r="AL546" i="2"/>
  <c r="AK546" i="2"/>
  <c r="AJ546" i="2"/>
  <c r="AI546" i="2"/>
  <c r="AH546" i="2"/>
  <c r="AG546" i="2"/>
  <c r="AF546" i="2"/>
  <c r="AE546" i="2"/>
  <c r="AD546" i="2"/>
  <c r="AC546" i="2"/>
  <c r="AB546" i="2"/>
  <c r="AA546" i="2"/>
  <c r="Z546" i="2"/>
  <c r="Y546" i="2"/>
  <c r="X546" i="2"/>
  <c r="W546" i="2"/>
  <c r="K546" i="2"/>
  <c r="I546" i="2"/>
  <c r="J546" i="2" s="1"/>
  <c r="A546" i="2"/>
  <c r="BA551" i="2"/>
  <c r="AZ551" i="2"/>
  <c r="AY551" i="2"/>
  <c r="AX551" i="2"/>
  <c r="AW551" i="2"/>
  <c r="AV551" i="2"/>
  <c r="AU551" i="2"/>
  <c r="AT551" i="2"/>
  <c r="AS551" i="2"/>
  <c r="AR551" i="2"/>
  <c r="AQ551" i="2"/>
  <c r="AP551" i="2"/>
  <c r="AO551" i="2"/>
  <c r="AN551" i="2"/>
  <c r="AM551" i="2"/>
  <c r="AL551" i="2"/>
  <c r="AK551" i="2"/>
  <c r="AJ551" i="2"/>
  <c r="AI551" i="2"/>
  <c r="AH551" i="2"/>
  <c r="AG551" i="2"/>
  <c r="AF551" i="2"/>
  <c r="AE551" i="2"/>
  <c r="AD551" i="2"/>
  <c r="AC551" i="2"/>
  <c r="AB551" i="2"/>
  <c r="AA551" i="2"/>
  <c r="Z551" i="2"/>
  <c r="Y551" i="2"/>
  <c r="X551" i="2"/>
  <c r="W551" i="2"/>
  <c r="K551" i="2"/>
  <c r="I551" i="2"/>
  <c r="J551" i="2" s="1"/>
  <c r="A551" i="2"/>
  <c r="BA223" i="2"/>
  <c r="AZ223" i="2"/>
  <c r="AY223" i="2"/>
  <c r="AX223" i="2"/>
  <c r="AW223" i="2"/>
  <c r="AV223" i="2"/>
  <c r="AU223" i="2"/>
  <c r="AT223" i="2"/>
  <c r="AS223" i="2"/>
  <c r="AR223" i="2"/>
  <c r="AQ223" i="2"/>
  <c r="AP223" i="2"/>
  <c r="AO223" i="2"/>
  <c r="AN223" i="2"/>
  <c r="AM223" i="2"/>
  <c r="AL223" i="2"/>
  <c r="AK223" i="2"/>
  <c r="AJ223" i="2"/>
  <c r="AI223" i="2"/>
  <c r="AH223" i="2"/>
  <c r="AG223" i="2"/>
  <c r="AF223" i="2"/>
  <c r="AE223" i="2"/>
  <c r="AD223" i="2"/>
  <c r="AC223" i="2"/>
  <c r="AB223" i="2"/>
  <c r="AA223" i="2"/>
  <c r="Z223" i="2"/>
  <c r="Y223" i="2"/>
  <c r="X223" i="2"/>
  <c r="W223" i="2"/>
  <c r="K223" i="2"/>
  <c r="I223" i="2"/>
  <c r="J223" i="2" s="1"/>
  <c r="A223" i="2"/>
  <c r="BA222" i="2"/>
  <c r="AZ222" i="2"/>
  <c r="AY222" i="2"/>
  <c r="AX222" i="2"/>
  <c r="AW222" i="2"/>
  <c r="AV222" i="2"/>
  <c r="AU222" i="2"/>
  <c r="AT222" i="2"/>
  <c r="AS222" i="2"/>
  <c r="AR222" i="2"/>
  <c r="AQ222" i="2"/>
  <c r="AP222" i="2"/>
  <c r="AO222" i="2"/>
  <c r="AN222" i="2"/>
  <c r="AM222" i="2"/>
  <c r="AL222" i="2"/>
  <c r="AK222" i="2"/>
  <c r="AJ222" i="2"/>
  <c r="AI222" i="2"/>
  <c r="AH222" i="2"/>
  <c r="AG222" i="2"/>
  <c r="AF222" i="2"/>
  <c r="AE222" i="2"/>
  <c r="AD222" i="2"/>
  <c r="AC222" i="2"/>
  <c r="AB222" i="2"/>
  <c r="AA222" i="2"/>
  <c r="Z222" i="2"/>
  <c r="Y222" i="2"/>
  <c r="X222" i="2"/>
  <c r="W222" i="2"/>
  <c r="K222" i="2"/>
  <c r="I222" i="2"/>
  <c r="J222" i="2" s="1"/>
  <c r="A222" i="2"/>
  <c r="J212" i="2"/>
  <c r="A212" i="2"/>
  <c r="BA201" i="2"/>
  <c r="AZ201" i="2"/>
  <c r="AY201" i="2"/>
  <c r="AX201" i="2"/>
  <c r="AW201" i="2"/>
  <c r="AV201" i="2"/>
  <c r="AU201" i="2"/>
  <c r="AT201" i="2"/>
  <c r="AS201" i="2"/>
  <c r="AR201" i="2"/>
  <c r="AQ201" i="2"/>
  <c r="AP201" i="2"/>
  <c r="AO201" i="2"/>
  <c r="AN201" i="2"/>
  <c r="AM201" i="2"/>
  <c r="AL201" i="2"/>
  <c r="AK201" i="2"/>
  <c r="AJ201" i="2"/>
  <c r="AI201" i="2"/>
  <c r="AH201" i="2"/>
  <c r="AG201" i="2"/>
  <c r="AF201" i="2"/>
  <c r="AE201" i="2"/>
  <c r="AD201" i="2"/>
  <c r="AC201" i="2"/>
  <c r="AB201" i="2"/>
  <c r="AA201" i="2"/>
  <c r="Z201" i="2"/>
  <c r="Y201" i="2"/>
  <c r="X201" i="2"/>
  <c r="W201" i="2"/>
  <c r="K201" i="2"/>
  <c r="I201" i="2"/>
  <c r="J201" i="2" s="1"/>
  <c r="A201" i="2"/>
  <c r="BA211" i="2"/>
  <c r="AZ211" i="2"/>
  <c r="AY211" i="2"/>
  <c r="AX211" i="2"/>
  <c r="AW211" i="2"/>
  <c r="AV211" i="2"/>
  <c r="AU211" i="2"/>
  <c r="AT211" i="2"/>
  <c r="AS211" i="2"/>
  <c r="AR211" i="2"/>
  <c r="AQ211" i="2"/>
  <c r="AP211" i="2"/>
  <c r="AO211" i="2"/>
  <c r="AN211" i="2"/>
  <c r="AM211" i="2"/>
  <c r="AL211" i="2"/>
  <c r="AK211" i="2"/>
  <c r="AJ211" i="2"/>
  <c r="AI211" i="2"/>
  <c r="AH211" i="2"/>
  <c r="AG211" i="2"/>
  <c r="AF211" i="2"/>
  <c r="AE211" i="2"/>
  <c r="AD211" i="2"/>
  <c r="AC211" i="2"/>
  <c r="AB211" i="2"/>
  <c r="AA211" i="2"/>
  <c r="Z211" i="2"/>
  <c r="Y211" i="2"/>
  <c r="X211" i="2"/>
  <c r="W211" i="2"/>
  <c r="K211" i="2"/>
  <c r="I211" i="2"/>
  <c r="J211" i="2" s="1"/>
  <c r="A211" i="2"/>
  <c r="BA210" i="2"/>
  <c r="AZ210" i="2"/>
  <c r="AY210" i="2"/>
  <c r="AX210" i="2"/>
  <c r="AW210" i="2"/>
  <c r="AV210" i="2"/>
  <c r="AU210" i="2"/>
  <c r="AT210" i="2"/>
  <c r="AS210" i="2"/>
  <c r="AR210" i="2"/>
  <c r="AQ210" i="2"/>
  <c r="AP210" i="2"/>
  <c r="AO210" i="2"/>
  <c r="AN210" i="2"/>
  <c r="AM210" i="2"/>
  <c r="AL210" i="2"/>
  <c r="AK210" i="2"/>
  <c r="AJ210" i="2"/>
  <c r="AI210" i="2"/>
  <c r="AH210" i="2"/>
  <c r="AG210" i="2"/>
  <c r="AF210" i="2"/>
  <c r="AE210" i="2"/>
  <c r="AD210" i="2"/>
  <c r="AC210" i="2"/>
  <c r="AB210" i="2"/>
  <c r="AA210" i="2"/>
  <c r="Z210" i="2"/>
  <c r="Y210" i="2"/>
  <c r="X210" i="2"/>
  <c r="W210" i="2"/>
  <c r="K210" i="2"/>
  <c r="I210" i="2"/>
  <c r="J210" i="2" s="1"/>
  <c r="A210" i="2"/>
  <c r="BA209" i="2"/>
  <c r="AZ209" i="2"/>
  <c r="AY209" i="2"/>
  <c r="AX209" i="2"/>
  <c r="AW209" i="2"/>
  <c r="AV209" i="2"/>
  <c r="AU209" i="2"/>
  <c r="AT209" i="2"/>
  <c r="AS209" i="2"/>
  <c r="AR209" i="2"/>
  <c r="AQ209" i="2"/>
  <c r="AP209" i="2"/>
  <c r="AO209" i="2"/>
  <c r="AN209" i="2"/>
  <c r="AM209" i="2"/>
  <c r="AL209" i="2"/>
  <c r="AK209" i="2"/>
  <c r="AJ209" i="2"/>
  <c r="AI209" i="2"/>
  <c r="AH209" i="2"/>
  <c r="AG209" i="2"/>
  <c r="AF209" i="2"/>
  <c r="AE209" i="2"/>
  <c r="AD209" i="2"/>
  <c r="AC209" i="2"/>
  <c r="AB209" i="2"/>
  <c r="AA209" i="2"/>
  <c r="Z209" i="2"/>
  <c r="Y209" i="2"/>
  <c r="X209" i="2"/>
  <c r="W209" i="2"/>
  <c r="K209" i="2"/>
  <c r="I209" i="2"/>
  <c r="J209" i="2" s="1"/>
  <c r="A209" i="2"/>
  <c r="BA207" i="2"/>
  <c r="AZ207" i="2"/>
  <c r="AY207" i="2"/>
  <c r="AX207" i="2"/>
  <c r="AW207" i="2"/>
  <c r="AV207" i="2"/>
  <c r="AU207" i="2"/>
  <c r="AT207" i="2"/>
  <c r="AS207" i="2"/>
  <c r="AR207" i="2"/>
  <c r="AQ207" i="2"/>
  <c r="AP207" i="2"/>
  <c r="AO207" i="2"/>
  <c r="AN207" i="2"/>
  <c r="AM207" i="2"/>
  <c r="AL207" i="2"/>
  <c r="AK207" i="2"/>
  <c r="AJ207" i="2"/>
  <c r="AI207" i="2"/>
  <c r="AH207" i="2"/>
  <c r="AG207" i="2"/>
  <c r="AF207" i="2"/>
  <c r="AE207" i="2"/>
  <c r="AD207" i="2"/>
  <c r="AC207" i="2"/>
  <c r="AB207" i="2"/>
  <c r="AA207" i="2"/>
  <c r="Z207" i="2"/>
  <c r="Y207" i="2"/>
  <c r="X207" i="2"/>
  <c r="W207" i="2"/>
  <c r="K207" i="2"/>
  <c r="I207" i="2"/>
  <c r="J207" i="2" s="1"/>
  <c r="A207" i="2"/>
  <c r="BA239" i="2"/>
  <c r="AZ239" i="2"/>
  <c r="AY239" i="2"/>
  <c r="AX239" i="2"/>
  <c r="AW239" i="2"/>
  <c r="AV239" i="2"/>
  <c r="AU239" i="2"/>
  <c r="AT239" i="2"/>
  <c r="AS239" i="2"/>
  <c r="AR239" i="2"/>
  <c r="AQ239" i="2"/>
  <c r="AP239" i="2"/>
  <c r="AO239" i="2"/>
  <c r="AN239" i="2"/>
  <c r="AM239" i="2"/>
  <c r="AL239" i="2"/>
  <c r="AK239" i="2"/>
  <c r="AJ239" i="2"/>
  <c r="AI239" i="2"/>
  <c r="AH239" i="2"/>
  <c r="AG239" i="2"/>
  <c r="AF239" i="2"/>
  <c r="AE239" i="2"/>
  <c r="AD239" i="2"/>
  <c r="AC239" i="2"/>
  <c r="AB239" i="2"/>
  <c r="AA239" i="2"/>
  <c r="Z239" i="2"/>
  <c r="Y239" i="2"/>
  <c r="X239" i="2"/>
  <c r="W239" i="2"/>
  <c r="K239" i="2"/>
  <c r="I239" i="2"/>
  <c r="J239" i="2" s="1"/>
  <c r="A239" i="2"/>
  <c r="BA238" i="2"/>
  <c r="AZ238" i="2"/>
  <c r="AY238" i="2"/>
  <c r="AX238" i="2"/>
  <c r="AW238" i="2"/>
  <c r="AV238" i="2"/>
  <c r="AU238" i="2"/>
  <c r="AT238" i="2"/>
  <c r="AS238" i="2"/>
  <c r="AR238" i="2"/>
  <c r="AQ238" i="2"/>
  <c r="AP238" i="2"/>
  <c r="AO238" i="2"/>
  <c r="AN238" i="2"/>
  <c r="AM238" i="2"/>
  <c r="AL238" i="2"/>
  <c r="AK238" i="2"/>
  <c r="AJ238" i="2"/>
  <c r="AI238" i="2"/>
  <c r="AH238" i="2"/>
  <c r="AG238" i="2"/>
  <c r="AF238" i="2"/>
  <c r="AE238" i="2"/>
  <c r="AD238" i="2"/>
  <c r="AC238" i="2"/>
  <c r="AB238" i="2"/>
  <c r="AA238" i="2"/>
  <c r="Z238" i="2"/>
  <c r="Y238" i="2"/>
  <c r="X238" i="2"/>
  <c r="W238" i="2"/>
  <c r="K238" i="2"/>
  <c r="I238" i="2"/>
  <c r="J238" i="2" s="1"/>
  <c r="A238" i="2"/>
  <c r="BA237" i="2"/>
  <c r="AZ237" i="2"/>
  <c r="AY237" i="2"/>
  <c r="AX237" i="2"/>
  <c r="AW237" i="2"/>
  <c r="AV237" i="2"/>
  <c r="AU237" i="2"/>
  <c r="AT237" i="2"/>
  <c r="AS237" i="2"/>
  <c r="AR237" i="2"/>
  <c r="AQ237" i="2"/>
  <c r="AP237" i="2"/>
  <c r="AO237" i="2"/>
  <c r="AN237" i="2"/>
  <c r="AM237" i="2"/>
  <c r="AL237" i="2"/>
  <c r="AK237" i="2"/>
  <c r="AJ237" i="2"/>
  <c r="AI237" i="2"/>
  <c r="AH237" i="2"/>
  <c r="AG237" i="2"/>
  <c r="AF237" i="2"/>
  <c r="AE237" i="2"/>
  <c r="AD237" i="2"/>
  <c r="AC237" i="2"/>
  <c r="AB237" i="2"/>
  <c r="AA237" i="2"/>
  <c r="Z237" i="2"/>
  <c r="Y237" i="2"/>
  <c r="X237" i="2"/>
  <c r="W237" i="2"/>
  <c r="K237" i="2"/>
  <c r="I237" i="2"/>
  <c r="J237" i="2" s="1"/>
  <c r="A237" i="2"/>
  <c r="BA227" i="2"/>
  <c r="AZ227" i="2"/>
  <c r="AY227" i="2"/>
  <c r="AX227" i="2"/>
  <c r="AW227" i="2"/>
  <c r="AV227" i="2"/>
  <c r="AU227" i="2"/>
  <c r="AT227" i="2"/>
  <c r="AS227" i="2"/>
  <c r="AR227" i="2"/>
  <c r="AQ227" i="2"/>
  <c r="AP227" i="2"/>
  <c r="AO227" i="2"/>
  <c r="AN227" i="2"/>
  <c r="AM227" i="2"/>
  <c r="AL227" i="2"/>
  <c r="AK227" i="2"/>
  <c r="AJ227" i="2"/>
  <c r="AI227" i="2"/>
  <c r="AH227" i="2"/>
  <c r="AG227" i="2"/>
  <c r="AF227" i="2"/>
  <c r="AE227" i="2"/>
  <c r="AD227" i="2"/>
  <c r="AC227" i="2"/>
  <c r="AB227" i="2"/>
  <c r="AA227" i="2"/>
  <c r="Z227" i="2"/>
  <c r="Y227" i="2"/>
  <c r="X227" i="2"/>
  <c r="W227" i="2"/>
  <c r="K227" i="2"/>
  <c r="I227" i="2"/>
  <c r="J227" i="2" s="1"/>
  <c r="A227" i="2"/>
  <c r="BA225" i="2"/>
  <c r="AZ225" i="2"/>
  <c r="AY225" i="2"/>
  <c r="AX225" i="2"/>
  <c r="AW225" i="2"/>
  <c r="AV225" i="2"/>
  <c r="AU225" i="2"/>
  <c r="AT225" i="2"/>
  <c r="AS225" i="2"/>
  <c r="AR225" i="2"/>
  <c r="AQ225" i="2"/>
  <c r="AP225" i="2"/>
  <c r="AO225" i="2"/>
  <c r="AN225" i="2"/>
  <c r="AM225" i="2"/>
  <c r="AL225" i="2"/>
  <c r="AK225" i="2"/>
  <c r="AJ225" i="2"/>
  <c r="AI225" i="2"/>
  <c r="AH225" i="2"/>
  <c r="AG225" i="2"/>
  <c r="AF225" i="2"/>
  <c r="AE225" i="2"/>
  <c r="AD225" i="2"/>
  <c r="AC225" i="2"/>
  <c r="AB225" i="2"/>
  <c r="AA225" i="2"/>
  <c r="Z225" i="2"/>
  <c r="Y225" i="2"/>
  <c r="X225" i="2"/>
  <c r="W225" i="2"/>
  <c r="K225" i="2"/>
  <c r="I225" i="2"/>
  <c r="J225" i="2" s="1"/>
  <c r="A225" i="2"/>
  <c r="BA224" i="2"/>
  <c r="AZ224" i="2"/>
  <c r="AY224" i="2"/>
  <c r="AX224" i="2"/>
  <c r="AW224" i="2"/>
  <c r="AV224" i="2"/>
  <c r="AU224" i="2"/>
  <c r="AT224" i="2"/>
  <c r="AS224" i="2"/>
  <c r="AR224" i="2"/>
  <c r="AQ224" i="2"/>
  <c r="AP224" i="2"/>
  <c r="AO224" i="2"/>
  <c r="AN224" i="2"/>
  <c r="AM224" i="2"/>
  <c r="AL224" i="2"/>
  <c r="AK224" i="2"/>
  <c r="AJ224" i="2"/>
  <c r="AI224" i="2"/>
  <c r="AH224" i="2"/>
  <c r="AG224" i="2"/>
  <c r="AF224" i="2"/>
  <c r="AE224" i="2"/>
  <c r="AD224" i="2"/>
  <c r="AC224" i="2"/>
  <c r="AB224" i="2"/>
  <c r="AA224" i="2"/>
  <c r="Z224" i="2"/>
  <c r="Y224" i="2"/>
  <c r="X224" i="2"/>
  <c r="W224" i="2"/>
  <c r="K224" i="2"/>
  <c r="I224" i="2"/>
  <c r="J224" i="2" s="1"/>
  <c r="A224" i="2"/>
  <c r="BA689" i="2"/>
  <c r="AZ689" i="2"/>
  <c r="AY689" i="2"/>
  <c r="AX689" i="2"/>
  <c r="AW689" i="2"/>
  <c r="AV689" i="2"/>
  <c r="AU689" i="2"/>
  <c r="AT689" i="2"/>
  <c r="AS689" i="2"/>
  <c r="AR689" i="2"/>
  <c r="AQ689" i="2"/>
  <c r="AP689" i="2"/>
  <c r="AO689" i="2"/>
  <c r="AN689" i="2"/>
  <c r="AM689" i="2"/>
  <c r="AL689" i="2"/>
  <c r="AK689" i="2"/>
  <c r="AJ689" i="2"/>
  <c r="AI689" i="2"/>
  <c r="AH689" i="2"/>
  <c r="AG689" i="2"/>
  <c r="AF689" i="2"/>
  <c r="AE689" i="2"/>
  <c r="AD689" i="2"/>
  <c r="AC689" i="2"/>
  <c r="AB689" i="2"/>
  <c r="AA689" i="2"/>
  <c r="Z689" i="2"/>
  <c r="Y689" i="2"/>
  <c r="X689" i="2"/>
  <c r="W689" i="2"/>
  <c r="K689" i="2"/>
  <c r="I689" i="2"/>
  <c r="J689" i="2" s="1"/>
  <c r="A689" i="2"/>
  <c r="BA70" i="2"/>
  <c r="AZ70" i="2"/>
  <c r="AY70" i="2"/>
  <c r="AX70" i="2"/>
  <c r="AW70" i="2"/>
  <c r="AV70" i="2"/>
  <c r="AU70" i="2"/>
  <c r="AT70" i="2"/>
  <c r="AS70" i="2"/>
  <c r="AR70" i="2"/>
  <c r="AQ70" i="2"/>
  <c r="AP70" i="2"/>
  <c r="AO70" i="2"/>
  <c r="AN70" i="2"/>
  <c r="AM70" i="2"/>
  <c r="AL70" i="2"/>
  <c r="AK70" i="2"/>
  <c r="AJ70" i="2"/>
  <c r="AI70" i="2"/>
  <c r="AH70" i="2"/>
  <c r="AG70" i="2"/>
  <c r="AF70" i="2"/>
  <c r="AE70" i="2"/>
  <c r="AD70" i="2"/>
  <c r="AC70" i="2"/>
  <c r="AB70" i="2"/>
  <c r="AA70" i="2"/>
  <c r="Z70" i="2"/>
  <c r="Y70" i="2"/>
  <c r="X70" i="2"/>
  <c r="W70" i="2"/>
  <c r="K70" i="2"/>
  <c r="I70" i="2"/>
  <c r="J70" i="2" s="1"/>
  <c r="A70" i="2"/>
  <c r="BA69" i="2"/>
  <c r="AZ69" i="2"/>
  <c r="AY69" i="2"/>
  <c r="AX69" i="2"/>
  <c r="AW69" i="2"/>
  <c r="AV69" i="2"/>
  <c r="AU69" i="2"/>
  <c r="AT69" i="2"/>
  <c r="AS69" i="2"/>
  <c r="AR69" i="2"/>
  <c r="AQ69" i="2"/>
  <c r="AP69" i="2"/>
  <c r="AO69" i="2"/>
  <c r="AN69" i="2"/>
  <c r="AM69" i="2"/>
  <c r="AL69" i="2"/>
  <c r="AK69" i="2"/>
  <c r="AJ69" i="2"/>
  <c r="AI69" i="2"/>
  <c r="AH69" i="2"/>
  <c r="AG69" i="2"/>
  <c r="AF69" i="2"/>
  <c r="AE69" i="2"/>
  <c r="AD69" i="2"/>
  <c r="AC69" i="2"/>
  <c r="AB69" i="2"/>
  <c r="AA69" i="2"/>
  <c r="Z69" i="2"/>
  <c r="Y69" i="2"/>
  <c r="X69" i="2"/>
  <c r="W69" i="2"/>
  <c r="K69" i="2"/>
  <c r="I69" i="2"/>
  <c r="J69" i="2" s="1"/>
  <c r="A69" i="2"/>
  <c r="BA444" i="2"/>
  <c r="AZ444" i="2"/>
  <c r="AY444" i="2"/>
  <c r="AX444" i="2"/>
  <c r="AW444" i="2"/>
  <c r="AV444" i="2"/>
  <c r="AU444" i="2"/>
  <c r="AT444" i="2"/>
  <c r="AS444" i="2"/>
  <c r="AR444" i="2"/>
  <c r="AQ444" i="2"/>
  <c r="AP444" i="2"/>
  <c r="AO444" i="2"/>
  <c r="AN444" i="2"/>
  <c r="AM444" i="2"/>
  <c r="AL444" i="2"/>
  <c r="AK444" i="2"/>
  <c r="AJ444" i="2"/>
  <c r="AI444" i="2"/>
  <c r="AH444" i="2"/>
  <c r="AG444" i="2"/>
  <c r="AF444" i="2"/>
  <c r="AE444" i="2"/>
  <c r="AD444" i="2"/>
  <c r="AC444" i="2"/>
  <c r="AB444" i="2"/>
  <c r="AA444" i="2"/>
  <c r="Z444" i="2"/>
  <c r="Y444" i="2"/>
  <c r="X444" i="2"/>
  <c r="W444" i="2"/>
  <c r="K444" i="2"/>
  <c r="I444" i="2"/>
  <c r="J444" i="2" s="1"/>
  <c r="A444" i="2"/>
  <c r="BA508" i="2"/>
  <c r="AZ508" i="2"/>
  <c r="AY508" i="2"/>
  <c r="AX508" i="2"/>
  <c r="AW508" i="2"/>
  <c r="AV508" i="2"/>
  <c r="AU508" i="2"/>
  <c r="AT508" i="2"/>
  <c r="AS508" i="2"/>
  <c r="AR508" i="2"/>
  <c r="AQ508" i="2"/>
  <c r="AP508" i="2"/>
  <c r="AO508" i="2"/>
  <c r="AN508" i="2"/>
  <c r="AM508" i="2"/>
  <c r="AL508" i="2"/>
  <c r="AK508" i="2"/>
  <c r="AJ508" i="2"/>
  <c r="AI508" i="2"/>
  <c r="AH508" i="2"/>
  <c r="AG508" i="2"/>
  <c r="AF508" i="2"/>
  <c r="AE508" i="2"/>
  <c r="AD508" i="2"/>
  <c r="AC508" i="2"/>
  <c r="AB508" i="2"/>
  <c r="AA508" i="2"/>
  <c r="Z508" i="2"/>
  <c r="Y508" i="2"/>
  <c r="X508" i="2"/>
  <c r="W508" i="2"/>
  <c r="K508" i="2"/>
  <c r="I508" i="2"/>
  <c r="J508" i="2" s="1"/>
  <c r="A508" i="2"/>
  <c r="BA506" i="2"/>
  <c r="AZ506" i="2"/>
  <c r="AY506" i="2"/>
  <c r="AX506" i="2"/>
  <c r="AW506" i="2"/>
  <c r="AV506" i="2"/>
  <c r="AU506" i="2"/>
  <c r="AT506" i="2"/>
  <c r="AS506" i="2"/>
  <c r="AR506" i="2"/>
  <c r="AQ506" i="2"/>
  <c r="AP506" i="2"/>
  <c r="AO506" i="2"/>
  <c r="AN506" i="2"/>
  <c r="AM506" i="2"/>
  <c r="AL506" i="2"/>
  <c r="AK506" i="2"/>
  <c r="AJ506" i="2"/>
  <c r="AI506" i="2"/>
  <c r="AH506" i="2"/>
  <c r="AG506" i="2"/>
  <c r="AF506" i="2"/>
  <c r="AE506" i="2"/>
  <c r="AD506" i="2"/>
  <c r="AC506" i="2"/>
  <c r="AB506" i="2"/>
  <c r="AA506" i="2"/>
  <c r="Z506" i="2"/>
  <c r="Y506" i="2"/>
  <c r="X506" i="2"/>
  <c r="W506" i="2"/>
  <c r="K506" i="2"/>
  <c r="I506" i="2"/>
  <c r="J506" i="2" s="1"/>
  <c r="A506" i="2"/>
  <c r="BA504" i="2"/>
  <c r="AZ504" i="2"/>
  <c r="AY504" i="2"/>
  <c r="AX504" i="2"/>
  <c r="AW504" i="2"/>
  <c r="AV504" i="2"/>
  <c r="AU504" i="2"/>
  <c r="AT504" i="2"/>
  <c r="AS504" i="2"/>
  <c r="AR504" i="2"/>
  <c r="AQ504" i="2"/>
  <c r="AP504" i="2"/>
  <c r="AO504" i="2"/>
  <c r="AN504" i="2"/>
  <c r="AM504" i="2"/>
  <c r="AL504" i="2"/>
  <c r="AK504" i="2"/>
  <c r="AJ504" i="2"/>
  <c r="AI504" i="2"/>
  <c r="AH504" i="2"/>
  <c r="AG504" i="2"/>
  <c r="AF504" i="2"/>
  <c r="AE504" i="2"/>
  <c r="AD504" i="2"/>
  <c r="AC504" i="2"/>
  <c r="AB504" i="2"/>
  <c r="AA504" i="2"/>
  <c r="Z504" i="2"/>
  <c r="Y504" i="2"/>
  <c r="X504" i="2"/>
  <c r="W504" i="2"/>
  <c r="K504" i="2"/>
  <c r="I504" i="2"/>
  <c r="J504" i="2" s="1"/>
  <c r="A504" i="2"/>
  <c r="BA503" i="2"/>
  <c r="AZ503" i="2"/>
  <c r="AY503" i="2"/>
  <c r="AX503" i="2"/>
  <c r="AW503" i="2"/>
  <c r="AV503" i="2"/>
  <c r="AU503" i="2"/>
  <c r="AT503" i="2"/>
  <c r="AS503" i="2"/>
  <c r="AR503" i="2"/>
  <c r="AQ503" i="2"/>
  <c r="AP503" i="2"/>
  <c r="AO503" i="2"/>
  <c r="AN503" i="2"/>
  <c r="AM503" i="2"/>
  <c r="AL503" i="2"/>
  <c r="AK503" i="2"/>
  <c r="AJ503" i="2"/>
  <c r="AI503" i="2"/>
  <c r="AH503" i="2"/>
  <c r="AG503" i="2"/>
  <c r="AF503" i="2"/>
  <c r="AE503" i="2"/>
  <c r="AD503" i="2"/>
  <c r="AC503" i="2"/>
  <c r="AB503" i="2"/>
  <c r="AA503" i="2"/>
  <c r="Z503" i="2"/>
  <c r="Y503" i="2"/>
  <c r="X503" i="2"/>
  <c r="W503" i="2"/>
  <c r="K503" i="2"/>
  <c r="I503" i="2"/>
  <c r="J503" i="2" s="1"/>
  <c r="A503" i="2"/>
  <c r="BA663" i="2"/>
  <c r="AZ663" i="2"/>
  <c r="AY663" i="2"/>
  <c r="AX663" i="2"/>
  <c r="AW663" i="2"/>
  <c r="AV663" i="2"/>
  <c r="AU663" i="2"/>
  <c r="AT663" i="2"/>
  <c r="AS663" i="2"/>
  <c r="AR663" i="2"/>
  <c r="AQ663" i="2"/>
  <c r="AP663" i="2"/>
  <c r="AO663" i="2"/>
  <c r="AN663" i="2"/>
  <c r="AM663" i="2"/>
  <c r="AL663" i="2"/>
  <c r="AK663" i="2"/>
  <c r="AJ663" i="2"/>
  <c r="AI663" i="2"/>
  <c r="AH663" i="2"/>
  <c r="AG663" i="2"/>
  <c r="AF663" i="2"/>
  <c r="AE663" i="2"/>
  <c r="AD663" i="2"/>
  <c r="AC663" i="2"/>
  <c r="AB663" i="2"/>
  <c r="AA663" i="2"/>
  <c r="Z663" i="2"/>
  <c r="Y663" i="2"/>
  <c r="X663" i="2"/>
  <c r="W663" i="2"/>
  <c r="K663" i="2"/>
  <c r="I663" i="2"/>
  <c r="J663" i="2" s="1"/>
  <c r="A663" i="2"/>
  <c r="BA671" i="2"/>
  <c r="AZ671" i="2"/>
  <c r="AY671" i="2"/>
  <c r="AX671" i="2"/>
  <c r="AW671" i="2"/>
  <c r="AV671" i="2"/>
  <c r="AU671" i="2"/>
  <c r="AT671" i="2"/>
  <c r="AS671" i="2"/>
  <c r="AR671" i="2"/>
  <c r="AQ671" i="2"/>
  <c r="AP671" i="2"/>
  <c r="AO671" i="2"/>
  <c r="AN671" i="2"/>
  <c r="AM671" i="2"/>
  <c r="AL671" i="2"/>
  <c r="AK671" i="2"/>
  <c r="AJ671" i="2"/>
  <c r="AI671" i="2"/>
  <c r="AH671" i="2"/>
  <c r="AG671" i="2"/>
  <c r="AF671" i="2"/>
  <c r="AE671" i="2"/>
  <c r="AD671" i="2"/>
  <c r="AC671" i="2"/>
  <c r="AB671" i="2"/>
  <c r="AA671" i="2"/>
  <c r="Z671" i="2"/>
  <c r="Y671" i="2"/>
  <c r="X671" i="2"/>
  <c r="W671" i="2"/>
  <c r="K671" i="2"/>
  <c r="I671" i="2"/>
  <c r="J671" i="2" s="1"/>
  <c r="A671" i="2"/>
  <c r="BA667" i="2"/>
  <c r="AZ667" i="2"/>
  <c r="AY667" i="2"/>
  <c r="AX667" i="2"/>
  <c r="AW667" i="2"/>
  <c r="AV667" i="2"/>
  <c r="AU667" i="2"/>
  <c r="AT667" i="2"/>
  <c r="AS667" i="2"/>
  <c r="AR667" i="2"/>
  <c r="AQ667" i="2"/>
  <c r="AP667" i="2"/>
  <c r="AO667" i="2"/>
  <c r="AN667" i="2"/>
  <c r="AM667" i="2"/>
  <c r="AL667" i="2"/>
  <c r="AK667" i="2"/>
  <c r="AJ667" i="2"/>
  <c r="AI667" i="2"/>
  <c r="AH667" i="2"/>
  <c r="AG667" i="2"/>
  <c r="AF667" i="2"/>
  <c r="AE667" i="2"/>
  <c r="AD667" i="2"/>
  <c r="AC667" i="2"/>
  <c r="AB667" i="2"/>
  <c r="AA667" i="2"/>
  <c r="Z667" i="2"/>
  <c r="Y667" i="2"/>
  <c r="X667" i="2"/>
  <c r="W667" i="2"/>
  <c r="K667" i="2"/>
  <c r="I667" i="2"/>
  <c r="J667" i="2" s="1"/>
  <c r="A667" i="2"/>
  <c r="BA596" i="2"/>
  <c r="AZ596" i="2"/>
  <c r="AY596" i="2"/>
  <c r="AX596" i="2"/>
  <c r="AW596" i="2"/>
  <c r="AV596" i="2"/>
  <c r="AU596" i="2"/>
  <c r="AT596" i="2"/>
  <c r="AS596" i="2"/>
  <c r="AR596" i="2"/>
  <c r="AQ596" i="2"/>
  <c r="AP596" i="2"/>
  <c r="AO596" i="2"/>
  <c r="AN596" i="2"/>
  <c r="AM596" i="2"/>
  <c r="AL596" i="2"/>
  <c r="AK596" i="2"/>
  <c r="AJ596" i="2"/>
  <c r="AI596" i="2"/>
  <c r="AH596" i="2"/>
  <c r="AG596" i="2"/>
  <c r="AF596" i="2"/>
  <c r="AE596" i="2"/>
  <c r="AD596" i="2"/>
  <c r="AC596" i="2"/>
  <c r="AB596" i="2"/>
  <c r="AA596" i="2"/>
  <c r="Z596" i="2"/>
  <c r="Y596" i="2"/>
  <c r="X596" i="2"/>
  <c r="W596" i="2"/>
  <c r="K596" i="2"/>
  <c r="I596" i="2"/>
  <c r="J596" i="2" s="1"/>
  <c r="A596" i="2"/>
  <c r="BA213" i="2"/>
  <c r="AZ213" i="2"/>
  <c r="AY213" i="2"/>
  <c r="AX213" i="2"/>
  <c r="AW213" i="2"/>
  <c r="AV213" i="2"/>
  <c r="AU213" i="2"/>
  <c r="AT213" i="2"/>
  <c r="AS213" i="2"/>
  <c r="AR213" i="2"/>
  <c r="AQ213" i="2"/>
  <c r="AP213" i="2"/>
  <c r="AO213" i="2"/>
  <c r="AN213" i="2"/>
  <c r="AM213" i="2"/>
  <c r="AL213" i="2"/>
  <c r="AK213" i="2"/>
  <c r="AJ213" i="2"/>
  <c r="AI213" i="2"/>
  <c r="AH213" i="2"/>
  <c r="AG213" i="2"/>
  <c r="AF213" i="2"/>
  <c r="AE213" i="2"/>
  <c r="AD213" i="2"/>
  <c r="AC213" i="2"/>
  <c r="AB213" i="2"/>
  <c r="AA213" i="2"/>
  <c r="Z213" i="2"/>
  <c r="Y213" i="2"/>
  <c r="X213" i="2"/>
  <c r="W213" i="2"/>
  <c r="J213" i="2"/>
  <c r="A213" i="2"/>
  <c r="BA366" i="2"/>
  <c r="AZ366" i="2"/>
  <c r="AY366" i="2"/>
  <c r="AX366" i="2"/>
  <c r="AW366" i="2"/>
  <c r="AV366" i="2"/>
  <c r="AU366" i="2"/>
  <c r="AT366" i="2"/>
  <c r="AS366" i="2"/>
  <c r="AR366" i="2"/>
  <c r="AQ366" i="2"/>
  <c r="AP366" i="2"/>
  <c r="AO366" i="2"/>
  <c r="AN366" i="2"/>
  <c r="AM366" i="2"/>
  <c r="AL366" i="2"/>
  <c r="AK366" i="2"/>
  <c r="AJ366" i="2"/>
  <c r="AI366" i="2"/>
  <c r="AH366" i="2"/>
  <c r="AG366" i="2"/>
  <c r="AF366" i="2"/>
  <c r="AE366" i="2"/>
  <c r="AD366" i="2"/>
  <c r="AC366" i="2"/>
  <c r="AB366" i="2"/>
  <c r="AA366" i="2"/>
  <c r="Z366" i="2"/>
  <c r="Y366" i="2"/>
  <c r="X366" i="2"/>
  <c r="W366" i="2"/>
  <c r="K366" i="2"/>
  <c r="I366" i="2"/>
  <c r="J366" i="2" s="1"/>
  <c r="A366" i="2"/>
  <c r="BA365" i="2"/>
  <c r="AZ365" i="2"/>
  <c r="AY365" i="2"/>
  <c r="AX365" i="2"/>
  <c r="AW365" i="2"/>
  <c r="AV365" i="2"/>
  <c r="AU365" i="2"/>
  <c r="AT365" i="2"/>
  <c r="AS365" i="2"/>
  <c r="AR365" i="2"/>
  <c r="AQ365" i="2"/>
  <c r="AP365" i="2"/>
  <c r="AO365" i="2"/>
  <c r="AN365" i="2"/>
  <c r="AM365" i="2"/>
  <c r="AL365" i="2"/>
  <c r="AK365" i="2"/>
  <c r="AJ365" i="2"/>
  <c r="AI365" i="2"/>
  <c r="AH365" i="2"/>
  <c r="AG365" i="2"/>
  <c r="AF365" i="2"/>
  <c r="AE365" i="2"/>
  <c r="AD365" i="2"/>
  <c r="AC365" i="2"/>
  <c r="AB365" i="2"/>
  <c r="AA365" i="2"/>
  <c r="Z365" i="2"/>
  <c r="Y365" i="2"/>
  <c r="X365" i="2"/>
  <c r="W365" i="2"/>
  <c r="K365" i="2"/>
  <c r="I365" i="2"/>
  <c r="J365" i="2" s="1"/>
  <c r="A365" i="2"/>
  <c r="BA711" i="2"/>
  <c r="AZ711" i="2"/>
  <c r="AY711" i="2"/>
  <c r="AX711" i="2"/>
  <c r="AW711" i="2"/>
  <c r="AV711" i="2"/>
  <c r="AU711" i="2"/>
  <c r="AT711" i="2"/>
  <c r="AS711" i="2"/>
  <c r="AR711" i="2"/>
  <c r="AQ711" i="2"/>
  <c r="AP711" i="2"/>
  <c r="AO711" i="2"/>
  <c r="AN711" i="2"/>
  <c r="AM711" i="2"/>
  <c r="AL711" i="2"/>
  <c r="AK711" i="2"/>
  <c r="AJ711" i="2"/>
  <c r="AI711" i="2"/>
  <c r="AH711" i="2"/>
  <c r="AG711" i="2"/>
  <c r="AF711" i="2"/>
  <c r="AE711" i="2"/>
  <c r="AD711" i="2"/>
  <c r="AC711" i="2"/>
  <c r="AB711" i="2"/>
  <c r="AA711" i="2"/>
  <c r="Z711" i="2"/>
  <c r="Y711" i="2"/>
  <c r="X711" i="2"/>
  <c r="W711" i="2"/>
  <c r="K711" i="2"/>
  <c r="I711" i="2"/>
  <c r="J711" i="2" s="1"/>
  <c r="A711" i="2"/>
  <c r="BA364" i="2"/>
  <c r="AZ364" i="2"/>
  <c r="AY364" i="2"/>
  <c r="AX364" i="2"/>
  <c r="AW364" i="2"/>
  <c r="AV364" i="2"/>
  <c r="AU364" i="2"/>
  <c r="AT364" i="2"/>
  <c r="AS364" i="2"/>
  <c r="AR364" i="2"/>
  <c r="AQ364" i="2"/>
  <c r="AP364" i="2"/>
  <c r="AO364" i="2"/>
  <c r="AN364" i="2"/>
  <c r="AM364" i="2"/>
  <c r="AL364" i="2"/>
  <c r="AK364" i="2"/>
  <c r="AJ364" i="2"/>
  <c r="AI364" i="2"/>
  <c r="AH364" i="2"/>
  <c r="AG364" i="2"/>
  <c r="AF364" i="2"/>
  <c r="AE364" i="2"/>
  <c r="AD364" i="2"/>
  <c r="AC364" i="2"/>
  <c r="AB364" i="2"/>
  <c r="AA364" i="2"/>
  <c r="Z364" i="2"/>
  <c r="Y364" i="2"/>
  <c r="X364" i="2"/>
  <c r="W364" i="2"/>
  <c r="K364" i="2"/>
  <c r="I364" i="2"/>
  <c r="J364" i="2" s="1"/>
  <c r="A364" i="2"/>
  <c r="BA369" i="2"/>
  <c r="AZ369" i="2"/>
  <c r="AY369" i="2"/>
  <c r="AX369" i="2"/>
  <c r="AW369" i="2"/>
  <c r="AV369" i="2"/>
  <c r="AU369" i="2"/>
  <c r="AT369" i="2"/>
  <c r="AS369" i="2"/>
  <c r="AR369" i="2"/>
  <c r="AQ369" i="2"/>
  <c r="AP369" i="2"/>
  <c r="AO369" i="2"/>
  <c r="AN369" i="2"/>
  <c r="AM369" i="2"/>
  <c r="AL369" i="2"/>
  <c r="AK369" i="2"/>
  <c r="AJ369" i="2"/>
  <c r="AI369" i="2"/>
  <c r="AH369" i="2"/>
  <c r="AG369" i="2"/>
  <c r="AF369" i="2"/>
  <c r="AE369" i="2"/>
  <c r="AD369" i="2"/>
  <c r="AC369" i="2"/>
  <c r="AB369" i="2"/>
  <c r="AA369" i="2"/>
  <c r="Z369" i="2"/>
  <c r="Y369" i="2"/>
  <c r="X369" i="2"/>
  <c r="W369" i="2"/>
  <c r="K369" i="2"/>
  <c r="I369" i="2"/>
  <c r="J369" i="2" s="1"/>
  <c r="A369" i="2"/>
  <c r="BA174" i="2"/>
  <c r="AZ174" i="2"/>
  <c r="AY174" i="2"/>
  <c r="AX174" i="2"/>
  <c r="AW174" i="2"/>
  <c r="AV174" i="2"/>
  <c r="AU174" i="2"/>
  <c r="AT174" i="2"/>
  <c r="AS174" i="2"/>
  <c r="AR174" i="2"/>
  <c r="AQ174" i="2"/>
  <c r="AP174" i="2"/>
  <c r="AO174" i="2"/>
  <c r="AN174" i="2"/>
  <c r="AM174" i="2"/>
  <c r="AL174" i="2"/>
  <c r="AK174" i="2"/>
  <c r="AJ174" i="2"/>
  <c r="AI174" i="2"/>
  <c r="AH174" i="2"/>
  <c r="AG174" i="2"/>
  <c r="AF174" i="2"/>
  <c r="AE174" i="2"/>
  <c r="AD174" i="2"/>
  <c r="AC174" i="2"/>
  <c r="AB174" i="2"/>
  <c r="AA174" i="2"/>
  <c r="Z174" i="2"/>
  <c r="Y174" i="2"/>
  <c r="X174" i="2"/>
  <c r="W174" i="2"/>
  <c r="K174" i="2"/>
  <c r="I174" i="2"/>
  <c r="J174" i="2" s="1"/>
  <c r="A174" i="2"/>
  <c r="BA514" i="2"/>
  <c r="AZ514" i="2"/>
  <c r="AY514" i="2"/>
  <c r="AX514" i="2"/>
  <c r="AW514" i="2"/>
  <c r="AV514" i="2"/>
  <c r="AU514" i="2"/>
  <c r="AT514" i="2"/>
  <c r="AS514" i="2"/>
  <c r="AR514" i="2"/>
  <c r="AQ514" i="2"/>
  <c r="AP514" i="2"/>
  <c r="AO514" i="2"/>
  <c r="AN514" i="2"/>
  <c r="AM514" i="2"/>
  <c r="AL514" i="2"/>
  <c r="AK514" i="2"/>
  <c r="AJ514" i="2"/>
  <c r="AI514" i="2"/>
  <c r="AH514" i="2"/>
  <c r="AG514" i="2"/>
  <c r="AF514" i="2"/>
  <c r="AE514" i="2"/>
  <c r="AD514" i="2"/>
  <c r="AC514" i="2"/>
  <c r="AB514" i="2"/>
  <c r="AA514" i="2"/>
  <c r="Z514" i="2"/>
  <c r="Y514" i="2"/>
  <c r="X514" i="2"/>
  <c r="W514" i="2"/>
  <c r="K514" i="2"/>
  <c r="I514" i="2"/>
  <c r="J514" i="2" s="1"/>
  <c r="A514" i="2"/>
  <c r="BA199" i="2"/>
  <c r="AZ199" i="2"/>
  <c r="AY199" i="2"/>
  <c r="AX199" i="2"/>
  <c r="AW199" i="2"/>
  <c r="AV199" i="2"/>
  <c r="AU199" i="2"/>
  <c r="AT199" i="2"/>
  <c r="AS199" i="2"/>
  <c r="AR199" i="2"/>
  <c r="AQ199" i="2"/>
  <c r="AP199" i="2"/>
  <c r="AO199" i="2"/>
  <c r="AN199" i="2"/>
  <c r="AM199" i="2"/>
  <c r="AL199" i="2"/>
  <c r="AK199" i="2"/>
  <c r="AJ199" i="2"/>
  <c r="AI199" i="2"/>
  <c r="AH199" i="2"/>
  <c r="AG199" i="2"/>
  <c r="AF199" i="2"/>
  <c r="AE199" i="2"/>
  <c r="AD199" i="2"/>
  <c r="AC199" i="2"/>
  <c r="AB199" i="2"/>
  <c r="AA199" i="2"/>
  <c r="Z199" i="2"/>
  <c r="Y199" i="2"/>
  <c r="X199" i="2"/>
  <c r="W199" i="2"/>
  <c r="K199" i="2"/>
  <c r="I199" i="2"/>
  <c r="J199" i="2" s="1"/>
  <c r="A199" i="2"/>
  <c r="BA198" i="2"/>
  <c r="AZ198" i="2"/>
  <c r="AY198" i="2"/>
  <c r="AX198" i="2"/>
  <c r="AW198" i="2"/>
  <c r="AV198" i="2"/>
  <c r="AU198" i="2"/>
  <c r="AT198" i="2"/>
  <c r="AS198" i="2"/>
  <c r="AR198" i="2"/>
  <c r="AQ198" i="2"/>
  <c r="AP198" i="2"/>
  <c r="AO198" i="2"/>
  <c r="AN198" i="2"/>
  <c r="AM198" i="2"/>
  <c r="AL198" i="2"/>
  <c r="AK198" i="2"/>
  <c r="AJ198" i="2"/>
  <c r="AI198" i="2"/>
  <c r="AH198" i="2"/>
  <c r="AG198" i="2"/>
  <c r="AF198" i="2"/>
  <c r="AE198" i="2"/>
  <c r="AD198" i="2"/>
  <c r="AC198" i="2"/>
  <c r="AB198" i="2"/>
  <c r="AA198" i="2"/>
  <c r="Z198" i="2"/>
  <c r="Y198" i="2"/>
  <c r="X198" i="2"/>
  <c r="W198" i="2"/>
  <c r="K198" i="2"/>
  <c r="I198" i="2"/>
  <c r="J198" i="2" s="1"/>
  <c r="A198" i="2"/>
  <c r="BA231" i="2"/>
  <c r="AZ231" i="2"/>
  <c r="AY231" i="2"/>
  <c r="AX231" i="2"/>
  <c r="AW231" i="2"/>
  <c r="AV231" i="2"/>
  <c r="AU231" i="2"/>
  <c r="AT231" i="2"/>
  <c r="AS231" i="2"/>
  <c r="AR231" i="2"/>
  <c r="AQ231" i="2"/>
  <c r="AP231" i="2"/>
  <c r="AO231" i="2"/>
  <c r="AN231" i="2"/>
  <c r="AM231" i="2"/>
  <c r="AL231" i="2"/>
  <c r="AK231" i="2"/>
  <c r="AJ231" i="2"/>
  <c r="AI231" i="2"/>
  <c r="AH231" i="2"/>
  <c r="AG231" i="2"/>
  <c r="AF231" i="2"/>
  <c r="AE231" i="2"/>
  <c r="AD231" i="2"/>
  <c r="AC231" i="2"/>
  <c r="AB231" i="2"/>
  <c r="AA231" i="2"/>
  <c r="Z231" i="2"/>
  <c r="Y231" i="2"/>
  <c r="X231" i="2"/>
  <c r="W231" i="2"/>
  <c r="K231" i="2"/>
  <c r="I231" i="2"/>
  <c r="J231" i="2" s="1"/>
  <c r="A231" i="2"/>
  <c r="BA173" i="2"/>
  <c r="AZ173" i="2"/>
  <c r="AY173" i="2"/>
  <c r="AX173" i="2"/>
  <c r="AW173" i="2"/>
  <c r="AV173" i="2"/>
  <c r="AU173" i="2"/>
  <c r="AT173" i="2"/>
  <c r="AS173" i="2"/>
  <c r="AR173" i="2"/>
  <c r="AQ173" i="2"/>
  <c r="AP173" i="2"/>
  <c r="AO173" i="2"/>
  <c r="AN173" i="2"/>
  <c r="AM173" i="2"/>
  <c r="AL173" i="2"/>
  <c r="AK173" i="2"/>
  <c r="AJ173" i="2"/>
  <c r="AI173" i="2"/>
  <c r="AH173" i="2"/>
  <c r="AG173" i="2"/>
  <c r="AF173" i="2"/>
  <c r="AE173" i="2"/>
  <c r="AD173" i="2"/>
  <c r="AC173" i="2"/>
  <c r="AB173" i="2"/>
  <c r="AA173" i="2"/>
  <c r="Z173" i="2"/>
  <c r="Y173" i="2"/>
  <c r="X173" i="2"/>
  <c r="W173" i="2"/>
  <c r="K173" i="2"/>
  <c r="I173" i="2"/>
  <c r="J173" i="2" s="1"/>
  <c r="A173" i="2"/>
  <c r="BA185" i="2"/>
  <c r="AZ185" i="2"/>
  <c r="AY185" i="2"/>
  <c r="AX185" i="2"/>
  <c r="AW185" i="2"/>
  <c r="AV185" i="2"/>
  <c r="AU185" i="2"/>
  <c r="AT185" i="2"/>
  <c r="AS185" i="2"/>
  <c r="AR185" i="2"/>
  <c r="AQ185" i="2"/>
  <c r="AP185" i="2"/>
  <c r="AO185" i="2"/>
  <c r="AN185" i="2"/>
  <c r="AM185" i="2"/>
  <c r="AL185" i="2"/>
  <c r="AK185" i="2"/>
  <c r="AJ185" i="2"/>
  <c r="AI185" i="2"/>
  <c r="AH185" i="2"/>
  <c r="AG185" i="2"/>
  <c r="AF185" i="2"/>
  <c r="AE185" i="2"/>
  <c r="AD185" i="2"/>
  <c r="AC185" i="2"/>
  <c r="AB185" i="2"/>
  <c r="AA185" i="2"/>
  <c r="Z185" i="2"/>
  <c r="Y185" i="2"/>
  <c r="X185" i="2"/>
  <c r="W185" i="2"/>
  <c r="K185" i="2"/>
  <c r="I185" i="2"/>
  <c r="J185" i="2" s="1"/>
  <c r="A185" i="2"/>
  <c r="BA184" i="2"/>
  <c r="AZ184" i="2"/>
  <c r="AY184" i="2"/>
  <c r="AX184" i="2"/>
  <c r="AW184" i="2"/>
  <c r="AV184" i="2"/>
  <c r="AU184" i="2"/>
  <c r="AT184" i="2"/>
  <c r="AS184" i="2"/>
  <c r="AR184" i="2"/>
  <c r="AQ184" i="2"/>
  <c r="AP184" i="2"/>
  <c r="AO184" i="2"/>
  <c r="AN184" i="2"/>
  <c r="AM184" i="2"/>
  <c r="AL184" i="2"/>
  <c r="AK184" i="2"/>
  <c r="AJ184" i="2"/>
  <c r="AI184" i="2"/>
  <c r="AH184" i="2"/>
  <c r="AG184" i="2"/>
  <c r="AF184" i="2"/>
  <c r="AE184" i="2"/>
  <c r="AD184" i="2"/>
  <c r="AC184" i="2"/>
  <c r="AB184" i="2"/>
  <c r="AA184" i="2"/>
  <c r="Z184" i="2"/>
  <c r="Y184" i="2"/>
  <c r="X184" i="2"/>
  <c r="W184" i="2"/>
  <c r="K184" i="2"/>
  <c r="I184" i="2"/>
  <c r="J184" i="2" s="1"/>
  <c r="A184" i="2"/>
  <c r="BA172" i="2"/>
  <c r="AZ172" i="2"/>
  <c r="AY172" i="2"/>
  <c r="AX172" i="2"/>
  <c r="AW172" i="2"/>
  <c r="AV172" i="2"/>
  <c r="AU172" i="2"/>
  <c r="AT172" i="2"/>
  <c r="AS172" i="2"/>
  <c r="AR172" i="2"/>
  <c r="AQ172" i="2"/>
  <c r="AP172" i="2"/>
  <c r="AO172" i="2"/>
  <c r="AN172" i="2"/>
  <c r="AM172" i="2"/>
  <c r="AL172" i="2"/>
  <c r="AK172" i="2"/>
  <c r="AJ172" i="2"/>
  <c r="AI172" i="2"/>
  <c r="AH172" i="2"/>
  <c r="AG172" i="2"/>
  <c r="AF172" i="2"/>
  <c r="AE172" i="2"/>
  <c r="AD172" i="2"/>
  <c r="AC172" i="2"/>
  <c r="AB172" i="2"/>
  <c r="AA172" i="2"/>
  <c r="Z172" i="2"/>
  <c r="Y172" i="2"/>
  <c r="X172" i="2"/>
  <c r="W172" i="2"/>
  <c r="K172" i="2"/>
  <c r="I172" i="2"/>
  <c r="J172" i="2" s="1"/>
  <c r="A172" i="2"/>
  <c r="BA181" i="2"/>
  <c r="AZ181" i="2"/>
  <c r="AY181" i="2"/>
  <c r="AX181" i="2"/>
  <c r="AW181" i="2"/>
  <c r="AV181" i="2"/>
  <c r="AU181" i="2"/>
  <c r="AT181" i="2"/>
  <c r="AS181" i="2"/>
  <c r="AR181" i="2"/>
  <c r="AQ181" i="2"/>
  <c r="AP181" i="2"/>
  <c r="AO181" i="2"/>
  <c r="AN181" i="2"/>
  <c r="AM181" i="2"/>
  <c r="AL181" i="2"/>
  <c r="AK181" i="2"/>
  <c r="AJ181" i="2"/>
  <c r="AI181" i="2"/>
  <c r="AH181" i="2"/>
  <c r="AG181" i="2"/>
  <c r="AF181" i="2"/>
  <c r="AE181" i="2"/>
  <c r="AD181" i="2"/>
  <c r="AC181" i="2"/>
  <c r="AB181" i="2"/>
  <c r="AA181" i="2"/>
  <c r="Z181" i="2"/>
  <c r="Y181" i="2"/>
  <c r="X181" i="2"/>
  <c r="W181" i="2"/>
  <c r="K181" i="2"/>
  <c r="I181" i="2"/>
  <c r="J181" i="2" s="1"/>
  <c r="A181" i="2"/>
  <c r="BA178" i="2"/>
  <c r="AZ178" i="2"/>
  <c r="AY178" i="2"/>
  <c r="AX178" i="2"/>
  <c r="AW178" i="2"/>
  <c r="AV178" i="2"/>
  <c r="AU178" i="2"/>
  <c r="AT178" i="2"/>
  <c r="AS178" i="2"/>
  <c r="AR178" i="2"/>
  <c r="AQ178" i="2"/>
  <c r="AP178" i="2"/>
  <c r="AO178" i="2"/>
  <c r="AN178" i="2"/>
  <c r="AM178" i="2"/>
  <c r="AL178" i="2"/>
  <c r="AK178" i="2"/>
  <c r="AJ178" i="2"/>
  <c r="AI178" i="2"/>
  <c r="AH178" i="2"/>
  <c r="AG178" i="2"/>
  <c r="AF178" i="2"/>
  <c r="AE178" i="2"/>
  <c r="AD178" i="2"/>
  <c r="AC178" i="2"/>
  <c r="AB178" i="2"/>
  <c r="AA178" i="2"/>
  <c r="Z178" i="2"/>
  <c r="Y178" i="2"/>
  <c r="X178" i="2"/>
  <c r="W178" i="2"/>
  <c r="K178" i="2"/>
  <c r="I178" i="2"/>
  <c r="J178" i="2" s="1"/>
  <c r="A178" i="2"/>
  <c r="BA208" i="2"/>
  <c r="AZ208" i="2"/>
  <c r="AY208" i="2"/>
  <c r="AX208" i="2"/>
  <c r="AW208" i="2"/>
  <c r="AV208" i="2"/>
  <c r="AU208" i="2"/>
  <c r="AT208" i="2"/>
  <c r="AS208" i="2"/>
  <c r="AR208" i="2"/>
  <c r="AQ208" i="2"/>
  <c r="AP208" i="2"/>
  <c r="AO208" i="2"/>
  <c r="AN208" i="2"/>
  <c r="AM208" i="2"/>
  <c r="AL208" i="2"/>
  <c r="AK208" i="2"/>
  <c r="AJ208" i="2"/>
  <c r="AI208" i="2"/>
  <c r="AH208" i="2"/>
  <c r="AG208" i="2"/>
  <c r="AF208" i="2"/>
  <c r="AE208" i="2"/>
  <c r="AD208" i="2"/>
  <c r="AC208" i="2"/>
  <c r="AB208" i="2"/>
  <c r="AA208" i="2"/>
  <c r="Z208" i="2"/>
  <c r="Y208" i="2"/>
  <c r="X208" i="2"/>
  <c r="W208" i="2"/>
  <c r="K208" i="2"/>
  <c r="I208" i="2"/>
  <c r="J208" i="2" s="1"/>
  <c r="A208" i="2"/>
  <c r="BA228" i="2"/>
  <c r="AZ228" i="2"/>
  <c r="AY228" i="2"/>
  <c r="AX228" i="2"/>
  <c r="AW228" i="2"/>
  <c r="AV228" i="2"/>
  <c r="AU228" i="2"/>
  <c r="AT228" i="2"/>
  <c r="AS228" i="2"/>
  <c r="AR228" i="2"/>
  <c r="AQ228" i="2"/>
  <c r="AP228" i="2"/>
  <c r="AO228" i="2"/>
  <c r="AN228" i="2"/>
  <c r="AM228" i="2"/>
  <c r="AL228" i="2"/>
  <c r="AK228" i="2"/>
  <c r="AJ228" i="2"/>
  <c r="AI228" i="2"/>
  <c r="AH228" i="2"/>
  <c r="AG228" i="2"/>
  <c r="AF228" i="2"/>
  <c r="AE228" i="2"/>
  <c r="AD228" i="2"/>
  <c r="AC228" i="2"/>
  <c r="AB228" i="2"/>
  <c r="AA228" i="2"/>
  <c r="Z228" i="2"/>
  <c r="Y228" i="2"/>
  <c r="X228" i="2"/>
  <c r="W228" i="2"/>
  <c r="K228" i="2"/>
  <c r="I228" i="2"/>
  <c r="J228" i="2" s="1"/>
  <c r="A228" i="2"/>
  <c r="BA163" i="2"/>
  <c r="AZ163" i="2"/>
  <c r="AY163" i="2"/>
  <c r="AX163" i="2"/>
  <c r="AW163" i="2"/>
  <c r="AV163" i="2"/>
  <c r="AU163" i="2"/>
  <c r="AT163" i="2"/>
  <c r="AS163" i="2"/>
  <c r="AR163" i="2"/>
  <c r="AQ163" i="2"/>
  <c r="AP163" i="2"/>
  <c r="AO163" i="2"/>
  <c r="AN163" i="2"/>
  <c r="AM163" i="2"/>
  <c r="AL163" i="2"/>
  <c r="AK163" i="2"/>
  <c r="AJ163" i="2"/>
  <c r="AI163" i="2"/>
  <c r="AH163" i="2"/>
  <c r="AG163" i="2"/>
  <c r="AF163" i="2"/>
  <c r="AE163" i="2"/>
  <c r="AD163" i="2"/>
  <c r="AC163" i="2"/>
  <c r="AB163" i="2"/>
  <c r="AA163" i="2"/>
  <c r="Z163" i="2"/>
  <c r="Y163" i="2"/>
  <c r="X163" i="2"/>
  <c r="W163" i="2"/>
  <c r="K163" i="2"/>
  <c r="I163" i="2"/>
  <c r="J163" i="2" s="1"/>
  <c r="A163" i="2"/>
  <c r="BA295" i="2"/>
  <c r="AZ295" i="2"/>
  <c r="AY295" i="2"/>
  <c r="AX295" i="2"/>
  <c r="AW295" i="2"/>
  <c r="AV295" i="2"/>
  <c r="AU295" i="2"/>
  <c r="AT295" i="2"/>
  <c r="AS295" i="2"/>
  <c r="AR295" i="2"/>
  <c r="AQ295" i="2"/>
  <c r="AP295" i="2"/>
  <c r="AO295" i="2"/>
  <c r="AN295" i="2"/>
  <c r="AM295" i="2"/>
  <c r="AL295" i="2"/>
  <c r="AK295" i="2"/>
  <c r="AJ295" i="2"/>
  <c r="AI295" i="2"/>
  <c r="AH295" i="2"/>
  <c r="AG295" i="2"/>
  <c r="AF295" i="2"/>
  <c r="AE295" i="2"/>
  <c r="AD295" i="2"/>
  <c r="AC295" i="2"/>
  <c r="AB295" i="2"/>
  <c r="AA295" i="2"/>
  <c r="Z295" i="2"/>
  <c r="Y295" i="2"/>
  <c r="X295" i="2"/>
  <c r="W295" i="2"/>
  <c r="K295" i="2"/>
  <c r="I295" i="2"/>
  <c r="J295" i="2" s="1"/>
  <c r="A295" i="2"/>
  <c r="BA234" i="2"/>
  <c r="AZ234" i="2"/>
  <c r="AY234" i="2"/>
  <c r="AX234" i="2"/>
  <c r="AW234" i="2"/>
  <c r="AV234" i="2"/>
  <c r="AU234" i="2"/>
  <c r="AT234" i="2"/>
  <c r="AS234" i="2"/>
  <c r="AR234" i="2"/>
  <c r="AQ234" i="2"/>
  <c r="AP234" i="2"/>
  <c r="AO234" i="2"/>
  <c r="AN234" i="2"/>
  <c r="AM234" i="2"/>
  <c r="AL234" i="2"/>
  <c r="AK234" i="2"/>
  <c r="AJ234" i="2"/>
  <c r="AI234" i="2"/>
  <c r="AH234" i="2"/>
  <c r="AG234" i="2"/>
  <c r="AF234" i="2"/>
  <c r="AE234" i="2"/>
  <c r="AD234" i="2"/>
  <c r="AC234" i="2"/>
  <c r="AB234" i="2"/>
  <c r="AA234" i="2"/>
  <c r="Z234" i="2"/>
  <c r="Y234" i="2"/>
  <c r="X234" i="2"/>
  <c r="W234" i="2"/>
  <c r="K234" i="2"/>
  <c r="I234" i="2"/>
  <c r="J234" i="2" s="1"/>
  <c r="A234" i="2"/>
  <c r="BA631" i="2"/>
  <c r="AZ631" i="2"/>
  <c r="AY631" i="2"/>
  <c r="AX631" i="2"/>
  <c r="AW631" i="2"/>
  <c r="AV631" i="2"/>
  <c r="AU631" i="2"/>
  <c r="AT631" i="2"/>
  <c r="AS631" i="2"/>
  <c r="AR631" i="2"/>
  <c r="AQ631" i="2"/>
  <c r="AP631" i="2"/>
  <c r="AO631" i="2"/>
  <c r="AN631" i="2"/>
  <c r="AM631" i="2"/>
  <c r="AL631" i="2"/>
  <c r="AK631" i="2"/>
  <c r="AJ631" i="2"/>
  <c r="AI631" i="2"/>
  <c r="AH631" i="2"/>
  <c r="AG631" i="2"/>
  <c r="AF631" i="2"/>
  <c r="AE631" i="2"/>
  <c r="AD631" i="2"/>
  <c r="AC631" i="2"/>
  <c r="AB631" i="2"/>
  <c r="AA631" i="2"/>
  <c r="Z631" i="2"/>
  <c r="Y631" i="2"/>
  <c r="X631" i="2"/>
  <c r="W631" i="2"/>
  <c r="K631" i="2"/>
  <c r="I631" i="2"/>
  <c r="J631" i="2" s="1"/>
  <c r="A631" i="2"/>
  <c r="BA629" i="2"/>
  <c r="AZ629" i="2"/>
  <c r="AY629" i="2"/>
  <c r="AX629" i="2"/>
  <c r="AW629" i="2"/>
  <c r="AV629" i="2"/>
  <c r="AU629" i="2"/>
  <c r="AT629" i="2"/>
  <c r="AS629" i="2"/>
  <c r="AR629" i="2"/>
  <c r="AQ629" i="2"/>
  <c r="AP629" i="2"/>
  <c r="AO629" i="2"/>
  <c r="AN629" i="2"/>
  <c r="AM629" i="2"/>
  <c r="AL629" i="2"/>
  <c r="AK629" i="2"/>
  <c r="AJ629" i="2"/>
  <c r="AI629" i="2"/>
  <c r="AH629" i="2"/>
  <c r="AG629" i="2"/>
  <c r="AF629" i="2"/>
  <c r="AE629" i="2"/>
  <c r="AD629" i="2"/>
  <c r="AC629" i="2"/>
  <c r="AB629" i="2"/>
  <c r="AA629" i="2"/>
  <c r="Z629" i="2"/>
  <c r="Y629" i="2"/>
  <c r="X629" i="2"/>
  <c r="W629" i="2"/>
  <c r="K629" i="2"/>
  <c r="I629" i="2"/>
  <c r="J629" i="2" s="1"/>
  <c r="A629" i="2"/>
  <c r="BA556" i="2"/>
  <c r="AZ556" i="2"/>
  <c r="AY556" i="2"/>
  <c r="AX556" i="2"/>
  <c r="AW556" i="2"/>
  <c r="AV556" i="2"/>
  <c r="AU556" i="2"/>
  <c r="AT556" i="2"/>
  <c r="AS556" i="2"/>
  <c r="AR556" i="2"/>
  <c r="AQ556" i="2"/>
  <c r="AP556" i="2"/>
  <c r="AO556" i="2"/>
  <c r="AN556" i="2"/>
  <c r="AM556" i="2"/>
  <c r="AL556" i="2"/>
  <c r="AK556" i="2"/>
  <c r="AJ556" i="2"/>
  <c r="AI556" i="2"/>
  <c r="AH556" i="2"/>
  <c r="AG556" i="2"/>
  <c r="AF556" i="2"/>
  <c r="AE556" i="2"/>
  <c r="AD556" i="2"/>
  <c r="AC556" i="2"/>
  <c r="AB556" i="2"/>
  <c r="AA556" i="2"/>
  <c r="Z556" i="2"/>
  <c r="Y556" i="2"/>
  <c r="X556" i="2"/>
  <c r="W556" i="2"/>
  <c r="K556" i="2"/>
  <c r="I556" i="2"/>
  <c r="J556" i="2" s="1"/>
  <c r="A556" i="2"/>
  <c r="BA662" i="2"/>
  <c r="AZ662" i="2"/>
  <c r="AY662" i="2"/>
  <c r="AX662" i="2"/>
  <c r="AW662" i="2"/>
  <c r="AV662" i="2"/>
  <c r="AU662" i="2"/>
  <c r="AT662" i="2"/>
  <c r="AS662" i="2"/>
  <c r="AR662" i="2"/>
  <c r="AQ662" i="2"/>
  <c r="AP662" i="2"/>
  <c r="AO662" i="2"/>
  <c r="AN662" i="2"/>
  <c r="AM662" i="2"/>
  <c r="AL662" i="2"/>
  <c r="AK662" i="2"/>
  <c r="AJ662" i="2"/>
  <c r="AI662" i="2"/>
  <c r="AH662" i="2"/>
  <c r="AG662" i="2"/>
  <c r="AF662" i="2"/>
  <c r="AE662" i="2"/>
  <c r="AD662" i="2"/>
  <c r="AC662" i="2"/>
  <c r="AB662" i="2"/>
  <c r="AA662" i="2"/>
  <c r="Z662" i="2"/>
  <c r="Y662" i="2"/>
  <c r="X662" i="2"/>
  <c r="W662" i="2"/>
  <c r="K662" i="2"/>
  <c r="I662" i="2"/>
  <c r="J662" i="2" s="1"/>
  <c r="A662" i="2"/>
  <c r="BA661" i="2"/>
  <c r="AZ661" i="2"/>
  <c r="AY661" i="2"/>
  <c r="AX661" i="2"/>
  <c r="AW661" i="2"/>
  <c r="AV661" i="2"/>
  <c r="AU661" i="2"/>
  <c r="AT661" i="2"/>
  <c r="AS661" i="2"/>
  <c r="AR661" i="2"/>
  <c r="AQ661" i="2"/>
  <c r="AP661" i="2"/>
  <c r="AO661" i="2"/>
  <c r="AN661" i="2"/>
  <c r="AM661" i="2"/>
  <c r="AL661" i="2"/>
  <c r="AK661" i="2"/>
  <c r="AJ661" i="2"/>
  <c r="AI661" i="2"/>
  <c r="AH661" i="2"/>
  <c r="AG661" i="2"/>
  <c r="AF661" i="2"/>
  <c r="AE661" i="2"/>
  <c r="AD661" i="2"/>
  <c r="AC661" i="2"/>
  <c r="AB661" i="2"/>
  <c r="AA661" i="2"/>
  <c r="Z661" i="2"/>
  <c r="Y661" i="2"/>
  <c r="X661" i="2"/>
  <c r="W661" i="2"/>
  <c r="K661" i="2"/>
  <c r="I661" i="2"/>
  <c r="J661" i="2" s="1"/>
  <c r="A661" i="2"/>
  <c r="BA660" i="2"/>
  <c r="AZ660" i="2"/>
  <c r="AY660" i="2"/>
  <c r="AX660" i="2"/>
  <c r="AW660" i="2"/>
  <c r="AV660" i="2"/>
  <c r="AU660" i="2"/>
  <c r="AT660" i="2"/>
  <c r="AS660" i="2"/>
  <c r="AR660" i="2"/>
  <c r="AQ660" i="2"/>
  <c r="AP660" i="2"/>
  <c r="AO660" i="2"/>
  <c r="AN660" i="2"/>
  <c r="AM660" i="2"/>
  <c r="AL660" i="2"/>
  <c r="AK660" i="2"/>
  <c r="AJ660" i="2"/>
  <c r="AI660" i="2"/>
  <c r="AH660" i="2"/>
  <c r="AG660" i="2"/>
  <c r="AF660" i="2"/>
  <c r="AE660" i="2"/>
  <c r="AD660" i="2"/>
  <c r="AC660" i="2"/>
  <c r="AB660" i="2"/>
  <c r="AA660" i="2"/>
  <c r="Z660" i="2"/>
  <c r="Y660" i="2"/>
  <c r="X660" i="2"/>
  <c r="W660" i="2"/>
  <c r="K660" i="2"/>
  <c r="I660" i="2"/>
  <c r="J660" i="2" s="1"/>
  <c r="A660" i="2"/>
  <c r="BA659" i="2"/>
  <c r="AZ659" i="2"/>
  <c r="AY659" i="2"/>
  <c r="AX659" i="2"/>
  <c r="AW659" i="2"/>
  <c r="AV659" i="2"/>
  <c r="AU659" i="2"/>
  <c r="AT659" i="2"/>
  <c r="AS659" i="2"/>
  <c r="AR659" i="2"/>
  <c r="AQ659" i="2"/>
  <c r="AP659" i="2"/>
  <c r="AO659" i="2"/>
  <c r="AN659" i="2"/>
  <c r="AM659" i="2"/>
  <c r="AL659" i="2"/>
  <c r="AK659" i="2"/>
  <c r="AJ659" i="2"/>
  <c r="AI659" i="2"/>
  <c r="AH659" i="2"/>
  <c r="AG659" i="2"/>
  <c r="AF659" i="2"/>
  <c r="AE659" i="2"/>
  <c r="AD659" i="2"/>
  <c r="AC659" i="2"/>
  <c r="AB659" i="2"/>
  <c r="AA659" i="2"/>
  <c r="Z659" i="2"/>
  <c r="Y659" i="2"/>
  <c r="X659" i="2"/>
  <c r="W659" i="2"/>
  <c r="K659" i="2"/>
  <c r="I659" i="2"/>
  <c r="J659" i="2" s="1"/>
  <c r="A659" i="2"/>
  <c r="BA68" i="2"/>
  <c r="AZ68" i="2"/>
  <c r="AY68" i="2"/>
  <c r="AX68" i="2"/>
  <c r="AW68" i="2"/>
  <c r="AV68" i="2"/>
  <c r="AU68" i="2"/>
  <c r="AT68" i="2"/>
  <c r="AS68" i="2"/>
  <c r="AR68" i="2"/>
  <c r="AQ68" i="2"/>
  <c r="AP68" i="2"/>
  <c r="AO68" i="2"/>
  <c r="AN68" i="2"/>
  <c r="AM68" i="2"/>
  <c r="AL68" i="2"/>
  <c r="AK68" i="2"/>
  <c r="AJ68" i="2"/>
  <c r="AI68" i="2"/>
  <c r="AH68" i="2"/>
  <c r="AG68" i="2"/>
  <c r="AF68" i="2"/>
  <c r="AE68" i="2"/>
  <c r="AD68" i="2"/>
  <c r="AC68" i="2"/>
  <c r="AB68" i="2"/>
  <c r="AA68" i="2"/>
  <c r="Z68" i="2"/>
  <c r="Y68" i="2"/>
  <c r="X68" i="2"/>
  <c r="W68" i="2"/>
  <c r="K68" i="2"/>
  <c r="I68" i="2"/>
  <c r="J68" i="2" s="1"/>
  <c r="A68" i="2"/>
  <c r="BA73" i="2"/>
  <c r="AZ73" i="2"/>
  <c r="AY73" i="2"/>
  <c r="AX73" i="2"/>
  <c r="AW73" i="2"/>
  <c r="AV73" i="2"/>
  <c r="AU73" i="2"/>
  <c r="AT73" i="2"/>
  <c r="AS73" i="2"/>
  <c r="AR73" i="2"/>
  <c r="AQ73" i="2"/>
  <c r="AP73" i="2"/>
  <c r="AO73" i="2"/>
  <c r="AN73" i="2"/>
  <c r="AM73" i="2"/>
  <c r="AL73" i="2"/>
  <c r="AK73" i="2"/>
  <c r="AJ73" i="2"/>
  <c r="AI73" i="2"/>
  <c r="AH73" i="2"/>
  <c r="AG73" i="2"/>
  <c r="AF73" i="2"/>
  <c r="AE73" i="2"/>
  <c r="AD73" i="2"/>
  <c r="AC73" i="2"/>
  <c r="AB73" i="2"/>
  <c r="AA73" i="2"/>
  <c r="Z73" i="2"/>
  <c r="Y73" i="2"/>
  <c r="X73" i="2"/>
  <c r="W73" i="2"/>
  <c r="K73" i="2"/>
  <c r="I73" i="2"/>
  <c r="J73" i="2" s="1"/>
  <c r="A73" i="2"/>
  <c r="BA693" i="2"/>
  <c r="AZ693" i="2"/>
  <c r="AY693" i="2"/>
  <c r="AX693" i="2"/>
  <c r="AW693" i="2"/>
  <c r="AV693" i="2"/>
  <c r="AU693" i="2"/>
  <c r="AT693" i="2"/>
  <c r="AS693" i="2"/>
  <c r="AR693" i="2"/>
  <c r="AQ693" i="2"/>
  <c r="AP693" i="2"/>
  <c r="AO693" i="2"/>
  <c r="AN693" i="2"/>
  <c r="AM693" i="2"/>
  <c r="AL693" i="2"/>
  <c r="AK693" i="2"/>
  <c r="AJ693" i="2"/>
  <c r="AI693" i="2"/>
  <c r="AH693" i="2"/>
  <c r="AG693" i="2"/>
  <c r="AF693" i="2"/>
  <c r="AE693" i="2"/>
  <c r="AD693" i="2"/>
  <c r="AC693" i="2"/>
  <c r="AB693" i="2"/>
  <c r="AA693" i="2"/>
  <c r="Z693" i="2"/>
  <c r="Y693" i="2"/>
  <c r="X693" i="2"/>
  <c r="W693" i="2"/>
  <c r="K693" i="2"/>
  <c r="I693" i="2"/>
  <c r="J693" i="2" s="1"/>
  <c r="A693" i="2"/>
  <c r="BA349" i="2"/>
  <c r="AZ349" i="2"/>
  <c r="AY349" i="2"/>
  <c r="AX349" i="2"/>
  <c r="AW349" i="2"/>
  <c r="AV349" i="2"/>
  <c r="AU349" i="2"/>
  <c r="AT349" i="2"/>
  <c r="AS349" i="2"/>
  <c r="AR349" i="2"/>
  <c r="AQ349" i="2"/>
  <c r="AP349" i="2"/>
  <c r="AO349" i="2"/>
  <c r="AN349" i="2"/>
  <c r="AM349" i="2"/>
  <c r="AL349" i="2"/>
  <c r="AK349" i="2"/>
  <c r="AJ349" i="2"/>
  <c r="AI349" i="2"/>
  <c r="AH349" i="2"/>
  <c r="AG349" i="2"/>
  <c r="AF349" i="2"/>
  <c r="AE349" i="2"/>
  <c r="AD349" i="2"/>
  <c r="AC349" i="2"/>
  <c r="AB349" i="2"/>
  <c r="AA349" i="2"/>
  <c r="Z349" i="2"/>
  <c r="Y349" i="2"/>
  <c r="X349" i="2"/>
  <c r="W349" i="2"/>
  <c r="K349" i="2"/>
  <c r="I349" i="2"/>
  <c r="J349" i="2" s="1"/>
  <c r="A349" i="2"/>
  <c r="BA657" i="2"/>
  <c r="AZ657" i="2"/>
  <c r="AY657" i="2"/>
  <c r="AX657" i="2"/>
  <c r="AW657" i="2"/>
  <c r="AV657" i="2"/>
  <c r="AU657" i="2"/>
  <c r="AT657" i="2"/>
  <c r="AS657" i="2"/>
  <c r="AR657" i="2"/>
  <c r="AQ657" i="2"/>
  <c r="AP657" i="2"/>
  <c r="AO657" i="2"/>
  <c r="AN657" i="2"/>
  <c r="AM657" i="2"/>
  <c r="AL657" i="2"/>
  <c r="AK657" i="2"/>
  <c r="AJ657" i="2"/>
  <c r="AI657" i="2"/>
  <c r="AH657" i="2"/>
  <c r="AG657" i="2"/>
  <c r="AF657" i="2"/>
  <c r="AE657" i="2"/>
  <c r="AD657" i="2"/>
  <c r="AC657" i="2"/>
  <c r="AB657" i="2"/>
  <c r="AA657" i="2"/>
  <c r="Z657" i="2"/>
  <c r="Y657" i="2"/>
  <c r="X657" i="2"/>
  <c r="W657" i="2"/>
  <c r="K657" i="2"/>
  <c r="I657" i="2"/>
  <c r="J657" i="2" s="1"/>
  <c r="A657" i="2"/>
  <c r="BA655" i="2"/>
  <c r="AZ655" i="2"/>
  <c r="AY655" i="2"/>
  <c r="AX655" i="2"/>
  <c r="AW655" i="2"/>
  <c r="AV655" i="2"/>
  <c r="AU655" i="2"/>
  <c r="AT655" i="2"/>
  <c r="AS655" i="2"/>
  <c r="AR655" i="2"/>
  <c r="AQ655" i="2"/>
  <c r="AP655" i="2"/>
  <c r="AO655" i="2"/>
  <c r="AN655" i="2"/>
  <c r="AM655" i="2"/>
  <c r="AL655" i="2"/>
  <c r="AK655" i="2"/>
  <c r="AJ655" i="2"/>
  <c r="AI655" i="2"/>
  <c r="AH655" i="2"/>
  <c r="AG655" i="2"/>
  <c r="AF655" i="2"/>
  <c r="AE655" i="2"/>
  <c r="AD655" i="2"/>
  <c r="AC655" i="2"/>
  <c r="AB655" i="2"/>
  <c r="AA655" i="2"/>
  <c r="Z655" i="2"/>
  <c r="Y655" i="2"/>
  <c r="X655" i="2"/>
  <c r="W655" i="2"/>
  <c r="K655" i="2"/>
  <c r="I655" i="2"/>
  <c r="J655" i="2" s="1"/>
  <c r="A655" i="2"/>
  <c r="BA653" i="2"/>
  <c r="AZ653" i="2"/>
  <c r="AY653" i="2"/>
  <c r="AX653" i="2"/>
  <c r="AW653" i="2"/>
  <c r="AV653" i="2"/>
  <c r="AU653" i="2"/>
  <c r="AT653" i="2"/>
  <c r="AS653" i="2"/>
  <c r="AR653" i="2"/>
  <c r="AQ653" i="2"/>
  <c r="AP653" i="2"/>
  <c r="AO653" i="2"/>
  <c r="AN653" i="2"/>
  <c r="AM653" i="2"/>
  <c r="AL653" i="2"/>
  <c r="AK653" i="2"/>
  <c r="AJ653" i="2"/>
  <c r="AI653" i="2"/>
  <c r="AH653" i="2"/>
  <c r="AG653" i="2"/>
  <c r="AF653" i="2"/>
  <c r="AE653" i="2"/>
  <c r="AD653" i="2"/>
  <c r="AC653" i="2"/>
  <c r="AB653" i="2"/>
  <c r="AA653" i="2"/>
  <c r="Z653" i="2"/>
  <c r="Y653" i="2"/>
  <c r="X653" i="2"/>
  <c r="W653" i="2"/>
  <c r="K653" i="2"/>
  <c r="I653" i="2"/>
  <c r="J653" i="2" s="1"/>
  <c r="A653" i="2"/>
  <c r="BA651" i="2"/>
  <c r="AZ651" i="2"/>
  <c r="AY651" i="2"/>
  <c r="AX651" i="2"/>
  <c r="AW651" i="2"/>
  <c r="AV651" i="2"/>
  <c r="AU651" i="2"/>
  <c r="AT651" i="2"/>
  <c r="AS651" i="2"/>
  <c r="AR651" i="2"/>
  <c r="AQ651" i="2"/>
  <c r="AP651" i="2"/>
  <c r="AO651" i="2"/>
  <c r="AN651" i="2"/>
  <c r="AM651" i="2"/>
  <c r="AL651" i="2"/>
  <c r="AK651" i="2"/>
  <c r="AJ651" i="2"/>
  <c r="AI651" i="2"/>
  <c r="AH651" i="2"/>
  <c r="AG651" i="2"/>
  <c r="AF651" i="2"/>
  <c r="AE651" i="2"/>
  <c r="AD651" i="2"/>
  <c r="AC651" i="2"/>
  <c r="AB651" i="2"/>
  <c r="AA651" i="2"/>
  <c r="Z651" i="2"/>
  <c r="Y651" i="2"/>
  <c r="X651" i="2"/>
  <c r="W651" i="2"/>
  <c r="K651" i="2"/>
  <c r="I651" i="2"/>
  <c r="J651" i="2" s="1"/>
  <c r="A651" i="2"/>
  <c r="BA650" i="2"/>
  <c r="AZ650" i="2"/>
  <c r="AY650" i="2"/>
  <c r="AX650" i="2"/>
  <c r="AW650" i="2"/>
  <c r="AV650" i="2"/>
  <c r="AU650" i="2"/>
  <c r="AT650" i="2"/>
  <c r="AS650" i="2"/>
  <c r="AR650" i="2"/>
  <c r="AQ650" i="2"/>
  <c r="AP650" i="2"/>
  <c r="AO650" i="2"/>
  <c r="AN650" i="2"/>
  <c r="AM650" i="2"/>
  <c r="AL650" i="2"/>
  <c r="AK650" i="2"/>
  <c r="AJ650" i="2"/>
  <c r="AI650" i="2"/>
  <c r="AH650" i="2"/>
  <c r="AG650" i="2"/>
  <c r="AF650" i="2"/>
  <c r="AE650" i="2"/>
  <c r="AD650" i="2"/>
  <c r="AC650" i="2"/>
  <c r="AB650" i="2"/>
  <c r="AA650" i="2"/>
  <c r="Z650" i="2"/>
  <c r="Y650" i="2"/>
  <c r="X650" i="2"/>
  <c r="W650" i="2"/>
  <c r="K650" i="2"/>
  <c r="I650" i="2"/>
  <c r="J650" i="2" s="1"/>
  <c r="A650" i="2"/>
  <c r="BA649" i="2"/>
  <c r="AZ649" i="2"/>
  <c r="AY649" i="2"/>
  <c r="AX649" i="2"/>
  <c r="AW649" i="2"/>
  <c r="AV649" i="2"/>
  <c r="AU649" i="2"/>
  <c r="AT649" i="2"/>
  <c r="AS649" i="2"/>
  <c r="AR649" i="2"/>
  <c r="AQ649" i="2"/>
  <c r="AP649" i="2"/>
  <c r="AO649" i="2"/>
  <c r="AN649" i="2"/>
  <c r="AM649" i="2"/>
  <c r="AL649" i="2"/>
  <c r="AK649" i="2"/>
  <c r="AJ649" i="2"/>
  <c r="AI649" i="2"/>
  <c r="AH649" i="2"/>
  <c r="AG649" i="2"/>
  <c r="AF649" i="2"/>
  <c r="AE649" i="2"/>
  <c r="AD649" i="2"/>
  <c r="AC649" i="2"/>
  <c r="AB649" i="2"/>
  <c r="AA649" i="2"/>
  <c r="Z649" i="2"/>
  <c r="Y649" i="2"/>
  <c r="X649" i="2"/>
  <c r="W649" i="2"/>
  <c r="K649" i="2"/>
  <c r="I649" i="2"/>
  <c r="J649" i="2" s="1"/>
  <c r="A649" i="2"/>
  <c r="BA648" i="2"/>
  <c r="AZ648" i="2"/>
  <c r="AY648" i="2"/>
  <c r="AX648" i="2"/>
  <c r="AW648" i="2"/>
  <c r="AV648" i="2"/>
  <c r="AU648" i="2"/>
  <c r="AT648" i="2"/>
  <c r="AS648" i="2"/>
  <c r="AR648" i="2"/>
  <c r="AQ648" i="2"/>
  <c r="AP648" i="2"/>
  <c r="AO648" i="2"/>
  <c r="AN648" i="2"/>
  <c r="AM648" i="2"/>
  <c r="AL648" i="2"/>
  <c r="AK648" i="2"/>
  <c r="AJ648" i="2"/>
  <c r="AI648" i="2"/>
  <c r="AH648" i="2"/>
  <c r="AG648" i="2"/>
  <c r="AF648" i="2"/>
  <c r="AE648" i="2"/>
  <c r="AD648" i="2"/>
  <c r="AC648" i="2"/>
  <c r="AB648" i="2"/>
  <c r="AA648" i="2"/>
  <c r="Z648" i="2"/>
  <c r="Y648" i="2"/>
  <c r="X648" i="2"/>
  <c r="W648" i="2"/>
  <c r="K648" i="2"/>
  <c r="I648" i="2"/>
  <c r="J648" i="2" s="1"/>
  <c r="A648" i="2"/>
  <c r="BA455" i="2"/>
  <c r="AZ455" i="2"/>
  <c r="AY455" i="2"/>
  <c r="AX455" i="2"/>
  <c r="AW455" i="2"/>
  <c r="AV455" i="2"/>
  <c r="AU455" i="2"/>
  <c r="AT455" i="2"/>
  <c r="AS455" i="2"/>
  <c r="AR455" i="2"/>
  <c r="AQ455" i="2"/>
  <c r="AP455" i="2"/>
  <c r="AO455" i="2"/>
  <c r="AN455" i="2"/>
  <c r="AM455" i="2"/>
  <c r="AL455" i="2"/>
  <c r="AK455" i="2"/>
  <c r="AJ455" i="2"/>
  <c r="AI455" i="2"/>
  <c r="AH455" i="2"/>
  <c r="AG455" i="2"/>
  <c r="AF455" i="2"/>
  <c r="AE455" i="2"/>
  <c r="AD455" i="2"/>
  <c r="AC455" i="2"/>
  <c r="AB455" i="2"/>
  <c r="AA455" i="2"/>
  <c r="Z455" i="2"/>
  <c r="Y455" i="2"/>
  <c r="X455" i="2"/>
  <c r="W455" i="2"/>
  <c r="K455" i="2"/>
  <c r="I455" i="2"/>
  <c r="J455" i="2" s="1"/>
  <c r="A455" i="2"/>
  <c r="BA490" i="2"/>
  <c r="AZ490" i="2"/>
  <c r="AY490" i="2"/>
  <c r="AX490" i="2"/>
  <c r="AW490" i="2"/>
  <c r="AV490" i="2"/>
  <c r="AU490" i="2"/>
  <c r="AT490" i="2"/>
  <c r="AS490" i="2"/>
  <c r="AR490" i="2"/>
  <c r="AQ490" i="2"/>
  <c r="AP490" i="2"/>
  <c r="AO490" i="2"/>
  <c r="AN490" i="2"/>
  <c r="AM490" i="2"/>
  <c r="AL490" i="2"/>
  <c r="AK490" i="2"/>
  <c r="AJ490" i="2"/>
  <c r="AI490" i="2"/>
  <c r="AH490" i="2"/>
  <c r="AG490" i="2"/>
  <c r="AF490" i="2"/>
  <c r="AE490" i="2"/>
  <c r="AD490" i="2"/>
  <c r="AC490" i="2"/>
  <c r="AB490" i="2"/>
  <c r="AA490" i="2"/>
  <c r="Z490" i="2"/>
  <c r="Y490" i="2"/>
  <c r="X490" i="2"/>
  <c r="W490" i="2"/>
  <c r="K490" i="2"/>
  <c r="I490" i="2"/>
  <c r="J490" i="2" s="1"/>
  <c r="A490" i="2"/>
  <c r="BA642" i="2"/>
  <c r="AZ642" i="2"/>
  <c r="AY642" i="2"/>
  <c r="AX642" i="2"/>
  <c r="AW642" i="2"/>
  <c r="AV642" i="2"/>
  <c r="AU642" i="2"/>
  <c r="AT642" i="2"/>
  <c r="AS642" i="2"/>
  <c r="AR642" i="2"/>
  <c r="AQ642" i="2"/>
  <c r="AP642" i="2"/>
  <c r="AO642" i="2"/>
  <c r="AN642" i="2"/>
  <c r="AM642" i="2"/>
  <c r="AL642" i="2"/>
  <c r="AK642" i="2"/>
  <c r="AJ642" i="2"/>
  <c r="AI642" i="2"/>
  <c r="AH642" i="2"/>
  <c r="AG642" i="2"/>
  <c r="AF642" i="2"/>
  <c r="AE642" i="2"/>
  <c r="AD642" i="2"/>
  <c r="AC642" i="2"/>
  <c r="AB642" i="2"/>
  <c r="AA642" i="2"/>
  <c r="Z642" i="2"/>
  <c r="Y642" i="2"/>
  <c r="X642" i="2"/>
  <c r="W642" i="2"/>
  <c r="K642" i="2"/>
  <c r="I642" i="2"/>
  <c r="J642" i="2" s="1"/>
  <c r="A642" i="2"/>
  <c r="BA555" i="2"/>
  <c r="AZ555" i="2"/>
  <c r="AY555" i="2"/>
  <c r="AX555" i="2"/>
  <c r="AW555" i="2"/>
  <c r="AV555" i="2"/>
  <c r="AU555" i="2"/>
  <c r="AT555" i="2"/>
  <c r="AS555" i="2"/>
  <c r="AR555" i="2"/>
  <c r="AQ555" i="2"/>
  <c r="AP555" i="2"/>
  <c r="AO555" i="2"/>
  <c r="AN555" i="2"/>
  <c r="AM555" i="2"/>
  <c r="AL555" i="2"/>
  <c r="AK555" i="2"/>
  <c r="AJ555" i="2"/>
  <c r="AI555" i="2"/>
  <c r="AH555" i="2"/>
  <c r="AG555" i="2"/>
  <c r="AF555" i="2"/>
  <c r="AE555" i="2"/>
  <c r="AD555" i="2"/>
  <c r="AC555" i="2"/>
  <c r="AB555" i="2"/>
  <c r="AA555" i="2"/>
  <c r="Z555" i="2"/>
  <c r="Y555" i="2"/>
  <c r="X555" i="2"/>
  <c r="W555" i="2"/>
  <c r="K555" i="2"/>
  <c r="I555" i="2"/>
  <c r="J555" i="2" s="1"/>
  <c r="A555" i="2"/>
  <c r="BA348" i="2"/>
  <c r="AZ348" i="2"/>
  <c r="AY348" i="2"/>
  <c r="AX348" i="2"/>
  <c r="AW348" i="2"/>
  <c r="AV348" i="2"/>
  <c r="AU348" i="2"/>
  <c r="AT348" i="2"/>
  <c r="AS348" i="2"/>
  <c r="AR348" i="2"/>
  <c r="AQ348" i="2"/>
  <c r="AP348" i="2"/>
  <c r="AO348" i="2"/>
  <c r="AN348" i="2"/>
  <c r="AM348" i="2"/>
  <c r="AL348" i="2"/>
  <c r="AK348" i="2"/>
  <c r="AJ348" i="2"/>
  <c r="AI348" i="2"/>
  <c r="AH348" i="2"/>
  <c r="AG348" i="2"/>
  <c r="AF348" i="2"/>
  <c r="AE348" i="2"/>
  <c r="AD348" i="2"/>
  <c r="AC348" i="2"/>
  <c r="AB348" i="2"/>
  <c r="AA348" i="2"/>
  <c r="Z348" i="2"/>
  <c r="Y348" i="2"/>
  <c r="X348" i="2"/>
  <c r="W348" i="2"/>
  <c r="K348" i="2"/>
  <c r="I348" i="2"/>
  <c r="J348" i="2" s="1"/>
  <c r="A348" i="2"/>
  <c r="BA335" i="2"/>
  <c r="AZ335" i="2"/>
  <c r="AY335" i="2"/>
  <c r="AX335" i="2"/>
  <c r="AW335" i="2"/>
  <c r="AV335" i="2"/>
  <c r="AU335" i="2"/>
  <c r="AT335" i="2"/>
  <c r="AS335" i="2"/>
  <c r="AR335" i="2"/>
  <c r="AQ335" i="2"/>
  <c r="AP335" i="2"/>
  <c r="AO335" i="2"/>
  <c r="AN335" i="2"/>
  <c r="AM335" i="2"/>
  <c r="AL335" i="2"/>
  <c r="AK335" i="2"/>
  <c r="AJ335" i="2"/>
  <c r="AI335" i="2"/>
  <c r="AH335" i="2"/>
  <c r="AG335" i="2"/>
  <c r="AF335" i="2"/>
  <c r="AE335" i="2"/>
  <c r="AD335" i="2"/>
  <c r="AC335" i="2"/>
  <c r="AB335" i="2"/>
  <c r="AA335" i="2"/>
  <c r="Z335" i="2"/>
  <c r="Y335" i="2"/>
  <c r="X335" i="2"/>
  <c r="W335" i="2"/>
  <c r="K335" i="2"/>
  <c r="I335" i="2"/>
  <c r="J335" i="2" s="1"/>
  <c r="A335" i="2"/>
  <c r="BA332" i="2"/>
  <c r="AZ332" i="2"/>
  <c r="AY332" i="2"/>
  <c r="AX332" i="2"/>
  <c r="AW332" i="2"/>
  <c r="AV332" i="2"/>
  <c r="AU332" i="2"/>
  <c r="AT332" i="2"/>
  <c r="AS332" i="2"/>
  <c r="AR332" i="2"/>
  <c r="AQ332" i="2"/>
  <c r="AP332" i="2"/>
  <c r="AO332" i="2"/>
  <c r="AN332" i="2"/>
  <c r="AM332" i="2"/>
  <c r="AL332" i="2"/>
  <c r="AK332" i="2"/>
  <c r="AJ332" i="2"/>
  <c r="AI332" i="2"/>
  <c r="AH332" i="2"/>
  <c r="AG332" i="2"/>
  <c r="AF332" i="2"/>
  <c r="AE332" i="2"/>
  <c r="AD332" i="2"/>
  <c r="AC332" i="2"/>
  <c r="AB332" i="2"/>
  <c r="AA332" i="2"/>
  <c r="Z332" i="2"/>
  <c r="Y332" i="2"/>
  <c r="X332" i="2"/>
  <c r="W332" i="2"/>
  <c r="K332" i="2"/>
  <c r="I332" i="2"/>
  <c r="J332" i="2" s="1"/>
  <c r="A332" i="2"/>
  <c r="BA327" i="2"/>
  <c r="AZ327" i="2"/>
  <c r="AY327" i="2"/>
  <c r="AX327" i="2"/>
  <c r="AW327" i="2"/>
  <c r="AV327" i="2"/>
  <c r="AU327" i="2"/>
  <c r="AT327" i="2"/>
  <c r="AS327" i="2"/>
  <c r="AR327" i="2"/>
  <c r="AQ327" i="2"/>
  <c r="AP327" i="2"/>
  <c r="AO327" i="2"/>
  <c r="AN327" i="2"/>
  <c r="AM327" i="2"/>
  <c r="AL327" i="2"/>
  <c r="AK327" i="2"/>
  <c r="AJ327" i="2"/>
  <c r="AI327" i="2"/>
  <c r="AH327" i="2"/>
  <c r="AG327" i="2"/>
  <c r="AF327" i="2"/>
  <c r="AE327" i="2"/>
  <c r="AD327" i="2"/>
  <c r="AC327" i="2"/>
  <c r="AB327" i="2"/>
  <c r="AA327" i="2"/>
  <c r="Z327" i="2"/>
  <c r="Y327" i="2"/>
  <c r="X327" i="2"/>
  <c r="W327" i="2"/>
  <c r="K327" i="2"/>
  <c r="I327" i="2"/>
  <c r="J327" i="2" s="1"/>
  <c r="A327" i="2"/>
  <c r="BA328" i="2"/>
  <c r="AZ328" i="2"/>
  <c r="AY328" i="2"/>
  <c r="AX328" i="2"/>
  <c r="AW328" i="2"/>
  <c r="AV328" i="2"/>
  <c r="AU328" i="2"/>
  <c r="AT328" i="2"/>
  <c r="AS328" i="2"/>
  <c r="AR328" i="2"/>
  <c r="AQ328" i="2"/>
  <c r="AP328" i="2"/>
  <c r="AO328" i="2"/>
  <c r="AN328" i="2"/>
  <c r="AM328" i="2"/>
  <c r="AL328" i="2"/>
  <c r="AK328" i="2"/>
  <c r="AJ328" i="2"/>
  <c r="AI328" i="2"/>
  <c r="AH328" i="2"/>
  <c r="AG328" i="2"/>
  <c r="AF328" i="2"/>
  <c r="AE328" i="2"/>
  <c r="AD328" i="2"/>
  <c r="AC328" i="2"/>
  <c r="AB328" i="2"/>
  <c r="AA328" i="2"/>
  <c r="Z328" i="2"/>
  <c r="Y328" i="2"/>
  <c r="X328" i="2"/>
  <c r="W328" i="2"/>
  <c r="K328" i="2"/>
  <c r="I328" i="2"/>
  <c r="J328" i="2" s="1"/>
  <c r="A328" i="2"/>
  <c r="BA284" i="2"/>
  <c r="AZ284" i="2"/>
  <c r="AY284" i="2"/>
  <c r="AX284" i="2"/>
  <c r="AW284" i="2"/>
  <c r="AV284" i="2"/>
  <c r="AU284" i="2"/>
  <c r="AT284" i="2"/>
  <c r="AS284" i="2"/>
  <c r="AR284" i="2"/>
  <c r="AQ284" i="2"/>
  <c r="AP284" i="2"/>
  <c r="AO284" i="2"/>
  <c r="AN284" i="2"/>
  <c r="AM284" i="2"/>
  <c r="AL284" i="2"/>
  <c r="AK284" i="2"/>
  <c r="AJ284" i="2"/>
  <c r="AI284" i="2"/>
  <c r="AH284" i="2"/>
  <c r="AG284" i="2"/>
  <c r="AF284" i="2"/>
  <c r="AE284" i="2"/>
  <c r="AD284" i="2"/>
  <c r="AC284" i="2"/>
  <c r="AB284" i="2"/>
  <c r="AA284" i="2"/>
  <c r="Z284" i="2"/>
  <c r="Y284" i="2"/>
  <c r="X284" i="2"/>
  <c r="W284" i="2"/>
  <c r="K284" i="2"/>
  <c r="I284" i="2"/>
  <c r="J284" i="2" s="1"/>
  <c r="A284" i="2"/>
  <c r="BA281" i="2"/>
  <c r="AZ281" i="2"/>
  <c r="AY281" i="2"/>
  <c r="AX281" i="2"/>
  <c r="AW281" i="2"/>
  <c r="AV281" i="2"/>
  <c r="AU281" i="2"/>
  <c r="AT281" i="2"/>
  <c r="AS281" i="2"/>
  <c r="AR281" i="2"/>
  <c r="AQ281" i="2"/>
  <c r="AP281" i="2"/>
  <c r="AO281" i="2"/>
  <c r="AN281" i="2"/>
  <c r="AM281" i="2"/>
  <c r="AL281" i="2"/>
  <c r="AK281" i="2"/>
  <c r="AJ281" i="2"/>
  <c r="AI281" i="2"/>
  <c r="AH281" i="2"/>
  <c r="AG281" i="2"/>
  <c r="AF281" i="2"/>
  <c r="AE281" i="2"/>
  <c r="AD281" i="2"/>
  <c r="AC281" i="2"/>
  <c r="AB281" i="2"/>
  <c r="AA281" i="2"/>
  <c r="Z281" i="2"/>
  <c r="Y281" i="2"/>
  <c r="X281" i="2"/>
  <c r="W281" i="2"/>
  <c r="K281" i="2"/>
  <c r="I281" i="2"/>
  <c r="J281" i="2" s="1"/>
  <c r="A281" i="2"/>
  <c r="BA289" i="2"/>
  <c r="AZ289" i="2"/>
  <c r="AY289" i="2"/>
  <c r="AX289" i="2"/>
  <c r="AW289" i="2"/>
  <c r="AV289" i="2"/>
  <c r="AU289" i="2"/>
  <c r="AT289" i="2"/>
  <c r="AS289" i="2"/>
  <c r="AR289" i="2"/>
  <c r="AQ289" i="2"/>
  <c r="AP289" i="2"/>
  <c r="AO289" i="2"/>
  <c r="AN289" i="2"/>
  <c r="AM289" i="2"/>
  <c r="AL289" i="2"/>
  <c r="AK289" i="2"/>
  <c r="AJ289" i="2"/>
  <c r="AI289" i="2"/>
  <c r="AH289" i="2"/>
  <c r="AG289" i="2"/>
  <c r="AF289" i="2"/>
  <c r="AE289" i="2"/>
  <c r="AD289" i="2"/>
  <c r="AC289" i="2"/>
  <c r="AB289" i="2"/>
  <c r="AA289" i="2"/>
  <c r="Z289" i="2"/>
  <c r="Y289" i="2"/>
  <c r="X289" i="2"/>
  <c r="W289" i="2"/>
  <c r="K289" i="2"/>
  <c r="I289" i="2"/>
  <c r="J289" i="2" s="1"/>
  <c r="A289" i="2"/>
  <c r="BA292" i="2"/>
  <c r="AZ292" i="2"/>
  <c r="AY292" i="2"/>
  <c r="AX292" i="2"/>
  <c r="AW292" i="2"/>
  <c r="AV292" i="2"/>
  <c r="AU292" i="2"/>
  <c r="AT292" i="2"/>
  <c r="AS292" i="2"/>
  <c r="AR292" i="2"/>
  <c r="AQ292" i="2"/>
  <c r="AP292" i="2"/>
  <c r="AO292" i="2"/>
  <c r="AN292" i="2"/>
  <c r="AM292" i="2"/>
  <c r="AL292" i="2"/>
  <c r="AK292" i="2"/>
  <c r="AJ292" i="2"/>
  <c r="AI292" i="2"/>
  <c r="AH292" i="2"/>
  <c r="AG292" i="2"/>
  <c r="AF292" i="2"/>
  <c r="AE292" i="2"/>
  <c r="AD292" i="2"/>
  <c r="AC292" i="2"/>
  <c r="AB292" i="2"/>
  <c r="AA292" i="2"/>
  <c r="Z292" i="2"/>
  <c r="Y292" i="2"/>
  <c r="X292" i="2"/>
  <c r="W292" i="2"/>
  <c r="K292" i="2"/>
  <c r="I292" i="2"/>
  <c r="J292" i="2" s="1"/>
  <c r="A292" i="2"/>
  <c r="BA291" i="2"/>
  <c r="AZ291" i="2"/>
  <c r="AY291" i="2"/>
  <c r="AX291" i="2"/>
  <c r="AW291" i="2"/>
  <c r="AV291" i="2"/>
  <c r="AU291" i="2"/>
  <c r="AT291" i="2"/>
  <c r="AS291" i="2"/>
  <c r="AR291" i="2"/>
  <c r="AQ291" i="2"/>
  <c r="AP291" i="2"/>
  <c r="AO291" i="2"/>
  <c r="AN291" i="2"/>
  <c r="AM291" i="2"/>
  <c r="AL291" i="2"/>
  <c r="AK291" i="2"/>
  <c r="AJ291" i="2"/>
  <c r="AI291" i="2"/>
  <c r="AH291" i="2"/>
  <c r="AG291" i="2"/>
  <c r="AF291" i="2"/>
  <c r="AE291" i="2"/>
  <c r="AD291" i="2"/>
  <c r="AC291" i="2"/>
  <c r="AB291" i="2"/>
  <c r="AA291" i="2"/>
  <c r="Z291" i="2"/>
  <c r="Y291" i="2"/>
  <c r="X291" i="2"/>
  <c r="W291" i="2"/>
  <c r="K291" i="2"/>
  <c r="I291" i="2"/>
  <c r="J291" i="2" s="1"/>
  <c r="A291" i="2"/>
  <c r="BA290" i="2"/>
  <c r="AZ290" i="2"/>
  <c r="AY290" i="2"/>
  <c r="AX290" i="2"/>
  <c r="AW290" i="2"/>
  <c r="AV290" i="2"/>
  <c r="AU290" i="2"/>
  <c r="AT290" i="2"/>
  <c r="AS290" i="2"/>
  <c r="AR290" i="2"/>
  <c r="AQ290" i="2"/>
  <c r="AP290" i="2"/>
  <c r="AO290" i="2"/>
  <c r="AN290" i="2"/>
  <c r="AM290" i="2"/>
  <c r="AL290" i="2"/>
  <c r="AK290" i="2"/>
  <c r="AJ290" i="2"/>
  <c r="AI290" i="2"/>
  <c r="AH290" i="2"/>
  <c r="AG290" i="2"/>
  <c r="AF290" i="2"/>
  <c r="AE290" i="2"/>
  <c r="AD290" i="2"/>
  <c r="AC290" i="2"/>
  <c r="AB290" i="2"/>
  <c r="AA290" i="2"/>
  <c r="Z290" i="2"/>
  <c r="Y290" i="2"/>
  <c r="X290" i="2"/>
  <c r="W290" i="2"/>
  <c r="K290" i="2"/>
  <c r="I290" i="2"/>
  <c r="J290" i="2" s="1"/>
  <c r="A290" i="2"/>
  <c r="BA307" i="2"/>
  <c r="AZ307" i="2"/>
  <c r="AY307" i="2"/>
  <c r="AX307" i="2"/>
  <c r="AW307" i="2"/>
  <c r="AV307" i="2"/>
  <c r="AU307" i="2"/>
  <c r="AT307" i="2"/>
  <c r="AS307" i="2"/>
  <c r="AR307" i="2"/>
  <c r="AQ307" i="2"/>
  <c r="AP307" i="2"/>
  <c r="AO307" i="2"/>
  <c r="AN307" i="2"/>
  <c r="AM307" i="2"/>
  <c r="AL307" i="2"/>
  <c r="AK307" i="2"/>
  <c r="AJ307" i="2"/>
  <c r="AI307" i="2"/>
  <c r="AH307" i="2"/>
  <c r="AG307" i="2"/>
  <c r="AF307" i="2"/>
  <c r="AE307" i="2"/>
  <c r="AD307" i="2"/>
  <c r="AC307" i="2"/>
  <c r="AB307" i="2"/>
  <c r="AA307" i="2"/>
  <c r="Z307" i="2"/>
  <c r="Y307" i="2"/>
  <c r="X307" i="2"/>
  <c r="W307" i="2"/>
  <c r="K307" i="2"/>
  <c r="I307" i="2"/>
  <c r="J307" i="2" s="1"/>
  <c r="A307" i="2"/>
  <c r="BA204" i="2"/>
  <c r="AZ204" i="2"/>
  <c r="AY204" i="2"/>
  <c r="AX204" i="2"/>
  <c r="AW204" i="2"/>
  <c r="AV204" i="2"/>
  <c r="AU204" i="2"/>
  <c r="AT204" i="2"/>
  <c r="AS204" i="2"/>
  <c r="AR204" i="2"/>
  <c r="AQ204" i="2"/>
  <c r="AP204" i="2"/>
  <c r="AO204" i="2"/>
  <c r="AN204" i="2"/>
  <c r="AM204" i="2"/>
  <c r="AL204" i="2"/>
  <c r="AK204" i="2"/>
  <c r="AJ204" i="2"/>
  <c r="AI204" i="2"/>
  <c r="AH204" i="2"/>
  <c r="AG204" i="2"/>
  <c r="AF204" i="2"/>
  <c r="AE204" i="2"/>
  <c r="AD204" i="2"/>
  <c r="AC204" i="2"/>
  <c r="AB204" i="2"/>
  <c r="AA204" i="2"/>
  <c r="Z204" i="2"/>
  <c r="Y204" i="2"/>
  <c r="X204" i="2"/>
  <c r="W204" i="2"/>
  <c r="K204" i="2"/>
  <c r="I204" i="2"/>
  <c r="J204" i="2" s="1"/>
  <c r="A204" i="2"/>
  <c r="BA304" i="2"/>
  <c r="AZ304" i="2"/>
  <c r="AY304" i="2"/>
  <c r="AX304" i="2"/>
  <c r="AW304" i="2"/>
  <c r="AV304" i="2"/>
  <c r="AU304" i="2"/>
  <c r="AT304" i="2"/>
  <c r="AS304" i="2"/>
  <c r="AR304" i="2"/>
  <c r="AQ304" i="2"/>
  <c r="AP304" i="2"/>
  <c r="AO304" i="2"/>
  <c r="AN304" i="2"/>
  <c r="AM304" i="2"/>
  <c r="AL304" i="2"/>
  <c r="AK304" i="2"/>
  <c r="AJ304" i="2"/>
  <c r="AI304" i="2"/>
  <c r="AH304" i="2"/>
  <c r="AG304" i="2"/>
  <c r="AF304" i="2"/>
  <c r="AE304" i="2"/>
  <c r="AD304" i="2"/>
  <c r="AC304" i="2"/>
  <c r="AB304" i="2"/>
  <c r="AA304" i="2"/>
  <c r="Z304" i="2"/>
  <c r="Y304" i="2"/>
  <c r="X304" i="2"/>
  <c r="W304" i="2"/>
  <c r="K304" i="2"/>
  <c r="I304" i="2"/>
  <c r="J304" i="2" s="1"/>
  <c r="A304" i="2"/>
  <c r="BA303" i="2"/>
  <c r="AZ303" i="2"/>
  <c r="AY303" i="2"/>
  <c r="AX303" i="2"/>
  <c r="AW303" i="2"/>
  <c r="AV303" i="2"/>
  <c r="AU303" i="2"/>
  <c r="AT303" i="2"/>
  <c r="AS303" i="2"/>
  <c r="AR303" i="2"/>
  <c r="AQ303" i="2"/>
  <c r="AP303" i="2"/>
  <c r="AO303" i="2"/>
  <c r="AN303" i="2"/>
  <c r="AM303" i="2"/>
  <c r="AL303" i="2"/>
  <c r="AK303" i="2"/>
  <c r="AJ303" i="2"/>
  <c r="AI303" i="2"/>
  <c r="AH303" i="2"/>
  <c r="AG303" i="2"/>
  <c r="AF303" i="2"/>
  <c r="AE303" i="2"/>
  <c r="AD303" i="2"/>
  <c r="AC303" i="2"/>
  <c r="AB303" i="2"/>
  <c r="AA303" i="2"/>
  <c r="Z303" i="2"/>
  <c r="Y303" i="2"/>
  <c r="X303" i="2"/>
  <c r="W303" i="2"/>
  <c r="K303" i="2"/>
  <c r="I303" i="2"/>
  <c r="J303" i="2" s="1"/>
  <c r="A303" i="2"/>
  <c r="BA302" i="2"/>
  <c r="AZ302" i="2"/>
  <c r="AY302" i="2"/>
  <c r="AX302" i="2"/>
  <c r="AW302" i="2"/>
  <c r="AV302" i="2"/>
  <c r="AU302" i="2"/>
  <c r="AT302" i="2"/>
  <c r="AS302" i="2"/>
  <c r="AR302" i="2"/>
  <c r="AQ302" i="2"/>
  <c r="AP302" i="2"/>
  <c r="AO302" i="2"/>
  <c r="AN302" i="2"/>
  <c r="AM302" i="2"/>
  <c r="AL302" i="2"/>
  <c r="AK302" i="2"/>
  <c r="AJ302" i="2"/>
  <c r="AI302" i="2"/>
  <c r="AH302" i="2"/>
  <c r="AG302" i="2"/>
  <c r="AF302" i="2"/>
  <c r="AE302" i="2"/>
  <c r="AD302" i="2"/>
  <c r="AC302" i="2"/>
  <c r="AB302" i="2"/>
  <c r="AA302" i="2"/>
  <c r="Z302" i="2"/>
  <c r="Y302" i="2"/>
  <c r="X302" i="2"/>
  <c r="W302" i="2"/>
  <c r="K302" i="2"/>
  <c r="I302" i="2"/>
  <c r="J302" i="2" s="1"/>
  <c r="A302" i="2"/>
  <c r="BA301" i="2"/>
  <c r="AZ301" i="2"/>
  <c r="AY301" i="2"/>
  <c r="AX301" i="2"/>
  <c r="AW301" i="2"/>
  <c r="AV301" i="2"/>
  <c r="AU301" i="2"/>
  <c r="AT301" i="2"/>
  <c r="AS301" i="2"/>
  <c r="AR301" i="2"/>
  <c r="AQ301" i="2"/>
  <c r="AP301" i="2"/>
  <c r="AO301" i="2"/>
  <c r="AN301" i="2"/>
  <c r="AM301" i="2"/>
  <c r="AL301" i="2"/>
  <c r="AK301" i="2"/>
  <c r="AJ301" i="2"/>
  <c r="AI301" i="2"/>
  <c r="AH301" i="2"/>
  <c r="AG301" i="2"/>
  <c r="AF301" i="2"/>
  <c r="AE301" i="2"/>
  <c r="AD301" i="2"/>
  <c r="AC301" i="2"/>
  <c r="AB301" i="2"/>
  <c r="AA301" i="2"/>
  <c r="Z301" i="2"/>
  <c r="Y301" i="2"/>
  <c r="X301" i="2"/>
  <c r="W301" i="2"/>
  <c r="K301" i="2"/>
  <c r="I301" i="2"/>
  <c r="J301" i="2" s="1"/>
  <c r="A301" i="2"/>
  <c r="BA592" i="2"/>
  <c r="AZ592" i="2"/>
  <c r="AY592" i="2"/>
  <c r="AX592" i="2"/>
  <c r="AW592" i="2"/>
  <c r="AV592" i="2"/>
  <c r="AU592" i="2"/>
  <c r="AT592" i="2"/>
  <c r="AS592" i="2"/>
  <c r="AR592" i="2"/>
  <c r="AQ592" i="2"/>
  <c r="AP592" i="2"/>
  <c r="AO592" i="2"/>
  <c r="AN592" i="2"/>
  <c r="AM592" i="2"/>
  <c r="AL592" i="2"/>
  <c r="AK592" i="2"/>
  <c r="AJ592" i="2"/>
  <c r="AI592" i="2"/>
  <c r="AH592" i="2"/>
  <c r="AG592" i="2"/>
  <c r="AF592" i="2"/>
  <c r="AE592" i="2"/>
  <c r="AD592" i="2"/>
  <c r="AC592" i="2"/>
  <c r="AB592" i="2"/>
  <c r="AA592" i="2"/>
  <c r="Z592" i="2"/>
  <c r="Y592" i="2"/>
  <c r="X592" i="2"/>
  <c r="W592" i="2"/>
  <c r="K592" i="2"/>
  <c r="I592" i="2"/>
  <c r="J592" i="2" s="1"/>
  <c r="A592" i="2"/>
  <c r="BA590" i="2"/>
  <c r="AZ590" i="2"/>
  <c r="AY590" i="2"/>
  <c r="AX590" i="2"/>
  <c r="AW590" i="2"/>
  <c r="AV590" i="2"/>
  <c r="AU590" i="2"/>
  <c r="AT590" i="2"/>
  <c r="AS590" i="2"/>
  <c r="AR590" i="2"/>
  <c r="AQ590" i="2"/>
  <c r="AP590" i="2"/>
  <c r="AO590" i="2"/>
  <c r="AN590" i="2"/>
  <c r="AM590" i="2"/>
  <c r="AL590" i="2"/>
  <c r="AK590" i="2"/>
  <c r="AJ590" i="2"/>
  <c r="AI590" i="2"/>
  <c r="AH590" i="2"/>
  <c r="AG590" i="2"/>
  <c r="AF590" i="2"/>
  <c r="AE590" i="2"/>
  <c r="AD590" i="2"/>
  <c r="AC590" i="2"/>
  <c r="AB590" i="2"/>
  <c r="AA590" i="2"/>
  <c r="Z590" i="2"/>
  <c r="Y590" i="2"/>
  <c r="X590" i="2"/>
  <c r="W590" i="2"/>
  <c r="K590" i="2"/>
  <c r="I590" i="2"/>
  <c r="J590" i="2" s="1"/>
  <c r="A590" i="2"/>
  <c r="BA589" i="2"/>
  <c r="AZ589" i="2"/>
  <c r="AY589" i="2"/>
  <c r="AX589" i="2"/>
  <c r="AW589" i="2"/>
  <c r="AV589" i="2"/>
  <c r="AU589" i="2"/>
  <c r="AT589" i="2"/>
  <c r="AS589" i="2"/>
  <c r="AR589" i="2"/>
  <c r="AQ589" i="2"/>
  <c r="AP589" i="2"/>
  <c r="AO589" i="2"/>
  <c r="AN589" i="2"/>
  <c r="AM589" i="2"/>
  <c r="AL589" i="2"/>
  <c r="AK589" i="2"/>
  <c r="AJ589" i="2"/>
  <c r="AI589" i="2"/>
  <c r="AH589" i="2"/>
  <c r="AG589" i="2"/>
  <c r="AF589" i="2"/>
  <c r="AE589" i="2"/>
  <c r="AD589" i="2"/>
  <c r="AC589" i="2"/>
  <c r="AB589" i="2"/>
  <c r="AA589" i="2"/>
  <c r="Z589" i="2"/>
  <c r="Y589" i="2"/>
  <c r="X589" i="2"/>
  <c r="W589" i="2"/>
  <c r="K589" i="2"/>
  <c r="I589" i="2"/>
  <c r="J589" i="2" s="1"/>
  <c r="A589" i="2"/>
  <c r="BA611" i="2"/>
  <c r="AZ611" i="2"/>
  <c r="AY611" i="2"/>
  <c r="AX611" i="2"/>
  <c r="AW611" i="2"/>
  <c r="AV611" i="2"/>
  <c r="AU611" i="2"/>
  <c r="AT611" i="2"/>
  <c r="AS611" i="2"/>
  <c r="AR611" i="2"/>
  <c r="AQ611" i="2"/>
  <c r="AP611" i="2"/>
  <c r="AO611" i="2"/>
  <c r="AN611" i="2"/>
  <c r="AM611" i="2"/>
  <c r="AL611" i="2"/>
  <c r="AK611" i="2"/>
  <c r="AJ611" i="2"/>
  <c r="AI611" i="2"/>
  <c r="AH611" i="2"/>
  <c r="AG611" i="2"/>
  <c r="AF611" i="2"/>
  <c r="AE611" i="2"/>
  <c r="AD611" i="2"/>
  <c r="AC611" i="2"/>
  <c r="AB611" i="2"/>
  <c r="AA611" i="2"/>
  <c r="Z611" i="2"/>
  <c r="Y611" i="2"/>
  <c r="X611" i="2"/>
  <c r="W611" i="2"/>
  <c r="K611" i="2"/>
  <c r="I611" i="2"/>
  <c r="J611" i="2" s="1"/>
  <c r="A611" i="2"/>
  <c r="BA609" i="2"/>
  <c r="AZ609" i="2"/>
  <c r="AY609" i="2"/>
  <c r="AX609" i="2"/>
  <c r="AW609" i="2"/>
  <c r="AV609" i="2"/>
  <c r="AU609" i="2"/>
  <c r="AT609" i="2"/>
  <c r="AS609" i="2"/>
  <c r="AR609" i="2"/>
  <c r="AQ609" i="2"/>
  <c r="AP609" i="2"/>
  <c r="AO609" i="2"/>
  <c r="AN609" i="2"/>
  <c r="AM609" i="2"/>
  <c r="AL609" i="2"/>
  <c r="AK609" i="2"/>
  <c r="AJ609" i="2"/>
  <c r="AI609" i="2"/>
  <c r="AH609" i="2"/>
  <c r="AG609" i="2"/>
  <c r="AF609" i="2"/>
  <c r="AE609" i="2"/>
  <c r="AD609" i="2"/>
  <c r="AC609" i="2"/>
  <c r="AB609" i="2"/>
  <c r="AA609" i="2"/>
  <c r="Z609" i="2"/>
  <c r="Y609" i="2"/>
  <c r="X609" i="2"/>
  <c r="W609" i="2"/>
  <c r="K609" i="2"/>
  <c r="I609" i="2"/>
  <c r="J609" i="2" s="1"/>
  <c r="A609" i="2"/>
  <c r="BA597" i="2"/>
  <c r="AZ597" i="2"/>
  <c r="AY597" i="2"/>
  <c r="AX597" i="2"/>
  <c r="AW597" i="2"/>
  <c r="AV597" i="2"/>
  <c r="AU597" i="2"/>
  <c r="AT597" i="2"/>
  <c r="AS597" i="2"/>
  <c r="AR597" i="2"/>
  <c r="AQ597" i="2"/>
  <c r="AP597" i="2"/>
  <c r="AO597" i="2"/>
  <c r="AN597" i="2"/>
  <c r="AM597" i="2"/>
  <c r="AL597" i="2"/>
  <c r="AK597" i="2"/>
  <c r="AJ597" i="2"/>
  <c r="AI597" i="2"/>
  <c r="AH597" i="2"/>
  <c r="AG597" i="2"/>
  <c r="AF597" i="2"/>
  <c r="AE597" i="2"/>
  <c r="AD597" i="2"/>
  <c r="AC597" i="2"/>
  <c r="AB597" i="2"/>
  <c r="AA597" i="2"/>
  <c r="Z597" i="2"/>
  <c r="Y597" i="2"/>
  <c r="X597" i="2"/>
  <c r="W597" i="2"/>
  <c r="K597" i="2"/>
  <c r="I597" i="2"/>
  <c r="J597" i="2" s="1"/>
  <c r="A597" i="2"/>
  <c r="BA614" i="2"/>
  <c r="AZ614" i="2"/>
  <c r="AY614" i="2"/>
  <c r="AX614" i="2"/>
  <c r="AW614" i="2"/>
  <c r="AV614" i="2"/>
  <c r="AU614" i="2"/>
  <c r="AT614" i="2"/>
  <c r="AS614" i="2"/>
  <c r="AR614" i="2"/>
  <c r="AQ614" i="2"/>
  <c r="AP614" i="2"/>
  <c r="AO614" i="2"/>
  <c r="AN614" i="2"/>
  <c r="AM614" i="2"/>
  <c r="AL614" i="2"/>
  <c r="AK614" i="2"/>
  <c r="AJ614" i="2"/>
  <c r="AI614" i="2"/>
  <c r="AH614" i="2"/>
  <c r="AG614" i="2"/>
  <c r="AF614" i="2"/>
  <c r="AE614" i="2"/>
  <c r="AD614" i="2"/>
  <c r="AC614" i="2"/>
  <c r="AB614" i="2"/>
  <c r="AA614" i="2"/>
  <c r="Z614" i="2"/>
  <c r="Y614" i="2"/>
  <c r="X614" i="2"/>
  <c r="W614" i="2"/>
  <c r="K614" i="2"/>
  <c r="I614" i="2"/>
  <c r="J614" i="2" s="1"/>
  <c r="A614" i="2"/>
  <c r="BA613" i="2"/>
  <c r="AZ613" i="2"/>
  <c r="AY613" i="2"/>
  <c r="AX613" i="2"/>
  <c r="AW613" i="2"/>
  <c r="AV613" i="2"/>
  <c r="AU613" i="2"/>
  <c r="AT613" i="2"/>
  <c r="AS613" i="2"/>
  <c r="AR613" i="2"/>
  <c r="AQ613" i="2"/>
  <c r="AP613" i="2"/>
  <c r="AO613" i="2"/>
  <c r="AN613" i="2"/>
  <c r="AM613" i="2"/>
  <c r="AL613" i="2"/>
  <c r="AK613" i="2"/>
  <c r="AJ613" i="2"/>
  <c r="AI613" i="2"/>
  <c r="AH613" i="2"/>
  <c r="AG613" i="2"/>
  <c r="AF613" i="2"/>
  <c r="AE613" i="2"/>
  <c r="AD613" i="2"/>
  <c r="AC613" i="2"/>
  <c r="AB613" i="2"/>
  <c r="AA613" i="2"/>
  <c r="Z613" i="2"/>
  <c r="Y613" i="2"/>
  <c r="X613" i="2"/>
  <c r="W613" i="2"/>
  <c r="K613" i="2"/>
  <c r="I613" i="2"/>
  <c r="J613" i="2" s="1"/>
  <c r="A613" i="2"/>
  <c r="BA599" i="2"/>
  <c r="AZ599" i="2"/>
  <c r="AY599" i="2"/>
  <c r="AX599" i="2"/>
  <c r="AW599" i="2"/>
  <c r="AV599" i="2"/>
  <c r="AU599" i="2"/>
  <c r="AT599" i="2"/>
  <c r="AS599" i="2"/>
  <c r="AR599" i="2"/>
  <c r="AQ599" i="2"/>
  <c r="AP599" i="2"/>
  <c r="AO599" i="2"/>
  <c r="AN599" i="2"/>
  <c r="AM599" i="2"/>
  <c r="AL599" i="2"/>
  <c r="AK599" i="2"/>
  <c r="AJ599" i="2"/>
  <c r="AI599" i="2"/>
  <c r="AH599" i="2"/>
  <c r="AG599" i="2"/>
  <c r="AF599" i="2"/>
  <c r="AE599" i="2"/>
  <c r="AD599" i="2"/>
  <c r="AC599" i="2"/>
  <c r="AB599" i="2"/>
  <c r="AA599" i="2"/>
  <c r="Z599" i="2"/>
  <c r="Y599" i="2"/>
  <c r="X599" i="2"/>
  <c r="W599" i="2"/>
  <c r="K599" i="2"/>
  <c r="I599" i="2"/>
  <c r="J599" i="2" s="1"/>
  <c r="A599" i="2"/>
  <c r="BA489" i="2"/>
  <c r="AZ489" i="2"/>
  <c r="AY489" i="2"/>
  <c r="AX489" i="2"/>
  <c r="AW489" i="2"/>
  <c r="AV489" i="2"/>
  <c r="AU489" i="2"/>
  <c r="AT489" i="2"/>
  <c r="AS489" i="2"/>
  <c r="AR489" i="2"/>
  <c r="AQ489" i="2"/>
  <c r="AP489" i="2"/>
  <c r="AO489" i="2"/>
  <c r="AN489" i="2"/>
  <c r="AM489" i="2"/>
  <c r="AL489" i="2"/>
  <c r="AK489" i="2"/>
  <c r="AJ489" i="2"/>
  <c r="AI489" i="2"/>
  <c r="AH489" i="2"/>
  <c r="AG489" i="2"/>
  <c r="AF489" i="2"/>
  <c r="AE489" i="2"/>
  <c r="AD489" i="2"/>
  <c r="AC489" i="2"/>
  <c r="AB489" i="2"/>
  <c r="AA489" i="2"/>
  <c r="Z489" i="2"/>
  <c r="Y489" i="2"/>
  <c r="X489" i="2"/>
  <c r="W489" i="2"/>
  <c r="K489" i="2"/>
  <c r="I489" i="2"/>
  <c r="J489" i="2" s="1"/>
  <c r="A489" i="2"/>
  <c r="BA515" i="2"/>
  <c r="AZ515" i="2"/>
  <c r="AY515" i="2"/>
  <c r="AX515" i="2"/>
  <c r="AW515" i="2"/>
  <c r="AV515" i="2"/>
  <c r="AU515" i="2"/>
  <c r="AT515" i="2"/>
  <c r="AS515" i="2"/>
  <c r="AR515" i="2"/>
  <c r="AQ515" i="2"/>
  <c r="AP515" i="2"/>
  <c r="AO515" i="2"/>
  <c r="AN515" i="2"/>
  <c r="AM515" i="2"/>
  <c r="AL515" i="2"/>
  <c r="AK515" i="2"/>
  <c r="AJ515" i="2"/>
  <c r="AI515" i="2"/>
  <c r="AH515" i="2"/>
  <c r="AG515" i="2"/>
  <c r="AF515" i="2"/>
  <c r="AE515" i="2"/>
  <c r="AD515" i="2"/>
  <c r="AC515" i="2"/>
  <c r="AB515" i="2"/>
  <c r="AA515" i="2"/>
  <c r="Z515" i="2"/>
  <c r="Y515" i="2"/>
  <c r="X515" i="2"/>
  <c r="W515" i="2"/>
  <c r="K515" i="2"/>
  <c r="I515" i="2"/>
  <c r="J515" i="2" s="1"/>
  <c r="A515" i="2"/>
  <c r="BA618" i="2"/>
  <c r="AZ618" i="2"/>
  <c r="AY618" i="2"/>
  <c r="AX618" i="2"/>
  <c r="AW618" i="2"/>
  <c r="AV618" i="2"/>
  <c r="AU618" i="2"/>
  <c r="AT618" i="2"/>
  <c r="AS618" i="2"/>
  <c r="AR618" i="2"/>
  <c r="AQ618" i="2"/>
  <c r="AP618" i="2"/>
  <c r="AO618" i="2"/>
  <c r="AN618" i="2"/>
  <c r="AM618" i="2"/>
  <c r="AL618" i="2"/>
  <c r="AK618" i="2"/>
  <c r="AJ618" i="2"/>
  <c r="AI618" i="2"/>
  <c r="AH618" i="2"/>
  <c r="AG618" i="2"/>
  <c r="AF618" i="2"/>
  <c r="AE618" i="2"/>
  <c r="AD618" i="2"/>
  <c r="AC618" i="2"/>
  <c r="AB618" i="2"/>
  <c r="AA618" i="2"/>
  <c r="Z618" i="2"/>
  <c r="Y618" i="2"/>
  <c r="X618" i="2"/>
  <c r="W618" i="2"/>
  <c r="K618" i="2"/>
  <c r="I618" i="2"/>
  <c r="J618" i="2" s="1"/>
  <c r="A618" i="2"/>
  <c r="BA617" i="2"/>
  <c r="AZ617" i="2"/>
  <c r="AY617" i="2"/>
  <c r="AX617" i="2"/>
  <c r="AW617" i="2"/>
  <c r="AV617" i="2"/>
  <c r="AU617" i="2"/>
  <c r="AT617" i="2"/>
  <c r="AS617" i="2"/>
  <c r="AR617" i="2"/>
  <c r="AQ617" i="2"/>
  <c r="AP617" i="2"/>
  <c r="AO617" i="2"/>
  <c r="AN617" i="2"/>
  <c r="AM617" i="2"/>
  <c r="AL617" i="2"/>
  <c r="AK617" i="2"/>
  <c r="AJ617" i="2"/>
  <c r="AI617" i="2"/>
  <c r="AH617" i="2"/>
  <c r="AG617" i="2"/>
  <c r="AF617" i="2"/>
  <c r="AE617" i="2"/>
  <c r="AD617" i="2"/>
  <c r="AC617" i="2"/>
  <c r="AB617" i="2"/>
  <c r="AA617" i="2"/>
  <c r="Z617" i="2"/>
  <c r="Y617" i="2"/>
  <c r="X617" i="2"/>
  <c r="W617" i="2"/>
  <c r="K617" i="2"/>
  <c r="I617" i="2"/>
  <c r="J617" i="2" s="1"/>
  <c r="A617" i="2"/>
  <c r="BA608" i="2"/>
  <c r="AZ608" i="2"/>
  <c r="AY608" i="2"/>
  <c r="AX608" i="2"/>
  <c r="AW608" i="2"/>
  <c r="AV608" i="2"/>
  <c r="AU608" i="2"/>
  <c r="AT608" i="2"/>
  <c r="AS608" i="2"/>
  <c r="AR608" i="2"/>
  <c r="AQ608" i="2"/>
  <c r="AP608" i="2"/>
  <c r="AO608" i="2"/>
  <c r="AN608" i="2"/>
  <c r="AM608" i="2"/>
  <c r="AL608" i="2"/>
  <c r="AK608" i="2"/>
  <c r="AJ608" i="2"/>
  <c r="AI608" i="2"/>
  <c r="AH608" i="2"/>
  <c r="AG608" i="2"/>
  <c r="AF608" i="2"/>
  <c r="AE608" i="2"/>
  <c r="AD608" i="2"/>
  <c r="AC608" i="2"/>
  <c r="AB608" i="2"/>
  <c r="AA608" i="2"/>
  <c r="Z608" i="2"/>
  <c r="Y608" i="2"/>
  <c r="X608" i="2"/>
  <c r="W608" i="2"/>
  <c r="K608" i="2"/>
  <c r="I608" i="2"/>
  <c r="J608" i="2" s="1"/>
  <c r="A608" i="2"/>
  <c r="BA595" i="2"/>
  <c r="AZ595" i="2"/>
  <c r="AY595" i="2"/>
  <c r="AX595" i="2"/>
  <c r="AW595" i="2"/>
  <c r="AV595" i="2"/>
  <c r="AU595" i="2"/>
  <c r="AT595" i="2"/>
  <c r="AS595" i="2"/>
  <c r="AR595" i="2"/>
  <c r="AQ595" i="2"/>
  <c r="AP595" i="2"/>
  <c r="AO595" i="2"/>
  <c r="AN595" i="2"/>
  <c r="AM595" i="2"/>
  <c r="AL595" i="2"/>
  <c r="AK595" i="2"/>
  <c r="AJ595" i="2"/>
  <c r="AI595" i="2"/>
  <c r="AH595" i="2"/>
  <c r="AG595" i="2"/>
  <c r="AF595" i="2"/>
  <c r="AE595" i="2"/>
  <c r="AD595" i="2"/>
  <c r="AC595" i="2"/>
  <c r="AB595" i="2"/>
  <c r="AA595" i="2"/>
  <c r="Z595" i="2"/>
  <c r="Y595" i="2"/>
  <c r="X595" i="2"/>
  <c r="W595" i="2"/>
  <c r="K595" i="2"/>
  <c r="I595" i="2"/>
  <c r="J595" i="2" s="1"/>
  <c r="A595" i="2"/>
  <c r="BA634" i="2"/>
  <c r="AZ634" i="2"/>
  <c r="AY634" i="2"/>
  <c r="AX634" i="2"/>
  <c r="AW634" i="2"/>
  <c r="AV634" i="2"/>
  <c r="AU634" i="2"/>
  <c r="AT634" i="2"/>
  <c r="AS634" i="2"/>
  <c r="AR634" i="2"/>
  <c r="AQ634" i="2"/>
  <c r="AP634" i="2"/>
  <c r="AO634" i="2"/>
  <c r="AN634" i="2"/>
  <c r="AM634" i="2"/>
  <c r="AL634" i="2"/>
  <c r="AK634" i="2"/>
  <c r="AJ634" i="2"/>
  <c r="AI634" i="2"/>
  <c r="AH634" i="2"/>
  <c r="AG634" i="2"/>
  <c r="AF634" i="2"/>
  <c r="AE634" i="2"/>
  <c r="AD634" i="2"/>
  <c r="AC634" i="2"/>
  <c r="AB634" i="2"/>
  <c r="AA634" i="2"/>
  <c r="Z634" i="2"/>
  <c r="Y634" i="2"/>
  <c r="X634" i="2"/>
  <c r="W634" i="2"/>
  <c r="K634" i="2"/>
  <c r="I634" i="2"/>
  <c r="J634" i="2" s="1"/>
  <c r="A634" i="2"/>
  <c r="BA632" i="2"/>
  <c r="AZ632" i="2"/>
  <c r="AY632" i="2"/>
  <c r="AX632" i="2"/>
  <c r="AW632" i="2"/>
  <c r="AV632" i="2"/>
  <c r="AU632" i="2"/>
  <c r="AT632" i="2"/>
  <c r="AS632" i="2"/>
  <c r="AR632" i="2"/>
  <c r="AQ632" i="2"/>
  <c r="AP632" i="2"/>
  <c r="AO632" i="2"/>
  <c r="AN632" i="2"/>
  <c r="AM632" i="2"/>
  <c r="AL632" i="2"/>
  <c r="AK632" i="2"/>
  <c r="AJ632" i="2"/>
  <c r="AI632" i="2"/>
  <c r="AH632" i="2"/>
  <c r="AG632" i="2"/>
  <c r="AF632" i="2"/>
  <c r="AE632" i="2"/>
  <c r="AD632" i="2"/>
  <c r="AC632" i="2"/>
  <c r="AB632" i="2"/>
  <c r="AA632" i="2"/>
  <c r="Z632" i="2"/>
  <c r="Y632" i="2"/>
  <c r="X632" i="2"/>
  <c r="W632" i="2"/>
  <c r="K632" i="2"/>
  <c r="I632" i="2"/>
  <c r="J632" i="2" s="1"/>
  <c r="A632" i="2"/>
  <c r="BA640" i="2"/>
  <c r="AZ640" i="2"/>
  <c r="AY640" i="2"/>
  <c r="AX640" i="2"/>
  <c r="AW640" i="2"/>
  <c r="AV640" i="2"/>
  <c r="AU640" i="2"/>
  <c r="AT640" i="2"/>
  <c r="AS640" i="2"/>
  <c r="AR640" i="2"/>
  <c r="AQ640" i="2"/>
  <c r="AP640" i="2"/>
  <c r="AO640" i="2"/>
  <c r="AN640" i="2"/>
  <c r="AM640" i="2"/>
  <c r="AL640" i="2"/>
  <c r="AK640" i="2"/>
  <c r="AJ640" i="2"/>
  <c r="AI640" i="2"/>
  <c r="AH640" i="2"/>
  <c r="AG640" i="2"/>
  <c r="AF640" i="2"/>
  <c r="AE640" i="2"/>
  <c r="AD640" i="2"/>
  <c r="AC640" i="2"/>
  <c r="AB640" i="2"/>
  <c r="AA640" i="2"/>
  <c r="Z640" i="2"/>
  <c r="Y640" i="2"/>
  <c r="X640" i="2"/>
  <c r="W640" i="2"/>
  <c r="K640" i="2"/>
  <c r="I640" i="2"/>
  <c r="J640" i="2" s="1"/>
  <c r="A640" i="2"/>
  <c r="BA644" i="2"/>
  <c r="AZ644" i="2"/>
  <c r="AY644" i="2"/>
  <c r="AX644" i="2"/>
  <c r="AW644" i="2"/>
  <c r="AV644" i="2"/>
  <c r="AU644" i="2"/>
  <c r="AT644" i="2"/>
  <c r="AS644" i="2"/>
  <c r="AR644" i="2"/>
  <c r="AQ644" i="2"/>
  <c r="AP644" i="2"/>
  <c r="AO644" i="2"/>
  <c r="AN644" i="2"/>
  <c r="AM644" i="2"/>
  <c r="AL644" i="2"/>
  <c r="AK644" i="2"/>
  <c r="AJ644" i="2"/>
  <c r="AI644" i="2"/>
  <c r="AH644" i="2"/>
  <c r="AG644" i="2"/>
  <c r="AF644" i="2"/>
  <c r="AE644" i="2"/>
  <c r="AD644" i="2"/>
  <c r="AC644" i="2"/>
  <c r="AB644" i="2"/>
  <c r="AA644" i="2"/>
  <c r="Z644" i="2"/>
  <c r="Y644" i="2"/>
  <c r="X644" i="2"/>
  <c r="W644" i="2"/>
  <c r="K644" i="2"/>
  <c r="I644" i="2"/>
  <c r="J644" i="2" s="1"/>
  <c r="A644" i="2"/>
  <c r="BA638" i="2"/>
  <c r="AZ638" i="2"/>
  <c r="AY638" i="2"/>
  <c r="AX638" i="2"/>
  <c r="AW638" i="2"/>
  <c r="AV638" i="2"/>
  <c r="AU638" i="2"/>
  <c r="AT638" i="2"/>
  <c r="AS638" i="2"/>
  <c r="AR638" i="2"/>
  <c r="AQ638" i="2"/>
  <c r="AP638" i="2"/>
  <c r="AO638" i="2"/>
  <c r="AN638" i="2"/>
  <c r="AM638" i="2"/>
  <c r="AL638" i="2"/>
  <c r="AK638" i="2"/>
  <c r="AJ638" i="2"/>
  <c r="AI638" i="2"/>
  <c r="AH638" i="2"/>
  <c r="AG638" i="2"/>
  <c r="AF638" i="2"/>
  <c r="AE638" i="2"/>
  <c r="AD638" i="2"/>
  <c r="AC638" i="2"/>
  <c r="AB638" i="2"/>
  <c r="AA638" i="2"/>
  <c r="Z638" i="2"/>
  <c r="Y638" i="2"/>
  <c r="X638" i="2"/>
  <c r="W638" i="2"/>
  <c r="K638" i="2"/>
  <c r="I638" i="2"/>
  <c r="J638" i="2" s="1"/>
  <c r="A638" i="2"/>
  <c r="BA636" i="2"/>
  <c r="AZ636" i="2"/>
  <c r="AY636" i="2"/>
  <c r="AX636" i="2"/>
  <c r="AW636" i="2"/>
  <c r="AV636" i="2"/>
  <c r="AU636" i="2"/>
  <c r="AT636" i="2"/>
  <c r="AS636" i="2"/>
  <c r="AR636" i="2"/>
  <c r="AQ636" i="2"/>
  <c r="AP636" i="2"/>
  <c r="AO636" i="2"/>
  <c r="AN636" i="2"/>
  <c r="AM636" i="2"/>
  <c r="AL636" i="2"/>
  <c r="AK636" i="2"/>
  <c r="AJ636" i="2"/>
  <c r="AI636" i="2"/>
  <c r="AH636" i="2"/>
  <c r="AG636" i="2"/>
  <c r="AF636" i="2"/>
  <c r="AE636" i="2"/>
  <c r="AD636" i="2"/>
  <c r="AC636" i="2"/>
  <c r="AB636" i="2"/>
  <c r="AA636" i="2"/>
  <c r="Z636" i="2"/>
  <c r="Y636" i="2"/>
  <c r="X636" i="2"/>
  <c r="W636" i="2"/>
  <c r="K636" i="2"/>
  <c r="I636" i="2"/>
  <c r="J636" i="2" s="1"/>
  <c r="A636" i="2"/>
  <c r="BA635" i="2"/>
  <c r="AZ635" i="2"/>
  <c r="AY635" i="2"/>
  <c r="AX635" i="2"/>
  <c r="AW635" i="2"/>
  <c r="AV635" i="2"/>
  <c r="AU635" i="2"/>
  <c r="AT635" i="2"/>
  <c r="AS635" i="2"/>
  <c r="AR635" i="2"/>
  <c r="AQ635" i="2"/>
  <c r="AP635" i="2"/>
  <c r="AO635" i="2"/>
  <c r="AN635" i="2"/>
  <c r="AM635" i="2"/>
  <c r="AL635" i="2"/>
  <c r="AK635" i="2"/>
  <c r="AJ635" i="2"/>
  <c r="AI635" i="2"/>
  <c r="AH635" i="2"/>
  <c r="AG635" i="2"/>
  <c r="AF635" i="2"/>
  <c r="AE635" i="2"/>
  <c r="AD635" i="2"/>
  <c r="AC635" i="2"/>
  <c r="AB635" i="2"/>
  <c r="AA635" i="2"/>
  <c r="Z635" i="2"/>
  <c r="Y635" i="2"/>
  <c r="X635" i="2"/>
  <c r="W635" i="2"/>
  <c r="K635" i="2"/>
  <c r="I635" i="2"/>
  <c r="J635" i="2" s="1"/>
  <c r="A635" i="2"/>
  <c r="BA619" i="2"/>
  <c r="AZ619" i="2"/>
  <c r="AY619" i="2"/>
  <c r="AX619" i="2"/>
  <c r="AW619" i="2"/>
  <c r="AV619" i="2"/>
  <c r="AU619" i="2"/>
  <c r="AT619" i="2"/>
  <c r="AS619" i="2"/>
  <c r="AR619" i="2"/>
  <c r="AQ619" i="2"/>
  <c r="AP619" i="2"/>
  <c r="AO619" i="2"/>
  <c r="AN619" i="2"/>
  <c r="AM619" i="2"/>
  <c r="AL619" i="2"/>
  <c r="AK619" i="2"/>
  <c r="AJ619" i="2"/>
  <c r="AI619" i="2"/>
  <c r="AH619" i="2"/>
  <c r="AG619" i="2"/>
  <c r="AF619" i="2"/>
  <c r="AE619" i="2"/>
  <c r="AD619" i="2"/>
  <c r="AC619" i="2"/>
  <c r="AB619" i="2"/>
  <c r="AA619" i="2"/>
  <c r="Z619" i="2"/>
  <c r="Y619" i="2"/>
  <c r="X619" i="2"/>
  <c r="W619" i="2"/>
  <c r="K619" i="2"/>
  <c r="I619" i="2"/>
  <c r="J619" i="2" s="1"/>
  <c r="A619" i="2"/>
  <c r="BA350" i="2"/>
  <c r="AZ350" i="2"/>
  <c r="AY350" i="2"/>
  <c r="AX350" i="2"/>
  <c r="AW350" i="2"/>
  <c r="AV350" i="2"/>
  <c r="AU350" i="2"/>
  <c r="AT350" i="2"/>
  <c r="AS350" i="2"/>
  <c r="AR350" i="2"/>
  <c r="AQ350" i="2"/>
  <c r="AP350" i="2"/>
  <c r="AO350" i="2"/>
  <c r="AN350" i="2"/>
  <c r="AM350" i="2"/>
  <c r="AL350" i="2"/>
  <c r="AK350" i="2"/>
  <c r="AJ350" i="2"/>
  <c r="AI350" i="2"/>
  <c r="AH350" i="2"/>
  <c r="AG350" i="2"/>
  <c r="AF350" i="2"/>
  <c r="AE350" i="2"/>
  <c r="AD350" i="2"/>
  <c r="AC350" i="2"/>
  <c r="AB350" i="2"/>
  <c r="AA350" i="2"/>
  <c r="Z350" i="2"/>
  <c r="Y350" i="2"/>
  <c r="X350" i="2"/>
  <c r="W350" i="2"/>
  <c r="K350" i="2"/>
  <c r="I350" i="2"/>
  <c r="J350" i="2" s="1"/>
  <c r="A350" i="2"/>
  <c r="BA616" i="2"/>
  <c r="AZ616" i="2"/>
  <c r="AY616" i="2"/>
  <c r="AX616" i="2"/>
  <c r="AW616" i="2"/>
  <c r="AV616" i="2"/>
  <c r="AU616" i="2"/>
  <c r="AT616" i="2"/>
  <c r="AS616" i="2"/>
  <c r="AR616" i="2"/>
  <c r="AQ616" i="2"/>
  <c r="AP616" i="2"/>
  <c r="AO616" i="2"/>
  <c r="AN616" i="2"/>
  <c r="AM616" i="2"/>
  <c r="AL616" i="2"/>
  <c r="AK616" i="2"/>
  <c r="AJ616" i="2"/>
  <c r="AI616" i="2"/>
  <c r="AH616" i="2"/>
  <c r="AG616" i="2"/>
  <c r="AF616" i="2"/>
  <c r="AE616" i="2"/>
  <c r="AD616" i="2"/>
  <c r="AC616" i="2"/>
  <c r="AB616" i="2"/>
  <c r="AA616" i="2"/>
  <c r="Z616" i="2"/>
  <c r="Y616" i="2"/>
  <c r="X616" i="2"/>
  <c r="W616" i="2"/>
  <c r="K616" i="2"/>
  <c r="I616" i="2"/>
  <c r="J616" i="2" s="1"/>
  <c r="A616" i="2"/>
  <c r="BA615" i="2"/>
  <c r="AZ615" i="2"/>
  <c r="AY615" i="2"/>
  <c r="AX615" i="2"/>
  <c r="AW615" i="2"/>
  <c r="AV615" i="2"/>
  <c r="AU615" i="2"/>
  <c r="AT615" i="2"/>
  <c r="AS615" i="2"/>
  <c r="AR615" i="2"/>
  <c r="AQ615" i="2"/>
  <c r="AP615" i="2"/>
  <c r="AO615" i="2"/>
  <c r="AN615" i="2"/>
  <c r="AM615" i="2"/>
  <c r="AL615" i="2"/>
  <c r="AK615" i="2"/>
  <c r="AJ615" i="2"/>
  <c r="AI615" i="2"/>
  <c r="AH615" i="2"/>
  <c r="AG615" i="2"/>
  <c r="AF615" i="2"/>
  <c r="AE615" i="2"/>
  <c r="AD615" i="2"/>
  <c r="AC615" i="2"/>
  <c r="AB615" i="2"/>
  <c r="AA615" i="2"/>
  <c r="Z615" i="2"/>
  <c r="Y615" i="2"/>
  <c r="X615" i="2"/>
  <c r="W615" i="2"/>
  <c r="K615" i="2"/>
  <c r="I615" i="2"/>
  <c r="J615" i="2" s="1"/>
  <c r="A615" i="2"/>
  <c r="BA607" i="2"/>
  <c r="AZ607" i="2"/>
  <c r="AY607" i="2"/>
  <c r="AX607" i="2"/>
  <c r="AW607" i="2"/>
  <c r="AV607" i="2"/>
  <c r="AU607" i="2"/>
  <c r="AT607" i="2"/>
  <c r="AS607" i="2"/>
  <c r="AR607" i="2"/>
  <c r="AQ607" i="2"/>
  <c r="AP607" i="2"/>
  <c r="AO607" i="2"/>
  <c r="AN607" i="2"/>
  <c r="AM607" i="2"/>
  <c r="AL607" i="2"/>
  <c r="AK607" i="2"/>
  <c r="AJ607" i="2"/>
  <c r="AI607" i="2"/>
  <c r="AH607" i="2"/>
  <c r="AG607" i="2"/>
  <c r="AF607" i="2"/>
  <c r="AE607" i="2"/>
  <c r="AD607" i="2"/>
  <c r="AC607" i="2"/>
  <c r="AB607" i="2"/>
  <c r="AA607" i="2"/>
  <c r="Z607" i="2"/>
  <c r="Y607" i="2"/>
  <c r="X607" i="2"/>
  <c r="W607" i="2"/>
  <c r="K607" i="2"/>
  <c r="I607" i="2"/>
  <c r="J607" i="2" s="1"/>
  <c r="A607" i="2"/>
  <c r="BA594" i="2"/>
  <c r="AZ594" i="2"/>
  <c r="AY594" i="2"/>
  <c r="AX594" i="2"/>
  <c r="AW594" i="2"/>
  <c r="AV594" i="2"/>
  <c r="AU594" i="2"/>
  <c r="AT594" i="2"/>
  <c r="AS594" i="2"/>
  <c r="AR594" i="2"/>
  <c r="AQ594" i="2"/>
  <c r="AP594" i="2"/>
  <c r="AO594" i="2"/>
  <c r="AN594" i="2"/>
  <c r="AM594" i="2"/>
  <c r="AL594" i="2"/>
  <c r="AK594" i="2"/>
  <c r="AJ594" i="2"/>
  <c r="AI594" i="2"/>
  <c r="AH594" i="2"/>
  <c r="AG594" i="2"/>
  <c r="AF594" i="2"/>
  <c r="AE594" i="2"/>
  <c r="AD594" i="2"/>
  <c r="AC594" i="2"/>
  <c r="AB594" i="2"/>
  <c r="AA594" i="2"/>
  <c r="Z594" i="2"/>
  <c r="Y594" i="2"/>
  <c r="X594" i="2"/>
  <c r="W594" i="2"/>
  <c r="K594" i="2"/>
  <c r="I594" i="2"/>
  <c r="J594" i="2" s="1"/>
  <c r="A594" i="2"/>
  <c r="BA591" i="2"/>
  <c r="AZ591" i="2"/>
  <c r="AY591" i="2"/>
  <c r="AX591" i="2"/>
  <c r="AW591" i="2"/>
  <c r="AV591" i="2"/>
  <c r="AU591" i="2"/>
  <c r="AT591" i="2"/>
  <c r="AS591" i="2"/>
  <c r="AR591" i="2"/>
  <c r="AQ591" i="2"/>
  <c r="AP591" i="2"/>
  <c r="AO591" i="2"/>
  <c r="AN591" i="2"/>
  <c r="AM591" i="2"/>
  <c r="AL591" i="2"/>
  <c r="AK591" i="2"/>
  <c r="AJ591" i="2"/>
  <c r="AI591" i="2"/>
  <c r="AH591" i="2"/>
  <c r="AG591" i="2"/>
  <c r="AF591" i="2"/>
  <c r="AE591" i="2"/>
  <c r="AD591" i="2"/>
  <c r="AC591" i="2"/>
  <c r="AB591" i="2"/>
  <c r="AA591" i="2"/>
  <c r="Z591" i="2"/>
  <c r="Y591" i="2"/>
  <c r="X591" i="2"/>
  <c r="W591" i="2"/>
  <c r="K591" i="2"/>
  <c r="I591" i="2"/>
  <c r="J591" i="2" s="1"/>
  <c r="A591" i="2"/>
  <c r="BA593" i="2"/>
  <c r="AZ593" i="2"/>
  <c r="AY593" i="2"/>
  <c r="AX593" i="2"/>
  <c r="AW593" i="2"/>
  <c r="AV593" i="2"/>
  <c r="AU593" i="2"/>
  <c r="AT593" i="2"/>
  <c r="AS593" i="2"/>
  <c r="AR593" i="2"/>
  <c r="AQ593" i="2"/>
  <c r="AP593" i="2"/>
  <c r="AO593" i="2"/>
  <c r="AN593" i="2"/>
  <c r="AM593" i="2"/>
  <c r="AL593" i="2"/>
  <c r="AK593" i="2"/>
  <c r="AJ593" i="2"/>
  <c r="AI593" i="2"/>
  <c r="AH593" i="2"/>
  <c r="AG593" i="2"/>
  <c r="AF593" i="2"/>
  <c r="AE593" i="2"/>
  <c r="AD593" i="2"/>
  <c r="AC593" i="2"/>
  <c r="AB593" i="2"/>
  <c r="AA593" i="2"/>
  <c r="Z593" i="2"/>
  <c r="Y593" i="2"/>
  <c r="X593" i="2"/>
  <c r="W593" i="2"/>
  <c r="K593" i="2"/>
  <c r="I593" i="2"/>
  <c r="J593" i="2" s="1"/>
  <c r="A593" i="2"/>
  <c r="W3" i="2"/>
  <c r="A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Was 05CXXX MP115 PT Fitted to the accumulator
	-David Sheerin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9" authorId="0" shapeId="0" xr:uid="{00000000-0006-0000-0100-000044000000}">
      <text>
        <r>
          <rPr>
            <sz val="10"/>
            <color rgb="FF000000"/>
            <rFont val="Arial"/>
          </rPr>
          <t>MARS to provide detail
	-James Overton</t>
        </r>
      </text>
    </comment>
    <comment ref="D39" authorId="0" shapeId="0" xr:uid="{00000000-0006-0000-0100-000006000000}">
      <text>
        <r>
          <rPr>
            <sz val="10"/>
            <color rgb="FF000000"/>
            <rFont val="Arial"/>
          </rPr>
          <t>was 02C303.3 proportional valve</t>
        </r>
      </text>
    </comment>
    <comment ref="D75" authorId="0" shapeId="0" xr:uid="{00000000-0006-0000-0100-000024000000}">
      <text>
        <r>
          <rPr>
            <sz val="10"/>
            <color rgb="FF000000"/>
            <rFont val="Arial"/>
          </rPr>
          <t>To be moved to CB5
	-Gerhard Kaalsen</t>
        </r>
      </text>
    </comment>
    <comment ref="D167" authorId="0" shapeId="0" xr:uid="{00000000-0006-0000-0100-000020000000}">
      <text>
        <r>
          <rPr>
            <sz val="10"/>
            <color rgb="FF000000"/>
            <rFont val="Arial"/>
          </rPr>
          <t>Was labelled as HVAC-LC-RTD-Ts-115
	-David Sheerin</t>
        </r>
      </text>
    </comment>
    <comment ref="A174" authorId="0" shapeId="0" xr:uid="{00000000-0006-0000-0100-000041000000}">
      <text>
        <r>
          <rPr>
            <sz val="10"/>
            <color rgb="FF000000"/>
            <rFont val="Arial"/>
          </rPr>
          <t>Is this actually a DV or a PV? This is not listed in the P&amp;ID at all.
	-David Sheerin
may have been an E-Reg that's been removed
	-James Overton
Right. I'll have to leave the questionable IO's highlighted for now. Unless you can specify that this is actually removed/changed.
	-David Sheerin</t>
        </r>
      </text>
    </comment>
    <comment ref="N196" authorId="0" shapeId="0" xr:uid="{00000000-0006-0000-0100-00000C000000}">
      <text>
        <r>
          <rPr>
            <sz val="10"/>
            <color rgb="FF000000"/>
            <rFont val="Arial"/>
          </rPr>
          <t>should this be 05?
	-Stuart Parkinson
Yeah. Looks like it should be 5. Pin number makes no sense either! It should be 10....
	-David Sheerin</t>
        </r>
      </text>
    </comment>
    <comment ref="D198" authorId="0" shapeId="0" xr:uid="{00000000-0006-0000-0100-000016000000}">
      <text>
        <r>
          <rPr>
            <sz val="10"/>
            <color rgb="FF000000"/>
            <rFont val="Arial"/>
          </rPr>
          <t>+d.sheerin@rocketlab.co.nz 
this channel should trigger 05C318 &amp; 05C319 (need to add SSR)
however we should still keep channel 436 to only trigger 05C319, this makes umbilical mate less risky
_Assigned to David Sheerin_
	-James Overton</t>
        </r>
      </text>
    </comment>
    <comment ref="D201" authorId="0" shapeId="0" xr:uid="{00000000-0006-0000-0100-00001E000000}">
      <text>
        <r>
          <rPr>
            <sz val="10"/>
            <color rgb="FF000000"/>
            <rFont val="Arial"/>
          </rPr>
          <t>Was 05CXXX3
	-David Sheerin</t>
        </r>
      </text>
    </comment>
    <comment ref="D204" authorId="0" shapeId="0" xr:uid="{00000000-0006-0000-0100-00001F000000}">
      <text>
        <r>
          <rPr>
            <sz val="10"/>
            <color rgb="FF000000"/>
            <rFont val="Arial"/>
          </rPr>
          <t>Was 05Cxxx__.2 MP113
	-David Sheerin</t>
        </r>
      </text>
    </comment>
    <comment ref="D209" authorId="0" shapeId="0" xr:uid="{00000000-0006-0000-0100-000004000000}">
      <text>
        <r>
          <rPr>
            <sz val="10"/>
            <color rgb="FF000000"/>
            <rFont val="Arial"/>
          </rPr>
          <t>Was 05CXXX1</t>
        </r>
      </text>
    </comment>
    <comment ref="D210" authorId="0" shapeId="0" xr:uid="{00000000-0006-0000-0100-000005000000}">
      <text>
        <r>
          <rPr>
            <sz val="10"/>
            <color rgb="FF000000"/>
            <rFont val="Arial"/>
          </rPr>
          <t>Was 05CXXX2</t>
        </r>
      </text>
    </comment>
    <comment ref="D211" authorId="0" shapeId="0" xr:uid="{00000000-0006-0000-0100-00001A000000}">
      <text>
        <r>
          <rPr>
            <sz val="10"/>
            <color rgb="FF000000"/>
            <rFont val="Arial"/>
          </rPr>
          <t>Was previously 05C143
	-David Sheerin</t>
        </r>
      </text>
    </comment>
    <comment ref="D215" authorId="0" shapeId="0" xr:uid="{00000000-0006-0000-0100-000042000000}">
      <text>
        <r>
          <rPr>
            <sz val="10"/>
            <color rgb="FF000000"/>
            <rFont val="Arial"/>
          </rPr>
          <t>does not match with P&amp;ID, separate find numbers for valves controllers?
	-James Overton
Changed from .1 to .2
This is the new naming of all .1
	-David Sheerin</t>
        </r>
      </text>
    </comment>
    <comment ref="D247" authorId="0" shapeId="0" xr:uid="{00000000-0006-0000-0100-00000A000000}">
      <text>
        <r>
          <rPr>
            <sz val="10"/>
            <color rgb="FF000000"/>
            <rFont val="Arial"/>
          </rPr>
          <t>was 05C960. Relabelled by Joel (28June)</t>
        </r>
      </text>
    </comment>
    <comment ref="D248" authorId="0" shapeId="0" xr:uid="{00000000-0006-0000-0100-00000B000000}">
      <text>
        <r>
          <rPr>
            <sz val="10"/>
            <color rgb="FF000000"/>
            <rFont val="Arial"/>
          </rPr>
          <t>was 05C961. Relabelled by Joel (28June)</t>
        </r>
      </text>
    </comment>
    <comment ref="A260" authorId="0" shapeId="0" xr:uid="{00000000-0006-0000-0100-000008000000}">
      <text>
        <r>
          <rPr>
            <sz val="10"/>
            <color rgb="FF000000"/>
            <rFont val="Arial"/>
          </rPr>
          <t xml:space="preserve">was deleted
</t>
        </r>
      </text>
    </comment>
    <comment ref="D265" authorId="0" shapeId="0" xr:uid="{00000000-0006-0000-0100-000021000000}">
      <text>
        <r>
          <rPr>
            <sz val="10"/>
            <color rgb="FF000000"/>
            <rFont val="Arial"/>
          </rPr>
          <t>Was down as 
HVAC-FAR-RTD-Ts-116
	-David Sheerin</t>
        </r>
      </text>
    </comment>
    <comment ref="AF287" authorId="0" shapeId="0" xr:uid="{00000000-0006-0000-0100-000045000000}">
      <text>
        <r>
          <rPr>
            <sz val="10"/>
            <color rgb="FF000000"/>
            <rFont val="Arial"/>
          </rPr>
          <t>+s.parkinson@rocketlab.co.nz abbreviations used to generate the IO code are looked up here
	-James Overton</t>
        </r>
      </text>
    </comment>
    <comment ref="A289" authorId="0" shapeId="0" xr:uid="{00000000-0006-0000-0100-000003000000}">
      <text>
        <r>
          <rPr>
            <sz val="10"/>
            <color rgb="FF000000"/>
            <rFont val="Arial"/>
          </rPr>
          <t>was deleted</t>
        </r>
      </text>
    </comment>
    <comment ref="A300" authorId="0" shapeId="0" xr:uid="{00000000-0006-0000-0100-000009000000}">
      <text>
        <r>
          <rPr>
            <sz val="10"/>
            <color rgb="FF000000"/>
            <rFont val="Arial"/>
          </rPr>
          <t>was deleted</t>
        </r>
      </text>
    </comment>
    <comment ref="C300" authorId="0" shapeId="0" xr:uid="{00000000-0006-0000-0100-000025000000}">
      <text>
        <r>
          <rPr>
            <sz val="10"/>
            <color rgb="FF000000"/>
            <rFont val="Arial"/>
          </rPr>
          <t>To be confirmed by RL and marked up by GP
WAS 14C321
	-David Sheerin
This can be deleted
	-David Sheerin</t>
        </r>
      </text>
    </comment>
    <comment ref="A304" authorId="0" shapeId="0" xr:uid="{00000000-0006-0000-0100-000001000000}">
      <text>
        <r>
          <rPr>
            <sz val="10"/>
            <color rgb="FF000000"/>
            <rFont val="Arial"/>
          </rPr>
          <t>was deleted</t>
        </r>
      </text>
    </comment>
    <comment ref="A307" authorId="0" shapeId="0" xr:uid="{00000000-0006-0000-0100-000002000000}">
      <text>
        <r>
          <rPr>
            <sz val="10"/>
            <color rgb="FF000000"/>
            <rFont val="Arial"/>
          </rPr>
          <t>was deleted</t>
        </r>
      </text>
    </comment>
    <comment ref="D307" authorId="0" shapeId="0" xr:uid="{00000000-0006-0000-0100-000022000000}">
      <text>
        <r>
          <rPr>
            <sz val="10"/>
            <color rgb="FF000000"/>
            <rFont val="Arial"/>
          </rPr>
          <t>This was 15C314. That number was disestablished and I used this output for another EV 15C380.
	-David Sheerin</t>
        </r>
      </text>
    </comment>
    <comment ref="C345" authorId="0" shapeId="0" xr:uid="{00000000-0006-0000-0100-000039000000}">
      <text>
        <r>
          <rPr>
            <sz val="10"/>
            <color rgb="FF000000"/>
            <rFont val="Arial"/>
          </rPr>
          <t>+d.sheerin@rocketlab.co.nz 
this has been removed
_Assigned to David Sheerin_
	-James Overton</t>
        </r>
      </text>
    </comment>
    <comment ref="C346" authorId="0" shapeId="0" xr:uid="{00000000-0006-0000-0100-00003A000000}">
      <text>
        <r>
          <rPr>
            <sz val="10"/>
            <color rgb="FF000000"/>
            <rFont val="Arial"/>
          </rPr>
          <t>+d.sheerin@rocketlab.co.nz 
this has been removed
_Assigned to David Sheerin_
	-James Overton</t>
        </r>
      </text>
    </comment>
    <comment ref="D455" authorId="0" shapeId="0" xr:uid="{00000000-0006-0000-0100-000031000000}">
      <text>
        <r>
          <rPr>
            <sz val="10"/>
            <color rgb="FF000000"/>
            <rFont val="Arial"/>
          </rPr>
          <t>+d.sheerin@rocketlab.co.nz
previously S8.2, S8.4, S8.6, S8.8
_Assigned to David Sheerin_
	-James Overton
S18,20,22,24
	-Gerhard Kaalsen</t>
        </r>
      </text>
    </comment>
    <comment ref="A470" authorId="0" shapeId="0" xr:uid="{00000000-0006-0000-0100-000043000000}">
      <text>
        <r>
          <rPr>
            <sz val="10"/>
            <color rgb="FF000000"/>
            <rFont val="Arial"/>
          </rPr>
          <t>+d.sheerin@rocketlab.co.nz 
+s.parkinson@rocketlab.co.nz 
Have added a metric for "Proximity - Extended/Retraced"
Codes 137 to 144 amended to reflect
	-James Overton</t>
        </r>
      </text>
    </comment>
    <comment ref="C515" authorId="0" shapeId="0" xr:uid="{00000000-0006-0000-0100-00000E000000}">
      <text>
        <r>
          <rPr>
            <sz val="10"/>
            <color rgb="FF000000"/>
            <rFont val="Arial"/>
          </rPr>
          <t>Re-used open chanel
	-Gerhard Kaalsen</t>
        </r>
      </text>
    </comment>
    <comment ref="D534" authorId="0" shapeId="0" xr:uid="{00000000-0006-0000-0100-00003D000000}">
      <text>
        <r>
          <rPr>
            <sz val="10"/>
            <color rgb="FF000000"/>
            <rFont val="Arial"/>
          </rPr>
          <t>+d.sheerin@rocketlab.co.nz 
amended based on updated P&amp;ID
	-James Overton</t>
        </r>
      </text>
    </comment>
    <comment ref="C545" authorId="0" shapeId="0" xr:uid="{00000000-0006-0000-0100-00000D000000}">
      <text>
        <r>
          <rPr>
            <sz val="10"/>
            <color rgb="FF000000"/>
            <rFont val="Arial"/>
          </rPr>
          <t>+d.sheerin@rocketlab.co.nz +g.kaalsen@rocketlab.co.nz
IO 419 and 418 are depracated by 660-&gt;653
_Assigned to David Sheerin_
	-James Overton</t>
        </r>
      </text>
    </comment>
    <comment ref="C556" authorId="0" shapeId="0" xr:uid="{00000000-0006-0000-0100-000019000000}">
      <text>
        <r>
          <rPr>
            <sz val="10"/>
            <color rgb="FF000000"/>
            <rFont val="Arial"/>
          </rPr>
          <t>+d.sheerin@rocketlab.co.nz 
I added this
_Assigned to David Sheerin_
	-James Overton
Do we have any details on this solenoid?
	-David Sheerin
all I know is it's less than 240W
	-James Overton
Jesus Christ I'd hope so.
	-David Sheerin</t>
        </r>
      </text>
    </comment>
    <comment ref="D560" authorId="0" shapeId="0" xr:uid="{00000000-0006-0000-0100-00003C000000}">
      <text>
        <r>
          <rPr>
            <sz val="10"/>
            <color rgb="FF000000"/>
            <rFont val="Arial"/>
          </rPr>
          <t>+d.sheerin@rocketlab.co.nz
	-James Overton</t>
        </r>
      </text>
    </comment>
    <comment ref="D561" authorId="0" shapeId="0" xr:uid="{00000000-0006-0000-0100-00003B000000}">
      <text>
        <r>
          <rPr>
            <sz val="10"/>
            <color rgb="FF000000"/>
            <rFont val="Arial"/>
          </rPr>
          <t>+d.sheerin@rocketlab.co.nz
	-James Overton</t>
        </r>
      </text>
    </comment>
    <comment ref="D562" authorId="0" shapeId="0" xr:uid="{00000000-0006-0000-0100-000035000000}">
      <text>
        <r>
          <rPr>
            <sz val="10"/>
            <color rgb="FF000000"/>
            <rFont val="Arial"/>
          </rPr>
          <t>+d.sheerin@rocketlab.co.nz 
new addition
_Assigned to David Sheerin_
	-James Overton</t>
        </r>
      </text>
    </comment>
    <comment ref="D563" authorId="0" shapeId="0" xr:uid="{00000000-0006-0000-0100-000030000000}">
      <text>
        <r>
          <rPr>
            <sz val="10"/>
            <color rgb="FF000000"/>
            <rFont val="Arial"/>
          </rPr>
          <t>+d.sheerin@rocketlab.co.nz 
previously PT-HD
_Assigned to David Sheerin_
	-James Overton</t>
        </r>
      </text>
    </comment>
    <comment ref="D564" authorId="0" shapeId="0" xr:uid="{00000000-0006-0000-0100-00002C000000}">
      <text>
        <r>
          <rPr>
            <sz val="10"/>
            <color rgb="FF000000"/>
            <rFont val="Arial"/>
          </rPr>
          <t>+d.sheerin@rocketlab.co.nz 
previously pt-u
_Assigned to David Sheerin_
	-James Overton</t>
        </r>
      </text>
    </comment>
    <comment ref="C586" authorId="0" shapeId="0" xr:uid="{00000000-0006-0000-0100-000015000000}">
      <text>
        <r>
          <rPr>
            <sz val="10"/>
            <color rgb="FF000000"/>
            <rFont val="Arial"/>
          </rPr>
          <t>Still to be checked
	-Gerhard Kaalsen
Done SSR 132 and 133
	-David Sheerin</t>
        </r>
      </text>
    </comment>
    <comment ref="D588" authorId="0" shapeId="0" xr:uid="{00000000-0006-0000-0100-00003F000000}">
      <text>
        <r>
          <rPr>
            <sz val="10"/>
            <color rgb="FF000000"/>
            <rFont val="Arial"/>
          </rPr>
          <t>+d.sheerin@rocketlab.co.nz 
amended based on updated P&amp;ID
	-James Overton</t>
        </r>
      </text>
    </comment>
    <comment ref="C595" authorId="0" shapeId="0" xr:uid="{00000000-0006-0000-0100-000028000000}">
      <text>
        <r>
          <rPr>
            <sz val="10"/>
            <color rgb="FF000000"/>
            <rFont val="Arial"/>
          </rPr>
          <t>Was "Enable back up supply to hold down locks".
Changed with REV B of the HYD P&amp;ID.
	-David Sheerin
yes - the HD locks have their own accumulator now so there is no valve in the S1 umb manifold anymore to enable a back up supply to them
	-James Overton</t>
        </r>
      </text>
    </comment>
    <comment ref="D595" authorId="0" shapeId="0" xr:uid="{00000000-0006-0000-0100-00002D000000}">
      <text>
        <r>
          <rPr>
            <sz val="10"/>
            <color rgb="FF000000"/>
            <rFont val="Arial"/>
          </rPr>
          <t>+d.sheerin@rocketlab.co.nz 
no longer needed
	-James Overton</t>
        </r>
      </text>
    </comment>
    <comment ref="D596" authorId="0" shapeId="0" xr:uid="{00000000-0006-0000-0100-000026000000}">
      <text>
        <r>
          <rPr>
            <sz val="10"/>
            <color rgb="FF000000"/>
            <rFont val="Arial"/>
          </rPr>
          <t>to be removed - already used as - HYD-HD-DVL-B-120
	-Gerhard Kaalsen</t>
        </r>
      </text>
    </comment>
    <comment ref="D597" authorId="0" shapeId="0" xr:uid="{00000000-0006-0000-0100-000034000000}">
      <text>
        <r>
          <rPr>
            <sz val="10"/>
            <color rgb="FF000000"/>
            <rFont val="Arial"/>
          </rPr>
          <t>+d.sheerin@rocketlab.co.nz 
previously S8.1
_Assigned to David Sheerin_
	-James Overton</t>
        </r>
      </text>
    </comment>
    <comment ref="D599" authorId="0" shapeId="0" xr:uid="{00000000-0006-0000-0100-000033000000}">
      <text>
        <r>
          <rPr>
            <sz val="10"/>
            <color rgb="FF000000"/>
            <rFont val="Arial"/>
          </rPr>
          <t>+d.sheerin@rocketlab.co.nz 
previously S8.3
_Assigned to David Sheerin_
	-James Overton</t>
        </r>
      </text>
    </comment>
    <comment ref="D606" authorId="0" shapeId="0" xr:uid="{00000000-0006-0000-0100-00003E000000}">
      <text>
        <r>
          <rPr>
            <sz val="10"/>
            <color rgb="FF000000"/>
            <rFont val="Arial"/>
          </rPr>
          <t>+d.sheerin@rocketlab.co.nz 
amended based on updated P&amp;ID
	-James Overton</t>
        </r>
      </text>
    </comment>
    <comment ref="D607" authorId="0" shapeId="0" xr:uid="{00000000-0006-0000-0100-000027000000}">
      <text>
        <r>
          <rPr>
            <sz val="10"/>
            <color rgb="FF000000"/>
            <rFont val="Arial"/>
          </rPr>
          <t>P&amp;ID is manual valve
	-Gerhard Kaalsen</t>
        </r>
      </text>
    </comment>
    <comment ref="D608" authorId="0" shapeId="0" xr:uid="{00000000-0006-0000-0100-000032000000}">
      <text>
        <r>
          <rPr>
            <sz val="10"/>
            <color rgb="FF000000"/>
            <rFont val="Arial"/>
          </rPr>
          <t>+d.sheerin@rocketlab.co.nz 
previously S8.7
_Assigned to David Sheerin_
	-James Overton</t>
        </r>
      </text>
    </comment>
    <comment ref="D609" authorId="0" shapeId="0" xr:uid="{00000000-0006-0000-0100-00002F000000}">
      <text>
        <r>
          <rPr>
            <sz val="10"/>
            <color rgb="FF000000"/>
            <rFont val="Arial"/>
          </rPr>
          <t>+d.sheerin@rocketlab.co.nz 
Previously
S9.1
S9.2
S9.3
S9.4
S10.1
S10.2
S10.3
S10.4
_Assigned to David Sheerin_
	-James Overton</t>
        </r>
      </text>
    </comment>
    <comment ref="D628" authorId="0" shapeId="0" xr:uid="{00000000-0006-0000-0100-000040000000}">
      <text>
        <r>
          <rPr>
            <sz val="10"/>
            <color rgb="FF000000"/>
            <rFont val="Arial"/>
          </rPr>
          <t>+d.sheerin@rocketlab.co.nz 
amended based on updated P&amp;ID
_Assigned to David Sheerin_
	-James Overton
Make a note of the previous name before changing it here. Include it in these comments. Makes finding the old component easier.
	-David Sheerin</t>
        </r>
      </text>
    </comment>
    <comment ref="C640" authorId="0" shapeId="0" xr:uid="{00000000-0006-0000-0100-000017000000}">
      <text>
        <r>
          <rPr>
            <sz val="10"/>
            <color rgb="FF000000"/>
            <rFont val="Arial"/>
          </rPr>
          <t>+d.sheerin@rocketlab.co.nz +g.kaalsen@rocketlab.co.nz 
+s.parkinson@rocketlab.co.nz 
this signal should be primary HS retract and switch S34 &amp; S36. I will add another retract signal for S35 &amp; S37
_Assigned to David Sheerin_
	-James Overton
_Marked as done_
	-David Sheerin
_Re-opened_
	-David Sheerin</t>
        </r>
      </text>
    </comment>
    <comment ref="E660" authorId="0" shapeId="0" xr:uid="{00000000-0006-0000-0100-000023000000}">
      <text>
        <r>
          <rPr>
            <sz val="10"/>
            <color rgb="FF000000"/>
            <rFont val="Arial"/>
          </rPr>
          <t>+g.kaalsen@rocketlab.co.nz 
I copied this comment you made to this column. 
"To be moved to CB5"
	-David Sheerin</t>
        </r>
      </text>
    </comment>
    <comment ref="D663" authorId="0" shapeId="0" xr:uid="{00000000-0006-0000-0100-00000F000000}">
      <text>
        <r>
          <rPr>
            <sz val="10"/>
            <color rgb="FF000000"/>
            <rFont val="Arial"/>
          </rPr>
          <t>Moved to FPGA output
	-Gerhard Kaalsen</t>
        </r>
      </text>
    </comment>
    <comment ref="D665" authorId="0" shapeId="0" xr:uid="{00000000-0006-0000-0100-00001B000000}">
      <text>
        <r>
          <rPr>
            <sz val="10"/>
            <color rgb="FF000000"/>
            <rFont val="Arial"/>
          </rPr>
          <t>Change from S5 to S7
	-Gerhard Kaalsen</t>
        </r>
      </text>
    </comment>
    <comment ref="C666" authorId="0" shapeId="0" xr:uid="{00000000-0006-0000-0100-000012000000}">
      <text>
        <r>
          <rPr>
            <sz val="10"/>
            <color rgb="FF000000"/>
            <rFont val="Arial"/>
          </rPr>
          <t>moved to AI17 FPGA
	-Gerhard Kaalsen</t>
        </r>
      </text>
    </comment>
    <comment ref="D666" authorId="0" shapeId="0" xr:uid="{00000000-0006-0000-0100-000036000000}">
      <text>
        <r>
          <rPr>
            <sz val="10"/>
            <color rgb="FF000000"/>
            <rFont val="Arial"/>
          </rPr>
          <t>+d.sheerin@rocketlab.co.nz 
amended based on new P&amp;ID
_Assigned to David Sheerin_
	-James Overton</t>
        </r>
      </text>
    </comment>
    <comment ref="D667" authorId="0" shapeId="0" xr:uid="{00000000-0006-0000-0100-000011000000}">
      <text>
        <r>
          <rPr>
            <sz val="10"/>
            <color rgb="FF000000"/>
            <rFont val="Arial"/>
          </rPr>
          <t>Moved to FPGA output
	-Gerhard Kaalsen</t>
        </r>
      </text>
    </comment>
    <comment ref="C668" authorId="0" shapeId="0" xr:uid="{00000000-0006-0000-0100-000018000000}">
      <text>
        <r>
          <rPr>
            <sz val="10"/>
            <color rgb="FF000000"/>
            <rFont val="Arial"/>
          </rPr>
          <t>+d.sheerin@rocketlab.co.nz 
+s.parkinson@rocketlab.co.nz 
+g.kaalsen@rocketlab.co.nz 
as there are signal converters required for these signals, we propose that the spool feedback become an FPGA only input, so we don't need a signal converter for nexus and a signal converter for FPGA.
All other outputs should be paralleled to a nexus and FPGA input though as the logic is running in the RT and we want separate inputs to the gating application as it is safety related
_Assigned to David Sheerin_
	-James Overton</t>
        </r>
      </text>
    </comment>
    <comment ref="D669" authorId="0" shapeId="0" xr:uid="{00000000-0006-0000-0100-00001C000000}">
      <text>
        <r>
          <rPr>
            <sz val="10"/>
            <color rgb="FF000000"/>
            <rFont val="Arial"/>
          </rPr>
          <t>Change from S6 to S8
	-Gerhard Kaalsen</t>
        </r>
      </text>
    </comment>
    <comment ref="C670" authorId="0" shapeId="0" xr:uid="{00000000-0006-0000-0100-000014000000}">
      <text>
        <r>
          <rPr>
            <sz val="10"/>
            <color rgb="FF000000"/>
            <rFont val="Arial"/>
          </rPr>
          <t>moved to AI17 FPGA
	-Gerhard Kaalsen</t>
        </r>
      </text>
    </comment>
    <comment ref="D670" authorId="0" shapeId="0" xr:uid="{00000000-0006-0000-0100-000038000000}">
      <text>
        <r>
          <rPr>
            <sz val="10"/>
            <color rgb="FF000000"/>
            <rFont val="Arial"/>
          </rPr>
          <t>+d.sheerin@rocketlab.co.nz 
amended based on new P&amp;ID
_Assigned to David Sheerin_
	-James Overton</t>
        </r>
      </text>
    </comment>
    <comment ref="D671" authorId="0" shapeId="0" xr:uid="{00000000-0006-0000-0100-000010000000}">
      <text>
        <r>
          <rPr>
            <sz val="10"/>
            <color rgb="FF000000"/>
            <rFont val="Arial"/>
          </rPr>
          <t>Moved to FPGA output
	-Gerhard Kaalsen</t>
        </r>
      </text>
    </comment>
    <comment ref="D673" authorId="0" shapeId="0" xr:uid="{00000000-0006-0000-0100-00001D000000}">
      <text>
        <r>
          <rPr>
            <sz val="10"/>
            <color rgb="FF000000"/>
            <rFont val="Arial"/>
          </rPr>
          <t>change from S7 to S9
	-Gerhard Kaalsen</t>
        </r>
      </text>
    </comment>
    <comment ref="C674" authorId="0" shapeId="0" xr:uid="{00000000-0006-0000-0100-000013000000}">
      <text>
        <r>
          <rPr>
            <sz val="10"/>
            <color rgb="FF000000"/>
            <rFont val="Arial"/>
          </rPr>
          <t>moved to AI17 FPGA
	-Gerhard Kaalsen</t>
        </r>
      </text>
    </comment>
    <comment ref="D674" authorId="0" shapeId="0" xr:uid="{00000000-0006-0000-0100-000037000000}">
      <text>
        <r>
          <rPr>
            <sz val="10"/>
            <color rgb="FF000000"/>
            <rFont val="Arial"/>
          </rPr>
          <t>+d.sheerin@rocketlab.co.nz 
amended based on new P&amp;ID
_Assigned to David Sheerin_
	-James Overton</t>
        </r>
      </text>
    </comment>
    <comment ref="D694" authorId="0" shapeId="0" xr:uid="{00000000-0006-0000-0100-00002E000000}">
      <text>
        <r>
          <rPr>
            <sz val="10"/>
            <color rgb="FF000000"/>
            <rFont val="Arial"/>
          </rPr>
          <t>+d.sheerin@rocketlab.co.nz 
Previously SW11
_Assigned to David Sheerin_
	-James Overton</t>
        </r>
      </text>
    </comment>
    <comment ref="D705" authorId="0" shapeId="0" xr:uid="{00000000-0006-0000-0100-000029000000}">
      <text>
        <r>
          <rPr>
            <sz val="10"/>
            <color rgb="FF000000"/>
            <rFont val="Arial"/>
          </rPr>
          <t>+d.sheerin@rocketlab.co.nz 
new additions
_Assigned to David Sheerin_
	-James Overton</t>
        </r>
      </text>
    </comment>
    <comment ref="D706" authorId="0" shapeId="0" xr:uid="{00000000-0006-0000-0100-00002B000000}">
      <text>
        <r>
          <rPr>
            <sz val="10"/>
            <color rgb="FF000000"/>
            <rFont val="Arial"/>
          </rPr>
          <t>+d.sheerin@rocketlab.co.nz 
previously SWAC-5
	-James Overton</t>
        </r>
      </text>
    </comment>
    <comment ref="D708" authorId="0" shapeId="0" xr:uid="{00000000-0006-0000-0100-00002A000000}">
      <text>
        <r>
          <rPr>
            <sz val="10"/>
            <color rgb="FF000000"/>
            <rFont val="Arial"/>
          </rPr>
          <t>+d.sheerin@rocketlab.co.nz 
previously SWAC-6
_Assigned to David Sheerin_
	-James Overton</t>
        </r>
      </text>
    </comment>
    <comment ref="A717" authorId="0" shapeId="0" xr:uid="{00000000-0006-0000-0100-000007000000}">
      <text>
        <r>
          <rPr>
            <sz val="10"/>
            <color rgb="FF000000"/>
            <rFont val="Arial"/>
          </rPr>
          <t xml:space="preserve">was deleted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53" authorId="0" shapeId="0" xr:uid="{00000000-0006-0000-0200-000002000000}">
      <text>
        <r>
          <rPr>
            <sz val="10"/>
            <color rgb="FF000000"/>
            <rFont val="Arial"/>
          </rPr>
          <t>Use the last AO that is available as of now. Another card or setup will need to be accommodated going forward
	-David Sheerin</t>
        </r>
      </text>
    </comment>
    <comment ref="C163" authorId="0" shapeId="0" xr:uid="{00000000-0006-0000-0200-000001000000}">
      <text>
        <r>
          <rPr>
            <sz val="10"/>
            <color rgb="FF000000"/>
            <rFont val="Arial"/>
          </rPr>
          <t>Was 05CXXX MP115 PT Fitted to the accumulator
	-David Sheerin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6" authorId="0" shapeId="0" xr:uid="{00000000-0006-0000-0600-000002000000}">
      <text>
        <r>
          <rPr>
            <sz val="10"/>
            <color rgb="FF000000"/>
            <rFont val="Arial"/>
          </rPr>
          <t>Blank PID
	-Gerhard Kaalsen</t>
        </r>
      </text>
    </comment>
    <comment ref="A19" authorId="0" shapeId="0" xr:uid="{00000000-0006-0000-0600-000001000000}">
      <text>
        <r>
          <rPr>
            <sz val="10"/>
            <color rgb="FF000000"/>
            <rFont val="Arial"/>
          </rPr>
          <t>Blank PID
	-Gerhard Kaalsen</t>
        </r>
      </text>
    </comment>
    <comment ref="B19" authorId="0" shapeId="0" xr:uid="{00000000-0006-0000-0600-000004000000}">
      <text>
        <r>
          <rPr>
            <sz val="10"/>
            <color rgb="FF000000"/>
            <rFont val="Arial"/>
          </rPr>
          <t>+d.sheerin@rocketlab.co.nz 
which file is this in?
_Assigned to David Sheerin_
	-James Overton</t>
        </r>
      </text>
    </comment>
    <comment ref="B20" authorId="0" shapeId="0" xr:uid="{00000000-0006-0000-0600-000003000000}">
      <text>
        <r>
          <rPr>
            <sz val="10"/>
            <color rgb="FF000000"/>
            <rFont val="Arial"/>
          </rPr>
          <t>+d.sheerin@rocketlab.co.nz 
which file is this in?
_Assigned to David Sheerin_
	-James Overton</t>
        </r>
      </text>
    </comment>
    <comment ref="B21" authorId="0" shapeId="0" xr:uid="{00000000-0006-0000-0600-000006000000}">
      <text>
        <r>
          <rPr>
            <sz val="10"/>
            <color rgb="FF000000"/>
            <rFont val="Arial"/>
          </rPr>
          <t>+d.sheerin@rocketlab.co.nz 
I can't see any control items on this drawing (Rev 2)
_Assigned to David Sheerin_
	-James Overton</t>
        </r>
      </text>
    </comment>
    <comment ref="B22" authorId="0" shapeId="0" xr:uid="{00000000-0006-0000-0600-000005000000}">
      <text>
        <r>
          <rPr>
            <sz val="10"/>
            <color rgb="FF000000"/>
            <rFont val="Arial"/>
          </rPr>
          <t>+d.sheerin@rocketlab.co.nz 
which file is MP-120 in?
_Assigned to David Sheerin_
	-James Overton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7" authorId="0" shapeId="0" xr:uid="{00000000-0006-0000-0A00-000006000000}">
      <text>
        <r>
          <rPr>
            <sz val="10"/>
            <color rgb="FF000000"/>
            <rFont val="Arial"/>
          </rPr>
          <t>New for the outputs of the VSDs. Not previously assigned and was missed out
	-David Sheerin</t>
        </r>
      </text>
    </comment>
    <comment ref="F28" authorId="0" shapeId="0" xr:uid="{00000000-0006-0000-0A00-000001000000}">
      <text>
        <r>
          <rPr>
            <sz val="10"/>
            <color rgb="FF000000"/>
            <rFont val="Arial"/>
          </rPr>
          <t xml:space="preserve">This was in the initial BOM but was later removed as it is not used in the latest design.
</t>
        </r>
      </text>
    </comment>
    <comment ref="A31" authorId="0" shapeId="0" xr:uid="{00000000-0006-0000-0A00-000004000000}">
      <text>
        <r>
          <rPr>
            <sz val="10"/>
            <color rgb="FF000000"/>
            <rFont val="Arial"/>
          </rPr>
          <t>Moved from C1
	-Gerhard Kaalsen</t>
        </r>
      </text>
    </comment>
    <comment ref="A32" authorId="0" shapeId="0" xr:uid="{00000000-0006-0000-0A00-000003000000}">
      <text>
        <r>
          <rPr>
            <sz val="10"/>
            <color rgb="FF000000"/>
            <rFont val="Arial"/>
          </rPr>
          <t>Moved from C1
	-Gerhard Kaalsen</t>
        </r>
      </text>
    </comment>
    <comment ref="A33" authorId="0" shapeId="0" xr:uid="{00000000-0006-0000-0A00-000002000000}">
      <text>
        <r>
          <rPr>
            <sz val="10"/>
            <color rgb="FF000000"/>
            <rFont val="Arial"/>
          </rPr>
          <t>Moved from C1
	-Gerhard Kaalsen</t>
        </r>
      </text>
    </comment>
    <comment ref="A40" authorId="0" shapeId="0" xr:uid="{00000000-0006-0000-0A00-000007000000}">
      <text>
        <r>
          <rPr>
            <sz val="10"/>
            <color rgb="FF000000"/>
            <rFont val="Arial"/>
          </rPr>
          <t>new AI added
	-Gerhard Kaalsen
This was to accommodate for the purges in the erector
	-David Sheerin</t>
        </r>
      </text>
    </comment>
    <comment ref="A61" authorId="0" shapeId="0" xr:uid="{00000000-0006-0000-0A00-000005000000}">
      <text>
        <r>
          <rPr>
            <sz val="10"/>
            <color rgb="FF000000"/>
            <rFont val="Arial"/>
          </rPr>
          <t>New Card for Chromalox setpoint PID
	-Gerhard Kaalsen</t>
        </r>
      </text>
    </comment>
  </commentList>
</comments>
</file>

<file path=xl/sharedStrings.xml><?xml version="1.0" encoding="utf-8"?>
<sst xmlns="http://schemas.openxmlformats.org/spreadsheetml/2006/main" count="17018" uniqueCount="3687">
  <si>
    <t>Book</t>
  </si>
  <si>
    <t>Drawing/Document Number</t>
  </si>
  <si>
    <t>Document Name</t>
  </si>
  <si>
    <t>Revision</t>
  </si>
  <si>
    <t>Release Date</t>
  </si>
  <si>
    <t>Sent to</t>
  </si>
  <si>
    <t>Review Completed</t>
  </si>
  <si>
    <t>MARS Review Completed</t>
  </si>
  <si>
    <t>Released For Construction</t>
  </si>
  <si>
    <t>Date Released</t>
  </si>
  <si>
    <t>Notes</t>
  </si>
  <si>
    <t>DS</t>
  </si>
  <si>
    <t>JO</t>
  </si>
  <si>
    <t>SP</t>
  </si>
  <si>
    <t>TS</t>
  </si>
  <si>
    <t>SB</t>
  </si>
  <si>
    <t>CNTRL-1</t>
  </si>
  <si>
    <t>LC2 IO</t>
  </si>
  <si>
    <t>A1</t>
  </si>
  <si>
    <t>Aaron Kuipers, Walter Taraila, Nick Counts, Rickie Smith</t>
  </si>
  <si>
    <t>Y</t>
  </si>
  <si>
    <t>A2</t>
  </si>
  <si>
    <t>A3</t>
  </si>
  <si>
    <t>A4</t>
  </si>
  <si>
    <t>In house</t>
  </si>
  <si>
    <t>Updated Sheet due to the change in the IO grouping</t>
  </si>
  <si>
    <t>A5</t>
  </si>
  <si>
    <t>Not Drawn Yet</t>
  </si>
  <si>
    <t>In the Line Diagram but no find numberFind number to be assigned by GP
Confirmation of the schematic is still to be done</t>
  </si>
  <si>
    <t>See Review Notes</t>
  </si>
  <si>
    <t>checked against schematic</t>
  </si>
  <si>
    <t>In the Line Diagram and the P&amp;ID
Confirmation of the schematic is still to be done</t>
  </si>
  <si>
    <t xml:space="preserve">The main component is in the drawings but these are subcomponents that need to be confirmed in the Schematic </t>
  </si>
  <si>
    <t>Unfavourable naming. Consider revising. See Ian.</t>
  </si>
  <si>
    <t>MAJOR IO CHANGE 
And/or Name alteration</t>
  </si>
  <si>
    <t>BOM DETAIL AUTO REF to LC-2 BOM Rev 4 5-29-19-2</t>
  </si>
  <si>
    <t>I/O Code</t>
  </si>
  <si>
    <t>IO Code Number</t>
  </si>
  <si>
    <t>Description</t>
  </si>
  <si>
    <t>End Device/P&amp;ID Designator</t>
  </si>
  <si>
    <t>System</t>
  </si>
  <si>
    <t>Subsystem</t>
  </si>
  <si>
    <t>End Device Type</t>
  </si>
  <si>
    <t>Chassis</t>
  </si>
  <si>
    <t>Source Enclosure</t>
  </si>
  <si>
    <t>Slot</t>
  </si>
  <si>
    <t>Interface Card</t>
  </si>
  <si>
    <t>Pin</t>
  </si>
  <si>
    <t>Channel Number</t>
  </si>
  <si>
    <t>Source</t>
  </si>
  <si>
    <t>Component Destination</t>
  </si>
  <si>
    <t>Final Junction Box/ Enclosure</t>
  </si>
  <si>
    <t>Metric</t>
  </si>
  <si>
    <t>Units</t>
  </si>
  <si>
    <t>Failure Worst Case Effect</t>
  </si>
  <si>
    <t>Failure Worst Case Severity</t>
  </si>
  <si>
    <t>Safety review needed</t>
  </si>
  <si>
    <t>Find Number</t>
  </si>
  <si>
    <t>Component Type</t>
  </si>
  <si>
    <t>Line Number</t>
  </si>
  <si>
    <t>ISO Drawing Reference</t>
  </si>
  <si>
    <t>Approved and Ordered</t>
  </si>
  <si>
    <t>Connection Size (in.)</t>
  </si>
  <si>
    <t>Quick Select</t>
  </si>
  <si>
    <t>Cost</t>
  </si>
  <si>
    <t>Manufacturer</t>
  </si>
  <si>
    <t>Model/Part Number</t>
  </si>
  <si>
    <t>Code of Construction</t>
  </si>
  <si>
    <t>Body material</t>
  </si>
  <si>
    <t>Temperature Rating (F)</t>
  </si>
  <si>
    <t>Pressure Rating</t>
  </si>
  <si>
    <t>Protecting Relief Valve</t>
  </si>
  <si>
    <t>RV Set Pressure</t>
  </si>
  <si>
    <t>Volume Constraint</t>
  </si>
  <si>
    <t>Special Requirement</t>
  </si>
  <si>
    <t>Use Standard Part</t>
  </si>
  <si>
    <t>Controls Item</t>
  </si>
  <si>
    <t>AI</t>
  </si>
  <si>
    <t>AO</t>
  </si>
  <si>
    <t>DI</t>
  </si>
  <si>
    <t>DO</t>
  </si>
  <si>
    <t>RTD</t>
  </si>
  <si>
    <t>Controls</t>
  </si>
  <si>
    <t>C1D2 Mitigation</t>
  </si>
  <si>
    <t>Pump Transfer valve - open</t>
  </si>
  <si>
    <t>01C301</t>
  </si>
  <si>
    <t>Kero Fill</t>
  </si>
  <si>
    <t>Kero ISO Panel</t>
  </si>
  <si>
    <t>Limit switch</t>
  </si>
  <si>
    <t>Digital Input (24V)</t>
  </si>
  <si>
    <t>DI7</t>
  </si>
  <si>
    <t>00</t>
  </si>
  <si>
    <t>Kero Skid Control</t>
  </si>
  <si>
    <t>Kero ISO Area</t>
  </si>
  <si>
    <t>CB7</t>
  </si>
  <si>
    <t>Proximity - Open</t>
  </si>
  <si>
    <t>True/False</t>
  </si>
  <si>
    <t>Pump Transfer valve - closed</t>
  </si>
  <si>
    <t>07</t>
  </si>
  <si>
    <t>Proximity - Closed</t>
  </si>
  <si>
    <t>Pump Transfer valve</t>
  </si>
  <si>
    <t>Discrete Valve</t>
  </si>
  <si>
    <t>Digital Output (24V)</t>
  </si>
  <si>
    <t>DO6</t>
  </si>
  <si>
    <t>01</t>
  </si>
  <si>
    <t>Bool</t>
  </si>
  <si>
    <t>Kero ISO dessicant filter array inlet - open</t>
  </si>
  <si>
    <t>01C302</t>
  </si>
  <si>
    <t>02</t>
  </si>
  <si>
    <t>Kero Filter Skid</t>
  </si>
  <si>
    <t>Kero ISO dessicant filter array inlet - closed</t>
  </si>
  <si>
    <t>09</t>
  </si>
  <si>
    <t>Kero ISO dessicant filter array inlet</t>
  </si>
  <si>
    <t>03</t>
  </si>
  <si>
    <t>Kero ISO dessicant filter array outlet - closed</t>
  </si>
  <si>
    <t>01C303</t>
  </si>
  <si>
    <t>Kero ISO dessicant filter array outlet - open</t>
  </si>
  <si>
    <t>Kero ISO dessicant filter array outlet</t>
  </si>
  <si>
    <t>04</t>
  </si>
  <si>
    <t>Filter return - closed</t>
  </si>
  <si>
    <t>01C304</t>
  </si>
  <si>
    <t>Kero Cart</t>
  </si>
  <si>
    <t>Filter return - open</t>
  </si>
  <si>
    <t>06</t>
  </si>
  <si>
    <t>Filter outlet return</t>
  </si>
  <si>
    <t>Kero ISO dessicant filter array bypass - closed</t>
  </si>
  <si>
    <t>01C305</t>
  </si>
  <si>
    <t>Kero ISO dessicant filter array bypass - open</t>
  </si>
  <si>
    <t>Kero ISO dessicant filter array bypass</t>
  </si>
  <si>
    <t>05</t>
  </si>
  <si>
    <t>Pump Bypass - open</t>
  </si>
  <si>
    <t>01C306</t>
  </si>
  <si>
    <t>Pump Bypass - closed</t>
  </si>
  <si>
    <t>08</t>
  </si>
  <si>
    <t>Pump Bypass</t>
  </si>
  <si>
    <t>Pump outlet relief bypass - closed</t>
  </si>
  <si>
    <t>01C307</t>
  </si>
  <si>
    <t>Pump outlet relief bypass - open</t>
  </si>
  <si>
    <t>Pump outlet relief bypass</t>
  </si>
  <si>
    <t>Recirc Inlet Valve- Open</t>
  </si>
  <si>
    <t>01C308</t>
  </si>
  <si>
    <t>Recirc Inlet Valve</t>
  </si>
  <si>
    <t>Recirc Inlet Valve- Closed</t>
  </si>
  <si>
    <t>01C308.2</t>
  </si>
  <si>
    <t>Fill valve position feed back</t>
  </si>
  <si>
    <t>01C309</t>
  </si>
  <si>
    <t>Proportional Valve</t>
  </si>
  <si>
    <t>Analog Input (4-20mA, sinking)</t>
  </si>
  <si>
    <t>AI12</t>
  </si>
  <si>
    <t>Valve Position</t>
  </si>
  <si>
    <t>% Valve Rotation</t>
  </si>
  <si>
    <t>Fill valve position setpoint</t>
  </si>
  <si>
    <t>Analog Output (4-20mA, sourcing)</t>
  </si>
  <si>
    <t>AO5</t>
  </si>
  <si>
    <t>RP1 VSD Speed Feedback</t>
  </si>
  <si>
    <t>01C693</t>
  </si>
  <si>
    <t>VSD</t>
  </si>
  <si>
    <t>Speed</t>
  </si>
  <si>
    <t>RPM</t>
  </si>
  <si>
    <t>RP1 VSD Fault</t>
  </si>
  <si>
    <t>Kero Pump VSD Enable Contact (Internal to VSD)</t>
  </si>
  <si>
    <t>01C693.1</t>
  </si>
  <si>
    <t>Contactor</t>
  </si>
  <si>
    <t>Kero Pump VSD Speed Setpoint</t>
  </si>
  <si>
    <t>01C693.2</t>
  </si>
  <si>
    <t>RP1 Flow Meter</t>
  </si>
  <si>
    <t>01C705</t>
  </si>
  <si>
    <t>Kero Skid</t>
  </si>
  <si>
    <t>Flow Meter</t>
  </si>
  <si>
    <t>Modbus - Analog Input</t>
  </si>
  <si>
    <t>RP-1 Cart Interface Hydrometer</t>
  </si>
  <si>
    <t>01C711</t>
  </si>
  <si>
    <t>Hygrometer</t>
  </si>
  <si>
    <t>RP-1 Recirculation Interface Hygrometer</t>
  </si>
  <si>
    <t>01C712</t>
  </si>
  <si>
    <t>Kero pump outlet pressure</t>
  </si>
  <si>
    <t>01C916</t>
  </si>
  <si>
    <t>Pressure Sensor</t>
  </si>
  <si>
    <t>Pressure</t>
  </si>
  <si>
    <t>kPa-G</t>
  </si>
  <si>
    <t>Kero fill pressure - down stream of fill valve</t>
  </si>
  <si>
    <t>01C917</t>
  </si>
  <si>
    <t>Tank 2 pressure builder</t>
  </si>
  <si>
    <t>02C323</t>
  </si>
  <si>
    <t>Liquid Oxygen</t>
  </si>
  <si>
    <t>LOX Tank 2</t>
  </si>
  <si>
    <t>DO7</t>
  </si>
  <si>
    <t>LOX Skid</t>
  </si>
  <si>
    <t>Tank 2 pressure builder open</t>
  </si>
  <si>
    <t>02C323.2</t>
  </si>
  <si>
    <t>DI6</t>
  </si>
  <si>
    <t>Tank 2 pressure builder closed</t>
  </si>
  <si>
    <t>Tank 1 Ullage vent</t>
  </si>
  <si>
    <t>02C324</t>
  </si>
  <si>
    <t>LOX Tank 1</t>
  </si>
  <si>
    <t>Tank 1 ullage vent open</t>
  </si>
  <si>
    <t>02C324.2</t>
  </si>
  <si>
    <t>Tank 1 ullage vent closed</t>
  </si>
  <si>
    <t>Tank 1 Pressure Builder</t>
  </si>
  <si>
    <t>02C325</t>
  </si>
  <si>
    <t>Tank 1 pressure builder open</t>
  </si>
  <si>
    <t>02C325.2</t>
  </si>
  <si>
    <t>Tank 1 pressure builder closed</t>
  </si>
  <si>
    <t>Tank 2 Ullage vent</t>
  </si>
  <si>
    <t>02C326</t>
  </si>
  <si>
    <t>Tank 2 ullage vent open</t>
  </si>
  <si>
    <t>02C326.2</t>
  </si>
  <si>
    <t>Tank 2 ullage vent closed</t>
  </si>
  <si>
    <t>Tank 1 liquid to skid 1</t>
  </si>
  <si>
    <t>02C327</t>
  </si>
  <si>
    <t>Tank 1 liquid to skid 1 open</t>
  </si>
  <si>
    <t>02C327.2</t>
  </si>
  <si>
    <t>Tank 1 liquid to skid 1 closed</t>
  </si>
  <si>
    <t>Tank 2 liquid to skid 2</t>
  </si>
  <si>
    <t>02C328</t>
  </si>
  <si>
    <t>Tank 2 liquid to skid 2 open</t>
  </si>
  <si>
    <t>02C328.2</t>
  </si>
  <si>
    <t>Tank 2 liquid to skid 2 closed</t>
  </si>
  <si>
    <t>LO2 Flow Control Skid MARS C2 Bottom Return Line Proportional Control Valve</t>
  </si>
  <si>
    <t>02C329</t>
  </si>
  <si>
    <t>Lox Skid 1</t>
  </si>
  <si>
    <t>AI11</t>
  </si>
  <si>
    <t>AO6</t>
  </si>
  <si>
    <t>LO2 Flow Control Skid Return Line Discrete Control Vent Valve</t>
  </si>
  <si>
    <t>02C330</t>
  </si>
  <si>
    <t>LO2 Flow Control Skid Return Line Open</t>
  </si>
  <si>
    <t>02C330.2</t>
  </si>
  <si>
    <t>DI8</t>
  </si>
  <si>
    <t>LO2 Flow Control Skid Return Line Close</t>
  </si>
  <si>
    <t>LO2 Flow Control Skid MARS C3 Bottom Return Line Proportional Control Valve</t>
  </si>
  <si>
    <t>02C331</t>
  </si>
  <si>
    <t>LO2 Flow Control Circulation Loop Proportional Control Valve</t>
  </si>
  <si>
    <t>02C332</t>
  </si>
  <si>
    <t>LO2 Flow Control Skid PMP-02C691 Flow Outlet  Proportional Control Valve</t>
  </si>
  <si>
    <t>02C333</t>
  </si>
  <si>
    <t>LO2 S1 Umbilical Discrete Control Vent Valve</t>
  </si>
  <si>
    <t>02C334</t>
  </si>
  <si>
    <t>DO3</t>
  </si>
  <si>
    <t>LO2 S1 Umbilical Vent Open</t>
  </si>
  <si>
    <t>02C334.2</t>
  </si>
  <si>
    <t>DIO1</t>
  </si>
  <si>
    <t>DI08</t>
  </si>
  <si>
    <t>LO2 S1 Umbilical Vent Close</t>
  </si>
  <si>
    <t>DI09</t>
  </si>
  <si>
    <t>LO2 S2 Umbilical Proportional Control Vent Valve</t>
  </si>
  <si>
    <t>02C335</t>
  </si>
  <si>
    <t>AO2</t>
  </si>
  <si>
    <t>South Vault</t>
  </si>
  <si>
    <t>Strong Back</t>
  </si>
  <si>
    <t>CB5</t>
  </si>
  <si>
    <t>AI7</t>
  </si>
  <si>
    <t>LO2 S2 Umbilical Interface Discrete Control Vent Valve</t>
  </si>
  <si>
    <t>02C336</t>
  </si>
  <si>
    <t>CB1</t>
  </si>
  <si>
    <t>LO2 S2 Umbilical Interface Close</t>
  </si>
  <si>
    <t>02C336.2</t>
  </si>
  <si>
    <t>DI4</t>
  </si>
  <si>
    <t>LO2 S2 Umbilical Interface Open</t>
  </si>
  <si>
    <t>LO2 S1 Umbilical Supply Proportional Control Valve</t>
  </si>
  <si>
    <t>02C337</t>
  </si>
  <si>
    <t>AI2</t>
  </si>
  <si>
    <t>LO2 S2 Umbilical Supply Proportional Control Valve</t>
  </si>
  <si>
    <t>02C338</t>
  </si>
  <si>
    <t xml:space="preserve">LO2 Flow Control Skid Outlet Primary Discrete Control Valve </t>
  </si>
  <si>
    <t>02C339</t>
  </si>
  <si>
    <t>LO2 Flow Control Skid Outlet Primary Open</t>
  </si>
  <si>
    <t>02C339.2</t>
  </si>
  <si>
    <t>LO2 Flow Control Skid Outlet Primary Close</t>
  </si>
  <si>
    <t xml:space="preserve">LO2 Flow Control Skid Outlet Redundant Discrete Control Valve </t>
  </si>
  <si>
    <t>02C340</t>
  </si>
  <si>
    <t>LO2 Flow Control Skid Outlet Redundant Open</t>
  </si>
  <si>
    <t>02C340.2</t>
  </si>
  <si>
    <t>LO2 Flow Control Skid Outlet Redundant close</t>
  </si>
  <si>
    <t>LO2 Dump Line Discrete Control Vent Valve</t>
  </si>
  <si>
    <t>02C341</t>
  </si>
  <si>
    <t>LOX Dump</t>
  </si>
  <si>
    <t>LO2 Dump Line Discrete Vent Open</t>
  </si>
  <si>
    <t>02C341.2</t>
  </si>
  <si>
    <t>LO2 Dump Line Discrete Vent Close</t>
  </si>
  <si>
    <t>LO2 PMP-02C692 Return Line Discrete Control Vent Valve</t>
  </si>
  <si>
    <t>02C342</t>
  </si>
  <si>
    <t>LO2 PMP-02C692 Return Line Vent Open</t>
  </si>
  <si>
    <t>02C342.2</t>
  </si>
  <si>
    <t>LO2 PMP-02C692 Return Line Vent Close</t>
  </si>
  <si>
    <t xml:space="preserve">LO2 PMP-02C692 Outlet Primary Discrete Control Valve </t>
  </si>
  <si>
    <t>02C343</t>
  </si>
  <si>
    <t>LO2 PMP-02C692 Outlet Primary Open</t>
  </si>
  <si>
    <t>02C343.2</t>
  </si>
  <si>
    <t>LO2 PMP-02C692 Outlet Primary CLose</t>
  </si>
  <si>
    <t xml:space="preserve">LO2 PMP-02C692Outlet Redundant Discrete Control Valve </t>
  </si>
  <si>
    <t>02C344</t>
  </si>
  <si>
    <t>LO2 PMP-02C692Outlet Redundant Open</t>
  </si>
  <si>
    <t>02C344.2</t>
  </si>
  <si>
    <t>LO2 PMP-02C692Outlet Redundant Close</t>
  </si>
  <si>
    <t>02C345</t>
  </si>
  <si>
    <t>LO2 Flow Control Skid PMP-02C692 Flow Outlet  Proportional Control Valve</t>
  </si>
  <si>
    <t>02C346</t>
  </si>
  <si>
    <t>Tank 1 liquid to skid 2</t>
  </si>
  <si>
    <t>02C348</t>
  </si>
  <si>
    <t>Tank 1 liquid to skid 2 closed</t>
  </si>
  <si>
    <t>02C348.2</t>
  </si>
  <si>
    <t>Tank 1 liquid to skid 2 open</t>
  </si>
  <si>
    <t>Tank 2 liquid to skid 1</t>
  </si>
  <si>
    <t>02C349</t>
  </si>
  <si>
    <t>Tank 2 liquid to skid 1 open</t>
  </si>
  <si>
    <t>02C349.2</t>
  </si>
  <si>
    <t>Tank 2 liquid to skid 1 closed</t>
  </si>
  <si>
    <t>LO2 Flow Control Skid MARS|C3 Top Return Line Pr Valve</t>
  </si>
  <si>
    <t>02C382</t>
  </si>
  <si>
    <t>LO2 Flow Control Skid MARS|C2 Top Return Line Pr Valve</t>
  </si>
  <si>
    <t>02C383</t>
  </si>
  <si>
    <t>TBC (next to S1 UMBILICAL MP119)</t>
  </si>
  <si>
    <t>02C384</t>
  </si>
  <si>
    <t>Erector Base</t>
  </si>
  <si>
    <t xml:space="preserve">S1 Proportional Vent to Dump
</t>
  </si>
  <si>
    <t>AI4</t>
  </si>
  <si>
    <t>TBC (next to ceck valve 02C425)</t>
  </si>
  <si>
    <t>02C388</t>
  </si>
  <si>
    <t>TBC (next to ceck valve 02C425) Open</t>
  </si>
  <si>
    <t>02C388.2</t>
  </si>
  <si>
    <t>TBC (next to ceck valve 02C425) Close</t>
  </si>
  <si>
    <t>Skid 1 Return Iso Valve</t>
  </si>
  <si>
    <t>02C389</t>
  </si>
  <si>
    <t>Skid 1 Return Iso Valve Open</t>
  </si>
  <si>
    <t>02C389.2</t>
  </si>
  <si>
    <t>Skid 1 Return Iso Valve Close</t>
  </si>
  <si>
    <t>LO2 Flow Control Skid Primary Flow Meter</t>
  </si>
  <si>
    <t>02C701</t>
  </si>
  <si>
    <t>CB8</t>
  </si>
  <si>
    <t>Mass Flow Rate</t>
  </si>
  <si>
    <t>kg/S</t>
  </si>
  <si>
    <t>LO2 Flow Control Skid Outlet Vent Line Moisture Sensor</t>
  </si>
  <si>
    <t>02C702</t>
  </si>
  <si>
    <t>LOX Ground</t>
  </si>
  <si>
    <t>North Vault</t>
  </si>
  <si>
    <t>Erector Ground South</t>
  </si>
  <si>
    <t>LO2 S1 Umibilical Supply Flow Meter</t>
  </si>
  <si>
    <t>02C703</t>
  </si>
  <si>
    <t>CB3</t>
  </si>
  <si>
    <t xml:space="preserve">LO2 S2 Umbilical Supply Flow Meter </t>
  </si>
  <si>
    <t>02C704</t>
  </si>
  <si>
    <t>LO2 Flow Control Skid Outlet Vent Line Flow Meter</t>
  </si>
  <si>
    <t>02C705</t>
  </si>
  <si>
    <t xml:space="preserve">LO2 PMP-02C691 Inlet Pressure Transducer </t>
  </si>
  <si>
    <t>02C915</t>
  </si>
  <si>
    <t>PSI-G</t>
  </si>
  <si>
    <t>LO2 PMP-02C691 Inlet Temperature Sensor</t>
  </si>
  <si>
    <t>02C916</t>
  </si>
  <si>
    <t>4-Wire RTD</t>
  </si>
  <si>
    <t>RTD5</t>
  </si>
  <si>
    <t>1,20,2,21</t>
  </si>
  <si>
    <t>EX0+,RTD0+,RTD0-,COM0</t>
  </si>
  <si>
    <t>Temperature</t>
  </si>
  <si>
    <t>Celcius</t>
  </si>
  <si>
    <t>LO2 PMP-02C691 Outlet Pressure Transducer</t>
  </si>
  <si>
    <t>02C917</t>
  </si>
  <si>
    <t>LO2 PMP-02C691 Outlet Temperature Sensor</t>
  </si>
  <si>
    <t>02C918</t>
  </si>
  <si>
    <t>3,22,4,23</t>
  </si>
  <si>
    <t>EX1+,RTD1+,RTD1-,COM1</t>
  </si>
  <si>
    <t>LO2 Flow Control Skid Outlet Pressure Transducer</t>
  </si>
  <si>
    <t>02C919</t>
  </si>
  <si>
    <t>LO2 Flow Control Skid Outlet Temperature Sensor</t>
  </si>
  <si>
    <t>02C920</t>
  </si>
  <si>
    <t>5,24,6,25</t>
  </si>
  <si>
    <t>EX2+,RTD2+,RTD2-,COM2</t>
  </si>
  <si>
    <t>LO2 S1 Umbilical Pressure Transducer</t>
  </si>
  <si>
    <t>02C921</t>
  </si>
  <si>
    <t>Stage 1 Umbilical</t>
  </si>
  <si>
    <t>LO2 S2 Umbilical Pressure Transducer</t>
  </si>
  <si>
    <t>02C922</t>
  </si>
  <si>
    <t>Stage 2 Umbilical</t>
  </si>
  <si>
    <t>LO2 S2 Umbilical Temperature Sensor</t>
  </si>
  <si>
    <t>02C923</t>
  </si>
  <si>
    <t>RTD4</t>
  </si>
  <si>
    <t>15,34,16,35</t>
  </si>
  <si>
    <t>EX6+,RTD6+,RTD6-,COM6</t>
  </si>
  <si>
    <t xml:space="preserve">LO2 PMP-02C692 Inlet Pressure Transducer </t>
  </si>
  <si>
    <t>02C924</t>
  </si>
  <si>
    <t>LO2 PMP-02C692 Outlet Pressure Transducer</t>
  </si>
  <si>
    <t>02C925</t>
  </si>
  <si>
    <t>LO2 PMP-02C692 Outlet Temperature Sensor</t>
  </si>
  <si>
    <t>02C926</t>
  </si>
  <si>
    <t>7,26,8,27</t>
  </si>
  <si>
    <t>EX3+,RTD3+,RTD3-,COM3</t>
  </si>
  <si>
    <t>LO2 PMP-02C692 Inlet Temperature Sensor</t>
  </si>
  <si>
    <t>02C927</t>
  </si>
  <si>
    <t>11,30,12,31</t>
  </si>
  <si>
    <t>EX4+,RTD4+,RTD4-,COM4</t>
  </si>
  <si>
    <t>02C928</t>
  </si>
  <si>
    <t>13,32,14,33</t>
  </si>
  <si>
    <t>EX5+,RTD5+,RTD5-,COM5</t>
  </si>
  <si>
    <t>PMP-02692 Feed Line Pressure Transducer</t>
  </si>
  <si>
    <t>02C929</t>
  </si>
  <si>
    <t>C2 Storage Vessel Pressure Sensor</t>
  </si>
  <si>
    <t>02C930</t>
  </si>
  <si>
    <t>AI14</t>
  </si>
  <si>
    <t>C3 Storage Vessel Pressure Sensor</t>
  </si>
  <si>
    <t>02C931</t>
  </si>
  <si>
    <t>Skid 1 Return Vent Temp Sensor</t>
  </si>
  <si>
    <t>02C932</t>
  </si>
  <si>
    <t>C2 Level Sensor</t>
  </si>
  <si>
    <t>Level Sensor</t>
  </si>
  <si>
    <t>Level</t>
  </si>
  <si>
    <t>Skid 2 Return Vent Temp Sensor</t>
  </si>
  <si>
    <t>02C933</t>
  </si>
  <si>
    <t>Lox Skid 2</t>
  </si>
  <si>
    <t>17,36,18,37</t>
  </si>
  <si>
    <t>EX7+,RTD7+,RTD7-,COM7</t>
  </si>
  <si>
    <t>C3 Level Sensor</t>
  </si>
  <si>
    <t>02C934</t>
  </si>
  <si>
    <t>Temperature Sensor S1 Interface</t>
  </si>
  <si>
    <t>02C935</t>
  </si>
  <si>
    <t>RTD2</t>
  </si>
  <si>
    <t>LO2 Dump Valve Temp Sensor</t>
  </si>
  <si>
    <t>02C953</t>
  </si>
  <si>
    <t>LO2 Loop Temp Sensor</t>
  </si>
  <si>
    <t>02C954</t>
  </si>
  <si>
    <t>LO2 Strongback Vent Temp Sensor</t>
  </si>
  <si>
    <t>02C955</t>
  </si>
  <si>
    <t>Stage 2</t>
  </si>
  <si>
    <t>C3 Return Line Temperature Sensor</t>
  </si>
  <si>
    <t>02C956</t>
  </si>
  <si>
    <t>C2 Return Line Temperature Sensor</t>
  </si>
  <si>
    <t>02C957</t>
  </si>
  <si>
    <t>Tank 2 top fill open</t>
  </si>
  <si>
    <t>02CXXX2.2</t>
  </si>
  <si>
    <t>Tank 1 top fill closed</t>
  </si>
  <si>
    <t>02CXXX4.2</t>
  </si>
  <si>
    <t>ECS GN2 LN2 Interface to Payload Umbilical Line Proportional Control Valve Controller</t>
  </si>
  <si>
    <t>03C347.1</t>
  </si>
  <si>
    <t>HVAC</t>
  </si>
  <si>
    <t>Fairing</t>
  </si>
  <si>
    <t>AO1</t>
  </si>
  <si>
    <t>03C347.2</t>
  </si>
  <si>
    <t>AI1</t>
  </si>
  <si>
    <t>ECS GN2 LN2 Interface to S2 Umbilical Line Proportional Control Valve Controller</t>
  </si>
  <si>
    <t>03C348.1</t>
  </si>
  <si>
    <t>Interstage 2</t>
  </si>
  <si>
    <t>03C348.2</t>
  </si>
  <si>
    <t>03C349.1</t>
  </si>
  <si>
    <t>Interstage 1</t>
  </si>
  <si>
    <t>03C349.2</t>
  </si>
  <si>
    <t>ECS GN2 LN2 Interface to S1 Umbilical Line Proportional Control Valve Controller</t>
  </si>
  <si>
    <t>03C350.1</t>
  </si>
  <si>
    <t>Power Pack</t>
  </si>
  <si>
    <t>03C350.2</t>
  </si>
  <si>
    <t>LN2 Isolation Valve Coil</t>
  </si>
  <si>
    <t>03C390</t>
  </si>
  <si>
    <t>Line Chill</t>
  </si>
  <si>
    <t>LN2 Isolation Valve Open</t>
  </si>
  <si>
    <t>03C390.2</t>
  </si>
  <si>
    <t>Proximity Sensor</t>
  </si>
  <si>
    <t>DI9</t>
  </si>
  <si>
    <t>CB2</t>
  </si>
  <si>
    <t>LN2 Isolation Valve Closed</t>
  </si>
  <si>
    <t>LN2 Regulator Supply Pressure Transducer</t>
  </si>
  <si>
    <t>03C936</t>
  </si>
  <si>
    <t>South Gas Pad</t>
  </si>
  <si>
    <t>F1</t>
  </si>
  <si>
    <t>Line Chill Manifold temperature</t>
  </si>
  <si>
    <t>03C937</t>
  </si>
  <si>
    <t>RTD1</t>
  </si>
  <si>
    <t>Fairing LN2 Supply Temperature Sensor</t>
  </si>
  <si>
    <t>03C938</t>
  </si>
  <si>
    <t>Line Chill Fairing</t>
  </si>
  <si>
    <t>Interstage 1 LN2 Supply Temperature Sensor</t>
  </si>
  <si>
    <t>03C939</t>
  </si>
  <si>
    <t>Line Chill Interstage 1</t>
  </si>
  <si>
    <t>Interstage 2 LN2 Supply Temperature Sensor</t>
  </si>
  <si>
    <t>03C942</t>
  </si>
  <si>
    <t>Line Chill Interstage 2</t>
  </si>
  <si>
    <t>Stage 1 LN2 Supply Temperature Sensor</t>
  </si>
  <si>
    <t>03C944</t>
  </si>
  <si>
    <t>Vehicle Helium Back up</t>
  </si>
  <si>
    <r>
      <rPr>
        <strike/>
        <sz val="10"/>
        <rFont val="Arial"/>
      </rPr>
      <t xml:space="preserve">04C339  </t>
    </r>
    <r>
      <rPr>
        <sz val="10"/>
        <color rgb="FF000000"/>
        <rFont val="Arial"/>
      </rPr>
      <t>04C343</t>
    </r>
  </si>
  <si>
    <t>Vehicle Helium Backup</t>
  </si>
  <si>
    <t>Backup</t>
  </si>
  <si>
    <r>
      <rPr>
        <strike/>
        <sz val="10"/>
        <rFont val="Arial"/>
      </rPr>
      <t>04C340</t>
    </r>
    <r>
      <rPr>
        <sz val="10"/>
        <color rgb="FF000000"/>
        <rFont val="Arial"/>
      </rPr>
      <t xml:space="preserve">  04C344</t>
    </r>
  </si>
  <si>
    <t>GHe Source Pressure Supply Backup Discrete Valve Controller</t>
  </si>
  <si>
    <t>04C342</t>
  </si>
  <si>
    <t>Gas Helium</t>
  </si>
  <si>
    <t>Storage</t>
  </si>
  <si>
    <t>GHe Source Pressure Supply Backup Discrete Valve Controller Open</t>
  </si>
  <si>
    <t>04C342.2</t>
  </si>
  <si>
    <t>GHe Source Pressure Supply Backup Discrete Valve Controller Closed</t>
  </si>
  <si>
    <t>Store Helium Back up</t>
  </si>
  <si>
    <t>04C343</t>
  </si>
  <si>
    <t>GHe Stage 1 Anti-Geysering Low Flow Valve Controller</t>
  </si>
  <si>
    <t>04C345</t>
  </si>
  <si>
    <t>Anti-Geysering</t>
  </si>
  <si>
    <t>Low Flow</t>
  </si>
  <si>
    <t>F2</t>
  </si>
  <si>
    <t>GHe Stage 1 Anti-Geysering Low Flow Valve Controller Open</t>
  </si>
  <si>
    <t>04C345.2</t>
  </si>
  <si>
    <t>High Flow</t>
  </si>
  <si>
    <t>DI2</t>
  </si>
  <si>
    <t>GHe Stage 1 Anti-Geysering Low Flow Valve Controller Closed</t>
  </si>
  <si>
    <t>GHe Stage 1 Anti-Geysering High Flow Valve Controller</t>
  </si>
  <si>
    <t>04C346</t>
  </si>
  <si>
    <t>GHe Stage 1 Anti-Geysering High Flow Valve Controller Open</t>
  </si>
  <si>
    <t>04C346.2</t>
  </si>
  <si>
    <t>GHe Stage 1 Anti-Geysering High Flow Valve Controller Closed</t>
  </si>
  <si>
    <t>GHe Stage 2 Anti-Geysering Low Flow Valve Controller</t>
  </si>
  <si>
    <t>04C385</t>
  </si>
  <si>
    <t>GHe Stage 2 Anti-Geysering High Flow Valve Controller</t>
  </si>
  <si>
    <t>04C386</t>
  </si>
  <si>
    <t>Flow Meter 1 Helium</t>
  </si>
  <si>
    <t>04C706</t>
  </si>
  <si>
    <t>Helium</t>
  </si>
  <si>
    <t>AI15</t>
  </si>
  <si>
    <t>Flow Meter 2 Helium</t>
  </si>
  <si>
    <t>04C707</t>
  </si>
  <si>
    <t>Gas Helium Bottle Pressure</t>
  </si>
  <si>
    <t>04C924</t>
  </si>
  <si>
    <t>Gas Helium Regulator Pressure</t>
  </si>
  <si>
    <t>04C925</t>
  </si>
  <si>
    <t>GHe Stage Backup Supply Pressure Transducer</t>
  </si>
  <si>
    <t>04C927</t>
  </si>
  <si>
    <t>GHe Stage 1 Anti-Geysering Supply Pressure Transducer</t>
  </si>
  <si>
    <t>04C929</t>
  </si>
  <si>
    <t>CB4</t>
  </si>
  <si>
    <t>S2 Anti Geysering Delivery Pressure</t>
  </si>
  <si>
    <t>04C930</t>
  </si>
  <si>
    <t>GHe Stage 2 Anti-Geysering Supply Pressure Transducer</t>
  </si>
  <si>
    <t>04C931</t>
  </si>
  <si>
    <t>S1 Anti Geysering Delivery Pressure</t>
  </si>
  <si>
    <t>04C932</t>
  </si>
  <si>
    <t>Electrical Regulator Kero S1</t>
  </si>
  <si>
    <t>05C022</t>
  </si>
  <si>
    <t>Kero tank purge</t>
  </si>
  <si>
    <t>Electrical Regulator. Kero S2</t>
  </si>
  <si>
    <t>05C027</t>
  </si>
  <si>
    <t>AO3</t>
  </si>
  <si>
    <t>GOX GN2 Purge 3-Way Solenoid Valve</t>
  </si>
  <si>
    <t>05C315</t>
  </si>
  <si>
    <t>Igniter</t>
  </si>
  <si>
    <t>Gas Oxygen</t>
  </si>
  <si>
    <t>S2 Umbilical Jettison - High pressure jettison valve</t>
  </si>
  <si>
    <t>05C318</t>
  </si>
  <si>
    <t>S2 Umbilical Jettison</t>
  </si>
  <si>
    <t>S2 umbilical head</t>
  </si>
  <si>
    <t>S2 Umbilical Jettison - Low pressure locking valve</t>
  </si>
  <si>
    <t>05C319</t>
  </si>
  <si>
    <t>CH4 GN2 Purge Line 3-Way Solenoid Valve</t>
  </si>
  <si>
    <t>05C322</t>
  </si>
  <si>
    <t>Methane</t>
  </si>
  <si>
    <t>WFF GN2/Kero Purge Stage 2</t>
  </si>
  <si>
    <t>05C331</t>
  </si>
  <si>
    <t>05C331.2</t>
  </si>
  <si>
    <t>WFF Erector GN2 Purge Gas</t>
  </si>
  <si>
    <t>05C332</t>
  </si>
  <si>
    <t>Stage 1</t>
  </si>
  <si>
    <t>DO2</t>
  </si>
  <si>
    <t>05C332.2</t>
  </si>
  <si>
    <t>VP500 Solenoid Block-1</t>
  </si>
  <si>
    <t>05C333</t>
  </si>
  <si>
    <t>Solenoid</t>
  </si>
  <si>
    <t>EV - Ejection GN2</t>
  </si>
  <si>
    <t>05C335</t>
  </si>
  <si>
    <t>Electronic Valve</t>
  </si>
  <si>
    <t>VP500 Solenoid Block-2</t>
  </si>
  <si>
    <t>05C336</t>
  </si>
  <si>
    <t>VP500 Solenoid Block-3</t>
  </si>
  <si>
    <t>05C337</t>
  </si>
  <si>
    <t>DO4</t>
  </si>
  <si>
    <t>VP500 Solenoid Block-4</t>
  </si>
  <si>
    <t>05C338</t>
  </si>
  <si>
    <t>DO5</t>
  </si>
  <si>
    <t>S2 Pressure maintain. Blanket purge</t>
  </si>
  <si>
    <t>05C339</t>
  </si>
  <si>
    <t>Gas Nitrogen</t>
  </si>
  <si>
    <t>Purge</t>
  </si>
  <si>
    <t>C1</t>
  </si>
  <si>
    <t>S1 Pressure maintain. Blanket purge</t>
  </si>
  <si>
    <t>05C344</t>
  </si>
  <si>
    <t>ECS GN2 Supply to Payload Umbilical Proportional Control Valve Controller</t>
  </si>
  <si>
    <t>05C351.2</t>
  </si>
  <si>
    <t>ECS GN2 Supply to S2 Umbilical Proportional Control Valve (Top) Controller</t>
  </si>
  <si>
    <t>05C352.1</t>
  </si>
  <si>
    <t>05C352.2</t>
  </si>
  <si>
    <t>ECS GN2 Supply to S2 Umbilical Proportional Control Valve (Bottom) Controller</t>
  </si>
  <si>
    <t>05C353.1</t>
  </si>
  <si>
    <t>05C353.2</t>
  </si>
  <si>
    <t>ECS GN2 Supply to S1 Umbilical Proportional Control Valve Controller</t>
  </si>
  <si>
    <t>05C354.1</t>
  </si>
  <si>
    <t>05C354.2</t>
  </si>
  <si>
    <t>Valve, Electronic Solenoid (TBC)</t>
  </si>
  <si>
    <t>05C360</t>
  </si>
  <si>
    <t>LO2 S1</t>
  </si>
  <si>
    <t>DO8</t>
  </si>
  <si>
    <t>05C361</t>
  </si>
  <si>
    <t>DO9</t>
  </si>
  <si>
    <t>05C362</t>
  </si>
  <si>
    <t>DO10</t>
  </si>
  <si>
    <t>05C363</t>
  </si>
  <si>
    <t>ENGINE CONT. PURGE</t>
  </si>
  <si>
    <t>DO11</t>
  </si>
  <si>
    <t>Motor/ShaftSeal Purge?</t>
  </si>
  <si>
    <t>05C364</t>
  </si>
  <si>
    <t>05C365</t>
  </si>
  <si>
    <t>FACE S1</t>
  </si>
  <si>
    <t>DO12</t>
  </si>
  <si>
    <t>GN2 High Flow isolation Valve Coil</t>
  </si>
  <si>
    <t>05C366</t>
  </si>
  <si>
    <t>GN2 High Flow isolation Valve Open</t>
  </si>
  <si>
    <t>05C366.2</t>
  </si>
  <si>
    <t>DI10</t>
  </si>
  <si>
    <t>GN2 High Flow isolation Valve Closed</t>
  </si>
  <si>
    <t>WFF RP-1 Purge Stage 1 Discrete Control Valve</t>
  </si>
  <si>
    <t>05C368</t>
  </si>
  <si>
    <t>WFF RP-1 Purge Stage 1 Open</t>
  </si>
  <si>
    <t>05C368.2</t>
  </si>
  <si>
    <t>WFF RP-1 Purge Stage 1 Close</t>
  </si>
  <si>
    <t>Kero Tank Purge Stage 2 Isolation Coil</t>
  </si>
  <si>
    <t>05C369</t>
  </si>
  <si>
    <t>Kero Tank Purge Stage 2 Isolation Open</t>
  </si>
  <si>
    <t>05C369.2</t>
  </si>
  <si>
    <t>Kero Tank Purge Stage 2 Isolation Closed</t>
  </si>
  <si>
    <t>05C370</t>
  </si>
  <si>
    <t>DO13</t>
  </si>
  <si>
    <t>05C371</t>
  </si>
  <si>
    <t>DO14</t>
  </si>
  <si>
    <t>05C372</t>
  </si>
  <si>
    <t>IGN</t>
  </si>
  <si>
    <t>DO15</t>
  </si>
  <si>
    <t>Skid 1 Purge</t>
  </si>
  <si>
    <t>05C373</t>
  </si>
  <si>
    <t>Skid 2 purge</t>
  </si>
  <si>
    <t>05C374</t>
  </si>
  <si>
    <t>Fill Skid Purge</t>
  </si>
  <si>
    <t>05C375</t>
  </si>
  <si>
    <t>ECS GN2 Payload Umbilical Supply Mass Flow Meter</t>
  </si>
  <si>
    <t>05C708</t>
  </si>
  <si>
    <t>ECS GN2 S2 Umbilical Supply Mass Flow Meter (Top)</t>
  </si>
  <si>
    <t>05C709</t>
  </si>
  <si>
    <t>ECS GN2 S2 Umbilical Supply Mass Flow Meter (Bottom)</t>
  </si>
  <si>
    <t>05C710</t>
  </si>
  <si>
    <t>ECS GN2 S1 Umbilical Supply Mass Flow Meter</t>
  </si>
  <si>
    <t>05C711</t>
  </si>
  <si>
    <r>
      <t xml:space="preserve">S2 </t>
    </r>
    <r>
      <rPr>
        <strike/>
        <sz val="10"/>
        <rFont val="Arial"/>
      </rPr>
      <t xml:space="preserve">Kero Tank </t>
    </r>
    <r>
      <rPr>
        <sz val="10"/>
        <color rgb="FF000000"/>
        <rFont val="Arial"/>
      </rPr>
      <t>Purge Moisture Sensor</t>
    </r>
  </si>
  <si>
    <t>05C760</t>
  </si>
  <si>
    <t>Serial</t>
  </si>
  <si>
    <t>Water Content</t>
  </si>
  <si>
    <t>S2 Kero Tank Purge Moisture Sensor</t>
  </si>
  <si>
    <t>05C761</t>
  </si>
  <si>
    <t>GOX GN2 Purge Line Pressure Transducer</t>
  </si>
  <si>
    <t>05C909</t>
  </si>
  <si>
    <t>CH4 GN2 Purge Line Pressure Transducer</t>
  </si>
  <si>
    <t>05C914</t>
  </si>
  <si>
    <t>Fairing ECS Heater 1 Outlet Temperature</t>
  </si>
  <si>
    <t>05C938</t>
  </si>
  <si>
    <t>Interstage 2 ECS Heater 1 Outlet Temperature</t>
  </si>
  <si>
    <t>05C939</t>
  </si>
  <si>
    <t>GN2 Utility Skid Insturment Supply Pressure Sensor</t>
  </si>
  <si>
    <t>05C940</t>
  </si>
  <si>
    <t>AI9</t>
  </si>
  <si>
    <t>North Gas Pad</t>
  </si>
  <si>
    <t>F5</t>
  </si>
  <si>
    <t>GN2 Utility Skid Ejection Purge Pressure Sensor</t>
  </si>
  <si>
    <t>05C941</t>
  </si>
  <si>
    <t>Interstage 1 ECS Heater 1 Outlet Temperature</t>
  </si>
  <si>
    <t>05C942</t>
  </si>
  <si>
    <t>GN2 Utility Skid MP High Flow Supply Pressure Sensor</t>
  </si>
  <si>
    <t>GN2 Utility Skid ECS Supply Pressure Sensor</t>
  </si>
  <si>
    <t>05C943</t>
  </si>
  <si>
    <t>Power Pack ECS Heater 1 Outlet Temperature</t>
  </si>
  <si>
    <t>05C944</t>
  </si>
  <si>
    <t>GN2 Utility Skid Muscle Supply Pressure Sensor</t>
  </si>
  <si>
    <t>05C945</t>
  </si>
  <si>
    <t xml:space="preserve">Power Pack ECS Heater 2 Outlet Temperature </t>
  </si>
  <si>
    <t>05C946</t>
  </si>
  <si>
    <t>Pressure Transducers. ECS, PL (Fairing) before the umb</t>
  </si>
  <si>
    <t>05C947</t>
  </si>
  <si>
    <t>Pressure Transducers. ECS, IS1 before the umb</t>
  </si>
  <si>
    <t>05C948</t>
  </si>
  <si>
    <t>Pressure Transducers. ECS, IS2 before the umb</t>
  </si>
  <si>
    <t>05C949</t>
  </si>
  <si>
    <t>Pressure Transducers. ECS, PP before the umb</t>
  </si>
  <si>
    <t>05C951</t>
  </si>
  <si>
    <t>Fairing ECS Interface/Umbilical Temperature</t>
  </si>
  <si>
    <t>05C952</t>
  </si>
  <si>
    <t>Fairing ECS Interface|Umbilical Temperature 2</t>
  </si>
  <si>
    <t>05C952XXX2</t>
  </si>
  <si>
    <t>Fairing Umbilical</t>
  </si>
  <si>
    <t>Thermocouple</t>
  </si>
  <si>
    <t>RTD6</t>
  </si>
  <si>
    <t>Fairing ECS Interface|Umbilical Temperature 3</t>
  </si>
  <si>
    <t>05C952XXX3</t>
  </si>
  <si>
    <t>Interstage 2 Interface/Umbilical Temperature</t>
  </si>
  <si>
    <t>05C953</t>
  </si>
  <si>
    <t>Interstage 1 Interface/Umbilical Temperature</t>
  </si>
  <si>
    <t>05C954</t>
  </si>
  <si>
    <t>Power Pack Interface/Umbilical Temperature</t>
  </si>
  <si>
    <t>05C955</t>
  </si>
  <si>
    <t>High Flow GN2 Pressure Transducer</t>
  </si>
  <si>
    <t>05C956</t>
  </si>
  <si>
    <t>N2</t>
  </si>
  <si>
    <t>Pressure Transducers. Kero S2</t>
  </si>
  <si>
    <t>05C957</t>
  </si>
  <si>
    <t>Pressure Transducers. Kero S1</t>
  </si>
  <si>
    <t>05C958</t>
  </si>
  <si>
    <t>High Flow GN2|Flow Switch</t>
  </si>
  <si>
    <t>05C959</t>
  </si>
  <si>
    <t>Pressure Switch</t>
  </si>
  <si>
    <t>PT Fitted to the accumulator</t>
  </si>
  <si>
    <t>05C962</t>
  </si>
  <si>
    <t>CB6</t>
  </si>
  <si>
    <t>PT - Ejection GN2</t>
  </si>
  <si>
    <t>05C963</t>
  </si>
  <si>
    <t>kPa-A</t>
  </si>
  <si>
    <t>05CXXX MP115 PT downstream of 05C143</t>
  </si>
  <si>
    <t>05CXXX MP115.2</t>
  </si>
  <si>
    <t>Strong back inclinometer 1</t>
  </si>
  <si>
    <t>08C901</t>
  </si>
  <si>
    <t>Hydraulics</t>
  </si>
  <si>
    <t>Lift</t>
  </si>
  <si>
    <t>Inclinometer</t>
  </si>
  <si>
    <t>Inclination</t>
  </si>
  <si>
    <t>degrees</t>
  </si>
  <si>
    <t>Strong back inclinometer 2</t>
  </si>
  <si>
    <t>08C902</t>
  </si>
  <si>
    <t>Strong back inclinometer 3</t>
  </si>
  <si>
    <t>08C903</t>
  </si>
  <si>
    <t>Primary Discrete Valve Controller</t>
  </si>
  <si>
    <t>13C301.2</t>
  </si>
  <si>
    <t>CO2 Fire Suppression</t>
  </si>
  <si>
    <t>Main</t>
  </si>
  <si>
    <t>DI1</t>
  </si>
  <si>
    <t>Secondary Discrete Valve Controller</t>
  </si>
  <si>
    <t>13C302.2</t>
  </si>
  <si>
    <t>Secondary Discrete Valve open</t>
  </si>
  <si>
    <t>CO2 Panel Pressure Transducer  Honeywell Pressure (0-3000)</t>
  </si>
  <si>
    <t>13C901</t>
  </si>
  <si>
    <t>CO2 Flow indicating Pressure Transducer</t>
  </si>
  <si>
    <t>13C961</t>
  </si>
  <si>
    <t>CH4 Ignitor Bottle Supply - EV</t>
  </si>
  <si>
    <t>14C317</t>
  </si>
  <si>
    <t>CH4 Panel Controlled Vent Discrete Valve</t>
  </si>
  <si>
    <t>14C318</t>
  </si>
  <si>
    <t>CH4 Ignitor Purge Bypass Discrete Valve</t>
  </si>
  <si>
    <t>14C319</t>
  </si>
  <si>
    <t>CH4 Primary Ignitor Supply Discrete Valve</t>
  </si>
  <si>
    <t>14C320</t>
  </si>
  <si>
    <t>CH4 Primary Ignitor Supply Discrete Valve Open</t>
  </si>
  <si>
    <t>14C320.2</t>
  </si>
  <si>
    <t>CH4 Primary Ignitor Supply Discrete Valve Closed</t>
  </si>
  <si>
    <t>CH4 Upstream Vent Return Solenoid</t>
  </si>
  <si>
    <t>14C381</t>
  </si>
  <si>
    <t>CH4 Panel Storage Bottle Supply Pressure Transducer</t>
  </si>
  <si>
    <t>14C911</t>
  </si>
  <si>
    <t>CH4 Panel Ignitor Supply Regulator Pressure Transducer</t>
  </si>
  <si>
    <t>14C912</t>
  </si>
  <si>
    <t>CH4 Ignitor Bottle/Accumulator Pressure Transducer</t>
  </si>
  <si>
    <t>14C913</t>
  </si>
  <si>
    <t>CH4 Downstream Pressure Transducer</t>
  </si>
  <si>
    <t>14C969</t>
  </si>
  <si>
    <t>CAN BE DELETED</t>
  </si>
  <si>
    <t>14CXXX</t>
  </si>
  <si>
    <t>GOX Storage ISO valve</t>
  </si>
  <si>
    <t>15C310</t>
  </si>
  <si>
    <t>GOX Panel Controlled Vent Discrete Valve</t>
  </si>
  <si>
    <t>15C311</t>
  </si>
  <si>
    <t>GOX Bypass</t>
  </si>
  <si>
    <t>15C312</t>
  </si>
  <si>
    <t>GOX Umbilical ISO valve</t>
  </si>
  <si>
    <t>15C313</t>
  </si>
  <si>
    <t>GOX Umbilical ISO valve Open</t>
  </si>
  <si>
    <t>15C313.2</t>
  </si>
  <si>
    <t>GOX Umbilical ISO valve Closed</t>
  </si>
  <si>
    <t>GOX Ignitor Upstream Vent Return Solenoid</t>
  </si>
  <si>
    <t>15C380</t>
  </si>
  <si>
    <t>GOX Panel Source Supply Bottle Pressure Transducer</t>
  </si>
  <si>
    <t>15C906</t>
  </si>
  <si>
    <t>GOX Panel Ignitor Supply Regulator Pressure Transducer</t>
  </si>
  <si>
    <t>15C907</t>
  </si>
  <si>
    <t>GOX Ignitor Bottle/Accumulator Pressure Transducer</t>
  </si>
  <si>
    <t>15C908</t>
  </si>
  <si>
    <t>GOX downstream Pressure Transducer</t>
  </si>
  <si>
    <t>15C961</t>
  </si>
  <si>
    <t>purge pressure - CB3</t>
  </si>
  <si>
    <t>33C910</t>
  </si>
  <si>
    <t>Positive Pressure System</t>
  </si>
  <si>
    <t>purge pressure - CB4</t>
  </si>
  <si>
    <t>33C911</t>
  </si>
  <si>
    <t>AI5</t>
  </si>
  <si>
    <t>purge pressure - F2</t>
  </si>
  <si>
    <t>33C912</t>
  </si>
  <si>
    <t>purge pressure - F3</t>
  </si>
  <si>
    <t>33C913</t>
  </si>
  <si>
    <t>F3</t>
  </si>
  <si>
    <t>purge pressure - F4</t>
  </si>
  <si>
    <t>33C914</t>
  </si>
  <si>
    <t>AI3</t>
  </si>
  <si>
    <t>F4</t>
  </si>
  <si>
    <t>purge pressure - CB9</t>
  </si>
  <si>
    <t>33C915</t>
  </si>
  <si>
    <t>AI6</t>
  </si>
  <si>
    <t>purge pressure - S2</t>
  </si>
  <si>
    <t>33C916</t>
  </si>
  <si>
    <t>AI8</t>
  </si>
  <si>
    <t>S2</t>
  </si>
  <si>
    <t>purge pressure - PL</t>
  </si>
  <si>
    <t>33C917</t>
  </si>
  <si>
    <t>PL</t>
  </si>
  <si>
    <t>purge pressure - CB5</t>
  </si>
  <si>
    <t>33C918</t>
  </si>
  <si>
    <t>purge pressure - CB7</t>
  </si>
  <si>
    <t>33C920</t>
  </si>
  <si>
    <t>purge pressure - CB8</t>
  </si>
  <si>
    <t>33C921</t>
  </si>
  <si>
    <t>purge pressure - F1</t>
  </si>
  <si>
    <t>33C922</t>
  </si>
  <si>
    <t>purge pressure - GOX/METHANE PANEL</t>
  </si>
  <si>
    <t>33C925</t>
  </si>
  <si>
    <t>AI16</t>
  </si>
  <si>
    <t xml:space="preserve">Main Flow Valve|Controller </t>
  </si>
  <si>
    <t>41C303.2</t>
  </si>
  <si>
    <t>Water Deluge</t>
  </si>
  <si>
    <t>Location</t>
  </si>
  <si>
    <t>Main Flow Valve Controller</t>
  </si>
  <si>
    <t>AO4</t>
  </si>
  <si>
    <t>Flame Trence Curtain Valve Controller (FUTURE)</t>
  </si>
  <si>
    <t>41C305.2</t>
  </si>
  <si>
    <t>Flame Trench Curtain</t>
  </si>
  <si>
    <t>North Side Rainbirds Valve Controller</t>
  </si>
  <si>
    <t>41C306</t>
  </si>
  <si>
    <t>Rain birds</t>
  </si>
  <si>
    <t>North Side Rainbirds Valve Open</t>
  </si>
  <si>
    <t>41C306.2</t>
  </si>
  <si>
    <t>North Side Rainbirds Valve Closed</t>
  </si>
  <si>
    <t>ASR Bleed Discrete Ball Valve Controller</t>
  </si>
  <si>
    <t>41C307.2</t>
  </si>
  <si>
    <t>Halo ring</t>
  </si>
  <si>
    <t>Ring Discrete Ball Valve Controller</t>
  </si>
  <si>
    <t>41C308</t>
  </si>
  <si>
    <t>Auxiliary</t>
  </si>
  <si>
    <t>Ring Discrete Ball Valve Open</t>
  </si>
  <si>
    <t>41C308.2</t>
  </si>
  <si>
    <t>Ring Discrete Ball Valve Closed</t>
  </si>
  <si>
    <t>South Side Rainbirds Valve Controller</t>
  </si>
  <si>
    <t>41C309</t>
  </si>
  <si>
    <t>South Side Rainbirds Valve Open</t>
  </si>
  <si>
    <t>41C309.2</t>
  </si>
  <si>
    <t>DI3</t>
  </si>
  <si>
    <t>South Side Rainbirds Valve Closed</t>
  </si>
  <si>
    <t>Supply Source Pressure Transducer</t>
  </si>
  <si>
    <t>41C902</t>
  </si>
  <si>
    <t>Primary Inlet Transducer</t>
  </si>
  <si>
    <t>41C903</t>
  </si>
  <si>
    <t>Flow Control</t>
  </si>
  <si>
    <t>Secondary Inlet Transducer</t>
  </si>
  <si>
    <t>41C904</t>
  </si>
  <si>
    <t>Flow Pressure Transducer</t>
  </si>
  <si>
    <t>41C905</t>
  </si>
  <si>
    <t>North Side Rainbird Line Pressure</t>
  </si>
  <si>
    <t>41CXXX1</t>
  </si>
  <si>
    <t>Ring Line Pressure</t>
  </si>
  <si>
    <t>41CXXX2</t>
  </si>
  <si>
    <t>South Side Rainbird Line Pressure</t>
  </si>
  <si>
    <t>41CXXX3</t>
  </si>
  <si>
    <t>Lift ram linear encoder</t>
  </si>
  <si>
    <t>Linear Encoder</t>
  </si>
  <si>
    <t>Proximity</t>
  </si>
  <si>
    <t>mm</t>
  </si>
  <si>
    <t>Strongback ram linear encoder</t>
  </si>
  <si>
    <t>purge pressure - S1U</t>
  </si>
  <si>
    <t>BP-PRG-PRS-Ps-638</t>
  </si>
  <si>
    <t>S1 Umb Box</t>
  </si>
  <si>
    <t>Warm Oil Circulation</t>
  </si>
  <si>
    <t>C28</t>
  </si>
  <si>
    <t>C34</t>
  </si>
  <si>
    <t>Hold Down Locks</t>
  </si>
  <si>
    <t>C9</t>
  </si>
  <si>
    <t>DO1</t>
  </si>
  <si>
    <t>ECS Heater Control Fairing</t>
  </si>
  <si>
    <t>Chromalux Controls Fairing</t>
  </si>
  <si>
    <t>Heater</t>
  </si>
  <si>
    <t>CB10</t>
  </si>
  <si>
    <t>ECS Heater Control Interstage 1</t>
  </si>
  <si>
    <t>Chromalux Controls IS1</t>
  </si>
  <si>
    <t>ECS Heater Control Interstage 2</t>
  </si>
  <si>
    <t>Chromalux Controls IS2</t>
  </si>
  <si>
    <t>24V Safety E-stop</t>
  </si>
  <si>
    <t>CPWR-RST-FX-CD-45</t>
  </si>
  <si>
    <t>Control Power</t>
  </si>
  <si>
    <t>Reset</t>
  </si>
  <si>
    <t>Fuse</t>
  </si>
  <si>
    <t>Current Draw</t>
  </si>
  <si>
    <t>Filter dP F1</t>
  </si>
  <si>
    <t>Hydraulic Power Unit</t>
  </si>
  <si>
    <t>DI5</t>
  </si>
  <si>
    <t>Filter dP F2</t>
  </si>
  <si>
    <t>Filter dP F3</t>
  </si>
  <si>
    <t>Filter dP F4</t>
  </si>
  <si>
    <t>Lift circuit platform filter</t>
  </si>
  <si>
    <t>Filter dP F6</t>
  </si>
  <si>
    <t>F6</t>
  </si>
  <si>
    <t>Hold downs</t>
  </si>
  <si>
    <t>Fairing Umbi Encoder</t>
  </si>
  <si>
    <t>FARU-INTF-LE-Px-619</t>
  </si>
  <si>
    <t>Interface</t>
  </si>
  <si>
    <t>0V on proximity</t>
  </si>
  <si>
    <t>FARU-INTF-PXS-PxE-591</t>
  </si>
  <si>
    <t>Proximity - Extended</t>
  </si>
  <si>
    <t>FARU-INTF-PXS-PxR-592</t>
  </si>
  <si>
    <t>Proximity - Retracted</t>
  </si>
  <si>
    <t>24V to engage, 0V to retract</t>
  </si>
  <si>
    <t>FARU-INTF-SLD-B-589</t>
  </si>
  <si>
    <t>Fairing Umb Rev 2. Muscle Air Enable</t>
  </si>
  <si>
    <t>FARU-MA-SLD-B-617</t>
  </si>
  <si>
    <t>Muscle Air</t>
  </si>
  <si>
    <t>Fairing Umb Rev 2. Muscle Air Disable</t>
  </si>
  <si>
    <t>FARU-MA-SLD-B-618</t>
  </si>
  <si>
    <t>FARU-TL-PXS-PxE-593</t>
  </si>
  <si>
    <t>Tilt</t>
  </si>
  <si>
    <t>FARU-TL-PXS-PxR-594</t>
  </si>
  <si>
    <t>24V to tilt, 0V to home</t>
  </si>
  <si>
    <t>FARU-TL-SLD-B-588</t>
  </si>
  <si>
    <t>Power Isolation Contactor FTS-ISO(A)</t>
  </si>
  <si>
    <t>FTS-ISO(A)</t>
  </si>
  <si>
    <t>Avionics Shore Power</t>
  </si>
  <si>
    <t>BLANK</t>
  </si>
  <si>
    <t>Auxiliary Contact</t>
  </si>
  <si>
    <t>CB9</t>
  </si>
  <si>
    <t>State</t>
  </si>
  <si>
    <t>Power Isolation Contactor FTS-ISO(B)</t>
  </si>
  <si>
    <t>FTS-ISO(B)</t>
  </si>
  <si>
    <t>SPARE RTD</t>
  </si>
  <si>
    <t>HVAC-AUX-RTD-Ts-114</t>
  </si>
  <si>
    <t>Heater 4 Enable (110V = Enabled)</t>
  </si>
  <si>
    <t>HVAC-FAR-HTR-ST-495</t>
  </si>
  <si>
    <t>Temp Setpoint 4-20mA (0-100 degrees C)</t>
  </si>
  <si>
    <t>HVAC-FAR-HTR-ST-496</t>
  </si>
  <si>
    <t>Demand Setpoint PID 4-20mA (0-100% duty cycle)</t>
  </si>
  <si>
    <t>HVAC-FAR-HTR-ST-497</t>
  </si>
  <si>
    <t>AO8</t>
  </si>
  <si>
    <t>Trip Reset 24V to reset</t>
  </si>
  <si>
    <t>HVAC-FAR-HTR-ST-498</t>
  </si>
  <si>
    <t>Mode (24V = PID mode, 0V = demand mode)</t>
  </si>
  <si>
    <t>HVAC-FAR-HTR-ST-499</t>
  </si>
  <si>
    <t>Heater Outlet Temperature 4-20mA (-50 to 150 degrees C)</t>
  </si>
  <si>
    <t>HVAC-FAR-HTR-Ts-500</t>
  </si>
  <si>
    <t>AI10</t>
  </si>
  <si>
    <t>overtemp trip (0V = trip)</t>
  </si>
  <si>
    <t>HVAC-FAR-HTR-Ts-501</t>
  </si>
  <si>
    <t>Heater 2 Enable (110V = Enabled)</t>
  </si>
  <si>
    <t>HVAC-IS1-HTR-ST-479</t>
  </si>
  <si>
    <t>HVAC-IS1-HTR-ST-480</t>
  </si>
  <si>
    <t>HVAC-IS1-HTR-ST-481</t>
  </si>
  <si>
    <t>HVAC-IS1-HTR-ST-482</t>
  </si>
  <si>
    <t>HVAC-IS1-HTR-ST-483</t>
  </si>
  <si>
    <t>HVAC-IS1-HTR-Ts-484</t>
  </si>
  <si>
    <t>HVAC-IS1-HTR-Ts-485</t>
  </si>
  <si>
    <t>Heater 3 Enable (110V = Enabled)</t>
  </si>
  <si>
    <t>HVAC-IS2-HTR-ST-487</t>
  </si>
  <si>
    <t>HVAC-IS2-HTR-ST-488</t>
  </si>
  <si>
    <t>HVAC-IS2-HTR-ST-489</t>
  </si>
  <si>
    <t>HVAC-IS2-HTR-ST-490</t>
  </si>
  <si>
    <t>HVAC-IS2-HTR-ST-491</t>
  </si>
  <si>
    <t>HVAC-IS2-HTR-Ts-492</t>
  </si>
  <si>
    <t>HVAC-IS2-HTR-Ts-493</t>
  </si>
  <si>
    <t>Heater 1 Enable stage 1 (110V = Enabled)</t>
  </si>
  <si>
    <t>HVAC-S1-HTR-ST-470</t>
  </si>
  <si>
    <t>Heater 1 Enable stage 2 (110V = Enabled)</t>
  </si>
  <si>
    <t>HVAC-S1-HTR-ST-471</t>
  </si>
  <si>
    <t>HVAC-S1-HTR-ST-472</t>
  </si>
  <si>
    <t>HVAC-S1-HTR-ST-473</t>
  </si>
  <si>
    <t>HVAC-S1-HTR-ST-474</t>
  </si>
  <si>
    <t>HVAC-S1-HTR-ST-475</t>
  </si>
  <si>
    <t>HVAC-S1-HTR-Ts-476</t>
  </si>
  <si>
    <t>HVAC-S1-HTR-Ts-477</t>
  </si>
  <si>
    <t>Battery Heater Current-H01</t>
  </si>
  <si>
    <t>High Voltage Battery Heaters</t>
  </si>
  <si>
    <t>Shunt &amp; Iso Amplifer</t>
  </si>
  <si>
    <t>AI13</t>
  </si>
  <si>
    <t>Amp</t>
  </si>
  <si>
    <t>Battery Heater Current-H02</t>
  </si>
  <si>
    <t>Battery Heater Current-H03</t>
  </si>
  <si>
    <t>Battery Heater Current-H04</t>
  </si>
  <si>
    <t>Battery Heater Current-H05</t>
  </si>
  <si>
    <t>Battery Heater Current-H06</t>
  </si>
  <si>
    <t>Battery Heater Current-H07</t>
  </si>
  <si>
    <t>Battery Heater Current-H08</t>
  </si>
  <si>
    <t>Battery Heater Current-H09</t>
  </si>
  <si>
    <t>Battery Heater Current-H10</t>
  </si>
  <si>
    <t>Battery Heater Current-H11</t>
  </si>
  <si>
    <t>Battery Heater Current-H12</t>
  </si>
  <si>
    <t>Battery Heater Current-H13</t>
  </si>
  <si>
    <t>Battery Heater Current-H14</t>
  </si>
  <si>
    <t>Battery Heater Fans Current 1-7</t>
  </si>
  <si>
    <t>Battery Heater Fans Current 8-14</t>
  </si>
  <si>
    <t>Battery Heater Fans Enable 1-7</t>
  </si>
  <si>
    <t>Fan Select Enable</t>
  </si>
  <si>
    <t>Solid State Relay</t>
  </si>
  <si>
    <t>DIO2</t>
  </si>
  <si>
    <t>Battery Heater Fans Enable 8-14</t>
  </si>
  <si>
    <t>Battery Heater Enable-H01</t>
  </si>
  <si>
    <t>Heater Select Enable</t>
  </si>
  <si>
    <t>DO00</t>
  </si>
  <si>
    <t>Battery Heater Enable-H02</t>
  </si>
  <si>
    <t>DO01</t>
  </si>
  <si>
    <t>Battery Heater Enable-H03</t>
  </si>
  <si>
    <t>DO02</t>
  </si>
  <si>
    <t>Battery Heater Enable-H04</t>
  </si>
  <si>
    <t>DO03</t>
  </si>
  <si>
    <t>Battery Heater Enable-H05</t>
  </si>
  <si>
    <t>DO04</t>
  </si>
  <si>
    <t>Battery Heater Enable-H06</t>
  </si>
  <si>
    <t>DO05</t>
  </si>
  <si>
    <t>Battery Heater Enable-H07</t>
  </si>
  <si>
    <t>DO06</t>
  </si>
  <si>
    <t>Battery Heater Enable-H08</t>
  </si>
  <si>
    <t>DO07</t>
  </si>
  <si>
    <t>Battery Heater Enable-H09</t>
  </si>
  <si>
    <t>DO08</t>
  </si>
  <si>
    <t>Battery Heater Enable-H10</t>
  </si>
  <si>
    <t>DO09</t>
  </si>
  <si>
    <t>Battery Heater Enable-H11</t>
  </si>
  <si>
    <t>Battery Heater Enable-H12</t>
  </si>
  <si>
    <t>Battery Heater Enable-H13</t>
  </si>
  <si>
    <t>Battery Heater Enable-H14</t>
  </si>
  <si>
    <t>Battery Heater Temp H01</t>
  </si>
  <si>
    <t>Temperature Feedback</t>
  </si>
  <si>
    <t>TC Voltage (Type T)</t>
  </si>
  <si>
    <t>TC01</t>
  </si>
  <si>
    <t>Battery Heater Temp H02</t>
  </si>
  <si>
    <t>Battery Heater Temp H03</t>
  </si>
  <si>
    <t>Battery Heater Temp H04</t>
  </si>
  <si>
    <t>Battery Heater Temp H05</t>
  </si>
  <si>
    <t>Battery Heater Temp H06</t>
  </si>
  <si>
    <t>Battery Heater Temp H07</t>
  </si>
  <si>
    <t>Battery Heater Temp H08</t>
  </si>
  <si>
    <t>Battery Heater Temp H09</t>
  </si>
  <si>
    <t>Battery Heater Temp H10</t>
  </si>
  <si>
    <t>HVHSUP-GENRACK|E-STOP Reset</t>
  </si>
  <si>
    <t>HVHSUP</t>
  </si>
  <si>
    <t>DI05</t>
  </si>
  <si>
    <t>South compartment temp TBD</t>
  </si>
  <si>
    <t>HYD_Comp_Ts</t>
  </si>
  <si>
    <t>Temperatures</t>
  </si>
  <si>
    <t>Zone Temperature</t>
  </si>
  <si>
    <t>N/A</t>
  </si>
  <si>
    <t>Hydraulic pressure ring temp CB4</t>
  </si>
  <si>
    <t>HYD_Ring_Ts</t>
  </si>
  <si>
    <t>FPGA - Clamp Left Closed for</t>
  </si>
  <si>
    <t>HYD-CL-PXS-PxC-243</t>
  </si>
  <si>
    <t>Mechancal</t>
  </si>
  <si>
    <t>Clamp</t>
  </si>
  <si>
    <t>DIO3</t>
  </si>
  <si>
    <t>DI06</t>
  </si>
  <si>
    <t>Prox Clamp Closed Left</t>
  </si>
  <si>
    <t>FPGA - Clamp Right Closed for</t>
  </si>
  <si>
    <t>HYD-CL-PXS-PxC-244</t>
  </si>
  <si>
    <t>DI07</t>
  </si>
  <si>
    <t>Prox Clamp Closed Right</t>
  </si>
  <si>
    <t>FPGA - Clamp Left Open</t>
  </si>
  <si>
    <t>HYD-CL-PXS-PxO-241</t>
  </si>
  <si>
    <t>DI04</t>
  </si>
  <si>
    <t>Prox Clamp Open Left</t>
  </si>
  <si>
    <t>FPGA - Clamp Right Open</t>
  </si>
  <si>
    <t>HYD-CL-PXS-PxO-242</t>
  </si>
  <si>
    <t>Prox Clamp Open Right</t>
  </si>
  <si>
    <t>Secondary High Speed release trigger (S18,20,22,24)</t>
  </si>
  <si>
    <t>HYD-HD-DVL-B-170</t>
  </si>
  <si>
    <t xml:space="preserve">FPGA - HD circuit bleed Enable for </t>
  </si>
  <si>
    <t>HYD-HD-DVL-B-216</t>
  </si>
  <si>
    <t>Prox Open - HD Lock 1</t>
  </si>
  <si>
    <t>HYD-HD-PXS-Px-225</t>
  </si>
  <si>
    <t>Prox Open - HD Lock 2</t>
  </si>
  <si>
    <t>HYD-HD-PXS-Px-226</t>
  </si>
  <si>
    <t>Prox Open - HD Lock 3</t>
  </si>
  <si>
    <t>HYD-HD-PXS-Px-227</t>
  </si>
  <si>
    <t>Prox Open - HD Lock 4</t>
  </si>
  <si>
    <t>HYD-HD-PXS-Px-228</t>
  </si>
  <si>
    <t>Prox Closed - HD Lock 1</t>
  </si>
  <si>
    <t>HYD-HD-PXS-Px-229</t>
  </si>
  <si>
    <t>Prox Closed - HD Lock 2</t>
  </si>
  <si>
    <t>HYD-HD-PXS-Px-230</t>
  </si>
  <si>
    <t>Prox Closed - HD Lock 3</t>
  </si>
  <si>
    <t>HYD-HD-PXS-Px-231</t>
  </si>
  <si>
    <t>Prox Closed - HD Lock 4</t>
  </si>
  <si>
    <t>HYD-HD-PXS-Px-232</t>
  </si>
  <si>
    <t>FPGA - Hold Down Lock 1 Safe for</t>
  </si>
  <si>
    <t>HYD-HD-PXS-PxC-229</t>
  </si>
  <si>
    <t>DIO4</t>
  </si>
  <si>
    <t>Erector Ground North</t>
  </si>
  <si>
    <t>FPGA - Hold Down Lock 2 Safe for</t>
  </si>
  <si>
    <t>HYD-HD-PXS-PxC-230</t>
  </si>
  <si>
    <t>FPGA - Hold Down Lock 3 Safe for</t>
  </si>
  <si>
    <t>HYD-HD-PXS-PxC-231</t>
  </si>
  <si>
    <t>FPGA - Hold Down Lock 4 Safe for</t>
  </si>
  <si>
    <t>HYD-HD-PXS-PxC-232</t>
  </si>
  <si>
    <t>FPGA - Hold Down 1 Extended</t>
  </si>
  <si>
    <t>HYD-HD-PXS-PxE-233</t>
  </si>
  <si>
    <t>Prox Extended HD 1</t>
  </si>
  <si>
    <t>FPGA - Hold Down 2 Extended</t>
  </si>
  <si>
    <t>HYD-HD-PXS-PxE-234</t>
  </si>
  <si>
    <t>Prox Extended HD 2</t>
  </si>
  <si>
    <t>FPGA - Hold Down 3 Extended for</t>
  </si>
  <si>
    <t>HYD-HD-PXS-PxE-235</t>
  </si>
  <si>
    <t>DI12</t>
  </si>
  <si>
    <t>Prox Extended HD 3</t>
  </si>
  <si>
    <t>FPGA - Hold Down 4 Extended for</t>
  </si>
  <si>
    <t>HYD-HD-PXS-PxE-236</t>
  </si>
  <si>
    <t>DI14</t>
  </si>
  <si>
    <t>Prox Extended HD 4</t>
  </si>
  <si>
    <t>FPGA - Hold Down Lock 1 Armed for</t>
  </si>
  <si>
    <t>HYD-HD-PXS-PxO-225</t>
  </si>
  <si>
    <t>DI00</t>
  </si>
  <si>
    <t>FPGA - Hold Down Lock 2 Armed for</t>
  </si>
  <si>
    <t>HYD-HD-PXS-PxO-226</t>
  </si>
  <si>
    <t>DI01</t>
  </si>
  <si>
    <t>FPGA - Hold Down Lock 3 Armed for</t>
  </si>
  <si>
    <t>HYD-HD-PXS-PxO-227</t>
  </si>
  <si>
    <t>DI02</t>
  </si>
  <si>
    <t>FPGA - Hold Down Lock 4 Armed for</t>
  </si>
  <si>
    <t>HYD-HD-PXS-PxO-228</t>
  </si>
  <si>
    <t>DI03</t>
  </si>
  <si>
    <t>FPGA - Hold Down 1 Retracted</t>
  </si>
  <si>
    <t>HYD-HD-PXS-PxR-237</t>
  </si>
  <si>
    <t>Prox Retracted HD 1</t>
  </si>
  <si>
    <t>FPGA - Hold Down 2 Retracted</t>
  </si>
  <si>
    <t>HYD-HD-PXS-PxR-238</t>
  </si>
  <si>
    <t>DI11</t>
  </si>
  <si>
    <t>Prox Retracted HD 2</t>
  </si>
  <si>
    <t>FPGA - Hold Down 3 Retracted for</t>
  </si>
  <si>
    <t>HYD-HD-PXS-PxR-239</t>
  </si>
  <si>
    <t>DI13</t>
  </si>
  <si>
    <t>Prox Retracted HD 3</t>
  </si>
  <si>
    <t>FPGA - Hold Down 4 Retracted for</t>
  </si>
  <si>
    <t>HYD-HD-PXS-PxR-240</t>
  </si>
  <si>
    <t>DI15</t>
  </si>
  <si>
    <t>Prox Retracted HD 4</t>
  </si>
  <si>
    <t>Primary High Speed retract enable</t>
  </si>
  <si>
    <t>HYD-HD-SSR-B-168</t>
  </si>
  <si>
    <t>Secondary High Speed retract enable</t>
  </si>
  <si>
    <t>HYD-HD-SSR-B-169</t>
  </si>
  <si>
    <t>FPGA - Hold Down Fast Retract Secondary Enable for</t>
  </si>
  <si>
    <t>PTAC-1 Temp</t>
  </si>
  <si>
    <t>HYD-HD-TC-Ts-548</t>
  </si>
  <si>
    <t>RTD3</t>
  </si>
  <si>
    <t>PTAC-2 Temp</t>
  </si>
  <si>
    <t>HYD-HD-TC-Ts-549</t>
  </si>
  <si>
    <t>PTAC-3 Temp</t>
  </si>
  <si>
    <t>HYD-HD-TC-Ts-550</t>
  </si>
  <si>
    <t>PTAC-4 Temp</t>
  </si>
  <si>
    <t>HYD-HD-TC-Ts-551</t>
  </si>
  <si>
    <t>FPGA - Erector/Strongback inclinometer 1 for</t>
  </si>
  <si>
    <t>HYD-LFT-INC-INCL-246</t>
  </si>
  <si>
    <t>AI17</t>
  </si>
  <si>
    <t>FPGA - Erector/Strongback inclinometer 2 for</t>
  </si>
  <si>
    <t>HYD-LFT-INC-INCL-247</t>
  </si>
  <si>
    <t>FPGA - Erector/Strongback inclinometer 3 for</t>
  </si>
  <si>
    <t>HYD-LFT-INC-INCL-248</t>
  </si>
  <si>
    <t>FPGA - Clamp Spool PVA Power Relay for</t>
  </si>
  <si>
    <t>HYD-LFT-PVL-Pos-152</t>
  </si>
  <si>
    <t>FPGA - Strongback Spool PVA Power Relay for</t>
  </si>
  <si>
    <t>HYD-LFT-PVL-Pos-153</t>
  </si>
  <si>
    <t>FPGA - Lift Spool PVA Power SSR Relay for</t>
  </si>
  <si>
    <t>HYD-LFT-PVL-Pos-154</t>
  </si>
  <si>
    <t xml:space="preserve">FPGA - S1 Umbilical accumulator bleed Enable for </t>
  </si>
  <si>
    <t>HYD-S1U-DVL-B-202</t>
  </si>
  <si>
    <t>S1 Position Prox 1 - Extended</t>
  </si>
  <si>
    <t>HYD-S1U-PXS-Px-221</t>
  </si>
  <si>
    <t>S1 Position Prox 2 - Cleared Flame Bucket</t>
  </si>
  <si>
    <t>HYD-S1U-PXS-Px-222</t>
  </si>
  <si>
    <t>FPGA - S1U Retract 2 - NO Prox</t>
  </si>
  <si>
    <t>S1 Position Prox 3 - Cleared Flame Bucket</t>
  </si>
  <si>
    <t>HYD-S1U-PXS-Px-223</t>
  </si>
  <si>
    <t>FPGA - S1U Retract 3 - NO Prox for</t>
  </si>
  <si>
    <t>S1 Position Prox 4 - Retracted</t>
  </si>
  <si>
    <t>HYD-S1U-PXS-Px-224</t>
  </si>
  <si>
    <t>S1 Umbilical Engagement distance prox</t>
  </si>
  <si>
    <t>HYD-S1U-PXS-Px-245</t>
  </si>
  <si>
    <t>Inductive Proximity| Sensor S1 head</t>
  </si>
  <si>
    <t>HYD-S1U-PXS-Px-578</t>
  </si>
  <si>
    <t>FPGA - S1U Retract 1 - NO Prox</t>
  </si>
  <si>
    <t>HYD-S1U-PXS-PxE-221</t>
  </si>
  <si>
    <t>FPGA - S1U Retract 4 - NO Prox for</t>
  </si>
  <si>
    <t>HYD-S1U-PXS-PxR-224</t>
  </si>
  <si>
    <t>IGN store bottle Tempurature CB3</t>
  </si>
  <si>
    <t>IGN_Ts</t>
  </si>
  <si>
    <t>RTD7</t>
  </si>
  <si>
    <t>Rocket Power Isolation Enable PSU A</t>
  </si>
  <si>
    <t>ISO-EN PSU A</t>
  </si>
  <si>
    <t>Rocket Power Isolation Enable PSU B</t>
  </si>
  <si>
    <t>ISO-EN PSU B</t>
  </si>
  <si>
    <t>Motor Enable Contactor</t>
  </si>
  <si>
    <t>KF-KS-CT-B-572</t>
  </si>
  <si>
    <t>RP-1 Pump Inlet Pressure</t>
  </si>
  <si>
    <t>Reservoir Oil Level</t>
  </si>
  <si>
    <t>LEV-1</t>
  </si>
  <si>
    <t>HD 1 &amp; 4 Sump level</t>
  </si>
  <si>
    <t>LEV-2</t>
  </si>
  <si>
    <t>HD 2 &amp; 3 Sump level</t>
  </si>
  <si>
    <t>LEV-3</t>
  </si>
  <si>
    <t>Lift Off Detect Prox A</t>
  </si>
  <si>
    <t>LOD-PXS-PXR-A</t>
  </si>
  <si>
    <t>Lift off detect</t>
  </si>
  <si>
    <t>Lift Off Detect Prox B</t>
  </si>
  <si>
    <t>LOD-PXS-PXR-B</t>
  </si>
  <si>
    <t>Pump 1 Contactor</t>
  </si>
  <si>
    <t>M1</t>
  </si>
  <si>
    <t>Pump 1 SS Start</t>
  </si>
  <si>
    <t>Soft Starter</t>
  </si>
  <si>
    <t>Pump 1 SS Stop</t>
  </si>
  <si>
    <t>LOX PUMP 2 VSD Fault</t>
  </si>
  <si>
    <t>M10</t>
  </si>
  <si>
    <t>LOX PUMP 2 VSD Enable Contact (Internal to VSD)</t>
  </si>
  <si>
    <t>LOX PUMP 2 VSD Speed Feedback</t>
  </si>
  <si>
    <t>LOX PUMP 2 VSD Speed Setpoint</t>
  </si>
  <si>
    <t>AO7</t>
  </si>
  <si>
    <t>LOX PUMP 2 Enable Contactor</t>
  </si>
  <si>
    <t>M10K</t>
  </si>
  <si>
    <t>Pump 2 SS Stop</t>
  </si>
  <si>
    <t>M2</t>
  </si>
  <si>
    <t>Pump 2 Contactor</t>
  </si>
  <si>
    <t>Pump 2 SS Start</t>
  </si>
  <si>
    <t>Recirculation Pumps</t>
  </si>
  <si>
    <t>M3</t>
  </si>
  <si>
    <t xml:space="preserve">M3 Sump Run Feedback </t>
  </si>
  <si>
    <t>Motor</t>
  </si>
  <si>
    <t>HD 2 &amp; 3 Sump Pump Start</t>
  </si>
  <si>
    <t>M4</t>
  </si>
  <si>
    <t xml:space="preserve">M4 Sump Run Feedback </t>
  </si>
  <si>
    <t>HD 1 &amp; 4 Sump Pump Start</t>
  </si>
  <si>
    <t>M5</t>
  </si>
  <si>
    <t>Recirculation Pump Feedback</t>
  </si>
  <si>
    <t>LOX PUMP 1 VSD Fault</t>
  </si>
  <si>
    <t>M9</t>
  </si>
  <si>
    <t>LOX PUMP 1 VSD Enable Contact (Internal to VSD)</t>
  </si>
  <si>
    <t>LOX PUMP 1 VSD Speed Feedback</t>
  </si>
  <si>
    <t>LOX PUMP 1 VSD Speed Setpoint</t>
  </si>
  <si>
    <t>LOX PUMP 1 Enable Contactor</t>
  </si>
  <si>
    <t>M9K</t>
  </si>
  <si>
    <t>Clamp lock latch - state feed back - closed</t>
  </si>
  <si>
    <t>MEC-CL-PXS-PxC-419</t>
  </si>
  <si>
    <t>FPGA - Clamp Lock position - locked</t>
  </si>
  <si>
    <t>MEC-CL-PXS-PxC-651</t>
  </si>
  <si>
    <t>Clamp Lock position - locked</t>
  </si>
  <si>
    <t>FPGA - Clamp Lock position - locked for</t>
  </si>
  <si>
    <t>MEC-CL-PXS-PxC-653</t>
  </si>
  <si>
    <t>Clamp lock latch - state feed back - open</t>
  </si>
  <si>
    <t>MEC-CL-PXS-PxO-418</t>
  </si>
  <si>
    <t>FPGA - Clamp Lock position - unlocked</t>
  </si>
  <si>
    <t>MEC-CL-PXS-PxO-650</t>
  </si>
  <si>
    <t>Clamp Lock position - unlocked</t>
  </si>
  <si>
    <t>FPGA - Clamp Lock position - unlocked for</t>
  </si>
  <si>
    <t>MEC-CL-PXS-PxO-652</t>
  </si>
  <si>
    <t>Clamp lock latch - energize to unlock latch</t>
  </si>
  <si>
    <t>MEC-CL-SLD-B-417</t>
  </si>
  <si>
    <t>Clamp Lock - Energize to Lock clamp</t>
  </si>
  <si>
    <t>MEC-CL-SLD-B-649</t>
  </si>
  <si>
    <t>Pump 1 PRV</t>
  </si>
  <si>
    <t>P1 PRV (S5)</t>
  </si>
  <si>
    <t>% Spool Position</t>
  </si>
  <si>
    <t>Pump 2 PRV</t>
  </si>
  <si>
    <t>P2 PRV (S6)</t>
  </si>
  <si>
    <t>Box Purge Status - From PLC</t>
  </si>
  <si>
    <t>PC-PRG-CTL-GV-420</t>
  </si>
  <si>
    <t>Pad Control</t>
  </si>
  <si>
    <t>Controller</t>
  </si>
  <si>
    <t>Gas Vapor Warning</t>
  </si>
  <si>
    <t>Pressure to lift circuit</t>
  </si>
  <si>
    <t>PT-1</t>
  </si>
  <si>
    <t>Pressure to HD circuit</t>
  </si>
  <si>
    <t>PT-2</t>
  </si>
  <si>
    <t>Lift circuit line pressure</t>
  </si>
  <si>
    <t>PT-3</t>
  </si>
  <si>
    <t>Hold down circuit pressure</t>
  </si>
  <si>
    <t>PT-4</t>
  </si>
  <si>
    <t>S1 Umbilical circuit pressure</t>
  </si>
  <si>
    <t>PT-5</t>
  </si>
  <si>
    <t>HDL line pressure</t>
  </si>
  <si>
    <t>PT-6</t>
  </si>
  <si>
    <t>instroke pressure - HD1</t>
  </si>
  <si>
    <t>PTA-1</t>
  </si>
  <si>
    <t>instroke pressure - HD2</t>
  </si>
  <si>
    <t>PTA-2</t>
  </si>
  <si>
    <t>instroke pressure - HD3</t>
  </si>
  <si>
    <t>PTA-3</t>
  </si>
  <si>
    <t>instroke pressure - HD4</t>
  </si>
  <si>
    <t>PTA-4</t>
  </si>
  <si>
    <t>S1 Umbilical outstroke pressure</t>
  </si>
  <si>
    <t>PTA-5</t>
  </si>
  <si>
    <t>Prevalve open pressure</t>
  </si>
  <si>
    <t>PTA-6</t>
  </si>
  <si>
    <t>Accumulator Bladder gas pressure - HD1</t>
  </si>
  <si>
    <t>PTAC-1</t>
  </si>
  <si>
    <t>Accumulator Bladder gas pressure - HD2</t>
  </si>
  <si>
    <t>PTAC-2</t>
  </si>
  <si>
    <t>Accumulator Bladder gas pressure - HD3</t>
  </si>
  <si>
    <t>PTAC-3</t>
  </si>
  <si>
    <t>Accumulator Bladder gas pressure - HD4</t>
  </si>
  <si>
    <t>PTAC-4</t>
  </si>
  <si>
    <t>S1 Umbilical Accumulator Bladder Pressure</t>
  </si>
  <si>
    <t>PTAC-5</t>
  </si>
  <si>
    <t>Umbilical extend accumulator pressure</t>
  </si>
  <si>
    <t>PTAC-6</t>
  </si>
  <si>
    <t>HDL accumulator bladder pressure</t>
  </si>
  <si>
    <t>PTAC-7</t>
  </si>
  <si>
    <t>outstroke pressure - HD1</t>
  </si>
  <si>
    <t>PTB-1</t>
  </si>
  <si>
    <t>outstroke pressure - HD2</t>
  </si>
  <si>
    <t>PTB-2</t>
  </si>
  <si>
    <t>outstroke pressure - HD3</t>
  </si>
  <si>
    <t>PTB-3</t>
  </si>
  <si>
    <t>outstroke pressure - HD4</t>
  </si>
  <si>
    <t>PTB-4</t>
  </si>
  <si>
    <t>S1 Umbilical instroke pressure</t>
  </si>
  <si>
    <t>PTB-5</t>
  </si>
  <si>
    <t>Prevalve close pressure</t>
  </si>
  <si>
    <t>PTB-6</t>
  </si>
  <si>
    <t>FPGA - Shore Power Isolate Enable for CPWR-RST-FX-CD-31</t>
  </si>
  <si>
    <t>Relay to be added</t>
  </si>
  <si>
    <t>FPGA - Clamp Lock Enable</t>
  </si>
  <si>
    <t>FPGA - Clamp Unlock Enable SSR</t>
  </si>
  <si>
    <t>Isolate P1 Circuit</t>
  </si>
  <si>
    <t>S1</t>
  </si>
  <si>
    <t>Back up S10 - top clamp open</t>
  </si>
  <si>
    <t>S10.1</t>
  </si>
  <si>
    <t>Back up S10 - top clamp close</t>
  </si>
  <si>
    <t>S10.2</t>
  </si>
  <si>
    <t>S8 changeover to backup</t>
  </si>
  <si>
    <t>S11, S12</t>
  </si>
  <si>
    <t>Back up S13 - strongback retract</t>
  </si>
  <si>
    <t>S13.1</t>
  </si>
  <si>
    <t>Back up S13 - strongback engage</t>
  </si>
  <si>
    <t>S13.2</t>
  </si>
  <si>
    <t>S9 change over to back up</t>
  </si>
  <si>
    <t>S14, S15</t>
  </si>
  <si>
    <t>HD circuit bleed</t>
  </si>
  <si>
    <t>S16</t>
  </si>
  <si>
    <t>High Speed Retract HD1</t>
  </si>
  <si>
    <t>S17</t>
  </si>
  <si>
    <t xml:space="preserve">FPGA - Hold Down Fast Retract Primary Enable for HYD-HD-SSR-B-168 </t>
  </si>
  <si>
    <t>S17,S18,S21,S23</t>
  </si>
  <si>
    <t>High Speed Retract HD2</t>
  </si>
  <si>
    <t>S19</t>
  </si>
  <si>
    <t>Power Isolation Contactor S1L-ISO(A)</t>
  </si>
  <si>
    <t>S1L-ISO(A)</t>
  </si>
  <si>
    <t>Power Isolation Contactor S1L-ISO(B)</t>
  </si>
  <si>
    <t>S1L-ISO(B)</t>
  </si>
  <si>
    <t>Power Isolation Contactor S1U-ISO(A)</t>
  </si>
  <si>
    <t>S1U-ISO(A)</t>
  </si>
  <si>
    <t>Power Isolation Contactor S1U-ISO(B)</t>
  </si>
  <si>
    <t>S1U-ISO(B)</t>
  </si>
  <si>
    <t>S1 Umbilical face Temperature CB3</t>
  </si>
  <si>
    <t>S1-UMB_Face_Ts</t>
  </si>
  <si>
    <t>S1 Umbilical top cover Temperature CB3</t>
  </si>
  <si>
    <t>S1-UMB_Ts</t>
  </si>
  <si>
    <t>Single Pump Operation</t>
  </si>
  <si>
    <t>High Speed Retract HD3</t>
  </si>
  <si>
    <t>S21</t>
  </si>
  <si>
    <t>High Speed Retract HD4</t>
  </si>
  <si>
    <t>S23</t>
  </si>
  <si>
    <t>Slow Extend HD1</t>
  </si>
  <si>
    <t>S25.1</t>
  </si>
  <si>
    <t>FPGA - Hold Down slow extend enable and the HD recirc Valves</t>
  </si>
  <si>
    <t>S25.1, S26.1, S27.1, S28.1, S47.1, S47.2, S47.3, S47.4</t>
  </si>
  <si>
    <t>Slow Retract HD1</t>
  </si>
  <si>
    <t>S25.2</t>
  </si>
  <si>
    <t>FPGA - Hold Down slow retract enable for HYD-HD-DVL-B-175to178</t>
  </si>
  <si>
    <t>S25.2,S26.2,S27.2,S28.2</t>
  </si>
  <si>
    <t>Slow Extend HD2</t>
  </si>
  <si>
    <t>S26.1</t>
  </si>
  <si>
    <t>Slow Retract HD2</t>
  </si>
  <si>
    <t>S26.2</t>
  </si>
  <si>
    <t>Slow Extend HD3</t>
  </si>
  <si>
    <t>S27.1</t>
  </si>
  <si>
    <t>Slow Retract HD3</t>
  </si>
  <si>
    <t>S27.2</t>
  </si>
  <si>
    <t>Slow Extend HD4</t>
  </si>
  <si>
    <t>S28.1</t>
  </si>
  <si>
    <t>Slow Retract HD4</t>
  </si>
  <si>
    <t>S28.2</t>
  </si>
  <si>
    <t>S1 Umbilical accumulator bleed</t>
  </si>
  <si>
    <t>S29</t>
  </si>
  <si>
    <t>FPGA - S2 Jettison Enable PVA Power SSR for</t>
  </si>
  <si>
    <t>S2J-S2H-DVL-Pos-435</t>
  </si>
  <si>
    <t>S2 Umbilical locking ram position - Extended</t>
  </si>
  <si>
    <t>S2J-S2H-PXS-PxE-437</t>
  </si>
  <si>
    <t>S2 Umbilical locking ram position - Retracted</t>
  </si>
  <si>
    <t>S2J-S2H-PXS-PxR-438</t>
  </si>
  <si>
    <t>Power Isolation Contactor S2L-ISO(A)</t>
  </si>
  <si>
    <t>S2L-ISO(A)</t>
  </si>
  <si>
    <t>Power Isolation Contactor S2L-ISO(B)</t>
  </si>
  <si>
    <t>S2L-ISO(B)</t>
  </si>
  <si>
    <t>Power Isolation Contactor S2U-ISO(A)</t>
  </si>
  <si>
    <t>S2U-ISO(A)</t>
  </si>
  <si>
    <t>Power Isolation Contactor S2U-ISO(B)</t>
  </si>
  <si>
    <t>S2U-ISO(B)</t>
  </si>
  <si>
    <t>S2 Umbilical face temperature CB5</t>
  </si>
  <si>
    <t>S2-Umb_Ts</t>
  </si>
  <si>
    <t>Isolate P2 Circuit</t>
  </si>
  <si>
    <t>S3</t>
  </si>
  <si>
    <t>S1 Umbilical Primary Slow Extend</t>
  </si>
  <si>
    <t>S30.1</t>
  </si>
  <si>
    <t>FPGA - S1 Umbilical slow movement enable for HYD-S1U-DVL-B-208/209</t>
  </si>
  <si>
    <t>S30.1, S30.2</t>
  </si>
  <si>
    <t>S1 Umbilical Primary Slow Retract</t>
  </si>
  <si>
    <t>S30.2</t>
  </si>
  <si>
    <t>S1 Umbilical Secondary Slow Extend</t>
  </si>
  <si>
    <t>S31.1</t>
  </si>
  <si>
    <t>FPGA - S1 Umbilical slow movement enable for HYD-S1U-DVL-B-210/211</t>
  </si>
  <si>
    <t>S31.1, S31.2</t>
  </si>
  <si>
    <t>S1 Umbilical Secondary Slow Retract</t>
  </si>
  <si>
    <t>S31.2</t>
  </si>
  <si>
    <t>Prevalve open</t>
  </si>
  <si>
    <t>S32.1</t>
  </si>
  <si>
    <t>Prevalve close</t>
  </si>
  <si>
    <t>S32.2</t>
  </si>
  <si>
    <t>FPGA - Prevalve close Enable for HYD-S1U-DVL-B-204</t>
  </si>
  <si>
    <t>Prevalve back up invert actuator state</t>
  </si>
  <si>
    <t>S33</t>
  </si>
  <si>
    <t>FPGA - Prevalve back up invert actuator state Enable for HYD-S1U-DVL-B-205</t>
  </si>
  <si>
    <t>S1 Umbilical high speed retract primary</t>
  </si>
  <si>
    <t>S34, S36</t>
  </si>
  <si>
    <t>FPGA - S1 Umbilical Fast Retract Primary Enable for HYD-S1U-DVL-B-207</t>
  </si>
  <si>
    <t>S34,S36</t>
  </si>
  <si>
    <t>S1 Umbilical high speed retract secondary For</t>
  </si>
  <si>
    <t>S35,S37</t>
  </si>
  <si>
    <t>FPGA - S1 Umbilical Fast Retract Secondary Enable for HYD-S1U-DVL-B-701</t>
  </si>
  <si>
    <t>prevalve bleed</t>
  </si>
  <si>
    <t>S38, S39</t>
  </si>
  <si>
    <t>Power Isolation Contactor S3-ISO(A)</t>
  </si>
  <si>
    <t>S3-ISO(A)</t>
  </si>
  <si>
    <t>Power Isolation Contactor S3-ISO(B)</t>
  </si>
  <si>
    <t>S3-ISO(B)</t>
  </si>
  <si>
    <t>Bypass Valve For Pressure Testing HD Circuit</t>
  </si>
  <si>
    <t>S4</t>
  </si>
  <si>
    <t>HD lock accumulator bleed</t>
  </si>
  <si>
    <t>S40</t>
  </si>
  <si>
    <t>HD lock gang open close</t>
  </si>
  <si>
    <t>S41</t>
  </si>
  <si>
    <t>HD lock invert drive state</t>
  </si>
  <si>
    <t>S42</t>
  </si>
  <si>
    <t>Isolate HDL1</t>
  </si>
  <si>
    <t>S43</t>
  </si>
  <si>
    <t>FPGA - Isolate HDL1 Enable for HYD-HDL-DVL-B-261</t>
  </si>
  <si>
    <t>Isolate HDL2</t>
  </si>
  <si>
    <t>S44</t>
  </si>
  <si>
    <t>FPGA - Isolate HDL2 Enable for HYD-HDL-DVL-B-262</t>
  </si>
  <si>
    <t>Isolate HDL3</t>
  </si>
  <si>
    <t>S45</t>
  </si>
  <si>
    <t>FPGA - Isolate HDL3 Enable for HYD-HDL-DVL-B-263</t>
  </si>
  <si>
    <t>Isolate HDL4</t>
  </si>
  <si>
    <t>S46</t>
  </si>
  <si>
    <t>FPGA - Isolate HDL4 Enable for HYD-HDL-DVL-B-264</t>
  </si>
  <si>
    <t>Hold Down Cylinder Oil Circulation Valve HD1</t>
  </si>
  <si>
    <t>S47.1</t>
  </si>
  <si>
    <t>Hold Down Cylinder Oil Circulation Valve HD2</t>
  </si>
  <si>
    <t>S47.2</t>
  </si>
  <si>
    <t>Hold Down Cylinder Oil Circulation Valve HD3</t>
  </si>
  <si>
    <t>S47.3</t>
  </si>
  <si>
    <t>Hold Down Cylinder Oil Circulation Valve HD4</t>
  </si>
  <si>
    <t>S47.4</t>
  </si>
  <si>
    <t>Platform tilt Valve supply on</t>
  </si>
  <si>
    <t>S7</t>
  </si>
  <si>
    <t>FPGA - Lift Spool PVA Feedback for</t>
  </si>
  <si>
    <t>Platform tilt</t>
  </si>
  <si>
    <t>Platform tilt - spool position</t>
  </si>
  <si>
    <t>N3</t>
  </si>
  <si>
    <t>Top Clamp Valve supply on</t>
  </si>
  <si>
    <t>S8</t>
  </si>
  <si>
    <t>FPGA - Clamp Spool PVA Position Feedback for</t>
  </si>
  <si>
    <t>Top Clamp Open/Close</t>
  </si>
  <si>
    <t>Top Clamp Open/Close - spool position</t>
  </si>
  <si>
    <t>Strongback Valve supply on</t>
  </si>
  <si>
    <t>S9</t>
  </si>
  <si>
    <t>FPGA - Strongback Spool PVA Feedback for</t>
  </si>
  <si>
    <t>Strongback extend/retract</t>
  </si>
  <si>
    <t>Strongback extend/retract - spool position</t>
  </si>
  <si>
    <t>SITOP1 Power supply Trip</t>
  </si>
  <si>
    <t>SITOP1</t>
  </si>
  <si>
    <t>Current Overload</t>
  </si>
  <si>
    <t>SITOP10 Power supply Trip</t>
  </si>
  <si>
    <t>SITOP10</t>
  </si>
  <si>
    <t>SITOP12 Power supply trip</t>
  </si>
  <si>
    <t>SITOP12</t>
  </si>
  <si>
    <t>SITOP13 Power supply trip</t>
  </si>
  <si>
    <t>SITOP13</t>
  </si>
  <si>
    <t>SITOP14 Power supply trip</t>
  </si>
  <si>
    <t>SITOP14</t>
  </si>
  <si>
    <t>ISO-EN</t>
  </si>
  <si>
    <t>SITOP15 Power supply trip</t>
  </si>
  <si>
    <t>SITOP15</t>
  </si>
  <si>
    <t>SITOP2 Power supply Trip</t>
  </si>
  <si>
    <t>SITOP2</t>
  </si>
  <si>
    <t>SITOP3 Power supply Trip</t>
  </si>
  <si>
    <t>SITOP3</t>
  </si>
  <si>
    <t>SITOP4 Power supply Trip</t>
  </si>
  <si>
    <t>SITOP4</t>
  </si>
  <si>
    <t>SITOP5 Power supply Trip</t>
  </si>
  <si>
    <t>SITOP5</t>
  </si>
  <si>
    <t>SITOP6 Power supply Trip</t>
  </si>
  <si>
    <t>SITOP6</t>
  </si>
  <si>
    <t>SITOP7 Power supply Trip</t>
  </si>
  <si>
    <t>SITOP7</t>
  </si>
  <si>
    <t>SITOP8 Power supply Trip</t>
  </si>
  <si>
    <t>SITOP8</t>
  </si>
  <si>
    <t>SITOP9 Power supply Trip</t>
  </si>
  <si>
    <t>SITOP9</t>
  </si>
  <si>
    <t>ESTOP Reset HV Batt</t>
  </si>
  <si>
    <t>SSR017</t>
  </si>
  <si>
    <t>Strongback face Temp CB5</t>
  </si>
  <si>
    <t>STB_Fr_Face_Ts</t>
  </si>
  <si>
    <t>SITOP's Reset CB6</t>
  </si>
  <si>
    <t>STP-CB6RST</t>
  </si>
  <si>
    <t>N5</t>
  </si>
  <si>
    <t>SITOP's Reset CB8</t>
  </si>
  <si>
    <t>STP-CB8RST</t>
  </si>
  <si>
    <t>C2</t>
  </si>
  <si>
    <t>All SITOP's Reset</t>
  </si>
  <si>
    <t>STP-RST</t>
  </si>
  <si>
    <t>HD circuit bleed valve state</t>
  </si>
  <si>
    <t>SW16</t>
  </si>
  <si>
    <t>S1 Umbilical accumulator bleed valve state</t>
  </si>
  <si>
    <t>SW29</t>
  </si>
  <si>
    <t>HD lock accumulator bleed valve state</t>
  </si>
  <si>
    <t>SW40</t>
  </si>
  <si>
    <t>Accumulator isolation valve state - HD1</t>
  </si>
  <si>
    <t>SWAC-1-C</t>
  </si>
  <si>
    <t>SWAC-1-O</t>
  </si>
  <si>
    <t>Accumulator isolation valve state - HD2</t>
  </si>
  <si>
    <t>SWAC-2-C</t>
  </si>
  <si>
    <t>SWAC-2-O</t>
  </si>
  <si>
    <t>Accumulator isolation valve state - HD3</t>
  </si>
  <si>
    <t>SWAC-3-C</t>
  </si>
  <si>
    <t>SWAC-3-O</t>
  </si>
  <si>
    <t>Accumulator isolation valve state - HD4</t>
  </si>
  <si>
    <t>SWAC-4-C</t>
  </si>
  <si>
    <t>SWAC-4-O</t>
  </si>
  <si>
    <t>S1 Umbilical Accumulator Isolator closed</t>
  </si>
  <si>
    <t>SWAC-5-C</t>
  </si>
  <si>
    <t>S1 Umbilical Accumulator Isolator open</t>
  </si>
  <si>
    <t>SWAC-5-O</t>
  </si>
  <si>
    <t>S1 Umbilical extend accumulator Isolator closed</t>
  </si>
  <si>
    <t>SWAC-6-C</t>
  </si>
  <si>
    <t>S1 Umbilical extend accumulator Isolator open</t>
  </si>
  <si>
    <t>SWAC-6-O</t>
  </si>
  <si>
    <t>Accumulator isolation HD Lock</t>
  </si>
  <si>
    <t>SWAC-7-C</t>
  </si>
  <si>
    <t>SWAC-7-O</t>
  </si>
  <si>
    <t>24V to vent, 0V to supply</t>
  </si>
  <si>
    <t>TBD 05C143XXX</t>
  </si>
  <si>
    <t>Reservoir Oil Temp</t>
  </si>
  <si>
    <t>TEMP-1</t>
  </si>
  <si>
    <t>Fairing - Heater 1 cut out circuit state</t>
  </si>
  <si>
    <t>Thermal Protection, FS-05C920</t>
  </si>
  <si>
    <t>Cut Out Circuit</t>
  </si>
  <si>
    <t>Interstage 2 - Heater 1 cut out circuit state</t>
  </si>
  <si>
    <t>Thermal Protection, FS-05C921</t>
  </si>
  <si>
    <t>Interstage 1 - Heater 1 cut out circuit state</t>
  </si>
  <si>
    <t>Thermal Protection, FS-05C922</t>
  </si>
  <si>
    <t>Power Pack - Heater 1 cut out circuit state Heater 1</t>
  </si>
  <si>
    <t>Thermal Protection, FS-05C923</t>
  </si>
  <si>
    <t>Power Pack - cut out circuit state Heater 2</t>
  </si>
  <si>
    <t>Thermal Protection, FS-05C924</t>
  </si>
  <si>
    <t>Umbilical temp Sensor CB3</t>
  </si>
  <si>
    <t>TMP-ZT-RTD-Ts-721</t>
  </si>
  <si>
    <t>HD 2 Accumulator Temp - CB3</t>
  </si>
  <si>
    <t>TMP-ZT-RTD-Ts-726</t>
  </si>
  <si>
    <t>HD 3 Accumulator Temp - CB3</t>
  </si>
  <si>
    <t>TMP-ZT-RTD-Ts-727</t>
  </si>
  <si>
    <t>HD 1 Accumulator Temp - CB4</t>
  </si>
  <si>
    <t>TMP-ZT-RTD-Ts-728</t>
  </si>
  <si>
    <t>HD 4 Accumulator Temp - CB4</t>
  </si>
  <si>
    <t>TMP-ZT-RTD-Ts-729</t>
  </si>
  <si>
    <t>RECIRC HEATING - Return Located near CB4</t>
  </si>
  <si>
    <t>TMP-ZT-RTD-Ts-730</t>
  </si>
  <si>
    <t>SPARE ANALOGUE INPUT</t>
  </si>
  <si>
    <t>S1 OT Pressure sensors</t>
  </si>
  <si>
    <t>Vehicle LOX Tank pressure maintain</t>
  </si>
  <si>
    <t>S2 OT Pressure sensors</t>
  </si>
  <si>
    <t>Fairing Umbilical HVAC delivery temp 2</t>
  </si>
  <si>
    <t>Fairing Umbilical HVAC delivery temp 3</t>
  </si>
  <si>
    <t>Review Notes</t>
  </si>
  <si>
    <t>Reference</t>
  </si>
  <si>
    <t>By:</t>
  </si>
  <si>
    <t>Dave Sheerin / Ian Curtis</t>
  </si>
  <si>
    <t>Date</t>
  </si>
  <si>
    <t>Document/Section Reference</t>
  </si>
  <si>
    <t>Subsection Reference</t>
  </si>
  <si>
    <t>Find Number (if known)</t>
  </si>
  <si>
    <t>Comment</t>
  </si>
  <si>
    <t>Resolution
(Accept/Accept w/ Comment/Reject/Withdrawn)</t>
  </si>
  <si>
    <t>LOX</t>
  </si>
  <si>
    <t>02CXXX4 to become 02C382 is missing. This is a Proportional valve
LO2 Flow Control Skid MARS|C2 Top Return Line Pr Valve</t>
  </si>
  <si>
    <t>Fixed JP 01/04/2019</t>
  </si>
  <si>
    <t>02Cxxx2 to become 02C383 is missing. This was a DV and is now a Proportional valve
LO2 Flow Control Skid MARS|C3 Top Return Line Pr Valve</t>
  </si>
  <si>
    <t>02CXXX1 Tank 1, Skid 2. Still to be labeled by GP. This became 02C348</t>
  </si>
  <si>
    <t>Fixed JP 01/04/2020</t>
  </si>
  <si>
    <t>02CXXX3 Tank 2, Skid 1 Still to be labeled by GP. This became 02C349</t>
  </si>
  <si>
    <t>02C331, functional purpose was changed and is now up to date in the component description</t>
  </si>
  <si>
    <t>Fixed - DS 27/03/2019</t>
  </si>
  <si>
    <t>02Cxxx8, is a PV to become 02C384. This is near the S1 umbilcal. So should come from to electrical vault and it's DI's to go back to CB3</t>
  </si>
  <si>
    <t>02C334, location is not here. Move to ground by erector. So control box is in the electrical vault</t>
  </si>
  <si>
    <t>Fixed-I/O moved to CB1 JP 29/03/19</t>
  </si>
  <si>
    <t>02C335 is in the strongback. Move IO's as needed.</t>
  </si>
  <si>
    <t>Fixed- Input CB5, Output CB1 JP 28/03/19</t>
  </si>
  <si>
    <t>02C336 wrong location should be in SB</t>
  </si>
  <si>
    <t>Fixed- Input CB5, Output CB1 JP 01/04/19</t>
  </si>
  <si>
    <t>02C337 Wrong Location. Move to ground by erector. So the electrical vault is it's source/destination</t>
  </si>
  <si>
    <t>Fixed in drawings- JP 28/03/19</t>
  </si>
  <si>
    <t>02C338 is in the strongback. Move IO's as needed.</t>
  </si>
  <si>
    <t>Fixed-Input CB5, Output CB1 JP 28/03/19</t>
  </si>
  <si>
    <t>02C341, I just relocated this valve to the LOx dump location. Shouldn't need anything else changed</t>
  </si>
  <si>
    <t>Checked JP 01/04/2019</t>
  </si>
  <si>
    <t>02C702 was wrongly identified. Should have been 02C705 and is now changed. Desciption also changed</t>
  </si>
  <si>
    <t>Fixed JP 28/03/19</t>
  </si>
  <si>
    <t>02C702 Missing from SWE</t>
  </si>
  <si>
    <t>02C703 Missing from SWE. Is using Modbus</t>
  </si>
  <si>
    <t>02C704 Missing from SWE. Is using Modbus</t>
  </si>
  <si>
    <t>02C921 Change location of PT to the ground beside the erector. CB1 or CB2 will be the more appropriate cabinet</t>
  </si>
  <si>
    <t>Fixed- Input CB5 JP 28/03/19</t>
  </si>
  <si>
    <t>02C922 Change location to SB</t>
  </si>
  <si>
    <t>02C923 Change location to SB</t>
  </si>
  <si>
    <t>02C934 Change location to Erector Ground</t>
  </si>
  <si>
    <t>02C930 To be added. Control location in CB8. Sensor Location in the tank area</t>
  </si>
  <si>
    <t>Added JP 01/04/2019 New Card AI14</t>
  </si>
  <si>
    <t>02C931 To be added. Control location in CB8. Sensor Location in the tank area</t>
  </si>
  <si>
    <t>02C932 To be added. Control location in CB8. Sensor Location in the tank area</t>
  </si>
  <si>
    <t>02C933 To be added. Control location in CB8. Sensor Location in the tank area</t>
  </si>
  <si>
    <t>02CXXX10 To be added. Skid 1 Return Vent Temp Sensor</t>
  </si>
  <si>
    <t xml:space="preserve">Added JP 01/04/2019 </t>
  </si>
  <si>
    <t>02CXXX11 To be added. Skid 2 Return Vent Temp Sensor</t>
  </si>
  <si>
    <t>02CXXX12 To be added. LO2 Dump Valve Temp Sensor</t>
  </si>
  <si>
    <t>02CXXX13 To be added. LO2 Loop Temp Sensor</t>
  </si>
  <si>
    <t>02CXXX14 To be added. LO2 Strongback Vent Temp Sensor</t>
  </si>
  <si>
    <t>GHe</t>
  </si>
  <si>
    <t>04C706- CB3</t>
  </si>
  <si>
    <t>Added JP 02/04/2019 New Card AI15</t>
  </si>
  <si>
    <t>04C707- CB3</t>
  </si>
  <si>
    <t>Elec</t>
  </si>
  <si>
    <t>XXXX</t>
  </si>
  <si>
    <t>ADDED BUT NEEDS TO BE DEFINED  GK 18/04/2019</t>
  </si>
  <si>
    <t>ECS</t>
  </si>
  <si>
    <t>Temp Sensors ECS at the S1 &amp; S2 heads?. They may be ts-117 and 118</t>
  </si>
  <si>
    <t>02C701 will now be modbus</t>
  </si>
  <si>
    <t>02C705 will now be modbus</t>
  </si>
  <si>
    <t>RP1</t>
  </si>
  <si>
    <t>01C705, missing from SWE. Is also using Modbus</t>
  </si>
  <si>
    <t>Fixed JP 04/04/2019</t>
  </si>
  <si>
    <t>ECS/HVAC</t>
  </si>
  <si>
    <t>05C708, missing from SWE. Likely to me 4-20mA. Goes back to the elec vault</t>
  </si>
  <si>
    <t>ADDED TO CB2 29/03/19</t>
  </si>
  <si>
    <t>05C709, missing from SWE. Likely to me 4-20mA. Goes back to the elec vault</t>
  </si>
  <si>
    <t>05C710, missing from SWE. Likely to me 4-20mA. Goes back to the elec vault</t>
  </si>
  <si>
    <t>05C711, missing from SWE. Likely to me 4-20mA. Goes back to the elec vault</t>
  </si>
  <si>
    <t>Chromalux Controls S1</t>
  </si>
  <si>
    <t>Chromalux Controls S1. Create a black box for these. See the IO list for the outputs to the Chromalux Control Box (CB10)</t>
  </si>
  <si>
    <t>100% done</t>
  </si>
  <si>
    <t>Chromalux Controls IS1. Create a black box for these. See the IO list for the outputs to the Chromalux Control Box (CB10)</t>
  </si>
  <si>
    <t xml:space="preserve">Chromalux Controls IS2. Create a black box for these. See the IO list for the outputs to the Chromalux Control Box (CB10) </t>
  </si>
  <si>
    <t>Chromalux Controls Fairing. Create a black box for these. See the IO list for the outputs to the Chromalux Control Box (CB10)</t>
  </si>
  <si>
    <t>Deluge</t>
  </si>
  <si>
    <t>41C305</t>
  </si>
  <si>
    <t>Don't change but label as (For Future)</t>
  </si>
  <si>
    <t>41C307</t>
  </si>
  <si>
    <t>To be removed. Check with Ian.</t>
  </si>
  <si>
    <t>Change input location to North Vault</t>
  </si>
  <si>
    <t>Fixed JP 03/04/2019</t>
  </si>
  <si>
    <t>Change input location to North Vault. Do not delete though. A new PT 41CXXX3 will be going in after 41C309 and can use this spot</t>
  </si>
  <si>
    <t>Change input location to North Vault. Do not delete though. A new PT 41CXXX2 will be going in after 41C308 and can use this spot</t>
  </si>
  <si>
    <t>Change input location to North Vault. Do not delete CB3 component. May be used for another PT eventually</t>
  </si>
  <si>
    <t>PT to go in after 41C306. Wired back to CB4</t>
  </si>
  <si>
    <t>PT to go in after 41C308. Wired back to CB3. Can take the place of 41C904</t>
  </si>
  <si>
    <t>PT to go in after 41C309. Wired back to CB3. Can take the place of 41C905</t>
  </si>
  <si>
    <t>GHe/AntiGeysering</t>
  </si>
  <si>
    <t>This is now a DCVN/O. So it will need proximity/limit switch feedback also</t>
  </si>
  <si>
    <t>These look to be wrongly labeled and in wrong location. Was 04C169. Now moved to erctor near the F2 box</t>
  </si>
  <si>
    <t>Fixed DS&amp;GK 2/04/19</t>
  </si>
  <si>
    <t>These look to be wrongly labeled and in wrong location. Was 04C170. Now moved to erctor near the F2 box</t>
  </si>
  <si>
    <t>This needs to be relocated. The Electronic valve is located nearest the F2 box</t>
  </si>
  <si>
    <t>04C344</t>
  </si>
  <si>
    <t>Same DO that triggers 04C343. This is to be comfirmed. BUT the EV still needs to be placed and wired near the F2 box</t>
  </si>
  <si>
    <t>Missing from SWE. This is a AI to be wired to CB3</t>
  </si>
  <si>
    <t>LC-2 GN2 UTILITY SKID</t>
  </si>
  <si>
    <t>This appears to now be removed from the latest P&amp;ID. Check with Ian. This was in an old BOM also.</t>
  </si>
  <si>
    <t>Removed JP 04/04/2019</t>
  </si>
  <si>
    <t>04C339</t>
  </si>
  <si>
    <t>Has a different find number from the latest P&amp;ID. Check with Ian. THIS IS NOW 04C343</t>
  </si>
  <si>
    <t>04C340</t>
  </si>
  <si>
    <t>has a different find number from the latest P&amp;ID. Check with Ian THIS IS NOW 04C344</t>
  </si>
  <si>
    <t>04c345</t>
  </si>
  <si>
    <t>Need DI feedbacks. Back to CB3</t>
  </si>
  <si>
    <t>04c346</t>
  </si>
  <si>
    <t>VSDs/VFDs</t>
  </si>
  <si>
    <t>LOx Motor Speed Control</t>
  </si>
  <si>
    <t>02CXXX (LO2 Pump 1), 02CXXX (LO2 Pump 2)</t>
  </si>
  <si>
    <r>
      <rPr>
        <b/>
        <sz val="10"/>
        <rFont val="Arial"/>
      </rPr>
      <t xml:space="preserve">All VSDs need the following signalling
</t>
    </r>
    <r>
      <rPr>
        <sz val="10"/>
        <color rgb="FF000000"/>
        <rFont val="Arial"/>
      </rPr>
      <t>Speed set point 4-20mA (AO)
Speed feed fack 4-20mA (AI)
Enable signal 24V (DO)
Fault Indication 24V (DI)</t>
    </r>
  </si>
  <si>
    <t>Added JO 03/04/2019</t>
  </si>
  <si>
    <t>GOX</t>
  </si>
  <si>
    <t>can be fixed by just changing names rather than relocaion of components</t>
  </si>
  <si>
    <t xml:space="preserve">This is in SWE but no longer in P&amp;ID. Delete name but keep component and wiring for something else </t>
  </si>
  <si>
    <t>CH4</t>
  </si>
  <si>
    <t>15C314</t>
  </si>
  <si>
    <t>Change to 15C380 and update description to GOX Ignitor Upstream Vent Return Solenoid</t>
  </si>
  <si>
    <t>DS 03/04/2019</t>
  </si>
  <si>
    <t>Change location to gas pad. Update descrption</t>
  </si>
  <si>
    <t>new PT to go into CB3</t>
  </si>
  <si>
    <t xml:space="preserve">Added JP 05/04/2019 </t>
  </si>
  <si>
    <t>Fixed JP 05/04/2019</t>
  </si>
  <si>
    <t>Change location to Erector. Update descrption</t>
  </si>
  <si>
    <t>Missing Prox Feedback</t>
  </si>
  <si>
    <t xml:space="preserve">Fixed JP 10/04/2019 </t>
  </si>
  <si>
    <t>Missing Prox Feedback. Relocate to the erector</t>
  </si>
  <si>
    <t>New electronic valve - Upstream Vent Return Solenoid</t>
  </si>
  <si>
    <t>CO2</t>
  </si>
  <si>
    <t>New PT. CO2 Flow indicating Pressure Transducer. Back to CB2 in the elec vault.</t>
  </si>
  <si>
    <t>Moisture sensor missing from SWE</t>
  </si>
  <si>
    <t xml:space="preserve">Added JP 08/04/2019 </t>
  </si>
  <si>
    <t>DI feedbacks missing from this valve</t>
  </si>
  <si>
    <t>Kero Motor Speed Control</t>
  </si>
  <si>
    <t>Speed set point 4-20mA (AO)</t>
  </si>
  <si>
    <t>Speed feed fack 4-20mA (AI)</t>
  </si>
  <si>
    <t>Enable signal 24V (DO)</t>
  </si>
  <si>
    <t>Fault Indication 24V (DI)</t>
  </si>
  <si>
    <t>Gas Helium F5/GN2 SKID</t>
  </si>
  <si>
    <t>Missing PT from SWE. "GN2 Utility Skid Inlet Pressure Transducer". Looks like this was 05C947</t>
  </si>
  <si>
    <t>HYDRAULICS</t>
  </si>
  <si>
    <t>THERE ARE SEVERAL CHANGES. SPECIFICALLY IN THE RELOCATION OF THE ITEMS FOR FROM THE F2 TO THE F3 BOX</t>
  </si>
  <si>
    <t>Reloacate to CB4. Filter is behind this box too</t>
  </si>
  <si>
    <t xml:space="preserve">Fixed JP 15/04/2019 </t>
  </si>
  <si>
    <t>Several more relocations required in the CB3 box. They are closer to the F2 box. Check the Markup</t>
  </si>
  <si>
    <t>Relabel this from SWAC-1 to include O</t>
  </si>
  <si>
    <t xml:space="preserve">Fixed JP 16/04/2019 </t>
  </si>
  <si>
    <t>Add this to the existing limit switch. This can be one device like the Topwox limit switches</t>
  </si>
  <si>
    <t>Relabel this from SWAC-2 to include O</t>
  </si>
  <si>
    <t>Relabel this from SWAC-3 to include O</t>
  </si>
  <si>
    <t>Relabel this from SWAC-4 to include O</t>
  </si>
  <si>
    <t>This should be in CB3 not CB4. But this should be able to poggy back on SWAC-5-C that is already going into CB3</t>
  </si>
  <si>
    <t>This is fine</t>
  </si>
  <si>
    <t>SWAC-5</t>
  </si>
  <si>
    <t>Old part. Not used any more. Leave as a spare inout at CB4</t>
  </si>
  <si>
    <t xml:space="preserve">Warm Oil Circulation. Hold Down Lock Block. </t>
  </si>
  <si>
    <t xml:space="preserve">Fixed GK 18/04/2019 </t>
  </si>
  <si>
    <t>41C303</t>
  </si>
  <si>
    <t>Not completed yet. Output from CB1, Input to closest node CB6 change to prop. valve</t>
  </si>
  <si>
    <t>Done on 147 GK 18/04/2019</t>
  </si>
  <si>
    <t>GN2 / KERO PURGE STAGE 1</t>
  </si>
  <si>
    <t>LN2 Isolation Discrete Valve missing . (needs prox feedback also) CB3</t>
  </si>
  <si>
    <t xml:space="preserve">Fixed GK 17/04/2019 </t>
  </si>
  <si>
    <t>PT needs to be added. CB5 (in SWE  - naming to be checked)</t>
  </si>
  <si>
    <t xml:space="preserve">Fixed JP 17/04/2019 </t>
  </si>
  <si>
    <t>Fixed JP 17/04/2019</t>
  </si>
  <si>
    <t>PT needs to be added. CB3 (in SWE  - naming to be checked)</t>
  </si>
  <si>
    <t>GN2</t>
  </si>
  <si>
    <t>05C950</t>
  </si>
  <si>
    <t>Moisture sensor to be added to CB3. NOTE: This single sensor replaces three.</t>
  </si>
  <si>
    <t>Check this is in the drawing. Should be there already</t>
  </si>
  <si>
    <t>New Addtion in F1 south gas pad. Output from CB1 and feedback required</t>
  </si>
  <si>
    <t>Added JP 17/04/2019</t>
  </si>
  <si>
    <t>TS Needed on the LN2 inject. Relabel of HVAC-LC-RTD-Ts-115. Located in the gas pad</t>
  </si>
  <si>
    <t>DS 17/04/2019</t>
  </si>
  <si>
    <t xml:space="preserve">TS Needed on the Fairing LN2 inject. </t>
  </si>
  <si>
    <t>03C940</t>
  </si>
  <si>
    <t>TS Needed on the interstage 1 LN2 inject. Confirm the naming. P&amp;ID have this as 939. Continue with 940 for now.</t>
  </si>
  <si>
    <t>TS Needed on the interstage 2 LN2 inject</t>
  </si>
  <si>
    <t>TS Needed on the Stage 1 LN2 inject</t>
  </si>
  <si>
    <t>LN2 Supply Pressure To be added in South Gas Pad via F1</t>
  </si>
  <si>
    <t>DELUGE</t>
  </si>
  <si>
    <t>Move to CB3</t>
  </si>
  <si>
    <t>Move to F2</t>
  </si>
  <si>
    <t>Move to CB4</t>
  </si>
  <si>
    <t>GN2 / KERO PURGE STAGE 2</t>
  </si>
  <si>
    <t>Missing from strongback. Output from CB1 and feedback to CB5 required</t>
  </si>
  <si>
    <t>Added JP 18/04/2019</t>
  </si>
  <si>
    <t>GN2 (HIGH FLOW)</t>
  </si>
  <si>
    <t>GN2 High Flow isolation Valve. Prox feedback also needed. Output CB1. Inputs CB3 via F2.</t>
  </si>
  <si>
    <t>05C948XXX</t>
  </si>
  <si>
    <t>High Flow GN2 Pressure Transducer. This is located CB3. This is a duplicate name. Will get updated after addition</t>
  </si>
  <si>
    <t>05C951XXX</t>
  </si>
  <si>
    <t>High Flow GN2 Pressure Transducer. This is located CB5. This is a duplicate name. Will get updated after addition</t>
  </si>
  <si>
    <t>05C351-4</t>
  </si>
  <si>
    <t>Combine all the PVs that are on seperate cables into one cable per device</t>
  </si>
  <si>
    <t>Fixed JP 18/04/2019</t>
  </si>
  <si>
    <t>05C347-50</t>
  </si>
  <si>
    <t>Where is this getting it's 0V from. It looks like this was left off.</t>
  </si>
  <si>
    <t>GK 17/04/2019</t>
  </si>
  <si>
    <t>There needs to be some split in the loading of the fuses. Nearly everything is on FX30</t>
  </si>
  <si>
    <t>GK 23/04/2019</t>
  </si>
  <si>
    <t>AO and DO cards has been requested to be powered of FX32</t>
  </si>
  <si>
    <t>Some weirdness going on with the the AI card and it's pin designation on the schematic</t>
  </si>
  <si>
    <t>KF-KS-PRS-Ps-573</t>
  </si>
  <si>
    <t>New addition. Not on the P&amp;ID yet but this is going to go in to CB7</t>
  </si>
  <si>
    <t>DS 17/04/2019 line dwg done GK23/04/2019</t>
  </si>
  <si>
    <t>Hydrualics</t>
  </si>
  <si>
    <t>C34 hydraulics needs to be added- see marked up line diagram CB4</t>
  </si>
  <si>
    <t xml:space="preserve">GK 18/04/2019 </t>
  </si>
  <si>
    <t>S16 Hydraulics needs to be moved -  CB4</t>
  </si>
  <si>
    <t>GN2 Purge</t>
  </si>
  <si>
    <t>Missing in drawings &amp; IO ist</t>
  </si>
  <si>
    <t xml:space="preserve">GK 29/04/2019 </t>
  </si>
  <si>
    <t>Dave to confirm - -bouble tagging!! - see line 125 by Jacob</t>
  </si>
  <si>
    <t>New PS ADD TO CB3</t>
  </si>
  <si>
    <t>MP-120 (Jettison GN2)</t>
  </si>
  <si>
    <t>EV - Ejection GN2 in CB5</t>
  </si>
  <si>
    <t>Added JP 30/04/2019</t>
  </si>
  <si>
    <t>05C952XXX</t>
  </si>
  <si>
    <t>PT - Ejection GN2 in CB5</t>
  </si>
  <si>
    <t>05CXXX MP113</t>
  </si>
  <si>
    <t>3 Way descrete valve between 05C020 &amp; 05C021 (TBC)</t>
  </si>
  <si>
    <t>PT missing from the P&amp;ID as well as SWE unknown find number MP115</t>
  </si>
  <si>
    <t>Added JP 30/04/2019 labelled as 05CXXX MP115.1</t>
  </si>
  <si>
    <t>Added JP 30/04/2019 labelled as 05CXXX MP115.2</t>
  </si>
  <si>
    <t>See the IO sheet for description</t>
  </si>
  <si>
    <t>Added JP 01/05/2019</t>
  </si>
  <si>
    <t>TBD (05C143??)</t>
  </si>
  <si>
    <t>updated GK 16/05/2019</t>
  </si>
  <si>
    <t>Fairing RTD 2</t>
  </si>
  <si>
    <t>There are three temp sensors in the Fairing head. This will mean a new RTD card</t>
  </si>
  <si>
    <t>Fairing RTD 3</t>
  </si>
  <si>
    <t>Same as above</t>
  </si>
  <si>
    <t>It appears that there is no part number assigned to the Modbus gateways. Please assign them to they can appear in the BOM</t>
  </si>
  <si>
    <t>Fixed JP 01/05/2019</t>
  </si>
  <si>
    <t>02C703 and 704</t>
  </si>
  <si>
    <t>It also appears that there is a gateway in the LOX area that has end devices beside the electrical vault. Needs changing</t>
  </si>
  <si>
    <t>HVAC-IS2-RTD-Ts-123</t>
  </si>
  <si>
    <t>move from CB4 to CB5 on HVAC line diagram and update the cable number</t>
  </si>
  <si>
    <t>HVAC-IS1-RTD-Ts-124</t>
  </si>
  <si>
    <t>Added</t>
  </si>
  <si>
    <t>Fixed JP 03/05/2019</t>
  </si>
  <si>
    <t>Fixed JP 02/05/2019</t>
  </si>
  <si>
    <t>AFTER SUBMISSION</t>
  </si>
  <si>
    <t>CB4.DC101</t>
  </si>
  <si>
    <t>1B/1T</t>
  </si>
  <si>
    <t>REVERSE</t>
  </si>
  <si>
    <t>ROTATE TOP WITH BOTTOM</t>
  </si>
  <si>
    <t>Fixed GK 23/05/2019</t>
  </si>
  <si>
    <t>5T/5B</t>
  </si>
  <si>
    <t>7B/7T</t>
  </si>
  <si>
    <t>2B/2T</t>
  </si>
  <si>
    <t>CB1.DC130</t>
  </si>
  <si>
    <t>WAS 1.1T/1.1B - 16-1T/B</t>
  </si>
  <si>
    <t>REMOVE .DOT NUMBERS</t>
  </si>
  <si>
    <t>DOT NUMBERING REMOVED ON 2 LEVEL TERMINALS</t>
  </si>
  <si>
    <t>DO1-4, DO1-2 &amp; DI9.1</t>
  </si>
  <si>
    <t>08K004 &amp; 08K005</t>
  </si>
  <si>
    <t>Sump pump control needs to be relocated from the south to north vault. These starters are not in the south vault</t>
  </si>
  <si>
    <t>Done GK 11/06/2019</t>
  </si>
  <si>
    <t>Change of the description on the Hyd pumps in CB6</t>
  </si>
  <si>
    <t>DS 24/05</t>
  </si>
  <si>
    <t>panels</t>
  </si>
  <si>
    <t>All panel purge pressure switchs to change to pressuer transmitters</t>
  </si>
  <si>
    <t>Done GK 27/05/2019</t>
  </si>
  <si>
    <t>LOX MOTORS</t>
  </si>
  <si>
    <t>M9/M10</t>
  </si>
  <si>
    <t>LOX MOTOR ADDED TO LINE DIAGRAM</t>
  </si>
  <si>
    <t>Fixed GK 24/05/2019</t>
  </si>
  <si>
    <t>LOX MOTOR Control (SS and Modbus) to be completed. ACS355 is the SS. FMBA-01 is the Modbus add on</t>
  </si>
  <si>
    <t>Done GK 10/06/2019</t>
  </si>
  <si>
    <t>Check all modbus gateways and their field devices for cabling improvments</t>
  </si>
  <si>
    <t>BP-PRG-PSW-Ps-423</t>
  </si>
  <si>
    <t>change to BP-PRG-PRS-Ps-423</t>
  </si>
  <si>
    <t>BP-PRG-PSW-Ps-430</t>
  </si>
  <si>
    <t>change to BP-PRG-PRS-Ps-430</t>
  </si>
  <si>
    <t>BP-PRG-PSW-Ps-424</t>
  </si>
  <si>
    <t>change to BP-PRG-PRS-Ps-424</t>
  </si>
  <si>
    <t>BP-PRG-PSW-Ps-425</t>
  </si>
  <si>
    <t>change to BP-PRG-PRS-Ps-425</t>
  </si>
  <si>
    <t>BP-PRG-PSW-Ps-433 ---  F5</t>
  </si>
  <si>
    <t>change to BP-PRG-PRS-Ps-433</t>
  </si>
  <si>
    <t>Fixed GK 27/05/2019</t>
  </si>
  <si>
    <t>BP-PRG-PSW-Ps-434 --- F6</t>
  </si>
  <si>
    <t>change to BP-PRG-PRS-Ps-436</t>
  </si>
  <si>
    <t>BP-PRG-PSW-Ps-431</t>
  </si>
  <si>
    <t>change to BP-PRG-PRS-Ps-431</t>
  </si>
  <si>
    <t>BP-PRG-PSW-Ps-432</t>
  </si>
  <si>
    <t>change to BP-PRG-PRS-Ps-432</t>
  </si>
  <si>
    <t>BP-PRG-PSW-Ps-427</t>
  </si>
  <si>
    <t>change to BP-PRG-PRS-Ps-427</t>
  </si>
  <si>
    <t>BP-PRG-PSW-Ps-428</t>
  </si>
  <si>
    <t>change to BP-PRG-PRS-Ps-428</t>
  </si>
  <si>
    <t>BP-PRG-PSW-Ps-429</t>
  </si>
  <si>
    <t>change to BP-PRG-PRS-Ps-429</t>
  </si>
  <si>
    <t>BP-PRG-PSW-Ps-426</t>
  </si>
  <si>
    <t>change to BP-PRG-PRS-Ps-426</t>
  </si>
  <si>
    <t>BP-PRG-PSW-Ps-422</t>
  </si>
  <si>
    <t>change to BP-PRG-PRS-Ps-422</t>
  </si>
  <si>
    <t>Scheme 7</t>
  </si>
  <si>
    <t>D4</t>
  </si>
  <si>
    <t>05C961</t>
  </si>
  <si>
    <t>Changed the symbol to show Serial. Was down as MODBUS</t>
  </si>
  <si>
    <t>DS 27/05/2019</t>
  </si>
  <si>
    <t>AI16 was added to the design in CB3</t>
  </si>
  <si>
    <t>The PLC Chassis where dropped of the CB1 and CB7 panel layouts due to SWE error</t>
  </si>
  <si>
    <t>DI3-1</t>
  </si>
  <si>
    <t>Several of the hydraulic system prox sensors find numbers required updating</t>
  </si>
  <si>
    <t>DIO1-1</t>
  </si>
  <si>
    <t>HYD-LFT-PXS-Px-241</t>
  </si>
  <si>
    <t>This is the clamp circuit not the lift circuit, this is a naming issue nothing else   -LFT changed to CL</t>
  </si>
  <si>
    <t>Done GK 2/07/2019</t>
  </si>
  <si>
    <t>HYD-LFT-PXS-Px-242</t>
  </si>
  <si>
    <t>HYD-LFT-PXS-Px-243</t>
  </si>
  <si>
    <t>HYD-LFT-PXS-Px-244</t>
  </si>
  <si>
    <t>Revised this section to include RJ45 termination points for the AFTS cabling to the serial converter.</t>
  </si>
  <si>
    <t>DONE</t>
  </si>
  <si>
    <t>DOEN</t>
  </si>
  <si>
    <t>Shunt Change for the fans. Was down as a 2A. Needs to change to a 5A (886-2061)</t>
  </si>
  <si>
    <t>Done GK 13/06/2019</t>
  </si>
  <si>
    <t>Added Component details for the inclinometers</t>
  </si>
  <si>
    <t>The 02C702 device is actually closer to the cross country area. Needs to be moved.</t>
  </si>
  <si>
    <t>AO7 card added to rack - VSD ref</t>
  </si>
  <si>
    <t>LOX-GOX-VSD-SPD-622</t>
  </si>
  <si>
    <t>LOX-GOX-VSD-B-623</t>
  </si>
  <si>
    <t>LOX-GOX-VSD-SPD-624</t>
  </si>
  <si>
    <t>LOX-GOX-VSD-B-625</t>
  </si>
  <si>
    <t>LOX-GOX-CT-B-626</t>
  </si>
  <si>
    <t>LOX-GOX-VSD-SPD-627</t>
  </si>
  <si>
    <t>LOX-GOX-VSD-B-628</t>
  </si>
  <si>
    <t>LOX-GOX-VSD-SPD-629</t>
  </si>
  <si>
    <t>LOX-GOX-VSD-B-630</t>
  </si>
  <si>
    <t>LOX-GOX-CT-B-631</t>
  </si>
  <si>
    <t>HYD-HPU-SS-B-632</t>
  </si>
  <si>
    <t>Hydraulics - Pump 1 Stop added</t>
  </si>
  <si>
    <t>HYD-HPU-SS-B-633</t>
  </si>
  <si>
    <t>Hydraulics - Pump 2 Stop added</t>
  </si>
  <si>
    <t>HYD-HD-MTR-B-199</t>
  </si>
  <si>
    <t>HD 1 &amp; 4 Sump Pump moved to North vault CB6</t>
  </si>
  <si>
    <t>HYD-HD-MTR-B-200</t>
  </si>
  <si>
    <t>HD 2 &amp; 3 Sump Pump moved to North vault CB6</t>
  </si>
  <si>
    <t>HYD-HD-MTR-B-504</t>
  </si>
  <si>
    <t>M3 Sump Run Feedback moved to North vault CB6</t>
  </si>
  <si>
    <t>HYD-HD-MTR-B-505</t>
  </si>
  <si>
    <t>M4 Sump Run Feedback moved to North vault CB6</t>
  </si>
  <si>
    <t>CB6 Cabinat</t>
  </si>
  <si>
    <t>Find number Chanhe 01C725 to 01C705</t>
  </si>
  <si>
    <t>S2J-S2H-PRS-Ps-604</t>
  </si>
  <si>
    <t>05C963 in BOM but not yet on P&amp;ID's</t>
  </si>
  <si>
    <t>05C952XXX - change to 05C963</t>
  </si>
  <si>
    <t>KTP-S1-PRS-Ps-579</t>
  </si>
  <si>
    <t>05C948XXX change to 05C959 AND CHANGE FRP PT TO PS</t>
  </si>
  <si>
    <t>FARU-INTF-TC-Ts-614</t>
  </si>
  <si>
    <t>FARU-FAR-TC-Ts-614</t>
  </si>
  <si>
    <t>INTERCHANGE change to Fairing</t>
  </si>
  <si>
    <t>FARU-INTF-TC-Ts-615</t>
  </si>
  <si>
    <t>FARU-FAR-TC-Ts-615</t>
  </si>
  <si>
    <t>HYD-LFT-PVL-Pos-150</t>
  </si>
  <si>
    <t>Change from S7 to S9</t>
  </si>
  <si>
    <t>Done GK 19/06/2019</t>
  </si>
  <si>
    <t>Signal conditioner added to AI</t>
  </si>
  <si>
    <t>Done GK 20/06/2019</t>
  </si>
  <si>
    <t>HYD-LFT-PVL-B-636</t>
  </si>
  <si>
    <t>DO swithcing relay added to 24v supply</t>
  </si>
  <si>
    <t>HYD-LFT-PVL-Pos-149</t>
  </si>
  <si>
    <t>Change from S6 to S8</t>
  </si>
  <si>
    <t>HYD-LFT-PVL-B-635</t>
  </si>
  <si>
    <t>HYD-LFT-PVL-Pos-151</t>
  </si>
  <si>
    <t>Change from S5 to S7</t>
  </si>
  <si>
    <t>HYD-LFT-PVL-B-637</t>
  </si>
  <si>
    <t>S47</t>
  </si>
  <si>
    <t>S47 (x4) In the latest hydraulics there 4 are new valves</t>
  </si>
  <si>
    <t>Done GK 27/06/2019 LINE 292-295</t>
  </si>
  <si>
    <t>Switch input required for the remote activation</t>
  </si>
  <si>
    <t>RTDs to go all over the erector. New RTD Cards in each of the erector nodes</t>
  </si>
  <si>
    <t>Remote control connections</t>
  </si>
  <si>
    <t>Is a PT and TC on P&amp;ID and BOM &amp; Drawings RTD was HVAC-IS1-RTD-Ts-124 and changed to 05C942 )</t>
  </si>
  <si>
    <t>New Analog out[ut Card Added</t>
  </si>
  <si>
    <t>Done GK 24/06/2019</t>
  </si>
  <si>
    <t>Chromalox Setpoint PID added</t>
  </si>
  <si>
    <t>Check ALL EREGs that they are wired correctly. Do they need 24vdc supplies?</t>
  </si>
  <si>
    <t>HVAC-STR-PRS-Ps-120</t>
  </si>
  <si>
    <t>ECS Regulator Pressure - is this the same as 03C937</t>
  </si>
  <si>
    <t>HVAC-STR-PRS-Ps-121</t>
  </si>
  <si>
    <t>ECS Regulator Temperature  is this the same as 03C936</t>
  </si>
  <si>
    <t>MEC-CL-SLD-B-639</t>
  </si>
  <si>
    <t>BP-PRG-PRS-Ps-638 To be finished</t>
  </si>
  <si>
    <t>Done GK 7/07/2019</t>
  </si>
  <si>
    <t xml:space="preserve">Split the RPSU Isolators into two groups. Isolate PSU bank A and B seperately. And use the two relay in series "safety" setup  </t>
  </si>
  <si>
    <t>Done GK 6/07/2019</t>
  </si>
  <si>
    <t>C9 missing from Hydraulics</t>
  </si>
  <si>
    <t>Done GK 28/06/2019</t>
  </si>
  <si>
    <t>S4 missing from Hydraulics</t>
  </si>
  <si>
    <t>C28 Missing</t>
  </si>
  <si>
    <t>Done GK 27/06/2019</t>
  </si>
  <si>
    <t>SW29 missing</t>
  </si>
  <si>
    <t>SW40 Missing</t>
  </si>
  <si>
    <t>analog cards moved from C1 to N1</t>
  </si>
  <si>
    <t>AO1 moved from C1 to N1</t>
  </si>
  <si>
    <t>AO2 moved from C1 to N1</t>
  </si>
  <si>
    <t xml:space="preserve">AO3 moved from C1 to N1 </t>
  </si>
  <si>
    <t>Change the Px to the Appropriate PxO or PxC on the IO and the drawings</t>
  </si>
  <si>
    <t>Go through the BOM and allocate the Find numbers to the dPTs.</t>
  </si>
  <si>
    <t>Hold Down Cylinder Oil Circulation Valve HD1 ADDED</t>
  </si>
  <si>
    <t>12 x AVR DC Breakers to change part no</t>
  </si>
  <si>
    <t>CPWR-RST-FX-CD-32</t>
  </si>
  <si>
    <t>PWRSUP-AVRACK|E-STOP input</t>
  </si>
  <si>
    <t>AVR Safety removed</t>
  </si>
  <si>
    <t>TS-02c956 MISSING</t>
  </si>
  <si>
    <t>Done GK 5/07/2019</t>
  </si>
  <si>
    <t>TS-02c957 MISSING</t>
  </si>
  <si>
    <t>PTAC-4 missing (in drawings but was deleted out of IO list no 191)</t>
  </si>
  <si>
    <t xml:space="preserve">fixed GK 3/07/2019	</t>
  </si>
  <si>
    <t>"HEAT" output to turn on the heating element on the hyd power pack is not in the drawings</t>
  </si>
  <si>
    <t>DO's &amp; AI's moved to FPGA cards</t>
  </si>
  <si>
    <t>TC-02C953. This is not correctly wired. This needs a 4-20mA converter.</t>
  </si>
  <si>
    <t xml:space="preserve"> AVR Rocket Power Isolation Enable PSU B added</t>
  </si>
  <si>
    <t>Done GK 4/07/2019</t>
  </si>
  <si>
    <t>HYD-S1U-DVL-B-208</t>
  </si>
  <si>
    <t>Moved from DO1 to DO3</t>
  </si>
  <si>
    <t>HYD-S1U-DVL-B-209</t>
  </si>
  <si>
    <t>Temperature probe allocations</t>
  </si>
  <si>
    <t>Done GK 11/07/2019</t>
  </si>
  <si>
    <t>S1 umbilical top cover temperature CB3</t>
  </si>
  <si>
    <t>S1 umbilical face temperature CB3</t>
  </si>
  <si>
    <t>IGN store bottle temp CB3</t>
  </si>
  <si>
    <t>Umbilical temp sensor CB3</t>
  </si>
  <si>
    <t>Hydraulic compartment temp TBD</t>
  </si>
  <si>
    <t>Strongback face temp CB5</t>
  </si>
  <si>
    <t>There are 3x18cores going from the vault to CB5 and only one is shown in the page 4 line diagram.-1,-2,-4</t>
  </si>
  <si>
    <t>Done DS 02/08/2019</t>
  </si>
  <si>
    <t>MEC-CL-SLD-B-417 Cable identification not on the line diagram</t>
  </si>
  <si>
    <t>Clamp prox left/right identification not in there.</t>
  </si>
  <si>
    <t>in the page 4 line diagram, -3 is missing (CB1/cb4-3)</t>
  </si>
  <si>
    <t>WC29 is the wrong name. Check the hyd BOM. Also there is no link to the line diagram.</t>
  </si>
  <si>
    <t>05C956 missing form drawing</t>
  </si>
  <si>
    <t>Done DS 31/07/2019</t>
  </si>
  <si>
    <t>05C950 missing from drawing. NOT TO BE ADDED. In Ian's latest P&amp;ID review he has removed it.</t>
  </si>
  <si>
    <t>05C962 Barrier Missing</t>
  </si>
  <si>
    <t>05C344 Missing</t>
  </si>
  <si>
    <t>05C339 Missing</t>
  </si>
  <si>
    <t>BOM for IS devices</t>
  </si>
  <si>
    <t>2200BGG200H23DA - This is general use:
not Intrinsically Safe - please review BOM LC-2 BOM Rev 3 5-29-19(1)</t>
  </si>
  <si>
    <t>All the Proportional Directional Valves on the erector need their names to be checked against the hydraulics BOM</t>
  </si>
  <si>
    <t>IS Barriers added</t>
  </si>
  <si>
    <t>Done GK 17/06/2019</t>
  </si>
  <si>
    <t>Done GK 18/06/2019</t>
  </si>
  <si>
    <t xml:space="preserve">not in P&amp;ID  - </t>
  </si>
  <si>
    <t>IS Barriers added	- - Component part not IS device</t>
  </si>
  <si>
    <t>41C999</t>
  </si>
  <si>
    <t xml:space="preserve">Component part not IS device - not in P&amp;ID  - </t>
  </si>
  <si>
    <t>41C998</t>
  </si>
  <si>
    <t>41C997</t>
  </si>
  <si>
    <t>IS Barriers added only on the AI not AO</t>
  </si>
  <si>
    <t>Done GK 21/06/2019</t>
  </si>
  <si>
    <t>02C329.2</t>
  </si>
  <si>
    <t>02C331.2</t>
  </si>
  <si>
    <t>02C332.2</t>
  </si>
  <si>
    <t>02C333.2</t>
  </si>
  <si>
    <t>02C337.2</t>
  </si>
  <si>
    <t>02C338.2</t>
  </si>
  <si>
    <t>02C345.2</t>
  </si>
  <si>
    <t>02C346.2</t>
  </si>
  <si>
    <t>02C384.2</t>
  </si>
  <si>
    <t>02C382.2</t>
  </si>
  <si>
    <t>02C383.2</t>
  </si>
  <si>
    <t>02C335.2</t>
  </si>
  <si>
    <t>01C309.2</t>
  </si>
  <si>
    <t>Mark</t>
  </si>
  <si>
    <t>Path</t>
  </si>
  <si>
    <t>Origin</t>
  </si>
  <si>
    <t>Destination</t>
  </si>
  <si>
    <t>ETH1-CB2</t>
  </si>
  <si>
    <t>Network</t>
  </si>
  <si>
    <t>C.A.CB2&lt;&gt;C.A.CB1</t>
  </si>
  <si>
    <t>CB2 - Control Box 2</t>
  </si>
  <si>
    <t>CB1 - Control Box 1</t>
  </si>
  <si>
    <t>4C-CAT6e</t>
  </si>
  <si>
    <t>ETH1-CB1</t>
  </si>
  <si>
    <t>C.A.CB1&lt;&gt;C.A.CB1</t>
  </si>
  <si>
    <t>ETH2-CB7</t>
  </si>
  <si>
    <t>C.A.CB1&lt;&gt;C.CB7</t>
  </si>
  <si>
    <t>CB7 Control Box</t>
  </si>
  <si>
    <t>ETH2-CB2</t>
  </si>
  <si>
    <t>ETH1-CB3</t>
  </si>
  <si>
    <t>C.A.CB1&lt;&gt;C.D.CB3</t>
  </si>
  <si>
    <t>CB3 - Control Box 3</t>
  </si>
  <si>
    <t>ETH2-CB1</t>
  </si>
  <si>
    <t>ETH1-CB5</t>
  </si>
  <si>
    <t>C.A.CB1&lt;&gt;C.D.CB5</t>
  </si>
  <si>
    <t>Strongback</t>
  </si>
  <si>
    <t>ETH1-CB4</t>
  </si>
  <si>
    <t>C.A.CB1&lt;&gt;C.D.CB4</t>
  </si>
  <si>
    <t>CB4 - Control Box 4</t>
  </si>
  <si>
    <t>ETH2-CB3</t>
  </si>
  <si>
    <t>C.D.CB3&lt;&gt;C.A.CB1</t>
  </si>
  <si>
    <t>ETH2-CB5</t>
  </si>
  <si>
    <t>C.D.CB5&lt;&gt;C.A.CB1</t>
  </si>
  <si>
    <t>ETH1-CB6</t>
  </si>
  <si>
    <t>C.A.CB1&lt;&gt;C.E.CB6</t>
  </si>
  <si>
    <t>CB6 - Control Box 6</t>
  </si>
  <si>
    <t>ETH2-CB6</t>
  </si>
  <si>
    <t>ETH2-CB4</t>
  </si>
  <si>
    <t>C.D.CB4&lt;&gt;C.A.CB1</t>
  </si>
  <si>
    <t>WCCB3-29</t>
  </si>
  <si>
    <t>4 Core Pressure Transducer Wire Assy</t>
  </si>
  <si>
    <t>C.B&lt;&gt;C.B</t>
  </si>
  <si>
    <t>LOx Area</t>
  </si>
  <si>
    <t>4x 0.33</t>
  </si>
  <si>
    <t>WCCB3-30</t>
  </si>
  <si>
    <t>WCLIENT-3</t>
  </si>
  <si>
    <t>UNITRONIC PUR CP (TP) 3 x 2 x 0.25</t>
  </si>
  <si>
    <t>C.A.L&lt;&gt;C.D.R</t>
  </si>
  <si>
    <t>Client Room</t>
  </si>
  <si>
    <t>Client Panel</t>
  </si>
  <si>
    <t>WCLIENT-4</t>
  </si>
  <si>
    <t>WCCB3/F2-5</t>
  </si>
  <si>
    <t>4 Core Power Cable</t>
  </si>
  <si>
    <t>C.D.CB3&lt;&gt;C.D.F2</t>
  </si>
  <si>
    <t>Erector</t>
  </si>
  <si>
    <t>1000 R2V-RH 4X4 M</t>
  </si>
  <si>
    <t>WCCB4/F3-03</t>
  </si>
  <si>
    <t>C.D.CB4&lt;&gt;C.D.F3</t>
  </si>
  <si>
    <t>WCAVR/CB5-4</t>
  </si>
  <si>
    <t>18 Core Instrumentation Cable</t>
  </si>
  <si>
    <t>C.A&lt;&gt;C.D.CB5</t>
  </si>
  <si>
    <t>Electrical Vault</t>
  </si>
  <si>
    <t>18G 0.75</t>
  </si>
  <si>
    <t>WCAVR/F8-4</t>
  </si>
  <si>
    <t>C.A&lt;&gt;C.D.F4</t>
  </si>
  <si>
    <t>GNC BOX</t>
  </si>
  <si>
    <t>WCCB1/CB3-1</t>
  </si>
  <si>
    <t>WCCB1/CB3-2</t>
  </si>
  <si>
    <t>WCCB1/CB4-1</t>
  </si>
  <si>
    <t>WCCB1/CB5-1</t>
  </si>
  <si>
    <t>WCCB1/CB9-1</t>
  </si>
  <si>
    <t>C.A.CB1&lt;&gt;C.D.CB9</t>
  </si>
  <si>
    <t>WCCB1/F1-1</t>
  </si>
  <si>
    <t>C.A.CB1&lt;&gt;C.A.F1</t>
  </si>
  <si>
    <t>Gas Storage</t>
  </si>
  <si>
    <t>WCCB1/F2-1</t>
  </si>
  <si>
    <t>C.A.CB1&lt;&gt;C.D.F2</t>
  </si>
  <si>
    <t>WCCB1/F2-2</t>
  </si>
  <si>
    <t>WCCB1/F3-1</t>
  </si>
  <si>
    <t>C.A.CB1&lt;&gt;C.D.F3</t>
  </si>
  <si>
    <t>WCCB2/F1-1</t>
  </si>
  <si>
    <t>C.A.CB2&lt;&gt;C.A.F1</t>
  </si>
  <si>
    <t>WCCB2/F1-10</t>
  </si>
  <si>
    <t>WCCB3/F2-1</t>
  </si>
  <si>
    <t>WCCB3/F2-2</t>
  </si>
  <si>
    <t>C.D.F2&lt;&gt;C.D.CB3</t>
  </si>
  <si>
    <t>WCCB4/F3-1</t>
  </si>
  <si>
    <t>WCCB6/F5-1</t>
  </si>
  <si>
    <t>C.E.CB6&lt;&gt;C.F5</t>
  </si>
  <si>
    <t>WCAVR/CB5-1</t>
  </si>
  <si>
    <t>4 Core Instrumentation Cable</t>
  </si>
  <si>
    <t>4G 16</t>
  </si>
  <si>
    <t>WCAVR/CB5-2</t>
  </si>
  <si>
    <t>WCAVR/CB5-3</t>
  </si>
  <si>
    <t>WCAVR/F8-1</t>
  </si>
  <si>
    <t>WCAVR/F8-2</t>
  </si>
  <si>
    <t>WCAVR/F8-3</t>
  </si>
  <si>
    <t>C02F1-3</t>
  </si>
  <si>
    <t>C&lt;&gt;C.A.F1</t>
  </si>
  <si>
    <t>Pad 0C</t>
  </si>
  <si>
    <t>4 X 0.75</t>
  </si>
  <si>
    <t>C02F1-4</t>
  </si>
  <si>
    <t>C.Q&lt;&gt;C.A.F1</t>
  </si>
  <si>
    <t>SOUTH GAS PAD</t>
  </si>
  <si>
    <t>CICB3-1</t>
  </si>
  <si>
    <t>C.D.CB3&lt;&gt;C.D.CB3</t>
  </si>
  <si>
    <t>CICB3-3</t>
  </si>
  <si>
    <t>C.D.CB3&lt;&gt;C.D</t>
  </si>
  <si>
    <t>CICB3-4</t>
  </si>
  <si>
    <t>C.Q&lt;&gt;C.D.CB3</t>
  </si>
  <si>
    <t>CICB3-5</t>
  </si>
  <si>
    <t>CICB3-11</t>
  </si>
  <si>
    <t>CICB3-12</t>
  </si>
  <si>
    <t>CICB3-13</t>
  </si>
  <si>
    <t>CICB3-14</t>
  </si>
  <si>
    <t>CICB3-15</t>
  </si>
  <si>
    <t>CICB3-16</t>
  </si>
  <si>
    <t>CICB3-17</t>
  </si>
  <si>
    <t>C.D.CB3&lt;&gt;C</t>
  </si>
  <si>
    <t>CICB3-18</t>
  </si>
  <si>
    <t>CIF1-1</t>
  </si>
  <si>
    <t>CIF1-2</t>
  </si>
  <si>
    <t>C.Q&lt;&gt;C.Q</t>
  </si>
  <si>
    <t>CIF1-3</t>
  </si>
  <si>
    <t>CIF1-4</t>
  </si>
  <si>
    <t>CIF1-5</t>
  </si>
  <si>
    <t>C.A.F1&lt;&gt;C.A.F1</t>
  </si>
  <si>
    <t>CIF1-6</t>
  </si>
  <si>
    <t>C.A.F1&lt;&gt;C.Q</t>
  </si>
  <si>
    <t>CIF1-7</t>
  </si>
  <si>
    <t>CIF1-16</t>
  </si>
  <si>
    <t>CIF1-19</t>
  </si>
  <si>
    <t>F5-1</t>
  </si>
  <si>
    <t>C.F5&lt;&gt;C.F5</t>
  </si>
  <si>
    <t>F5-2</t>
  </si>
  <si>
    <t>F5-3</t>
  </si>
  <si>
    <t>F5-4</t>
  </si>
  <si>
    <t>F5-5</t>
  </si>
  <si>
    <t>F5-6</t>
  </si>
  <si>
    <t>HECF1-1</t>
  </si>
  <si>
    <t>HECF1-2</t>
  </si>
  <si>
    <t>HECF1-3</t>
  </si>
  <si>
    <t>HECF1-4</t>
  </si>
  <si>
    <t>HECF1-5</t>
  </si>
  <si>
    <t>HECF1-6</t>
  </si>
  <si>
    <t>HECF1-7</t>
  </si>
  <si>
    <t>HECF1-8</t>
  </si>
  <si>
    <t>HECF1-14</t>
  </si>
  <si>
    <t>HECF1-15</t>
  </si>
  <si>
    <t>HECF1-16</t>
  </si>
  <si>
    <t>HECF1-17</t>
  </si>
  <si>
    <t>HECF1-18</t>
  </si>
  <si>
    <t>HECF1-19</t>
  </si>
  <si>
    <t>HECF1-20</t>
  </si>
  <si>
    <t>HECF1-21</t>
  </si>
  <si>
    <t>WCCB1-1</t>
  </si>
  <si>
    <t>C.A&lt;&gt;C.A.CB1</t>
  </si>
  <si>
    <t>WCCB1-2</t>
  </si>
  <si>
    <t>WCCB1-4</t>
  </si>
  <si>
    <t>WCCB1-17</t>
  </si>
  <si>
    <t>C&lt;&gt;C.A.CB1</t>
  </si>
  <si>
    <t>WCCB1-18</t>
  </si>
  <si>
    <t>WCCB1-19</t>
  </si>
  <si>
    <t>C.A.CB1&lt;&gt;C</t>
  </si>
  <si>
    <t>WCCB1-20</t>
  </si>
  <si>
    <t>WCCB1-21</t>
  </si>
  <si>
    <t>WCCB1-22</t>
  </si>
  <si>
    <t>WCCB1-23</t>
  </si>
  <si>
    <t>WCCB1-24</t>
  </si>
  <si>
    <t>WCCB1/F1-6</t>
  </si>
  <si>
    <t>WCCB2-1</t>
  </si>
  <si>
    <t>C.A.CB2&lt;&gt;C.A.CB2</t>
  </si>
  <si>
    <t>WCCB2-2</t>
  </si>
  <si>
    <t>WCCB2-3</t>
  </si>
  <si>
    <t>WCCB2-4</t>
  </si>
  <si>
    <t>WCCB2-5</t>
  </si>
  <si>
    <t>WCCB2-6</t>
  </si>
  <si>
    <t>WCCB2-7</t>
  </si>
  <si>
    <t>WCCB2-8</t>
  </si>
  <si>
    <t>WCCB2-9</t>
  </si>
  <si>
    <t>WCCB2-10</t>
  </si>
  <si>
    <t>WCCB2-11</t>
  </si>
  <si>
    <t>WCCB2-12</t>
  </si>
  <si>
    <t>WCCB2-13</t>
  </si>
  <si>
    <t>WCCB2-14</t>
  </si>
  <si>
    <t>WCCB2-15</t>
  </si>
  <si>
    <t>WCCB2-16</t>
  </si>
  <si>
    <t>C.D&lt;&gt;C.A.CB2</t>
  </si>
  <si>
    <t>WCCB2-17</t>
  </si>
  <si>
    <t>WCCB2-18</t>
  </si>
  <si>
    <t>WCCB2-19</t>
  </si>
  <si>
    <t>WCCB2-20</t>
  </si>
  <si>
    <t>WCCB2/F2-1</t>
  </si>
  <si>
    <t>C.A.CB2&lt;&gt;C.D.F2</t>
  </si>
  <si>
    <t>WCCB3-1</t>
  </si>
  <si>
    <t>C.D&lt;&gt;C.D.CB3</t>
  </si>
  <si>
    <t>WCCB3-2</t>
  </si>
  <si>
    <t>C.E&lt;&gt;C.D.CB3</t>
  </si>
  <si>
    <t>Equipment Vault</t>
  </si>
  <si>
    <t>WCCB3-3</t>
  </si>
  <si>
    <t>WCCB3-4</t>
  </si>
  <si>
    <t>WCCB3-5</t>
  </si>
  <si>
    <t>C&lt;&gt;C.D.CB3</t>
  </si>
  <si>
    <t>WCCB3-6</t>
  </si>
  <si>
    <t>WCCB3-7</t>
  </si>
  <si>
    <t>WCCB3-8</t>
  </si>
  <si>
    <t>WCCB3-9</t>
  </si>
  <si>
    <t>WCCB3-10</t>
  </si>
  <si>
    <t>WCCB3-11</t>
  </si>
  <si>
    <t>WCCB3-12</t>
  </si>
  <si>
    <t>WCCB3-13</t>
  </si>
  <si>
    <t>WCCB3-14</t>
  </si>
  <si>
    <t>WCCB3-15</t>
  </si>
  <si>
    <t>WCCB3-16</t>
  </si>
  <si>
    <t>WCCB3-17</t>
  </si>
  <si>
    <t>WCCB3-18</t>
  </si>
  <si>
    <t>WCCB3-19</t>
  </si>
  <si>
    <t>WCCB3-20</t>
  </si>
  <si>
    <t>WCCB3-21</t>
  </si>
  <si>
    <t>WCCB3-22</t>
  </si>
  <si>
    <t>WCCB3-23</t>
  </si>
  <si>
    <t>WCCB3-24</t>
  </si>
  <si>
    <t>C.D&lt;&gt;C.E.CB6</t>
  </si>
  <si>
    <t>WCCB3-25</t>
  </si>
  <si>
    <t>WCCB3-26</t>
  </si>
  <si>
    <t>C.D.CB3&lt;&gt;C.E.CB6</t>
  </si>
  <si>
    <t>WCCB3-27</t>
  </si>
  <si>
    <t>WCCB3-28</t>
  </si>
  <si>
    <t>WCCB3-31</t>
  </si>
  <si>
    <t>WCCB3-32</t>
  </si>
  <si>
    <t>WCCB3-34</t>
  </si>
  <si>
    <t>WCCB3-37</t>
  </si>
  <si>
    <t>C.D.CB3&lt;&gt;C.B</t>
  </si>
  <si>
    <t>WCCB3-38</t>
  </si>
  <si>
    <t>WCCB3-39</t>
  </si>
  <si>
    <t>WCCB3-40</t>
  </si>
  <si>
    <t>WCCB3-41</t>
  </si>
  <si>
    <t>WCCB3-42</t>
  </si>
  <si>
    <t>WCCB3-43</t>
  </si>
  <si>
    <t>WCCB3-44</t>
  </si>
  <si>
    <t>WCCB3-45</t>
  </si>
  <si>
    <t>WCCB3-46</t>
  </si>
  <si>
    <t>WCCB3-47</t>
  </si>
  <si>
    <t>WCCB3-48</t>
  </si>
  <si>
    <t>WCCB3-49</t>
  </si>
  <si>
    <t>WCCB3/F8-1</t>
  </si>
  <si>
    <t>C.D.CB3&lt;&gt;C.D.F4</t>
  </si>
  <si>
    <t>WCCB4-1</t>
  </si>
  <si>
    <t>C.D&lt;&gt;C.D.CB4</t>
  </si>
  <si>
    <t>WCCB4-2</t>
  </si>
  <si>
    <t>C.A&lt;&gt;C.D.CB4</t>
  </si>
  <si>
    <t>WCCB4-3</t>
  </si>
  <si>
    <t>C&lt;&gt;C.D.CB4</t>
  </si>
  <si>
    <t>WCCB4-4</t>
  </si>
  <si>
    <t>WCCB4-5</t>
  </si>
  <si>
    <t>WCCB4-6</t>
  </si>
  <si>
    <t>WCCB4-7</t>
  </si>
  <si>
    <t>WCCB4-8</t>
  </si>
  <si>
    <t>WCCB4-9</t>
  </si>
  <si>
    <t>WCCB4-10</t>
  </si>
  <si>
    <t>WCCB4-11</t>
  </si>
  <si>
    <t>C.D.CB4&lt;&gt;C.D.CB4</t>
  </si>
  <si>
    <t>WCCB4-12</t>
  </si>
  <si>
    <t>WCCB4-13</t>
  </si>
  <si>
    <t>WCCB4-14</t>
  </si>
  <si>
    <t>WCCB4-15</t>
  </si>
  <si>
    <t>WCCB4-16</t>
  </si>
  <si>
    <t>WCCB4-17</t>
  </si>
  <si>
    <t>WCCB4-18</t>
  </si>
  <si>
    <t>WCCB4-19</t>
  </si>
  <si>
    <t>WCCB4-20</t>
  </si>
  <si>
    <t>WCCB4-21</t>
  </si>
  <si>
    <t>WCCB4-22</t>
  </si>
  <si>
    <t>WCCB4-23</t>
  </si>
  <si>
    <t>WCCB4-24</t>
  </si>
  <si>
    <t>C.D.CB5&lt;&gt;C.D.CB5</t>
  </si>
  <si>
    <t>WCCB4-25</t>
  </si>
  <si>
    <t>WCCB4-26</t>
  </si>
  <si>
    <t>WCCB4-27</t>
  </si>
  <si>
    <t>C.D.CB3&lt;&gt;C.D.CB4</t>
  </si>
  <si>
    <t>WCCB4-28</t>
  </si>
  <si>
    <t>WCCB4-31</t>
  </si>
  <si>
    <t>WCCB4-32</t>
  </si>
  <si>
    <t>WCCB4-33</t>
  </si>
  <si>
    <t>WCCB4-34</t>
  </si>
  <si>
    <t>WCCB4-35</t>
  </si>
  <si>
    <t>WCCB4-36</t>
  </si>
  <si>
    <t>WCCB4-37</t>
  </si>
  <si>
    <t>WCCB4-38</t>
  </si>
  <si>
    <t>WCCB4-39</t>
  </si>
  <si>
    <t>WCCB4-49</t>
  </si>
  <si>
    <t>WCCB4-50</t>
  </si>
  <si>
    <t>WCCB4-51</t>
  </si>
  <si>
    <t>WCCB5-1</t>
  </si>
  <si>
    <t>C.D&lt;&gt;C.D.CB5</t>
  </si>
  <si>
    <t>WCCB5-2</t>
  </si>
  <si>
    <t>WCCB5-3</t>
  </si>
  <si>
    <t>WCCB5-4</t>
  </si>
  <si>
    <t>WCCB5-5</t>
  </si>
  <si>
    <t>C.D.J&lt;&gt;C.D.J</t>
  </si>
  <si>
    <t>WCCB5-6</t>
  </si>
  <si>
    <t>WCCB5-7</t>
  </si>
  <si>
    <t>C.E&lt;&gt;C.D.CB5</t>
  </si>
  <si>
    <t>WCCB5-8</t>
  </si>
  <si>
    <t>C.D.J&lt;&gt;C.D.CB5</t>
  </si>
  <si>
    <t>WCCB5-9</t>
  </si>
  <si>
    <t>WCCB5-10</t>
  </si>
  <si>
    <t>WCCB5-11</t>
  </si>
  <si>
    <t>WCCB5-12</t>
  </si>
  <si>
    <t>WCCB5-13</t>
  </si>
  <si>
    <t>WCCB5-14</t>
  </si>
  <si>
    <t>WCCB5-15</t>
  </si>
  <si>
    <t>WCCB5-16</t>
  </si>
  <si>
    <t>C.D.CB5&lt;&gt;C.A</t>
  </si>
  <si>
    <t>WCCB5-17</t>
  </si>
  <si>
    <t>WCCB5-20</t>
  </si>
  <si>
    <t>WCCB5-21</t>
  </si>
  <si>
    <t>C.B&lt;&gt;C.D.CB5</t>
  </si>
  <si>
    <t>WCCB5-23</t>
  </si>
  <si>
    <t>WCCB5/F2-1</t>
  </si>
  <si>
    <t>C.D.CB5&lt;&gt;C.D.F2</t>
  </si>
  <si>
    <t>WCCB6-1</t>
  </si>
  <si>
    <t>C.E&lt;&gt;C.E.CB6</t>
  </si>
  <si>
    <t>WCCB6-2</t>
  </si>
  <si>
    <t>WCCB6-3</t>
  </si>
  <si>
    <t>WCCB6-4</t>
  </si>
  <si>
    <t>C.E.CB6&lt;&gt;C.E.CB6</t>
  </si>
  <si>
    <t>WCCB6-5</t>
  </si>
  <si>
    <t>WCCB6-6</t>
  </si>
  <si>
    <t>WCCB6-7</t>
  </si>
  <si>
    <t>WCCB6-8</t>
  </si>
  <si>
    <t>WCCB6-9</t>
  </si>
  <si>
    <t>WCCB6-10</t>
  </si>
  <si>
    <t>WCCB6-11</t>
  </si>
  <si>
    <t>WCCB6-12</t>
  </si>
  <si>
    <t>C.E.CB6&lt;&gt;C.B.CB8</t>
  </si>
  <si>
    <t>CB8 - Control Cabinet C2</t>
  </si>
  <si>
    <t>WCCB6-13</t>
  </si>
  <si>
    <t>WCCB6-14</t>
  </si>
  <si>
    <t>WCCB6-15</t>
  </si>
  <si>
    <t>WCCB6-16</t>
  </si>
  <si>
    <t>C.E.CB6&lt;&gt;C.D</t>
  </si>
  <si>
    <t>WCCB6-17</t>
  </si>
  <si>
    <t>WCCB6-18</t>
  </si>
  <si>
    <t>WCCB7-9</t>
  </si>
  <si>
    <t>C.CB7&lt;&gt;C.CB7</t>
  </si>
  <si>
    <t>WCCB7-10</t>
  </si>
  <si>
    <t>C.N&lt;&gt;C.N</t>
  </si>
  <si>
    <t>RP1 Area</t>
  </si>
  <si>
    <t>WCCB7-11</t>
  </si>
  <si>
    <t>WCCB7-12</t>
  </si>
  <si>
    <t>C.N&lt;&gt;C.CB7</t>
  </si>
  <si>
    <t>WCCB7-14</t>
  </si>
  <si>
    <t>WCCB7-16</t>
  </si>
  <si>
    <t>WCCB7-18</t>
  </si>
  <si>
    <t>WCCB7-20</t>
  </si>
  <si>
    <t>WCCB8-1</t>
  </si>
  <si>
    <t>C.B&lt;&gt;C.B.CB8</t>
  </si>
  <si>
    <t>WCCB8-2</t>
  </si>
  <si>
    <t>WCCB8-3</t>
  </si>
  <si>
    <t>WCCB8-4</t>
  </si>
  <si>
    <t>WCCB8-5</t>
  </si>
  <si>
    <t>WCCB8-34</t>
  </si>
  <si>
    <t>WCCB8-35</t>
  </si>
  <si>
    <t>WCCB8-36</t>
  </si>
  <si>
    <t>WCCB8-37</t>
  </si>
  <si>
    <t>WCCB8-38</t>
  </si>
  <si>
    <t>WCCB8-39</t>
  </si>
  <si>
    <t>WCCB8-40</t>
  </si>
  <si>
    <t>WCCB8-41</t>
  </si>
  <si>
    <t>C.B.CB8&lt;&gt;C.B.CB8</t>
  </si>
  <si>
    <t>WCCB8-42</t>
  </si>
  <si>
    <t>WCCB8-43</t>
  </si>
  <si>
    <t>WCCB8-44</t>
  </si>
  <si>
    <t>WCCB8-45</t>
  </si>
  <si>
    <t>WCCB8-46</t>
  </si>
  <si>
    <t>WCCB8-47</t>
  </si>
  <si>
    <t>WCCB8-48</t>
  </si>
  <si>
    <t>WCCB8-49</t>
  </si>
  <si>
    <t>WCF2-1</t>
  </si>
  <si>
    <t>C.D&lt;&gt;C.D.F2</t>
  </si>
  <si>
    <t>WCF2-2</t>
  </si>
  <si>
    <t>WCF2-3</t>
  </si>
  <si>
    <t>C.D.F2&lt;&gt;C.D</t>
  </si>
  <si>
    <t>WCF2-4</t>
  </si>
  <si>
    <t>WCF2-5</t>
  </si>
  <si>
    <t>WCF2-6</t>
  </si>
  <si>
    <t>C&lt;&gt;C.D.F2</t>
  </si>
  <si>
    <t>WCF2-7</t>
  </si>
  <si>
    <t>WCF2-8</t>
  </si>
  <si>
    <t>WCF2-9</t>
  </si>
  <si>
    <t>WCF2-10</t>
  </si>
  <si>
    <t>C.A&lt;&gt;C.D.F2</t>
  </si>
  <si>
    <t>WCF2-11</t>
  </si>
  <si>
    <t>WCF2-12</t>
  </si>
  <si>
    <t>C.D.F2&lt;&gt;C.D.F2</t>
  </si>
  <si>
    <t>WCF2-13</t>
  </si>
  <si>
    <t>WCF2-14</t>
  </si>
  <si>
    <t>WCF2-15</t>
  </si>
  <si>
    <t>C.D.F2&lt;&gt;C.A</t>
  </si>
  <si>
    <t>WCF2-16</t>
  </si>
  <si>
    <t>WCF2-17</t>
  </si>
  <si>
    <t>WCF2-18</t>
  </si>
  <si>
    <t>WCF2-19</t>
  </si>
  <si>
    <t>WCF2-20</t>
  </si>
  <si>
    <t>WCF2-21</t>
  </si>
  <si>
    <t>WCF2-22</t>
  </si>
  <si>
    <t>WCF2-23</t>
  </si>
  <si>
    <t>WCF2-24</t>
  </si>
  <si>
    <t>WCF2-25</t>
  </si>
  <si>
    <t>WCF2-26</t>
  </si>
  <si>
    <t>WCF2-27</t>
  </si>
  <si>
    <t>WCF2-28</t>
  </si>
  <si>
    <t>WCF2-29</t>
  </si>
  <si>
    <t>WCF2-30</t>
  </si>
  <si>
    <t>WCF2-31</t>
  </si>
  <si>
    <t>WCF2-32</t>
  </si>
  <si>
    <t>C.Q&lt;&gt;C.D.F2</t>
  </si>
  <si>
    <t>WCF2-33</t>
  </si>
  <si>
    <t>WCF2-34</t>
  </si>
  <si>
    <t>WCF2-64</t>
  </si>
  <si>
    <t>WCF2-65</t>
  </si>
  <si>
    <t>WCF2-66</t>
  </si>
  <si>
    <t>WCF2-67</t>
  </si>
  <si>
    <t>WCF2-68</t>
  </si>
  <si>
    <t>WCF2-69</t>
  </si>
  <si>
    <t>WCF2-70</t>
  </si>
  <si>
    <t>WCF2-71</t>
  </si>
  <si>
    <t>WCF3-1</t>
  </si>
  <si>
    <t>C.D&lt;&gt;C.D.F3</t>
  </si>
  <si>
    <t>WCF3-2</t>
  </si>
  <si>
    <t>C.D.F3&lt;&gt;C.D.F3</t>
  </si>
  <si>
    <t>WCF3-3</t>
  </si>
  <si>
    <t>WCF3-4</t>
  </si>
  <si>
    <t>WCF3-5</t>
  </si>
  <si>
    <t>WCF3-6</t>
  </si>
  <si>
    <t>WCF3-7</t>
  </si>
  <si>
    <t>WCF3-8</t>
  </si>
  <si>
    <t>WCF3-9</t>
  </si>
  <si>
    <t>WCF3-10</t>
  </si>
  <si>
    <t>WCF3-11</t>
  </si>
  <si>
    <t>WCF3-13</t>
  </si>
  <si>
    <t>WCF3-29</t>
  </si>
  <si>
    <t>WLOCB3-1</t>
  </si>
  <si>
    <t>WLOCB8-1</t>
  </si>
  <si>
    <t>C02F1-1</t>
  </si>
  <si>
    <t>7 Core Instrumentation Cable</t>
  </si>
  <si>
    <t>7X 0.75</t>
  </si>
  <si>
    <t>C02F1-2</t>
  </si>
  <si>
    <t>HECF1-9</t>
  </si>
  <si>
    <t>WCCB1-3</t>
  </si>
  <si>
    <t>C.A.CB1&lt;&gt;C.A.CB2</t>
  </si>
  <si>
    <t>WCCB1-5</t>
  </si>
  <si>
    <t>WCCB1-6</t>
  </si>
  <si>
    <t>WCCB1-7</t>
  </si>
  <si>
    <t>WCCB1-11</t>
  </si>
  <si>
    <t>C.B&lt;&gt;C.A.CB1</t>
  </si>
  <si>
    <t>WCCB1-12</t>
  </si>
  <si>
    <t>WCCB3-33</t>
  </si>
  <si>
    <t>WCCB3-35</t>
  </si>
  <si>
    <t>WCCB3-36</t>
  </si>
  <si>
    <t>WCCB5-18</t>
  </si>
  <si>
    <t>WCCB5-19</t>
  </si>
  <si>
    <t>WCCB5-22</t>
  </si>
  <si>
    <t>WCCB7-1</t>
  </si>
  <si>
    <t>WCCB7-2</t>
  </si>
  <si>
    <t>C.CB7&lt;&gt;C.N</t>
  </si>
  <si>
    <t>WCCB7-3</t>
  </si>
  <si>
    <t>WCCB7-4</t>
  </si>
  <si>
    <t>WCCB7-5</t>
  </si>
  <si>
    <t>WCCB7-6</t>
  </si>
  <si>
    <t>WCCB7-7</t>
  </si>
  <si>
    <t>WCCB7-8</t>
  </si>
  <si>
    <t>WCCB7-13</t>
  </si>
  <si>
    <t>WCCB8-6</t>
  </si>
  <si>
    <t>WCCB8-7</t>
  </si>
  <si>
    <t>WCCB8-8</t>
  </si>
  <si>
    <t>WCCB8-9</t>
  </si>
  <si>
    <t>WCCB8-10</t>
  </si>
  <si>
    <t>WCCB8-11</t>
  </si>
  <si>
    <t>WCCB8-12</t>
  </si>
  <si>
    <t>WCCB8-13</t>
  </si>
  <si>
    <t>WCCB8-14</t>
  </si>
  <si>
    <t>WCCB8-15</t>
  </si>
  <si>
    <t>WCCB8-16</t>
  </si>
  <si>
    <t>WCCB8-17</t>
  </si>
  <si>
    <t>WCCB8-18</t>
  </si>
  <si>
    <t>WCCB8-19</t>
  </si>
  <si>
    <t>WCCB8-20</t>
  </si>
  <si>
    <t>WCCB8-21</t>
  </si>
  <si>
    <t>WCCB8-22</t>
  </si>
  <si>
    <t>WCCB8-23</t>
  </si>
  <si>
    <t>WCCB8-24</t>
  </si>
  <si>
    <t>WCCB8-25</t>
  </si>
  <si>
    <t>WCCB8-26</t>
  </si>
  <si>
    <t>WCCB8-27</t>
  </si>
  <si>
    <t>WCCB8-28</t>
  </si>
  <si>
    <t>WCCB8-29</t>
  </si>
  <si>
    <t>WCCB8-30</t>
  </si>
  <si>
    <t>WCCB8-31</t>
  </si>
  <si>
    <t>WCCB8-32</t>
  </si>
  <si>
    <t>WCCB8-33</t>
  </si>
  <si>
    <t>8 Core Instrumentation Cable</t>
  </si>
  <si>
    <t>WCLIENT-1</t>
  </si>
  <si>
    <t>8G 0.75</t>
  </si>
  <si>
    <t>WCLIENT-2</t>
  </si>
  <si>
    <t>18 Core Instrumentation Cable. 1 Green Core.</t>
  </si>
  <si>
    <t>WCCB1/CB5-2</t>
  </si>
  <si>
    <t>WCCB1/CB10-1</t>
  </si>
  <si>
    <t>C.A.CB1&lt;&gt;C.A.CB10</t>
  </si>
  <si>
    <t>CB10 Chromalux Controls</t>
  </si>
  <si>
    <t>WCCB2/CB10-1</t>
  </si>
  <si>
    <t>WCCB1/CB3-8</t>
  </si>
  <si>
    <t>WCCB1/CB4-4</t>
  </si>
  <si>
    <t>WCCB1/CB5-3</t>
  </si>
  <si>
    <t>WCCB6/CB7-1</t>
  </si>
  <si>
    <t>C.E.CB6&lt;&gt;C.N</t>
  </si>
  <si>
    <t>WCCB1-8</t>
  </si>
  <si>
    <t>shielded</t>
  </si>
  <si>
    <t>C.A.CB1&lt;&gt;C.Q</t>
  </si>
  <si>
    <t>CAB-RH C1 7G0.75</t>
  </si>
  <si>
    <t>WCCB1-9</t>
  </si>
  <si>
    <t>WCCB1-10</t>
  </si>
  <si>
    <t>WCCB2/AVR-1</t>
  </si>
  <si>
    <t>CANB(S)-RH 24X0.75</t>
  </si>
  <si>
    <t>CB1/CB3-0VDC</t>
  </si>
  <si>
    <t>white jacket</t>
  </si>
  <si>
    <t>H05 V2V2-F 2X1 WH</t>
  </si>
  <si>
    <t>CB1/CB4-0VDC</t>
  </si>
  <si>
    <t>CB1/F1-0VDC</t>
  </si>
  <si>
    <t>F2/F3-0VDC</t>
  </si>
  <si>
    <t>C.D.F2&lt;&gt;C.D.F3</t>
  </si>
  <si>
    <t>CB3/F2-0VDC</t>
  </si>
  <si>
    <t>CB3/CB9-0VDC</t>
  </si>
  <si>
    <t>C.D.CB3&lt;&gt;C.D.CB9</t>
  </si>
  <si>
    <t>F2/CB5-0VDC</t>
  </si>
  <si>
    <t>C.D.F2&lt;&gt;C.D.CB5</t>
  </si>
  <si>
    <t>CB9/CB4-0VDC</t>
  </si>
  <si>
    <t>C.D.CB9&lt;&gt;C.D.CB4</t>
  </si>
  <si>
    <t>CB4/F3-0VDC</t>
  </si>
  <si>
    <t>F5/F6-0VDC</t>
  </si>
  <si>
    <t>C.A.F6&lt;&gt;C.F5</t>
  </si>
  <si>
    <t>CB6/F5-0VDC</t>
  </si>
  <si>
    <t>CB6/CB7-0VDC</t>
  </si>
  <si>
    <t>C.E.CB6&lt;&gt;C.CB7</t>
  </si>
  <si>
    <t>CB1/CB2-0VDC1</t>
  </si>
  <si>
    <t>0V dc Ring</t>
  </si>
  <si>
    <t>C.A.CB1.CB2&lt;&gt;C.A.CB1</t>
  </si>
  <si>
    <t>C.A.CB1&lt;&gt;C.F1</t>
  </si>
  <si>
    <t>Battery Heater</t>
  </si>
  <si>
    <t>Erector South East</t>
  </si>
  <si>
    <t>Erector North East</t>
  </si>
  <si>
    <t>C.D.F3&lt;&gt;C.D.CB4</t>
  </si>
  <si>
    <t>Helium Pad</t>
  </si>
  <si>
    <t>C.D.F2&lt;&gt;C.D.J.CB5</t>
  </si>
  <si>
    <t>C.F6&lt;&gt;C.F5</t>
  </si>
  <si>
    <t>High Pressure GHE/GN2</t>
  </si>
  <si>
    <t>WCCB1/CB4-2</t>
  </si>
  <si>
    <t>C.A.CB1&lt;&gt;C.D.J.CB5</t>
  </si>
  <si>
    <t>WCCB1/F2-3</t>
  </si>
  <si>
    <t>WCCB1/S2-1</t>
  </si>
  <si>
    <t>C.A.CB1&lt;&gt;C.D.J.S2_BOX</t>
  </si>
  <si>
    <t>STRONG BACK STAGE 2 BOX</t>
  </si>
  <si>
    <t>C.A.CB1.CB2&lt;&gt;C.F1</t>
  </si>
  <si>
    <t>WCCB5/S2-2</t>
  </si>
  <si>
    <t>C.D.J.CB5&lt;&gt;C.D.J.S2_BOX</t>
  </si>
  <si>
    <t>24 Core Instrumentation Cable</t>
  </si>
  <si>
    <t>C&lt;&gt;C.F1</t>
  </si>
  <si>
    <t>C.Q&lt;&gt;C.F1</t>
  </si>
  <si>
    <t>C.F1&lt;&gt;C.F1</t>
  </si>
  <si>
    <t>C.F1&lt;&gt;C.Q</t>
  </si>
  <si>
    <t>C.A.CB1.CB2&lt;&gt;C.A.CB1.CB2</t>
  </si>
  <si>
    <t>C.A.CB1.CB2&lt;&gt;C.L</t>
  </si>
  <si>
    <t>Cross Country Lines</t>
  </si>
  <si>
    <t>C.A.CB1.CB2&lt;&gt;C.Q</t>
  </si>
  <si>
    <t>C.L&lt;&gt;C.A.CB1.CB2</t>
  </si>
  <si>
    <t>C.D&lt;&gt;C.A.CB1.CB2</t>
  </si>
  <si>
    <t>WCCB2-21</t>
  </si>
  <si>
    <t>WCCB2-22</t>
  </si>
  <si>
    <t>WCCB2-23</t>
  </si>
  <si>
    <t>WCCB3/F4-2</t>
  </si>
  <si>
    <t>C.D.F4&lt;&gt;C.D.F4</t>
  </si>
  <si>
    <t>C.D.CB3&lt;&gt;C.D.J.CB5</t>
  </si>
  <si>
    <t>WCCB3-50</t>
  </si>
  <si>
    <t>4X 0.5</t>
  </si>
  <si>
    <t>WCCB3-52</t>
  </si>
  <si>
    <t>WCCB3-54</t>
  </si>
  <si>
    <t>WCCB3-55</t>
  </si>
  <si>
    <t>WCCB3-56</t>
  </si>
  <si>
    <t>WCCB3-57</t>
  </si>
  <si>
    <t>WCCB3-58</t>
  </si>
  <si>
    <t>WCCB3-59</t>
  </si>
  <si>
    <t>WCCB3-60</t>
  </si>
  <si>
    <t>WCCB3-61</t>
  </si>
  <si>
    <t>WCCB3-62</t>
  </si>
  <si>
    <t>C.D&lt;&gt;C.D</t>
  </si>
  <si>
    <t>C.E&lt;&gt;C.D.CB4</t>
  </si>
  <si>
    <t>WCCB4-29</t>
  </si>
  <si>
    <t>WCCB4-40</t>
  </si>
  <si>
    <t>WCCB4-41</t>
  </si>
  <si>
    <t>C.D.J.CB5&lt;&gt;C.D.J</t>
  </si>
  <si>
    <t>C.D.J.CB5&lt;&gt;C.D.J.CB5</t>
  </si>
  <si>
    <t>C.B&lt;&gt;C.D.J.CB5</t>
  </si>
  <si>
    <t>WCCB5-24</t>
  </si>
  <si>
    <t>C.D.J&lt;&gt;C.D.J.CB5</t>
  </si>
  <si>
    <t>WCCB5-25</t>
  </si>
  <si>
    <t>WCCB5-26</t>
  </si>
  <si>
    <t>WCCB5-27</t>
  </si>
  <si>
    <t>WCCB5-28</t>
  </si>
  <si>
    <t>WCCB5-29</t>
  </si>
  <si>
    <t>WCCB5-31</t>
  </si>
  <si>
    <t>WCCB5-32</t>
  </si>
  <si>
    <t>WCCB5-33</t>
  </si>
  <si>
    <t>WCCB5-34</t>
  </si>
  <si>
    <t>WCCB5-36</t>
  </si>
  <si>
    <t>WCCB5-37</t>
  </si>
  <si>
    <t>WCCB5-38</t>
  </si>
  <si>
    <t>WCCB5-39</t>
  </si>
  <si>
    <t>WCCB5-41</t>
  </si>
  <si>
    <t>WCCB5-42</t>
  </si>
  <si>
    <t>WCCB5-44</t>
  </si>
  <si>
    <t>WCCB5-45</t>
  </si>
  <si>
    <t>WCCB5-46</t>
  </si>
  <si>
    <t>WCCB5-47</t>
  </si>
  <si>
    <t>WCCB5-48</t>
  </si>
  <si>
    <t>WCCB5-49</t>
  </si>
  <si>
    <t>WCCB5-50</t>
  </si>
  <si>
    <t>WCCB5-51</t>
  </si>
  <si>
    <t>WCCB5-52</t>
  </si>
  <si>
    <t>WCCB5-53</t>
  </si>
  <si>
    <t>WCCB5-54</t>
  </si>
  <si>
    <t>WCCB5-55</t>
  </si>
  <si>
    <t>WCCB5-56</t>
  </si>
  <si>
    <t>WCCB5-57</t>
  </si>
  <si>
    <t>C.D&lt;&gt;C.D.J.CB5</t>
  </si>
  <si>
    <t>CB8 - Control C2</t>
  </si>
  <si>
    <t>WCCB8-50</t>
  </si>
  <si>
    <t>WCCB8-51</t>
  </si>
  <si>
    <t>C.B.CB8&lt;&gt;C.B</t>
  </si>
  <si>
    <t>WCCB8-52</t>
  </si>
  <si>
    <t>WCCB8-53</t>
  </si>
  <si>
    <t>C.D.F2&lt;&gt;C.D.I</t>
  </si>
  <si>
    <t>Platform</t>
  </si>
  <si>
    <t>WCF2-301</t>
  </si>
  <si>
    <t>WCF2-321</t>
  </si>
  <si>
    <t>WCF2-330</t>
  </si>
  <si>
    <t>WCF2-35</t>
  </si>
  <si>
    <t>WCF2-36</t>
  </si>
  <si>
    <t>WCF2-39</t>
  </si>
  <si>
    <t>WCF2-40</t>
  </si>
  <si>
    <t>WCF2-41</t>
  </si>
  <si>
    <t>WCF2-42</t>
  </si>
  <si>
    <t>WCF2-43</t>
  </si>
  <si>
    <t>WCF3-12</t>
  </si>
  <si>
    <t>WCF3-14</t>
  </si>
  <si>
    <t>WCF3-15</t>
  </si>
  <si>
    <t>WCF3-16</t>
  </si>
  <si>
    <t>WCF3-17</t>
  </si>
  <si>
    <t>WCF3-18</t>
  </si>
  <si>
    <t>WCF3-19</t>
  </si>
  <si>
    <t>C.D.F3&lt;&gt;C.D</t>
  </si>
  <si>
    <t>WCF3-20</t>
  </si>
  <si>
    <t>WCS2/F2-1</t>
  </si>
  <si>
    <t>WCS2/F2-2</t>
  </si>
  <si>
    <t>WCS2-1</t>
  </si>
  <si>
    <t>C.D.J.S2_BOX&lt;&gt;C.D.J.S2_BOX.A</t>
  </si>
  <si>
    <t>S2 UMBI Head</t>
  </si>
  <si>
    <t>WCS2-2</t>
  </si>
  <si>
    <t>WCS2-3</t>
  </si>
  <si>
    <t>C.D.J.S2_BOX&lt;&gt;C.D.J.S2_BOX</t>
  </si>
  <si>
    <t>WCS2-4</t>
  </si>
  <si>
    <t>WCAVR/S2-1</t>
  </si>
  <si>
    <t>WCB1/CB7-1</t>
  </si>
  <si>
    <t>C.A.O&lt;&gt;C.CB7</t>
  </si>
  <si>
    <t>Main Distribution panel</t>
  </si>
  <si>
    <t>WCCB3/F4-3</t>
  </si>
  <si>
    <t>WCCB5/S2-1</t>
  </si>
  <si>
    <t>Wsupp/CB1-1</t>
  </si>
  <si>
    <t>C.A.CB1&lt;&gt;C.A.O</t>
  </si>
  <si>
    <t>Wsupp/CB1-2</t>
  </si>
  <si>
    <t>Wsupp/CB6-1</t>
  </si>
  <si>
    <t>C.A.O&lt;&gt;C.E.CB6</t>
  </si>
  <si>
    <t>Wsupp/CB6-2</t>
  </si>
  <si>
    <t>Wsupp/CB8-1</t>
  </si>
  <si>
    <t>C.A.O&lt;&gt;C.B.CB8</t>
  </si>
  <si>
    <t>WCAVR/S2-2</t>
  </si>
  <si>
    <t>4 x 2 x 0.5 Pair 22AWG Screened data transmission cable</t>
  </si>
  <si>
    <t>0034062 Unitronic L12YCY PiMF</t>
  </si>
  <si>
    <t>5G x 2.5</t>
  </si>
  <si>
    <t>1120803 Olflex Classic 100 300/500V</t>
  </si>
  <si>
    <t>CICB3-2</t>
  </si>
  <si>
    <t>C.L&lt;&gt;C.A.CB1</t>
  </si>
  <si>
    <t>C.L&lt;&gt;C.L</t>
  </si>
  <si>
    <t>C.D.I&lt;&gt;C.D.CB3</t>
  </si>
  <si>
    <t>WCCB3-51</t>
  </si>
  <si>
    <t>C.D.CB3&lt;&gt;C.D.I</t>
  </si>
  <si>
    <t>WCCB3-53</t>
  </si>
  <si>
    <t>WCCB3-63</t>
  </si>
  <si>
    <t>WCCB3-64</t>
  </si>
  <si>
    <t>WCCB3-65</t>
  </si>
  <si>
    <t>WCCB4-30</t>
  </si>
  <si>
    <t>C.D.I&lt;&gt;C.D.CB4</t>
  </si>
  <si>
    <t>WCCB5-30</t>
  </si>
  <si>
    <t>WCCB5-35</t>
  </si>
  <si>
    <t>WCF2-37</t>
  </si>
  <si>
    <t>WCF2-38</t>
  </si>
  <si>
    <t>C.D.I&lt;&gt;C.D.F2</t>
  </si>
  <si>
    <t>8 x 2 x 0..5 Pair 22AWG Screened data transmission cable</t>
  </si>
  <si>
    <t>C.A&lt;&gt;C.D.J.S2_BOX</t>
  </si>
  <si>
    <t>0034064 Unitronic L12YCY PiMF</t>
  </si>
  <si>
    <t>8 x 2 x 0.34 Pair 22AWG Screened data transmission cable</t>
  </si>
  <si>
    <t>C.A.L&lt;&gt;C.D.J.R</t>
  </si>
  <si>
    <t>0034048 Unitronic L12YCY PiMF</t>
  </si>
  <si>
    <t>Cat.7 PROFINET</t>
  </si>
  <si>
    <t>2170455 - Cat.7 PROFINET</t>
  </si>
  <si>
    <t>ETH1/CB1-1</t>
  </si>
  <si>
    <t>Patch Lead less than 60m</t>
  </si>
  <si>
    <t>CAT5e shielded</t>
  </si>
  <si>
    <t>ETH1/CB2-1</t>
  </si>
  <si>
    <t>ETH1/CB2-2</t>
  </si>
  <si>
    <t>ETH1/CB3-1</t>
  </si>
  <si>
    <t>ETH1/CB3-2</t>
  </si>
  <si>
    <t>ETH1/CB4-1</t>
  </si>
  <si>
    <t>ETH1/CB4-2</t>
  </si>
  <si>
    <t>ETH1/CB5-1</t>
  </si>
  <si>
    <t>ETH1/CB5-2</t>
  </si>
  <si>
    <t>ETH1/CB6-1</t>
  </si>
  <si>
    <t>ETH1/CB6-2</t>
  </si>
  <si>
    <t>ETH1/CB7-1</t>
  </si>
  <si>
    <t>ETH1/CB8-2</t>
  </si>
  <si>
    <t>C.A.CB1&lt;&gt;C.B.CB8</t>
  </si>
  <si>
    <t>ETH1/CB9-1</t>
  </si>
  <si>
    <t>ETH1/POF-1</t>
  </si>
  <si>
    <t>C.A.CB1&lt;&gt;C.D.F4</t>
  </si>
  <si>
    <t>ETH1/POF-2</t>
  </si>
  <si>
    <t>ETH1/PSU-1</t>
  </si>
  <si>
    <t>C.A.B&lt;&gt;C.A.CB1</t>
  </si>
  <si>
    <t>Avionics Shore PSU Rack</t>
  </si>
  <si>
    <t>ETH1/PSU-2</t>
  </si>
  <si>
    <t>ETH1/PSU-3</t>
  </si>
  <si>
    <t>ETH2/CB1-1</t>
  </si>
  <si>
    <t>ETH2/CB1-2</t>
  </si>
  <si>
    <t>ETH2/CB2-1</t>
  </si>
  <si>
    <t>ETH2/CB2-2</t>
  </si>
  <si>
    <t>ETH2/CB3-1</t>
  </si>
  <si>
    <t>ETH2/CB3-2</t>
  </si>
  <si>
    <t>ETH2/CB4-1</t>
  </si>
  <si>
    <t>ETH2/CB4-2</t>
  </si>
  <si>
    <t>ETH2/CB5-1</t>
  </si>
  <si>
    <t>ETH2/CB5-2</t>
  </si>
  <si>
    <t>C.D.J.CB5&lt;&gt;C.A.CB1</t>
  </si>
  <si>
    <t>ETH2/CB6-1</t>
  </si>
  <si>
    <t>ETH2/CB6-2</t>
  </si>
  <si>
    <t>ETH2/CB7-1</t>
  </si>
  <si>
    <t>ETH2/CB7-2</t>
  </si>
  <si>
    <t>ETH2/CB8-2</t>
  </si>
  <si>
    <t>ETH2/CB9-1</t>
  </si>
  <si>
    <t>ETH2/POF-1</t>
  </si>
  <si>
    <t>ETH2/POF-2</t>
  </si>
  <si>
    <t>ETH2/PSU-1</t>
  </si>
  <si>
    <t>ETH2/PSU-2</t>
  </si>
  <si>
    <t>ETH2/PSU-3</t>
  </si>
  <si>
    <t>ETH3/S2-1</t>
  </si>
  <si>
    <t>ETH3/S2-2</t>
  </si>
  <si>
    <t>ETH3/S2-3</t>
  </si>
  <si>
    <t>ETH3/S2-4</t>
  </si>
  <si>
    <t>Power</t>
  </si>
  <si>
    <t>U-1000 R2V 4X1.5 C</t>
  </si>
  <si>
    <t>WCCB4/F3-3</t>
  </si>
  <si>
    <t>Supply</t>
  </si>
  <si>
    <t>1st Draft Elec Drawings Done</t>
  </si>
  <si>
    <t>Final P&amp;IDs Received</t>
  </si>
  <si>
    <t>1st Review Done</t>
  </si>
  <si>
    <t>Alterations Complete</t>
  </si>
  <si>
    <t>2nd Review done</t>
  </si>
  <si>
    <t>Check Schematics</t>
  </si>
  <si>
    <t>Complete for release</t>
  </si>
  <si>
    <t>Number</t>
  </si>
  <si>
    <t>Complete?</t>
  </si>
  <si>
    <t>By</t>
  </si>
  <si>
    <t>MP-101</t>
  </si>
  <si>
    <t>YES</t>
  </si>
  <si>
    <t>MUSCLE GASEOUS NITROGEN (GN2)</t>
  </si>
  <si>
    <t>MP-102</t>
  </si>
  <si>
    <t>INSTRUMENT GASEOUS NITROGEN (GN2)</t>
  </si>
  <si>
    <t>MP-103</t>
  </si>
  <si>
    <t>N/A Covered Elsewhere</t>
  </si>
  <si>
    <t>LO2 STORAGE SCHEMATIC</t>
  </si>
  <si>
    <t>MP-104</t>
  </si>
  <si>
    <t>JP</t>
  </si>
  <si>
    <t>LOX SCHEMATIC</t>
  </si>
  <si>
    <t>MP-105</t>
  </si>
  <si>
    <t>GASEOUS OXYGEN (GOX)</t>
  </si>
  <si>
    <t>MP-106</t>
  </si>
  <si>
    <t>METHANE (CH4)</t>
  </si>
  <si>
    <t>MP-107</t>
  </si>
  <si>
    <t>ROCKET PROPELLANT 1 (RP1)</t>
  </si>
  <si>
    <t>MP-108</t>
  </si>
  <si>
    <t>HVAC / ECS</t>
  </si>
  <si>
    <t>MP-109</t>
  </si>
  <si>
    <t>NO</t>
  </si>
  <si>
    <t>CARBON DIOXIDE</t>
  </si>
  <si>
    <t>MP-110</t>
  </si>
  <si>
    <t>MP-111</t>
  </si>
  <si>
    <t>MEDIUM PRESSURE GHe (ANTI-GEYSERING)</t>
  </si>
  <si>
    <t>MP-112</t>
  </si>
  <si>
    <t>ERECTOR GN2 PURGE GAS</t>
  </si>
  <si>
    <t>MP-113</t>
  </si>
  <si>
    <t>MP-114</t>
  </si>
  <si>
    <t>MP-115</t>
  </si>
  <si>
    <t>GK</t>
  </si>
  <si>
    <t>MP-116</t>
  </si>
  <si>
    <t>GN2 - LOX PURGE</t>
  </si>
  <si>
    <t>MP-117</t>
  </si>
  <si>
    <t>STRONG BACK</t>
  </si>
  <si>
    <t>MP-118</t>
  </si>
  <si>
    <t>STAGE 1 UMBILICAL</t>
  </si>
  <si>
    <t>MP-119</t>
  </si>
  <si>
    <t>EJECTION / JETTISON GN2</t>
  </si>
  <si>
    <t>MP-120</t>
  </si>
  <si>
    <t>STAGE 2 UMBILICAL</t>
  </si>
  <si>
    <t>MP-121</t>
  </si>
  <si>
    <t>RevD</t>
  </si>
  <si>
    <t>STAGE 3 (Fairing) HVAC</t>
  </si>
  <si>
    <t>Signal</t>
  </si>
  <si>
    <t>Type</t>
  </si>
  <si>
    <t>Chromalox Terminal</t>
  </si>
  <si>
    <t>Power Pack Heater Enable (24V = Enabled)</t>
  </si>
  <si>
    <t>TB1-9, TB1-10</t>
  </si>
  <si>
    <t xml:space="preserve">integrated into Chromalux's panel </t>
  </si>
  <si>
    <t>Power Pack Heater Trip Reset 24V to reset</t>
  </si>
  <si>
    <t>Main Control Board: J3-6, J3-5</t>
  </si>
  <si>
    <t>Into TIC terminal 8 and 9</t>
  </si>
  <si>
    <t>Power Pack Heater Mode (24V = PID mode, 0V = demand mode)</t>
  </si>
  <si>
    <t>?, ?</t>
  </si>
  <si>
    <t>Into TIC terminal 7 and 6</t>
  </si>
  <si>
    <t>Setpoint 4-20mA (0-100 degrees C)</t>
  </si>
  <si>
    <t>TIC1-7, TIC1-6</t>
  </si>
  <si>
    <t>Not clear in drawings how we can directly trigger the scr. Do we need a 4-20mA isolating device as it appears they need the signal to be sourced from their control unit?</t>
  </si>
  <si>
    <t>Heater Process Temperature 4-20mA (-50 to 150 degrees C)</t>
  </si>
  <si>
    <t>TB2-1, TB2-12 (TB2-2 to TB2-11 wired in series)</t>
  </si>
  <si>
    <t>What connections does he expect to the controllers. And shouldn't they be connected to terminal strips? The way it is drawn we would have to wire directly into the controllers.
We need to control the set points mentioned in A4-A10</t>
  </si>
  <si>
    <t>Drawing Number</t>
  </si>
  <si>
    <t>Abbreviation</t>
  </si>
  <si>
    <t>PN</t>
  </si>
  <si>
    <t>8405-3480100-1014966-5</t>
  </si>
  <si>
    <t>TIC</t>
  </si>
  <si>
    <t xml:space="preserve">Temperature Controller </t>
  </si>
  <si>
    <t>OTC</t>
  </si>
  <si>
    <t>Overtemp Control</t>
  </si>
  <si>
    <t>SCR</t>
  </si>
  <si>
    <t>MMAX2-401110-0001</t>
  </si>
  <si>
    <t>Fuse Code</t>
  </si>
  <si>
    <t>Fuse Number</t>
  </si>
  <si>
    <t>Term Strip Number</t>
  </si>
  <si>
    <t>System Description</t>
  </si>
  <si>
    <t>Number of fuse blocks</t>
  </si>
  <si>
    <t>FX01</t>
  </si>
  <si>
    <t>Internal Componentry</t>
  </si>
  <si>
    <t>RP-1 skid</t>
  </si>
  <si>
    <t>LOX skid</t>
  </si>
  <si>
    <t>FX02</t>
  </si>
  <si>
    <t>Hydraulics 1</t>
  </si>
  <si>
    <t>FX03</t>
  </si>
  <si>
    <t>Hydraulics 2</t>
  </si>
  <si>
    <t>FX04</t>
  </si>
  <si>
    <t>Lox Erector platorm launcher</t>
  </si>
  <si>
    <t>FX05</t>
  </si>
  <si>
    <t>ECS 1</t>
  </si>
  <si>
    <t>FX06</t>
  </si>
  <si>
    <t>ECS 2</t>
  </si>
  <si>
    <t>FX07</t>
  </si>
  <si>
    <t>FX08</t>
  </si>
  <si>
    <t>Kero Tank Purge</t>
  </si>
  <si>
    <t>FX09</t>
  </si>
  <si>
    <t>FX10</t>
  </si>
  <si>
    <t>FX11</t>
  </si>
  <si>
    <t>Sense A</t>
  </si>
  <si>
    <t>FX12</t>
  </si>
  <si>
    <t>Sense B</t>
  </si>
  <si>
    <t>FX13</t>
  </si>
  <si>
    <t>CB1- Controllers</t>
  </si>
  <si>
    <t>FX14</t>
  </si>
  <si>
    <t>AVR SUPPLY</t>
  </si>
  <si>
    <t>FX15</t>
  </si>
  <si>
    <t>Spare</t>
  </si>
  <si>
    <t>FX16</t>
  </si>
  <si>
    <t>SAFETY</t>
  </si>
  <si>
    <t>FX17</t>
  </si>
  <si>
    <t>N2 - Controllers</t>
  </si>
  <si>
    <t>FX18</t>
  </si>
  <si>
    <t>N2 - Sense A</t>
  </si>
  <si>
    <t>FX19</t>
  </si>
  <si>
    <t>N2 - Sense B</t>
  </si>
  <si>
    <t>FX20</t>
  </si>
  <si>
    <t>N2 - Back up</t>
  </si>
  <si>
    <t>FX21</t>
  </si>
  <si>
    <t>W</t>
  </si>
  <si>
    <t>FX22</t>
  </si>
  <si>
    <t>N3 - Sense A</t>
  </si>
  <si>
    <t>FX23</t>
  </si>
  <si>
    <t>N3 - Sense B</t>
  </si>
  <si>
    <t>FX24</t>
  </si>
  <si>
    <t>N3 - Back up</t>
  </si>
  <si>
    <t>FX25</t>
  </si>
  <si>
    <t>N4 - Controllers</t>
  </si>
  <si>
    <t>FX26</t>
  </si>
  <si>
    <t>N4 - Sense A</t>
  </si>
  <si>
    <t>FX27</t>
  </si>
  <si>
    <t>N4 - Sense B</t>
  </si>
  <si>
    <t>FX28</t>
  </si>
  <si>
    <t>N4 - Back up</t>
  </si>
  <si>
    <t>FX29</t>
  </si>
  <si>
    <t>C3 - Place holder</t>
  </si>
  <si>
    <t>FX30</t>
  </si>
  <si>
    <t>FX31</t>
  </si>
  <si>
    <t>FX32</t>
  </si>
  <si>
    <t>FX33</t>
  </si>
  <si>
    <t>FX34</t>
  </si>
  <si>
    <t>FX35</t>
  </si>
  <si>
    <t>FX36</t>
  </si>
  <si>
    <t>FX37</t>
  </si>
  <si>
    <t>C2 -  Controllers</t>
  </si>
  <si>
    <t>FX38</t>
  </si>
  <si>
    <t>C2 -  Sense A</t>
  </si>
  <si>
    <t>FX39</t>
  </si>
  <si>
    <t>C2 -  Sense B</t>
  </si>
  <si>
    <t>FX40</t>
  </si>
  <si>
    <t>C2 -  Back up</t>
  </si>
  <si>
    <t>F11.1</t>
  </si>
  <si>
    <t>FX41</t>
  </si>
  <si>
    <t>N5 - Controllers</t>
  </si>
  <si>
    <t>F11.2</t>
  </si>
  <si>
    <t>FX42</t>
  </si>
  <si>
    <t>N5 - Sense A</t>
  </si>
  <si>
    <t>F11.3</t>
  </si>
  <si>
    <t>FX43</t>
  </si>
  <si>
    <t>N5 - Hydraulic Pump 1</t>
  </si>
  <si>
    <t>F11.4</t>
  </si>
  <si>
    <t>FX44</t>
  </si>
  <si>
    <t>N5 - Hydraulic Pump 2</t>
  </si>
  <si>
    <t>F12.1</t>
  </si>
  <si>
    <t>FX45</t>
  </si>
  <si>
    <t>N6 - HVH Controllers</t>
  </si>
  <si>
    <t>ERECTOR</t>
  </si>
  <si>
    <t>F12.2</t>
  </si>
  <si>
    <t>FX46</t>
  </si>
  <si>
    <t>N6 - HVH Sense A</t>
  </si>
  <si>
    <t>F12.3</t>
  </si>
  <si>
    <t>FX47</t>
  </si>
  <si>
    <t>N6 - HVH Sense B</t>
  </si>
  <si>
    <t>F12.4</t>
  </si>
  <si>
    <t>FX48</t>
  </si>
  <si>
    <t>N6 - HVH Back up</t>
  </si>
  <si>
    <t>Dest. Enclosure</t>
  </si>
  <si>
    <t>DC TERMINAL NAMING CONVENTION</t>
  </si>
  <si>
    <t>DC same naming as designation panels</t>
  </si>
  <si>
    <t>AC01</t>
  </si>
  <si>
    <t>AC SUPPLY</t>
  </si>
  <si>
    <t>AC02</t>
  </si>
  <si>
    <t>AC MOTOR SUPPLY</t>
  </si>
  <si>
    <t>CB9.DC01</t>
  </si>
  <si>
    <t>DC01</t>
  </si>
  <si>
    <t>HV Batt 2 LEVEL from CB1</t>
  </si>
  <si>
    <t>CB4.DC01</t>
  </si>
  <si>
    <t>HYDRAULICS 3 LEVEL TO INST</t>
  </si>
  <si>
    <t>CB8.DC01</t>
  </si>
  <si>
    <t>Liquid Oxygen 2 LEVEL</t>
  </si>
  <si>
    <t>CB3.DC01</t>
  </si>
  <si>
    <t>IGNITER 2 LEVEL</t>
  </si>
  <si>
    <t>DC01-AVR</t>
  </si>
  <si>
    <t>AV RACK RPSUs CABLE</t>
  </si>
  <si>
    <t>DC01-AVR01</t>
  </si>
  <si>
    <t>CB4.DC02</t>
  </si>
  <si>
    <t>DC02</t>
  </si>
  <si>
    <t>HYDRAULICS 2 LEVEL FROM CB4</t>
  </si>
  <si>
    <t>CB1.DC02</t>
  </si>
  <si>
    <t>CB2.DC02</t>
  </si>
  <si>
    <t>IGNITER 3 LEVEL FROM F1</t>
  </si>
  <si>
    <t>CB3.DC02</t>
  </si>
  <si>
    <t>IGNITER 3 LEVEL</t>
  </si>
  <si>
    <t>CB3.DC03</t>
  </si>
  <si>
    <t>DC03</t>
  </si>
  <si>
    <t>DC03-AVR01</t>
  </si>
  <si>
    <t>AVR TERMINALS TO ERECTOR</t>
  </si>
  <si>
    <t>CB4.DC04</t>
  </si>
  <si>
    <t>DC04</t>
  </si>
  <si>
    <t>HYDRAULICS 3 LEVEL- CB4 To CB1</t>
  </si>
  <si>
    <t>CB1.DC04</t>
  </si>
  <si>
    <t>HYDRAULICS 3 LEVELCB1 TO CB4</t>
  </si>
  <si>
    <t>CB3.DC04</t>
  </si>
  <si>
    <t>CB1.DC050</t>
  </si>
  <si>
    <t>DC050</t>
  </si>
  <si>
    <t>WATER DELUGE CONNECTIONS 2 LEVEL</t>
  </si>
  <si>
    <t>F8.DC0901</t>
  </si>
  <si>
    <t>DC0901</t>
  </si>
  <si>
    <t>GNC TERMINALS FROM SOUTH VAULT</t>
  </si>
  <si>
    <t>F8.DC0902</t>
  </si>
  <si>
    <t>DC0902</t>
  </si>
  <si>
    <t>GNC TERMINALS TO UMBILICAL</t>
  </si>
  <si>
    <t>PANEL.DC0903</t>
  </si>
  <si>
    <t>DC0903</t>
  </si>
  <si>
    <t>PANEL.DC0904</t>
  </si>
  <si>
    <t>DC0904</t>
  </si>
  <si>
    <t>TO VEHICLE</t>
  </si>
  <si>
    <t>CB3.DC101</t>
  </si>
  <si>
    <t>DC101</t>
  </si>
  <si>
    <t>HYDRAULICS 2 LEVEL CB3 TO CB1</t>
  </si>
  <si>
    <t>CB1.DC101</t>
  </si>
  <si>
    <t>HYDRAULICS 2LEVEL FROM CB3</t>
  </si>
  <si>
    <t>CB3.DC102</t>
  </si>
  <si>
    <t>DC102</t>
  </si>
  <si>
    <t>CB3.DC103</t>
  </si>
  <si>
    <t>DC103</t>
  </si>
  <si>
    <t>HYDRAULICS 2 LEVEL TO INST</t>
  </si>
  <si>
    <t>CB1.DC12</t>
  </si>
  <si>
    <t>DC12</t>
  </si>
  <si>
    <t>HVAC CONNECTIONS 2 LEVEL</t>
  </si>
  <si>
    <t>CB3.DC150</t>
  </si>
  <si>
    <t>DC150</t>
  </si>
  <si>
    <t>CB3.DC151</t>
  </si>
  <si>
    <t>DC151</t>
  </si>
  <si>
    <t>CB1.DC200</t>
  </si>
  <si>
    <t>DC200</t>
  </si>
  <si>
    <t>HYDRAULICS 2 LEVEL FROM F2</t>
  </si>
  <si>
    <t>F2.DC200</t>
  </si>
  <si>
    <t>HYDRAULICS 2 LEVEL F2 TO CB1</t>
  </si>
  <si>
    <t>CB1.DC201</t>
  </si>
  <si>
    <t>DC201</t>
  </si>
  <si>
    <t>F2.DC201</t>
  </si>
  <si>
    <t>HYDRAULICS 2 LEVEL FIELD TO CB1</t>
  </si>
  <si>
    <t>DC202</t>
  </si>
  <si>
    <t>CB3.DC202</t>
  </si>
  <si>
    <t>HYDRAULICS F2 TO CB3</t>
  </si>
  <si>
    <t>CB1.DC202</t>
  </si>
  <si>
    <t>F2.DC202</t>
  </si>
  <si>
    <t>CB3.DC251</t>
  </si>
  <si>
    <t>DC251</t>
  </si>
  <si>
    <t>HYDRAULICS 3 LEVEL F2 TO CB3</t>
  </si>
  <si>
    <t>F2.DC251</t>
  </si>
  <si>
    <t>CB4.DC300</t>
  </si>
  <si>
    <t>DC300</t>
  </si>
  <si>
    <t>HYDRAULICS2 LEVEL F3 TO CB4</t>
  </si>
  <si>
    <t>F3.DC300</t>
  </si>
  <si>
    <t>HYDRAULICS 2LEVEL F3 TO CB4</t>
  </si>
  <si>
    <t>CB1.DC302</t>
  </si>
  <si>
    <t>DC302</t>
  </si>
  <si>
    <t>HYDRAULICS 2 LEVEL FROM F3</t>
  </si>
  <si>
    <t>F3.DC302</t>
  </si>
  <si>
    <t>HYDRAULICS 2 LEVEL F3 TO CB1</t>
  </si>
  <si>
    <t>CB4.DC350</t>
  </si>
  <si>
    <t>DC350</t>
  </si>
  <si>
    <t>HYDRAULICS 3 LEVEL- F3 To CB4</t>
  </si>
  <si>
    <t>F3.DC350</t>
  </si>
  <si>
    <t>HYDRAULICS 3 LEVEL F3 TO CB4</t>
  </si>
  <si>
    <t>CB1.DC401</t>
  </si>
  <si>
    <t>DC401</t>
  </si>
  <si>
    <t>HYDRAULICS 2 LEVEL CB1 FROM CB5</t>
  </si>
  <si>
    <t>CB5.DC401</t>
  </si>
  <si>
    <t>CB5.DC450</t>
  </si>
  <si>
    <t>DC450</t>
  </si>
  <si>
    <t>CB1.DC50</t>
  </si>
  <si>
    <t>DC50</t>
  </si>
  <si>
    <t>HVAC CONNECTIONS 3 LEVEL</t>
  </si>
  <si>
    <t>F1.DC501</t>
  </si>
  <si>
    <t>DC501</t>
  </si>
  <si>
    <t>CB1.DC501</t>
  </si>
  <si>
    <t>IGNITER 2 LEVEL FROM CB3</t>
  </si>
  <si>
    <t>CB1.DC502</t>
  </si>
  <si>
    <t>DC502</t>
  </si>
  <si>
    <t>F1.DC502</t>
  </si>
  <si>
    <t>CO2 CONNECTIONS 2 LEVEL</t>
  </si>
  <si>
    <t>CO2 CONNECTIONS 2 LEVEL FROM F1</t>
  </si>
  <si>
    <t>31.C.A.F1.F1.DC502</t>
  </si>
  <si>
    <t>GAS HELIUM CONNECTIONS 2 LEVEL FROM F1</t>
  </si>
  <si>
    <t>CB3.DC502</t>
  </si>
  <si>
    <t>GAS HELIUM CONNECTIONS 2 LEVEL</t>
  </si>
  <si>
    <t>31.C.A.F1.F1.DC503</t>
  </si>
  <si>
    <t>DC503</t>
  </si>
  <si>
    <t>CB2.DC503</t>
  </si>
  <si>
    <t>CO2 2 LEVEL F1 TO CB3</t>
  </si>
  <si>
    <t>GAS HELIUM 2 LEVEL F1 TO CB2</t>
  </si>
  <si>
    <t>31.C.A.F1.F1.DC504</t>
  </si>
  <si>
    <t>DC504</t>
  </si>
  <si>
    <t>GAS HELIUM 2 LEVEL</t>
  </si>
  <si>
    <t>CB1.DC510</t>
  </si>
  <si>
    <t>DC510</t>
  </si>
  <si>
    <t>S2 Umbilical Jettison 2 LEVEL FROM CB5</t>
  </si>
  <si>
    <t>CB5.CB5.DC510</t>
  </si>
  <si>
    <t>S2 Umbilical Jettison CONNECTIONS 2 LEVEL</t>
  </si>
  <si>
    <t>31.C.A.F1.F1.DC550</t>
  </si>
  <si>
    <t>DC550</t>
  </si>
  <si>
    <t>CB2.DC550</t>
  </si>
  <si>
    <t>31.C.A.F1.F1.DC551</t>
  </si>
  <si>
    <t>DC551</t>
  </si>
  <si>
    <t>CO2 CONNECTIONS 3 LEVEL</t>
  </si>
  <si>
    <t>CB2.DC551</t>
  </si>
  <si>
    <t>CO2 CONNECTIONS 3 LEVEL FROM F1</t>
  </si>
  <si>
    <t>CB3.DC551</t>
  </si>
  <si>
    <t>WATER DELUGE CONNECTIONS 3 LEVEL</t>
  </si>
  <si>
    <t>CB4.CB4.DC551</t>
  </si>
  <si>
    <t>CB5.CB5.DC551</t>
  </si>
  <si>
    <t>CB2.DC553</t>
  </si>
  <si>
    <t>DC553</t>
  </si>
  <si>
    <t>CB8.DC553</t>
  </si>
  <si>
    <t>F1.DC555</t>
  </si>
  <si>
    <t>DC555</t>
  </si>
  <si>
    <t>GAS HELIUM 3 LEVEL</t>
  </si>
  <si>
    <t>CB3.DC556</t>
  </si>
  <si>
    <t>DC556</t>
  </si>
  <si>
    <t>GAS HELIUM CONNECTIONS 3 LEVEL</t>
  </si>
  <si>
    <t>CB6.DC60</t>
  </si>
  <si>
    <t>DC60</t>
  </si>
  <si>
    <t>CB6.DC61</t>
  </si>
  <si>
    <t>DC61</t>
  </si>
  <si>
    <t>CB8.DC800</t>
  </si>
  <si>
    <t>DC800</t>
  </si>
  <si>
    <t>FUELING 3 LEVEL</t>
  </si>
  <si>
    <t>CB8.DC850</t>
  </si>
  <si>
    <t>DC850</t>
  </si>
  <si>
    <t>FUELING 2 LEVEL</t>
  </si>
  <si>
    <t>CB8.DC950</t>
  </si>
  <si>
    <t>DC950</t>
  </si>
  <si>
    <t>CB8.DC951</t>
  </si>
  <si>
    <t>DC951</t>
  </si>
  <si>
    <t>Liquid Oxygen 3 LEVELCB8</t>
  </si>
  <si>
    <t>CB3.DC951</t>
  </si>
  <si>
    <t>CB9.F01</t>
  </si>
  <si>
    <t>F01</t>
  </si>
  <si>
    <t>24V Internal Componentry</t>
  </si>
  <si>
    <t>23.C.F01</t>
  </si>
  <si>
    <t>CB9.F02</t>
  </si>
  <si>
    <t>F02</t>
  </si>
  <si>
    <t>OUTPUTS</t>
  </si>
  <si>
    <t>CB9.F03</t>
  </si>
  <si>
    <t>F03</t>
  </si>
  <si>
    <t>SENSE</t>
  </si>
  <si>
    <t>F01.1 - Internal Componentry</t>
  </si>
  <si>
    <t>F01.2 - Hydraulics 1</t>
  </si>
  <si>
    <t>F01.3 - Hydraulics 2</t>
  </si>
  <si>
    <t>FX03- F2</t>
  </si>
  <si>
    <t>HYDRAULICS 2 FROM CB1 TO F2</t>
  </si>
  <si>
    <t>F01.4 - Lox Erector platorm launcher</t>
  </si>
  <si>
    <t>F02.1 - ECS 1</t>
  </si>
  <si>
    <t>F02.2 - ECS 2</t>
  </si>
  <si>
    <t>F02.3 - Igniter</t>
  </si>
  <si>
    <t>F02.4 - Kero Tank Purge</t>
  </si>
  <si>
    <t>F03.1 - Network</t>
  </si>
  <si>
    <t>A001.FX1</t>
  </si>
  <si>
    <t>FX1</t>
  </si>
  <si>
    <t>F08.1 - C5 - Controllers</t>
  </si>
  <si>
    <t>F03.2 - Auxillary</t>
  </si>
  <si>
    <t>F03.3 - Sense A</t>
  </si>
  <si>
    <t>FX11- F1</t>
  </si>
  <si>
    <t>SENSE A FROM CB2 TO F1</t>
  </si>
  <si>
    <t>F03.4 - Sense B</t>
  </si>
  <si>
    <t>FX12- F1</t>
  </si>
  <si>
    <t>SENSE B FROM CB2 TO F1</t>
  </si>
  <si>
    <t>SENSE B FROM CB1 TO F1</t>
  </si>
  <si>
    <t>F04.1 - CB1 Controllers</t>
  </si>
  <si>
    <t>F04.2 - AVR SUPPLY</t>
  </si>
  <si>
    <t>F04.3 - Spare</t>
  </si>
  <si>
    <t>F04.4 - Spare</t>
  </si>
  <si>
    <t>F05.1 - N2 Controllers</t>
  </si>
  <si>
    <t>.FX17-CB3</t>
  </si>
  <si>
    <t>FX17-CB3</t>
  </si>
  <si>
    <t>N2 - Controllers FROM CB1 TO CB3</t>
  </si>
  <si>
    <t>FX17-F2</t>
  </si>
  <si>
    <t>N2 Controllers FROM CB3 TO F2</t>
  </si>
  <si>
    <t>F05.2 - N2 Sense A</t>
  </si>
  <si>
    <t>FX18-CB3</t>
  </si>
  <si>
    <t>N2 SENSE FROM CB1 TO CB3</t>
  </si>
  <si>
    <t>FX18-F2</t>
  </si>
  <si>
    <t>N2 SENSE FROM CB3 TO F2</t>
  </si>
  <si>
    <t>F05.3 - N2 Sense B</t>
  </si>
  <si>
    <t>FX19-CB3</t>
  </si>
  <si>
    <t>N2 SENSE B FROM CB1 TO CB3</t>
  </si>
  <si>
    <t>FX19-F2</t>
  </si>
  <si>
    <t>A001.FX2</t>
  </si>
  <si>
    <t>FX2</t>
  </si>
  <si>
    <t>F08.2 - C5 - Sense A</t>
  </si>
  <si>
    <t>F05.4 - N2 Back up</t>
  </si>
  <si>
    <t>FX20-CB3</t>
  </si>
  <si>
    <t>N2 BACKUP FROM CB1 TO CB3</t>
  </si>
  <si>
    <t>FX20-F2</t>
  </si>
  <si>
    <t>N3 BACKUP FROM CB3 TO F2</t>
  </si>
  <si>
    <t>F06.1 - N3 Controllers</t>
  </si>
  <si>
    <t>FX21-CB4</t>
  </si>
  <si>
    <t>N3 - Controllers FROM CB1 TO CB4</t>
  </si>
  <si>
    <t>FX21-F3</t>
  </si>
  <si>
    <t>N3 CONTROLLERS FROM CB4 TO F3</t>
  </si>
  <si>
    <t>F06.2 - N3 Sense A</t>
  </si>
  <si>
    <t>FX22-CB4</t>
  </si>
  <si>
    <t>N3 SENSE FROM CB1 TO CB4</t>
  </si>
  <si>
    <t>FX22-F3</t>
  </si>
  <si>
    <t>N3 SENSE FROM CB4 FX22</t>
  </si>
  <si>
    <t>F06.3 - N3 Sense B</t>
  </si>
  <si>
    <t>FX23-CB4</t>
  </si>
  <si>
    <t>N3 SENSE B FROM CB1 TO CB4</t>
  </si>
  <si>
    <t>FX23-F3</t>
  </si>
  <si>
    <t>N3 SENSE FROM CB4 FX23</t>
  </si>
  <si>
    <t>F06.4 - N3 Spare</t>
  </si>
  <si>
    <t>FX24-CB4</t>
  </si>
  <si>
    <t>N3 BACKUP FROM CB1 TO CB4</t>
  </si>
  <si>
    <t>FX24-F3</t>
  </si>
  <si>
    <t>N3 BACKUP FROM CB4 TO F3</t>
  </si>
  <si>
    <t>F07.1 - N4 Controllers</t>
  </si>
  <si>
    <t>FX25-CB5</t>
  </si>
  <si>
    <t>N4 CONTROLLERS FROM CB1 TO CB5</t>
  </si>
  <si>
    <t>F07.2 - N4 Sense A</t>
  </si>
  <si>
    <t>FX26-CB5</t>
  </si>
  <si>
    <t>N4 SENSE A FROM CB1 TO CB5</t>
  </si>
  <si>
    <t>F07.3 - N4 Sense B</t>
  </si>
  <si>
    <t>FX27-CB5</t>
  </si>
  <si>
    <t>N4 SENSE B FROM CB1 TO CB5</t>
  </si>
  <si>
    <t>F07.4 - N4 Back up</t>
  </si>
  <si>
    <t>FX28-CB5</t>
  </si>
  <si>
    <t>N4 BACKUP FROM CB1 TO CB5</t>
  </si>
  <si>
    <t>F08.1- N5 Controllers</t>
  </si>
  <si>
    <t>A001.FX3</t>
  </si>
  <si>
    <t>FX3</t>
  </si>
  <si>
    <t>F08.3 - C5 - Hydraulic Pump 1</t>
  </si>
  <si>
    <t>F08.2- N5 Sense A</t>
  </si>
  <si>
    <t>F08.3- N5 Hydraulic Pump 1</t>
  </si>
  <si>
    <t>F08.4- N5 Hydraulic Pump 2</t>
  </si>
  <si>
    <t>F09.1- C2 Controller</t>
  </si>
  <si>
    <t>F09.2- C2 Sense A</t>
  </si>
  <si>
    <t>F09.3- C2 Sense B</t>
  </si>
  <si>
    <t>F09.4- C2 Back up</t>
  </si>
  <si>
    <t>F10.1- C3 Controllers</t>
  </si>
  <si>
    <t>F10.2- C3 Sense A</t>
  </si>
  <si>
    <t>F10.3- C3 Sense B</t>
  </si>
  <si>
    <t>A001.FX4</t>
  </si>
  <si>
    <t>FX4</t>
  </si>
  <si>
    <t>F08.4 - C5 - Hydraulic Pump 2</t>
  </si>
  <si>
    <t>F10.4- C3 Back up</t>
  </si>
  <si>
    <t>Card</t>
  </si>
  <si>
    <t>Part Number</t>
  </si>
  <si>
    <t>Box Name</t>
  </si>
  <si>
    <t>Purpose</t>
  </si>
  <si>
    <t>AO 9266 - DSUB</t>
  </si>
  <si>
    <t>DO 9476 - DSUB</t>
  </si>
  <si>
    <t>DIO 9375 - DSUB</t>
  </si>
  <si>
    <t>AI 9208 - DSUB</t>
  </si>
  <si>
    <t>DI 9425 - DSUB</t>
  </si>
  <si>
    <t>RTD 9216 - DSUB</t>
  </si>
  <si>
    <t>TC 9213 - Spring-terminal</t>
  </si>
  <si>
    <t>H:I</t>
  </si>
  <si>
    <t>Elec V.</t>
  </si>
  <si>
    <t>Master</t>
  </si>
  <si>
    <t>Pins</t>
  </si>
  <si>
    <t>IO Channels</t>
  </si>
  <si>
    <t>Pins (+,-)</t>
  </si>
  <si>
    <t>LOx</t>
  </si>
  <si>
    <t>LOx Skid</t>
  </si>
  <si>
    <t>IN 0</t>
  </si>
  <si>
    <t>1,2,20,21</t>
  </si>
  <si>
    <t>C3</t>
  </si>
  <si>
    <t>RP1 (KERO)</t>
  </si>
  <si>
    <t>RP1 Skid</t>
  </si>
  <si>
    <t>IN 1</t>
  </si>
  <si>
    <t>3,4,22,23</t>
  </si>
  <si>
    <t>N1</t>
  </si>
  <si>
    <t>Node 1</t>
  </si>
  <si>
    <t>IN 2</t>
  </si>
  <si>
    <t>5,6,24,25</t>
  </si>
  <si>
    <t>ER - S/W</t>
  </si>
  <si>
    <t>Node 2</t>
  </si>
  <si>
    <t>IN 3</t>
  </si>
  <si>
    <t>7,8,26,27</t>
  </si>
  <si>
    <t>H:I FPGA</t>
  </si>
  <si>
    <t>ER - N/W</t>
  </si>
  <si>
    <t>Node 3</t>
  </si>
  <si>
    <t>IN 4</t>
  </si>
  <si>
    <t>11,12,30,31</t>
  </si>
  <si>
    <t>N4</t>
  </si>
  <si>
    <t>ER - S.B.</t>
  </si>
  <si>
    <t>Node 4</t>
  </si>
  <si>
    <t>IN 5</t>
  </si>
  <si>
    <t>13,14,32,33</t>
  </si>
  <si>
    <t>Equip V.</t>
  </si>
  <si>
    <t>Node 5 -</t>
  </si>
  <si>
    <t>IN 6</t>
  </si>
  <si>
    <t>15,16,34,35</t>
  </si>
  <si>
    <t>N6</t>
  </si>
  <si>
    <t>ER - HVBH</t>
  </si>
  <si>
    <t>Node 6 - HVBH</t>
  </si>
  <si>
    <t>IN 7</t>
  </si>
  <si>
    <t>17,18,36,37</t>
  </si>
  <si>
    <t>Chromalux</t>
  </si>
  <si>
    <t>IN 8</t>
  </si>
  <si>
    <t>Gas P.</t>
  </si>
  <si>
    <t>Field Box 1</t>
  </si>
  <si>
    <t>IN 9</t>
  </si>
  <si>
    <t>ER - S/E</t>
  </si>
  <si>
    <t>Field Box 2</t>
  </si>
  <si>
    <t>IN 10</t>
  </si>
  <si>
    <t>Field Box 3</t>
  </si>
  <si>
    <t>IN 11</t>
  </si>
  <si>
    <t>GNC-S1 Box</t>
  </si>
  <si>
    <t>Field Box 4</t>
  </si>
  <si>
    <t>IN 12</t>
  </si>
  <si>
    <t>High Pressure GHe/GN2</t>
  </si>
  <si>
    <t>Field Box 5</t>
  </si>
  <si>
    <t>IN 13</t>
  </si>
  <si>
    <t>Field Box 6</t>
  </si>
  <si>
    <t>IN 14</t>
  </si>
  <si>
    <t>IN 15</t>
  </si>
  <si>
    <t>OUT 0</t>
  </si>
  <si>
    <t>OUT 1</t>
  </si>
  <si>
    <t>OUT 2</t>
  </si>
  <si>
    <t>DIO7</t>
  </si>
  <si>
    <t>Breakout</t>
  </si>
  <si>
    <t>Total Cards</t>
  </si>
  <si>
    <t>Current Req.</t>
  </si>
  <si>
    <t>Last number sent to MARS</t>
  </si>
  <si>
    <t>Plus Spare</t>
  </si>
  <si>
    <t>Total Extra Cost</t>
  </si>
  <si>
    <t>OUT 3</t>
  </si>
  <si>
    <t>SPARE</t>
  </si>
  <si>
    <t>NI 9923</t>
  </si>
  <si>
    <t>AI 9208</t>
  </si>
  <si>
    <t>$1,450.00</t>
  </si>
  <si>
    <t>$5,800.00</t>
  </si>
  <si>
    <t>OUT 4</t>
  </si>
  <si>
    <t>AO 9266</t>
  </si>
  <si>
    <t>$1,055.00</t>
  </si>
  <si>
    <t>$2,110.00</t>
  </si>
  <si>
    <t>OUT 5</t>
  </si>
  <si>
    <t>DI 9425</t>
  </si>
  <si>
    <t>$660.00</t>
  </si>
  <si>
    <t>$2,640.00</t>
  </si>
  <si>
    <t>OUT 6</t>
  </si>
  <si>
    <t>DO 9476</t>
  </si>
  <si>
    <t>$690.00</t>
  </si>
  <si>
    <t>OUT 7</t>
  </si>
  <si>
    <t>RTD 9216</t>
  </si>
  <si>
    <t>$1,640.00</t>
  </si>
  <si>
    <t>$3,280.00</t>
  </si>
  <si>
    <t>OUT 8</t>
  </si>
  <si>
    <t>VI 9209</t>
  </si>
  <si>
    <t>$1,085.00</t>
  </si>
  <si>
    <t>-$1,085.00</t>
  </si>
  <si>
    <t>OUT 9</t>
  </si>
  <si>
    <t>DIO 9375</t>
  </si>
  <si>
    <t>$830.00</t>
  </si>
  <si>
    <t>$0.00</t>
  </si>
  <si>
    <t>OUT 10</t>
  </si>
  <si>
    <t>TC 9213</t>
  </si>
  <si>
    <t>OUT 11</t>
  </si>
  <si>
    <t>Total</t>
  </si>
  <si>
    <t>$15,150.00</t>
  </si>
  <si>
    <t>OUT 12</t>
  </si>
  <si>
    <t>NI 9213</t>
  </si>
  <si>
    <t>$1,975.00</t>
  </si>
  <si>
    <t>OUT 13</t>
  </si>
  <si>
    <t>Breakout 9923</t>
  </si>
  <si>
    <t>OUT 14</t>
  </si>
  <si>
    <t>Breakout 9940</t>
  </si>
  <si>
    <t>$245.00</t>
  </si>
  <si>
    <t>$1,715.00</t>
  </si>
  <si>
    <t>OUT 15</t>
  </si>
  <si>
    <t>Component</t>
  </si>
  <si>
    <t>Interface cards</t>
  </si>
  <si>
    <t>IO Type</t>
  </si>
  <si>
    <t>Calibration Types</t>
  </si>
  <si>
    <t>Failure Severity</t>
  </si>
  <si>
    <t>PRG</t>
  </si>
  <si>
    <t>Ts</t>
  </si>
  <si>
    <t>Polynomial</t>
  </si>
  <si>
    <t>coefficients</t>
  </si>
  <si>
    <t>Low</t>
  </si>
  <si>
    <t>TC</t>
  </si>
  <si>
    <t>Ps</t>
  </si>
  <si>
    <t>RP-1</t>
  </si>
  <si>
    <t>Kelvin</t>
  </si>
  <si>
    <t>Linear</t>
  </si>
  <si>
    <t>mx+C</t>
  </si>
  <si>
    <t>Minor</t>
  </si>
  <si>
    <t>HYD</t>
  </si>
  <si>
    <t>DVL</t>
  </si>
  <si>
    <t>Px</t>
  </si>
  <si>
    <t>Mapped Range</t>
  </si>
  <si>
    <t>enter min &amp; max helps produce mX+C automatically</t>
  </si>
  <si>
    <t>major</t>
  </si>
  <si>
    <t>He</t>
  </si>
  <si>
    <t>LS</t>
  </si>
  <si>
    <t>Contact</t>
  </si>
  <si>
    <t>Ct</t>
  </si>
  <si>
    <t>Look up table</t>
  </si>
  <si>
    <t>series of mapped x &amp; Y points</t>
  </si>
  <si>
    <t>Catastrophic</t>
  </si>
  <si>
    <t>STR</t>
  </si>
  <si>
    <t>HTR</t>
  </si>
  <si>
    <t>MFs</t>
  </si>
  <si>
    <t>L/min</t>
  </si>
  <si>
    <t>AG</t>
  </si>
  <si>
    <t>S1U</t>
  </si>
  <si>
    <t>MTR</t>
  </si>
  <si>
    <t>Distance</t>
  </si>
  <si>
    <t>Ds</t>
  </si>
  <si>
    <t>Modbus - Digital Input</t>
  </si>
  <si>
    <t>L/s</t>
  </si>
  <si>
    <t>Engine purge</t>
  </si>
  <si>
    <t>EP</t>
  </si>
  <si>
    <t>LFT</t>
  </si>
  <si>
    <t>Pos</t>
  </si>
  <si>
    <t>LAN</t>
  </si>
  <si>
    <t>KTP</t>
  </si>
  <si>
    <t>HD</t>
  </si>
  <si>
    <t>Pump</t>
  </si>
  <si>
    <t>PMP</t>
  </si>
  <si>
    <t>B</t>
  </si>
  <si>
    <t>RS-232</t>
  </si>
  <si>
    <t>PC</t>
  </si>
  <si>
    <t>HPU</t>
  </si>
  <si>
    <t>PRS</t>
  </si>
  <si>
    <t>LVL</t>
  </si>
  <si>
    <t>RS-485</t>
  </si>
  <si>
    <t>WD</t>
  </si>
  <si>
    <t>Sumps</t>
  </si>
  <si>
    <t>SMP</t>
  </si>
  <si>
    <t>CT</t>
  </si>
  <si>
    <t>SPD</t>
  </si>
  <si>
    <t>N7</t>
  </si>
  <si>
    <t>S2J</t>
  </si>
  <si>
    <t>Heating</t>
  </si>
  <si>
    <t>HT</t>
  </si>
  <si>
    <t>FM</t>
  </si>
  <si>
    <t>INCL</t>
  </si>
  <si>
    <t>Need Physical Layout</t>
  </si>
  <si>
    <t>mmWG</t>
  </si>
  <si>
    <t>Pre-Valve</t>
  </si>
  <si>
    <t>PRV</t>
  </si>
  <si>
    <t>HYG</t>
  </si>
  <si>
    <t>WC</t>
  </si>
  <si>
    <t>Litres</t>
  </si>
  <si>
    <t>AxCt</t>
  </si>
  <si>
    <t>Tanked Mass</t>
  </si>
  <si>
    <t>MS</t>
  </si>
  <si>
    <t>F7</t>
  </si>
  <si>
    <t>PVL</t>
  </si>
  <si>
    <t>PxO</t>
  </si>
  <si>
    <t>VHE</t>
  </si>
  <si>
    <t>LF</t>
  </si>
  <si>
    <t>PSW</t>
  </si>
  <si>
    <t>PxC</t>
  </si>
  <si>
    <t>HVBH</t>
  </si>
  <si>
    <t>HF</t>
  </si>
  <si>
    <t>LE</t>
  </si>
  <si>
    <t>Volumetric Flow Rate</t>
  </si>
  <si>
    <t>VFs</t>
  </si>
  <si>
    <t>WA</t>
  </si>
  <si>
    <t>Payload Electrical Loom</t>
  </si>
  <si>
    <t>PLE</t>
  </si>
  <si>
    <t>MN</t>
  </si>
  <si>
    <t>SSR</t>
  </si>
  <si>
    <t>GV</t>
  </si>
  <si>
    <t>PPM</t>
  </si>
  <si>
    <t>VPM</t>
  </si>
  <si>
    <t>BU</t>
  </si>
  <si>
    <t>PXS</t>
  </si>
  <si>
    <t>PxE</t>
  </si>
  <si>
    <t>kg</t>
  </si>
  <si>
    <t>Automatic Flight Termination System</t>
  </si>
  <si>
    <t>AFTS</t>
  </si>
  <si>
    <t>PP</t>
  </si>
  <si>
    <t>INC</t>
  </si>
  <si>
    <t>PxR</t>
  </si>
  <si>
    <t>ASP</t>
  </si>
  <si>
    <t>IS1</t>
  </si>
  <si>
    <t>CTL</t>
  </si>
  <si>
    <t>ST</t>
  </si>
  <si>
    <t>PSI-A</t>
  </si>
  <si>
    <t>Electron Fueling</t>
  </si>
  <si>
    <t>EF</t>
  </si>
  <si>
    <t>IS2</t>
  </si>
  <si>
    <t>COT</t>
  </si>
  <si>
    <t>CD</t>
  </si>
  <si>
    <t>Pneumatics</t>
  </si>
  <si>
    <t>PNU</t>
  </si>
  <si>
    <t>FAR</t>
  </si>
  <si>
    <t>AMP</t>
  </si>
  <si>
    <t>Electron</t>
  </si>
  <si>
    <t>VEH</t>
  </si>
  <si>
    <t>AUX</t>
  </si>
  <si>
    <t>LEV</t>
  </si>
  <si>
    <t>KF</t>
  </si>
  <si>
    <t>Vapourizer</t>
  </si>
  <si>
    <t>VAP</t>
  </si>
  <si>
    <t>SLD</t>
  </si>
  <si>
    <t>MEC</t>
  </si>
  <si>
    <t>LC</t>
  </si>
  <si>
    <t>Serial Converter</t>
  </si>
  <si>
    <t>SC</t>
  </si>
  <si>
    <t>CPWR</t>
  </si>
  <si>
    <t>Winch</t>
  </si>
  <si>
    <t>WCH</t>
  </si>
  <si>
    <t>Modbus Gateway</t>
  </si>
  <si>
    <t>MG</t>
  </si>
  <si>
    <t>BP</t>
  </si>
  <si>
    <t>Safety</t>
  </si>
  <si>
    <t>SAF</t>
  </si>
  <si>
    <t>FX</t>
  </si>
  <si>
    <t>FARU</t>
  </si>
  <si>
    <t>FLC</t>
  </si>
  <si>
    <t>EV</t>
  </si>
  <si>
    <t>TMP</t>
  </si>
  <si>
    <t>S2H</t>
  </si>
  <si>
    <t>SS</t>
  </si>
  <si>
    <t>RB</t>
  </si>
  <si>
    <t>LOD</t>
  </si>
  <si>
    <t>KI</t>
  </si>
  <si>
    <t>KC</t>
  </si>
  <si>
    <t>HR</t>
  </si>
  <si>
    <t>FTC</t>
  </si>
  <si>
    <t>LS1</t>
  </si>
  <si>
    <t>S2U</t>
  </si>
  <si>
    <t>HSE</t>
  </si>
  <si>
    <t>AO9</t>
  </si>
  <si>
    <t>TF</t>
  </si>
  <si>
    <t>AO10</t>
  </si>
  <si>
    <t>FSE</t>
  </si>
  <si>
    <t>HDL</t>
  </si>
  <si>
    <t>CL</t>
  </si>
  <si>
    <t>Kero Skid Modbus Gateway</t>
  </si>
  <si>
    <t>OL</t>
  </si>
  <si>
    <t>RST</t>
  </si>
  <si>
    <t>LS2</t>
  </si>
  <si>
    <t>LT1</t>
  </si>
  <si>
    <t>LT2</t>
  </si>
  <si>
    <t>LG</t>
  </si>
  <si>
    <t>LD</t>
  </si>
  <si>
    <t>KS</t>
  </si>
  <si>
    <t>Line Chill Stage 1</t>
  </si>
  <si>
    <t>LC1</t>
  </si>
  <si>
    <t>LC2.1</t>
  </si>
  <si>
    <t>LC2.2</t>
  </si>
  <si>
    <t>LCF</t>
  </si>
  <si>
    <t>LX1</t>
  </si>
  <si>
    <t>FS1</t>
  </si>
  <si>
    <t>ECP</t>
  </si>
  <si>
    <t>TL</t>
  </si>
  <si>
    <t>INTF</t>
  </si>
  <si>
    <t>MA</t>
  </si>
  <si>
    <t>ZT</t>
  </si>
  <si>
    <t>This spreadsheet is linked to the received Hyspecs document. If this the original is changed, this will change.</t>
  </si>
  <si>
    <t>Commodity Designator (First 2 Numbers)</t>
  </si>
  <si>
    <t>Site Designator</t>
  </si>
  <si>
    <t>Component Designation</t>
  </si>
  <si>
    <t>Commodity Vessel</t>
  </si>
  <si>
    <t>Vessel Identification Number</t>
  </si>
  <si>
    <t>System Locator Identification</t>
  </si>
  <si>
    <t>Numbers</t>
  </si>
  <si>
    <t xml:space="preserve">Regulators </t>
  </si>
  <si>
    <t>REG</t>
  </si>
  <si>
    <r>
      <rPr>
        <b/>
        <sz val="20"/>
        <color rgb="FF000000"/>
        <rFont val="Calibri (Body)_x0000_"/>
      </rPr>
      <t>01</t>
    </r>
    <r>
      <rPr>
        <sz val="20"/>
        <color rgb="FF000000"/>
        <rFont val="Calibri"/>
      </rPr>
      <t xml:space="preserve"> - Rocket Propellant 1 (RP-1)</t>
    </r>
  </si>
  <si>
    <r>
      <t>REG-XXC</t>
    </r>
    <r>
      <rPr>
        <b/>
        <sz val="20"/>
        <color rgb="FF000000"/>
        <rFont val="Calibri (Body)_x0000_"/>
      </rPr>
      <t>0</t>
    </r>
    <r>
      <rPr>
        <sz val="20"/>
        <color rgb="FF000000"/>
        <rFont val="Calibri"/>
      </rPr>
      <t>XX</t>
    </r>
  </si>
  <si>
    <t>Manual Valves</t>
  </si>
  <si>
    <t>MV</t>
  </si>
  <si>
    <r>
      <rPr>
        <b/>
        <sz val="20"/>
        <color rgb="FF000000"/>
        <rFont val="Calibri (Body)_x0000_"/>
      </rPr>
      <t>02</t>
    </r>
    <r>
      <rPr>
        <sz val="20"/>
        <color rgb="FF000000"/>
        <rFont val="Calibri"/>
      </rPr>
      <t xml:space="preserve"> - Liquid Oxygen (LO2)</t>
    </r>
  </si>
  <si>
    <r>
      <t>XX</t>
    </r>
    <r>
      <rPr>
        <b/>
        <sz val="20"/>
        <color rgb="FF000000"/>
        <rFont val="Calibri (Body)_x0000_"/>
      </rPr>
      <t>C</t>
    </r>
    <r>
      <rPr>
        <sz val="20"/>
        <color rgb="FF000000"/>
        <rFont val="Calibri"/>
      </rPr>
      <t>XXX</t>
    </r>
  </si>
  <si>
    <r>
      <t>MV-XXC</t>
    </r>
    <r>
      <rPr>
        <b/>
        <sz val="20"/>
        <color rgb="FF000000"/>
        <rFont val="Calibri (Body)_x0000_"/>
      </rPr>
      <t>1</t>
    </r>
    <r>
      <rPr>
        <sz val="20"/>
        <color rgb="FF000000"/>
        <rFont val="Calibri"/>
      </rPr>
      <t>XX</t>
    </r>
  </si>
  <si>
    <t xml:space="preserve">RP-1 Transfer Trailer </t>
  </si>
  <si>
    <t>MARS C1</t>
  </si>
  <si>
    <t>Storage Area</t>
  </si>
  <si>
    <r>
      <t>(commodity id)XXC</t>
    </r>
    <r>
      <rPr>
        <b/>
        <sz val="20"/>
        <color rgb="FF000000"/>
        <rFont val="Calibri (Body)_x0000_"/>
      </rPr>
      <t>10</t>
    </r>
  </si>
  <si>
    <t>Relief Valves</t>
  </si>
  <si>
    <t>RV</t>
  </si>
  <si>
    <r>
      <rPr>
        <b/>
        <sz val="20"/>
        <color rgb="FF000000"/>
        <rFont val="Calibri (Body)_x0000_"/>
      </rPr>
      <t>03</t>
    </r>
    <r>
      <rPr>
        <sz val="20"/>
        <color rgb="FF000000"/>
        <rFont val="Calibri"/>
      </rPr>
      <t xml:space="preserve"> - Liquid Nitrogen (LN2)</t>
    </r>
  </si>
  <si>
    <r>
      <t>RV-XXC</t>
    </r>
    <r>
      <rPr>
        <b/>
        <sz val="20"/>
        <color rgb="FF000000"/>
        <rFont val="Calibri (Body)_x0000_"/>
      </rPr>
      <t>2</t>
    </r>
    <r>
      <rPr>
        <sz val="20"/>
        <color rgb="FF000000"/>
        <rFont val="Calibri"/>
      </rPr>
      <t>XX</t>
    </r>
  </si>
  <si>
    <t xml:space="preserve">LO2 Tank 1 </t>
  </si>
  <si>
    <t>MARS C2</t>
  </si>
  <si>
    <t>Transfer Skid or Panel</t>
  </si>
  <si>
    <r>
      <t>XXC</t>
    </r>
    <r>
      <rPr>
        <b/>
        <sz val="20"/>
        <color rgb="FF000000"/>
        <rFont val="Calibri (Body)_x0000_"/>
      </rPr>
      <t>20</t>
    </r>
  </si>
  <si>
    <t>Proportional/Discrete Valves</t>
  </si>
  <si>
    <t>PCV</t>
  </si>
  <si>
    <r>
      <rPr>
        <b/>
        <sz val="20"/>
        <color rgb="FF000000"/>
        <rFont val="Calibri (Body)_x0000_"/>
      </rPr>
      <t>04</t>
    </r>
    <r>
      <rPr>
        <sz val="20"/>
        <color rgb="FF000000"/>
        <rFont val="Calibri"/>
      </rPr>
      <t xml:space="preserve"> - Gaseous Helium (GHe)</t>
    </r>
  </si>
  <si>
    <r>
      <t>PCVN/O-XXC</t>
    </r>
    <r>
      <rPr>
        <b/>
        <sz val="20"/>
        <color rgb="FF000000"/>
        <rFont val="Calibri (Body)_x0000_"/>
      </rPr>
      <t>3</t>
    </r>
    <r>
      <rPr>
        <sz val="20"/>
        <color rgb="FF000000"/>
        <rFont val="Calibri"/>
      </rPr>
      <t>XX</t>
    </r>
  </si>
  <si>
    <t>LO2 Tank 2</t>
  </si>
  <si>
    <t>MARS C3</t>
  </si>
  <si>
    <t>Launch Mount / Erector</t>
  </si>
  <si>
    <r>
      <t>XXC</t>
    </r>
    <r>
      <rPr>
        <b/>
        <sz val="20"/>
        <color rgb="FF000000"/>
        <rFont val="Calibri (Body)_x0000_"/>
      </rPr>
      <t>30</t>
    </r>
  </si>
  <si>
    <t>Discrete Valves</t>
  </si>
  <si>
    <t>DCV</t>
  </si>
  <si>
    <r>
      <rPr>
        <b/>
        <sz val="20"/>
        <color rgb="FF000000"/>
        <rFont val="Calibri (Body)_x0000_"/>
      </rPr>
      <t>05</t>
    </r>
    <r>
      <rPr>
        <sz val="20"/>
        <color rgb="FF000000"/>
        <rFont val="Calibri"/>
      </rPr>
      <t xml:space="preserve"> - Gaseous Nitrogen (GN2)</t>
    </r>
  </si>
  <si>
    <r>
      <t>DCVN/C-XXC</t>
    </r>
    <r>
      <rPr>
        <b/>
        <sz val="20"/>
        <color rgb="FF000000"/>
        <rFont val="Calibri (Body)_x0000_"/>
      </rPr>
      <t>3</t>
    </r>
    <r>
      <rPr>
        <sz val="20"/>
        <color rgb="FF000000"/>
        <rFont val="Calibri"/>
      </rPr>
      <t>XX</t>
    </r>
  </si>
  <si>
    <t>Electronic Solenoid Valves</t>
  </si>
  <si>
    <r>
      <rPr>
        <b/>
        <sz val="20"/>
        <color rgb="FF000000"/>
        <rFont val="Calibri (Body)_x0000_"/>
      </rPr>
      <t>08</t>
    </r>
    <r>
      <rPr>
        <sz val="20"/>
        <color rgb="FF000000"/>
        <rFont val="Calibri"/>
      </rPr>
      <t xml:space="preserve"> - Hydraulic Systems</t>
    </r>
  </si>
  <si>
    <r>
      <t>EV-XXC</t>
    </r>
    <r>
      <rPr>
        <b/>
        <sz val="20"/>
        <color rgb="FF000000"/>
        <rFont val="Calibri (Body)_x0000_"/>
      </rPr>
      <t>3</t>
    </r>
    <r>
      <rPr>
        <sz val="20"/>
        <color rgb="FF000000"/>
        <rFont val="Calibri"/>
      </rPr>
      <t>XX</t>
    </r>
  </si>
  <si>
    <t>Check Valves</t>
  </si>
  <si>
    <t>CKV</t>
  </si>
  <si>
    <r>
      <rPr>
        <b/>
        <sz val="20"/>
        <color rgb="FF000000"/>
        <rFont val="Calibri (Body)_x0000_"/>
      </rPr>
      <t>12</t>
    </r>
    <r>
      <rPr>
        <sz val="20"/>
        <color rgb="FF000000"/>
        <rFont val="Calibri"/>
      </rPr>
      <t xml:space="preserve"> - Industrial Air System </t>
    </r>
  </si>
  <si>
    <r>
      <t>CKV-XXC</t>
    </r>
    <r>
      <rPr>
        <b/>
        <sz val="20"/>
        <color rgb="FF000000"/>
        <rFont val="Calibri (Body)_x0000_"/>
      </rPr>
      <t>4</t>
    </r>
    <r>
      <rPr>
        <sz val="20"/>
        <color rgb="FF000000"/>
        <rFont val="Calibri"/>
      </rPr>
      <t>XX</t>
    </r>
  </si>
  <si>
    <t>Flex Hose Assemblies</t>
  </si>
  <si>
    <t>FHA</t>
  </si>
  <si>
    <r>
      <rPr>
        <b/>
        <sz val="20"/>
        <color rgb="FF000000"/>
        <rFont val="Calibri (Body)_x0000_"/>
      </rPr>
      <t xml:space="preserve">13 </t>
    </r>
    <r>
      <rPr>
        <sz val="20"/>
        <color rgb="FF000000"/>
        <rFont val="Calibri"/>
      </rPr>
      <t>- Miscellanous Inert (CO2)</t>
    </r>
  </si>
  <si>
    <r>
      <t>FHA-XXC</t>
    </r>
    <r>
      <rPr>
        <b/>
        <sz val="20"/>
        <color rgb="FF000000"/>
        <rFont val="Calibri (Body)_x0000_"/>
      </rPr>
      <t>5</t>
    </r>
    <r>
      <rPr>
        <sz val="20"/>
        <color rgb="FF000000"/>
        <rFont val="Calibri"/>
      </rPr>
      <t>XX</t>
    </r>
  </si>
  <si>
    <t>Pressure Gauges</t>
  </si>
  <si>
    <t>PG</t>
  </si>
  <si>
    <r>
      <rPr>
        <b/>
        <sz val="20"/>
        <color rgb="FF000000"/>
        <rFont val="Calibri (Body)_x0000_"/>
      </rPr>
      <t xml:space="preserve">14 </t>
    </r>
    <r>
      <rPr>
        <sz val="20"/>
        <color rgb="FF000000"/>
        <rFont val="Calibri"/>
      </rPr>
      <t>- Miscellaneous Fuel (Methane, Hexane)</t>
    </r>
  </si>
  <si>
    <r>
      <t>PG-XXC</t>
    </r>
    <r>
      <rPr>
        <b/>
        <sz val="20"/>
        <color rgb="FF000000"/>
        <rFont val="Calibri (Body)_x0000_"/>
      </rPr>
      <t>6</t>
    </r>
    <r>
      <rPr>
        <sz val="20"/>
        <color rgb="FF000000"/>
        <rFont val="Calibri"/>
      </rPr>
      <t>XX</t>
    </r>
  </si>
  <si>
    <t>Sight Glass</t>
  </si>
  <si>
    <t>SG</t>
  </si>
  <si>
    <r>
      <rPr>
        <b/>
        <sz val="20"/>
        <color rgb="FF000000"/>
        <rFont val="Calibri (Body)_x0000_"/>
      </rPr>
      <t>15</t>
    </r>
    <r>
      <rPr>
        <sz val="20"/>
        <color rgb="FF000000"/>
        <rFont val="Calibri"/>
      </rPr>
      <t xml:space="preserve"> - Miscellaneous Oxidizer (GOX, H202)</t>
    </r>
  </si>
  <si>
    <r>
      <t>SG-XXC</t>
    </r>
    <r>
      <rPr>
        <b/>
        <sz val="20"/>
        <color rgb="FF000000"/>
        <rFont val="Calibri (Body)_x0000_"/>
      </rPr>
      <t>6</t>
    </r>
    <r>
      <rPr>
        <sz val="20"/>
        <color rgb="FF000000"/>
        <rFont val="Calibri (Body)_x0000_"/>
      </rPr>
      <t>XX</t>
    </r>
  </si>
  <si>
    <t>Pressure Builders</t>
  </si>
  <si>
    <t>PB</t>
  </si>
  <si>
    <r>
      <rPr>
        <b/>
        <sz val="20"/>
        <color rgb="FF000000"/>
        <rFont val="Calibri (Body)_x0000_"/>
      </rPr>
      <t xml:space="preserve">41 </t>
    </r>
    <r>
      <rPr>
        <sz val="20"/>
        <color rgb="FF000000"/>
        <rFont val="Calibri"/>
      </rPr>
      <t>- Deluge</t>
    </r>
  </si>
  <si>
    <r>
      <t>PB-XXC</t>
    </r>
    <r>
      <rPr>
        <b/>
        <sz val="20"/>
        <color rgb="FF000000"/>
        <rFont val="Calibri (Body)_x0000_"/>
      </rPr>
      <t>67</t>
    </r>
    <r>
      <rPr>
        <sz val="20"/>
        <color rgb="FF000000"/>
        <rFont val="Calibri"/>
      </rPr>
      <t>X</t>
    </r>
  </si>
  <si>
    <t>Burst Disk</t>
  </si>
  <si>
    <t>BD</t>
  </si>
  <si>
    <r>
      <t>BD-XXC</t>
    </r>
    <r>
      <rPr>
        <b/>
        <sz val="20"/>
        <color rgb="FF000000"/>
        <rFont val="Calibri (Body)_x0000_"/>
      </rPr>
      <t>68</t>
    </r>
    <r>
      <rPr>
        <sz val="20"/>
        <color rgb="FF000000"/>
        <rFont val="Calibri"/>
      </rPr>
      <t>X</t>
    </r>
  </si>
  <si>
    <t xml:space="preserve">Ignitors </t>
  </si>
  <si>
    <r>
      <t>IGN-XXC</t>
    </r>
    <r>
      <rPr>
        <b/>
        <sz val="20"/>
        <color rgb="FF000000"/>
        <rFont val="Calibri (Body)_x0000_"/>
      </rPr>
      <t>68</t>
    </r>
    <r>
      <rPr>
        <sz val="20"/>
        <color rgb="FF000000"/>
        <rFont val="Calibri"/>
      </rPr>
      <t>X</t>
    </r>
  </si>
  <si>
    <t>Pumps</t>
  </si>
  <si>
    <r>
      <t>PMP-XXC</t>
    </r>
    <r>
      <rPr>
        <b/>
        <sz val="20"/>
        <color rgb="FF000000"/>
        <rFont val="Calibri (Body)_x0000_"/>
      </rPr>
      <t>69</t>
    </r>
    <r>
      <rPr>
        <sz val="20"/>
        <color rgb="FF000000"/>
        <rFont val="Calibri"/>
      </rPr>
      <t>X</t>
    </r>
  </si>
  <si>
    <t>Flow Meters</t>
  </si>
  <si>
    <r>
      <t>FM-XXC</t>
    </r>
    <r>
      <rPr>
        <b/>
        <sz val="20"/>
        <color rgb="FF000000"/>
        <rFont val="Calibri (Body)_x0000_"/>
      </rPr>
      <t>7</t>
    </r>
    <r>
      <rPr>
        <sz val="20"/>
        <color rgb="FF000000"/>
        <rFont val="Calibri"/>
      </rPr>
      <t>XX</t>
    </r>
  </si>
  <si>
    <t>Heaters</t>
  </si>
  <si>
    <r>
      <t>HTR-XXC</t>
    </r>
    <r>
      <rPr>
        <b/>
        <sz val="20"/>
        <color rgb="FF000000"/>
        <rFont val="Calibri (Body)_x0000_"/>
      </rPr>
      <t>75</t>
    </r>
    <r>
      <rPr>
        <sz val="20"/>
        <color rgb="FF000000"/>
        <rFont val="Calibri"/>
      </rPr>
      <t>X</t>
    </r>
  </si>
  <si>
    <t>Filters</t>
  </si>
  <si>
    <t>FIL</t>
  </si>
  <si>
    <r>
      <t>FIL-XXC</t>
    </r>
    <r>
      <rPr>
        <b/>
        <sz val="20"/>
        <color rgb="FF000000"/>
        <rFont val="Calibri (Body)_x0000_"/>
      </rPr>
      <t>8</t>
    </r>
    <r>
      <rPr>
        <sz val="20"/>
        <color rgb="FF000000"/>
        <rFont val="Calibri"/>
      </rPr>
      <t>XX</t>
    </r>
  </si>
  <si>
    <t>PS</t>
  </si>
  <si>
    <r>
      <t>PS-XXC</t>
    </r>
    <r>
      <rPr>
        <b/>
        <sz val="20"/>
        <color rgb="FF000000"/>
        <rFont val="Calibri (Body)_x0000_"/>
      </rPr>
      <t>9</t>
    </r>
    <r>
      <rPr>
        <sz val="20"/>
        <color rgb="FF000000"/>
        <rFont val="Calibri"/>
      </rPr>
      <t>XX</t>
    </r>
  </si>
  <si>
    <t>Temperature Sensors</t>
  </si>
  <si>
    <r>
      <t>TS-XXC</t>
    </r>
    <r>
      <rPr>
        <b/>
        <sz val="20"/>
        <color rgb="FF000000"/>
        <rFont val="Calibri (Body)_x0000_"/>
      </rPr>
      <t>9</t>
    </r>
    <r>
      <rPr>
        <sz val="20"/>
        <color rgb="FF000000"/>
        <rFont val="Calibri"/>
      </rPr>
      <t>XX</t>
    </r>
  </si>
  <si>
    <t>Level Sensors</t>
  </si>
  <si>
    <r>
      <t>LS-XXC</t>
    </r>
    <r>
      <rPr>
        <b/>
        <sz val="20"/>
        <color rgb="FF000000"/>
        <rFont val="Calibri (Body)_x0000_"/>
      </rPr>
      <t>9</t>
    </r>
    <r>
      <rPr>
        <sz val="20"/>
        <color rgb="FF000000"/>
        <rFont val="Calibri"/>
      </rPr>
      <t>XX</t>
    </r>
  </si>
  <si>
    <t>Moisture Sensor</t>
  </si>
  <si>
    <r>
      <t>MS-XXC</t>
    </r>
    <r>
      <rPr>
        <b/>
        <sz val="20"/>
        <color rgb="FF000000"/>
        <rFont val="Calibri (Body)_x0000_"/>
      </rPr>
      <t>9</t>
    </r>
    <r>
      <rPr>
        <sz val="20"/>
        <color rgb="FF000000"/>
        <rFont val="Calibri"/>
      </rPr>
      <t>XX</t>
    </r>
  </si>
  <si>
    <t>HG</t>
  </si>
  <si>
    <r>
      <t>HG-XXC</t>
    </r>
    <r>
      <rPr>
        <b/>
        <sz val="20"/>
        <color rgb="FF000000"/>
        <rFont val="Calibri (Body)_x0000_"/>
      </rPr>
      <t>9</t>
    </r>
    <r>
      <rPr>
        <sz val="20"/>
        <color rgb="FF000000"/>
        <rFont val="Calibri"/>
      </rPr>
      <t>XX</t>
    </r>
  </si>
  <si>
    <t>Vapor Detection Sensor</t>
  </si>
  <si>
    <t>VDS</t>
  </si>
  <si>
    <r>
      <t>VDS-XXC</t>
    </r>
    <r>
      <rPr>
        <b/>
        <sz val="20"/>
        <color rgb="FF000000"/>
        <rFont val="Calibri (Body)_x0000_"/>
      </rPr>
      <t>9</t>
    </r>
    <r>
      <rPr>
        <sz val="20"/>
        <color rgb="FF000000"/>
        <rFont val="Calibri"/>
      </rPr>
      <t>XX</t>
    </r>
  </si>
  <si>
    <r>
      <t>INC-XXC</t>
    </r>
    <r>
      <rPr>
        <b/>
        <sz val="10"/>
        <rFont val="Arial"/>
      </rPr>
      <t>9</t>
    </r>
    <r>
      <rPr>
        <sz val="10"/>
        <color rgb="FF000000"/>
        <rFont val="Arial"/>
      </rPr>
      <t>XX</t>
    </r>
  </si>
  <si>
    <t>**Component Designation numbers defined for LC-2 use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</si>
</sst>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numFmt numFmtId="166" formatCode="[$$]#,##0.00"/>
  </numFmts>
  <fonts count="35">
    <font>
      <sz val="10"/>
      <color rgb="FF000000"/>
      <name val="Arial"/>
    </font>
    <font>
      <b/>
      <sz val="10"/>
      <name val="Arial"/>
    </font>
    <font>
      <b/>
      <u/>
      <sz val="24"/>
      <color rgb="FFFF0000"/>
      <name val="Arial"/>
    </font>
    <font>
      <b/>
      <sz val="10"/>
      <color rgb="FF000000"/>
      <name val="Arial"/>
    </font>
    <font>
      <sz val="10"/>
      <name val="Arial"/>
    </font>
    <font>
      <u/>
      <sz val="10"/>
      <color rgb="FF0000FF"/>
      <name val="Arial"/>
    </font>
    <font>
      <sz val="11"/>
      <color rgb="FF000000"/>
      <name val="Calibri"/>
    </font>
    <font>
      <sz val="11"/>
      <name val="Calibri"/>
    </font>
    <font>
      <b/>
      <sz val="24"/>
      <name val="Arial"/>
    </font>
    <font>
      <sz val="12"/>
      <color rgb="FF000000"/>
      <name val="Calibri"/>
    </font>
    <font>
      <sz val="10"/>
      <color rgb="FF000000"/>
      <name val="Arial"/>
    </font>
    <font>
      <sz val="12"/>
      <color rgb="FF006100"/>
      <name val="Calibri"/>
    </font>
    <font>
      <sz val="11"/>
      <color rgb="FF000000"/>
      <name val="Inconsolata"/>
    </font>
    <font>
      <u/>
      <sz val="11"/>
      <color rgb="FF0000FF"/>
      <name val="Calibri"/>
    </font>
    <font>
      <sz val="12"/>
      <color rgb="FF9C5700"/>
      <name val="Calibri"/>
    </font>
    <font>
      <sz val="11"/>
      <color rgb="FFFF0000"/>
      <name val="Calibri"/>
    </font>
    <font>
      <sz val="11"/>
      <color rgb="FF000000"/>
      <name val="Docs-Calibri"/>
    </font>
    <font>
      <strike/>
      <sz val="11"/>
      <name val="Calibri"/>
    </font>
    <font>
      <strike/>
      <sz val="10"/>
      <name val="Arial"/>
    </font>
    <font>
      <b/>
      <sz val="11"/>
      <name val="Arial"/>
    </font>
    <font>
      <b/>
      <sz val="11"/>
      <name val="Calibri"/>
    </font>
    <font>
      <b/>
      <sz val="12"/>
      <color rgb="FF000000"/>
      <name val="Calibri"/>
    </font>
    <font>
      <b/>
      <u/>
      <sz val="18"/>
      <color rgb="FFFFFFFF"/>
      <name val="Calibri"/>
    </font>
    <font>
      <sz val="10"/>
      <color rgb="FFFF0000"/>
      <name val="Arial"/>
    </font>
    <font>
      <b/>
      <sz val="20"/>
      <color rgb="FF000000"/>
      <name val="Calibri"/>
    </font>
    <font>
      <sz val="20"/>
      <color rgb="FF000000"/>
      <name val="Calibri"/>
    </font>
    <font>
      <b/>
      <u/>
      <sz val="10"/>
      <color rgb="FF0000FF"/>
      <name val="Arial"/>
    </font>
    <font>
      <sz val="9"/>
      <name val="Arial"/>
    </font>
    <font>
      <sz val="12"/>
      <color rgb="FF000000"/>
      <name val="Docs-Calibri"/>
    </font>
    <font>
      <strike/>
      <sz val="11"/>
      <color rgb="FF000000"/>
      <name val="Inconsolata"/>
    </font>
    <font>
      <strike/>
      <sz val="10"/>
      <color rgb="FF000000"/>
      <name val="Arial"/>
    </font>
    <font>
      <sz val="10"/>
      <color rgb="FF263238"/>
      <name val="Arial"/>
    </font>
    <font>
      <sz val="10"/>
      <color rgb="FFFFFFFF"/>
      <name val="Arial"/>
    </font>
    <font>
      <b/>
      <sz val="20"/>
      <color rgb="FF000000"/>
      <name val="Calibri (Body)_x0000_"/>
    </font>
    <font>
      <sz val="20"/>
      <color rgb="FF000000"/>
      <name val="Calibri (Body)_x0000_"/>
    </font>
  </fonts>
  <fills count="30">
    <fill>
      <patternFill patternType="none"/>
    </fill>
    <fill>
      <patternFill patternType="gray125"/>
    </fill>
    <fill>
      <patternFill patternType="solid">
        <fgColor rgb="FF00FFFF"/>
        <bgColor rgb="FF00FFFF"/>
      </patternFill>
    </fill>
    <fill>
      <patternFill patternType="solid">
        <fgColor rgb="FFFFFFFF"/>
        <bgColor rgb="FFFFFFFF"/>
      </patternFill>
    </fill>
    <fill>
      <patternFill patternType="solid">
        <fgColor rgb="FFFF9900"/>
        <bgColor rgb="FFFF9900"/>
      </patternFill>
    </fill>
    <fill>
      <patternFill patternType="solid">
        <fgColor rgb="FFFF00FF"/>
        <bgColor rgb="FFFF00FF"/>
      </patternFill>
    </fill>
    <fill>
      <patternFill patternType="solid">
        <fgColor rgb="FFFFFF00"/>
        <bgColor rgb="FFFFFF00"/>
      </patternFill>
    </fill>
    <fill>
      <patternFill patternType="solid">
        <fgColor rgb="FF00FF00"/>
        <bgColor rgb="FF00FF00"/>
      </patternFill>
    </fill>
    <fill>
      <patternFill patternType="solid">
        <fgColor rgb="FF6AA84F"/>
        <bgColor rgb="FF6AA84F"/>
      </patternFill>
    </fill>
    <fill>
      <patternFill patternType="solid">
        <fgColor rgb="FFA5A5A5"/>
        <bgColor rgb="FFA5A5A5"/>
      </patternFill>
    </fill>
    <fill>
      <patternFill patternType="solid">
        <fgColor rgb="FFEA9999"/>
        <bgColor rgb="FFEA9999"/>
      </patternFill>
    </fill>
    <fill>
      <patternFill patternType="solid">
        <fgColor rgb="FFCC0000"/>
        <bgColor rgb="FFCC0000"/>
      </patternFill>
    </fill>
    <fill>
      <patternFill patternType="solid">
        <fgColor rgb="FFE7E6E6"/>
        <bgColor rgb="FFE7E6E6"/>
      </patternFill>
    </fill>
    <fill>
      <patternFill patternType="solid">
        <fgColor rgb="FFD8D8D8"/>
        <bgColor rgb="FFD8D8D8"/>
      </patternFill>
    </fill>
    <fill>
      <patternFill patternType="solid">
        <fgColor rgb="FFD0CECE"/>
        <bgColor rgb="FFD0CECE"/>
      </patternFill>
    </fill>
    <fill>
      <patternFill patternType="solid">
        <fgColor rgb="FFFEF2CB"/>
        <bgColor rgb="FFFEF2CB"/>
      </patternFill>
    </fill>
    <fill>
      <patternFill patternType="solid">
        <fgColor rgb="FFC6EFCE"/>
        <bgColor rgb="FFC6EFCE"/>
      </patternFill>
    </fill>
    <fill>
      <patternFill patternType="solid">
        <fgColor rgb="FFFF0000"/>
        <bgColor rgb="FFFF0000"/>
      </patternFill>
    </fill>
    <fill>
      <patternFill patternType="solid">
        <fgColor rgb="FFF3F3F3"/>
        <bgColor rgb="FFF3F3F3"/>
      </patternFill>
    </fill>
    <fill>
      <patternFill patternType="solid">
        <fgColor rgb="FFE2FF1A"/>
        <bgColor rgb="FFE2FF1A"/>
      </patternFill>
    </fill>
    <fill>
      <patternFill patternType="solid">
        <fgColor rgb="FFFFE599"/>
        <bgColor rgb="FFFFE599"/>
      </patternFill>
    </fill>
    <fill>
      <patternFill patternType="solid">
        <fgColor rgb="FFE06666"/>
        <bgColor rgb="FFE06666"/>
      </patternFill>
    </fill>
    <fill>
      <patternFill patternType="solid">
        <fgColor rgb="FFFFEB9C"/>
        <bgColor rgb="FFFFEB9C"/>
      </patternFill>
    </fill>
    <fill>
      <patternFill patternType="solid">
        <fgColor rgb="FFB7B7B7"/>
        <bgColor rgb="FFB7B7B7"/>
      </patternFill>
    </fill>
    <fill>
      <patternFill patternType="solid">
        <fgColor rgb="FFCC4125"/>
        <bgColor rgb="FFCC4125"/>
      </patternFill>
    </fill>
    <fill>
      <patternFill patternType="solid">
        <fgColor rgb="FFD9D9D9"/>
        <bgColor rgb="FFD9D9D9"/>
      </patternFill>
    </fill>
    <fill>
      <patternFill patternType="solid">
        <fgColor rgb="FF999999"/>
        <bgColor rgb="FF999999"/>
      </patternFill>
    </fill>
    <fill>
      <patternFill patternType="solid">
        <fgColor rgb="FFBDD6EE"/>
        <bgColor rgb="FFBDD6EE"/>
      </patternFill>
    </fill>
    <fill>
      <patternFill patternType="solid">
        <fgColor rgb="FFB4A7D6"/>
        <bgColor rgb="FFB4A7D6"/>
      </patternFill>
    </fill>
    <fill>
      <patternFill patternType="solid">
        <fgColor rgb="FFFFD966"/>
        <bgColor rgb="FFFFD966"/>
      </patternFill>
    </fill>
  </fills>
  <borders count="37">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diagonal/>
    </border>
    <border>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right style="thick">
        <color rgb="FF000000"/>
      </right>
      <top style="thick">
        <color rgb="FF000000"/>
      </top>
      <bottom/>
      <diagonal/>
    </border>
  </borders>
  <cellStyleXfs count="1">
    <xf numFmtId="0" fontId="0" fillId="0" borderId="0"/>
  </cellStyleXfs>
  <cellXfs count="344">
    <xf numFmtId="0" fontId="0" fillId="0" borderId="0" xfId="0" applyFont="1" applyAlignment="1"/>
    <xf numFmtId="0" fontId="2" fillId="3" borderId="0" xfId="0" applyFont="1" applyFill="1" applyAlignment="1"/>
    <xf numFmtId="0" fontId="3" fillId="3" borderId="0" xfId="0" applyFont="1" applyFill="1" applyAlignment="1"/>
    <xf numFmtId="0" fontId="1" fillId="5" borderId="0" xfId="0" applyFont="1" applyFill="1" applyAlignment="1">
      <alignment vertical="center" wrapText="1"/>
    </xf>
    <xf numFmtId="49" fontId="1" fillId="6" borderId="0" xfId="0" applyNumberFormat="1" applyFont="1" applyFill="1" applyAlignment="1">
      <alignment wrapText="1"/>
    </xf>
    <xf numFmtId="49" fontId="1" fillId="3" borderId="0" xfId="0" applyNumberFormat="1" applyFont="1" applyFill="1" applyAlignment="1">
      <alignment wrapText="1"/>
    </xf>
    <xf numFmtId="0" fontId="1" fillId="0" borderId="0" xfId="0" applyFont="1" applyAlignment="1">
      <alignment wrapText="1"/>
    </xf>
    <xf numFmtId="0" fontId="1" fillId="3" borderId="0" xfId="0" applyFont="1" applyFill="1" applyAlignment="1">
      <alignment wrapText="1"/>
    </xf>
    <xf numFmtId="0" fontId="1" fillId="0" borderId="0" xfId="0" applyFont="1" applyAlignment="1">
      <alignment horizontal="left" wrapText="1"/>
    </xf>
    <xf numFmtId="0" fontId="1" fillId="0" borderId="3" xfId="0" applyFont="1" applyBorder="1" applyAlignment="1"/>
    <xf numFmtId="0" fontId="1" fillId="0" borderId="0" xfId="0" applyFont="1" applyAlignment="1">
      <alignment horizontal="right"/>
    </xf>
    <xf numFmtId="0" fontId="1" fillId="0" borderId="6" xfId="0" applyFont="1" applyBorder="1" applyAlignment="1"/>
    <xf numFmtId="0" fontId="5" fillId="0" borderId="0" xfId="0" applyFont="1" applyAlignment="1">
      <alignment horizontal="left" wrapText="1"/>
    </xf>
    <xf numFmtId="0" fontId="4" fillId="11" borderId="0" xfId="0" applyFont="1" applyFill="1" applyAlignment="1"/>
    <xf numFmtId="49" fontId="1" fillId="0" borderId="0" xfId="0" applyNumberFormat="1" applyFont="1" applyAlignment="1">
      <alignment wrapText="1"/>
    </xf>
    <xf numFmtId="0" fontId="1" fillId="0" borderId="7" xfId="0" applyFont="1" applyBorder="1" applyAlignment="1">
      <alignment horizontal="left" wrapText="1"/>
    </xf>
    <xf numFmtId="0" fontId="6" fillId="0" borderId="5" xfId="0" applyFont="1" applyBorder="1" applyAlignment="1">
      <alignment horizontal="left"/>
    </xf>
    <xf numFmtId="0" fontId="6" fillId="0" borderId="6" xfId="0" applyFont="1" applyBorder="1" applyAlignment="1"/>
    <xf numFmtId="0" fontId="1" fillId="0" borderId="7" xfId="0" applyFont="1" applyBorder="1" applyAlignment="1">
      <alignment wrapText="1"/>
    </xf>
    <xf numFmtId="0" fontId="1" fillId="0" borderId="3" xfId="0" applyFont="1" applyBorder="1" applyAlignment="1">
      <alignment horizontal="left" wrapText="1"/>
    </xf>
    <xf numFmtId="0" fontId="7" fillId="9" borderId="8" xfId="0" applyFont="1" applyFill="1" applyBorder="1" applyAlignment="1">
      <alignment horizontal="left"/>
    </xf>
    <xf numFmtId="0" fontId="6" fillId="9" borderId="5" xfId="0" applyFont="1" applyFill="1" applyBorder="1" applyAlignment="1">
      <alignment horizontal="left" wrapText="1"/>
    </xf>
    <xf numFmtId="0" fontId="6" fillId="9" borderId="6" xfId="0" applyFont="1" applyFill="1" applyBorder="1" applyAlignment="1">
      <alignment wrapText="1"/>
    </xf>
    <xf numFmtId="0" fontId="6" fillId="9" borderId="6" xfId="0" applyFont="1" applyFill="1" applyBorder="1" applyAlignment="1">
      <alignment horizontal="center"/>
    </xf>
    <xf numFmtId="0" fontId="1" fillId="0" borderId="3" xfId="0" applyFont="1" applyBorder="1" applyAlignment="1">
      <alignment wrapText="1"/>
    </xf>
    <xf numFmtId="0" fontId="1" fillId="3" borderId="3" xfId="0" applyFont="1" applyFill="1" applyBorder="1" applyAlignment="1">
      <alignment wrapText="1"/>
    </xf>
    <xf numFmtId="49" fontId="1" fillId="0" borderId="3" xfId="0" applyNumberFormat="1" applyFont="1" applyBorder="1" applyAlignment="1">
      <alignment wrapText="1"/>
    </xf>
    <xf numFmtId="0" fontId="7" fillId="0" borderId="6" xfId="0" applyFont="1" applyBorder="1" applyAlignment="1">
      <alignment horizontal="left" vertical="top"/>
    </xf>
    <xf numFmtId="0" fontId="4" fillId="0" borderId="7" xfId="0" applyFont="1" applyBorder="1"/>
    <xf numFmtId="0" fontId="9" fillId="13" borderId="7" xfId="0" applyFont="1" applyFill="1" applyBorder="1" applyAlignment="1">
      <alignment horizontal="center"/>
    </xf>
    <xf numFmtId="0" fontId="9" fillId="6" borderId="7" xfId="0" applyFont="1" applyFill="1" applyBorder="1" applyAlignment="1">
      <alignment horizontal="center"/>
    </xf>
    <xf numFmtId="0" fontId="9" fillId="15" borderId="4" xfId="0" applyFont="1" applyFill="1" applyBorder="1" applyAlignment="1">
      <alignment horizontal="center"/>
    </xf>
    <xf numFmtId="0" fontId="7" fillId="10" borderId="7" xfId="0" applyFont="1" applyFill="1" applyBorder="1" applyAlignment="1"/>
    <xf numFmtId="0" fontId="9" fillId="14" borderId="3" xfId="0" applyFont="1" applyFill="1" applyBorder="1" applyAlignment="1">
      <alignment horizontal="center"/>
    </xf>
    <xf numFmtId="0" fontId="9" fillId="12" borderId="7" xfId="0" applyFont="1" applyFill="1" applyBorder="1" applyAlignment="1">
      <alignment horizontal="center"/>
    </xf>
    <xf numFmtId="0" fontId="9" fillId="14" borderId="7" xfId="0" applyFont="1" applyFill="1" applyBorder="1" applyAlignment="1">
      <alignment horizontal="center"/>
    </xf>
    <xf numFmtId="0" fontId="9" fillId="14" borderId="4" xfId="0" applyFont="1" applyFill="1" applyBorder="1" applyAlignment="1">
      <alignment horizontal="center"/>
    </xf>
    <xf numFmtId="0" fontId="9" fillId="14" borderId="2" xfId="0" applyFont="1" applyFill="1" applyBorder="1" applyAlignment="1">
      <alignment horizontal="center"/>
    </xf>
    <xf numFmtId="0" fontId="9" fillId="17" borderId="2" xfId="0" applyFont="1" applyFill="1" applyBorder="1" applyAlignment="1">
      <alignment horizontal="center"/>
    </xf>
    <xf numFmtId="0" fontId="12" fillId="0" borderId="0" xfId="0" applyFont="1"/>
    <xf numFmtId="0" fontId="10" fillId="18" borderId="0" xfId="0" applyFont="1" applyFill="1" applyAlignment="1"/>
    <xf numFmtId="0" fontId="7" fillId="0" borderId="7" xfId="0" applyFont="1" applyBorder="1" applyAlignment="1">
      <alignment vertical="top"/>
    </xf>
    <xf numFmtId="0" fontId="7" fillId="0" borderId="6" xfId="0" applyFont="1" applyBorder="1" applyAlignment="1">
      <alignment vertical="top"/>
    </xf>
    <xf numFmtId="0" fontId="7" fillId="0" borderId="7" xfId="0" applyFont="1" applyBorder="1" applyAlignment="1">
      <alignment horizontal="left" vertical="top"/>
    </xf>
    <xf numFmtId="0" fontId="11" fillId="19" borderId="5" xfId="0" applyFont="1" applyFill="1" applyBorder="1" applyAlignment="1">
      <alignment horizontal="center"/>
    </xf>
    <xf numFmtId="0" fontId="11" fillId="21" borderId="7" xfId="0" applyFont="1" applyFill="1" applyBorder="1" applyAlignment="1">
      <alignment horizontal="center"/>
    </xf>
    <xf numFmtId="0" fontId="11" fillId="21" borderId="5" xfId="0" applyFont="1" applyFill="1" applyBorder="1" applyAlignment="1">
      <alignment horizontal="center"/>
    </xf>
    <xf numFmtId="0" fontId="14" fillId="22" borderId="5" xfId="0" applyFont="1" applyFill="1" applyBorder="1" applyAlignment="1">
      <alignment horizontal="center"/>
    </xf>
    <xf numFmtId="0" fontId="11" fillId="16" borderId="7" xfId="0" applyFont="1" applyFill="1" applyBorder="1" applyAlignment="1">
      <alignment horizontal="center"/>
    </xf>
    <xf numFmtId="0" fontId="11" fillId="16" borderId="5" xfId="0" applyFont="1" applyFill="1" applyBorder="1" applyAlignment="1">
      <alignment horizontal="center"/>
    </xf>
    <xf numFmtId="0" fontId="12" fillId="0" borderId="0" xfId="0" applyFont="1" applyAlignment="1"/>
    <xf numFmtId="0" fontId="7" fillId="0" borderId="0" xfId="0" applyFont="1" applyAlignment="1">
      <alignment horizontal="left"/>
    </xf>
    <xf numFmtId="0" fontId="7" fillId="6" borderId="1" xfId="0" applyFont="1" applyFill="1" applyBorder="1" applyAlignment="1">
      <alignment horizontal="center" vertical="center"/>
    </xf>
    <xf numFmtId="0" fontId="16" fillId="3" borderId="0" xfId="0" applyFont="1" applyFill="1" applyAlignment="1">
      <alignment horizontal="left"/>
    </xf>
    <xf numFmtId="0" fontId="7" fillId="0" borderId="1" xfId="0" applyFont="1" applyBorder="1" applyAlignment="1"/>
    <xf numFmtId="0" fontId="17" fillId="0" borderId="7" xfId="0" applyFont="1" applyBorder="1" applyAlignment="1">
      <alignment horizontal="left"/>
    </xf>
    <xf numFmtId="0" fontId="17" fillId="0" borderId="7" xfId="0" applyFont="1" applyBorder="1" applyAlignment="1"/>
    <xf numFmtId="0" fontId="17" fillId="0" borderId="0" xfId="0" applyFont="1" applyAlignment="1"/>
    <xf numFmtId="0" fontId="6" fillId="3" borderId="0" xfId="0" applyFont="1" applyFill="1" applyAlignment="1">
      <alignment horizontal="left"/>
    </xf>
    <xf numFmtId="0" fontId="7" fillId="0" borderId="3" xfId="0" applyFont="1" applyBorder="1" applyAlignment="1"/>
    <xf numFmtId="0" fontId="7" fillId="17" borderId="7" xfId="0" applyFont="1" applyFill="1" applyBorder="1" applyAlignment="1">
      <alignment horizontal="left"/>
    </xf>
    <xf numFmtId="0" fontId="7" fillId="17" borderId="7" xfId="0" applyFont="1" applyFill="1" applyBorder="1" applyAlignment="1"/>
    <xf numFmtId="0" fontId="7" fillId="0" borderId="7" xfId="0" applyFont="1" applyBorder="1" applyAlignment="1"/>
    <xf numFmtId="0" fontId="4" fillId="24" borderId="0" xfId="0" applyFont="1" applyFill="1" applyAlignment="1">
      <alignment horizontal="left"/>
    </xf>
    <xf numFmtId="0" fontId="7" fillId="2" borderId="7" xfId="0" applyFont="1" applyFill="1" applyBorder="1" applyAlignment="1">
      <alignment horizontal="left"/>
    </xf>
    <xf numFmtId="0" fontId="7" fillId="2" borderId="7" xfId="0" applyFont="1" applyFill="1" applyBorder="1" applyAlignment="1"/>
    <xf numFmtId="0" fontId="7" fillId="3" borderId="7" xfId="0" applyFont="1" applyFill="1" applyBorder="1" applyAlignment="1">
      <alignment horizontal="left"/>
    </xf>
    <xf numFmtId="0" fontId="7" fillId="0" borderId="7" xfId="0" applyFont="1" applyBorder="1" applyAlignment="1">
      <alignment horizontal="left"/>
    </xf>
    <xf numFmtId="0" fontId="4" fillId="0" borderId="5" xfId="0" applyFont="1" applyBorder="1" applyAlignment="1"/>
    <xf numFmtId="0" fontId="7" fillId="3" borderId="0" xfId="0" applyFont="1" applyFill="1" applyAlignment="1"/>
    <xf numFmtId="0" fontId="7" fillId="3" borderId="7" xfId="0" applyFont="1" applyFill="1" applyBorder="1" applyAlignment="1"/>
    <xf numFmtId="0" fontId="11" fillId="17" borderId="7" xfId="0" applyFont="1" applyFill="1" applyBorder="1" applyAlignment="1">
      <alignment horizontal="left"/>
    </xf>
    <xf numFmtId="0" fontId="11" fillId="3" borderId="7" xfId="0" applyFont="1" applyFill="1" applyBorder="1" applyAlignment="1">
      <alignment horizontal="left"/>
    </xf>
    <xf numFmtId="0" fontId="7" fillId="3" borderId="4" xfId="0" applyFont="1" applyFill="1" applyBorder="1" applyAlignment="1"/>
    <xf numFmtId="0" fontId="7" fillId="3" borderId="3" xfId="0" applyFont="1" applyFill="1" applyBorder="1" applyAlignment="1"/>
    <xf numFmtId="0" fontId="4" fillId="6" borderId="0" xfId="0" applyFont="1" applyFill="1" applyAlignment="1">
      <alignment horizontal="center"/>
    </xf>
    <xf numFmtId="0" fontId="4" fillId="7" borderId="7" xfId="0" applyFont="1" applyFill="1" applyBorder="1" applyAlignment="1">
      <alignment horizontal="left"/>
    </xf>
    <xf numFmtId="0" fontId="19" fillId="0" borderId="0" xfId="0" applyFont="1" applyAlignment="1"/>
    <xf numFmtId="0" fontId="11" fillId="3" borderId="5" xfId="0" applyFont="1" applyFill="1" applyBorder="1" applyAlignment="1">
      <alignment horizontal="center"/>
    </xf>
    <xf numFmtId="0" fontId="11" fillId="3" borderId="7" xfId="0" applyFont="1" applyFill="1" applyBorder="1" applyAlignment="1">
      <alignment horizontal="center"/>
    </xf>
    <xf numFmtId="0" fontId="10" fillId="11" borderId="0" xfId="0" applyFont="1" applyFill="1" applyAlignment="1"/>
    <xf numFmtId="0" fontId="4" fillId="0" borderId="0" xfId="0" applyFont="1"/>
    <xf numFmtId="0" fontId="18" fillId="0" borderId="0" xfId="0" applyFont="1"/>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21" xfId="0" applyFont="1" applyBorder="1" applyAlignment="1"/>
    <xf numFmtId="165" fontId="4" fillId="0" borderId="5" xfId="0" applyNumberFormat="1" applyFont="1" applyBorder="1" applyAlignment="1">
      <alignment horizontal="center"/>
    </xf>
    <xf numFmtId="0" fontId="4" fillId="0" borderId="22" xfId="0" applyFont="1" applyBorder="1" applyAlignment="1"/>
    <xf numFmtId="165" fontId="4" fillId="0" borderId="7" xfId="0" applyNumberFormat="1" applyFont="1" applyBorder="1" applyAlignment="1">
      <alignment horizontal="center"/>
    </xf>
    <xf numFmtId="0" fontId="4" fillId="17" borderId="22" xfId="0" applyFont="1" applyFill="1" applyBorder="1" applyAlignment="1"/>
    <xf numFmtId="0" fontId="4" fillId="17" borderId="7" xfId="0" applyFont="1" applyFill="1" applyBorder="1" applyAlignment="1"/>
    <xf numFmtId="165" fontId="4" fillId="17" borderId="7" xfId="0" applyNumberFormat="1" applyFont="1" applyFill="1" applyBorder="1" applyAlignment="1">
      <alignment horizontal="center"/>
    </xf>
    <xf numFmtId="0" fontId="4" fillId="0" borderId="23" xfId="0" applyFont="1" applyBorder="1" applyAlignment="1"/>
    <xf numFmtId="0" fontId="4" fillId="0" borderId="1" xfId="0" applyFont="1" applyBorder="1" applyAlignment="1"/>
    <xf numFmtId="0" fontId="4" fillId="0" borderId="1" xfId="0" applyFont="1" applyBorder="1"/>
    <xf numFmtId="0" fontId="4" fillId="0" borderId="7" xfId="0" applyFont="1" applyBorder="1" applyAlignment="1">
      <alignment horizontal="center"/>
    </xf>
    <xf numFmtId="0" fontId="4" fillId="0" borderId="0" xfId="0" applyFont="1" applyAlignment="1">
      <alignment horizontal="center"/>
    </xf>
    <xf numFmtId="0" fontId="4" fillId="10" borderId="0" xfId="0" applyFont="1" applyFill="1" applyAlignment="1"/>
    <xf numFmtId="0" fontId="7" fillId="7" borderId="0" xfId="0" applyFont="1" applyFill="1" applyAlignment="1"/>
    <xf numFmtId="0" fontId="4" fillId="0" borderId="0" xfId="0" applyFont="1" applyAlignment="1"/>
    <xf numFmtId="0" fontId="4" fillId="0" borderId="0" xfId="0" applyFont="1" applyAlignment="1">
      <alignment wrapText="1"/>
    </xf>
    <xf numFmtId="0" fontId="4" fillId="0" borderId="24" xfId="0" applyFont="1" applyBorder="1" applyAlignment="1">
      <alignment horizontal="center"/>
    </xf>
    <xf numFmtId="0" fontId="4" fillId="6" borderId="0" xfId="0" applyFont="1" applyFill="1" applyAlignment="1"/>
    <xf numFmtId="0" fontId="4" fillId="7" borderId="0" xfId="0" applyFont="1" applyFill="1" applyAlignment="1"/>
    <xf numFmtId="0" fontId="4" fillId="7" borderId="0" xfId="0" applyFont="1" applyFill="1" applyAlignment="1">
      <alignment horizontal="left"/>
    </xf>
    <xf numFmtId="0" fontId="7" fillId="0" borderId="0" xfId="0" applyFont="1" applyAlignment="1"/>
    <xf numFmtId="0" fontId="4" fillId="6" borderId="25" xfId="0" applyFont="1" applyFill="1" applyBorder="1" applyAlignment="1"/>
    <xf numFmtId="0" fontId="4" fillId="6" borderId="26" xfId="0" applyFont="1" applyFill="1" applyBorder="1" applyAlignment="1"/>
    <xf numFmtId="0" fontId="4" fillId="6" borderId="2" xfId="0" applyFont="1" applyFill="1" applyBorder="1" applyAlignment="1"/>
    <xf numFmtId="0" fontId="4" fillId="0" borderId="7" xfId="0" applyFont="1" applyBorder="1" applyAlignment="1"/>
    <xf numFmtId="0" fontId="4" fillId="3" borderId="0" xfId="0" applyFont="1" applyFill="1" applyAlignment="1"/>
    <xf numFmtId="0" fontId="4" fillId="6" borderId="27" xfId="0" applyFont="1" applyFill="1" applyBorder="1" applyAlignment="1"/>
    <xf numFmtId="0" fontId="4" fillId="6" borderId="24" xfId="0" applyFont="1" applyFill="1" applyBorder="1" applyAlignment="1"/>
    <xf numFmtId="0" fontId="4" fillId="17" borderId="0" xfId="0" applyFont="1" applyFill="1" applyAlignment="1"/>
    <xf numFmtId="0" fontId="4" fillId="0" borderId="27" xfId="0" applyFont="1" applyBorder="1" applyAlignment="1"/>
    <xf numFmtId="0" fontId="4" fillId="3" borderId="0" xfId="0" applyFont="1" applyFill="1"/>
    <xf numFmtId="0" fontId="4" fillId="6" borderId="28" xfId="0" applyFont="1" applyFill="1" applyBorder="1"/>
    <xf numFmtId="0" fontId="4" fillId="6" borderId="24" xfId="0" applyFont="1" applyFill="1" applyBorder="1"/>
    <xf numFmtId="166" fontId="10" fillId="0" borderId="0" xfId="0" applyNumberFormat="1" applyFont="1" applyAlignment="1">
      <alignment horizontal="right"/>
    </xf>
    <xf numFmtId="0" fontId="4" fillId="0" borderId="0" xfId="0" applyFont="1" applyAlignment="1">
      <alignment horizontal="left"/>
    </xf>
    <xf numFmtId="0" fontId="18" fillId="0" borderId="7" xfId="0" applyFont="1" applyBorder="1" applyAlignment="1"/>
    <xf numFmtId="0" fontId="4" fillId="3" borderId="7" xfId="0" applyFont="1" applyFill="1" applyBorder="1" applyAlignment="1"/>
    <xf numFmtId="0" fontId="4" fillId="6" borderId="7" xfId="0" applyFont="1" applyFill="1" applyBorder="1" applyAlignment="1"/>
    <xf numFmtId="0" fontId="4" fillId="26" borderId="9" xfId="0" applyFont="1" applyFill="1" applyBorder="1" applyAlignment="1"/>
    <xf numFmtId="0" fontId="4" fillId="26" borderId="4" xfId="0" applyFont="1" applyFill="1" applyBorder="1" applyAlignment="1"/>
    <xf numFmtId="0" fontId="4" fillId="26" borderId="3" xfId="0" applyFont="1" applyFill="1" applyBorder="1" applyAlignment="1"/>
    <xf numFmtId="0" fontId="4" fillId="0" borderId="25" xfId="0" applyFont="1" applyBorder="1" applyAlignment="1"/>
    <xf numFmtId="0" fontId="4" fillId="0" borderId="26" xfId="0" applyFont="1" applyBorder="1" applyAlignment="1"/>
    <xf numFmtId="0" fontId="4" fillId="0" borderId="2" xfId="0" applyFont="1" applyBorder="1" applyAlignment="1"/>
    <xf numFmtId="0" fontId="4" fillId="0" borderId="24" xfId="0" applyFont="1" applyBorder="1" applyAlignment="1"/>
    <xf numFmtId="0" fontId="4" fillId="0" borderId="28" xfId="0" applyFont="1" applyBorder="1" applyAlignment="1"/>
    <xf numFmtId="0" fontId="4" fillId="0" borderId="6" xfId="0" applyFont="1" applyBorder="1" applyAlignment="1"/>
    <xf numFmtId="0" fontId="1" fillId="0" borderId="0" xfId="0" applyFont="1" applyAlignment="1"/>
    <xf numFmtId="0" fontId="18" fillId="2" borderId="0" xfId="0" applyFont="1" applyFill="1" applyAlignment="1">
      <alignment horizontal="left"/>
    </xf>
    <xf numFmtId="0" fontId="18" fillId="0" borderId="0" xfId="0" applyFont="1" applyAlignment="1"/>
    <xf numFmtId="0" fontId="18" fillId="17" borderId="0" xfId="0" applyFont="1" applyFill="1" applyAlignment="1"/>
    <xf numFmtId="0" fontId="21" fillId="0" borderId="0" xfId="0" applyFont="1" applyAlignment="1">
      <alignment horizontal="center" wrapText="1"/>
    </xf>
    <xf numFmtId="0" fontId="24" fillId="27" borderId="7" xfId="0" applyFont="1" applyFill="1" applyBorder="1" applyAlignment="1">
      <alignment horizontal="center"/>
    </xf>
    <xf numFmtId="0" fontId="6" fillId="0" borderId="0" xfId="0" applyFont="1"/>
    <xf numFmtId="0" fontId="25" fillId="0" borderId="0" xfId="0" applyFont="1"/>
    <xf numFmtId="0" fontId="25" fillId="0" borderId="7" xfId="0" applyFont="1" applyBorder="1"/>
    <xf numFmtId="0" fontId="26" fillId="0" borderId="0" xfId="0" applyFont="1" applyAlignment="1">
      <alignment horizontal="left"/>
    </xf>
    <xf numFmtId="0" fontId="24" fillId="0" borderId="7" xfId="0" applyFont="1" applyBorder="1" applyAlignment="1">
      <alignment horizontal="center" wrapText="1"/>
    </xf>
    <xf numFmtId="0" fontId="25" fillId="0" borderId="7" xfId="0" applyFont="1" applyBorder="1" applyAlignment="1">
      <alignment horizontal="center" vertical="center"/>
    </xf>
    <xf numFmtId="0" fontId="6" fillId="0" borderId="7" xfId="0" applyFont="1" applyBorder="1"/>
    <xf numFmtId="0" fontId="24" fillId="0" borderId="7" xfId="0" applyFont="1" applyBorder="1" applyAlignment="1">
      <alignment horizontal="center"/>
    </xf>
    <xf numFmtId="0" fontId="25" fillId="0" borderId="7" xfId="0" applyFont="1" applyBorder="1" applyAlignment="1">
      <alignment horizontal="center"/>
    </xf>
    <xf numFmtId="0" fontId="6" fillId="0" borderId="7" xfId="0" applyFont="1" applyBorder="1" applyAlignment="1"/>
    <xf numFmtId="0" fontId="25" fillId="0" borderId="7" xfId="0" applyFont="1" applyBorder="1" applyAlignment="1"/>
    <xf numFmtId="0" fontId="6" fillId="0" borderId="7" xfId="0" applyFont="1" applyBorder="1" applyAlignment="1">
      <alignment horizontal="center"/>
    </xf>
    <xf numFmtId="0" fontId="6" fillId="0" borderId="0" xfId="0" applyFont="1" applyAlignment="1">
      <alignment horizontal="center"/>
    </xf>
    <xf numFmtId="49" fontId="4" fillId="0" borderId="0" xfId="0" applyNumberFormat="1" applyFont="1" applyAlignment="1">
      <alignment horizontal="left"/>
    </xf>
    <xf numFmtId="0" fontId="10" fillId="0" borderId="0" xfId="0" applyFont="1" applyAlignment="1">
      <alignment horizontal="center"/>
    </xf>
    <xf numFmtId="0" fontId="4" fillId="10" borderId="0" xfId="0" applyFont="1" applyFill="1"/>
    <xf numFmtId="0" fontId="12" fillId="0" borderId="0" xfId="0" applyFont="1" applyAlignment="1">
      <alignment horizontal="center"/>
    </xf>
    <xf numFmtId="0" fontId="4" fillId="10" borderId="0" xfId="0" applyFont="1" applyFill="1" applyAlignment="1">
      <alignment horizontal="left"/>
    </xf>
    <xf numFmtId="0" fontId="27" fillId="3" borderId="0" xfId="0" applyFont="1" applyFill="1" applyAlignment="1"/>
    <xf numFmtId="0" fontId="10" fillId="10" borderId="0" xfId="0" applyFont="1" applyFill="1" applyAlignment="1"/>
    <xf numFmtId="0" fontId="4" fillId="11" borderId="0" xfId="0" applyFont="1" applyFill="1" applyAlignment="1">
      <alignment horizontal="left"/>
    </xf>
    <xf numFmtId="0" fontId="9" fillId="0" borderId="0" xfId="0" applyFont="1" applyAlignment="1">
      <alignment horizontal="left" vertical="center"/>
    </xf>
    <xf numFmtId="0" fontId="9" fillId="3" borderId="0" xfId="0" applyFont="1" applyFill="1" applyAlignment="1">
      <alignment horizontal="left"/>
    </xf>
    <xf numFmtId="0" fontId="4" fillId="0" borderId="0" xfId="0" quotePrefix="1" applyFont="1" applyAlignment="1">
      <alignment horizontal="center"/>
    </xf>
    <xf numFmtId="0" fontId="4" fillId="8" borderId="0" xfId="0" applyFont="1" applyFill="1" applyAlignment="1">
      <alignment horizontal="left"/>
    </xf>
    <xf numFmtId="0" fontId="4" fillId="2" borderId="0" xfId="0" applyFont="1" applyFill="1" applyAlignment="1">
      <alignment horizontal="left"/>
    </xf>
    <xf numFmtId="0" fontId="10" fillId="0" borderId="0" xfId="0" applyFont="1" applyAlignment="1">
      <alignment horizontal="left"/>
    </xf>
    <xf numFmtId="0" fontId="10" fillId="0" borderId="0" xfId="0" applyFont="1" applyAlignment="1"/>
    <xf numFmtId="0" fontId="9" fillId="7" borderId="0" xfId="0" applyFont="1" applyFill="1" applyAlignment="1">
      <alignment horizontal="left"/>
    </xf>
    <xf numFmtId="0" fontId="6" fillId="7" borderId="0" xfId="0" applyFont="1" applyFill="1" applyAlignment="1">
      <alignment horizontal="left"/>
    </xf>
    <xf numFmtId="0" fontId="4" fillId="3" borderId="0" xfId="0" applyFont="1" applyFill="1" applyAlignment="1">
      <alignment horizontal="left"/>
    </xf>
    <xf numFmtId="0" fontId="9" fillId="0" borderId="0" xfId="0" applyFont="1" applyAlignment="1">
      <alignment horizontal="left"/>
    </xf>
    <xf numFmtId="0" fontId="10" fillId="7" borderId="0" xfId="0" applyFont="1" applyFill="1" applyAlignment="1">
      <alignment horizontal="left"/>
    </xf>
    <xf numFmtId="0" fontId="4" fillId="28" borderId="0" xfId="0" applyFont="1" applyFill="1" applyAlignment="1">
      <alignment horizontal="left"/>
    </xf>
    <xf numFmtId="0" fontId="18" fillId="3" borderId="0" xfId="0" applyFont="1" applyFill="1"/>
    <xf numFmtId="0" fontId="4" fillId="17" borderId="0" xfId="0" applyFont="1" applyFill="1" applyAlignment="1">
      <alignment horizontal="left"/>
    </xf>
    <xf numFmtId="0" fontId="4" fillId="17" borderId="0" xfId="0" applyFont="1" applyFill="1" applyAlignment="1">
      <alignment horizontal="center"/>
    </xf>
    <xf numFmtId="0" fontId="4" fillId="0" borderId="26" xfId="0" applyFont="1" applyBorder="1" applyAlignment="1">
      <alignment horizontal="left"/>
    </xf>
    <xf numFmtId="0" fontId="10" fillId="0" borderId="0" xfId="0" applyFont="1" applyAlignment="1">
      <alignment wrapText="1"/>
    </xf>
    <xf numFmtId="0" fontId="11" fillId="3" borderId="0" xfId="0" applyFont="1" applyFill="1" applyAlignment="1">
      <alignment horizontal="center"/>
    </xf>
    <xf numFmtId="0" fontId="4" fillId="7" borderId="33" xfId="0" applyFont="1" applyFill="1" applyBorder="1" applyAlignment="1">
      <alignment horizontal="left"/>
    </xf>
    <xf numFmtId="0" fontId="28" fillId="3" borderId="0" xfId="0" applyFont="1" applyFill="1" applyAlignment="1">
      <alignment horizontal="left"/>
    </xf>
    <xf numFmtId="0" fontId="4" fillId="21" borderId="0" xfId="0" applyFont="1" applyFill="1" applyAlignment="1">
      <alignment horizontal="left"/>
    </xf>
    <xf numFmtId="0" fontId="4" fillId="21" borderId="0" xfId="0" applyFont="1" applyFill="1" applyAlignment="1"/>
    <xf numFmtId="0" fontId="4" fillId="0" borderId="33" xfId="0" applyFont="1" applyBorder="1" applyAlignment="1">
      <alignment horizontal="left"/>
    </xf>
    <xf numFmtId="0" fontId="10" fillId="18" borderId="0" xfId="0" applyFont="1" applyFill="1" applyAlignment="1">
      <alignment horizontal="center"/>
    </xf>
    <xf numFmtId="0" fontId="4" fillId="0" borderId="34" xfId="0" applyFont="1" applyBorder="1" applyAlignment="1"/>
    <xf numFmtId="0" fontId="4" fillId="0" borderId="33" xfId="0" applyFont="1" applyBorder="1"/>
    <xf numFmtId="0" fontId="18" fillId="0" borderId="0" xfId="0" applyFont="1" applyAlignment="1">
      <alignment horizontal="left"/>
    </xf>
    <xf numFmtId="0" fontId="29" fillId="0" borderId="0" xfId="0" applyFont="1"/>
    <xf numFmtId="0" fontId="30" fillId="18" borderId="0" xfId="0" applyFont="1" applyFill="1" applyAlignment="1"/>
    <xf numFmtId="0" fontId="4" fillId="0" borderId="26" xfId="0" applyFont="1" applyBorder="1" applyAlignment="1">
      <alignment horizontal="center"/>
    </xf>
    <xf numFmtId="0" fontId="10" fillId="3" borderId="0" xfId="0" applyFont="1" applyFill="1" applyAlignment="1">
      <alignment wrapText="1"/>
    </xf>
    <xf numFmtId="0" fontId="4" fillId="29" borderId="0" xfId="0" applyFont="1" applyFill="1" applyAlignment="1">
      <alignment horizontal="left"/>
    </xf>
    <xf numFmtId="0" fontId="18" fillId="3" borderId="0" xfId="0" applyFont="1" applyFill="1" applyAlignment="1"/>
    <xf numFmtId="0" fontId="18" fillId="3" borderId="0" xfId="0" applyFont="1" applyFill="1" applyAlignment="1">
      <alignment horizontal="center"/>
    </xf>
    <xf numFmtId="0" fontId="31" fillId="0" borderId="0" xfId="0" applyFont="1" applyAlignment="1">
      <alignment wrapText="1"/>
    </xf>
    <xf numFmtId="0" fontId="18" fillId="7" borderId="0" xfId="0" applyFont="1" applyFill="1" applyAlignment="1">
      <alignment horizontal="left"/>
    </xf>
    <xf numFmtId="0" fontId="18" fillId="0" borderId="0" xfId="0" applyFont="1" applyAlignment="1">
      <alignment horizontal="center"/>
    </xf>
    <xf numFmtId="0" fontId="32" fillId="0" borderId="0" xfId="0" applyFont="1" applyAlignment="1"/>
    <xf numFmtId="0" fontId="18" fillId="3" borderId="0" xfId="0" applyFont="1" applyFill="1" applyAlignment="1">
      <alignment horizontal="left"/>
    </xf>
    <xf numFmtId="0" fontId="4" fillId="5" borderId="0" xfId="0" applyFont="1" applyFill="1" applyAlignment="1">
      <alignment horizontal="left"/>
    </xf>
    <xf numFmtId="0" fontId="4" fillId="3" borderId="0" xfId="0" applyFont="1" applyFill="1" applyAlignment="1">
      <alignment horizontal="center"/>
    </xf>
    <xf numFmtId="0" fontId="4" fillId="2" borderId="0" xfId="0" applyFont="1" applyFill="1" applyAlignment="1"/>
    <xf numFmtId="0" fontId="12" fillId="2" borderId="0" xfId="0" applyFont="1" applyFill="1"/>
    <xf numFmtId="0" fontId="4" fillId="0" borderId="6" xfId="0" applyFont="1" applyBorder="1"/>
    <xf numFmtId="0" fontId="4" fillId="0" borderId="3" xfId="0" applyFont="1" applyBorder="1"/>
    <xf numFmtId="0" fontId="0" fillId="0" borderId="0" xfId="0" applyFont="1" applyAlignment="1"/>
    <xf numFmtId="0" fontId="7" fillId="3" borderId="9" xfId="0" applyFont="1" applyFill="1" applyBorder="1" applyAlignment="1"/>
    <xf numFmtId="0" fontId="7" fillId="0" borderId="9" xfId="0" applyFont="1" applyBorder="1" applyAlignment="1"/>
    <xf numFmtId="0" fontId="7" fillId="0" borderId="4" xfId="0" applyFont="1" applyBorder="1" applyAlignment="1"/>
    <xf numFmtId="0" fontId="10" fillId="3" borderId="0" xfId="0" applyFont="1" applyFill="1" applyAlignment="1">
      <alignment horizontal="left"/>
    </xf>
    <xf numFmtId="0" fontId="21" fillId="0" borderId="0" xfId="0" applyFont="1" applyAlignment="1">
      <alignment horizontal="center"/>
    </xf>
    <xf numFmtId="0" fontId="1" fillId="0" borderId="2" xfId="0" applyFont="1" applyBorder="1" applyAlignment="1"/>
    <xf numFmtId="0" fontId="3" fillId="3" borderId="1" xfId="0" applyFont="1" applyFill="1" applyBorder="1" applyAlignment="1"/>
    <xf numFmtId="0" fontId="3" fillId="3" borderId="2" xfId="0" applyFont="1" applyFill="1" applyBorder="1" applyAlignment="1"/>
    <xf numFmtId="0" fontId="1" fillId="0" borderId="2" xfId="0" applyFont="1" applyBorder="1" applyAlignment="1">
      <alignment wrapText="1"/>
    </xf>
    <xf numFmtId="0" fontId="1" fillId="0" borderId="4" xfId="0" applyFont="1" applyBorder="1" applyAlignment="1"/>
    <xf numFmtId="0" fontId="1" fillId="2" borderId="0" xfId="0" applyFont="1" applyFill="1" applyAlignment="1">
      <alignment vertical="center" wrapText="1"/>
    </xf>
    <xf numFmtId="0" fontId="0" fillId="0" borderId="0" xfId="0" applyFont="1" applyAlignment="1"/>
    <xf numFmtId="0" fontId="1" fillId="4" borderId="0" xfId="0" applyFont="1" applyFill="1" applyAlignment="1">
      <alignment vertical="center" wrapText="1"/>
    </xf>
    <xf numFmtId="0" fontId="8" fillId="0" borderId="0" xfId="0" applyFont="1" applyAlignment="1">
      <alignment horizontal="left"/>
    </xf>
    <xf numFmtId="0" fontId="7" fillId="3" borderId="9" xfId="0" applyFont="1" applyFill="1" applyBorder="1" applyAlignment="1"/>
    <xf numFmtId="0" fontId="7" fillId="0" borderId="9" xfId="0" applyFont="1" applyBorder="1" applyAlignment="1"/>
    <xf numFmtId="0" fontId="7" fillId="23" borderId="9" xfId="0" applyFont="1" applyFill="1" applyBorder="1" applyAlignment="1"/>
    <xf numFmtId="0" fontId="10" fillId="3" borderId="0" xfId="0" applyFont="1" applyFill="1" applyAlignment="1">
      <alignment horizontal="left"/>
    </xf>
    <xf numFmtId="0" fontId="13" fillId="0" borderId="9" xfId="0" applyFont="1" applyBorder="1" applyAlignment="1"/>
    <xf numFmtId="0" fontId="7" fillId="2" borderId="9" xfId="0" applyFont="1" applyFill="1" applyBorder="1" applyAlignment="1"/>
    <xf numFmtId="0" fontId="7" fillId="17" borderId="9" xfId="0" applyFont="1" applyFill="1" applyBorder="1" applyAlignment="1"/>
    <xf numFmtId="0" fontId="4" fillId="0" borderId="9" xfId="0" applyFont="1" applyBorder="1" applyAlignment="1"/>
    <xf numFmtId="0" fontId="7" fillId="0" borderId="4" xfId="0" applyFont="1" applyBorder="1" applyAlignment="1"/>
    <xf numFmtId="0" fontId="7" fillId="17" borderId="4" xfId="0" applyFont="1" applyFill="1" applyBorder="1" applyAlignment="1"/>
    <xf numFmtId="0" fontId="7" fillId="20" borderId="9" xfId="0" applyFont="1" applyFill="1" applyBorder="1" applyAlignment="1"/>
    <xf numFmtId="0" fontId="17" fillId="0" borderId="9" xfId="0" applyFont="1" applyBorder="1" applyAlignment="1"/>
    <xf numFmtId="0" fontId="20" fillId="0" borderId="9" xfId="0" applyFont="1" applyBorder="1" applyAlignment="1"/>
    <xf numFmtId="0" fontId="15" fillId="0" borderId="9" xfId="0" applyFont="1" applyBorder="1" applyAlignment="1"/>
    <xf numFmtId="0" fontId="4" fillId="0" borderId="12"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0" xfId="0" applyFont="1" applyBorder="1" applyAlignment="1">
      <alignment horizontal="center" vertical="center" wrapText="1"/>
    </xf>
    <xf numFmtId="0" fontId="21" fillId="0" borderId="0" xfId="0" applyFont="1" applyAlignment="1">
      <alignment horizontal="center"/>
    </xf>
    <xf numFmtId="0" fontId="22" fillId="17" borderId="0" xfId="0" applyFont="1" applyFill="1" applyAlignment="1">
      <alignment horizontal="center"/>
    </xf>
    <xf numFmtId="0" fontId="4" fillId="10" borderId="33" xfId="0" applyFont="1" applyFill="1" applyBorder="1" applyAlignment="1">
      <alignment horizontal="left"/>
    </xf>
    <xf numFmtId="0" fontId="0" fillId="0" borderId="33" xfId="0" applyFont="1" applyBorder="1" applyAlignment="1"/>
    <xf numFmtId="0" fontId="4" fillId="10" borderId="35" xfId="0" applyFont="1" applyFill="1" applyBorder="1" applyAlignment="1">
      <alignment horizontal="left"/>
    </xf>
    <xf numFmtId="0" fontId="4" fillId="3" borderId="7" xfId="0" applyFont="1" applyFill="1" applyBorder="1" applyAlignment="1">
      <alignment horizontal="left"/>
    </xf>
    <xf numFmtId="0" fontId="4" fillId="0" borderId="36" xfId="0" applyFont="1" applyBorder="1" applyAlignment="1">
      <alignment horizontal="left"/>
    </xf>
    <xf numFmtId="0" fontId="4" fillId="10" borderId="33" xfId="0" applyFont="1" applyFill="1" applyBorder="1" applyAlignment="1"/>
    <xf numFmtId="0" fontId="0" fillId="0" borderId="30" xfId="0" applyFont="1" applyBorder="1" applyAlignment="1"/>
    <xf numFmtId="0" fontId="4" fillId="0" borderId="35" xfId="0" applyFont="1" applyBorder="1"/>
    <xf numFmtId="0" fontId="4" fillId="10" borderId="36" xfId="0" applyFont="1" applyFill="1" applyBorder="1" applyAlignment="1">
      <alignment horizontal="left"/>
    </xf>
    <xf numFmtId="0" fontId="4" fillId="10" borderId="33" xfId="0" applyFont="1" applyFill="1" applyBorder="1"/>
    <xf numFmtId="0" fontId="4" fillId="7" borderId="5" xfId="0" applyFont="1" applyFill="1" applyBorder="1" applyAlignment="1">
      <alignment horizontal="left"/>
    </xf>
    <xf numFmtId="0" fontId="4" fillId="10" borderId="30" xfId="0" applyFont="1" applyFill="1" applyBorder="1" applyAlignment="1">
      <alignment horizontal="left"/>
    </xf>
    <xf numFmtId="0" fontId="4" fillId="0" borderId="4" xfId="0" applyFont="1" applyBorder="1" applyAlignment="1"/>
    <xf numFmtId="0" fontId="4" fillId="0" borderId="3" xfId="0" applyFont="1" applyBorder="1" applyAlignment="1"/>
    <xf numFmtId="0" fontId="4" fillId="0" borderId="5" xfId="0" applyFont="1" applyBorder="1" applyAlignment="1"/>
    <xf numFmtId="0" fontId="4" fillId="0" borderId="6" xfId="0" applyFont="1" applyBorder="1" applyAlignment="1"/>
    <xf numFmtId="164" fontId="4" fillId="0" borderId="0" xfId="0" applyNumberFormat="1" applyFont="1" applyAlignment="1">
      <alignment horizontal="right"/>
    </xf>
    <xf numFmtId="164" fontId="4" fillId="0" borderId="0" xfId="0" applyNumberFormat="1" applyFont="1" applyAlignment="1"/>
    <xf numFmtId="0" fontId="1" fillId="7" borderId="8" xfId="0" applyFont="1" applyFill="1" applyBorder="1" applyAlignment="1">
      <alignment vertical="center" wrapText="1"/>
    </xf>
    <xf numFmtId="0" fontId="4" fillId="0" borderId="8" xfId="0" applyFont="1" applyBorder="1" applyAlignment="1"/>
    <xf numFmtId="0" fontId="1" fillId="8" borderId="8" xfId="0" applyFont="1" applyFill="1" applyBorder="1" applyAlignment="1">
      <alignment vertical="center" wrapText="1"/>
    </xf>
    <xf numFmtId="0" fontId="4" fillId="10" borderId="8" xfId="0" applyFont="1" applyFill="1" applyBorder="1" applyAlignment="1">
      <alignment vertical="center" wrapText="1"/>
    </xf>
    <xf numFmtId="0" fontId="4" fillId="8" borderId="0" xfId="0" applyFont="1" applyFill="1" applyAlignment="1"/>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right"/>
    </xf>
    <xf numFmtId="0" fontId="4" fillId="0" borderId="0" xfId="0" applyFont="1" applyAlignment="1">
      <alignment horizontal="right" wrapText="1"/>
    </xf>
    <xf numFmtId="0" fontId="4" fillId="0" borderId="0" xfId="0" applyFont="1" applyAlignment="1">
      <alignment horizontal="left" wrapText="1"/>
    </xf>
    <xf numFmtId="0" fontId="4" fillId="7" borderId="7" xfId="0" applyFont="1" applyFill="1" applyBorder="1" applyAlignment="1"/>
    <xf numFmtId="0" fontId="4" fillId="2" borderId="5" xfId="0" applyFont="1" applyFill="1" applyBorder="1" applyAlignment="1"/>
    <xf numFmtId="0" fontId="4" fillId="0" borderId="29" xfId="0" applyFont="1" applyBorder="1" applyAlignment="1">
      <alignment wrapText="1"/>
    </xf>
    <xf numFmtId="0" fontId="4" fillId="0" borderId="0" xfId="0" applyFont="1" applyAlignment="1">
      <alignment horizontal="right"/>
    </xf>
    <xf numFmtId="0" fontId="4" fillId="0" borderId="29" xfId="0" applyFont="1" applyBorder="1" applyAlignment="1"/>
    <xf numFmtId="0" fontId="18" fillId="0" borderId="0" xfId="0" applyFont="1" applyAlignment="1">
      <alignment wrapText="1"/>
    </xf>
    <xf numFmtId="0" fontId="18" fillId="3" borderId="0" xfId="0" applyFont="1" applyFill="1" applyAlignment="1">
      <alignment wrapText="1"/>
    </xf>
    <xf numFmtId="0" fontId="18" fillId="0" borderId="0" xfId="0" applyFont="1" applyAlignment="1">
      <alignment horizontal="right" wrapText="1"/>
    </xf>
    <xf numFmtId="0" fontId="18" fillId="0" borderId="0" xfId="0" applyFont="1" applyAlignment="1">
      <alignment horizontal="left" wrapText="1"/>
    </xf>
    <xf numFmtId="0" fontId="4" fillId="0" borderId="29" xfId="0" applyFont="1" applyBorder="1" applyAlignment="1">
      <alignment horizontal="center"/>
    </xf>
    <xf numFmtId="0" fontId="4" fillId="7" borderId="29" xfId="0" applyFont="1" applyFill="1" applyBorder="1" applyAlignment="1">
      <alignment horizontal="left"/>
    </xf>
    <xf numFmtId="0" fontId="18" fillId="0" borderId="0" xfId="0" applyFont="1" applyAlignment="1">
      <alignment horizontal="right"/>
    </xf>
    <xf numFmtId="0" fontId="4" fillId="0" borderId="29" xfId="0" applyFont="1" applyBorder="1" applyAlignment="1">
      <alignment horizontal="left"/>
    </xf>
    <xf numFmtId="0" fontId="6" fillId="3" borderId="29" xfId="0" applyFont="1" applyFill="1" applyBorder="1" applyAlignment="1">
      <alignment horizontal="left"/>
    </xf>
    <xf numFmtId="0" fontId="7" fillId="7" borderId="29" xfId="0" applyFont="1" applyFill="1" applyBorder="1" applyAlignment="1"/>
    <xf numFmtId="0" fontId="4" fillId="21" borderId="29" xfId="0" applyFont="1" applyFill="1" applyBorder="1" applyAlignment="1"/>
    <xf numFmtId="0" fontId="4" fillId="21" borderId="29" xfId="0" applyFont="1" applyFill="1" applyBorder="1" applyAlignment="1">
      <alignment horizontal="left"/>
    </xf>
    <xf numFmtId="0" fontId="4" fillId="7" borderId="29" xfId="0" applyFont="1" applyFill="1" applyBorder="1" applyAlignment="1"/>
    <xf numFmtId="0" fontId="4" fillId="11" borderId="0" xfId="0" applyFont="1" applyFill="1" applyAlignment="1">
      <alignment wrapText="1"/>
    </xf>
    <xf numFmtId="0" fontId="4" fillId="3" borderId="29" xfId="0" applyFont="1" applyFill="1" applyBorder="1" applyAlignment="1"/>
    <xf numFmtId="0" fontId="10" fillId="3" borderId="0" xfId="0" applyFont="1" applyFill="1" applyAlignment="1"/>
    <xf numFmtId="0" fontId="10" fillId="3" borderId="0" xfId="0" applyFont="1" applyFill="1" applyAlignment="1">
      <alignment horizontal="center"/>
    </xf>
    <xf numFmtId="0" fontId="11" fillId="3" borderId="29" xfId="0" applyFont="1" applyFill="1" applyBorder="1" applyAlignment="1">
      <alignment horizontal="center"/>
    </xf>
    <xf numFmtId="0" fontId="4" fillId="29" borderId="0" xfId="0" applyFont="1" applyFill="1" applyAlignment="1"/>
    <xf numFmtId="0" fontId="4" fillId="29" borderId="0" xfId="0" applyFont="1" applyFill="1" applyAlignment="1">
      <alignment wrapText="1"/>
    </xf>
    <xf numFmtId="0" fontId="10" fillId="7" borderId="29" xfId="0" applyFont="1" applyFill="1" applyBorder="1" applyAlignment="1">
      <alignment horizontal="left"/>
    </xf>
    <xf numFmtId="0" fontId="10" fillId="3" borderId="29" xfId="0" applyFont="1" applyFill="1" applyBorder="1" applyAlignment="1">
      <alignment horizontal="left"/>
    </xf>
    <xf numFmtId="0" fontId="4" fillId="11" borderId="29" xfId="0" applyFont="1" applyFill="1" applyBorder="1" applyAlignment="1"/>
    <xf numFmtId="0" fontId="4" fillId="11" borderId="29" xfId="0" applyFont="1" applyFill="1" applyBorder="1" applyAlignment="1">
      <alignment horizontal="left"/>
    </xf>
    <xf numFmtId="0" fontId="18" fillId="3" borderId="0" xfId="0" applyFont="1" applyFill="1" applyAlignment="1">
      <alignment horizontal="right"/>
    </xf>
    <xf numFmtId="0" fontId="18" fillId="2" borderId="0" xfId="0" applyFont="1" applyFill="1" applyAlignment="1"/>
    <xf numFmtId="0" fontId="4" fillId="0" borderId="29" xfId="0" applyFont="1" applyBorder="1"/>
    <xf numFmtId="0" fontId="4" fillId="10" borderId="29" xfId="0" applyFont="1" applyFill="1" applyBorder="1" applyAlignment="1"/>
    <xf numFmtId="0" fontId="4" fillId="10" borderId="31" xfId="0" applyFont="1" applyFill="1" applyBorder="1" applyAlignment="1"/>
    <xf numFmtId="0" fontId="4" fillId="0" borderId="32" xfId="0" applyFont="1" applyBorder="1" applyAlignment="1"/>
    <xf numFmtId="0" fontId="4" fillId="10" borderId="32" xfId="0" applyFont="1" applyFill="1" applyBorder="1" applyAlignment="1"/>
    <xf numFmtId="0" fontId="4" fillId="10" borderId="34" xfId="0" applyFont="1" applyFill="1" applyBorder="1" applyAlignment="1"/>
    <xf numFmtId="0" fontId="4" fillId="24" borderId="0" xfId="0" applyFont="1" applyFill="1" applyAlignment="1">
      <alignment wrapText="1"/>
    </xf>
    <xf numFmtId="0" fontId="4" fillId="24" borderId="0" xfId="0" applyFont="1" applyFill="1" applyAlignment="1"/>
    <xf numFmtId="0" fontId="4" fillId="2" borderId="0" xfId="0" applyFont="1" applyFill="1" applyAlignment="1">
      <alignment wrapText="1"/>
    </xf>
    <xf numFmtId="0" fontId="4" fillId="0" borderId="26" xfId="0" applyFont="1" applyBorder="1" applyAlignment="1">
      <alignment wrapText="1"/>
    </xf>
    <xf numFmtId="0" fontId="4" fillId="0" borderId="26" xfId="0" applyFont="1" applyBorder="1" applyAlignment="1">
      <alignment horizontal="left" wrapText="1"/>
    </xf>
    <xf numFmtId="0" fontId="6" fillId="6" borderId="29" xfId="0" applyFont="1" applyFill="1" applyBorder="1" applyAlignment="1">
      <alignment horizontal="left"/>
    </xf>
    <xf numFmtId="0" fontId="4" fillId="0" borderId="29" xfId="0" applyFont="1" applyBorder="1" applyAlignment="1">
      <alignment horizontal="right" wrapText="1"/>
    </xf>
    <xf numFmtId="0" fontId="4" fillId="0" borderId="29" xfId="0" applyFont="1" applyBorder="1" applyAlignment="1">
      <alignment horizontal="left" wrapText="1"/>
    </xf>
    <xf numFmtId="0" fontId="4" fillId="0" borderId="0" xfId="0" applyFont="1" applyAlignment="1">
      <alignment horizontal="center" wrapText="1"/>
    </xf>
    <xf numFmtId="0" fontId="6" fillId="9" borderId="8" xfId="0" applyFont="1" applyFill="1" applyBorder="1" applyAlignment="1">
      <alignment horizontal="left"/>
    </xf>
    <xf numFmtId="0" fontId="7" fillId="9" borderId="8" xfId="0" applyFont="1" applyFill="1" applyBorder="1" applyAlignment="1"/>
    <xf numFmtId="0" fontId="7" fillId="9" borderId="29" xfId="0" applyFont="1" applyFill="1" applyBorder="1" applyAlignment="1"/>
    <xf numFmtId="164" fontId="4" fillId="0" borderId="8" xfId="0" applyNumberFormat="1" applyFont="1" applyBorder="1" applyAlignment="1"/>
    <xf numFmtId="0" fontId="6" fillId="9" borderId="8" xfId="0" applyFont="1" applyFill="1" applyBorder="1" applyAlignment="1">
      <alignment horizontal="center"/>
    </xf>
    <xf numFmtId="0" fontId="6" fillId="9" borderId="8" xfId="0" applyFont="1" applyFill="1" applyBorder="1" applyAlignment="1">
      <alignment horizontal="center" wrapText="1"/>
    </xf>
    <xf numFmtId="0" fontId="16" fillId="3" borderId="8" xfId="0" applyFont="1" applyFill="1" applyBorder="1" applyAlignment="1">
      <alignment horizontal="left"/>
    </xf>
    <xf numFmtId="0" fontId="6" fillId="3" borderId="8" xfId="0" applyFont="1" applyFill="1" applyBorder="1" applyAlignment="1">
      <alignment horizontal="left"/>
    </xf>
    <xf numFmtId="0" fontId="7" fillId="0" borderId="8" xfId="0" applyFont="1" applyBorder="1" applyAlignment="1"/>
    <xf numFmtId="0" fontId="18" fillId="0" borderId="8" xfId="0" applyFont="1" applyBorder="1" applyAlignment="1"/>
    <xf numFmtId="0" fontId="18" fillId="17" borderId="8" xfId="0" applyFont="1" applyFill="1" applyBorder="1" applyAlignment="1"/>
    <xf numFmtId="0" fontId="4" fillId="0" borderId="0" xfId="0" applyFont="1" applyAlignment="1"/>
    <xf numFmtId="0" fontId="4" fillId="0" borderId="11" xfId="0" applyFont="1" applyBorder="1" applyAlignment="1"/>
    <xf numFmtId="0" fontId="4" fillId="0" borderId="18" xfId="0" applyFont="1" applyBorder="1" applyAlignment="1"/>
    <xf numFmtId="0" fontId="4" fillId="0" borderId="19" xfId="0" applyFont="1" applyBorder="1" applyAlignment="1"/>
    <xf numFmtId="0" fontId="4" fillId="0" borderId="20" xfId="0" applyFont="1" applyBorder="1" applyAlignment="1"/>
    <xf numFmtId="0" fontId="5" fillId="0" borderId="0" xfId="0" applyFont="1" applyAlignment="1"/>
    <xf numFmtId="0" fontId="1" fillId="25" borderId="0" xfId="0" applyFont="1" applyFill="1" applyAlignment="1"/>
    <xf numFmtId="0" fontId="4" fillId="26" borderId="8" xfId="0" applyFont="1" applyFill="1" applyBorder="1" applyAlignment="1"/>
    <xf numFmtId="0" fontId="4" fillId="26" borderId="8" xfId="0" applyFont="1" applyFill="1" applyBorder="1"/>
    <xf numFmtId="0" fontId="4" fillId="6" borderId="8" xfId="0" applyFont="1" applyFill="1" applyBorder="1"/>
    <xf numFmtId="0" fontId="10" fillId="17" borderId="7" xfId="0" applyFont="1" applyFill="1" applyBorder="1" applyAlignment="1"/>
    <xf numFmtId="0" fontId="1" fillId="17" borderId="7" xfId="0" applyFont="1" applyFill="1" applyBorder="1" applyAlignment="1"/>
    <xf numFmtId="0" fontId="1" fillId="17" borderId="7" xfId="0" applyFont="1" applyFill="1" applyBorder="1"/>
    <xf numFmtId="0" fontId="4" fillId="0" borderId="8" xfId="0" applyFont="1" applyBorder="1" applyAlignment="1"/>
    <xf numFmtId="0" fontId="1" fillId="0" borderId="26" xfId="0" applyFont="1" applyBorder="1" applyAlignment="1"/>
    <xf numFmtId="0" fontId="23" fillId="0" borderId="29" xfId="0" applyFont="1" applyBorder="1" applyAlignment="1"/>
    <xf numFmtId="0" fontId="1" fillId="0" borderId="0" xfId="0" applyFont="1" applyAlignment="1">
      <alignment horizontal="left"/>
    </xf>
    <xf numFmtId="0" fontId="1" fillId="0" borderId="0" xfId="0" applyFont="1" applyAlignment="1">
      <alignment horizontal="center"/>
    </xf>
  </cellXfs>
  <cellStyles count="1">
    <cellStyle name="Normal" xfId="0" builtinId="0"/>
  </cellStyles>
  <dxfs count="19">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F0000"/>
          <bgColor rgb="FFFF0000"/>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1</xdr:col>
      <xdr:colOff>190500</xdr:colOff>
      <xdr:row>1</xdr:row>
      <xdr:rowOff>127000</xdr:rowOff>
    </xdr:from>
    <xdr:to>
      <xdr:col>5</xdr:col>
      <xdr:colOff>190500</xdr:colOff>
      <xdr:row>4</xdr:row>
      <xdr:rowOff>50800</xdr:rowOff>
    </xdr:to>
    <xdr:sp macro="" textlink="">
      <xdr:nvSpPr>
        <xdr:cNvPr id="1027" name="Text Box 3" hidden="1">
          <a:extLst>
            <a:ext uri="{FF2B5EF4-FFF2-40B4-BE49-F238E27FC236}">
              <a16:creationId xmlns:a16="http://schemas.microsoft.com/office/drawing/2014/main" id="{F598DD8C-031D-1E4D-BF49-ECB6C19D8D21}"/>
            </a:ext>
          </a:extLst>
        </xdr:cNvPr>
        <xdr:cNvSpPr txBox="1">
          <a:spLocks noChangeArrowheads="1"/>
        </xdr:cNvSpPr>
      </xdr:nvSpPr>
      <xdr:spPr bwMode="auto">
        <a:xfrm>
          <a:off x="749300" y="495300"/>
          <a:ext cx="4991100" cy="9652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190500</xdr:colOff>
      <xdr:row>1</xdr:row>
      <xdr:rowOff>127000</xdr:rowOff>
    </xdr:from>
    <xdr:to>
      <xdr:col>5</xdr:col>
      <xdr:colOff>190500</xdr:colOff>
      <xdr:row>4</xdr:row>
      <xdr:rowOff>50800</xdr:rowOff>
    </xdr:to>
    <xdr:sp macro="" textlink="">
      <xdr:nvSpPr>
        <xdr:cNvPr id="1026" name="Text Box 2" hidden="1">
          <a:extLst>
            <a:ext uri="{FF2B5EF4-FFF2-40B4-BE49-F238E27FC236}">
              <a16:creationId xmlns:a16="http://schemas.microsoft.com/office/drawing/2014/main" id="{44092BD1-DC90-5F43-9107-C5ADB0A39E28}"/>
            </a:ext>
          </a:extLst>
        </xdr:cNvPr>
        <xdr:cNvSpPr txBox="1">
          <a:spLocks noChangeArrowheads="1"/>
        </xdr:cNvSpPr>
      </xdr:nvSpPr>
      <xdr:spPr bwMode="auto">
        <a:xfrm>
          <a:off x="749300" y="495300"/>
          <a:ext cx="4991100" cy="9652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190500</xdr:colOff>
      <xdr:row>1</xdr:row>
      <xdr:rowOff>127000</xdr:rowOff>
    </xdr:from>
    <xdr:to>
      <xdr:col>5</xdr:col>
      <xdr:colOff>190500</xdr:colOff>
      <xdr:row>6</xdr:row>
      <xdr:rowOff>50800</xdr:rowOff>
    </xdr:to>
    <xdr:sp macro="" textlink="">
      <xdr:nvSpPr>
        <xdr:cNvPr id="1025" name="Text Box 1" hidden="1">
          <a:extLst>
            <a:ext uri="{FF2B5EF4-FFF2-40B4-BE49-F238E27FC236}">
              <a16:creationId xmlns:a16="http://schemas.microsoft.com/office/drawing/2014/main" id="{199FEB9F-915C-3646-B42A-242A0108E0BE}"/>
            </a:ext>
          </a:extLst>
        </xdr:cNvPr>
        <xdr:cNvSpPr txBox="1">
          <a:spLocks noChangeArrowheads="1"/>
        </xdr:cNvSpPr>
      </xdr:nvSpPr>
      <xdr:spPr bwMode="auto">
        <a:xfrm>
          <a:off x="749300" y="495300"/>
          <a:ext cx="4991100" cy="23876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4</xdr:col>
      <xdr:colOff>190500</xdr:colOff>
      <xdr:row>7</xdr:row>
      <xdr:rowOff>88900</xdr:rowOff>
    </xdr:from>
    <xdr:to>
      <xdr:col>8</xdr:col>
      <xdr:colOff>190500</xdr:colOff>
      <xdr:row>12</xdr:row>
      <xdr:rowOff>136525</xdr:rowOff>
    </xdr:to>
    <xdr:sp macro="" textlink="">
      <xdr:nvSpPr>
        <xdr:cNvPr id="5140" name="Text Box 20" hidden="1">
          <a:extLst>
            <a:ext uri="{FF2B5EF4-FFF2-40B4-BE49-F238E27FC236}">
              <a16:creationId xmlns:a16="http://schemas.microsoft.com/office/drawing/2014/main" id="{2C9B5BD7-D471-7A49-AFD2-578E5EFCEAA0}"/>
            </a:ext>
          </a:extLst>
        </xdr:cNvPr>
        <xdr:cNvSpPr txBox="1">
          <a:spLocks noChangeArrowheads="1"/>
        </xdr:cNvSpPr>
      </xdr:nvSpPr>
      <xdr:spPr bwMode="auto">
        <a:xfrm>
          <a:off x="10426700" y="2311400"/>
          <a:ext cx="6591300" cy="9906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1" Type="http://schemas.openxmlformats.org/officeDocument/2006/relationships/hyperlink" Target="https://drive.google.com/open?id=0B2UXF5WThQx9ZV9BV0NwSDRLNm1vMGhDZFB5QUlRTHQ1VWh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9"/>
  <sheetViews>
    <sheetView workbookViewId="0">
      <selection activeCell="O2" sqref="O2:O3"/>
    </sheetView>
  </sheetViews>
  <sheetFormatPr defaultColWidth="14.42578125" defaultRowHeight="15.75" customHeight="1"/>
  <cols>
    <col min="1" max="1" width="7.28515625" customWidth="1"/>
    <col min="2" max="2" width="26.42578125" customWidth="1"/>
    <col min="3" max="3" width="16.42578125" customWidth="1"/>
    <col min="4" max="4" width="9.28515625" customWidth="1"/>
    <col min="5" max="5" width="13.140625" customWidth="1"/>
    <col min="7" max="7" width="31.7109375" customWidth="1"/>
    <col min="8" max="12" width="3.85546875" customWidth="1"/>
  </cols>
  <sheetData>
    <row r="1" spans="1:15" ht="29.25" customHeight="1">
      <c r="A1" s="1" t="str">
        <f>HYPERLINK("https://docs.google.com/spreadsheets/d/1aywNd0p-7cme4XnVfCwUuuSuC4CAVWI5jEUNxNGpBUw/edit?usp=sharing","UPDATE THE MAIN RELEASE TRACKING SHEET WHEN MAKING AN ADDITION HERE")</f>
        <v>UPDATE THE MAIN RELEASE TRACKING SHEET WHEN MAKING AN ADDITION HERE</v>
      </c>
      <c r="B1" s="2"/>
      <c r="C1" s="2"/>
      <c r="D1" s="132"/>
      <c r="E1" s="132"/>
      <c r="F1" s="6"/>
      <c r="G1" s="132"/>
      <c r="H1" s="132"/>
      <c r="I1" s="132"/>
      <c r="J1" s="132"/>
      <c r="K1" s="132"/>
      <c r="L1" s="132"/>
      <c r="M1" s="132"/>
      <c r="N1" s="132"/>
      <c r="O1" s="132"/>
    </row>
    <row r="2" spans="1:15" ht="12.95">
      <c r="A2" s="212" t="s">
        <v>0</v>
      </c>
      <c r="B2" s="213" t="s">
        <v>1</v>
      </c>
      <c r="C2" s="213" t="s">
        <v>2</v>
      </c>
      <c r="D2" s="211" t="s">
        <v>3</v>
      </c>
      <c r="E2" s="211" t="s">
        <v>4</v>
      </c>
      <c r="F2" s="214" t="s">
        <v>5</v>
      </c>
      <c r="G2" s="9"/>
      <c r="H2" s="215" t="s">
        <v>6</v>
      </c>
      <c r="I2" s="253"/>
      <c r="J2" s="253"/>
      <c r="K2" s="253"/>
      <c r="L2" s="254"/>
      <c r="M2" s="211" t="s">
        <v>7</v>
      </c>
      <c r="N2" s="211" t="s">
        <v>8</v>
      </c>
      <c r="O2" s="211" t="s">
        <v>9</v>
      </c>
    </row>
    <row r="3" spans="1:15" ht="12.95">
      <c r="A3" s="255"/>
      <c r="B3" s="256"/>
      <c r="C3" s="256"/>
      <c r="D3" s="256"/>
      <c r="E3" s="256"/>
      <c r="F3" s="256"/>
      <c r="G3" s="11" t="s">
        <v>10</v>
      </c>
      <c r="H3" s="11" t="s">
        <v>11</v>
      </c>
      <c r="I3" s="11" t="s">
        <v>12</v>
      </c>
      <c r="J3" s="11" t="s">
        <v>13</v>
      </c>
      <c r="K3" s="11" t="s">
        <v>14</v>
      </c>
      <c r="L3" s="11" t="s">
        <v>15</v>
      </c>
      <c r="M3" s="256"/>
      <c r="N3" s="256"/>
      <c r="O3" s="256"/>
    </row>
    <row r="4" spans="1:15" ht="56.1">
      <c r="A4" s="99"/>
      <c r="B4" s="99" t="s">
        <v>16</v>
      </c>
      <c r="C4" s="99" t="s">
        <v>17</v>
      </c>
      <c r="D4" s="99" t="s">
        <v>18</v>
      </c>
      <c r="E4" s="257">
        <v>43480</v>
      </c>
      <c r="F4" s="100" t="s">
        <v>19</v>
      </c>
      <c r="G4" s="99"/>
      <c r="H4" s="96"/>
      <c r="I4" s="96" t="s">
        <v>20</v>
      </c>
      <c r="J4" s="96"/>
      <c r="K4" s="96"/>
      <c r="L4" s="96"/>
      <c r="M4" s="99"/>
      <c r="N4" s="99"/>
      <c r="O4" s="99"/>
    </row>
    <row r="5" spans="1:15" ht="56.1">
      <c r="A5" s="99"/>
      <c r="B5" s="99" t="s">
        <v>16</v>
      </c>
      <c r="C5" s="99" t="s">
        <v>17</v>
      </c>
      <c r="D5" s="99" t="s">
        <v>21</v>
      </c>
      <c r="E5" s="257">
        <v>43486</v>
      </c>
      <c r="F5" s="100" t="s">
        <v>19</v>
      </c>
      <c r="G5" s="99"/>
      <c r="H5" s="96"/>
      <c r="I5" s="96" t="s">
        <v>20</v>
      </c>
      <c r="J5" s="96"/>
      <c r="K5" s="96"/>
      <c r="L5" s="96"/>
      <c r="M5" s="99"/>
      <c r="N5" s="99"/>
      <c r="O5" s="99"/>
    </row>
    <row r="6" spans="1:15" ht="56.1">
      <c r="A6" s="99"/>
      <c r="B6" s="99" t="s">
        <v>16</v>
      </c>
      <c r="C6" s="99" t="s">
        <v>17</v>
      </c>
      <c r="D6" s="99" t="s">
        <v>22</v>
      </c>
      <c r="E6" s="257">
        <v>43489</v>
      </c>
      <c r="F6" s="100" t="s">
        <v>19</v>
      </c>
      <c r="G6" s="99"/>
      <c r="H6" s="96" t="s">
        <v>20</v>
      </c>
      <c r="I6" s="96" t="s">
        <v>20</v>
      </c>
      <c r="J6" s="96"/>
      <c r="K6" s="96"/>
      <c r="L6" s="96"/>
      <c r="M6" s="99"/>
      <c r="N6" s="99"/>
      <c r="O6" s="99"/>
    </row>
    <row r="7" spans="1:15" ht="27.95">
      <c r="A7" s="99"/>
      <c r="B7" s="99" t="s">
        <v>16</v>
      </c>
      <c r="C7" s="99" t="s">
        <v>17</v>
      </c>
      <c r="D7" s="99" t="s">
        <v>23</v>
      </c>
      <c r="E7" s="257">
        <v>43507</v>
      </c>
      <c r="F7" s="100" t="s">
        <v>24</v>
      </c>
      <c r="G7" s="100" t="s">
        <v>25</v>
      </c>
      <c r="H7" s="96"/>
      <c r="I7" s="96"/>
      <c r="J7" s="96"/>
      <c r="K7" s="96"/>
      <c r="L7" s="96"/>
      <c r="M7" s="99"/>
      <c r="N7" s="99"/>
      <c r="O7" s="99"/>
    </row>
    <row r="8" spans="1:15" ht="12.95">
      <c r="A8" s="99"/>
      <c r="B8" s="99" t="s">
        <v>16</v>
      </c>
      <c r="C8" s="99" t="s">
        <v>17</v>
      </c>
      <c r="D8" s="99" t="s">
        <v>26</v>
      </c>
      <c r="E8" s="258">
        <v>43550</v>
      </c>
      <c r="F8" s="99" t="s">
        <v>24</v>
      </c>
      <c r="G8" s="99"/>
      <c r="H8" s="96"/>
      <c r="I8" s="96"/>
      <c r="J8" s="96"/>
      <c r="K8" s="96"/>
      <c r="L8" s="96"/>
      <c r="M8" s="99"/>
      <c r="N8" s="99"/>
      <c r="O8" s="99"/>
    </row>
    <row r="9" spans="1:15" ht="12.95">
      <c r="A9" s="99"/>
      <c r="B9" s="99"/>
      <c r="C9" s="99"/>
      <c r="D9" s="99"/>
      <c r="E9" s="99"/>
      <c r="F9" s="99"/>
      <c r="G9" s="99"/>
      <c r="H9" s="96"/>
      <c r="I9" s="96"/>
      <c r="J9" s="96"/>
      <c r="K9" s="96"/>
      <c r="L9" s="96"/>
      <c r="M9" s="99"/>
      <c r="N9" s="99"/>
      <c r="O9" s="99"/>
    </row>
  </sheetData>
  <mergeCells count="10">
    <mergeCell ref="N2:N3"/>
    <mergeCell ref="O2:O3"/>
    <mergeCell ref="A2:A3"/>
    <mergeCell ref="B2:B3"/>
    <mergeCell ref="C2:C3"/>
    <mergeCell ref="D2:D3"/>
    <mergeCell ref="E2:E3"/>
    <mergeCell ref="F2:F3"/>
    <mergeCell ref="M2:M3"/>
    <mergeCell ref="H2:L2"/>
  </mergeCells>
  <conditionalFormatting sqref="H4:L8">
    <cfRule type="cellIs" dxfId="18" priority="1" operator="equal">
      <formula>"N"</formula>
    </cfRule>
  </conditionalFormatting>
  <conditionalFormatting sqref="H4:L8">
    <cfRule type="cellIs" dxfId="17" priority="2" operator="equal">
      <formula>"Y"</formula>
    </cfRule>
  </conditionalFormatting>
  <conditionalFormatting sqref="H4:L8">
    <cfRule type="containsBlanks" dxfId="16" priority="3">
      <formula>LEN(TRIM(H4))=0</formula>
    </cfRule>
  </conditionalFormatting>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BA756"/>
  <sheetViews>
    <sheetView tabSelected="1" workbookViewId="0">
      <pane xSplit="4" ySplit="3" topLeftCell="E398" activePane="bottomRight" state="frozen"/>
      <selection pane="bottomRight" activeCell="A421" sqref="A421"/>
      <selection pane="bottomLeft" activeCell="A4" sqref="A4"/>
      <selection pane="topRight" activeCell="E1" sqref="E1"/>
    </sheetView>
  </sheetViews>
  <sheetFormatPr defaultColWidth="14.42578125" defaultRowHeight="15.75" customHeight="1"/>
  <cols>
    <col min="1" max="1" width="30.42578125" customWidth="1"/>
    <col min="2" max="2" width="8.7109375" customWidth="1"/>
    <col min="3" max="3" width="57.85546875" customWidth="1"/>
    <col min="4" max="4" width="37.28515625" customWidth="1"/>
    <col min="5" max="5" width="19.140625" customWidth="1"/>
    <col min="6" max="6" width="18.42578125" customWidth="1"/>
    <col min="7" max="7" width="19.28515625" customWidth="1"/>
    <col min="8" max="8" width="29.42578125" customWidth="1"/>
    <col min="9" max="9" width="9.28515625" customWidth="1"/>
    <col min="10" max="10" width="8.7109375" customWidth="1"/>
    <col min="11" max="11" width="6" customWidth="1"/>
    <col min="12" max="12" width="9.28515625" customWidth="1"/>
    <col min="13" max="13" width="10.85546875" customWidth="1"/>
    <col min="14" max="14" width="10.7109375" customWidth="1"/>
    <col min="15" max="15" width="18.42578125" customWidth="1"/>
    <col min="16" max="16" width="22" customWidth="1"/>
    <col min="17" max="17" width="12.42578125" customWidth="1"/>
    <col min="18" max="18" width="18" customWidth="1"/>
    <col min="19" max="19" width="19.42578125" customWidth="1"/>
    <col min="20" max="20" width="8.85546875" customWidth="1"/>
    <col min="21" max="21" width="10.42578125" customWidth="1"/>
    <col min="22" max="22" width="16.42578125" customWidth="1"/>
    <col min="23" max="23" width="35.42578125" customWidth="1"/>
    <col min="24" max="24" width="18.42578125" customWidth="1"/>
    <col min="25" max="25" width="25.7109375" customWidth="1"/>
    <col min="26" max="26" width="12.85546875" customWidth="1"/>
    <col min="27" max="27" width="9.85546875" customWidth="1"/>
    <col min="28" max="28" width="51.140625" customWidth="1"/>
    <col min="29" max="29" width="21.85546875" customWidth="1"/>
    <col min="30" max="30" width="72.140625" customWidth="1"/>
    <col min="31" max="31" width="26.85546875" customWidth="1"/>
    <col min="32" max="32" width="26" customWidth="1"/>
    <col min="33" max="33" width="11" customWidth="1"/>
    <col min="34" max="34" width="13.7109375" customWidth="1"/>
    <col min="35" max="35" width="37" customWidth="1"/>
    <col min="36" max="36" width="23.7109375" customWidth="1"/>
    <col min="37" max="37" width="15.28515625" customWidth="1"/>
    <col min="38" max="38" width="22.28515625" customWidth="1"/>
    <col min="39" max="39" width="15.140625" customWidth="1"/>
    <col min="40" max="40" width="21.28515625" customWidth="1"/>
    <col min="41" max="41" width="15.28515625" customWidth="1"/>
    <col min="42" max="42" width="57.42578125" customWidth="1"/>
    <col min="43" max="43" width="17.85546875" customWidth="1"/>
    <col min="44" max="44" width="19.7109375" customWidth="1"/>
    <col min="45" max="45" width="17.42578125" customWidth="1"/>
    <col min="46" max="46" width="24.85546875" customWidth="1"/>
    <col min="47" max="51" width="5.28515625" customWidth="1"/>
    <col min="52" max="52" width="8.7109375" customWidth="1"/>
    <col min="53" max="53" width="45.28515625" customWidth="1"/>
  </cols>
  <sheetData>
    <row r="1" spans="1:53" ht="28.5" customHeight="1">
      <c r="A1" s="216" t="s">
        <v>27</v>
      </c>
      <c r="B1" s="217"/>
      <c r="C1" s="218" t="s">
        <v>28</v>
      </c>
      <c r="D1" s="217"/>
      <c r="E1" s="3" t="s">
        <v>29</v>
      </c>
      <c r="F1" s="4" t="s">
        <v>30</v>
      </c>
      <c r="G1" s="7"/>
      <c r="H1" s="6"/>
      <c r="I1" s="6"/>
      <c r="J1" s="6"/>
      <c r="K1" s="6"/>
      <c r="L1" s="6"/>
      <c r="M1" s="5"/>
      <c r="N1" s="6"/>
      <c r="O1" s="6"/>
      <c r="P1" s="6"/>
      <c r="Q1" s="7"/>
      <c r="R1" s="8"/>
      <c r="S1" s="8"/>
      <c r="T1" s="6"/>
      <c r="U1" s="6"/>
      <c r="V1" s="6"/>
      <c r="W1" s="115"/>
      <c r="X1" s="10">
        <v>1</v>
      </c>
      <c r="Y1" s="10">
        <v>2</v>
      </c>
      <c r="Z1" s="10">
        <v>3</v>
      </c>
      <c r="AA1" s="10">
        <v>4</v>
      </c>
      <c r="AB1" s="10">
        <v>5</v>
      </c>
      <c r="AC1" s="10">
        <v>6</v>
      </c>
      <c r="AD1" s="10">
        <v>7</v>
      </c>
      <c r="AE1" s="10">
        <v>8</v>
      </c>
      <c r="AF1" s="10">
        <v>9</v>
      </c>
      <c r="AG1" s="10">
        <v>10</v>
      </c>
      <c r="AH1" s="10">
        <v>11</v>
      </c>
      <c r="AI1" s="10">
        <v>12</v>
      </c>
      <c r="AJ1" s="10">
        <v>13</v>
      </c>
      <c r="AK1" s="10">
        <v>14</v>
      </c>
      <c r="AL1" s="10">
        <v>15</v>
      </c>
      <c r="AM1" s="10">
        <v>16</v>
      </c>
      <c r="AN1" s="10">
        <v>17</v>
      </c>
      <c r="AO1" s="10">
        <v>18</v>
      </c>
      <c r="AP1" s="10">
        <v>19</v>
      </c>
      <c r="AQ1" s="10">
        <v>20</v>
      </c>
      <c r="AR1" s="10">
        <v>21</v>
      </c>
      <c r="AS1" s="10">
        <v>22</v>
      </c>
      <c r="AT1" s="10">
        <v>23</v>
      </c>
      <c r="AU1" s="10">
        <v>24</v>
      </c>
      <c r="AV1" s="10">
        <v>25</v>
      </c>
      <c r="AW1" s="10">
        <v>26</v>
      </c>
      <c r="AX1" s="10">
        <v>27</v>
      </c>
      <c r="AY1" s="10">
        <v>28</v>
      </c>
      <c r="AZ1" s="10">
        <v>29</v>
      </c>
      <c r="BA1" s="10">
        <v>30</v>
      </c>
    </row>
    <row r="2" spans="1:53" ht="43.5" customHeight="1">
      <c r="A2" s="259" t="s">
        <v>31</v>
      </c>
      <c r="B2" s="260"/>
      <c r="C2" s="261" t="s">
        <v>32</v>
      </c>
      <c r="D2" s="260"/>
      <c r="E2" s="262" t="s">
        <v>33</v>
      </c>
      <c r="F2" s="13" t="s">
        <v>34</v>
      </c>
      <c r="G2" s="7"/>
      <c r="H2" s="6"/>
      <c r="I2" s="6"/>
      <c r="J2" s="6"/>
      <c r="K2" s="6"/>
      <c r="L2" s="6"/>
      <c r="M2" s="14"/>
      <c r="N2" s="6"/>
      <c r="O2" s="6"/>
      <c r="P2" s="6"/>
      <c r="Q2" s="7"/>
      <c r="R2" s="8"/>
      <c r="S2" s="8"/>
      <c r="T2" s="6"/>
      <c r="U2" s="6"/>
      <c r="V2" s="6"/>
      <c r="W2" s="115"/>
      <c r="X2" s="219" t="s">
        <v>35</v>
      </c>
      <c r="Y2" s="217"/>
      <c r="Z2" s="217"/>
      <c r="AA2" s="217"/>
      <c r="AB2" s="217"/>
      <c r="AC2" s="217"/>
      <c r="AD2" s="217"/>
      <c r="AE2" s="217"/>
      <c r="AF2" s="217"/>
      <c r="AG2" s="217"/>
      <c r="AH2" s="217"/>
      <c r="AI2" s="217"/>
      <c r="AJ2" s="217"/>
      <c r="AK2" s="217"/>
      <c r="AL2" s="217"/>
      <c r="AM2" s="217"/>
      <c r="AN2" s="217"/>
      <c r="AO2" s="217"/>
      <c r="AP2" s="217"/>
      <c r="AQ2" s="217"/>
      <c r="AR2" s="217"/>
      <c r="AS2" s="217"/>
      <c r="AT2" s="217"/>
      <c r="AU2" s="217"/>
      <c r="AV2" s="217"/>
      <c r="AW2" s="217"/>
      <c r="AX2" s="217"/>
      <c r="AY2" s="217"/>
      <c r="AZ2" s="217"/>
      <c r="BA2" s="217"/>
    </row>
    <row r="3" spans="1:53" ht="45.75" customHeight="1">
      <c r="A3" s="15" t="s">
        <v>36</v>
      </c>
      <c r="B3" s="24" t="s">
        <v>37</v>
      </c>
      <c r="C3" s="18" t="s">
        <v>38</v>
      </c>
      <c r="D3" s="19" t="s">
        <v>39</v>
      </c>
      <c r="E3" s="24" t="s">
        <v>40</v>
      </c>
      <c r="F3" s="24" t="s">
        <v>41</v>
      </c>
      <c r="G3" s="25" t="s">
        <v>42</v>
      </c>
      <c r="H3" s="24"/>
      <c r="I3" s="24" t="s">
        <v>43</v>
      </c>
      <c r="J3" s="24" t="s">
        <v>44</v>
      </c>
      <c r="K3" s="24" t="s">
        <v>45</v>
      </c>
      <c r="L3" s="25" t="s">
        <v>46</v>
      </c>
      <c r="M3" s="26" t="s">
        <v>47</v>
      </c>
      <c r="N3" s="24" t="s">
        <v>48</v>
      </c>
      <c r="O3" s="24" t="s">
        <v>49</v>
      </c>
      <c r="P3" s="24" t="s">
        <v>50</v>
      </c>
      <c r="Q3" s="25" t="s">
        <v>51</v>
      </c>
      <c r="R3" s="19" t="s">
        <v>52</v>
      </c>
      <c r="S3" s="19" t="s">
        <v>53</v>
      </c>
      <c r="T3" s="24" t="s">
        <v>54</v>
      </c>
      <c r="U3" s="18" t="s">
        <v>55</v>
      </c>
      <c r="V3" s="18" t="s">
        <v>56</v>
      </c>
      <c r="W3" s="115" t="str">
        <f t="shared" ref="W3:W117" si="0">CONCATENATE(L3,":",N3)</f>
        <v>Interface Card:Channel Number</v>
      </c>
      <c r="X3" s="34" t="s">
        <v>57</v>
      </c>
      <c r="Y3" s="29" t="s">
        <v>58</v>
      </c>
      <c r="Z3" s="30" t="s">
        <v>59</v>
      </c>
      <c r="AA3" s="34" t="s">
        <v>40</v>
      </c>
      <c r="AB3" s="34" t="s">
        <v>60</v>
      </c>
      <c r="AC3" s="34" t="s">
        <v>61</v>
      </c>
      <c r="AD3" s="35" t="s">
        <v>38</v>
      </c>
      <c r="AE3" s="35" t="s">
        <v>62</v>
      </c>
      <c r="AF3" s="31" t="s">
        <v>63</v>
      </c>
      <c r="AG3" s="152" t="s">
        <v>64</v>
      </c>
      <c r="AH3" s="33" t="s">
        <v>65</v>
      </c>
      <c r="AI3" s="34" t="s">
        <v>66</v>
      </c>
      <c r="AJ3" s="35" t="s">
        <v>67</v>
      </c>
      <c r="AK3" s="35" t="s">
        <v>68</v>
      </c>
      <c r="AL3" s="35" t="s">
        <v>69</v>
      </c>
      <c r="AM3" s="35" t="s">
        <v>70</v>
      </c>
      <c r="AN3" s="35" t="s">
        <v>71</v>
      </c>
      <c r="AO3" s="36" t="s">
        <v>72</v>
      </c>
      <c r="AP3" s="35" t="s">
        <v>10</v>
      </c>
      <c r="AQ3" s="37" t="s">
        <v>73</v>
      </c>
      <c r="AR3" s="37" t="s">
        <v>74</v>
      </c>
      <c r="AS3" s="37" t="s">
        <v>75</v>
      </c>
      <c r="AT3" s="37" t="s">
        <v>76</v>
      </c>
      <c r="AU3" s="37" t="s">
        <v>77</v>
      </c>
      <c r="AV3" s="37" t="s">
        <v>78</v>
      </c>
      <c r="AW3" s="37" t="s">
        <v>79</v>
      </c>
      <c r="AX3" s="37" t="s">
        <v>80</v>
      </c>
      <c r="AY3" s="37" t="s">
        <v>81</v>
      </c>
      <c r="AZ3" s="37" t="s">
        <v>82</v>
      </c>
      <c r="BA3" s="38" t="s">
        <v>83</v>
      </c>
    </row>
    <row r="4" spans="1:53" ht="14.25">
      <c r="A4" s="168" t="str">
        <f>CONCATENATE(VLOOKUP(E4,Systems,2,FALSE),"-",VLOOKUP(F4,Subsystems,2,FALSE),"-",VLOOKUP(G4,Components,2,FALSE),"-",VLOOKUP(R4,Metrics,2,FALSE),"-",B4)</f>
        <v>KF-KI-LS-PxO-301</v>
      </c>
      <c r="B4" s="100">
        <v>301</v>
      </c>
      <c r="C4" s="110" t="s">
        <v>84</v>
      </c>
      <c r="D4" s="263" t="s">
        <v>85</v>
      </c>
      <c r="E4" s="110" t="s">
        <v>86</v>
      </c>
      <c r="F4" s="110" t="s">
        <v>87</v>
      </c>
      <c r="G4" s="110" t="s">
        <v>88</v>
      </c>
      <c r="H4" s="110" t="s">
        <v>89</v>
      </c>
      <c r="I4" s="264" t="str">
        <f>VLOOKUP(L4,InterfaceCards,2,FALSE)</f>
        <v>C3</v>
      </c>
      <c r="J4" s="39" t="str">
        <f>VLOOKUP(I4,'REF - Interface Cards'!$F$2:$G$11,2,FALSE)</f>
        <v>CB7</v>
      </c>
      <c r="K4" s="265">
        <f>VLOOKUP(L4,InterfaceCards,3,FALSE)</f>
        <v>3</v>
      </c>
      <c r="L4" s="110" t="s">
        <v>90</v>
      </c>
      <c r="M4" s="110">
        <v>1</v>
      </c>
      <c r="N4" s="200" t="s">
        <v>91</v>
      </c>
      <c r="O4" s="110" t="s">
        <v>92</v>
      </c>
      <c r="P4" s="110" t="s">
        <v>93</v>
      </c>
      <c r="Q4" s="110" t="s">
        <v>94</v>
      </c>
      <c r="R4" s="110" t="s">
        <v>95</v>
      </c>
      <c r="S4" s="110" t="s">
        <v>96</v>
      </c>
      <c r="T4" s="264"/>
      <c r="U4" s="115"/>
      <c r="V4" s="115" t="b">
        <v>0</v>
      </c>
      <c r="W4" s="115" t="str">
        <f>CONCATENATE(L4,":",N4)</f>
        <v>DI7:00</v>
      </c>
      <c r="X4" s="40" t="str">
        <f ca="1">IFERROR(__xludf.DUMMYFUNCTION("VLOOKUP($D119,IMPORTRANGE(""1F5N2lheBqU_ssv2fEg7XSiyl0_Jtf24RQubw3IWp7fc"",""'LC-2 BOM'!C2:AF1000""),X$1,FALSE)"),"05C360")</f>
        <v>05C360</v>
      </c>
      <c r="Y4" s="40" t="str">
        <f ca="1">IFERROR(__xludf.DUMMYFUNCTION("VLOOKUP($D300,IMPORTRANGE(""1zGeY54V42y3h6ga3LEauokEcjIAfHuNXKCYKLfLWtMI"",""'LC-2 BOM'!C2:AF900""),Y$1,FALSE)"),"Valve, Discrete Ball")</f>
        <v>Valve, Discrete Ball</v>
      </c>
      <c r="Z4" s="40" t="str">
        <f ca="1">IFERROR(__xludf.DUMMYFUNCTION("VLOOKUP($D300,IMPORTRANGE(""1zGeY54V42y3h6ga3LEauokEcjIAfHuNXKCYKLfLWtMI"",""'LC-2 BOM'!C2:AF900""),Y$1,FALSE)"),"Valve, Discrete Ball")</f>
        <v>Valve, Discrete Ball</v>
      </c>
      <c r="AA4" s="40" t="str">
        <f ca="1">IFERROR(__xludf.DUMMYFUNCTION("VLOOKUP($D300,IMPORTRANGE(""1zGeY54V42y3h6ga3LEauokEcjIAfHuNXKCYKLfLWtMI"",""'LC-2 BOM'!C2:AF900""),Y$1,FALSE)"),"Valve, Discrete Ball")</f>
        <v>Valve, Discrete Ball</v>
      </c>
      <c r="AB4" s="40" t="str">
        <f ca="1">IFERROR(__xludf.DUMMYFUNCTION("VLOOKUP($D300,IMPORTRANGE(""1F5N2lheBqU_ssv2fEg7XSiyl0_Jtf24RQubw3IWp7fc"",""'LC-2 BOM'!C2:AF1000""),AB$1,FALSE)"),"WFF LC-2 Kero (D60) - MP-108")</f>
        <v>WFF LC-2 Kero (D60) - MP-108</v>
      </c>
      <c r="AC4" s="40" t="str">
        <f ca="1">IFERROR(__xludf.DUMMYFUNCTION("VLOOKUP($D300,IMPORTRANGE(""1F5N2lheBqU_ssv2fEg7XSiyl0_Jtf24RQubw3IWp7fc"",""'LC-2 BOM'!C2:AF1000""),AB$1,FALSE)"),"WFF LC-2 Kero (D60) - MP-108")</f>
        <v>WFF LC-2 Kero (D60) - MP-108</v>
      </c>
      <c r="AD4" s="40" t="str">
        <f ca="1">IFERROR(__xludf.DUMMYFUNCTION("VLOOKUP($D300,IMPORTRANGE(""1F5N2lheBqU_ssv2fEg7XSiyl0_Jtf24RQubw3IWp7fc"",""'LC-2 BOM'!C2:AF1000""),AB$1,FALSE)"),"WFF LC-2 Kero (D60) - MP-108")</f>
        <v>WFF LC-2 Kero (D60) - MP-108</v>
      </c>
      <c r="AE4" s="40" t="str">
        <f ca="1">IFERROR(__xludf.DUMMYFUNCTION("VLOOKUP($D300,IMPORTRANGE(""1F5N2lheBqU_ssv2fEg7XSiyl0_Jtf24RQubw3IWp7fc"",""'LC-2 BOM'!C2:AF1000""),AB$1,FALSE)"),"WFF LC-2 Kero (D60) - MP-108")</f>
        <v>WFF LC-2 Kero (D60) - MP-108</v>
      </c>
      <c r="AF4" s="40" t="str">
        <f ca="1">IFERROR(__xludf.DUMMYFUNCTION("VLOOKUP($D300,IMPORTRANGE(""1F5N2lheBqU_ssv2fEg7XSiyl0_Jtf24RQubw3IWp7fc"",""'LC-2 BOM'!C2:AF1000""),AB$1,FALSE)"),"WFF LC-2 Kero (D60) - MP-108")</f>
        <v>WFF LC-2 Kero (D60) - MP-108</v>
      </c>
      <c r="AG4" s="40" t="str">
        <f ca="1">IFERROR(__xludf.DUMMYFUNCTION("VLOOKUP($D300,IMPORTRANGE(""1F5N2lheBqU_ssv2fEg7XSiyl0_Jtf24RQubw3IWp7fc"",""'LC-2 BOM'!C2:AF1000""),AB$1,FALSE)"),"WFF LC-2 Kero (D60) - MP-108")</f>
        <v>WFF LC-2 Kero (D60) - MP-108</v>
      </c>
      <c r="AH4" s="40" t="str">
        <f ca="1">IFERROR(__xludf.DUMMYFUNCTION("VLOOKUP($D300,IMPORTRANGE(""1F5N2lheBqU_ssv2fEg7XSiyl0_Jtf24RQubw3IWp7fc"",""'LC-2 BOM'!C2:AF1000""),AB$1,FALSE)"),"WFF LC-2 Kero (D60) - MP-108")</f>
        <v>WFF LC-2 Kero (D60) - MP-108</v>
      </c>
      <c r="AI4" s="40" t="str">
        <f ca="1">IFERROR(__xludf.DUMMYFUNCTION("VLOOKUP($D300,IMPORTRANGE(""1F5N2lheBqU_ssv2fEg7XSiyl0_Jtf24RQubw3IWp7fc"",""'LC-2 BOM'!C2:AF1000""),AB$1,FALSE)"),"WFF LC-2 Kero (D60) - MP-108")</f>
        <v>WFF LC-2 Kero (D60) - MP-108</v>
      </c>
      <c r="AJ4" s="40" t="str">
        <f ca="1">IFERROR(__xludf.DUMMYFUNCTION("VLOOKUP($D300,IMPORTRANGE(""1F5N2lheBqU_ssv2fEg7XSiyl0_Jtf24RQubw3IWp7fc"",""'LC-2 BOM'!C2:AF1000""),AB$1,FALSE)"),"WFF LC-2 Kero (D60) - MP-108")</f>
        <v>WFF LC-2 Kero (D60) - MP-108</v>
      </c>
      <c r="AK4" s="40" t="str">
        <f ca="1">IFERROR(__xludf.DUMMYFUNCTION("VLOOKUP($D300,IMPORTRANGE(""1F5N2lheBqU_ssv2fEg7XSiyl0_Jtf24RQubw3IWp7fc"",""'LC-2 BOM'!C2:AF1000""),AB$1,FALSE)"),"WFF LC-2 Kero (D60) - MP-108")</f>
        <v>WFF LC-2 Kero (D60) - MP-108</v>
      </c>
      <c r="AL4" s="40" t="str">
        <f ca="1">IFERROR(__xludf.DUMMYFUNCTION("VLOOKUP($D300,IMPORTRANGE(""1F5N2lheBqU_ssv2fEg7XSiyl0_Jtf24RQubw3IWp7fc"",""'LC-2 BOM'!C2:AF1000""),AB$1,FALSE)"),"WFF LC-2 Kero (D60) - MP-108")</f>
        <v>WFF LC-2 Kero (D60) - MP-108</v>
      </c>
      <c r="AM4" s="40" t="str">
        <f ca="1">IFERROR(__xludf.DUMMYFUNCTION("VLOOKUP($D300,IMPORTRANGE(""1F5N2lheBqU_ssv2fEg7XSiyl0_Jtf24RQubw3IWp7fc"",""'LC-2 BOM'!C2:AF1000""),AB$1,FALSE)"),"WFF LC-2 Kero (D60) - MP-108")</f>
        <v>WFF LC-2 Kero (D60) - MP-108</v>
      </c>
      <c r="AN4" s="40" t="str">
        <f ca="1">IFERROR(__xludf.DUMMYFUNCTION("VLOOKUP($D300,IMPORTRANGE(""1F5N2lheBqU_ssv2fEg7XSiyl0_Jtf24RQubw3IWp7fc"",""'LC-2 BOM'!C2:AF1000""),AB$1,FALSE)"),"WFF LC-2 Kero (D60) - MP-108")</f>
        <v>WFF LC-2 Kero (D60) - MP-108</v>
      </c>
      <c r="AO4" s="40" t="str">
        <f ca="1">IFERROR(__xludf.DUMMYFUNCTION("VLOOKUP($D300,IMPORTRANGE(""1F5N2lheBqU_ssv2fEg7XSiyl0_Jtf24RQubw3IWp7fc"",""'LC-2 BOM'!C2:AF1000""),AB$1,FALSE)"),"WFF LC-2 Kero (D60) - MP-108")</f>
        <v>WFF LC-2 Kero (D60) - MP-108</v>
      </c>
      <c r="AP4" s="40" t="str">
        <f ca="1">IFERROR(__xludf.DUMMYFUNCTION("VLOOKUP($D300,IMPORTRANGE(""1F5N2lheBqU_ssv2fEg7XSiyl0_Jtf24RQubw3IWp7fc"",""'LC-2 BOM'!C2:AF1000""),AB$1,FALSE)"),"WFF LC-2 Kero (D60) - MP-108")</f>
        <v>WFF LC-2 Kero (D60) - MP-108</v>
      </c>
      <c r="AQ4" s="40" t="str">
        <f ca="1">IFERROR(__xludf.DUMMYFUNCTION("VLOOKUP($D300,IMPORTRANGE(""1F5N2lheBqU_ssv2fEg7XSiyl0_Jtf24RQubw3IWp7fc"",""'LC-2 BOM'!C2:AF1000""),AB$1,FALSE)"),"WFF LC-2 Kero (D60) - MP-108")</f>
        <v>WFF LC-2 Kero (D60) - MP-108</v>
      </c>
      <c r="AR4" s="40" t="str">
        <f ca="1">IFERROR(__xludf.DUMMYFUNCTION("VLOOKUP($D300,IMPORTRANGE(""1F5N2lheBqU_ssv2fEg7XSiyl0_Jtf24RQubw3IWp7fc"",""'LC-2 BOM'!C2:AF1000""),AB$1,FALSE)"),"WFF LC-2 Kero (D60) - MP-108")</f>
        <v>WFF LC-2 Kero (D60) - MP-108</v>
      </c>
      <c r="AS4" s="40" t="str">
        <f ca="1">IFERROR(__xludf.DUMMYFUNCTION("VLOOKUP($D300,IMPORTRANGE(""1F5N2lheBqU_ssv2fEg7XSiyl0_Jtf24RQubw3IWp7fc"",""'LC-2 BOM'!C2:AF1000""),AB$1,FALSE)"),"WFF LC-2 Kero (D60) - MP-108")</f>
        <v>WFF LC-2 Kero (D60) - MP-108</v>
      </c>
      <c r="AT4" s="40" t="str">
        <f ca="1">IFERROR(__xludf.DUMMYFUNCTION("VLOOKUP($D300,IMPORTRANGE(""1F5N2lheBqU_ssv2fEg7XSiyl0_Jtf24RQubw3IWp7fc"",""'LC-2 BOM'!C2:AF1000""),AB$1,FALSE)"),"WFF LC-2 Kero (D60) - MP-108")</f>
        <v>WFF LC-2 Kero (D60) - MP-108</v>
      </c>
      <c r="AU4" s="40" t="str">
        <f ca="1">IFERROR(__xludf.DUMMYFUNCTION("VLOOKUP($D300,IMPORTRANGE(""1F5N2lheBqU_ssv2fEg7XSiyl0_Jtf24RQubw3IWp7fc"",""'LC-2 BOM'!C2:AF1000""),AB$1,FALSE)"),"WFF LC-2 Kero (D60) - MP-108")</f>
        <v>WFF LC-2 Kero (D60) - MP-108</v>
      </c>
      <c r="AV4" s="40" t="str">
        <f ca="1">IFERROR(__xludf.DUMMYFUNCTION("VLOOKUP($D300,IMPORTRANGE(""1F5N2lheBqU_ssv2fEg7XSiyl0_Jtf24RQubw3IWp7fc"",""'LC-2 BOM'!C2:AF1000""),AB$1,FALSE)"),"WFF LC-2 Kero (D60) - MP-108")</f>
        <v>WFF LC-2 Kero (D60) - MP-108</v>
      </c>
      <c r="AW4" s="40" t="str">
        <f ca="1">IFERROR(__xludf.DUMMYFUNCTION("VLOOKUP($D300,IMPORTRANGE(""1F5N2lheBqU_ssv2fEg7XSiyl0_Jtf24RQubw3IWp7fc"",""'LC-2 BOM'!C2:AF1000""),AB$1,FALSE)"),"WFF LC-2 Kero (D60) - MP-108")</f>
        <v>WFF LC-2 Kero (D60) - MP-108</v>
      </c>
      <c r="AX4" s="40" t="str">
        <f ca="1">IFERROR(__xludf.DUMMYFUNCTION("VLOOKUP($D300,IMPORTRANGE(""1F5N2lheBqU_ssv2fEg7XSiyl0_Jtf24RQubw3IWp7fc"",""'LC-2 BOM'!C2:AF1000""),AB$1,FALSE)"),"WFF LC-2 Kero (D60) - MP-108")</f>
        <v>WFF LC-2 Kero (D60) - MP-108</v>
      </c>
      <c r="AY4" s="40" t="str">
        <f ca="1">IFERROR(__xludf.DUMMYFUNCTION("VLOOKUP($D300,IMPORTRANGE(""1F5N2lheBqU_ssv2fEg7XSiyl0_Jtf24RQubw3IWp7fc"",""'LC-2 BOM'!C2:AF1000""),AB$1,FALSE)"),"WFF LC-2 Kero (D60) - MP-108")</f>
        <v>WFF LC-2 Kero (D60) - MP-108</v>
      </c>
      <c r="AZ4" s="40" t="str">
        <f ca="1">IFERROR(__xludf.DUMMYFUNCTION("VLOOKUP($D300,IMPORTRANGE(""1F5N2lheBqU_ssv2fEg7XSiyl0_Jtf24RQubw3IWp7fc"",""'LC-2 BOM'!C2:AF1000""),AB$1,FALSE)"),"WFF LC-2 Kero (D60) - MP-108")</f>
        <v>WFF LC-2 Kero (D60) - MP-108</v>
      </c>
      <c r="BA4" s="40" t="str">
        <f ca="1">IFERROR(__xludf.DUMMYFUNCTION("VLOOKUP($D300,IMPORTRANGE(""1F5N2lheBqU_ssv2fEg7XSiyl0_Jtf24RQubw3IWp7fc"",""'LC-2 BOM'!C2:AF1000""),AB$1,FALSE)"),"WFF LC-2 Kero (D60) - MP-108")</f>
        <v>WFF LC-2 Kero (D60) - MP-108</v>
      </c>
    </row>
    <row r="5" spans="1:53" ht="14.25">
      <c r="A5" s="168" t="str">
        <f>CONCATENATE(VLOOKUP(E5,Systems,2,FALSE),"-",VLOOKUP(F5,Subsystems,2,FALSE),"-",VLOOKUP(G5,Components,2,FALSE),"-",VLOOKUP(R5,Metrics,2,FALSE),"-",B5)</f>
        <v>KF-KI-LS-PxC-308</v>
      </c>
      <c r="B5" s="100">
        <v>308</v>
      </c>
      <c r="C5" s="110" t="s">
        <v>97</v>
      </c>
      <c r="D5" s="263" t="s">
        <v>85</v>
      </c>
      <c r="E5" s="110" t="s">
        <v>86</v>
      </c>
      <c r="F5" s="110" t="s">
        <v>87</v>
      </c>
      <c r="G5" s="110" t="s">
        <v>88</v>
      </c>
      <c r="H5" s="110" t="s">
        <v>89</v>
      </c>
      <c r="I5" s="264" t="str">
        <f>VLOOKUP(L5,InterfaceCards,2,FALSE)</f>
        <v>C3</v>
      </c>
      <c r="J5" s="39" t="str">
        <f>VLOOKUP(I5,'REF - Interface Cards'!$F$2:$G$11,2,FALSE)</f>
        <v>CB7</v>
      </c>
      <c r="K5" s="265">
        <f>VLOOKUP(L5,InterfaceCards,3,FALSE)</f>
        <v>3</v>
      </c>
      <c r="L5" s="110" t="s">
        <v>90</v>
      </c>
      <c r="M5" s="110">
        <v>8</v>
      </c>
      <c r="N5" s="200" t="s">
        <v>98</v>
      </c>
      <c r="O5" s="110" t="s">
        <v>92</v>
      </c>
      <c r="P5" s="110" t="s">
        <v>93</v>
      </c>
      <c r="Q5" s="110" t="s">
        <v>94</v>
      </c>
      <c r="R5" s="110" t="s">
        <v>99</v>
      </c>
      <c r="S5" s="110" t="s">
        <v>96</v>
      </c>
      <c r="T5" s="264"/>
      <c r="U5" s="115"/>
      <c r="V5" s="115" t="b">
        <v>0</v>
      </c>
      <c r="W5" s="115" t="str">
        <f>CONCATENATE(L5,":",N5)</f>
        <v>DI7:07</v>
      </c>
      <c r="X5" s="40" t="str">
        <f ca="1">IFERROR(__xludf.DUMMYFUNCTION("VLOOKUP($D119,IMPORTRANGE(""1F5N2lheBqU_ssv2fEg7XSiyl0_Jtf24RQubw3IWp7fc"",""'LC-2 BOM'!C2:AF1000""),X$1,FALSE)"),"05C360")</f>
        <v>05C360</v>
      </c>
      <c r="Y5" s="40" t="str">
        <f ca="1">IFERROR(__xludf.DUMMYFUNCTION("VLOOKUP($D307,IMPORTRANGE(""1zGeY54V42y3h6ga3LEauokEcjIAfHuNXKCYKLfLWtMI"",""'LC-2 BOM'!C2:AF900""),Y$1,FALSE)"),"Valve, Discrete Ball")</f>
        <v>Valve, Discrete Ball</v>
      </c>
      <c r="Z5" s="40" t="str">
        <f ca="1">IFERROR(__xludf.DUMMYFUNCTION("VLOOKUP($D307,IMPORTRANGE(""1zGeY54V42y3h6ga3LEauokEcjIAfHuNXKCYKLfLWtMI"",""'LC-2 BOM'!C2:AF900""),Y$1,FALSE)"),"Valve, Discrete Ball")</f>
        <v>Valve, Discrete Ball</v>
      </c>
      <c r="AA5" s="40" t="str">
        <f ca="1">IFERROR(__xludf.DUMMYFUNCTION("VLOOKUP($D307,IMPORTRANGE(""1zGeY54V42y3h6ga3LEauokEcjIAfHuNXKCYKLfLWtMI"",""'LC-2 BOM'!C2:AF900""),Y$1,FALSE)"),"Valve, Discrete Ball")</f>
        <v>Valve, Discrete Ball</v>
      </c>
      <c r="AB5" s="40" t="str">
        <f ca="1">IFERROR(__xludf.DUMMYFUNCTION("VLOOKUP($D307,IMPORTRANGE(""1F5N2lheBqU_ssv2fEg7XSiyl0_Jtf24RQubw3IWp7fc"",""'LC-2 BOM'!C2:AF1000""),AB$1,FALSE)"),"WFF LC-2 Kero (D60) - MP-108")</f>
        <v>WFF LC-2 Kero (D60) - MP-108</v>
      </c>
      <c r="AC5" s="40" t="str">
        <f ca="1">IFERROR(__xludf.DUMMYFUNCTION("VLOOKUP($D307,IMPORTRANGE(""1F5N2lheBqU_ssv2fEg7XSiyl0_Jtf24RQubw3IWp7fc"",""'LC-2 BOM'!C2:AF1000""),AB$1,FALSE)"),"WFF LC-2 Kero (D60) - MP-108")</f>
        <v>WFF LC-2 Kero (D60) - MP-108</v>
      </c>
      <c r="AD5" s="40" t="str">
        <f ca="1">IFERROR(__xludf.DUMMYFUNCTION("VLOOKUP($D307,IMPORTRANGE(""1F5N2lheBqU_ssv2fEg7XSiyl0_Jtf24RQubw3IWp7fc"",""'LC-2 BOM'!C2:AF1000""),AB$1,FALSE)"),"WFF LC-2 Kero (D60) - MP-108")</f>
        <v>WFF LC-2 Kero (D60) - MP-108</v>
      </c>
      <c r="AE5" s="40" t="str">
        <f ca="1">IFERROR(__xludf.DUMMYFUNCTION("VLOOKUP($D307,IMPORTRANGE(""1F5N2lheBqU_ssv2fEg7XSiyl0_Jtf24RQubw3IWp7fc"",""'LC-2 BOM'!C2:AF1000""),AB$1,FALSE)"),"WFF LC-2 Kero (D60) - MP-108")</f>
        <v>WFF LC-2 Kero (D60) - MP-108</v>
      </c>
      <c r="AF5" s="40" t="str">
        <f ca="1">IFERROR(__xludf.DUMMYFUNCTION("VLOOKUP($D307,IMPORTRANGE(""1F5N2lheBqU_ssv2fEg7XSiyl0_Jtf24RQubw3IWp7fc"",""'LC-2 BOM'!C2:AF1000""),AB$1,FALSE)"),"WFF LC-2 Kero (D60) - MP-108")</f>
        <v>WFF LC-2 Kero (D60) - MP-108</v>
      </c>
      <c r="AG5" s="40" t="str">
        <f ca="1">IFERROR(__xludf.DUMMYFUNCTION("VLOOKUP($D307,IMPORTRANGE(""1F5N2lheBqU_ssv2fEg7XSiyl0_Jtf24RQubw3IWp7fc"",""'LC-2 BOM'!C2:AF1000""),AB$1,FALSE)"),"WFF LC-2 Kero (D60) - MP-108")</f>
        <v>WFF LC-2 Kero (D60) - MP-108</v>
      </c>
      <c r="AH5" s="40" t="str">
        <f ca="1">IFERROR(__xludf.DUMMYFUNCTION("VLOOKUP($D307,IMPORTRANGE(""1F5N2lheBqU_ssv2fEg7XSiyl0_Jtf24RQubw3IWp7fc"",""'LC-2 BOM'!C2:AF1000""),AB$1,FALSE)"),"WFF LC-2 Kero (D60) - MP-108")</f>
        <v>WFF LC-2 Kero (D60) - MP-108</v>
      </c>
      <c r="AI5" s="40" t="str">
        <f ca="1">IFERROR(__xludf.DUMMYFUNCTION("VLOOKUP($D307,IMPORTRANGE(""1F5N2lheBqU_ssv2fEg7XSiyl0_Jtf24RQubw3IWp7fc"",""'LC-2 BOM'!C2:AF1000""),AB$1,FALSE)"),"WFF LC-2 Kero (D60) - MP-108")</f>
        <v>WFF LC-2 Kero (D60) - MP-108</v>
      </c>
      <c r="AJ5" s="40" t="str">
        <f ca="1">IFERROR(__xludf.DUMMYFUNCTION("VLOOKUP($D307,IMPORTRANGE(""1F5N2lheBqU_ssv2fEg7XSiyl0_Jtf24RQubw3IWp7fc"",""'LC-2 BOM'!C2:AF1000""),AB$1,FALSE)"),"WFF LC-2 Kero (D60) - MP-108")</f>
        <v>WFF LC-2 Kero (D60) - MP-108</v>
      </c>
      <c r="AK5" s="40" t="str">
        <f ca="1">IFERROR(__xludf.DUMMYFUNCTION("VLOOKUP($D307,IMPORTRANGE(""1F5N2lheBqU_ssv2fEg7XSiyl0_Jtf24RQubw3IWp7fc"",""'LC-2 BOM'!C2:AF1000""),AB$1,FALSE)"),"WFF LC-2 Kero (D60) - MP-108")</f>
        <v>WFF LC-2 Kero (D60) - MP-108</v>
      </c>
      <c r="AL5" s="40" t="str">
        <f ca="1">IFERROR(__xludf.DUMMYFUNCTION("VLOOKUP($D307,IMPORTRANGE(""1F5N2lheBqU_ssv2fEg7XSiyl0_Jtf24RQubw3IWp7fc"",""'LC-2 BOM'!C2:AF1000""),AB$1,FALSE)"),"WFF LC-2 Kero (D60) - MP-108")</f>
        <v>WFF LC-2 Kero (D60) - MP-108</v>
      </c>
      <c r="AM5" s="40" t="str">
        <f ca="1">IFERROR(__xludf.DUMMYFUNCTION("VLOOKUP($D307,IMPORTRANGE(""1F5N2lheBqU_ssv2fEg7XSiyl0_Jtf24RQubw3IWp7fc"",""'LC-2 BOM'!C2:AF1000""),AB$1,FALSE)"),"WFF LC-2 Kero (D60) - MP-108")</f>
        <v>WFF LC-2 Kero (D60) - MP-108</v>
      </c>
      <c r="AN5" s="40" t="str">
        <f ca="1">IFERROR(__xludf.DUMMYFUNCTION("VLOOKUP($D307,IMPORTRANGE(""1F5N2lheBqU_ssv2fEg7XSiyl0_Jtf24RQubw3IWp7fc"",""'LC-2 BOM'!C2:AF1000""),AB$1,FALSE)"),"WFF LC-2 Kero (D60) - MP-108")</f>
        <v>WFF LC-2 Kero (D60) - MP-108</v>
      </c>
      <c r="AO5" s="40" t="str">
        <f ca="1">IFERROR(__xludf.DUMMYFUNCTION("VLOOKUP($D307,IMPORTRANGE(""1F5N2lheBqU_ssv2fEg7XSiyl0_Jtf24RQubw3IWp7fc"",""'LC-2 BOM'!C2:AF1000""),AB$1,FALSE)"),"WFF LC-2 Kero (D60) - MP-108")</f>
        <v>WFF LC-2 Kero (D60) - MP-108</v>
      </c>
      <c r="AP5" s="40" t="str">
        <f ca="1">IFERROR(__xludf.DUMMYFUNCTION("VLOOKUP($D307,IMPORTRANGE(""1F5N2lheBqU_ssv2fEg7XSiyl0_Jtf24RQubw3IWp7fc"",""'LC-2 BOM'!C2:AF1000""),AB$1,FALSE)"),"WFF LC-2 Kero (D60) - MP-108")</f>
        <v>WFF LC-2 Kero (D60) - MP-108</v>
      </c>
      <c r="AQ5" s="40" t="str">
        <f ca="1">IFERROR(__xludf.DUMMYFUNCTION("VLOOKUP($D307,IMPORTRANGE(""1F5N2lheBqU_ssv2fEg7XSiyl0_Jtf24RQubw3IWp7fc"",""'LC-2 BOM'!C2:AF1000""),AB$1,FALSE)"),"WFF LC-2 Kero (D60) - MP-108")</f>
        <v>WFF LC-2 Kero (D60) - MP-108</v>
      </c>
      <c r="AR5" s="40" t="str">
        <f ca="1">IFERROR(__xludf.DUMMYFUNCTION("VLOOKUP($D307,IMPORTRANGE(""1F5N2lheBqU_ssv2fEg7XSiyl0_Jtf24RQubw3IWp7fc"",""'LC-2 BOM'!C2:AF1000""),AB$1,FALSE)"),"WFF LC-2 Kero (D60) - MP-108")</f>
        <v>WFF LC-2 Kero (D60) - MP-108</v>
      </c>
      <c r="AS5" s="40" t="str">
        <f ca="1">IFERROR(__xludf.DUMMYFUNCTION("VLOOKUP($D307,IMPORTRANGE(""1F5N2lheBqU_ssv2fEg7XSiyl0_Jtf24RQubw3IWp7fc"",""'LC-2 BOM'!C2:AF1000""),AB$1,FALSE)"),"WFF LC-2 Kero (D60) - MP-108")</f>
        <v>WFF LC-2 Kero (D60) - MP-108</v>
      </c>
      <c r="AT5" s="40" t="str">
        <f ca="1">IFERROR(__xludf.DUMMYFUNCTION("VLOOKUP($D307,IMPORTRANGE(""1F5N2lheBqU_ssv2fEg7XSiyl0_Jtf24RQubw3IWp7fc"",""'LC-2 BOM'!C2:AF1000""),AB$1,FALSE)"),"WFF LC-2 Kero (D60) - MP-108")</f>
        <v>WFF LC-2 Kero (D60) - MP-108</v>
      </c>
      <c r="AU5" s="40" t="str">
        <f ca="1">IFERROR(__xludf.DUMMYFUNCTION("VLOOKUP($D307,IMPORTRANGE(""1F5N2lheBqU_ssv2fEg7XSiyl0_Jtf24RQubw3IWp7fc"",""'LC-2 BOM'!C2:AF1000""),AB$1,FALSE)"),"WFF LC-2 Kero (D60) - MP-108")</f>
        <v>WFF LC-2 Kero (D60) - MP-108</v>
      </c>
      <c r="AV5" s="40" t="str">
        <f ca="1">IFERROR(__xludf.DUMMYFUNCTION("VLOOKUP($D307,IMPORTRANGE(""1F5N2lheBqU_ssv2fEg7XSiyl0_Jtf24RQubw3IWp7fc"",""'LC-2 BOM'!C2:AF1000""),AB$1,FALSE)"),"WFF LC-2 Kero (D60) - MP-108")</f>
        <v>WFF LC-2 Kero (D60) - MP-108</v>
      </c>
      <c r="AW5" s="40" t="str">
        <f ca="1">IFERROR(__xludf.DUMMYFUNCTION("VLOOKUP($D307,IMPORTRANGE(""1F5N2lheBqU_ssv2fEg7XSiyl0_Jtf24RQubw3IWp7fc"",""'LC-2 BOM'!C2:AF1000""),AB$1,FALSE)"),"WFF LC-2 Kero (D60) - MP-108")</f>
        <v>WFF LC-2 Kero (D60) - MP-108</v>
      </c>
      <c r="AX5" s="40" t="str">
        <f ca="1">IFERROR(__xludf.DUMMYFUNCTION("VLOOKUP($D307,IMPORTRANGE(""1F5N2lheBqU_ssv2fEg7XSiyl0_Jtf24RQubw3IWp7fc"",""'LC-2 BOM'!C2:AF1000""),AB$1,FALSE)"),"WFF LC-2 Kero (D60) - MP-108")</f>
        <v>WFF LC-2 Kero (D60) - MP-108</v>
      </c>
      <c r="AY5" s="40" t="str">
        <f ca="1">IFERROR(__xludf.DUMMYFUNCTION("VLOOKUP($D307,IMPORTRANGE(""1F5N2lheBqU_ssv2fEg7XSiyl0_Jtf24RQubw3IWp7fc"",""'LC-2 BOM'!C2:AF1000""),AB$1,FALSE)"),"WFF LC-2 Kero (D60) - MP-108")</f>
        <v>WFF LC-2 Kero (D60) - MP-108</v>
      </c>
      <c r="AZ5" s="40" t="str">
        <f ca="1">IFERROR(__xludf.DUMMYFUNCTION("VLOOKUP($D307,IMPORTRANGE(""1F5N2lheBqU_ssv2fEg7XSiyl0_Jtf24RQubw3IWp7fc"",""'LC-2 BOM'!C2:AF1000""),AB$1,FALSE)"),"WFF LC-2 Kero (D60) - MP-108")</f>
        <v>WFF LC-2 Kero (D60) - MP-108</v>
      </c>
      <c r="BA5" s="40" t="str">
        <f ca="1">IFERROR(__xludf.DUMMYFUNCTION("VLOOKUP($D307,IMPORTRANGE(""1F5N2lheBqU_ssv2fEg7XSiyl0_Jtf24RQubw3IWp7fc"",""'LC-2 BOM'!C2:AF1000""),AB$1,FALSE)"),"WFF LC-2 Kero (D60) - MP-108")</f>
        <v>WFF LC-2 Kero (D60) - MP-108</v>
      </c>
    </row>
    <row r="6" spans="1:53" ht="14.25">
      <c r="A6" s="168" t="str">
        <f>CONCATENATE(VLOOKUP(E6,Systems,2,FALSE),"-",VLOOKUP(F6,Subsystems,2,FALSE),"-",VLOOKUP(G6,Components,2,FALSE),"-",VLOOKUP(R6,Metrics,2,FALSE),"-",B6)</f>
        <v>KF-KI-DVL-B-288</v>
      </c>
      <c r="B6" s="100">
        <v>288</v>
      </c>
      <c r="C6" s="110" t="s">
        <v>100</v>
      </c>
      <c r="D6" s="103" t="s">
        <v>85</v>
      </c>
      <c r="E6" s="110" t="s">
        <v>86</v>
      </c>
      <c r="F6" s="110" t="s">
        <v>87</v>
      </c>
      <c r="G6" s="110" t="s">
        <v>101</v>
      </c>
      <c r="H6" s="110" t="s">
        <v>102</v>
      </c>
      <c r="I6" s="264" t="str">
        <f>VLOOKUP(L6,InterfaceCards,2,FALSE)</f>
        <v>C3</v>
      </c>
      <c r="J6" s="39" t="str">
        <f>VLOOKUP(I6,'REF - Interface Cards'!$F$2:$G$11,2,FALSE)</f>
        <v>CB7</v>
      </c>
      <c r="K6" s="265">
        <f>VLOOKUP(L6,InterfaceCards,3,FALSE)</f>
        <v>4</v>
      </c>
      <c r="L6" s="110" t="s">
        <v>103</v>
      </c>
      <c r="M6" s="266">
        <v>2</v>
      </c>
      <c r="N6" s="200" t="s">
        <v>104</v>
      </c>
      <c r="O6" s="110" t="s">
        <v>92</v>
      </c>
      <c r="P6" s="110" t="s">
        <v>93</v>
      </c>
      <c r="Q6" s="110" t="s">
        <v>94</v>
      </c>
      <c r="R6" s="110" t="s">
        <v>105</v>
      </c>
      <c r="S6" s="110"/>
      <c r="T6" s="115"/>
      <c r="U6" s="115"/>
      <c r="V6" s="115" t="b">
        <v>0</v>
      </c>
      <c r="W6" s="115" t="str">
        <f>CONCATENATE(L6,":",N6)</f>
        <v>DO6:01</v>
      </c>
      <c r="X6" s="40" t="str">
        <f ca="1">IFERROR(__xludf.DUMMYFUNCTION("VLOOKUP($D119,IMPORTRANGE(""1F5N2lheBqU_ssv2fEg7XSiyl0_Jtf24RQubw3IWp7fc"",""'LC-2 BOM'!C2:AF1000""),X$1,FALSE)"),"05C360")</f>
        <v>05C360</v>
      </c>
      <c r="Y6" s="40" t="str">
        <f ca="1">IFERROR(__xludf.DUMMYFUNCTION("VLOOKUP($D311,IMPORTRANGE(""1F5N2lheBqU_ssv2fEg7XSiyl0_Jtf24RQubw3IWp7fc"",""'LC-2 BOM'!C2:AF900""),Y$1,FALSE)"),"Valve, Discrete Ball")</f>
        <v>Valve, Discrete Ball</v>
      </c>
      <c r="Z6" s="40" t="str">
        <f ca="1">IFERROR(__xludf.DUMMYFUNCTION("VLOOKUP($D311,IMPORTRANGE(""1F5N2lheBqU_ssv2fEg7XSiyl0_Jtf24RQubw3IWp7fc"",""'LC-2 BOM'!C2:AF900""),Y$1,FALSE)"),"Valve, Discrete Ball")</f>
        <v>Valve, Discrete Ball</v>
      </c>
      <c r="AA6" s="40" t="str">
        <f ca="1">IFERROR(__xludf.DUMMYFUNCTION("VLOOKUP($D311,IMPORTRANGE(""1F5N2lheBqU_ssv2fEg7XSiyl0_Jtf24RQubw3IWp7fc"",""'LC-2 BOM'!C2:AF900""),Y$1,FALSE)"),"Valve, Discrete Ball")</f>
        <v>Valve, Discrete Ball</v>
      </c>
      <c r="AB6" s="40" t="str">
        <f ca="1">IFERROR(__xludf.DUMMYFUNCTION("VLOOKUP($D311,IMPORTRANGE(""1F5N2lheBqU_ssv2fEg7XSiyl0_Jtf24RQubw3IWp7fc"",""'LC-2 BOM'!C2:AF1000""),AB$1,FALSE)"),"WFF LC-2 Kero (D60) - MP-108")</f>
        <v>WFF LC-2 Kero (D60) - MP-108</v>
      </c>
      <c r="AC6" s="40" t="str">
        <f ca="1">IFERROR(__xludf.DUMMYFUNCTION("VLOOKUP($D311,IMPORTRANGE(""1F5N2lheBqU_ssv2fEg7XSiyl0_Jtf24RQubw3IWp7fc"",""'LC-2 BOM'!C2:AF1000""),AB$1,FALSE)"),"WFF LC-2 Kero (D60) - MP-108")</f>
        <v>WFF LC-2 Kero (D60) - MP-108</v>
      </c>
      <c r="AD6" s="40" t="str">
        <f ca="1">IFERROR(__xludf.DUMMYFUNCTION("VLOOKUP($D311,IMPORTRANGE(""1F5N2lheBqU_ssv2fEg7XSiyl0_Jtf24RQubw3IWp7fc"",""'LC-2 BOM'!C2:AF1000""),AB$1,FALSE)"),"WFF LC-2 Kero (D60) - MP-108")</f>
        <v>WFF LC-2 Kero (D60) - MP-108</v>
      </c>
      <c r="AE6" s="40" t="str">
        <f ca="1">IFERROR(__xludf.DUMMYFUNCTION("VLOOKUP($D311,IMPORTRANGE(""1F5N2lheBqU_ssv2fEg7XSiyl0_Jtf24RQubw3IWp7fc"",""'LC-2 BOM'!C2:AF1000""),AB$1,FALSE)"),"WFF LC-2 Kero (D60) - MP-108")</f>
        <v>WFF LC-2 Kero (D60) - MP-108</v>
      </c>
      <c r="AF6" s="40" t="str">
        <f ca="1">IFERROR(__xludf.DUMMYFUNCTION("VLOOKUP($D311,IMPORTRANGE(""1F5N2lheBqU_ssv2fEg7XSiyl0_Jtf24RQubw3IWp7fc"",""'LC-2 BOM'!C2:AF1000""),AB$1,FALSE)"),"WFF LC-2 Kero (D60) - MP-108")</f>
        <v>WFF LC-2 Kero (D60) - MP-108</v>
      </c>
      <c r="AG6" s="40" t="str">
        <f ca="1">IFERROR(__xludf.DUMMYFUNCTION("VLOOKUP($D311,IMPORTRANGE(""1F5N2lheBqU_ssv2fEg7XSiyl0_Jtf24RQubw3IWp7fc"",""'LC-2 BOM'!C2:AF1000""),AB$1,FALSE)"),"WFF LC-2 Kero (D60) - MP-108")</f>
        <v>WFF LC-2 Kero (D60) - MP-108</v>
      </c>
      <c r="AH6" s="40" t="str">
        <f ca="1">IFERROR(__xludf.DUMMYFUNCTION("VLOOKUP($D311,IMPORTRANGE(""1F5N2lheBqU_ssv2fEg7XSiyl0_Jtf24RQubw3IWp7fc"",""'LC-2 BOM'!C2:AF1000""),AB$1,FALSE)"),"WFF LC-2 Kero (D60) - MP-108")</f>
        <v>WFF LC-2 Kero (D60) - MP-108</v>
      </c>
      <c r="AI6" s="40" t="str">
        <f ca="1">IFERROR(__xludf.DUMMYFUNCTION("VLOOKUP($D311,IMPORTRANGE(""1F5N2lheBqU_ssv2fEg7XSiyl0_Jtf24RQubw3IWp7fc"",""'LC-2 BOM'!C2:AF1000""),AB$1,FALSE)"),"WFF LC-2 Kero (D60) - MP-108")</f>
        <v>WFF LC-2 Kero (D60) - MP-108</v>
      </c>
      <c r="AJ6" s="40" t="str">
        <f ca="1">IFERROR(__xludf.DUMMYFUNCTION("VLOOKUP($D311,IMPORTRANGE(""1F5N2lheBqU_ssv2fEg7XSiyl0_Jtf24RQubw3IWp7fc"",""'LC-2 BOM'!C2:AF1000""),AB$1,FALSE)"),"WFF LC-2 Kero (D60) - MP-108")</f>
        <v>WFF LC-2 Kero (D60) - MP-108</v>
      </c>
      <c r="AK6" s="40" t="str">
        <f ca="1">IFERROR(__xludf.DUMMYFUNCTION("VLOOKUP($D311,IMPORTRANGE(""1F5N2lheBqU_ssv2fEg7XSiyl0_Jtf24RQubw3IWp7fc"",""'LC-2 BOM'!C2:AF1000""),AB$1,FALSE)"),"WFF LC-2 Kero (D60) - MP-108")</f>
        <v>WFF LC-2 Kero (D60) - MP-108</v>
      </c>
      <c r="AL6" s="40" t="str">
        <f ca="1">IFERROR(__xludf.DUMMYFUNCTION("VLOOKUP($D311,IMPORTRANGE(""1F5N2lheBqU_ssv2fEg7XSiyl0_Jtf24RQubw3IWp7fc"",""'LC-2 BOM'!C2:AF1000""),AB$1,FALSE)"),"WFF LC-2 Kero (D60) - MP-108")</f>
        <v>WFF LC-2 Kero (D60) - MP-108</v>
      </c>
      <c r="AM6" s="40" t="str">
        <f ca="1">IFERROR(__xludf.DUMMYFUNCTION("VLOOKUP($D311,IMPORTRANGE(""1F5N2lheBqU_ssv2fEg7XSiyl0_Jtf24RQubw3IWp7fc"",""'LC-2 BOM'!C2:AF1000""),AB$1,FALSE)"),"WFF LC-2 Kero (D60) - MP-108")</f>
        <v>WFF LC-2 Kero (D60) - MP-108</v>
      </c>
      <c r="AN6" s="40" t="str">
        <f ca="1">IFERROR(__xludf.DUMMYFUNCTION("VLOOKUP($D311,IMPORTRANGE(""1F5N2lheBqU_ssv2fEg7XSiyl0_Jtf24RQubw3IWp7fc"",""'LC-2 BOM'!C2:AF1000""),AB$1,FALSE)"),"WFF LC-2 Kero (D60) - MP-108")</f>
        <v>WFF LC-2 Kero (D60) - MP-108</v>
      </c>
      <c r="AO6" s="40" t="str">
        <f ca="1">IFERROR(__xludf.DUMMYFUNCTION("VLOOKUP($D311,IMPORTRANGE(""1F5N2lheBqU_ssv2fEg7XSiyl0_Jtf24RQubw3IWp7fc"",""'LC-2 BOM'!C2:AF1000""),AB$1,FALSE)"),"WFF LC-2 Kero (D60) - MP-108")</f>
        <v>WFF LC-2 Kero (D60) - MP-108</v>
      </c>
      <c r="AP6" s="40" t="str">
        <f ca="1">IFERROR(__xludf.DUMMYFUNCTION("VLOOKUP($D311,IMPORTRANGE(""1F5N2lheBqU_ssv2fEg7XSiyl0_Jtf24RQubw3IWp7fc"",""'LC-2 BOM'!C2:AF1000""),AB$1,FALSE)"),"WFF LC-2 Kero (D60) - MP-108")</f>
        <v>WFF LC-2 Kero (D60) - MP-108</v>
      </c>
      <c r="AQ6" s="40" t="str">
        <f ca="1">IFERROR(__xludf.DUMMYFUNCTION("VLOOKUP($D311,IMPORTRANGE(""1F5N2lheBqU_ssv2fEg7XSiyl0_Jtf24RQubw3IWp7fc"",""'LC-2 BOM'!C2:AF1000""),AB$1,FALSE)"),"WFF LC-2 Kero (D60) - MP-108")</f>
        <v>WFF LC-2 Kero (D60) - MP-108</v>
      </c>
      <c r="AR6" s="40" t="str">
        <f ca="1">IFERROR(__xludf.DUMMYFUNCTION("VLOOKUP($D311,IMPORTRANGE(""1F5N2lheBqU_ssv2fEg7XSiyl0_Jtf24RQubw3IWp7fc"",""'LC-2 BOM'!C2:AF1000""),AB$1,FALSE)"),"WFF LC-2 Kero (D60) - MP-108")</f>
        <v>WFF LC-2 Kero (D60) - MP-108</v>
      </c>
      <c r="AS6" s="40" t="str">
        <f ca="1">IFERROR(__xludf.DUMMYFUNCTION("VLOOKUP($D311,IMPORTRANGE(""1F5N2lheBqU_ssv2fEg7XSiyl0_Jtf24RQubw3IWp7fc"",""'LC-2 BOM'!C2:AF1000""),AB$1,FALSE)"),"WFF LC-2 Kero (D60) - MP-108")</f>
        <v>WFF LC-2 Kero (D60) - MP-108</v>
      </c>
      <c r="AT6" s="40" t="str">
        <f ca="1">IFERROR(__xludf.DUMMYFUNCTION("VLOOKUP($D311,IMPORTRANGE(""1F5N2lheBqU_ssv2fEg7XSiyl0_Jtf24RQubw3IWp7fc"",""'LC-2 BOM'!C2:AF1000""),AB$1,FALSE)"),"WFF LC-2 Kero (D60) - MP-108")</f>
        <v>WFF LC-2 Kero (D60) - MP-108</v>
      </c>
      <c r="AU6" s="40" t="str">
        <f ca="1">IFERROR(__xludf.DUMMYFUNCTION("VLOOKUP($D311,IMPORTRANGE(""1F5N2lheBqU_ssv2fEg7XSiyl0_Jtf24RQubw3IWp7fc"",""'LC-2 BOM'!C2:AF1000""),AB$1,FALSE)"),"WFF LC-2 Kero (D60) - MP-108")</f>
        <v>WFF LC-2 Kero (D60) - MP-108</v>
      </c>
      <c r="AV6" s="40" t="str">
        <f ca="1">IFERROR(__xludf.DUMMYFUNCTION("VLOOKUP($D311,IMPORTRANGE(""1F5N2lheBqU_ssv2fEg7XSiyl0_Jtf24RQubw3IWp7fc"",""'LC-2 BOM'!C2:AF1000""),AB$1,FALSE)"),"WFF LC-2 Kero (D60) - MP-108")</f>
        <v>WFF LC-2 Kero (D60) - MP-108</v>
      </c>
      <c r="AW6" s="40" t="str">
        <f ca="1">IFERROR(__xludf.DUMMYFUNCTION("VLOOKUP($D311,IMPORTRANGE(""1F5N2lheBqU_ssv2fEg7XSiyl0_Jtf24RQubw3IWp7fc"",""'LC-2 BOM'!C2:AF1000""),AB$1,FALSE)"),"WFF LC-2 Kero (D60) - MP-108")</f>
        <v>WFF LC-2 Kero (D60) - MP-108</v>
      </c>
      <c r="AX6" s="40" t="str">
        <f ca="1">IFERROR(__xludf.DUMMYFUNCTION("VLOOKUP($D311,IMPORTRANGE(""1F5N2lheBqU_ssv2fEg7XSiyl0_Jtf24RQubw3IWp7fc"",""'LC-2 BOM'!C2:AF1000""),AB$1,FALSE)"),"WFF LC-2 Kero (D60) - MP-108")</f>
        <v>WFF LC-2 Kero (D60) - MP-108</v>
      </c>
      <c r="AY6" s="40" t="str">
        <f ca="1">IFERROR(__xludf.DUMMYFUNCTION("VLOOKUP($D311,IMPORTRANGE(""1F5N2lheBqU_ssv2fEg7XSiyl0_Jtf24RQubw3IWp7fc"",""'LC-2 BOM'!C2:AF1000""),AB$1,FALSE)"),"WFF LC-2 Kero (D60) - MP-108")</f>
        <v>WFF LC-2 Kero (D60) - MP-108</v>
      </c>
      <c r="AZ6" s="40" t="str">
        <f ca="1">IFERROR(__xludf.DUMMYFUNCTION("VLOOKUP($D311,IMPORTRANGE(""1F5N2lheBqU_ssv2fEg7XSiyl0_Jtf24RQubw3IWp7fc"",""'LC-2 BOM'!C2:AF1000""),AB$1,FALSE)"),"WFF LC-2 Kero (D60) - MP-108")</f>
        <v>WFF LC-2 Kero (D60) - MP-108</v>
      </c>
      <c r="BA6" s="40" t="str">
        <f ca="1">IFERROR(__xludf.DUMMYFUNCTION("VLOOKUP($D311,IMPORTRANGE(""1F5N2lheBqU_ssv2fEg7XSiyl0_Jtf24RQubw3IWp7fc"",""'LC-2 BOM'!C2:AF1000""),AB$1,FALSE)"),"WFF LC-2 Kero (D60) - MP-108")</f>
        <v>WFF LC-2 Kero (D60) - MP-108</v>
      </c>
    </row>
    <row r="7" spans="1:53" ht="14.25">
      <c r="A7" s="168" t="str">
        <f>CONCATENATE(VLOOKUP(E7,Systems,2,FALSE),"-",VLOOKUP(F7,Subsystems,2,FALSE),"-",VLOOKUP(G7,Components,2,FALSE),"-",VLOOKUP(R7,Metrics,2,FALSE),"-",B7)</f>
        <v>KF-KI-LS-PxO-303</v>
      </c>
      <c r="B7" s="100">
        <v>303</v>
      </c>
      <c r="C7" s="110" t="s">
        <v>106</v>
      </c>
      <c r="D7" s="263" t="s">
        <v>107</v>
      </c>
      <c r="E7" s="110" t="s">
        <v>86</v>
      </c>
      <c r="F7" s="110" t="s">
        <v>87</v>
      </c>
      <c r="G7" s="110" t="s">
        <v>88</v>
      </c>
      <c r="H7" s="110" t="s">
        <v>89</v>
      </c>
      <c r="I7" s="264" t="str">
        <f>VLOOKUP(L7,InterfaceCards,2,FALSE)</f>
        <v>C3</v>
      </c>
      <c r="J7" s="39" t="str">
        <f>VLOOKUP(I7,'REF - Interface Cards'!$F$2:$G$11,2,FALSE)</f>
        <v>CB7</v>
      </c>
      <c r="K7" s="265">
        <f>VLOOKUP(L7,InterfaceCards,3,FALSE)</f>
        <v>3</v>
      </c>
      <c r="L7" s="110" t="s">
        <v>90</v>
      </c>
      <c r="M7" s="110">
        <v>3</v>
      </c>
      <c r="N7" s="200" t="s">
        <v>108</v>
      </c>
      <c r="O7" s="110" t="s">
        <v>92</v>
      </c>
      <c r="P7" s="110" t="s">
        <v>109</v>
      </c>
      <c r="Q7" s="110" t="s">
        <v>94</v>
      </c>
      <c r="R7" s="110" t="s">
        <v>95</v>
      </c>
      <c r="S7" s="110" t="s">
        <v>96</v>
      </c>
      <c r="T7" s="264"/>
      <c r="U7" s="115"/>
      <c r="V7" s="115" t="b">
        <v>0</v>
      </c>
      <c r="W7" s="115" t="str">
        <f>CONCATENATE(L7,":",N7)</f>
        <v>DI7:02</v>
      </c>
      <c r="X7" s="40" t="str">
        <f ca="1">IFERROR(__xludf.DUMMYFUNCTION("VLOOKUP($D119,IMPORTRANGE(""1F5N2lheBqU_ssv2fEg7XSiyl0_Jtf24RQubw3IWp7fc"",""'LC-2 BOM'!C2:AF1000""),X$1,FALSE)"),"05C360")</f>
        <v>05C360</v>
      </c>
      <c r="Y7" s="40" t="str">
        <f ca="1">IFERROR(__xludf.DUMMYFUNCTION("VLOOKUP($D302,IMPORTRANGE(""1zGeY54V42y3h6ga3LEauokEcjIAfHuNXKCYKLfLWtMI"",""'LC-2 BOM'!C2:AF900""),Y$1,FALSE)"),"Valve, Discrete Ball")</f>
        <v>Valve, Discrete Ball</v>
      </c>
      <c r="Z7" s="40" t="str">
        <f ca="1">IFERROR(__xludf.DUMMYFUNCTION("VLOOKUP($D302,IMPORTRANGE(""1zGeY54V42y3h6ga3LEauokEcjIAfHuNXKCYKLfLWtMI"",""'LC-2 BOM'!C2:AF900""),Y$1,FALSE)"),"Valve, Discrete Ball")</f>
        <v>Valve, Discrete Ball</v>
      </c>
      <c r="AA7" s="40" t="str">
        <f ca="1">IFERROR(__xludf.DUMMYFUNCTION("VLOOKUP($D302,IMPORTRANGE(""1zGeY54V42y3h6ga3LEauokEcjIAfHuNXKCYKLfLWtMI"",""'LC-2 BOM'!C2:AF900""),Y$1,FALSE)"),"Valve, Discrete Ball")</f>
        <v>Valve, Discrete Ball</v>
      </c>
      <c r="AB7" s="40" t="str">
        <f ca="1">IFERROR(__xludf.DUMMYFUNCTION("VLOOKUP($D302,IMPORTRANGE(""1F5N2lheBqU_ssv2fEg7XSiyl0_Jtf24RQubw3IWp7fc"",""'LC-2 BOM'!C2:AF1000""),AB$1,FALSE)"),"WFF LC-2 Kero (D60) - MP-108")</f>
        <v>WFF LC-2 Kero (D60) - MP-108</v>
      </c>
      <c r="AC7" s="40" t="str">
        <f ca="1">IFERROR(__xludf.DUMMYFUNCTION("VLOOKUP($D302,IMPORTRANGE(""1F5N2lheBqU_ssv2fEg7XSiyl0_Jtf24RQubw3IWp7fc"",""'LC-2 BOM'!C2:AF1000""),AB$1,FALSE)"),"WFF LC-2 Kero (D60) - MP-108")</f>
        <v>WFF LC-2 Kero (D60) - MP-108</v>
      </c>
      <c r="AD7" s="40" t="str">
        <f ca="1">IFERROR(__xludf.DUMMYFUNCTION("VLOOKUP($D302,IMPORTRANGE(""1F5N2lheBqU_ssv2fEg7XSiyl0_Jtf24RQubw3IWp7fc"",""'LC-2 BOM'!C2:AF1000""),AB$1,FALSE)"),"WFF LC-2 Kero (D60) - MP-108")</f>
        <v>WFF LC-2 Kero (D60) - MP-108</v>
      </c>
      <c r="AE7" s="40" t="str">
        <f ca="1">IFERROR(__xludf.DUMMYFUNCTION("VLOOKUP($D302,IMPORTRANGE(""1F5N2lheBqU_ssv2fEg7XSiyl0_Jtf24RQubw3IWp7fc"",""'LC-2 BOM'!C2:AF1000""),AB$1,FALSE)"),"WFF LC-2 Kero (D60) - MP-108")</f>
        <v>WFF LC-2 Kero (D60) - MP-108</v>
      </c>
      <c r="AF7" s="40" t="str">
        <f ca="1">IFERROR(__xludf.DUMMYFUNCTION("VLOOKUP($D302,IMPORTRANGE(""1F5N2lheBqU_ssv2fEg7XSiyl0_Jtf24RQubw3IWp7fc"",""'LC-2 BOM'!C2:AF1000""),AB$1,FALSE)"),"WFF LC-2 Kero (D60) - MP-108")</f>
        <v>WFF LC-2 Kero (D60) - MP-108</v>
      </c>
      <c r="AG7" s="40" t="str">
        <f ca="1">IFERROR(__xludf.DUMMYFUNCTION("VLOOKUP($D302,IMPORTRANGE(""1F5N2lheBqU_ssv2fEg7XSiyl0_Jtf24RQubw3IWp7fc"",""'LC-2 BOM'!C2:AF1000""),AB$1,FALSE)"),"WFF LC-2 Kero (D60) - MP-108")</f>
        <v>WFF LC-2 Kero (D60) - MP-108</v>
      </c>
      <c r="AH7" s="40" t="str">
        <f ca="1">IFERROR(__xludf.DUMMYFUNCTION("VLOOKUP($D302,IMPORTRANGE(""1F5N2lheBqU_ssv2fEg7XSiyl0_Jtf24RQubw3IWp7fc"",""'LC-2 BOM'!C2:AF1000""),AB$1,FALSE)"),"WFF LC-2 Kero (D60) - MP-108")</f>
        <v>WFF LC-2 Kero (D60) - MP-108</v>
      </c>
      <c r="AI7" s="40" t="str">
        <f ca="1">IFERROR(__xludf.DUMMYFUNCTION("VLOOKUP($D302,IMPORTRANGE(""1F5N2lheBqU_ssv2fEg7XSiyl0_Jtf24RQubw3IWp7fc"",""'LC-2 BOM'!C2:AF1000""),AB$1,FALSE)"),"WFF LC-2 Kero (D60) - MP-108")</f>
        <v>WFF LC-2 Kero (D60) - MP-108</v>
      </c>
      <c r="AJ7" s="40" t="str">
        <f ca="1">IFERROR(__xludf.DUMMYFUNCTION("VLOOKUP($D302,IMPORTRANGE(""1F5N2lheBqU_ssv2fEg7XSiyl0_Jtf24RQubw3IWp7fc"",""'LC-2 BOM'!C2:AF1000""),AB$1,FALSE)"),"WFF LC-2 Kero (D60) - MP-108")</f>
        <v>WFF LC-2 Kero (D60) - MP-108</v>
      </c>
      <c r="AK7" s="40" t="str">
        <f ca="1">IFERROR(__xludf.DUMMYFUNCTION("VLOOKUP($D302,IMPORTRANGE(""1F5N2lheBqU_ssv2fEg7XSiyl0_Jtf24RQubw3IWp7fc"",""'LC-2 BOM'!C2:AF1000""),AB$1,FALSE)"),"WFF LC-2 Kero (D60) - MP-108")</f>
        <v>WFF LC-2 Kero (D60) - MP-108</v>
      </c>
      <c r="AL7" s="40" t="str">
        <f ca="1">IFERROR(__xludf.DUMMYFUNCTION("VLOOKUP($D302,IMPORTRANGE(""1F5N2lheBqU_ssv2fEg7XSiyl0_Jtf24RQubw3IWp7fc"",""'LC-2 BOM'!C2:AF1000""),AB$1,FALSE)"),"WFF LC-2 Kero (D60) - MP-108")</f>
        <v>WFF LC-2 Kero (D60) - MP-108</v>
      </c>
      <c r="AM7" s="40" t="str">
        <f ca="1">IFERROR(__xludf.DUMMYFUNCTION("VLOOKUP($D302,IMPORTRANGE(""1F5N2lheBqU_ssv2fEg7XSiyl0_Jtf24RQubw3IWp7fc"",""'LC-2 BOM'!C2:AF1000""),AB$1,FALSE)"),"WFF LC-2 Kero (D60) - MP-108")</f>
        <v>WFF LC-2 Kero (D60) - MP-108</v>
      </c>
      <c r="AN7" s="40" t="str">
        <f ca="1">IFERROR(__xludf.DUMMYFUNCTION("VLOOKUP($D302,IMPORTRANGE(""1F5N2lheBqU_ssv2fEg7XSiyl0_Jtf24RQubw3IWp7fc"",""'LC-2 BOM'!C2:AF1000""),AB$1,FALSE)"),"WFF LC-2 Kero (D60) - MP-108")</f>
        <v>WFF LC-2 Kero (D60) - MP-108</v>
      </c>
      <c r="AO7" s="40" t="str">
        <f ca="1">IFERROR(__xludf.DUMMYFUNCTION("VLOOKUP($D302,IMPORTRANGE(""1F5N2lheBqU_ssv2fEg7XSiyl0_Jtf24RQubw3IWp7fc"",""'LC-2 BOM'!C2:AF1000""),AB$1,FALSE)"),"WFF LC-2 Kero (D60) - MP-108")</f>
        <v>WFF LC-2 Kero (D60) - MP-108</v>
      </c>
      <c r="AP7" s="40" t="str">
        <f ca="1">IFERROR(__xludf.DUMMYFUNCTION("VLOOKUP($D302,IMPORTRANGE(""1F5N2lheBqU_ssv2fEg7XSiyl0_Jtf24RQubw3IWp7fc"",""'LC-2 BOM'!C2:AF1000""),AB$1,FALSE)"),"WFF LC-2 Kero (D60) - MP-108")</f>
        <v>WFF LC-2 Kero (D60) - MP-108</v>
      </c>
      <c r="AQ7" s="40" t="str">
        <f ca="1">IFERROR(__xludf.DUMMYFUNCTION("VLOOKUP($D302,IMPORTRANGE(""1F5N2lheBqU_ssv2fEg7XSiyl0_Jtf24RQubw3IWp7fc"",""'LC-2 BOM'!C2:AF1000""),AB$1,FALSE)"),"WFF LC-2 Kero (D60) - MP-108")</f>
        <v>WFF LC-2 Kero (D60) - MP-108</v>
      </c>
      <c r="AR7" s="40" t="str">
        <f ca="1">IFERROR(__xludf.DUMMYFUNCTION("VLOOKUP($D302,IMPORTRANGE(""1F5N2lheBqU_ssv2fEg7XSiyl0_Jtf24RQubw3IWp7fc"",""'LC-2 BOM'!C2:AF1000""),AB$1,FALSE)"),"WFF LC-2 Kero (D60) - MP-108")</f>
        <v>WFF LC-2 Kero (D60) - MP-108</v>
      </c>
      <c r="AS7" s="40" t="str">
        <f ca="1">IFERROR(__xludf.DUMMYFUNCTION("VLOOKUP($D302,IMPORTRANGE(""1F5N2lheBqU_ssv2fEg7XSiyl0_Jtf24RQubw3IWp7fc"",""'LC-2 BOM'!C2:AF1000""),AB$1,FALSE)"),"WFF LC-2 Kero (D60) - MP-108")</f>
        <v>WFF LC-2 Kero (D60) - MP-108</v>
      </c>
      <c r="AT7" s="40" t="str">
        <f ca="1">IFERROR(__xludf.DUMMYFUNCTION("VLOOKUP($D302,IMPORTRANGE(""1F5N2lheBqU_ssv2fEg7XSiyl0_Jtf24RQubw3IWp7fc"",""'LC-2 BOM'!C2:AF1000""),AB$1,FALSE)"),"WFF LC-2 Kero (D60) - MP-108")</f>
        <v>WFF LC-2 Kero (D60) - MP-108</v>
      </c>
      <c r="AU7" s="40" t="str">
        <f ca="1">IFERROR(__xludf.DUMMYFUNCTION("VLOOKUP($D302,IMPORTRANGE(""1F5N2lheBqU_ssv2fEg7XSiyl0_Jtf24RQubw3IWp7fc"",""'LC-2 BOM'!C2:AF1000""),AB$1,FALSE)"),"WFF LC-2 Kero (D60) - MP-108")</f>
        <v>WFF LC-2 Kero (D60) - MP-108</v>
      </c>
      <c r="AV7" s="40" t="str">
        <f ca="1">IFERROR(__xludf.DUMMYFUNCTION("VLOOKUP($D302,IMPORTRANGE(""1F5N2lheBqU_ssv2fEg7XSiyl0_Jtf24RQubw3IWp7fc"",""'LC-2 BOM'!C2:AF1000""),AB$1,FALSE)"),"WFF LC-2 Kero (D60) - MP-108")</f>
        <v>WFF LC-2 Kero (D60) - MP-108</v>
      </c>
      <c r="AW7" s="40" t="str">
        <f ca="1">IFERROR(__xludf.DUMMYFUNCTION("VLOOKUP($D302,IMPORTRANGE(""1F5N2lheBqU_ssv2fEg7XSiyl0_Jtf24RQubw3IWp7fc"",""'LC-2 BOM'!C2:AF1000""),AB$1,FALSE)"),"WFF LC-2 Kero (D60) - MP-108")</f>
        <v>WFF LC-2 Kero (D60) - MP-108</v>
      </c>
      <c r="AX7" s="40" t="str">
        <f ca="1">IFERROR(__xludf.DUMMYFUNCTION("VLOOKUP($D302,IMPORTRANGE(""1F5N2lheBqU_ssv2fEg7XSiyl0_Jtf24RQubw3IWp7fc"",""'LC-2 BOM'!C2:AF1000""),AB$1,FALSE)"),"WFF LC-2 Kero (D60) - MP-108")</f>
        <v>WFF LC-2 Kero (D60) - MP-108</v>
      </c>
      <c r="AY7" s="40" t="str">
        <f ca="1">IFERROR(__xludf.DUMMYFUNCTION("VLOOKUP($D302,IMPORTRANGE(""1F5N2lheBqU_ssv2fEg7XSiyl0_Jtf24RQubw3IWp7fc"",""'LC-2 BOM'!C2:AF1000""),AB$1,FALSE)"),"WFF LC-2 Kero (D60) - MP-108")</f>
        <v>WFF LC-2 Kero (D60) - MP-108</v>
      </c>
      <c r="AZ7" s="40" t="str">
        <f ca="1">IFERROR(__xludf.DUMMYFUNCTION("VLOOKUP($D302,IMPORTRANGE(""1F5N2lheBqU_ssv2fEg7XSiyl0_Jtf24RQubw3IWp7fc"",""'LC-2 BOM'!C2:AF1000""),AB$1,FALSE)"),"WFF LC-2 Kero (D60) - MP-108")</f>
        <v>WFF LC-2 Kero (D60) - MP-108</v>
      </c>
      <c r="BA7" s="40" t="str">
        <f ca="1">IFERROR(__xludf.DUMMYFUNCTION("VLOOKUP($D302,IMPORTRANGE(""1F5N2lheBqU_ssv2fEg7XSiyl0_Jtf24RQubw3IWp7fc"",""'LC-2 BOM'!C2:AF1000""),AB$1,FALSE)"),"WFF LC-2 Kero (D60) - MP-108")</f>
        <v>WFF LC-2 Kero (D60) - MP-108</v>
      </c>
    </row>
    <row r="8" spans="1:53" ht="14.25">
      <c r="A8" s="168" t="str">
        <f>CONCATENATE(VLOOKUP(E8,Systems,2,FALSE),"-",VLOOKUP(F8,Subsystems,2,FALSE),"-",VLOOKUP(G8,Components,2,FALSE),"-",VLOOKUP(R8,Metrics,2,FALSE),"-",B8)</f>
        <v>KF-KI-LS-PxC-310</v>
      </c>
      <c r="B8" s="100">
        <v>310</v>
      </c>
      <c r="C8" s="110" t="s">
        <v>110</v>
      </c>
      <c r="D8" s="263" t="s">
        <v>107</v>
      </c>
      <c r="E8" s="110" t="s">
        <v>86</v>
      </c>
      <c r="F8" s="110" t="s">
        <v>87</v>
      </c>
      <c r="G8" s="110" t="s">
        <v>88</v>
      </c>
      <c r="H8" s="110" t="s">
        <v>89</v>
      </c>
      <c r="I8" s="264" t="str">
        <f>VLOOKUP(L8,InterfaceCards,2,FALSE)</f>
        <v>C3</v>
      </c>
      <c r="J8" s="39" t="str">
        <f>VLOOKUP(I8,'REF - Interface Cards'!$F$2:$G$11,2,FALSE)</f>
        <v>CB7</v>
      </c>
      <c r="K8" s="265">
        <f>VLOOKUP(L8,InterfaceCards,3,FALSE)</f>
        <v>3</v>
      </c>
      <c r="L8" s="110" t="s">
        <v>90</v>
      </c>
      <c r="M8" s="110">
        <v>12</v>
      </c>
      <c r="N8" s="200" t="s">
        <v>111</v>
      </c>
      <c r="O8" s="110" t="s">
        <v>92</v>
      </c>
      <c r="P8" s="110" t="s">
        <v>109</v>
      </c>
      <c r="Q8" s="110" t="s">
        <v>94</v>
      </c>
      <c r="R8" s="110" t="s">
        <v>99</v>
      </c>
      <c r="S8" s="110" t="s">
        <v>96</v>
      </c>
      <c r="T8" s="264"/>
      <c r="U8" s="115"/>
      <c r="V8" s="115" t="b">
        <v>0</v>
      </c>
      <c r="W8" s="115" t="str">
        <f>CONCATENATE(L8,":",N8)</f>
        <v>DI7:09</v>
      </c>
      <c r="X8" s="40" t="str">
        <f ca="1">IFERROR(__xludf.DUMMYFUNCTION("VLOOKUP($D119,IMPORTRANGE(""1F5N2lheBqU_ssv2fEg7XSiyl0_Jtf24RQubw3IWp7fc"",""'LC-2 BOM'!C2:AF1000""),X$1,FALSE)"),"05C360")</f>
        <v>05C360</v>
      </c>
      <c r="Y8" s="40" t="str">
        <f ca="1">IFERROR(__xludf.DUMMYFUNCTION("VLOOKUP($D309,IMPORTRANGE(""1zGeY54V42y3h6ga3LEauokEcjIAfHuNXKCYKLfLWtMI"",""'LC-2 BOM'!C2:AF900""),Y$1,FALSE)"),"Valve, Discrete Ball")</f>
        <v>Valve, Discrete Ball</v>
      </c>
      <c r="Z8" s="40" t="str">
        <f ca="1">IFERROR(__xludf.DUMMYFUNCTION("VLOOKUP($D309,IMPORTRANGE(""1zGeY54V42y3h6ga3LEauokEcjIAfHuNXKCYKLfLWtMI"",""'LC-2 BOM'!C2:AF900""),Y$1,FALSE)"),"Valve, Discrete Ball")</f>
        <v>Valve, Discrete Ball</v>
      </c>
      <c r="AA8" s="40" t="str">
        <f ca="1">IFERROR(__xludf.DUMMYFUNCTION("VLOOKUP($D309,IMPORTRANGE(""1zGeY54V42y3h6ga3LEauokEcjIAfHuNXKCYKLfLWtMI"",""'LC-2 BOM'!C2:AF900""),Y$1,FALSE)"),"Valve, Discrete Ball")</f>
        <v>Valve, Discrete Ball</v>
      </c>
      <c r="AB8" s="40" t="str">
        <f ca="1">IFERROR(__xludf.DUMMYFUNCTION("VLOOKUP($D309,IMPORTRANGE(""1F5N2lheBqU_ssv2fEg7XSiyl0_Jtf24RQubw3IWp7fc"",""'LC-2 BOM'!C2:AF1000""),AB$1,FALSE)"),"WFF LC-2 Kero (D60) - MP-108")</f>
        <v>WFF LC-2 Kero (D60) - MP-108</v>
      </c>
      <c r="AC8" s="40" t="str">
        <f ca="1">IFERROR(__xludf.DUMMYFUNCTION("VLOOKUP($D309,IMPORTRANGE(""1F5N2lheBqU_ssv2fEg7XSiyl0_Jtf24RQubw3IWp7fc"",""'LC-2 BOM'!C2:AF1000""),AB$1,FALSE)"),"WFF LC-2 Kero (D60) - MP-108")</f>
        <v>WFF LC-2 Kero (D60) - MP-108</v>
      </c>
      <c r="AD8" s="40" t="str">
        <f ca="1">IFERROR(__xludf.DUMMYFUNCTION("VLOOKUP($D309,IMPORTRANGE(""1F5N2lheBqU_ssv2fEg7XSiyl0_Jtf24RQubw3IWp7fc"",""'LC-2 BOM'!C2:AF1000""),AB$1,FALSE)"),"WFF LC-2 Kero (D60) - MP-108")</f>
        <v>WFF LC-2 Kero (D60) - MP-108</v>
      </c>
      <c r="AE8" s="40" t="str">
        <f ca="1">IFERROR(__xludf.DUMMYFUNCTION("VLOOKUP($D309,IMPORTRANGE(""1F5N2lheBqU_ssv2fEg7XSiyl0_Jtf24RQubw3IWp7fc"",""'LC-2 BOM'!C2:AF1000""),AB$1,FALSE)"),"WFF LC-2 Kero (D60) - MP-108")</f>
        <v>WFF LC-2 Kero (D60) - MP-108</v>
      </c>
      <c r="AF8" s="40" t="str">
        <f ca="1">IFERROR(__xludf.DUMMYFUNCTION("VLOOKUP($D309,IMPORTRANGE(""1F5N2lheBqU_ssv2fEg7XSiyl0_Jtf24RQubw3IWp7fc"",""'LC-2 BOM'!C2:AF1000""),AB$1,FALSE)"),"WFF LC-2 Kero (D60) - MP-108")</f>
        <v>WFF LC-2 Kero (D60) - MP-108</v>
      </c>
      <c r="AG8" s="40" t="str">
        <f ca="1">IFERROR(__xludf.DUMMYFUNCTION("VLOOKUP($D309,IMPORTRANGE(""1F5N2lheBqU_ssv2fEg7XSiyl0_Jtf24RQubw3IWp7fc"",""'LC-2 BOM'!C2:AF1000""),AB$1,FALSE)"),"WFF LC-2 Kero (D60) - MP-108")</f>
        <v>WFF LC-2 Kero (D60) - MP-108</v>
      </c>
      <c r="AH8" s="40" t="str">
        <f ca="1">IFERROR(__xludf.DUMMYFUNCTION("VLOOKUP($D309,IMPORTRANGE(""1F5N2lheBqU_ssv2fEg7XSiyl0_Jtf24RQubw3IWp7fc"",""'LC-2 BOM'!C2:AF1000""),AB$1,FALSE)"),"WFF LC-2 Kero (D60) - MP-108")</f>
        <v>WFF LC-2 Kero (D60) - MP-108</v>
      </c>
      <c r="AI8" s="40" t="str">
        <f ca="1">IFERROR(__xludf.DUMMYFUNCTION("VLOOKUP($D309,IMPORTRANGE(""1F5N2lheBqU_ssv2fEg7XSiyl0_Jtf24RQubw3IWp7fc"",""'LC-2 BOM'!C2:AF1000""),AB$1,FALSE)"),"WFF LC-2 Kero (D60) - MP-108")</f>
        <v>WFF LC-2 Kero (D60) - MP-108</v>
      </c>
      <c r="AJ8" s="40" t="str">
        <f ca="1">IFERROR(__xludf.DUMMYFUNCTION("VLOOKUP($D309,IMPORTRANGE(""1F5N2lheBqU_ssv2fEg7XSiyl0_Jtf24RQubw3IWp7fc"",""'LC-2 BOM'!C2:AF1000""),AB$1,FALSE)"),"WFF LC-2 Kero (D60) - MP-108")</f>
        <v>WFF LC-2 Kero (D60) - MP-108</v>
      </c>
      <c r="AK8" s="40" t="str">
        <f ca="1">IFERROR(__xludf.DUMMYFUNCTION("VLOOKUP($D309,IMPORTRANGE(""1F5N2lheBqU_ssv2fEg7XSiyl0_Jtf24RQubw3IWp7fc"",""'LC-2 BOM'!C2:AF1000""),AB$1,FALSE)"),"WFF LC-2 Kero (D60) - MP-108")</f>
        <v>WFF LC-2 Kero (D60) - MP-108</v>
      </c>
      <c r="AL8" s="40" t="str">
        <f ca="1">IFERROR(__xludf.DUMMYFUNCTION("VLOOKUP($D309,IMPORTRANGE(""1F5N2lheBqU_ssv2fEg7XSiyl0_Jtf24RQubw3IWp7fc"",""'LC-2 BOM'!C2:AF1000""),AB$1,FALSE)"),"WFF LC-2 Kero (D60) - MP-108")</f>
        <v>WFF LC-2 Kero (D60) - MP-108</v>
      </c>
      <c r="AM8" s="40" t="str">
        <f ca="1">IFERROR(__xludf.DUMMYFUNCTION("VLOOKUP($D309,IMPORTRANGE(""1F5N2lheBqU_ssv2fEg7XSiyl0_Jtf24RQubw3IWp7fc"",""'LC-2 BOM'!C2:AF1000""),AB$1,FALSE)"),"WFF LC-2 Kero (D60) - MP-108")</f>
        <v>WFF LC-2 Kero (D60) - MP-108</v>
      </c>
      <c r="AN8" s="40" t="str">
        <f ca="1">IFERROR(__xludf.DUMMYFUNCTION("VLOOKUP($D309,IMPORTRANGE(""1F5N2lheBqU_ssv2fEg7XSiyl0_Jtf24RQubw3IWp7fc"",""'LC-2 BOM'!C2:AF1000""),AB$1,FALSE)"),"WFF LC-2 Kero (D60) - MP-108")</f>
        <v>WFF LC-2 Kero (D60) - MP-108</v>
      </c>
      <c r="AO8" s="40" t="str">
        <f ca="1">IFERROR(__xludf.DUMMYFUNCTION("VLOOKUP($D309,IMPORTRANGE(""1F5N2lheBqU_ssv2fEg7XSiyl0_Jtf24RQubw3IWp7fc"",""'LC-2 BOM'!C2:AF1000""),AB$1,FALSE)"),"WFF LC-2 Kero (D60) - MP-108")</f>
        <v>WFF LC-2 Kero (D60) - MP-108</v>
      </c>
      <c r="AP8" s="40" t="str">
        <f ca="1">IFERROR(__xludf.DUMMYFUNCTION("VLOOKUP($D309,IMPORTRANGE(""1F5N2lheBqU_ssv2fEg7XSiyl0_Jtf24RQubw3IWp7fc"",""'LC-2 BOM'!C2:AF1000""),AB$1,FALSE)"),"WFF LC-2 Kero (D60) - MP-108")</f>
        <v>WFF LC-2 Kero (D60) - MP-108</v>
      </c>
      <c r="AQ8" s="40" t="str">
        <f ca="1">IFERROR(__xludf.DUMMYFUNCTION("VLOOKUP($D309,IMPORTRANGE(""1F5N2lheBqU_ssv2fEg7XSiyl0_Jtf24RQubw3IWp7fc"",""'LC-2 BOM'!C2:AF1000""),AB$1,FALSE)"),"WFF LC-2 Kero (D60) - MP-108")</f>
        <v>WFF LC-2 Kero (D60) - MP-108</v>
      </c>
      <c r="AR8" s="40" t="str">
        <f ca="1">IFERROR(__xludf.DUMMYFUNCTION("VLOOKUP($D309,IMPORTRANGE(""1F5N2lheBqU_ssv2fEg7XSiyl0_Jtf24RQubw3IWp7fc"",""'LC-2 BOM'!C2:AF1000""),AB$1,FALSE)"),"WFF LC-2 Kero (D60) - MP-108")</f>
        <v>WFF LC-2 Kero (D60) - MP-108</v>
      </c>
      <c r="AS8" s="40" t="str">
        <f ca="1">IFERROR(__xludf.DUMMYFUNCTION("VLOOKUP($D309,IMPORTRANGE(""1F5N2lheBqU_ssv2fEg7XSiyl0_Jtf24RQubw3IWp7fc"",""'LC-2 BOM'!C2:AF1000""),AB$1,FALSE)"),"WFF LC-2 Kero (D60) - MP-108")</f>
        <v>WFF LC-2 Kero (D60) - MP-108</v>
      </c>
      <c r="AT8" s="40" t="str">
        <f ca="1">IFERROR(__xludf.DUMMYFUNCTION("VLOOKUP($D309,IMPORTRANGE(""1F5N2lheBqU_ssv2fEg7XSiyl0_Jtf24RQubw3IWp7fc"",""'LC-2 BOM'!C2:AF1000""),AB$1,FALSE)"),"WFF LC-2 Kero (D60) - MP-108")</f>
        <v>WFF LC-2 Kero (D60) - MP-108</v>
      </c>
      <c r="AU8" s="40" t="str">
        <f ca="1">IFERROR(__xludf.DUMMYFUNCTION("VLOOKUP($D309,IMPORTRANGE(""1F5N2lheBqU_ssv2fEg7XSiyl0_Jtf24RQubw3IWp7fc"",""'LC-2 BOM'!C2:AF1000""),AB$1,FALSE)"),"WFF LC-2 Kero (D60) - MP-108")</f>
        <v>WFF LC-2 Kero (D60) - MP-108</v>
      </c>
      <c r="AV8" s="40" t="str">
        <f ca="1">IFERROR(__xludf.DUMMYFUNCTION("VLOOKUP($D309,IMPORTRANGE(""1F5N2lheBqU_ssv2fEg7XSiyl0_Jtf24RQubw3IWp7fc"",""'LC-2 BOM'!C2:AF1000""),AB$1,FALSE)"),"WFF LC-2 Kero (D60) - MP-108")</f>
        <v>WFF LC-2 Kero (D60) - MP-108</v>
      </c>
      <c r="AW8" s="40" t="str">
        <f ca="1">IFERROR(__xludf.DUMMYFUNCTION("VLOOKUP($D309,IMPORTRANGE(""1F5N2lheBqU_ssv2fEg7XSiyl0_Jtf24RQubw3IWp7fc"",""'LC-2 BOM'!C2:AF1000""),AB$1,FALSE)"),"WFF LC-2 Kero (D60) - MP-108")</f>
        <v>WFF LC-2 Kero (D60) - MP-108</v>
      </c>
      <c r="AX8" s="40" t="str">
        <f ca="1">IFERROR(__xludf.DUMMYFUNCTION("VLOOKUP($D309,IMPORTRANGE(""1F5N2lheBqU_ssv2fEg7XSiyl0_Jtf24RQubw3IWp7fc"",""'LC-2 BOM'!C2:AF1000""),AB$1,FALSE)"),"WFF LC-2 Kero (D60) - MP-108")</f>
        <v>WFF LC-2 Kero (D60) - MP-108</v>
      </c>
      <c r="AY8" s="40" t="str">
        <f ca="1">IFERROR(__xludf.DUMMYFUNCTION("VLOOKUP($D309,IMPORTRANGE(""1F5N2lheBqU_ssv2fEg7XSiyl0_Jtf24RQubw3IWp7fc"",""'LC-2 BOM'!C2:AF1000""),AB$1,FALSE)"),"WFF LC-2 Kero (D60) - MP-108")</f>
        <v>WFF LC-2 Kero (D60) - MP-108</v>
      </c>
      <c r="AZ8" s="40" t="str">
        <f ca="1">IFERROR(__xludf.DUMMYFUNCTION("VLOOKUP($D309,IMPORTRANGE(""1F5N2lheBqU_ssv2fEg7XSiyl0_Jtf24RQubw3IWp7fc"",""'LC-2 BOM'!C2:AF1000""),AB$1,FALSE)"),"WFF LC-2 Kero (D60) - MP-108")</f>
        <v>WFF LC-2 Kero (D60) - MP-108</v>
      </c>
      <c r="BA8" s="40" t="str">
        <f ca="1">IFERROR(__xludf.DUMMYFUNCTION("VLOOKUP($D309,IMPORTRANGE(""1F5N2lheBqU_ssv2fEg7XSiyl0_Jtf24RQubw3IWp7fc"",""'LC-2 BOM'!C2:AF1000""),AB$1,FALSE)"),"WFF LC-2 Kero (D60) - MP-108")</f>
        <v>WFF LC-2 Kero (D60) - MP-108</v>
      </c>
    </row>
    <row r="9" spans="1:53" ht="14.25">
      <c r="A9" s="168" t="str">
        <f>CONCATENATE(VLOOKUP(E9,Systems,2,FALSE),"-",VLOOKUP(F9,Subsystems,2,FALSE),"-",VLOOKUP(G9,Components,2,FALSE),"-",VLOOKUP(R9,Metrics,2,FALSE),"-",B9)</f>
        <v>KF-KI-DVL-B-290</v>
      </c>
      <c r="B9" s="100">
        <v>290</v>
      </c>
      <c r="C9" s="110" t="s">
        <v>112</v>
      </c>
      <c r="D9" s="103" t="s">
        <v>107</v>
      </c>
      <c r="E9" s="110" t="s">
        <v>86</v>
      </c>
      <c r="F9" s="110" t="s">
        <v>87</v>
      </c>
      <c r="G9" s="110" t="s">
        <v>101</v>
      </c>
      <c r="H9" s="110" t="s">
        <v>102</v>
      </c>
      <c r="I9" s="264" t="str">
        <f>VLOOKUP(L9,InterfaceCards,2,FALSE)</f>
        <v>C3</v>
      </c>
      <c r="J9" s="39" t="str">
        <f>VLOOKUP(I9,'REF - Interface Cards'!$F$2:$G$11,2,FALSE)</f>
        <v>CB7</v>
      </c>
      <c r="K9" s="265">
        <f>VLOOKUP(L9,InterfaceCards,3,FALSE)</f>
        <v>4</v>
      </c>
      <c r="L9" s="110" t="s">
        <v>103</v>
      </c>
      <c r="M9" s="266">
        <v>4</v>
      </c>
      <c r="N9" s="200" t="s">
        <v>113</v>
      </c>
      <c r="O9" s="110" t="s">
        <v>92</v>
      </c>
      <c r="P9" s="110" t="s">
        <v>109</v>
      </c>
      <c r="Q9" s="110" t="s">
        <v>94</v>
      </c>
      <c r="R9" s="110" t="s">
        <v>105</v>
      </c>
      <c r="S9" s="110"/>
      <c r="T9" s="115"/>
      <c r="U9" s="115"/>
      <c r="V9" s="115" t="b">
        <v>0</v>
      </c>
      <c r="W9" s="115" t="str">
        <f>CONCATENATE(L9,":",N9)</f>
        <v>DO6:03</v>
      </c>
      <c r="X9" s="40" t="str">
        <f ca="1">IFERROR(__xludf.DUMMYFUNCTION("VLOOKUP($D119,IMPORTRANGE(""1F5N2lheBqU_ssv2fEg7XSiyl0_Jtf24RQubw3IWp7fc"",""'LC-2 BOM'!C2:AF1000""),X$1,FALSE)"),"05C360")</f>
        <v>05C360</v>
      </c>
      <c r="Y9" s="40" t="str">
        <f ca="1">IFERROR(__xludf.DUMMYFUNCTION("VLOOKUP($D313,IMPORTRANGE(""1F5N2lheBqU_ssv2fEg7XSiyl0_Jtf24RQubw3IWp7fc"",""'LC-2 BOM'!C2:AF900""),Y$1,FALSE)"),"Valve, Discrete Ball")</f>
        <v>Valve, Discrete Ball</v>
      </c>
      <c r="Z9" s="40" t="str">
        <f ca="1">IFERROR(__xludf.DUMMYFUNCTION("VLOOKUP($D313,IMPORTRANGE(""1F5N2lheBqU_ssv2fEg7XSiyl0_Jtf24RQubw3IWp7fc"",""'LC-2 BOM'!C2:AF900""),Y$1,FALSE)"),"Valve, Discrete Ball")</f>
        <v>Valve, Discrete Ball</v>
      </c>
      <c r="AA9" s="40" t="str">
        <f ca="1">IFERROR(__xludf.DUMMYFUNCTION("VLOOKUP($D313,IMPORTRANGE(""1F5N2lheBqU_ssv2fEg7XSiyl0_Jtf24RQubw3IWp7fc"",""'LC-2 BOM'!C2:AF900""),Y$1,FALSE)"),"Valve, Discrete Ball")</f>
        <v>Valve, Discrete Ball</v>
      </c>
      <c r="AB9" s="40" t="str">
        <f ca="1">IFERROR(__xludf.DUMMYFUNCTION("VLOOKUP($D313,IMPORTRANGE(""1F5N2lheBqU_ssv2fEg7XSiyl0_Jtf24RQubw3IWp7fc"",""'LC-2 BOM'!C2:AF1000""),AB$1,FALSE)"),"WFF LC-2 Kero (D60) - MP-108")</f>
        <v>WFF LC-2 Kero (D60) - MP-108</v>
      </c>
      <c r="AC9" s="40" t="str">
        <f ca="1">IFERROR(__xludf.DUMMYFUNCTION("VLOOKUP($D313,IMPORTRANGE(""1F5N2lheBqU_ssv2fEg7XSiyl0_Jtf24RQubw3IWp7fc"",""'LC-2 BOM'!C2:AF1000""),AB$1,FALSE)"),"WFF LC-2 Kero (D60) - MP-108")</f>
        <v>WFF LC-2 Kero (D60) - MP-108</v>
      </c>
      <c r="AD9" s="40" t="str">
        <f ca="1">IFERROR(__xludf.DUMMYFUNCTION("VLOOKUP($D313,IMPORTRANGE(""1F5N2lheBqU_ssv2fEg7XSiyl0_Jtf24RQubw3IWp7fc"",""'LC-2 BOM'!C2:AF1000""),AB$1,FALSE)"),"WFF LC-2 Kero (D60) - MP-108")</f>
        <v>WFF LC-2 Kero (D60) - MP-108</v>
      </c>
      <c r="AE9" s="40" t="str">
        <f ca="1">IFERROR(__xludf.DUMMYFUNCTION("VLOOKUP($D313,IMPORTRANGE(""1F5N2lheBqU_ssv2fEg7XSiyl0_Jtf24RQubw3IWp7fc"",""'LC-2 BOM'!C2:AF1000""),AB$1,FALSE)"),"WFF LC-2 Kero (D60) - MP-108")</f>
        <v>WFF LC-2 Kero (D60) - MP-108</v>
      </c>
      <c r="AF9" s="40" t="str">
        <f ca="1">IFERROR(__xludf.DUMMYFUNCTION("VLOOKUP($D313,IMPORTRANGE(""1F5N2lheBqU_ssv2fEg7XSiyl0_Jtf24RQubw3IWp7fc"",""'LC-2 BOM'!C2:AF1000""),AB$1,FALSE)"),"WFF LC-2 Kero (D60) - MP-108")</f>
        <v>WFF LC-2 Kero (D60) - MP-108</v>
      </c>
      <c r="AG9" s="40" t="str">
        <f ca="1">IFERROR(__xludf.DUMMYFUNCTION("VLOOKUP($D313,IMPORTRANGE(""1F5N2lheBqU_ssv2fEg7XSiyl0_Jtf24RQubw3IWp7fc"",""'LC-2 BOM'!C2:AF1000""),AB$1,FALSE)"),"WFF LC-2 Kero (D60) - MP-108")</f>
        <v>WFF LC-2 Kero (D60) - MP-108</v>
      </c>
      <c r="AH9" s="40" t="str">
        <f ca="1">IFERROR(__xludf.DUMMYFUNCTION("VLOOKUP($D313,IMPORTRANGE(""1F5N2lheBqU_ssv2fEg7XSiyl0_Jtf24RQubw3IWp7fc"",""'LC-2 BOM'!C2:AF1000""),AB$1,FALSE)"),"WFF LC-2 Kero (D60) - MP-108")</f>
        <v>WFF LC-2 Kero (D60) - MP-108</v>
      </c>
      <c r="AI9" s="40" t="str">
        <f ca="1">IFERROR(__xludf.DUMMYFUNCTION("VLOOKUP($D313,IMPORTRANGE(""1F5N2lheBqU_ssv2fEg7XSiyl0_Jtf24RQubw3IWp7fc"",""'LC-2 BOM'!C2:AF1000""),AB$1,FALSE)"),"WFF LC-2 Kero (D60) - MP-108")</f>
        <v>WFF LC-2 Kero (D60) - MP-108</v>
      </c>
      <c r="AJ9" s="40" t="str">
        <f ca="1">IFERROR(__xludf.DUMMYFUNCTION("VLOOKUP($D313,IMPORTRANGE(""1F5N2lheBqU_ssv2fEg7XSiyl0_Jtf24RQubw3IWp7fc"",""'LC-2 BOM'!C2:AF1000""),AB$1,FALSE)"),"WFF LC-2 Kero (D60) - MP-108")</f>
        <v>WFF LC-2 Kero (D60) - MP-108</v>
      </c>
      <c r="AK9" s="40" t="str">
        <f ca="1">IFERROR(__xludf.DUMMYFUNCTION("VLOOKUP($D313,IMPORTRANGE(""1F5N2lheBqU_ssv2fEg7XSiyl0_Jtf24RQubw3IWp7fc"",""'LC-2 BOM'!C2:AF1000""),AB$1,FALSE)"),"WFF LC-2 Kero (D60) - MP-108")</f>
        <v>WFF LC-2 Kero (D60) - MP-108</v>
      </c>
      <c r="AL9" s="40" t="str">
        <f ca="1">IFERROR(__xludf.DUMMYFUNCTION("VLOOKUP($D313,IMPORTRANGE(""1F5N2lheBqU_ssv2fEg7XSiyl0_Jtf24RQubw3IWp7fc"",""'LC-2 BOM'!C2:AF1000""),AB$1,FALSE)"),"WFF LC-2 Kero (D60) - MP-108")</f>
        <v>WFF LC-2 Kero (D60) - MP-108</v>
      </c>
      <c r="AM9" s="40" t="str">
        <f ca="1">IFERROR(__xludf.DUMMYFUNCTION("VLOOKUP($D313,IMPORTRANGE(""1F5N2lheBqU_ssv2fEg7XSiyl0_Jtf24RQubw3IWp7fc"",""'LC-2 BOM'!C2:AF1000""),AB$1,FALSE)"),"WFF LC-2 Kero (D60) - MP-108")</f>
        <v>WFF LC-2 Kero (D60) - MP-108</v>
      </c>
      <c r="AN9" s="40" t="str">
        <f ca="1">IFERROR(__xludf.DUMMYFUNCTION("VLOOKUP($D313,IMPORTRANGE(""1F5N2lheBqU_ssv2fEg7XSiyl0_Jtf24RQubw3IWp7fc"",""'LC-2 BOM'!C2:AF1000""),AB$1,FALSE)"),"WFF LC-2 Kero (D60) - MP-108")</f>
        <v>WFF LC-2 Kero (D60) - MP-108</v>
      </c>
      <c r="AO9" s="40" t="str">
        <f ca="1">IFERROR(__xludf.DUMMYFUNCTION("VLOOKUP($D313,IMPORTRANGE(""1F5N2lheBqU_ssv2fEg7XSiyl0_Jtf24RQubw3IWp7fc"",""'LC-2 BOM'!C2:AF1000""),AB$1,FALSE)"),"WFF LC-2 Kero (D60) - MP-108")</f>
        <v>WFF LC-2 Kero (D60) - MP-108</v>
      </c>
      <c r="AP9" s="40" t="str">
        <f ca="1">IFERROR(__xludf.DUMMYFUNCTION("VLOOKUP($D313,IMPORTRANGE(""1F5N2lheBqU_ssv2fEg7XSiyl0_Jtf24RQubw3IWp7fc"",""'LC-2 BOM'!C2:AF1000""),AB$1,FALSE)"),"WFF LC-2 Kero (D60) - MP-108")</f>
        <v>WFF LC-2 Kero (D60) - MP-108</v>
      </c>
      <c r="AQ9" s="40" t="str">
        <f ca="1">IFERROR(__xludf.DUMMYFUNCTION("VLOOKUP($D313,IMPORTRANGE(""1F5N2lheBqU_ssv2fEg7XSiyl0_Jtf24RQubw3IWp7fc"",""'LC-2 BOM'!C2:AF1000""),AB$1,FALSE)"),"WFF LC-2 Kero (D60) - MP-108")</f>
        <v>WFF LC-2 Kero (D60) - MP-108</v>
      </c>
      <c r="AR9" s="40" t="str">
        <f ca="1">IFERROR(__xludf.DUMMYFUNCTION("VLOOKUP($D313,IMPORTRANGE(""1F5N2lheBqU_ssv2fEg7XSiyl0_Jtf24RQubw3IWp7fc"",""'LC-2 BOM'!C2:AF1000""),AB$1,FALSE)"),"WFF LC-2 Kero (D60) - MP-108")</f>
        <v>WFF LC-2 Kero (D60) - MP-108</v>
      </c>
      <c r="AS9" s="40" t="str">
        <f ca="1">IFERROR(__xludf.DUMMYFUNCTION("VLOOKUP($D313,IMPORTRANGE(""1F5N2lheBqU_ssv2fEg7XSiyl0_Jtf24RQubw3IWp7fc"",""'LC-2 BOM'!C2:AF1000""),AB$1,FALSE)"),"WFF LC-2 Kero (D60) - MP-108")</f>
        <v>WFF LC-2 Kero (D60) - MP-108</v>
      </c>
      <c r="AT9" s="40" t="str">
        <f ca="1">IFERROR(__xludf.DUMMYFUNCTION("VLOOKUP($D313,IMPORTRANGE(""1F5N2lheBqU_ssv2fEg7XSiyl0_Jtf24RQubw3IWp7fc"",""'LC-2 BOM'!C2:AF1000""),AB$1,FALSE)"),"WFF LC-2 Kero (D60) - MP-108")</f>
        <v>WFF LC-2 Kero (D60) - MP-108</v>
      </c>
      <c r="AU9" s="40" t="str">
        <f ca="1">IFERROR(__xludf.DUMMYFUNCTION("VLOOKUP($D313,IMPORTRANGE(""1F5N2lheBqU_ssv2fEg7XSiyl0_Jtf24RQubw3IWp7fc"",""'LC-2 BOM'!C2:AF1000""),AB$1,FALSE)"),"WFF LC-2 Kero (D60) - MP-108")</f>
        <v>WFF LC-2 Kero (D60) - MP-108</v>
      </c>
      <c r="AV9" s="40" t="str">
        <f ca="1">IFERROR(__xludf.DUMMYFUNCTION("VLOOKUP($D313,IMPORTRANGE(""1F5N2lheBqU_ssv2fEg7XSiyl0_Jtf24RQubw3IWp7fc"",""'LC-2 BOM'!C2:AF1000""),AB$1,FALSE)"),"WFF LC-2 Kero (D60) - MP-108")</f>
        <v>WFF LC-2 Kero (D60) - MP-108</v>
      </c>
      <c r="AW9" s="40" t="str">
        <f ca="1">IFERROR(__xludf.DUMMYFUNCTION("VLOOKUP($D313,IMPORTRANGE(""1F5N2lheBqU_ssv2fEg7XSiyl0_Jtf24RQubw3IWp7fc"",""'LC-2 BOM'!C2:AF1000""),AB$1,FALSE)"),"WFF LC-2 Kero (D60) - MP-108")</f>
        <v>WFF LC-2 Kero (D60) - MP-108</v>
      </c>
      <c r="AX9" s="40" t="str">
        <f ca="1">IFERROR(__xludf.DUMMYFUNCTION("VLOOKUP($D313,IMPORTRANGE(""1F5N2lheBqU_ssv2fEg7XSiyl0_Jtf24RQubw3IWp7fc"",""'LC-2 BOM'!C2:AF1000""),AB$1,FALSE)"),"WFF LC-2 Kero (D60) - MP-108")</f>
        <v>WFF LC-2 Kero (D60) - MP-108</v>
      </c>
      <c r="AY9" s="40" t="str">
        <f ca="1">IFERROR(__xludf.DUMMYFUNCTION("VLOOKUP($D313,IMPORTRANGE(""1F5N2lheBqU_ssv2fEg7XSiyl0_Jtf24RQubw3IWp7fc"",""'LC-2 BOM'!C2:AF1000""),AB$1,FALSE)"),"WFF LC-2 Kero (D60) - MP-108")</f>
        <v>WFF LC-2 Kero (D60) - MP-108</v>
      </c>
      <c r="AZ9" s="40" t="str">
        <f ca="1">IFERROR(__xludf.DUMMYFUNCTION("VLOOKUP($D313,IMPORTRANGE(""1F5N2lheBqU_ssv2fEg7XSiyl0_Jtf24RQubw3IWp7fc"",""'LC-2 BOM'!C2:AF1000""),AB$1,FALSE)"),"WFF LC-2 Kero (D60) - MP-108")</f>
        <v>WFF LC-2 Kero (D60) - MP-108</v>
      </c>
      <c r="BA9" s="40" t="str">
        <f ca="1">IFERROR(__xludf.DUMMYFUNCTION("VLOOKUP($D313,IMPORTRANGE(""1F5N2lheBqU_ssv2fEg7XSiyl0_Jtf24RQubw3IWp7fc"",""'LC-2 BOM'!C2:AF1000""),AB$1,FALSE)"),"WFF LC-2 Kero (D60) - MP-108")</f>
        <v>WFF LC-2 Kero (D60) - MP-108</v>
      </c>
    </row>
    <row r="10" spans="1:53" ht="14.25">
      <c r="A10" s="168" t="str">
        <f>CONCATENATE(VLOOKUP(E10,Systems,2,FALSE),"-",VLOOKUP(F10,Subsystems,2,FALSE),"-",VLOOKUP(G10,Components,2,FALSE),"-",VLOOKUP(R10,Metrics,2,FALSE),"-",B10)</f>
        <v>KF-KI-LS-PxC-311</v>
      </c>
      <c r="B10" s="100">
        <v>311</v>
      </c>
      <c r="C10" s="110" t="s">
        <v>114</v>
      </c>
      <c r="D10" s="263" t="s">
        <v>115</v>
      </c>
      <c r="E10" s="110" t="s">
        <v>86</v>
      </c>
      <c r="F10" s="110" t="s">
        <v>87</v>
      </c>
      <c r="G10" s="110" t="s">
        <v>88</v>
      </c>
      <c r="H10" s="110" t="s">
        <v>89</v>
      </c>
      <c r="I10" s="264" t="str">
        <f>VLOOKUP(L10,InterfaceCards,2,FALSE)</f>
        <v>C3</v>
      </c>
      <c r="J10" s="39" t="str">
        <f>VLOOKUP(I10,'REF - Interface Cards'!$F$2:$G$11,2,FALSE)</f>
        <v>CB7</v>
      </c>
      <c r="K10" s="265">
        <f>VLOOKUP(L10,InterfaceCards,3,FALSE)</f>
        <v>3</v>
      </c>
      <c r="L10" s="110" t="s">
        <v>90</v>
      </c>
      <c r="M10" s="110">
        <v>13</v>
      </c>
      <c r="N10" s="200">
        <v>10</v>
      </c>
      <c r="O10" s="110" t="s">
        <v>92</v>
      </c>
      <c r="P10" s="110" t="s">
        <v>109</v>
      </c>
      <c r="Q10" s="110" t="s">
        <v>94</v>
      </c>
      <c r="R10" s="110" t="s">
        <v>99</v>
      </c>
      <c r="S10" s="110" t="s">
        <v>96</v>
      </c>
      <c r="T10" s="264"/>
      <c r="U10" s="115"/>
      <c r="V10" s="115" t="b">
        <v>0</v>
      </c>
      <c r="W10" s="115" t="str">
        <f>CONCATENATE(L10,":",N10)</f>
        <v>DI7:10</v>
      </c>
      <c r="X10" s="40" t="str">
        <f ca="1">IFERROR(__xludf.DUMMYFUNCTION("VLOOKUP($D119,IMPORTRANGE(""1F5N2lheBqU_ssv2fEg7XSiyl0_Jtf24RQubw3IWp7fc"",""'LC-2 BOM'!C2:AF1000""),X$1,FALSE)"),"05C360")</f>
        <v>05C360</v>
      </c>
      <c r="Y10" s="40" t="str">
        <f ca="1">IFERROR(__xludf.DUMMYFUNCTION("VLOOKUP($D293,IMPORTRANGE(""1zGeY54V42y3h6ga3LEauokEcjIAfHuNXKCYKLfLWtMI"",""'LC-2 BOM'!C2:AF900""),Y$1,FALSE)"),"Valve, Discrete Ball")</f>
        <v>Valve, Discrete Ball</v>
      </c>
      <c r="Z10" s="40" t="str">
        <f ca="1">IFERROR(__xludf.DUMMYFUNCTION("VLOOKUP($D293,IMPORTRANGE(""1zGeY54V42y3h6ga3LEauokEcjIAfHuNXKCYKLfLWtMI"",""'LC-2 BOM'!C2:AF900""),Y$1,FALSE)"),"Valve, Discrete Ball")</f>
        <v>Valve, Discrete Ball</v>
      </c>
      <c r="AA10" s="40" t="str">
        <f ca="1">IFERROR(__xludf.DUMMYFUNCTION("VLOOKUP($D293,IMPORTRANGE(""1zGeY54V42y3h6ga3LEauokEcjIAfHuNXKCYKLfLWtMI"",""'LC-2 BOM'!C2:AF900""),Y$1,FALSE)"),"Valve, Discrete Ball")</f>
        <v>Valve, Discrete Ball</v>
      </c>
      <c r="AB10" s="40" t="str">
        <f ca="1">IFERROR(__xludf.DUMMYFUNCTION("VLOOKUP($D293,IMPORTRANGE(""1F5N2lheBqU_ssv2fEg7XSiyl0_Jtf24RQubw3IWp7fc"",""'LC-2 BOM'!C2:AF1000""),AB$1,FALSE)"),"WFF LC-2 Kero (D60) - MP-108")</f>
        <v>WFF LC-2 Kero (D60) - MP-108</v>
      </c>
      <c r="AC10" s="40" t="str">
        <f ca="1">IFERROR(__xludf.DUMMYFUNCTION("VLOOKUP($D293,IMPORTRANGE(""1F5N2lheBqU_ssv2fEg7XSiyl0_Jtf24RQubw3IWp7fc"",""'LC-2 BOM'!C2:AF1000""),AB$1,FALSE)"),"WFF LC-2 Kero (D60) - MP-108")</f>
        <v>WFF LC-2 Kero (D60) - MP-108</v>
      </c>
      <c r="AD10" s="40" t="str">
        <f ca="1">IFERROR(__xludf.DUMMYFUNCTION("VLOOKUP($D293,IMPORTRANGE(""1F5N2lheBqU_ssv2fEg7XSiyl0_Jtf24RQubw3IWp7fc"",""'LC-2 BOM'!C2:AF1000""),AB$1,FALSE)"),"WFF LC-2 Kero (D60) - MP-108")</f>
        <v>WFF LC-2 Kero (D60) - MP-108</v>
      </c>
      <c r="AE10" s="40" t="str">
        <f ca="1">IFERROR(__xludf.DUMMYFUNCTION("VLOOKUP($D293,IMPORTRANGE(""1F5N2lheBqU_ssv2fEg7XSiyl0_Jtf24RQubw3IWp7fc"",""'LC-2 BOM'!C2:AF1000""),AB$1,FALSE)"),"WFF LC-2 Kero (D60) - MP-108")</f>
        <v>WFF LC-2 Kero (D60) - MP-108</v>
      </c>
      <c r="AF10" s="40" t="str">
        <f ca="1">IFERROR(__xludf.DUMMYFUNCTION("VLOOKUP($D293,IMPORTRANGE(""1F5N2lheBqU_ssv2fEg7XSiyl0_Jtf24RQubw3IWp7fc"",""'LC-2 BOM'!C2:AF1000""),AB$1,FALSE)"),"WFF LC-2 Kero (D60) - MP-108")</f>
        <v>WFF LC-2 Kero (D60) - MP-108</v>
      </c>
      <c r="AG10" s="40" t="str">
        <f ca="1">IFERROR(__xludf.DUMMYFUNCTION("VLOOKUP($D293,IMPORTRANGE(""1F5N2lheBqU_ssv2fEg7XSiyl0_Jtf24RQubw3IWp7fc"",""'LC-2 BOM'!C2:AF1000""),AB$1,FALSE)"),"WFF LC-2 Kero (D60) - MP-108")</f>
        <v>WFF LC-2 Kero (D60) - MP-108</v>
      </c>
      <c r="AH10" s="40" t="str">
        <f ca="1">IFERROR(__xludf.DUMMYFUNCTION("VLOOKUP($D293,IMPORTRANGE(""1F5N2lheBqU_ssv2fEg7XSiyl0_Jtf24RQubw3IWp7fc"",""'LC-2 BOM'!C2:AF1000""),AB$1,FALSE)"),"WFF LC-2 Kero (D60) - MP-108")</f>
        <v>WFF LC-2 Kero (D60) - MP-108</v>
      </c>
      <c r="AI10" s="40" t="str">
        <f ca="1">IFERROR(__xludf.DUMMYFUNCTION("VLOOKUP($D293,IMPORTRANGE(""1F5N2lheBqU_ssv2fEg7XSiyl0_Jtf24RQubw3IWp7fc"",""'LC-2 BOM'!C2:AF1000""),AB$1,FALSE)"),"WFF LC-2 Kero (D60) - MP-108")</f>
        <v>WFF LC-2 Kero (D60) - MP-108</v>
      </c>
      <c r="AJ10" s="40" t="str">
        <f ca="1">IFERROR(__xludf.DUMMYFUNCTION("VLOOKUP($D293,IMPORTRANGE(""1F5N2lheBqU_ssv2fEg7XSiyl0_Jtf24RQubw3IWp7fc"",""'LC-2 BOM'!C2:AF1000""),AB$1,FALSE)"),"WFF LC-2 Kero (D60) - MP-108")</f>
        <v>WFF LC-2 Kero (D60) - MP-108</v>
      </c>
      <c r="AK10" s="40" t="str">
        <f ca="1">IFERROR(__xludf.DUMMYFUNCTION("VLOOKUP($D293,IMPORTRANGE(""1F5N2lheBqU_ssv2fEg7XSiyl0_Jtf24RQubw3IWp7fc"",""'LC-2 BOM'!C2:AF1000""),AB$1,FALSE)"),"WFF LC-2 Kero (D60) - MP-108")</f>
        <v>WFF LC-2 Kero (D60) - MP-108</v>
      </c>
      <c r="AL10" s="40" t="str">
        <f ca="1">IFERROR(__xludf.DUMMYFUNCTION("VLOOKUP($D293,IMPORTRANGE(""1F5N2lheBqU_ssv2fEg7XSiyl0_Jtf24RQubw3IWp7fc"",""'LC-2 BOM'!C2:AF1000""),AB$1,FALSE)"),"WFF LC-2 Kero (D60) - MP-108")</f>
        <v>WFF LC-2 Kero (D60) - MP-108</v>
      </c>
      <c r="AM10" s="40" t="str">
        <f ca="1">IFERROR(__xludf.DUMMYFUNCTION("VLOOKUP($D293,IMPORTRANGE(""1F5N2lheBqU_ssv2fEg7XSiyl0_Jtf24RQubw3IWp7fc"",""'LC-2 BOM'!C2:AF1000""),AB$1,FALSE)"),"WFF LC-2 Kero (D60) - MP-108")</f>
        <v>WFF LC-2 Kero (D60) - MP-108</v>
      </c>
      <c r="AN10" s="40" t="str">
        <f ca="1">IFERROR(__xludf.DUMMYFUNCTION("VLOOKUP($D293,IMPORTRANGE(""1F5N2lheBqU_ssv2fEg7XSiyl0_Jtf24RQubw3IWp7fc"",""'LC-2 BOM'!C2:AF1000""),AB$1,FALSE)"),"WFF LC-2 Kero (D60) - MP-108")</f>
        <v>WFF LC-2 Kero (D60) - MP-108</v>
      </c>
      <c r="AO10" s="40" t="str">
        <f ca="1">IFERROR(__xludf.DUMMYFUNCTION("VLOOKUP($D293,IMPORTRANGE(""1F5N2lheBqU_ssv2fEg7XSiyl0_Jtf24RQubw3IWp7fc"",""'LC-2 BOM'!C2:AF1000""),AB$1,FALSE)"),"WFF LC-2 Kero (D60) - MP-108")</f>
        <v>WFF LC-2 Kero (D60) - MP-108</v>
      </c>
      <c r="AP10" s="40" t="str">
        <f ca="1">IFERROR(__xludf.DUMMYFUNCTION("VLOOKUP($D293,IMPORTRANGE(""1F5N2lheBqU_ssv2fEg7XSiyl0_Jtf24RQubw3IWp7fc"",""'LC-2 BOM'!C2:AF1000""),AB$1,FALSE)"),"WFF LC-2 Kero (D60) - MP-108")</f>
        <v>WFF LC-2 Kero (D60) - MP-108</v>
      </c>
      <c r="AQ10" s="40" t="str">
        <f ca="1">IFERROR(__xludf.DUMMYFUNCTION("VLOOKUP($D293,IMPORTRANGE(""1F5N2lheBqU_ssv2fEg7XSiyl0_Jtf24RQubw3IWp7fc"",""'LC-2 BOM'!C2:AF1000""),AB$1,FALSE)"),"WFF LC-2 Kero (D60) - MP-108")</f>
        <v>WFF LC-2 Kero (D60) - MP-108</v>
      </c>
      <c r="AR10" s="40" t="str">
        <f ca="1">IFERROR(__xludf.DUMMYFUNCTION("VLOOKUP($D293,IMPORTRANGE(""1F5N2lheBqU_ssv2fEg7XSiyl0_Jtf24RQubw3IWp7fc"",""'LC-2 BOM'!C2:AF1000""),AB$1,FALSE)"),"WFF LC-2 Kero (D60) - MP-108")</f>
        <v>WFF LC-2 Kero (D60) - MP-108</v>
      </c>
      <c r="AS10" s="40" t="str">
        <f ca="1">IFERROR(__xludf.DUMMYFUNCTION("VLOOKUP($D293,IMPORTRANGE(""1F5N2lheBqU_ssv2fEg7XSiyl0_Jtf24RQubw3IWp7fc"",""'LC-2 BOM'!C2:AF1000""),AB$1,FALSE)"),"WFF LC-2 Kero (D60) - MP-108")</f>
        <v>WFF LC-2 Kero (D60) - MP-108</v>
      </c>
      <c r="AT10" s="40" t="str">
        <f ca="1">IFERROR(__xludf.DUMMYFUNCTION("VLOOKUP($D293,IMPORTRANGE(""1F5N2lheBqU_ssv2fEg7XSiyl0_Jtf24RQubw3IWp7fc"",""'LC-2 BOM'!C2:AF1000""),AB$1,FALSE)"),"WFF LC-2 Kero (D60) - MP-108")</f>
        <v>WFF LC-2 Kero (D60) - MP-108</v>
      </c>
      <c r="AU10" s="40" t="str">
        <f ca="1">IFERROR(__xludf.DUMMYFUNCTION("VLOOKUP($D293,IMPORTRANGE(""1F5N2lheBqU_ssv2fEg7XSiyl0_Jtf24RQubw3IWp7fc"",""'LC-2 BOM'!C2:AF1000""),AB$1,FALSE)"),"WFF LC-2 Kero (D60) - MP-108")</f>
        <v>WFF LC-2 Kero (D60) - MP-108</v>
      </c>
      <c r="AV10" s="40" t="str">
        <f ca="1">IFERROR(__xludf.DUMMYFUNCTION("VLOOKUP($D293,IMPORTRANGE(""1F5N2lheBqU_ssv2fEg7XSiyl0_Jtf24RQubw3IWp7fc"",""'LC-2 BOM'!C2:AF1000""),AB$1,FALSE)"),"WFF LC-2 Kero (D60) - MP-108")</f>
        <v>WFF LC-2 Kero (D60) - MP-108</v>
      </c>
      <c r="AW10" s="40" t="str">
        <f ca="1">IFERROR(__xludf.DUMMYFUNCTION("VLOOKUP($D293,IMPORTRANGE(""1F5N2lheBqU_ssv2fEg7XSiyl0_Jtf24RQubw3IWp7fc"",""'LC-2 BOM'!C2:AF1000""),AB$1,FALSE)"),"WFF LC-2 Kero (D60) - MP-108")</f>
        <v>WFF LC-2 Kero (D60) - MP-108</v>
      </c>
      <c r="AX10" s="40" t="str">
        <f ca="1">IFERROR(__xludf.DUMMYFUNCTION("VLOOKUP($D293,IMPORTRANGE(""1F5N2lheBqU_ssv2fEg7XSiyl0_Jtf24RQubw3IWp7fc"",""'LC-2 BOM'!C2:AF1000""),AB$1,FALSE)"),"WFF LC-2 Kero (D60) - MP-108")</f>
        <v>WFF LC-2 Kero (D60) - MP-108</v>
      </c>
      <c r="AY10" s="40" t="str">
        <f ca="1">IFERROR(__xludf.DUMMYFUNCTION("VLOOKUP($D293,IMPORTRANGE(""1F5N2lheBqU_ssv2fEg7XSiyl0_Jtf24RQubw3IWp7fc"",""'LC-2 BOM'!C2:AF1000""),AB$1,FALSE)"),"WFF LC-2 Kero (D60) - MP-108")</f>
        <v>WFF LC-2 Kero (D60) - MP-108</v>
      </c>
      <c r="AZ10" s="40" t="str">
        <f ca="1">IFERROR(__xludf.DUMMYFUNCTION("VLOOKUP($D293,IMPORTRANGE(""1F5N2lheBqU_ssv2fEg7XSiyl0_Jtf24RQubw3IWp7fc"",""'LC-2 BOM'!C2:AF1000""),AB$1,FALSE)"),"WFF LC-2 Kero (D60) - MP-108")</f>
        <v>WFF LC-2 Kero (D60) - MP-108</v>
      </c>
      <c r="BA10" s="40" t="str">
        <f ca="1">IFERROR(__xludf.DUMMYFUNCTION("VLOOKUP($D293,IMPORTRANGE(""1F5N2lheBqU_ssv2fEg7XSiyl0_Jtf24RQubw3IWp7fc"",""'LC-2 BOM'!C2:AF1000""),AB$1,FALSE)"),"WFF LC-2 Kero (D60) - MP-108")</f>
        <v>WFF LC-2 Kero (D60) - MP-108</v>
      </c>
    </row>
    <row r="11" spans="1:53" ht="14.25">
      <c r="A11" s="168" t="str">
        <f>CONCATENATE(VLOOKUP(E11,Systems,2,FALSE),"-",VLOOKUP(F11,Subsystems,2,FALSE),"-",VLOOKUP(G11,Components,2,FALSE),"-",VLOOKUP(R11,Metrics,2,FALSE),"-",B11)</f>
        <v>KF-KI-LS-PxO-304</v>
      </c>
      <c r="B11" s="100">
        <v>304</v>
      </c>
      <c r="C11" s="110" t="s">
        <v>116</v>
      </c>
      <c r="D11" s="263" t="s">
        <v>115</v>
      </c>
      <c r="E11" s="110" t="s">
        <v>86</v>
      </c>
      <c r="F11" s="110" t="s">
        <v>87</v>
      </c>
      <c r="G11" s="110" t="s">
        <v>88</v>
      </c>
      <c r="H11" s="110" t="s">
        <v>89</v>
      </c>
      <c r="I11" s="264" t="str">
        <f>VLOOKUP(L11,InterfaceCards,2,FALSE)</f>
        <v>C3</v>
      </c>
      <c r="J11" s="39" t="str">
        <f>VLOOKUP(I11,'REF - Interface Cards'!$F$2:$G$11,2,FALSE)</f>
        <v>CB7</v>
      </c>
      <c r="K11" s="265">
        <f>VLOOKUP(L11,InterfaceCards,3,FALSE)</f>
        <v>3</v>
      </c>
      <c r="L11" s="110" t="s">
        <v>90</v>
      </c>
      <c r="M11" s="110">
        <v>4</v>
      </c>
      <c r="N11" s="200" t="s">
        <v>113</v>
      </c>
      <c r="O11" s="110" t="s">
        <v>92</v>
      </c>
      <c r="P11" s="110" t="s">
        <v>109</v>
      </c>
      <c r="Q11" s="110" t="s">
        <v>94</v>
      </c>
      <c r="R11" s="110" t="s">
        <v>95</v>
      </c>
      <c r="S11" s="110" t="s">
        <v>96</v>
      </c>
      <c r="T11" s="264"/>
      <c r="U11" s="115"/>
      <c r="V11" s="115" t="b">
        <v>0</v>
      </c>
      <c r="W11" s="115" t="str">
        <f>CONCATENATE(L11,":",N11)</f>
        <v>DI7:03</v>
      </c>
      <c r="X11" s="40" t="str">
        <f ca="1">IFERROR(__xludf.DUMMYFUNCTION("VLOOKUP($D119,IMPORTRANGE(""1F5N2lheBqU_ssv2fEg7XSiyl0_Jtf24RQubw3IWp7fc"",""'LC-2 BOM'!C2:AF1000""),X$1,FALSE)"),"05C360")</f>
        <v>05C360</v>
      </c>
      <c r="Y11" s="40" t="str">
        <f ca="1">IFERROR(__xludf.DUMMYFUNCTION("VLOOKUP($D303,IMPORTRANGE(""1F5N2lheBqU_ssv2fEg7XSiyl0_Jtf24RQubw3IWp7fc"",""'LC-2 BOM'!C2:AF900""),Y$1,FALSE)"),"Valve, Discrete Ball")</f>
        <v>Valve, Discrete Ball</v>
      </c>
      <c r="Z11" s="40" t="str">
        <f ca="1">IFERROR(__xludf.DUMMYFUNCTION("VLOOKUP($D303,IMPORTRANGE(""1F5N2lheBqU_ssv2fEg7XSiyl0_Jtf24RQubw3IWp7fc"",""'LC-2 BOM'!C2:AF900""),Y$1,FALSE)"),"Valve, Discrete Ball")</f>
        <v>Valve, Discrete Ball</v>
      </c>
      <c r="AA11" s="40" t="str">
        <f ca="1">IFERROR(__xludf.DUMMYFUNCTION("VLOOKUP($D303,IMPORTRANGE(""1F5N2lheBqU_ssv2fEg7XSiyl0_Jtf24RQubw3IWp7fc"",""'LC-2 BOM'!C2:AF900""),Y$1,FALSE)"),"Valve, Discrete Ball")</f>
        <v>Valve, Discrete Ball</v>
      </c>
      <c r="AB11" s="40" t="str">
        <f ca="1">IFERROR(__xludf.DUMMYFUNCTION("VLOOKUP($D303,IMPORTRANGE(""1F5N2lheBqU_ssv2fEg7XSiyl0_Jtf24RQubw3IWp7fc"",""'LC-2 BOM'!C2:AF1000""),AB$1,FALSE)"),"WFF LC-2 Kero (D60) - MP-108")</f>
        <v>WFF LC-2 Kero (D60) - MP-108</v>
      </c>
      <c r="AC11" s="40" t="str">
        <f ca="1">IFERROR(__xludf.DUMMYFUNCTION("VLOOKUP($D303,IMPORTRANGE(""1F5N2lheBqU_ssv2fEg7XSiyl0_Jtf24RQubw3IWp7fc"",""'LC-2 BOM'!C2:AF1000""),AB$1,FALSE)"),"WFF LC-2 Kero (D60) - MP-108")</f>
        <v>WFF LC-2 Kero (D60) - MP-108</v>
      </c>
      <c r="AD11" s="40" t="str">
        <f ca="1">IFERROR(__xludf.DUMMYFUNCTION("VLOOKUP($D303,IMPORTRANGE(""1F5N2lheBqU_ssv2fEg7XSiyl0_Jtf24RQubw3IWp7fc"",""'LC-2 BOM'!C2:AF1000""),AB$1,FALSE)"),"WFF LC-2 Kero (D60) - MP-108")</f>
        <v>WFF LC-2 Kero (D60) - MP-108</v>
      </c>
      <c r="AE11" s="40" t="str">
        <f ca="1">IFERROR(__xludf.DUMMYFUNCTION("VLOOKUP($D303,IMPORTRANGE(""1F5N2lheBqU_ssv2fEg7XSiyl0_Jtf24RQubw3IWp7fc"",""'LC-2 BOM'!C2:AF1000""),AB$1,FALSE)"),"WFF LC-2 Kero (D60) - MP-108")</f>
        <v>WFF LC-2 Kero (D60) - MP-108</v>
      </c>
      <c r="AF11" s="40" t="str">
        <f ca="1">IFERROR(__xludf.DUMMYFUNCTION("VLOOKUP($D303,IMPORTRANGE(""1F5N2lheBqU_ssv2fEg7XSiyl0_Jtf24RQubw3IWp7fc"",""'LC-2 BOM'!C2:AF1000""),AB$1,FALSE)"),"WFF LC-2 Kero (D60) - MP-108")</f>
        <v>WFF LC-2 Kero (D60) - MP-108</v>
      </c>
      <c r="AG11" s="40" t="str">
        <f ca="1">IFERROR(__xludf.DUMMYFUNCTION("VLOOKUP($D303,IMPORTRANGE(""1F5N2lheBqU_ssv2fEg7XSiyl0_Jtf24RQubw3IWp7fc"",""'LC-2 BOM'!C2:AF1000""),AB$1,FALSE)"),"WFF LC-2 Kero (D60) - MP-108")</f>
        <v>WFF LC-2 Kero (D60) - MP-108</v>
      </c>
      <c r="AH11" s="40" t="str">
        <f ca="1">IFERROR(__xludf.DUMMYFUNCTION("VLOOKUP($D303,IMPORTRANGE(""1F5N2lheBqU_ssv2fEg7XSiyl0_Jtf24RQubw3IWp7fc"",""'LC-2 BOM'!C2:AF1000""),AB$1,FALSE)"),"WFF LC-2 Kero (D60) - MP-108")</f>
        <v>WFF LC-2 Kero (D60) - MP-108</v>
      </c>
      <c r="AI11" s="40" t="str">
        <f ca="1">IFERROR(__xludf.DUMMYFUNCTION("VLOOKUP($D303,IMPORTRANGE(""1F5N2lheBqU_ssv2fEg7XSiyl0_Jtf24RQubw3IWp7fc"",""'LC-2 BOM'!C2:AF1000""),AB$1,FALSE)"),"WFF LC-2 Kero (D60) - MP-108")</f>
        <v>WFF LC-2 Kero (D60) - MP-108</v>
      </c>
      <c r="AJ11" s="40" t="str">
        <f ca="1">IFERROR(__xludf.DUMMYFUNCTION("VLOOKUP($D303,IMPORTRANGE(""1F5N2lheBqU_ssv2fEg7XSiyl0_Jtf24RQubw3IWp7fc"",""'LC-2 BOM'!C2:AF1000""),AB$1,FALSE)"),"WFF LC-2 Kero (D60) - MP-108")</f>
        <v>WFF LC-2 Kero (D60) - MP-108</v>
      </c>
      <c r="AK11" s="40" t="str">
        <f ca="1">IFERROR(__xludf.DUMMYFUNCTION("VLOOKUP($D303,IMPORTRANGE(""1F5N2lheBqU_ssv2fEg7XSiyl0_Jtf24RQubw3IWp7fc"",""'LC-2 BOM'!C2:AF1000""),AB$1,FALSE)"),"WFF LC-2 Kero (D60) - MP-108")</f>
        <v>WFF LC-2 Kero (D60) - MP-108</v>
      </c>
      <c r="AL11" s="40" t="str">
        <f ca="1">IFERROR(__xludf.DUMMYFUNCTION("VLOOKUP($D303,IMPORTRANGE(""1F5N2lheBqU_ssv2fEg7XSiyl0_Jtf24RQubw3IWp7fc"",""'LC-2 BOM'!C2:AF1000""),AB$1,FALSE)"),"WFF LC-2 Kero (D60) - MP-108")</f>
        <v>WFF LC-2 Kero (D60) - MP-108</v>
      </c>
      <c r="AM11" s="40" t="str">
        <f ca="1">IFERROR(__xludf.DUMMYFUNCTION("VLOOKUP($D303,IMPORTRANGE(""1F5N2lheBqU_ssv2fEg7XSiyl0_Jtf24RQubw3IWp7fc"",""'LC-2 BOM'!C2:AF1000""),AB$1,FALSE)"),"WFF LC-2 Kero (D60) - MP-108")</f>
        <v>WFF LC-2 Kero (D60) - MP-108</v>
      </c>
      <c r="AN11" s="40" t="str">
        <f ca="1">IFERROR(__xludf.DUMMYFUNCTION("VLOOKUP($D303,IMPORTRANGE(""1F5N2lheBqU_ssv2fEg7XSiyl0_Jtf24RQubw3IWp7fc"",""'LC-2 BOM'!C2:AF1000""),AB$1,FALSE)"),"WFF LC-2 Kero (D60) - MP-108")</f>
        <v>WFF LC-2 Kero (D60) - MP-108</v>
      </c>
      <c r="AO11" s="40" t="str">
        <f ca="1">IFERROR(__xludf.DUMMYFUNCTION("VLOOKUP($D303,IMPORTRANGE(""1F5N2lheBqU_ssv2fEg7XSiyl0_Jtf24RQubw3IWp7fc"",""'LC-2 BOM'!C2:AF1000""),AB$1,FALSE)"),"WFF LC-2 Kero (D60) - MP-108")</f>
        <v>WFF LC-2 Kero (D60) - MP-108</v>
      </c>
      <c r="AP11" s="40" t="str">
        <f ca="1">IFERROR(__xludf.DUMMYFUNCTION("VLOOKUP($D303,IMPORTRANGE(""1F5N2lheBqU_ssv2fEg7XSiyl0_Jtf24RQubw3IWp7fc"",""'LC-2 BOM'!C2:AF1000""),AB$1,FALSE)"),"WFF LC-2 Kero (D60) - MP-108")</f>
        <v>WFF LC-2 Kero (D60) - MP-108</v>
      </c>
      <c r="AQ11" s="40" t="str">
        <f ca="1">IFERROR(__xludf.DUMMYFUNCTION("VLOOKUP($D303,IMPORTRANGE(""1F5N2lheBqU_ssv2fEg7XSiyl0_Jtf24RQubw3IWp7fc"",""'LC-2 BOM'!C2:AF1000""),AB$1,FALSE)"),"WFF LC-2 Kero (D60) - MP-108")</f>
        <v>WFF LC-2 Kero (D60) - MP-108</v>
      </c>
      <c r="AR11" s="40" t="str">
        <f ca="1">IFERROR(__xludf.DUMMYFUNCTION("VLOOKUP($D303,IMPORTRANGE(""1F5N2lheBqU_ssv2fEg7XSiyl0_Jtf24RQubw3IWp7fc"",""'LC-2 BOM'!C2:AF1000""),AB$1,FALSE)"),"WFF LC-2 Kero (D60) - MP-108")</f>
        <v>WFF LC-2 Kero (D60) - MP-108</v>
      </c>
      <c r="AS11" s="40" t="str">
        <f ca="1">IFERROR(__xludf.DUMMYFUNCTION("VLOOKUP($D303,IMPORTRANGE(""1F5N2lheBqU_ssv2fEg7XSiyl0_Jtf24RQubw3IWp7fc"",""'LC-2 BOM'!C2:AF1000""),AB$1,FALSE)"),"WFF LC-2 Kero (D60) - MP-108")</f>
        <v>WFF LC-2 Kero (D60) - MP-108</v>
      </c>
      <c r="AT11" s="40" t="str">
        <f ca="1">IFERROR(__xludf.DUMMYFUNCTION("VLOOKUP($D303,IMPORTRANGE(""1F5N2lheBqU_ssv2fEg7XSiyl0_Jtf24RQubw3IWp7fc"",""'LC-2 BOM'!C2:AF1000""),AB$1,FALSE)"),"WFF LC-2 Kero (D60) - MP-108")</f>
        <v>WFF LC-2 Kero (D60) - MP-108</v>
      </c>
      <c r="AU11" s="40" t="str">
        <f ca="1">IFERROR(__xludf.DUMMYFUNCTION("VLOOKUP($D303,IMPORTRANGE(""1F5N2lheBqU_ssv2fEg7XSiyl0_Jtf24RQubw3IWp7fc"",""'LC-2 BOM'!C2:AF1000""),AB$1,FALSE)"),"WFF LC-2 Kero (D60) - MP-108")</f>
        <v>WFF LC-2 Kero (D60) - MP-108</v>
      </c>
      <c r="AV11" s="40" t="str">
        <f ca="1">IFERROR(__xludf.DUMMYFUNCTION("VLOOKUP($D303,IMPORTRANGE(""1F5N2lheBqU_ssv2fEg7XSiyl0_Jtf24RQubw3IWp7fc"",""'LC-2 BOM'!C2:AF1000""),AB$1,FALSE)"),"WFF LC-2 Kero (D60) - MP-108")</f>
        <v>WFF LC-2 Kero (D60) - MP-108</v>
      </c>
      <c r="AW11" s="40" t="str">
        <f ca="1">IFERROR(__xludf.DUMMYFUNCTION("VLOOKUP($D303,IMPORTRANGE(""1F5N2lheBqU_ssv2fEg7XSiyl0_Jtf24RQubw3IWp7fc"",""'LC-2 BOM'!C2:AF1000""),AB$1,FALSE)"),"WFF LC-2 Kero (D60) - MP-108")</f>
        <v>WFF LC-2 Kero (D60) - MP-108</v>
      </c>
      <c r="AX11" s="40" t="str">
        <f ca="1">IFERROR(__xludf.DUMMYFUNCTION("VLOOKUP($D303,IMPORTRANGE(""1F5N2lheBqU_ssv2fEg7XSiyl0_Jtf24RQubw3IWp7fc"",""'LC-2 BOM'!C2:AF1000""),AB$1,FALSE)"),"WFF LC-2 Kero (D60) - MP-108")</f>
        <v>WFF LC-2 Kero (D60) - MP-108</v>
      </c>
      <c r="AY11" s="40" t="str">
        <f ca="1">IFERROR(__xludf.DUMMYFUNCTION("VLOOKUP($D303,IMPORTRANGE(""1F5N2lheBqU_ssv2fEg7XSiyl0_Jtf24RQubw3IWp7fc"",""'LC-2 BOM'!C2:AF1000""),AB$1,FALSE)"),"WFF LC-2 Kero (D60) - MP-108")</f>
        <v>WFF LC-2 Kero (D60) - MP-108</v>
      </c>
      <c r="AZ11" s="40" t="str">
        <f ca="1">IFERROR(__xludf.DUMMYFUNCTION("VLOOKUP($D303,IMPORTRANGE(""1F5N2lheBqU_ssv2fEg7XSiyl0_Jtf24RQubw3IWp7fc"",""'LC-2 BOM'!C2:AF1000""),AB$1,FALSE)"),"WFF LC-2 Kero (D60) - MP-108")</f>
        <v>WFF LC-2 Kero (D60) - MP-108</v>
      </c>
      <c r="BA11" s="40" t="str">
        <f ca="1">IFERROR(__xludf.DUMMYFUNCTION("VLOOKUP($D303,IMPORTRANGE(""1F5N2lheBqU_ssv2fEg7XSiyl0_Jtf24RQubw3IWp7fc"",""'LC-2 BOM'!C2:AF1000""),AB$1,FALSE)"),"WFF LC-2 Kero (D60) - MP-108")</f>
        <v>WFF LC-2 Kero (D60) - MP-108</v>
      </c>
    </row>
    <row r="12" spans="1:53" ht="14.25">
      <c r="A12" s="168" t="str">
        <f>CONCATENATE(VLOOKUP(E12,Systems,2,FALSE),"-",VLOOKUP(F12,Subsystems,2,FALSE),"-",VLOOKUP(G12,Components,2,FALSE),"-",VLOOKUP(R12,Metrics,2,FALSE),"-",B12)</f>
        <v>KF-KI-DVL-B-291</v>
      </c>
      <c r="B12" s="100">
        <v>291</v>
      </c>
      <c r="C12" s="110" t="s">
        <v>117</v>
      </c>
      <c r="D12" s="103" t="s">
        <v>115</v>
      </c>
      <c r="E12" s="110" t="s">
        <v>86</v>
      </c>
      <c r="F12" s="110" t="s">
        <v>87</v>
      </c>
      <c r="G12" s="110" t="s">
        <v>101</v>
      </c>
      <c r="H12" s="110" t="s">
        <v>102</v>
      </c>
      <c r="I12" s="264" t="str">
        <f>VLOOKUP(L12,InterfaceCards,2,FALSE)</f>
        <v>C3</v>
      </c>
      <c r="J12" s="39" t="str">
        <f>VLOOKUP(I12,'REF - Interface Cards'!$F$2:$G$11,2,FALSE)</f>
        <v>CB7</v>
      </c>
      <c r="K12" s="265">
        <f>VLOOKUP(L12,InterfaceCards,3,FALSE)</f>
        <v>4</v>
      </c>
      <c r="L12" s="110" t="s">
        <v>103</v>
      </c>
      <c r="M12" s="266">
        <v>5</v>
      </c>
      <c r="N12" s="200" t="s">
        <v>118</v>
      </c>
      <c r="O12" s="110" t="s">
        <v>92</v>
      </c>
      <c r="P12" s="110" t="s">
        <v>109</v>
      </c>
      <c r="Q12" s="110" t="s">
        <v>94</v>
      </c>
      <c r="R12" s="110" t="s">
        <v>105</v>
      </c>
      <c r="S12" s="110"/>
      <c r="T12" s="115"/>
      <c r="U12" s="115"/>
      <c r="V12" s="115" t="b">
        <v>0</v>
      </c>
      <c r="W12" s="115" t="str">
        <f>CONCATENATE(L12,":",N12)</f>
        <v>DO6:04</v>
      </c>
      <c r="X12" s="40" t="str">
        <f ca="1">IFERROR(__xludf.DUMMYFUNCTION("VLOOKUP($D119,IMPORTRANGE(""1F5N2lheBqU_ssv2fEg7XSiyl0_Jtf24RQubw3IWp7fc"",""'LC-2 BOM'!C2:AF1000""),X$1,FALSE)"),"05C360")</f>
        <v>05C360</v>
      </c>
      <c r="Y12" s="40" t="str">
        <f ca="1">IFERROR(__xludf.DUMMYFUNCTION("VLOOKUP($D314,IMPORTRANGE(""1F5N2lheBqU_ssv2fEg7XSiyl0_Jtf24RQubw3IWp7fc"",""'LC-2 BOM'!C2:AF900""),Y$1,FALSE)"),"Valve, Discrete Ball")</f>
        <v>Valve, Discrete Ball</v>
      </c>
      <c r="Z12" s="40" t="str">
        <f ca="1">IFERROR(__xludf.DUMMYFUNCTION("VLOOKUP($D314,IMPORTRANGE(""1F5N2lheBqU_ssv2fEg7XSiyl0_Jtf24RQubw3IWp7fc"",""'LC-2 BOM'!C2:AF900""),Y$1,FALSE)"),"Valve, Discrete Ball")</f>
        <v>Valve, Discrete Ball</v>
      </c>
      <c r="AA12" s="40" t="str">
        <f ca="1">IFERROR(__xludf.DUMMYFUNCTION("VLOOKUP($D314,IMPORTRANGE(""1F5N2lheBqU_ssv2fEg7XSiyl0_Jtf24RQubw3IWp7fc"",""'LC-2 BOM'!C2:AF900""),Y$1,FALSE)"),"Valve, Discrete Ball")</f>
        <v>Valve, Discrete Ball</v>
      </c>
      <c r="AB12" s="40" t="str">
        <f ca="1">IFERROR(__xludf.DUMMYFUNCTION("VLOOKUP($D314,IMPORTRANGE(""1F5N2lheBqU_ssv2fEg7XSiyl0_Jtf24RQubw3IWp7fc"",""'LC-2 BOM'!C2:AF1000""),AB$1,FALSE)"),"WFF LC-2 Kero (D60) - MP-108")</f>
        <v>WFF LC-2 Kero (D60) - MP-108</v>
      </c>
      <c r="AC12" s="40" t="str">
        <f ca="1">IFERROR(__xludf.DUMMYFUNCTION("VLOOKUP($D314,IMPORTRANGE(""1F5N2lheBqU_ssv2fEg7XSiyl0_Jtf24RQubw3IWp7fc"",""'LC-2 BOM'!C2:AF1000""),AB$1,FALSE)"),"WFF LC-2 Kero (D60) - MP-108")</f>
        <v>WFF LC-2 Kero (D60) - MP-108</v>
      </c>
      <c r="AD12" s="40" t="str">
        <f ca="1">IFERROR(__xludf.DUMMYFUNCTION("VLOOKUP($D314,IMPORTRANGE(""1F5N2lheBqU_ssv2fEg7XSiyl0_Jtf24RQubw3IWp7fc"",""'LC-2 BOM'!C2:AF1000""),AB$1,FALSE)"),"WFF LC-2 Kero (D60) - MP-108")</f>
        <v>WFF LC-2 Kero (D60) - MP-108</v>
      </c>
      <c r="AE12" s="40" t="str">
        <f ca="1">IFERROR(__xludf.DUMMYFUNCTION("VLOOKUP($D314,IMPORTRANGE(""1F5N2lheBqU_ssv2fEg7XSiyl0_Jtf24RQubw3IWp7fc"",""'LC-2 BOM'!C2:AF1000""),AB$1,FALSE)"),"WFF LC-2 Kero (D60) - MP-108")</f>
        <v>WFF LC-2 Kero (D60) - MP-108</v>
      </c>
      <c r="AF12" s="40" t="str">
        <f ca="1">IFERROR(__xludf.DUMMYFUNCTION("VLOOKUP($D314,IMPORTRANGE(""1F5N2lheBqU_ssv2fEg7XSiyl0_Jtf24RQubw3IWp7fc"",""'LC-2 BOM'!C2:AF1000""),AB$1,FALSE)"),"WFF LC-2 Kero (D60) - MP-108")</f>
        <v>WFF LC-2 Kero (D60) - MP-108</v>
      </c>
      <c r="AG12" s="40" t="str">
        <f ca="1">IFERROR(__xludf.DUMMYFUNCTION("VLOOKUP($D314,IMPORTRANGE(""1F5N2lheBqU_ssv2fEg7XSiyl0_Jtf24RQubw3IWp7fc"",""'LC-2 BOM'!C2:AF1000""),AB$1,FALSE)"),"WFF LC-2 Kero (D60) - MP-108")</f>
        <v>WFF LC-2 Kero (D60) - MP-108</v>
      </c>
      <c r="AH12" s="40" t="str">
        <f ca="1">IFERROR(__xludf.DUMMYFUNCTION("VLOOKUP($D314,IMPORTRANGE(""1F5N2lheBqU_ssv2fEg7XSiyl0_Jtf24RQubw3IWp7fc"",""'LC-2 BOM'!C2:AF1000""),AB$1,FALSE)"),"WFF LC-2 Kero (D60) - MP-108")</f>
        <v>WFF LC-2 Kero (D60) - MP-108</v>
      </c>
      <c r="AI12" s="40" t="str">
        <f ca="1">IFERROR(__xludf.DUMMYFUNCTION("VLOOKUP($D314,IMPORTRANGE(""1F5N2lheBqU_ssv2fEg7XSiyl0_Jtf24RQubw3IWp7fc"",""'LC-2 BOM'!C2:AF1000""),AB$1,FALSE)"),"WFF LC-2 Kero (D60) - MP-108")</f>
        <v>WFF LC-2 Kero (D60) - MP-108</v>
      </c>
      <c r="AJ12" s="40" t="str">
        <f ca="1">IFERROR(__xludf.DUMMYFUNCTION("VLOOKUP($D314,IMPORTRANGE(""1F5N2lheBqU_ssv2fEg7XSiyl0_Jtf24RQubw3IWp7fc"",""'LC-2 BOM'!C2:AF1000""),AB$1,FALSE)"),"WFF LC-2 Kero (D60) - MP-108")</f>
        <v>WFF LC-2 Kero (D60) - MP-108</v>
      </c>
      <c r="AK12" s="40" t="str">
        <f ca="1">IFERROR(__xludf.DUMMYFUNCTION("VLOOKUP($D314,IMPORTRANGE(""1F5N2lheBqU_ssv2fEg7XSiyl0_Jtf24RQubw3IWp7fc"",""'LC-2 BOM'!C2:AF1000""),AB$1,FALSE)"),"WFF LC-2 Kero (D60) - MP-108")</f>
        <v>WFF LC-2 Kero (D60) - MP-108</v>
      </c>
      <c r="AL12" s="40" t="str">
        <f ca="1">IFERROR(__xludf.DUMMYFUNCTION("VLOOKUP($D314,IMPORTRANGE(""1F5N2lheBqU_ssv2fEg7XSiyl0_Jtf24RQubw3IWp7fc"",""'LC-2 BOM'!C2:AF1000""),AB$1,FALSE)"),"WFF LC-2 Kero (D60) - MP-108")</f>
        <v>WFF LC-2 Kero (D60) - MP-108</v>
      </c>
      <c r="AM12" s="40" t="str">
        <f ca="1">IFERROR(__xludf.DUMMYFUNCTION("VLOOKUP($D314,IMPORTRANGE(""1F5N2lheBqU_ssv2fEg7XSiyl0_Jtf24RQubw3IWp7fc"",""'LC-2 BOM'!C2:AF1000""),AB$1,FALSE)"),"WFF LC-2 Kero (D60) - MP-108")</f>
        <v>WFF LC-2 Kero (D60) - MP-108</v>
      </c>
      <c r="AN12" s="40" t="str">
        <f ca="1">IFERROR(__xludf.DUMMYFUNCTION("VLOOKUP($D314,IMPORTRANGE(""1F5N2lheBqU_ssv2fEg7XSiyl0_Jtf24RQubw3IWp7fc"",""'LC-2 BOM'!C2:AF1000""),AB$1,FALSE)"),"WFF LC-2 Kero (D60) - MP-108")</f>
        <v>WFF LC-2 Kero (D60) - MP-108</v>
      </c>
      <c r="AO12" s="40" t="str">
        <f ca="1">IFERROR(__xludf.DUMMYFUNCTION("VLOOKUP($D314,IMPORTRANGE(""1F5N2lheBqU_ssv2fEg7XSiyl0_Jtf24RQubw3IWp7fc"",""'LC-2 BOM'!C2:AF1000""),AB$1,FALSE)"),"WFF LC-2 Kero (D60) - MP-108")</f>
        <v>WFF LC-2 Kero (D60) - MP-108</v>
      </c>
      <c r="AP12" s="40" t="str">
        <f ca="1">IFERROR(__xludf.DUMMYFUNCTION("VLOOKUP($D314,IMPORTRANGE(""1F5N2lheBqU_ssv2fEg7XSiyl0_Jtf24RQubw3IWp7fc"",""'LC-2 BOM'!C2:AF1000""),AB$1,FALSE)"),"WFF LC-2 Kero (D60) - MP-108")</f>
        <v>WFF LC-2 Kero (D60) - MP-108</v>
      </c>
      <c r="AQ12" s="40" t="str">
        <f ca="1">IFERROR(__xludf.DUMMYFUNCTION("VLOOKUP($D314,IMPORTRANGE(""1F5N2lheBqU_ssv2fEg7XSiyl0_Jtf24RQubw3IWp7fc"",""'LC-2 BOM'!C2:AF1000""),AB$1,FALSE)"),"WFF LC-2 Kero (D60) - MP-108")</f>
        <v>WFF LC-2 Kero (D60) - MP-108</v>
      </c>
      <c r="AR12" s="40" t="str">
        <f ca="1">IFERROR(__xludf.DUMMYFUNCTION("VLOOKUP($D314,IMPORTRANGE(""1F5N2lheBqU_ssv2fEg7XSiyl0_Jtf24RQubw3IWp7fc"",""'LC-2 BOM'!C2:AF1000""),AB$1,FALSE)"),"WFF LC-2 Kero (D60) - MP-108")</f>
        <v>WFF LC-2 Kero (D60) - MP-108</v>
      </c>
      <c r="AS12" s="40" t="str">
        <f ca="1">IFERROR(__xludf.DUMMYFUNCTION("VLOOKUP($D314,IMPORTRANGE(""1F5N2lheBqU_ssv2fEg7XSiyl0_Jtf24RQubw3IWp7fc"",""'LC-2 BOM'!C2:AF1000""),AB$1,FALSE)"),"WFF LC-2 Kero (D60) - MP-108")</f>
        <v>WFF LC-2 Kero (D60) - MP-108</v>
      </c>
      <c r="AT12" s="40" t="str">
        <f ca="1">IFERROR(__xludf.DUMMYFUNCTION("VLOOKUP($D314,IMPORTRANGE(""1F5N2lheBqU_ssv2fEg7XSiyl0_Jtf24RQubw3IWp7fc"",""'LC-2 BOM'!C2:AF1000""),AB$1,FALSE)"),"WFF LC-2 Kero (D60) - MP-108")</f>
        <v>WFF LC-2 Kero (D60) - MP-108</v>
      </c>
      <c r="AU12" s="40" t="str">
        <f ca="1">IFERROR(__xludf.DUMMYFUNCTION("VLOOKUP($D314,IMPORTRANGE(""1F5N2lheBqU_ssv2fEg7XSiyl0_Jtf24RQubw3IWp7fc"",""'LC-2 BOM'!C2:AF1000""),AB$1,FALSE)"),"WFF LC-2 Kero (D60) - MP-108")</f>
        <v>WFF LC-2 Kero (D60) - MP-108</v>
      </c>
      <c r="AV12" s="40" t="str">
        <f ca="1">IFERROR(__xludf.DUMMYFUNCTION("VLOOKUP($D314,IMPORTRANGE(""1F5N2lheBqU_ssv2fEg7XSiyl0_Jtf24RQubw3IWp7fc"",""'LC-2 BOM'!C2:AF1000""),AB$1,FALSE)"),"WFF LC-2 Kero (D60) - MP-108")</f>
        <v>WFF LC-2 Kero (D60) - MP-108</v>
      </c>
      <c r="AW12" s="40" t="str">
        <f ca="1">IFERROR(__xludf.DUMMYFUNCTION("VLOOKUP($D314,IMPORTRANGE(""1F5N2lheBqU_ssv2fEg7XSiyl0_Jtf24RQubw3IWp7fc"",""'LC-2 BOM'!C2:AF1000""),AB$1,FALSE)"),"WFF LC-2 Kero (D60) - MP-108")</f>
        <v>WFF LC-2 Kero (D60) - MP-108</v>
      </c>
      <c r="AX12" s="40" t="str">
        <f ca="1">IFERROR(__xludf.DUMMYFUNCTION("VLOOKUP($D314,IMPORTRANGE(""1F5N2lheBqU_ssv2fEg7XSiyl0_Jtf24RQubw3IWp7fc"",""'LC-2 BOM'!C2:AF1000""),AB$1,FALSE)"),"WFF LC-2 Kero (D60) - MP-108")</f>
        <v>WFF LC-2 Kero (D60) - MP-108</v>
      </c>
      <c r="AY12" s="40" t="str">
        <f ca="1">IFERROR(__xludf.DUMMYFUNCTION("VLOOKUP($D314,IMPORTRANGE(""1F5N2lheBqU_ssv2fEg7XSiyl0_Jtf24RQubw3IWp7fc"",""'LC-2 BOM'!C2:AF1000""),AB$1,FALSE)"),"WFF LC-2 Kero (D60) - MP-108")</f>
        <v>WFF LC-2 Kero (D60) - MP-108</v>
      </c>
      <c r="AZ12" s="40" t="str">
        <f ca="1">IFERROR(__xludf.DUMMYFUNCTION("VLOOKUP($D314,IMPORTRANGE(""1F5N2lheBqU_ssv2fEg7XSiyl0_Jtf24RQubw3IWp7fc"",""'LC-2 BOM'!C2:AF1000""),AB$1,FALSE)"),"WFF LC-2 Kero (D60) - MP-108")</f>
        <v>WFF LC-2 Kero (D60) - MP-108</v>
      </c>
      <c r="BA12" s="40" t="str">
        <f ca="1">IFERROR(__xludf.DUMMYFUNCTION("VLOOKUP($D314,IMPORTRANGE(""1F5N2lheBqU_ssv2fEg7XSiyl0_Jtf24RQubw3IWp7fc"",""'LC-2 BOM'!C2:AF1000""),AB$1,FALSE)"),"WFF LC-2 Kero (D60) - MP-108")</f>
        <v>WFF LC-2 Kero (D60) - MP-108</v>
      </c>
    </row>
    <row r="13" spans="1:53" ht="14.25">
      <c r="A13" s="168" t="str">
        <f>CONCATENATE(VLOOKUP(E13,Systems,2,FALSE),"-",VLOOKUP(F13,Subsystems,2,FALSE),"-",VLOOKUP(G13,Components,2,FALSE),"-",VLOOKUP(R13,Metrics,2,FALSE),"-",B13)</f>
        <v>KF-KC-LS-PxC-314</v>
      </c>
      <c r="B13" s="100">
        <v>314</v>
      </c>
      <c r="C13" s="110" t="s">
        <v>119</v>
      </c>
      <c r="D13" s="263" t="s">
        <v>120</v>
      </c>
      <c r="E13" s="110" t="s">
        <v>86</v>
      </c>
      <c r="F13" s="110" t="s">
        <v>121</v>
      </c>
      <c r="G13" s="110" t="s">
        <v>88</v>
      </c>
      <c r="H13" s="110" t="s">
        <v>89</v>
      </c>
      <c r="I13" s="264" t="str">
        <f>VLOOKUP(L13,InterfaceCards,2,FALSE)</f>
        <v>C3</v>
      </c>
      <c r="J13" s="39" t="str">
        <f>VLOOKUP(I13,'REF - Interface Cards'!$F$2:$G$11,2,FALSE)</f>
        <v>CB7</v>
      </c>
      <c r="K13" s="265">
        <f>VLOOKUP(L13,InterfaceCards,3,FALSE)</f>
        <v>3</v>
      </c>
      <c r="L13" s="110" t="s">
        <v>90</v>
      </c>
      <c r="M13" s="110">
        <v>16</v>
      </c>
      <c r="N13" s="200">
        <v>13</v>
      </c>
      <c r="O13" s="110" t="s">
        <v>92</v>
      </c>
      <c r="P13" s="110" t="s">
        <v>109</v>
      </c>
      <c r="Q13" s="110" t="s">
        <v>94</v>
      </c>
      <c r="R13" s="110" t="s">
        <v>99</v>
      </c>
      <c r="S13" s="110" t="s">
        <v>96</v>
      </c>
      <c r="T13" s="264"/>
      <c r="U13" s="115"/>
      <c r="V13" s="115" t="b">
        <v>0</v>
      </c>
      <c r="W13" s="115" t="str">
        <f>CONCATENATE(L13,":",N13)</f>
        <v>DI7:13</v>
      </c>
      <c r="X13" s="40" t="str">
        <f ca="1">IFERROR(__xludf.DUMMYFUNCTION("VLOOKUP($D119,IMPORTRANGE(""1F5N2lheBqU_ssv2fEg7XSiyl0_Jtf24RQubw3IWp7fc"",""'LC-2 BOM'!C2:AF1000""),X$1,FALSE)"),"05C360")</f>
        <v>05C360</v>
      </c>
      <c r="Y13" s="40" t="str">
        <f ca="1">IFERROR(__xludf.DUMMYFUNCTION("VLOOKUP($D296,IMPORTRANGE(""1zGeY54V42y3h6ga3LEauokEcjIAfHuNXKCYKLfLWtMI"",""'LC-2 BOM'!C2:AF900""),Y$1,FALSE)"),"Valve, Discrete Ball")</f>
        <v>Valve, Discrete Ball</v>
      </c>
      <c r="Z13" s="40" t="str">
        <f ca="1">IFERROR(__xludf.DUMMYFUNCTION("VLOOKUP($D296,IMPORTRANGE(""1zGeY54V42y3h6ga3LEauokEcjIAfHuNXKCYKLfLWtMI"",""'LC-2 BOM'!C2:AF900""),Y$1,FALSE)"),"Valve, Discrete Ball")</f>
        <v>Valve, Discrete Ball</v>
      </c>
      <c r="AA13" s="40" t="str">
        <f ca="1">IFERROR(__xludf.DUMMYFUNCTION("VLOOKUP($D296,IMPORTRANGE(""1zGeY54V42y3h6ga3LEauokEcjIAfHuNXKCYKLfLWtMI"",""'LC-2 BOM'!C2:AF900""),Y$1,FALSE)"),"Valve, Discrete Ball")</f>
        <v>Valve, Discrete Ball</v>
      </c>
      <c r="AB13" s="40" t="str">
        <f ca="1">IFERROR(__xludf.DUMMYFUNCTION("VLOOKUP($D296,IMPORTRANGE(""1F5N2lheBqU_ssv2fEg7XSiyl0_Jtf24RQubw3IWp7fc"",""'LC-2 BOM'!C2:AF1000""),AB$1,FALSE)"),"WFF LC-2 Kero (D60) - MP-108")</f>
        <v>WFF LC-2 Kero (D60) - MP-108</v>
      </c>
      <c r="AC13" s="40" t="str">
        <f ca="1">IFERROR(__xludf.DUMMYFUNCTION("VLOOKUP($D296,IMPORTRANGE(""1F5N2lheBqU_ssv2fEg7XSiyl0_Jtf24RQubw3IWp7fc"",""'LC-2 BOM'!C2:AF1000""),AB$1,FALSE)"),"WFF LC-2 Kero (D60) - MP-108")</f>
        <v>WFF LC-2 Kero (D60) - MP-108</v>
      </c>
      <c r="AD13" s="40" t="str">
        <f ca="1">IFERROR(__xludf.DUMMYFUNCTION("VLOOKUP($D296,IMPORTRANGE(""1F5N2lheBqU_ssv2fEg7XSiyl0_Jtf24RQubw3IWp7fc"",""'LC-2 BOM'!C2:AF1000""),AB$1,FALSE)"),"WFF LC-2 Kero (D60) - MP-108")</f>
        <v>WFF LC-2 Kero (D60) - MP-108</v>
      </c>
      <c r="AE13" s="40" t="str">
        <f ca="1">IFERROR(__xludf.DUMMYFUNCTION("VLOOKUP($D296,IMPORTRANGE(""1F5N2lheBqU_ssv2fEg7XSiyl0_Jtf24RQubw3IWp7fc"",""'LC-2 BOM'!C2:AF1000""),AB$1,FALSE)"),"WFF LC-2 Kero (D60) - MP-108")</f>
        <v>WFF LC-2 Kero (D60) - MP-108</v>
      </c>
      <c r="AF13" s="40" t="str">
        <f ca="1">IFERROR(__xludf.DUMMYFUNCTION("VLOOKUP($D296,IMPORTRANGE(""1F5N2lheBqU_ssv2fEg7XSiyl0_Jtf24RQubw3IWp7fc"",""'LC-2 BOM'!C2:AF1000""),AB$1,FALSE)"),"WFF LC-2 Kero (D60) - MP-108")</f>
        <v>WFF LC-2 Kero (D60) - MP-108</v>
      </c>
      <c r="AG13" s="40" t="str">
        <f ca="1">IFERROR(__xludf.DUMMYFUNCTION("VLOOKUP($D296,IMPORTRANGE(""1F5N2lheBqU_ssv2fEg7XSiyl0_Jtf24RQubw3IWp7fc"",""'LC-2 BOM'!C2:AF1000""),AB$1,FALSE)"),"WFF LC-2 Kero (D60) - MP-108")</f>
        <v>WFF LC-2 Kero (D60) - MP-108</v>
      </c>
      <c r="AH13" s="40" t="str">
        <f ca="1">IFERROR(__xludf.DUMMYFUNCTION("VLOOKUP($D296,IMPORTRANGE(""1F5N2lheBqU_ssv2fEg7XSiyl0_Jtf24RQubw3IWp7fc"",""'LC-2 BOM'!C2:AF1000""),AB$1,FALSE)"),"WFF LC-2 Kero (D60) - MP-108")</f>
        <v>WFF LC-2 Kero (D60) - MP-108</v>
      </c>
      <c r="AI13" s="40" t="str">
        <f ca="1">IFERROR(__xludf.DUMMYFUNCTION("VLOOKUP($D296,IMPORTRANGE(""1F5N2lheBqU_ssv2fEg7XSiyl0_Jtf24RQubw3IWp7fc"",""'LC-2 BOM'!C2:AF1000""),AB$1,FALSE)"),"WFF LC-2 Kero (D60) - MP-108")</f>
        <v>WFF LC-2 Kero (D60) - MP-108</v>
      </c>
      <c r="AJ13" s="40" t="str">
        <f ca="1">IFERROR(__xludf.DUMMYFUNCTION("VLOOKUP($D296,IMPORTRANGE(""1F5N2lheBqU_ssv2fEg7XSiyl0_Jtf24RQubw3IWp7fc"",""'LC-2 BOM'!C2:AF1000""),AB$1,FALSE)"),"WFF LC-2 Kero (D60) - MP-108")</f>
        <v>WFF LC-2 Kero (D60) - MP-108</v>
      </c>
      <c r="AK13" s="40" t="str">
        <f ca="1">IFERROR(__xludf.DUMMYFUNCTION("VLOOKUP($D296,IMPORTRANGE(""1F5N2lheBqU_ssv2fEg7XSiyl0_Jtf24RQubw3IWp7fc"",""'LC-2 BOM'!C2:AF1000""),AB$1,FALSE)"),"WFF LC-2 Kero (D60) - MP-108")</f>
        <v>WFF LC-2 Kero (D60) - MP-108</v>
      </c>
      <c r="AL13" s="40" t="str">
        <f ca="1">IFERROR(__xludf.DUMMYFUNCTION("VLOOKUP($D296,IMPORTRANGE(""1F5N2lheBqU_ssv2fEg7XSiyl0_Jtf24RQubw3IWp7fc"",""'LC-2 BOM'!C2:AF1000""),AB$1,FALSE)"),"WFF LC-2 Kero (D60) - MP-108")</f>
        <v>WFF LC-2 Kero (D60) - MP-108</v>
      </c>
      <c r="AM13" s="40" t="str">
        <f ca="1">IFERROR(__xludf.DUMMYFUNCTION("VLOOKUP($D296,IMPORTRANGE(""1F5N2lheBqU_ssv2fEg7XSiyl0_Jtf24RQubw3IWp7fc"",""'LC-2 BOM'!C2:AF1000""),AB$1,FALSE)"),"WFF LC-2 Kero (D60) - MP-108")</f>
        <v>WFF LC-2 Kero (D60) - MP-108</v>
      </c>
      <c r="AN13" s="40" t="str">
        <f ca="1">IFERROR(__xludf.DUMMYFUNCTION("VLOOKUP($D296,IMPORTRANGE(""1F5N2lheBqU_ssv2fEg7XSiyl0_Jtf24RQubw3IWp7fc"",""'LC-2 BOM'!C2:AF1000""),AB$1,FALSE)"),"WFF LC-2 Kero (D60) - MP-108")</f>
        <v>WFF LC-2 Kero (D60) - MP-108</v>
      </c>
      <c r="AO13" s="40" t="str">
        <f ca="1">IFERROR(__xludf.DUMMYFUNCTION("VLOOKUP($D296,IMPORTRANGE(""1F5N2lheBqU_ssv2fEg7XSiyl0_Jtf24RQubw3IWp7fc"",""'LC-2 BOM'!C2:AF1000""),AB$1,FALSE)"),"WFF LC-2 Kero (D60) - MP-108")</f>
        <v>WFF LC-2 Kero (D60) - MP-108</v>
      </c>
      <c r="AP13" s="40" t="str">
        <f ca="1">IFERROR(__xludf.DUMMYFUNCTION("VLOOKUP($D296,IMPORTRANGE(""1F5N2lheBqU_ssv2fEg7XSiyl0_Jtf24RQubw3IWp7fc"",""'LC-2 BOM'!C2:AF1000""),AB$1,FALSE)"),"WFF LC-2 Kero (D60) - MP-108")</f>
        <v>WFF LC-2 Kero (D60) - MP-108</v>
      </c>
      <c r="AQ13" s="40" t="str">
        <f ca="1">IFERROR(__xludf.DUMMYFUNCTION("VLOOKUP($D296,IMPORTRANGE(""1F5N2lheBqU_ssv2fEg7XSiyl0_Jtf24RQubw3IWp7fc"",""'LC-2 BOM'!C2:AF1000""),AB$1,FALSE)"),"WFF LC-2 Kero (D60) - MP-108")</f>
        <v>WFF LC-2 Kero (D60) - MP-108</v>
      </c>
      <c r="AR13" s="40" t="str">
        <f ca="1">IFERROR(__xludf.DUMMYFUNCTION("VLOOKUP($D296,IMPORTRANGE(""1F5N2lheBqU_ssv2fEg7XSiyl0_Jtf24RQubw3IWp7fc"",""'LC-2 BOM'!C2:AF1000""),AB$1,FALSE)"),"WFF LC-2 Kero (D60) - MP-108")</f>
        <v>WFF LC-2 Kero (D60) - MP-108</v>
      </c>
      <c r="AS13" s="40" t="str">
        <f ca="1">IFERROR(__xludf.DUMMYFUNCTION("VLOOKUP($D296,IMPORTRANGE(""1F5N2lheBqU_ssv2fEg7XSiyl0_Jtf24RQubw3IWp7fc"",""'LC-2 BOM'!C2:AF1000""),AB$1,FALSE)"),"WFF LC-2 Kero (D60) - MP-108")</f>
        <v>WFF LC-2 Kero (D60) - MP-108</v>
      </c>
      <c r="AT13" s="40" t="str">
        <f ca="1">IFERROR(__xludf.DUMMYFUNCTION("VLOOKUP($D296,IMPORTRANGE(""1F5N2lheBqU_ssv2fEg7XSiyl0_Jtf24RQubw3IWp7fc"",""'LC-2 BOM'!C2:AF1000""),AB$1,FALSE)"),"WFF LC-2 Kero (D60) - MP-108")</f>
        <v>WFF LC-2 Kero (D60) - MP-108</v>
      </c>
      <c r="AU13" s="40" t="str">
        <f ca="1">IFERROR(__xludf.DUMMYFUNCTION("VLOOKUP($D296,IMPORTRANGE(""1F5N2lheBqU_ssv2fEg7XSiyl0_Jtf24RQubw3IWp7fc"",""'LC-2 BOM'!C2:AF1000""),AB$1,FALSE)"),"WFF LC-2 Kero (D60) - MP-108")</f>
        <v>WFF LC-2 Kero (D60) - MP-108</v>
      </c>
      <c r="AV13" s="40" t="str">
        <f ca="1">IFERROR(__xludf.DUMMYFUNCTION("VLOOKUP($D296,IMPORTRANGE(""1F5N2lheBqU_ssv2fEg7XSiyl0_Jtf24RQubw3IWp7fc"",""'LC-2 BOM'!C2:AF1000""),AB$1,FALSE)"),"WFF LC-2 Kero (D60) - MP-108")</f>
        <v>WFF LC-2 Kero (D60) - MP-108</v>
      </c>
      <c r="AW13" s="40" t="str">
        <f ca="1">IFERROR(__xludf.DUMMYFUNCTION("VLOOKUP($D296,IMPORTRANGE(""1F5N2lheBqU_ssv2fEg7XSiyl0_Jtf24RQubw3IWp7fc"",""'LC-2 BOM'!C2:AF1000""),AB$1,FALSE)"),"WFF LC-2 Kero (D60) - MP-108")</f>
        <v>WFF LC-2 Kero (D60) - MP-108</v>
      </c>
      <c r="AX13" s="40" t="str">
        <f ca="1">IFERROR(__xludf.DUMMYFUNCTION("VLOOKUP($D296,IMPORTRANGE(""1F5N2lheBqU_ssv2fEg7XSiyl0_Jtf24RQubw3IWp7fc"",""'LC-2 BOM'!C2:AF1000""),AB$1,FALSE)"),"WFF LC-2 Kero (D60) - MP-108")</f>
        <v>WFF LC-2 Kero (D60) - MP-108</v>
      </c>
      <c r="AY13" s="40" t="str">
        <f ca="1">IFERROR(__xludf.DUMMYFUNCTION("VLOOKUP($D296,IMPORTRANGE(""1F5N2lheBqU_ssv2fEg7XSiyl0_Jtf24RQubw3IWp7fc"",""'LC-2 BOM'!C2:AF1000""),AB$1,FALSE)"),"WFF LC-2 Kero (D60) - MP-108")</f>
        <v>WFF LC-2 Kero (D60) - MP-108</v>
      </c>
      <c r="AZ13" s="40" t="str">
        <f ca="1">IFERROR(__xludf.DUMMYFUNCTION("VLOOKUP($D296,IMPORTRANGE(""1F5N2lheBqU_ssv2fEg7XSiyl0_Jtf24RQubw3IWp7fc"",""'LC-2 BOM'!C2:AF1000""),AB$1,FALSE)"),"WFF LC-2 Kero (D60) - MP-108")</f>
        <v>WFF LC-2 Kero (D60) - MP-108</v>
      </c>
      <c r="BA13" s="40" t="str">
        <f ca="1">IFERROR(__xludf.DUMMYFUNCTION("VLOOKUP($D296,IMPORTRANGE(""1F5N2lheBqU_ssv2fEg7XSiyl0_Jtf24RQubw3IWp7fc"",""'LC-2 BOM'!C2:AF1000""),AB$1,FALSE)"),"WFF LC-2 Kero (D60) - MP-108")</f>
        <v>WFF LC-2 Kero (D60) - MP-108</v>
      </c>
    </row>
    <row r="14" spans="1:53" ht="14.25">
      <c r="A14" s="168" t="str">
        <f>CONCATENATE(VLOOKUP(E14,Systems,2,FALSE),"-",VLOOKUP(F14,Subsystems,2,FALSE),"-",VLOOKUP(G14,Components,2,FALSE),"-",VLOOKUP(R14,Metrics,2,FALSE),"-",B14)</f>
        <v>KF-KI-LS-PxO-307</v>
      </c>
      <c r="B14" s="100">
        <v>307</v>
      </c>
      <c r="C14" s="110" t="s">
        <v>122</v>
      </c>
      <c r="D14" s="263" t="s">
        <v>120</v>
      </c>
      <c r="E14" s="110" t="s">
        <v>86</v>
      </c>
      <c r="F14" s="110" t="s">
        <v>87</v>
      </c>
      <c r="G14" s="110" t="s">
        <v>88</v>
      </c>
      <c r="H14" s="110" t="s">
        <v>89</v>
      </c>
      <c r="I14" s="264" t="str">
        <f>VLOOKUP(L14,InterfaceCards,2,FALSE)</f>
        <v>C3</v>
      </c>
      <c r="J14" s="39" t="str">
        <f>VLOOKUP(I14,'REF - Interface Cards'!$F$2:$G$11,2,FALSE)</f>
        <v>CB7</v>
      </c>
      <c r="K14" s="265">
        <f>VLOOKUP(L14,InterfaceCards,3,FALSE)</f>
        <v>3</v>
      </c>
      <c r="L14" s="110" t="s">
        <v>90</v>
      </c>
      <c r="M14" s="110">
        <v>7</v>
      </c>
      <c r="N14" s="200" t="s">
        <v>123</v>
      </c>
      <c r="O14" s="110" t="s">
        <v>92</v>
      </c>
      <c r="P14" s="110" t="s">
        <v>109</v>
      </c>
      <c r="Q14" s="110" t="s">
        <v>94</v>
      </c>
      <c r="R14" s="110" t="s">
        <v>95</v>
      </c>
      <c r="S14" s="110" t="s">
        <v>96</v>
      </c>
      <c r="T14" s="264"/>
      <c r="U14" s="115"/>
      <c r="V14" s="115" t="b">
        <v>0</v>
      </c>
      <c r="W14" s="115" t="str">
        <f>CONCATENATE(L14,":",N14)</f>
        <v>DI7:06</v>
      </c>
      <c r="X14" s="40" t="str">
        <f ca="1">IFERROR(__xludf.DUMMYFUNCTION("VLOOKUP($D119,IMPORTRANGE(""1F5N2lheBqU_ssv2fEg7XSiyl0_Jtf24RQubw3IWp7fc"",""'LC-2 BOM'!C2:AF1000""),X$1,FALSE)"),"05C360")</f>
        <v>05C360</v>
      </c>
      <c r="Y14" s="40" t="str">
        <f ca="1">IFERROR(__xludf.DUMMYFUNCTION("VLOOKUP($D306,IMPORTRANGE(""1zGeY54V42y3h6ga3LEauokEcjIAfHuNXKCYKLfLWtMI"",""'LC-2 BOM'!C2:AF900""),Y$1,FALSE)"),"Valve, Discrete Ball")</f>
        <v>Valve, Discrete Ball</v>
      </c>
      <c r="Z14" s="40" t="str">
        <f ca="1">IFERROR(__xludf.DUMMYFUNCTION("VLOOKUP($D306,IMPORTRANGE(""1zGeY54V42y3h6ga3LEauokEcjIAfHuNXKCYKLfLWtMI"",""'LC-2 BOM'!C2:AF900""),Y$1,FALSE)"),"Valve, Discrete Ball")</f>
        <v>Valve, Discrete Ball</v>
      </c>
      <c r="AA14" s="40" t="str">
        <f ca="1">IFERROR(__xludf.DUMMYFUNCTION("VLOOKUP($D306,IMPORTRANGE(""1zGeY54V42y3h6ga3LEauokEcjIAfHuNXKCYKLfLWtMI"",""'LC-2 BOM'!C2:AF900""),Y$1,FALSE)"),"Valve, Discrete Ball")</f>
        <v>Valve, Discrete Ball</v>
      </c>
      <c r="AB14" s="40" t="str">
        <f ca="1">IFERROR(__xludf.DUMMYFUNCTION("VLOOKUP($D306,IMPORTRANGE(""1F5N2lheBqU_ssv2fEg7XSiyl0_Jtf24RQubw3IWp7fc"",""'LC-2 BOM'!C2:AF1000""),AB$1,FALSE)"),"WFF LC-2 Kero (D60) - MP-108")</f>
        <v>WFF LC-2 Kero (D60) - MP-108</v>
      </c>
      <c r="AC14" s="40" t="str">
        <f ca="1">IFERROR(__xludf.DUMMYFUNCTION("VLOOKUP($D306,IMPORTRANGE(""1F5N2lheBqU_ssv2fEg7XSiyl0_Jtf24RQubw3IWp7fc"",""'LC-2 BOM'!C2:AF1000""),AB$1,FALSE)"),"WFF LC-2 Kero (D60) - MP-108")</f>
        <v>WFF LC-2 Kero (D60) - MP-108</v>
      </c>
      <c r="AD14" s="40" t="str">
        <f ca="1">IFERROR(__xludf.DUMMYFUNCTION("VLOOKUP($D306,IMPORTRANGE(""1F5N2lheBqU_ssv2fEg7XSiyl0_Jtf24RQubw3IWp7fc"",""'LC-2 BOM'!C2:AF1000""),AB$1,FALSE)"),"WFF LC-2 Kero (D60) - MP-108")</f>
        <v>WFF LC-2 Kero (D60) - MP-108</v>
      </c>
      <c r="AE14" s="40" t="str">
        <f ca="1">IFERROR(__xludf.DUMMYFUNCTION("VLOOKUP($D306,IMPORTRANGE(""1F5N2lheBqU_ssv2fEg7XSiyl0_Jtf24RQubw3IWp7fc"",""'LC-2 BOM'!C2:AF1000""),AB$1,FALSE)"),"WFF LC-2 Kero (D60) - MP-108")</f>
        <v>WFF LC-2 Kero (D60) - MP-108</v>
      </c>
      <c r="AF14" s="40" t="str">
        <f ca="1">IFERROR(__xludf.DUMMYFUNCTION("VLOOKUP($D306,IMPORTRANGE(""1F5N2lheBqU_ssv2fEg7XSiyl0_Jtf24RQubw3IWp7fc"",""'LC-2 BOM'!C2:AF1000""),AB$1,FALSE)"),"WFF LC-2 Kero (D60) - MP-108")</f>
        <v>WFF LC-2 Kero (D60) - MP-108</v>
      </c>
      <c r="AG14" s="40" t="str">
        <f ca="1">IFERROR(__xludf.DUMMYFUNCTION("VLOOKUP($D306,IMPORTRANGE(""1F5N2lheBqU_ssv2fEg7XSiyl0_Jtf24RQubw3IWp7fc"",""'LC-2 BOM'!C2:AF1000""),AB$1,FALSE)"),"WFF LC-2 Kero (D60) - MP-108")</f>
        <v>WFF LC-2 Kero (D60) - MP-108</v>
      </c>
      <c r="AH14" s="40" t="str">
        <f ca="1">IFERROR(__xludf.DUMMYFUNCTION("VLOOKUP($D306,IMPORTRANGE(""1F5N2lheBqU_ssv2fEg7XSiyl0_Jtf24RQubw3IWp7fc"",""'LC-2 BOM'!C2:AF1000""),AB$1,FALSE)"),"WFF LC-2 Kero (D60) - MP-108")</f>
        <v>WFF LC-2 Kero (D60) - MP-108</v>
      </c>
      <c r="AI14" s="40" t="str">
        <f ca="1">IFERROR(__xludf.DUMMYFUNCTION("VLOOKUP($D306,IMPORTRANGE(""1F5N2lheBqU_ssv2fEg7XSiyl0_Jtf24RQubw3IWp7fc"",""'LC-2 BOM'!C2:AF1000""),AB$1,FALSE)"),"WFF LC-2 Kero (D60) - MP-108")</f>
        <v>WFF LC-2 Kero (D60) - MP-108</v>
      </c>
      <c r="AJ14" s="40" t="str">
        <f ca="1">IFERROR(__xludf.DUMMYFUNCTION("VLOOKUP($D306,IMPORTRANGE(""1F5N2lheBqU_ssv2fEg7XSiyl0_Jtf24RQubw3IWp7fc"",""'LC-2 BOM'!C2:AF1000""),AB$1,FALSE)"),"WFF LC-2 Kero (D60) - MP-108")</f>
        <v>WFF LC-2 Kero (D60) - MP-108</v>
      </c>
      <c r="AK14" s="40" t="str">
        <f ca="1">IFERROR(__xludf.DUMMYFUNCTION("VLOOKUP($D306,IMPORTRANGE(""1F5N2lheBqU_ssv2fEg7XSiyl0_Jtf24RQubw3IWp7fc"",""'LC-2 BOM'!C2:AF1000""),AB$1,FALSE)"),"WFF LC-2 Kero (D60) - MP-108")</f>
        <v>WFF LC-2 Kero (D60) - MP-108</v>
      </c>
      <c r="AL14" s="40" t="str">
        <f ca="1">IFERROR(__xludf.DUMMYFUNCTION("VLOOKUP($D306,IMPORTRANGE(""1F5N2lheBqU_ssv2fEg7XSiyl0_Jtf24RQubw3IWp7fc"",""'LC-2 BOM'!C2:AF1000""),AB$1,FALSE)"),"WFF LC-2 Kero (D60) - MP-108")</f>
        <v>WFF LC-2 Kero (D60) - MP-108</v>
      </c>
      <c r="AM14" s="40" t="str">
        <f ca="1">IFERROR(__xludf.DUMMYFUNCTION("VLOOKUP($D306,IMPORTRANGE(""1F5N2lheBqU_ssv2fEg7XSiyl0_Jtf24RQubw3IWp7fc"",""'LC-2 BOM'!C2:AF1000""),AB$1,FALSE)"),"WFF LC-2 Kero (D60) - MP-108")</f>
        <v>WFF LC-2 Kero (D60) - MP-108</v>
      </c>
      <c r="AN14" s="40" t="str">
        <f ca="1">IFERROR(__xludf.DUMMYFUNCTION("VLOOKUP($D306,IMPORTRANGE(""1F5N2lheBqU_ssv2fEg7XSiyl0_Jtf24RQubw3IWp7fc"",""'LC-2 BOM'!C2:AF1000""),AB$1,FALSE)"),"WFF LC-2 Kero (D60) - MP-108")</f>
        <v>WFF LC-2 Kero (D60) - MP-108</v>
      </c>
      <c r="AO14" s="40" t="str">
        <f ca="1">IFERROR(__xludf.DUMMYFUNCTION("VLOOKUP($D306,IMPORTRANGE(""1F5N2lheBqU_ssv2fEg7XSiyl0_Jtf24RQubw3IWp7fc"",""'LC-2 BOM'!C2:AF1000""),AB$1,FALSE)"),"WFF LC-2 Kero (D60) - MP-108")</f>
        <v>WFF LC-2 Kero (D60) - MP-108</v>
      </c>
      <c r="AP14" s="40" t="str">
        <f ca="1">IFERROR(__xludf.DUMMYFUNCTION("VLOOKUP($D306,IMPORTRANGE(""1F5N2lheBqU_ssv2fEg7XSiyl0_Jtf24RQubw3IWp7fc"",""'LC-2 BOM'!C2:AF1000""),AB$1,FALSE)"),"WFF LC-2 Kero (D60) - MP-108")</f>
        <v>WFF LC-2 Kero (D60) - MP-108</v>
      </c>
      <c r="AQ14" s="40" t="str">
        <f ca="1">IFERROR(__xludf.DUMMYFUNCTION("VLOOKUP($D306,IMPORTRANGE(""1F5N2lheBqU_ssv2fEg7XSiyl0_Jtf24RQubw3IWp7fc"",""'LC-2 BOM'!C2:AF1000""),AB$1,FALSE)"),"WFF LC-2 Kero (D60) - MP-108")</f>
        <v>WFF LC-2 Kero (D60) - MP-108</v>
      </c>
      <c r="AR14" s="40" t="str">
        <f ca="1">IFERROR(__xludf.DUMMYFUNCTION("VLOOKUP($D306,IMPORTRANGE(""1F5N2lheBqU_ssv2fEg7XSiyl0_Jtf24RQubw3IWp7fc"",""'LC-2 BOM'!C2:AF1000""),AB$1,FALSE)"),"WFF LC-2 Kero (D60) - MP-108")</f>
        <v>WFF LC-2 Kero (D60) - MP-108</v>
      </c>
      <c r="AS14" s="40" t="str">
        <f ca="1">IFERROR(__xludf.DUMMYFUNCTION("VLOOKUP($D306,IMPORTRANGE(""1F5N2lheBqU_ssv2fEg7XSiyl0_Jtf24RQubw3IWp7fc"",""'LC-2 BOM'!C2:AF1000""),AB$1,FALSE)"),"WFF LC-2 Kero (D60) - MP-108")</f>
        <v>WFF LC-2 Kero (D60) - MP-108</v>
      </c>
      <c r="AT14" s="40" t="str">
        <f ca="1">IFERROR(__xludf.DUMMYFUNCTION("VLOOKUP($D306,IMPORTRANGE(""1F5N2lheBqU_ssv2fEg7XSiyl0_Jtf24RQubw3IWp7fc"",""'LC-2 BOM'!C2:AF1000""),AB$1,FALSE)"),"WFF LC-2 Kero (D60) - MP-108")</f>
        <v>WFF LC-2 Kero (D60) - MP-108</v>
      </c>
      <c r="AU14" s="40" t="str">
        <f ca="1">IFERROR(__xludf.DUMMYFUNCTION("VLOOKUP($D306,IMPORTRANGE(""1F5N2lheBqU_ssv2fEg7XSiyl0_Jtf24RQubw3IWp7fc"",""'LC-2 BOM'!C2:AF1000""),AB$1,FALSE)"),"WFF LC-2 Kero (D60) - MP-108")</f>
        <v>WFF LC-2 Kero (D60) - MP-108</v>
      </c>
      <c r="AV14" s="40" t="str">
        <f ca="1">IFERROR(__xludf.DUMMYFUNCTION("VLOOKUP($D306,IMPORTRANGE(""1F5N2lheBqU_ssv2fEg7XSiyl0_Jtf24RQubw3IWp7fc"",""'LC-2 BOM'!C2:AF1000""),AB$1,FALSE)"),"WFF LC-2 Kero (D60) - MP-108")</f>
        <v>WFF LC-2 Kero (D60) - MP-108</v>
      </c>
      <c r="AW14" s="40" t="str">
        <f ca="1">IFERROR(__xludf.DUMMYFUNCTION("VLOOKUP($D306,IMPORTRANGE(""1F5N2lheBqU_ssv2fEg7XSiyl0_Jtf24RQubw3IWp7fc"",""'LC-2 BOM'!C2:AF1000""),AB$1,FALSE)"),"WFF LC-2 Kero (D60) - MP-108")</f>
        <v>WFF LC-2 Kero (D60) - MP-108</v>
      </c>
      <c r="AX14" s="40" t="str">
        <f ca="1">IFERROR(__xludf.DUMMYFUNCTION("VLOOKUP($D306,IMPORTRANGE(""1F5N2lheBqU_ssv2fEg7XSiyl0_Jtf24RQubw3IWp7fc"",""'LC-2 BOM'!C2:AF1000""),AB$1,FALSE)"),"WFF LC-2 Kero (D60) - MP-108")</f>
        <v>WFF LC-2 Kero (D60) - MP-108</v>
      </c>
      <c r="AY14" s="40" t="str">
        <f ca="1">IFERROR(__xludf.DUMMYFUNCTION("VLOOKUP($D306,IMPORTRANGE(""1F5N2lheBqU_ssv2fEg7XSiyl0_Jtf24RQubw3IWp7fc"",""'LC-2 BOM'!C2:AF1000""),AB$1,FALSE)"),"WFF LC-2 Kero (D60) - MP-108")</f>
        <v>WFF LC-2 Kero (D60) - MP-108</v>
      </c>
      <c r="AZ14" s="40" t="str">
        <f ca="1">IFERROR(__xludf.DUMMYFUNCTION("VLOOKUP($D306,IMPORTRANGE(""1F5N2lheBqU_ssv2fEg7XSiyl0_Jtf24RQubw3IWp7fc"",""'LC-2 BOM'!C2:AF1000""),AB$1,FALSE)"),"WFF LC-2 Kero (D60) - MP-108")</f>
        <v>WFF LC-2 Kero (D60) - MP-108</v>
      </c>
      <c r="BA14" s="40" t="str">
        <f ca="1">IFERROR(__xludf.DUMMYFUNCTION("VLOOKUP($D306,IMPORTRANGE(""1F5N2lheBqU_ssv2fEg7XSiyl0_Jtf24RQubw3IWp7fc"",""'LC-2 BOM'!C2:AF1000""),AB$1,FALSE)"),"WFF LC-2 Kero (D60) - MP-108")</f>
        <v>WFF LC-2 Kero (D60) - MP-108</v>
      </c>
    </row>
    <row r="15" spans="1:53" ht="14.25">
      <c r="A15" s="168" t="str">
        <f>CONCATENATE(VLOOKUP(E15,Systems,2,FALSE),"-",VLOOKUP(F15,Subsystems,2,FALSE),"-",VLOOKUP(G15,Components,2,FALSE),"-",VLOOKUP(R15,Metrics,2,FALSE),"-",B15)</f>
        <v>KF-KI-DVL-B-294</v>
      </c>
      <c r="B15" s="100">
        <v>294</v>
      </c>
      <c r="C15" s="110" t="s">
        <v>124</v>
      </c>
      <c r="D15" s="103" t="s">
        <v>120</v>
      </c>
      <c r="E15" s="110" t="s">
        <v>86</v>
      </c>
      <c r="F15" s="110" t="s">
        <v>87</v>
      </c>
      <c r="G15" s="110" t="s">
        <v>101</v>
      </c>
      <c r="H15" s="110" t="s">
        <v>102</v>
      </c>
      <c r="I15" s="264" t="str">
        <f>VLOOKUP(L15,InterfaceCards,2,FALSE)</f>
        <v>C3</v>
      </c>
      <c r="J15" s="39" t="str">
        <f>VLOOKUP(I15,'REF - Interface Cards'!$F$2:$G$11,2,FALSE)</f>
        <v>CB7</v>
      </c>
      <c r="K15" s="265">
        <f>VLOOKUP(L15,InterfaceCards,3,FALSE)</f>
        <v>4</v>
      </c>
      <c r="L15" s="110" t="s">
        <v>103</v>
      </c>
      <c r="M15" s="266">
        <v>8</v>
      </c>
      <c r="N15" s="200" t="s">
        <v>98</v>
      </c>
      <c r="O15" s="110" t="s">
        <v>92</v>
      </c>
      <c r="P15" s="110" t="s">
        <v>109</v>
      </c>
      <c r="Q15" s="110" t="s">
        <v>94</v>
      </c>
      <c r="R15" s="110" t="s">
        <v>105</v>
      </c>
      <c r="S15" s="110"/>
      <c r="T15" s="115"/>
      <c r="U15" s="115"/>
      <c r="V15" s="115" t="b">
        <v>0</v>
      </c>
      <c r="W15" s="115" t="str">
        <f>CONCATENATE(L15,":",N15)</f>
        <v>DO6:07</v>
      </c>
      <c r="X15" s="40" t="str">
        <f ca="1">IFERROR(__xludf.DUMMYFUNCTION("VLOOKUP($D119,IMPORTRANGE(""1F5N2lheBqU_ssv2fEg7XSiyl0_Jtf24RQubw3IWp7fc"",""'LC-2 BOM'!C2:AF1000""),X$1,FALSE)"),"05C360")</f>
        <v>05C360</v>
      </c>
      <c r="Y15" s="40" t="str">
        <f ca="1">IFERROR(__xludf.DUMMYFUNCTION("VLOOKUP($D317,IMPORTRANGE(""1zGeY54V42y3h6ga3LEauokEcjIAfHuNXKCYKLfLWtMI"",""'LC-2 BOM'!C2:AF900""),Y$1,FALSE)"),"Valve, Discrete Ball")</f>
        <v>Valve, Discrete Ball</v>
      </c>
      <c r="Z15" s="40" t="str">
        <f ca="1">IFERROR(__xludf.DUMMYFUNCTION("VLOOKUP($D317,IMPORTRANGE(""1zGeY54V42y3h6ga3LEauokEcjIAfHuNXKCYKLfLWtMI"",""'LC-2 BOM'!C2:AF900""),Y$1,FALSE)"),"Valve, Discrete Ball")</f>
        <v>Valve, Discrete Ball</v>
      </c>
      <c r="AA15" s="40" t="str">
        <f ca="1">IFERROR(__xludf.DUMMYFUNCTION("VLOOKUP($D317,IMPORTRANGE(""1zGeY54V42y3h6ga3LEauokEcjIAfHuNXKCYKLfLWtMI"",""'LC-2 BOM'!C2:AF900""),Y$1,FALSE)"),"Valve, Discrete Ball")</f>
        <v>Valve, Discrete Ball</v>
      </c>
      <c r="AB15" s="40" t="str">
        <f ca="1">IFERROR(__xludf.DUMMYFUNCTION("VLOOKUP($D317,IMPORTRANGE(""1F5N2lheBqU_ssv2fEg7XSiyl0_Jtf24RQubw3IWp7fc"",""'LC-2 BOM'!C2:AF1000""),AB$1,FALSE)"),"WFF LC-2 Kero (D60) - MP-108")</f>
        <v>WFF LC-2 Kero (D60) - MP-108</v>
      </c>
      <c r="AC15" s="40" t="str">
        <f ca="1">IFERROR(__xludf.DUMMYFUNCTION("VLOOKUP($D317,IMPORTRANGE(""1F5N2lheBqU_ssv2fEg7XSiyl0_Jtf24RQubw3IWp7fc"",""'LC-2 BOM'!C2:AF1000""),AB$1,FALSE)"),"WFF LC-2 Kero (D60) - MP-108")</f>
        <v>WFF LC-2 Kero (D60) - MP-108</v>
      </c>
      <c r="AD15" s="40" t="str">
        <f ca="1">IFERROR(__xludf.DUMMYFUNCTION("VLOOKUP($D317,IMPORTRANGE(""1F5N2lheBqU_ssv2fEg7XSiyl0_Jtf24RQubw3IWp7fc"",""'LC-2 BOM'!C2:AF1000""),AB$1,FALSE)"),"WFF LC-2 Kero (D60) - MP-108")</f>
        <v>WFF LC-2 Kero (D60) - MP-108</v>
      </c>
      <c r="AE15" s="40" t="str">
        <f ca="1">IFERROR(__xludf.DUMMYFUNCTION("VLOOKUP($D317,IMPORTRANGE(""1F5N2lheBqU_ssv2fEg7XSiyl0_Jtf24RQubw3IWp7fc"",""'LC-2 BOM'!C2:AF1000""),AB$1,FALSE)"),"WFF LC-2 Kero (D60) - MP-108")</f>
        <v>WFF LC-2 Kero (D60) - MP-108</v>
      </c>
      <c r="AF15" s="40" t="str">
        <f ca="1">IFERROR(__xludf.DUMMYFUNCTION("VLOOKUP($D317,IMPORTRANGE(""1F5N2lheBqU_ssv2fEg7XSiyl0_Jtf24RQubw3IWp7fc"",""'LC-2 BOM'!C2:AF1000""),AB$1,FALSE)"),"WFF LC-2 Kero (D60) - MP-108")</f>
        <v>WFF LC-2 Kero (D60) - MP-108</v>
      </c>
      <c r="AG15" s="40" t="str">
        <f ca="1">IFERROR(__xludf.DUMMYFUNCTION("VLOOKUP($D317,IMPORTRANGE(""1F5N2lheBqU_ssv2fEg7XSiyl0_Jtf24RQubw3IWp7fc"",""'LC-2 BOM'!C2:AF1000""),AB$1,FALSE)"),"WFF LC-2 Kero (D60) - MP-108")</f>
        <v>WFF LC-2 Kero (D60) - MP-108</v>
      </c>
      <c r="AH15" s="40" t="str">
        <f ca="1">IFERROR(__xludf.DUMMYFUNCTION("VLOOKUP($D317,IMPORTRANGE(""1F5N2lheBqU_ssv2fEg7XSiyl0_Jtf24RQubw3IWp7fc"",""'LC-2 BOM'!C2:AF1000""),AB$1,FALSE)"),"WFF LC-2 Kero (D60) - MP-108")</f>
        <v>WFF LC-2 Kero (D60) - MP-108</v>
      </c>
      <c r="AI15" s="40" t="str">
        <f ca="1">IFERROR(__xludf.DUMMYFUNCTION("VLOOKUP($D317,IMPORTRANGE(""1F5N2lheBqU_ssv2fEg7XSiyl0_Jtf24RQubw3IWp7fc"",""'LC-2 BOM'!C2:AF1000""),AB$1,FALSE)"),"WFF LC-2 Kero (D60) - MP-108")</f>
        <v>WFF LC-2 Kero (D60) - MP-108</v>
      </c>
      <c r="AJ15" s="40" t="str">
        <f ca="1">IFERROR(__xludf.DUMMYFUNCTION("VLOOKUP($D317,IMPORTRANGE(""1F5N2lheBqU_ssv2fEg7XSiyl0_Jtf24RQubw3IWp7fc"",""'LC-2 BOM'!C2:AF1000""),AB$1,FALSE)"),"WFF LC-2 Kero (D60) - MP-108")</f>
        <v>WFF LC-2 Kero (D60) - MP-108</v>
      </c>
      <c r="AK15" s="40" t="str">
        <f ca="1">IFERROR(__xludf.DUMMYFUNCTION("VLOOKUP($D317,IMPORTRANGE(""1F5N2lheBqU_ssv2fEg7XSiyl0_Jtf24RQubw3IWp7fc"",""'LC-2 BOM'!C2:AF1000""),AB$1,FALSE)"),"WFF LC-2 Kero (D60) - MP-108")</f>
        <v>WFF LC-2 Kero (D60) - MP-108</v>
      </c>
      <c r="AL15" s="40" t="str">
        <f ca="1">IFERROR(__xludf.DUMMYFUNCTION("VLOOKUP($D317,IMPORTRANGE(""1F5N2lheBqU_ssv2fEg7XSiyl0_Jtf24RQubw3IWp7fc"",""'LC-2 BOM'!C2:AF1000""),AB$1,FALSE)"),"WFF LC-2 Kero (D60) - MP-108")</f>
        <v>WFF LC-2 Kero (D60) - MP-108</v>
      </c>
      <c r="AM15" s="40" t="str">
        <f ca="1">IFERROR(__xludf.DUMMYFUNCTION("VLOOKUP($D317,IMPORTRANGE(""1F5N2lheBqU_ssv2fEg7XSiyl0_Jtf24RQubw3IWp7fc"",""'LC-2 BOM'!C2:AF1000""),AB$1,FALSE)"),"WFF LC-2 Kero (D60) - MP-108")</f>
        <v>WFF LC-2 Kero (D60) - MP-108</v>
      </c>
      <c r="AN15" s="40" t="str">
        <f ca="1">IFERROR(__xludf.DUMMYFUNCTION("VLOOKUP($D317,IMPORTRANGE(""1F5N2lheBqU_ssv2fEg7XSiyl0_Jtf24RQubw3IWp7fc"",""'LC-2 BOM'!C2:AF1000""),AB$1,FALSE)"),"WFF LC-2 Kero (D60) - MP-108")</f>
        <v>WFF LC-2 Kero (D60) - MP-108</v>
      </c>
      <c r="AO15" s="40" t="str">
        <f ca="1">IFERROR(__xludf.DUMMYFUNCTION("VLOOKUP($D317,IMPORTRANGE(""1F5N2lheBqU_ssv2fEg7XSiyl0_Jtf24RQubw3IWp7fc"",""'LC-2 BOM'!C2:AF1000""),AB$1,FALSE)"),"WFF LC-2 Kero (D60) - MP-108")</f>
        <v>WFF LC-2 Kero (D60) - MP-108</v>
      </c>
      <c r="AP15" s="40" t="str">
        <f ca="1">IFERROR(__xludf.DUMMYFUNCTION("VLOOKUP($D317,IMPORTRANGE(""1F5N2lheBqU_ssv2fEg7XSiyl0_Jtf24RQubw3IWp7fc"",""'LC-2 BOM'!C2:AF1000""),AB$1,FALSE)"),"WFF LC-2 Kero (D60) - MP-108")</f>
        <v>WFF LC-2 Kero (D60) - MP-108</v>
      </c>
      <c r="AQ15" s="40" t="str">
        <f ca="1">IFERROR(__xludf.DUMMYFUNCTION("VLOOKUP($D317,IMPORTRANGE(""1F5N2lheBqU_ssv2fEg7XSiyl0_Jtf24RQubw3IWp7fc"",""'LC-2 BOM'!C2:AF1000""),AB$1,FALSE)"),"WFF LC-2 Kero (D60) - MP-108")</f>
        <v>WFF LC-2 Kero (D60) - MP-108</v>
      </c>
      <c r="AR15" s="40" t="str">
        <f ca="1">IFERROR(__xludf.DUMMYFUNCTION("VLOOKUP($D317,IMPORTRANGE(""1F5N2lheBqU_ssv2fEg7XSiyl0_Jtf24RQubw3IWp7fc"",""'LC-2 BOM'!C2:AF1000""),AB$1,FALSE)"),"WFF LC-2 Kero (D60) - MP-108")</f>
        <v>WFF LC-2 Kero (D60) - MP-108</v>
      </c>
      <c r="AS15" s="40" t="str">
        <f ca="1">IFERROR(__xludf.DUMMYFUNCTION("VLOOKUP($D317,IMPORTRANGE(""1F5N2lheBqU_ssv2fEg7XSiyl0_Jtf24RQubw3IWp7fc"",""'LC-2 BOM'!C2:AF1000""),AB$1,FALSE)"),"WFF LC-2 Kero (D60) - MP-108")</f>
        <v>WFF LC-2 Kero (D60) - MP-108</v>
      </c>
      <c r="AT15" s="40" t="str">
        <f ca="1">IFERROR(__xludf.DUMMYFUNCTION("VLOOKUP($D317,IMPORTRANGE(""1F5N2lheBqU_ssv2fEg7XSiyl0_Jtf24RQubw3IWp7fc"",""'LC-2 BOM'!C2:AF1000""),AB$1,FALSE)"),"WFF LC-2 Kero (D60) - MP-108")</f>
        <v>WFF LC-2 Kero (D60) - MP-108</v>
      </c>
      <c r="AU15" s="40" t="str">
        <f ca="1">IFERROR(__xludf.DUMMYFUNCTION("VLOOKUP($D317,IMPORTRANGE(""1F5N2lheBqU_ssv2fEg7XSiyl0_Jtf24RQubw3IWp7fc"",""'LC-2 BOM'!C2:AF1000""),AB$1,FALSE)"),"WFF LC-2 Kero (D60) - MP-108")</f>
        <v>WFF LC-2 Kero (D60) - MP-108</v>
      </c>
      <c r="AV15" s="40" t="str">
        <f ca="1">IFERROR(__xludf.DUMMYFUNCTION("VLOOKUP($D317,IMPORTRANGE(""1F5N2lheBqU_ssv2fEg7XSiyl0_Jtf24RQubw3IWp7fc"",""'LC-2 BOM'!C2:AF1000""),AB$1,FALSE)"),"WFF LC-2 Kero (D60) - MP-108")</f>
        <v>WFF LC-2 Kero (D60) - MP-108</v>
      </c>
      <c r="AW15" s="40" t="str">
        <f ca="1">IFERROR(__xludf.DUMMYFUNCTION("VLOOKUP($D317,IMPORTRANGE(""1F5N2lheBqU_ssv2fEg7XSiyl0_Jtf24RQubw3IWp7fc"",""'LC-2 BOM'!C2:AF1000""),AB$1,FALSE)"),"WFF LC-2 Kero (D60) - MP-108")</f>
        <v>WFF LC-2 Kero (D60) - MP-108</v>
      </c>
      <c r="AX15" s="40" t="str">
        <f ca="1">IFERROR(__xludf.DUMMYFUNCTION("VLOOKUP($D317,IMPORTRANGE(""1F5N2lheBqU_ssv2fEg7XSiyl0_Jtf24RQubw3IWp7fc"",""'LC-2 BOM'!C2:AF1000""),AB$1,FALSE)"),"WFF LC-2 Kero (D60) - MP-108")</f>
        <v>WFF LC-2 Kero (D60) - MP-108</v>
      </c>
      <c r="AY15" s="40" t="str">
        <f ca="1">IFERROR(__xludf.DUMMYFUNCTION("VLOOKUP($D317,IMPORTRANGE(""1F5N2lheBqU_ssv2fEg7XSiyl0_Jtf24RQubw3IWp7fc"",""'LC-2 BOM'!C2:AF1000""),AB$1,FALSE)"),"WFF LC-2 Kero (D60) - MP-108")</f>
        <v>WFF LC-2 Kero (D60) - MP-108</v>
      </c>
      <c r="AZ15" s="40" t="str">
        <f ca="1">IFERROR(__xludf.DUMMYFUNCTION("VLOOKUP($D317,IMPORTRANGE(""1F5N2lheBqU_ssv2fEg7XSiyl0_Jtf24RQubw3IWp7fc"",""'LC-2 BOM'!C2:AF1000""),AB$1,FALSE)"),"WFF LC-2 Kero (D60) - MP-108")</f>
        <v>WFF LC-2 Kero (D60) - MP-108</v>
      </c>
      <c r="BA15" s="40" t="str">
        <f ca="1">IFERROR(__xludf.DUMMYFUNCTION("VLOOKUP($D317,IMPORTRANGE(""1F5N2lheBqU_ssv2fEg7XSiyl0_Jtf24RQubw3IWp7fc"",""'LC-2 BOM'!C2:AF1000""),AB$1,FALSE)"),"WFF LC-2 Kero (D60) - MP-108")</f>
        <v>WFF LC-2 Kero (D60) - MP-108</v>
      </c>
    </row>
    <row r="16" spans="1:53" ht="14.25">
      <c r="A16" s="168" t="str">
        <f>CONCATENATE(VLOOKUP(E16,Systems,2,FALSE),"-",VLOOKUP(F16,Subsystems,2,FALSE),"-",VLOOKUP(G16,Components,2,FALSE),"-",VLOOKUP(R16,Metrics,2,FALSE),"-",B16)</f>
        <v>KF-KI-LS-PxC-312</v>
      </c>
      <c r="B16" s="100">
        <v>312</v>
      </c>
      <c r="C16" s="110" t="s">
        <v>125</v>
      </c>
      <c r="D16" s="263" t="s">
        <v>126</v>
      </c>
      <c r="E16" s="110" t="s">
        <v>86</v>
      </c>
      <c r="F16" s="110" t="s">
        <v>87</v>
      </c>
      <c r="G16" s="110" t="s">
        <v>88</v>
      </c>
      <c r="H16" s="110" t="s">
        <v>89</v>
      </c>
      <c r="I16" s="264" t="str">
        <f>VLOOKUP(L16,InterfaceCards,2,FALSE)</f>
        <v>C3</v>
      </c>
      <c r="J16" s="39" t="str">
        <f>VLOOKUP(I16,'REF - Interface Cards'!$F$2:$G$11,2,FALSE)</f>
        <v>CB7</v>
      </c>
      <c r="K16" s="265">
        <f>VLOOKUP(L16,InterfaceCards,3,FALSE)</f>
        <v>3</v>
      </c>
      <c r="L16" s="110" t="s">
        <v>90</v>
      </c>
      <c r="M16" s="110">
        <v>14</v>
      </c>
      <c r="N16" s="200">
        <v>11</v>
      </c>
      <c r="O16" s="110" t="s">
        <v>92</v>
      </c>
      <c r="P16" s="110" t="s">
        <v>109</v>
      </c>
      <c r="Q16" s="110" t="s">
        <v>94</v>
      </c>
      <c r="R16" s="110" t="s">
        <v>99</v>
      </c>
      <c r="S16" s="110" t="s">
        <v>96</v>
      </c>
      <c r="T16" s="264"/>
      <c r="U16" s="115"/>
      <c r="V16" s="115" t="b">
        <v>0</v>
      </c>
      <c r="W16" s="115" t="str">
        <f>CONCATENATE(L16,":",N16)</f>
        <v>DI7:11</v>
      </c>
      <c r="X16" s="40" t="str">
        <f ca="1">IFERROR(__xludf.DUMMYFUNCTION("VLOOKUP($D119,IMPORTRANGE(""1F5N2lheBqU_ssv2fEg7XSiyl0_Jtf24RQubw3IWp7fc"",""'LC-2 BOM'!C2:AF1000""),X$1,FALSE)"),"05C360")</f>
        <v>05C360</v>
      </c>
      <c r="Y16" s="40" t="str">
        <f ca="1">IFERROR(__xludf.DUMMYFUNCTION("VLOOKUP($D294,IMPORTRANGE(""1F5N2lheBqU_ssv2fEg7XSiyl0_Jtf24RQubw3IWp7fc"",""'LC-2 BOM'!C2:AF900""),Y$1,FALSE)"),"Valve, Discrete Ball")</f>
        <v>Valve, Discrete Ball</v>
      </c>
      <c r="Z16" s="40" t="str">
        <f ca="1">IFERROR(__xludf.DUMMYFUNCTION("VLOOKUP($D294,IMPORTRANGE(""1F5N2lheBqU_ssv2fEg7XSiyl0_Jtf24RQubw3IWp7fc"",""'LC-2 BOM'!C2:AF900""),Y$1,FALSE)"),"Valve, Discrete Ball")</f>
        <v>Valve, Discrete Ball</v>
      </c>
      <c r="AA16" s="40" t="str">
        <f ca="1">IFERROR(__xludf.DUMMYFUNCTION("VLOOKUP($D294,IMPORTRANGE(""1F5N2lheBqU_ssv2fEg7XSiyl0_Jtf24RQubw3IWp7fc"",""'LC-2 BOM'!C2:AF900""),Y$1,FALSE)"),"Valve, Discrete Ball")</f>
        <v>Valve, Discrete Ball</v>
      </c>
      <c r="AB16" s="40" t="str">
        <f ca="1">IFERROR(__xludf.DUMMYFUNCTION("VLOOKUP($D294,IMPORTRANGE(""1F5N2lheBqU_ssv2fEg7XSiyl0_Jtf24RQubw3IWp7fc"",""'LC-2 BOM'!C2:AF1000""),AB$1,FALSE)"),"WFF LC-2 Kero (D60) - MP-108")</f>
        <v>WFF LC-2 Kero (D60) - MP-108</v>
      </c>
      <c r="AC16" s="40" t="str">
        <f ca="1">IFERROR(__xludf.DUMMYFUNCTION("VLOOKUP($D294,IMPORTRANGE(""1F5N2lheBqU_ssv2fEg7XSiyl0_Jtf24RQubw3IWp7fc"",""'LC-2 BOM'!C2:AF1000""),AB$1,FALSE)"),"WFF LC-2 Kero (D60) - MP-108")</f>
        <v>WFF LC-2 Kero (D60) - MP-108</v>
      </c>
      <c r="AD16" s="40" t="str">
        <f ca="1">IFERROR(__xludf.DUMMYFUNCTION("VLOOKUP($D294,IMPORTRANGE(""1F5N2lheBqU_ssv2fEg7XSiyl0_Jtf24RQubw3IWp7fc"",""'LC-2 BOM'!C2:AF1000""),AB$1,FALSE)"),"WFF LC-2 Kero (D60) - MP-108")</f>
        <v>WFF LC-2 Kero (D60) - MP-108</v>
      </c>
      <c r="AE16" s="40" t="str">
        <f ca="1">IFERROR(__xludf.DUMMYFUNCTION("VLOOKUP($D294,IMPORTRANGE(""1F5N2lheBqU_ssv2fEg7XSiyl0_Jtf24RQubw3IWp7fc"",""'LC-2 BOM'!C2:AF1000""),AB$1,FALSE)"),"WFF LC-2 Kero (D60) - MP-108")</f>
        <v>WFF LC-2 Kero (D60) - MP-108</v>
      </c>
      <c r="AF16" s="40" t="str">
        <f ca="1">IFERROR(__xludf.DUMMYFUNCTION("VLOOKUP($D294,IMPORTRANGE(""1F5N2lheBqU_ssv2fEg7XSiyl0_Jtf24RQubw3IWp7fc"",""'LC-2 BOM'!C2:AF1000""),AB$1,FALSE)"),"WFF LC-2 Kero (D60) - MP-108")</f>
        <v>WFF LC-2 Kero (D60) - MP-108</v>
      </c>
      <c r="AG16" s="40" t="str">
        <f ca="1">IFERROR(__xludf.DUMMYFUNCTION("VLOOKUP($D294,IMPORTRANGE(""1F5N2lheBqU_ssv2fEg7XSiyl0_Jtf24RQubw3IWp7fc"",""'LC-2 BOM'!C2:AF1000""),AB$1,FALSE)"),"WFF LC-2 Kero (D60) - MP-108")</f>
        <v>WFF LC-2 Kero (D60) - MP-108</v>
      </c>
      <c r="AH16" s="40" t="str">
        <f ca="1">IFERROR(__xludf.DUMMYFUNCTION("VLOOKUP($D294,IMPORTRANGE(""1F5N2lheBqU_ssv2fEg7XSiyl0_Jtf24RQubw3IWp7fc"",""'LC-2 BOM'!C2:AF1000""),AB$1,FALSE)"),"WFF LC-2 Kero (D60) - MP-108")</f>
        <v>WFF LC-2 Kero (D60) - MP-108</v>
      </c>
      <c r="AI16" s="40" t="str">
        <f ca="1">IFERROR(__xludf.DUMMYFUNCTION("VLOOKUP($D294,IMPORTRANGE(""1F5N2lheBqU_ssv2fEg7XSiyl0_Jtf24RQubw3IWp7fc"",""'LC-2 BOM'!C2:AF1000""),AB$1,FALSE)"),"WFF LC-2 Kero (D60) - MP-108")</f>
        <v>WFF LC-2 Kero (D60) - MP-108</v>
      </c>
      <c r="AJ16" s="40" t="str">
        <f ca="1">IFERROR(__xludf.DUMMYFUNCTION("VLOOKUP($D294,IMPORTRANGE(""1F5N2lheBqU_ssv2fEg7XSiyl0_Jtf24RQubw3IWp7fc"",""'LC-2 BOM'!C2:AF1000""),AB$1,FALSE)"),"WFF LC-2 Kero (D60) - MP-108")</f>
        <v>WFF LC-2 Kero (D60) - MP-108</v>
      </c>
      <c r="AK16" s="40" t="str">
        <f ca="1">IFERROR(__xludf.DUMMYFUNCTION("VLOOKUP($D294,IMPORTRANGE(""1F5N2lheBqU_ssv2fEg7XSiyl0_Jtf24RQubw3IWp7fc"",""'LC-2 BOM'!C2:AF1000""),AB$1,FALSE)"),"WFF LC-2 Kero (D60) - MP-108")</f>
        <v>WFF LC-2 Kero (D60) - MP-108</v>
      </c>
      <c r="AL16" s="40" t="str">
        <f ca="1">IFERROR(__xludf.DUMMYFUNCTION("VLOOKUP($D294,IMPORTRANGE(""1F5N2lheBqU_ssv2fEg7XSiyl0_Jtf24RQubw3IWp7fc"",""'LC-2 BOM'!C2:AF1000""),AB$1,FALSE)"),"WFF LC-2 Kero (D60) - MP-108")</f>
        <v>WFF LC-2 Kero (D60) - MP-108</v>
      </c>
      <c r="AM16" s="40" t="str">
        <f ca="1">IFERROR(__xludf.DUMMYFUNCTION("VLOOKUP($D294,IMPORTRANGE(""1F5N2lheBqU_ssv2fEg7XSiyl0_Jtf24RQubw3IWp7fc"",""'LC-2 BOM'!C2:AF1000""),AB$1,FALSE)"),"WFF LC-2 Kero (D60) - MP-108")</f>
        <v>WFF LC-2 Kero (D60) - MP-108</v>
      </c>
      <c r="AN16" s="40" t="str">
        <f ca="1">IFERROR(__xludf.DUMMYFUNCTION("VLOOKUP($D294,IMPORTRANGE(""1F5N2lheBqU_ssv2fEg7XSiyl0_Jtf24RQubw3IWp7fc"",""'LC-2 BOM'!C2:AF1000""),AB$1,FALSE)"),"WFF LC-2 Kero (D60) - MP-108")</f>
        <v>WFF LC-2 Kero (D60) - MP-108</v>
      </c>
      <c r="AO16" s="40" t="str">
        <f ca="1">IFERROR(__xludf.DUMMYFUNCTION("VLOOKUP($D294,IMPORTRANGE(""1F5N2lheBqU_ssv2fEg7XSiyl0_Jtf24RQubw3IWp7fc"",""'LC-2 BOM'!C2:AF1000""),AB$1,FALSE)"),"WFF LC-2 Kero (D60) - MP-108")</f>
        <v>WFF LC-2 Kero (D60) - MP-108</v>
      </c>
      <c r="AP16" s="40" t="str">
        <f ca="1">IFERROR(__xludf.DUMMYFUNCTION("VLOOKUP($D294,IMPORTRANGE(""1F5N2lheBqU_ssv2fEg7XSiyl0_Jtf24RQubw3IWp7fc"",""'LC-2 BOM'!C2:AF1000""),AB$1,FALSE)"),"WFF LC-2 Kero (D60) - MP-108")</f>
        <v>WFF LC-2 Kero (D60) - MP-108</v>
      </c>
      <c r="AQ16" s="40" t="str">
        <f ca="1">IFERROR(__xludf.DUMMYFUNCTION("VLOOKUP($D294,IMPORTRANGE(""1F5N2lheBqU_ssv2fEg7XSiyl0_Jtf24RQubw3IWp7fc"",""'LC-2 BOM'!C2:AF1000""),AB$1,FALSE)"),"WFF LC-2 Kero (D60) - MP-108")</f>
        <v>WFF LC-2 Kero (D60) - MP-108</v>
      </c>
      <c r="AR16" s="40" t="str">
        <f ca="1">IFERROR(__xludf.DUMMYFUNCTION("VLOOKUP($D294,IMPORTRANGE(""1F5N2lheBqU_ssv2fEg7XSiyl0_Jtf24RQubw3IWp7fc"",""'LC-2 BOM'!C2:AF1000""),AB$1,FALSE)"),"WFF LC-2 Kero (D60) - MP-108")</f>
        <v>WFF LC-2 Kero (D60) - MP-108</v>
      </c>
      <c r="AS16" s="40" t="str">
        <f ca="1">IFERROR(__xludf.DUMMYFUNCTION("VLOOKUP($D294,IMPORTRANGE(""1F5N2lheBqU_ssv2fEg7XSiyl0_Jtf24RQubw3IWp7fc"",""'LC-2 BOM'!C2:AF1000""),AB$1,FALSE)"),"WFF LC-2 Kero (D60) - MP-108")</f>
        <v>WFF LC-2 Kero (D60) - MP-108</v>
      </c>
      <c r="AT16" s="40" t="str">
        <f ca="1">IFERROR(__xludf.DUMMYFUNCTION("VLOOKUP($D294,IMPORTRANGE(""1F5N2lheBqU_ssv2fEg7XSiyl0_Jtf24RQubw3IWp7fc"",""'LC-2 BOM'!C2:AF1000""),AB$1,FALSE)"),"WFF LC-2 Kero (D60) - MP-108")</f>
        <v>WFF LC-2 Kero (D60) - MP-108</v>
      </c>
      <c r="AU16" s="40" t="str">
        <f ca="1">IFERROR(__xludf.DUMMYFUNCTION("VLOOKUP($D294,IMPORTRANGE(""1F5N2lheBqU_ssv2fEg7XSiyl0_Jtf24RQubw3IWp7fc"",""'LC-2 BOM'!C2:AF1000""),AB$1,FALSE)"),"WFF LC-2 Kero (D60) - MP-108")</f>
        <v>WFF LC-2 Kero (D60) - MP-108</v>
      </c>
      <c r="AV16" s="40" t="str">
        <f ca="1">IFERROR(__xludf.DUMMYFUNCTION("VLOOKUP($D294,IMPORTRANGE(""1F5N2lheBqU_ssv2fEg7XSiyl0_Jtf24RQubw3IWp7fc"",""'LC-2 BOM'!C2:AF1000""),AB$1,FALSE)"),"WFF LC-2 Kero (D60) - MP-108")</f>
        <v>WFF LC-2 Kero (D60) - MP-108</v>
      </c>
      <c r="AW16" s="40" t="str">
        <f ca="1">IFERROR(__xludf.DUMMYFUNCTION("VLOOKUP($D294,IMPORTRANGE(""1F5N2lheBqU_ssv2fEg7XSiyl0_Jtf24RQubw3IWp7fc"",""'LC-2 BOM'!C2:AF1000""),AB$1,FALSE)"),"WFF LC-2 Kero (D60) - MP-108")</f>
        <v>WFF LC-2 Kero (D60) - MP-108</v>
      </c>
      <c r="AX16" s="40" t="str">
        <f ca="1">IFERROR(__xludf.DUMMYFUNCTION("VLOOKUP($D294,IMPORTRANGE(""1F5N2lheBqU_ssv2fEg7XSiyl0_Jtf24RQubw3IWp7fc"",""'LC-2 BOM'!C2:AF1000""),AB$1,FALSE)"),"WFF LC-2 Kero (D60) - MP-108")</f>
        <v>WFF LC-2 Kero (D60) - MP-108</v>
      </c>
      <c r="AY16" s="40" t="str">
        <f ca="1">IFERROR(__xludf.DUMMYFUNCTION("VLOOKUP($D294,IMPORTRANGE(""1F5N2lheBqU_ssv2fEg7XSiyl0_Jtf24RQubw3IWp7fc"",""'LC-2 BOM'!C2:AF1000""),AB$1,FALSE)"),"WFF LC-2 Kero (D60) - MP-108")</f>
        <v>WFF LC-2 Kero (D60) - MP-108</v>
      </c>
      <c r="AZ16" s="40" t="str">
        <f ca="1">IFERROR(__xludf.DUMMYFUNCTION("VLOOKUP($D294,IMPORTRANGE(""1F5N2lheBqU_ssv2fEg7XSiyl0_Jtf24RQubw3IWp7fc"",""'LC-2 BOM'!C2:AF1000""),AB$1,FALSE)"),"WFF LC-2 Kero (D60) - MP-108")</f>
        <v>WFF LC-2 Kero (D60) - MP-108</v>
      </c>
      <c r="BA16" s="40" t="str">
        <f ca="1">IFERROR(__xludf.DUMMYFUNCTION("VLOOKUP($D294,IMPORTRANGE(""1F5N2lheBqU_ssv2fEg7XSiyl0_Jtf24RQubw3IWp7fc"",""'LC-2 BOM'!C2:AF1000""),AB$1,FALSE)"),"WFF LC-2 Kero (D60) - MP-108")</f>
        <v>WFF LC-2 Kero (D60) - MP-108</v>
      </c>
    </row>
    <row r="17" spans="1:53" ht="14.25">
      <c r="A17" s="168" t="str">
        <f>CONCATENATE(VLOOKUP(E17,Systems,2,FALSE),"-",VLOOKUP(F17,Subsystems,2,FALSE),"-",VLOOKUP(G17,Components,2,FALSE),"-",VLOOKUP(R17,Metrics,2,FALSE),"-",B17)</f>
        <v>KF-KI-LS-PxO-305</v>
      </c>
      <c r="B17" s="100">
        <v>305</v>
      </c>
      <c r="C17" s="110" t="s">
        <v>127</v>
      </c>
      <c r="D17" s="263" t="s">
        <v>126</v>
      </c>
      <c r="E17" s="110" t="s">
        <v>86</v>
      </c>
      <c r="F17" s="110" t="s">
        <v>87</v>
      </c>
      <c r="G17" s="110" t="s">
        <v>88</v>
      </c>
      <c r="H17" s="110" t="s">
        <v>89</v>
      </c>
      <c r="I17" s="264" t="str">
        <f>VLOOKUP(L17,InterfaceCards,2,FALSE)</f>
        <v>C3</v>
      </c>
      <c r="J17" s="39" t="str">
        <f>VLOOKUP(I17,'REF - Interface Cards'!$F$2:$G$11,2,FALSE)</f>
        <v>CB7</v>
      </c>
      <c r="K17" s="265">
        <f>VLOOKUP(L17,InterfaceCards,3,FALSE)</f>
        <v>3</v>
      </c>
      <c r="L17" s="110" t="s">
        <v>90</v>
      </c>
      <c r="M17" s="110">
        <v>5</v>
      </c>
      <c r="N17" s="200" t="s">
        <v>118</v>
      </c>
      <c r="O17" s="110" t="s">
        <v>92</v>
      </c>
      <c r="P17" s="110" t="s">
        <v>109</v>
      </c>
      <c r="Q17" s="110" t="s">
        <v>94</v>
      </c>
      <c r="R17" s="110" t="s">
        <v>95</v>
      </c>
      <c r="S17" s="110" t="s">
        <v>96</v>
      </c>
      <c r="T17" s="264"/>
      <c r="U17" s="115"/>
      <c r="V17" s="115" t="b">
        <v>0</v>
      </c>
      <c r="W17" s="115" t="str">
        <f>CONCATENATE(L17,":",N17)</f>
        <v>DI7:04</v>
      </c>
      <c r="X17" s="40" t="str">
        <f ca="1">IFERROR(__xludf.DUMMYFUNCTION("VLOOKUP($D119,IMPORTRANGE(""1F5N2lheBqU_ssv2fEg7XSiyl0_Jtf24RQubw3IWp7fc"",""'LC-2 BOM'!C2:AF1000""),X$1,FALSE)"),"05C360")</f>
        <v>05C360</v>
      </c>
      <c r="Y17" s="40" t="str">
        <f ca="1">IFERROR(__xludf.DUMMYFUNCTION("VLOOKUP($D304,IMPORTRANGE(""1F5N2lheBqU_ssv2fEg7XSiyl0_Jtf24RQubw3IWp7fc"",""'LC-2 BOM'!C2:AF900""),Y$1,FALSE)"),"Valve, Discrete Ball")</f>
        <v>Valve, Discrete Ball</v>
      </c>
      <c r="Z17" s="40" t="str">
        <f ca="1">IFERROR(__xludf.DUMMYFUNCTION("VLOOKUP($D304,IMPORTRANGE(""1F5N2lheBqU_ssv2fEg7XSiyl0_Jtf24RQubw3IWp7fc"",""'LC-2 BOM'!C2:AF900""),Y$1,FALSE)"),"Valve, Discrete Ball")</f>
        <v>Valve, Discrete Ball</v>
      </c>
      <c r="AA17" s="40" t="str">
        <f ca="1">IFERROR(__xludf.DUMMYFUNCTION("VLOOKUP($D304,IMPORTRANGE(""1F5N2lheBqU_ssv2fEg7XSiyl0_Jtf24RQubw3IWp7fc"",""'LC-2 BOM'!C2:AF900""),Y$1,FALSE)"),"Valve, Discrete Ball")</f>
        <v>Valve, Discrete Ball</v>
      </c>
      <c r="AB17" s="40" t="str">
        <f ca="1">IFERROR(__xludf.DUMMYFUNCTION("VLOOKUP($D304,IMPORTRANGE(""1F5N2lheBqU_ssv2fEg7XSiyl0_Jtf24RQubw3IWp7fc"",""'LC-2 BOM'!C2:AF1000""),AB$1,FALSE)"),"WFF LC-2 Kero (D60) - MP-108")</f>
        <v>WFF LC-2 Kero (D60) - MP-108</v>
      </c>
      <c r="AC17" s="40" t="str">
        <f ca="1">IFERROR(__xludf.DUMMYFUNCTION("VLOOKUP($D304,IMPORTRANGE(""1F5N2lheBqU_ssv2fEg7XSiyl0_Jtf24RQubw3IWp7fc"",""'LC-2 BOM'!C2:AF1000""),AB$1,FALSE)"),"WFF LC-2 Kero (D60) - MP-108")</f>
        <v>WFF LC-2 Kero (D60) - MP-108</v>
      </c>
      <c r="AD17" s="40" t="str">
        <f ca="1">IFERROR(__xludf.DUMMYFUNCTION("VLOOKUP($D304,IMPORTRANGE(""1F5N2lheBqU_ssv2fEg7XSiyl0_Jtf24RQubw3IWp7fc"",""'LC-2 BOM'!C2:AF1000""),AB$1,FALSE)"),"WFF LC-2 Kero (D60) - MP-108")</f>
        <v>WFF LC-2 Kero (D60) - MP-108</v>
      </c>
      <c r="AE17" s="40" t="str">
        <f ca="1">IFERROR(__xludf.DUMMYFUNCTION("VLOOKUP($D304,IMPORTRANGE(""1F5N2lheBqU_ssv2fEg7XSiyl0_Jtf24RQubw3IWp7fc"",""'LC-2 BOM'!C2:AF1000""),AB$1,FALSE)"),"WFF LC-2 Kero (D60) - MP-108")</f>
        <v>WFF LC-2 Kero (D60) - MP-108</v>
      </c>
      <c r="AF17" s="40" t="str">
        <f ca="1">IFERROR(__xludf.DUMMYFUNCTION("VLOOKUP($D304,IMPORTRANGE(""1F5N2lheBqU_ssv2fEg7XSiyl0_Jtf24RQubw3IWp7fc"",""'LC-2 BOM'!C2:AF1000""),AB$1,FALSE)"),"WFF LC-2 Kero (D60) - MP-108")</f>
        <v>WFF LC-2 Kero (D60) - MP-108</v>
      </c>
      <c r="AG17" s="40" t="str">
        <f ca="1">IFERROR(__xludf.DUMMYFUNCTION("VLOOKUP($D304,IMPORTRANGE(""1F5N2lheBqU_ssv2fEg7XSiyl0_Jtf24RQubw3IWp7fc"",""'LC-2 BOM'!C2:AF1000""),AB$1,FALSE)"),"WFF LC-2 Kero (D60) - MP-108")</f>
        <v>WFF LC-2 Kero (D60) - MP-108</v>
      </c>
      <c r="AH17" s="40" t="str">
        <f ca="1">IFERROR(__xludf.DUMMYFUNCTION("VLOOKUP($D304,IMPORTRANGE(""1F5N2lheBqU_ssv2fEg7XSiyl0_Jtf24RQubw3IWp7fc"",""'LC-2 BOM'!C2:AF1000""),AB$1,FALSE)"),"WFF LC-2 Kero (D60) - MP-108")</f>
        <v>WFF LC-2 Kero (D60) - MP-108</v>
      </c>
      <c r="AI17" s="40" t="str">
        <f ca="1">IFERROR(__xludf.DUMMYFUNCTION("VLOOKUP($D304,IMPORTRANGE(""1F5N2lheBqU_ssv2fEg7XSiyl0_Jtf24RQubw3IWp7fc"",""'LC-2 BOM'!C2:AF1000""),AB$1,FALSE)"),"WFF LC-2 Kero (D60) - MP-108")</f>
        <v>WFF LC-2 Kero (D60) - MP-108</v>
      </c>
      <c r="AJ17" s="40" t="str">
        <f ca="1">IFERROR(__xludf.DUMMYFUNCTION("VLOOKUP($D304,IMPORTRANGE(""1F5N2lheBqU_ssv2fEg7XSiyl0_Jtf24RQubw3IWp7fc"",""'LC-2 BOM'!C2:AF1000""),AB$1,FALSE)"),"WFF LC-2 Kero (D60) - MP-108")</f>
        <v>WFF LC-2 Kero (D60) - MP-108</v>
      </c>
      <c r="AK17" s="40" t="str">
        <f ca="1">IFERROR(__xludf.DUMMYFUNCTION("VLOOKUP($D304,IMPORTRANGE(""1F5N2lheBqU_ssv2fEg7XSiyl0_Jtf24RQubw3IWp7fc"",""'LC-2 BOM'!C2:AF1000""),AB$1,FALSE)"),"WFF LC-2 Kero (D60) - MP-108")</f>
        <v>WFF LC-2 Kero (D60) - MP-108</v>
      </c>
      <c r="AL17" s="40" t="str">
        <f ca="1">IFERROR(__xludf.DUMMYFUNCTION("VLOOKUP($D304,IMPORTRANGE(""1F5N2lheBqU_ssv2fEg7XSiyl0_Jtf24RQubw3IWp7fc"",""'LC-2 BOM'!C2:AF1000""),AB$1,FALSE)"),"WFF LC-2 Kero (D60) - MP-108")</f>
        <v>WFF LC-2 Kero (D60) - MP-108</v>
      </c>
      <c r="AM17" s="40" t="str">
        <f ca="1">IFERROR(__xludf.DUMMYFUNCTION("VLOOKUP($D304,IMPORTRANGE(""1F5N2lheBqU_ssv2fEg7XSiyl0_Jtf24RQubw3IWp7fc"",""'LC-2 BOM'!C2:AF1000""),AB$1,FALSE)"),"WFF LC-2 Kero (D60) - MP-108")</f>
        <v>WFF LC-2 Kero (D60) - MP-108</v>
      </c>
      <c r="AN17" s="40" t="str">
        <f ca="1">IFERROR(__xludf.DUMMYFUNCTION("VLOOKUP($D304,IMPORTRANGE(""1F5N2lheBqU_ssv2fEg7XSiyl0_Jtf24RQubw3IWp7fc"",""'LC-2 BOM'!C2:AF1000""),AB$1,FALSE)"),"WFF LC-2 Kero (D60) - MP-108")</f>
        <v>WFF LC-2 Kero (D60) - MP-108</v>
      </c>
      <c r="AO17" s="40" t="str">
        <f ca="1">IFERROR(__xludf.DUMMYFUNCTION("VLOOKUP($D304,IMPORTRANGE(""1F5N2lheBqU_ssv2fEg7XSiyl0_Jtf24RQubw3IWp7fc"",""'LC-2 BOM'!C2:AF1000""),AB$1,FALSE)"),"WFF LC-2 Kero (D60) - MP-108")</f>
        <v>WFF LC-2 Kero (D60) - MP-108</v>
      </c>
      <c r="AP17" s="40" t="str">
        <f ca="1">IFERROR(__xludf.DUMMYFUNCTION("VLOOKUP($D304,IMPORTRANGE(""1F5N2lheBqU_ssv2fEg7XSiyl0_Jtf24RQubw3IWp7fc"",""'LC-2 BOM'!C2:AF1000""),AB$1,FALSE)"),"WFF LC-2 Kero (D60) - MP-108")</f>
        <v>WFF LC-2 Kero (D60) - MP-108</v>
      </c>
      <c r="AQ17" s="40" t="str">
        <f ca="1">IFERROR(__xludf.DUMMYFUNCTION("VLOOKUP($D304,IMPORTRANGE(""1F5N2lheBqU_ssv2fEg7XSiyl0_Jtf24RQubw3IWp7fc"",""'LC-2 BOM'!C2:AF1000""),AB$1,FALSE)"),"WFF LC-2 Kero (D60) - MP-108")</f>
        <v>WFF LC-2 Kero (D60) - MP-108</v>
      </c>
      <c r="AR17" s="40" t="str">
        <f ca="1">IFERROR(__xludf.DUMMYFUNCTION("VLOOKUP($D304,IMPORTRANGE(""1F5N2lheBqU_ssv2fEg7XSiyl0_Jtf24RQubw3IWp7fc"",""'LC-2 BOM'!C2:AF1000""),AB$1,FALSE)"),"WFF LC-2 Kero (D60) - MP-108")</f>
        <v>WFF LC-2 Kero (D60) - MP-108</v>
      </c>
      <c r="AS17" s="40" t="str">
        <f ca="1">IFERROR(__xludf.DUMMYFUNCTION("VLOOKUP($D304,IMPORTRANGE(""1F5N2lheBqU_ssv2fEg7XSiyl0_Jtf24RQubw3IWp7fc"",""'LC-2 BOM'!C2:AF1000""),AB$1,FALSE)"),"WFF LC-2 Kero (D60) - MP-108")</f>
        <v>WFF LC-2 Kero (D60) - MP-108</v>
      </c>
      <c r="AT17" s="40" t="str">
        <f ca="1">IFERROR(__xludf.DUMMYFUNCTION("VLOOKUP($D304,IMPORTRANGE(""1F5N2lheBqU_ssv2fEg7XSiyl0_Jtf24RQubw3IWp7fc"",""'LC-2 BOM'!C2:AF1000""),AB$1,FALSE)"),"WFF LC-2 Kero (D60) - MP-108")</f>
        <v>WFF LC-2 Kero (D60) - MP-108</v>
      </c>
      <c r="AU17" s="40" t="str">
        <f ca="1">IFERROR(__xludf.DUMMYFUNCTION("VLOOKUP($D304,IMPORTRANGE(""1F5N2lheBqU_ssv2fEg7XSiyl0_Jtf24RQubw3IWp7fc"",""'LC-2 BOM'!C2:AF1000""),AB$1,FALSE)"),"WFF LC-2 Kero (D60) - MP-108")</f>
        <v>WFF LC-2 Kero (D60) - MP-108</v>
      </c>
      <c r="AV17" s="40" t="str">
        <f ca="1">IFERROR(__xludf.DUMMYFUNCTION("VLOOKUP($D304,IMPORTRANGE(""1F5N2lheBqU_ssv2fEg7XSiyl0_Jtf24RQubw3IWp7fc"",""'LC-2 BOM'!C2:AF1000""),AB$1,FALSE)"),"WFF LC-2 Kero (D60) - MP-108")</f>
        <v>WFF LC-2 Kero (D60) - MP-108</v>
      </c>
      <c r="AW17" s="40" t="str">
        <f ca="1">IFERROR(__xludf.DUMMYFUNCTION("VLOOKUP($D304,IMPORTRANGE(""1F5N2lheBqU_ssv2fEg7XSiyl0_Jtf24RQubw3IWp7fc"",""'LC-2 BOM'!C2:AF1000""),AB$1,FALSE)"),"WFF LC-2 Kero (D60) - MP-108")</f>
        <v>WFF LC-2 Kero (D60) - MP-108</v>
      </c>
      <c r="AX17" s="40" t="str">
        <f ca="1">IFERROR(__xludf.DUMMYFUNCTION("VLOOKUP($D304,IMPORTRANGE(""1F5N2lheBqU_ssv2fEg7XSiyl0_Jtf24RQubw3IWp7fc"",""'LC-2 BOM'!C2:AF1000""),AB$1,FALSE)"),"WFF LC-2 Kero (D60) - MP-108")</f>
        <v>WFF LC-2 Kero (D60) - MP-108</v>
      </c>
      <c r="AY17" s="40" t="str">
        <f ca="1">IFERROR(__xludf.DUMMYFUNCTION("VLOOKUP($D304,IMPORTRANGE(""1F5N2lheBqU_ssv2fEg7XSiyl0_Jtf24RQubw3IWp7fc"",""'LC-2 BOM'!C2:AF1000""),AB$1,FALSE)"),"WFF LC-2 Kero (D60) - MP-108")</f>
        <v>WFF LC-2 Kero (D60) - MP-108</v>
      </c>
      <c r="AZ17" s="40" t="str">
        <f ca="1">IFERROR(__xludf.DUMMYFUNCTION("VLOOKUP($D304,IMPORTRANGE(""1F5N2lheBqU_ssv2fEg7XSiyl0_Jtf24RQubw3IWp7fc"",""'LC-2 BOM'!C2:AF1000""),AB$1,FALSE)"),"WFF LC-2 Kero (D60) - MP-108")</f>
        <v>WFF LC-2 Kero (D60) - MP-108</v>
      </c>
      <c r="BA17" s="40" t="str">
        <f ca="1">IFERROR(__xludf.DUMMYFUNCTION("VLOOKUP($D304,IMPORTRANGE(""1F5N2lheBqU_ssv2fEg7XSiyl0_Jtf24RQubw3IWp7fc"",""'LC-2 BOM'!C2:AF1000""),AB$1,FALSE)"),"WFF LC-2 Kero (D60) - MP-108")</f>
        <v>WFF LC-2 Kero (D60) - MP-108</v>
      </c>
    </row>
    <row r="18" spans="1:53" ht="14.25">
      <c r="A18" s="168" t="str">
        <f>CONCATENATE(VLOOKUP(E18,Systems,2,FALSE),"-",VLOOKUP(F18,Subsystems,2,FALSE),"-",VLOOKUP(G18,Components,2,FALSE),"-",VLOOKUP(R18,Metrics,2,FALSE),"-",B18)</f>
        <v>KF-KI-DVL-B-292</v>
      </c>
      <c r="B18" s="100">
        <v>292</v>
      </c>
      <c r="C18" s="110" t="s">
        <v>128</v>
      </c>
      <c r="D18" s="103" t="s">
        <v>126</v>
      </c>
      <c r="E18" s="110" t="s">
        <v>86</v>
      </c>
      <c r="F18" s="110" t="s">
        <v>87</v>
      </c>
      <c r="G18" s="110" t="s">
        <v>101</v>
      </c>
      <c r="H18" s="110" t="s">
        <v>102</v>
      </c>
      <c r="I18" s="264" t="str">
        <f>VLOOKUP(L18,InterfaceCards,2,FALSE)</f>
        <v>C3</v>
      </c>
      <c r="J18" s="39" t="str">
        <f>VLOOKUP(I18,'REF - Interface Cards'!$F$2:$G$11,2,FALSE)</f>
        <v>CB7</v>
      </c>
      <c r="K18" s="265">
        <f>VLOOKUP(L18,InterfaceCards,3,FALSE)</f>
        <v>4</v>
      </c>
      <c r="L18" s="110" t="s">
        <v>103</v>
      </c>
      <c r="M18" s="266">
        <v>6</v>
      </c>
      <c r="N18" s="200" t="s">
        <v>129</v>
      </c>
      <c r="O18" s="110" t="s">
        <v>92</v>
      </c>
      <c r="P18" s="110" t="s">
        <v>109</v>
      </c>
      <c r="Q18" s="110" t="s">
        <v>94</v>
      </c>
      <c r="R18" s="110" t="s">
        <v>105</v>
      </c>
      <c r="S18" s="110"/>
      <c r="T18" s="115"/>
      <c r="U18" s="115"/>
      <c r="V18" s="115" t="b">
        <v>0</v>
      </c>
      <c r="W18" s="115" t="str">
        <f>CONCATENATE(L18,":",N18)</f>
        <v>DO6:05</v>
      </c>
      <c r="X18" s="40" t="str">
        <f ca="1">IFERROR(__xludf.DUMMYFUNCTION("VLOOKUP($D119,IMPORTRANGE(""1F5N2lheBqU_ssv2fEg7XSiyl0_Jtf24RQubw3IWp7fc"",""'LC-2 BOM'!C2:AF1000""),X$1,FALSE)"),"05C360")</f>
        <v>05C360</v>
      </c>
      <c r="Y18" s="40" t="str">
        <f ca="1">IFERROR(__xludf.DUMMYFUNCTION("VLOOKUP($D315,IMPORTRANGE(""1F5N2lheBqU_ssv2fEg7XSiyl0_Jtf24RQubw3IWp7fc"",""'LC-2 BOM'!C2:AF900""),Y$1,FALSE)"),"Valve, Discrete Ball")</f>
        <v>Valve, Discrete Ball</v>
      </c>
      <c r="Z18" s="40" t="str">
        <f ca="1">IFERROR(__xludf.DUMMYFUNCTION("VLOOKUP($D315,IMPORTRANGE(""1F5N2lheBqU_ssv2fEg7XSiyl0_Jtf24RQubw3IWp7fc"",""'LC-2 BOM'!C2:AF900""),Y$1,FALSE)"),"Valve, Discrete Ball")</f>
        <v>Valve, Discrete Ball</v>
      </c>
      <c r="AA18" s="40" t="str">
        <f ca="1">IFERROR(__xludf.DUMMYFUNCTION("VLOOKUP($D315,IMPORTRANGE(""1F5N2lheBqU_ssv2fEg7XSiyl0_Jtf24RQubw3IWp7fc"",""'LC-2 BOM'!C2:AF900""),Y$1,FALSE)"),"Valve, Discrete Ball")</f>
        <v>Valve, Discrete Ball</v>
      </c>
      <c r="AB18" s="40" t="str">
        <f ca="1">IFERROR(__xludf.DUMMYFUNCTION("VLOOKUP($D315,IMPORTRANGE(""1F5N2lheBqU_ssv2fEg7XSiyl0_Jtf24RQubw3IWp7fc"",""'LC-2 BOM'!C2:AF1000""),AB$1,FALSE)"),"WFF LC-2 Kero (D60) - MP-108")</f>
        <v>WFF LC-2 Kero (D60) - MP-108</v>
      </c>
      <c r="AC18" s="40" t="str">
        <f ca="1">IFERROR(__xludf.DUMMYFUNCTION("VLOOKUP($D315,IMPORTRANGE(""1F5N2lheBqU_ssv2fEg7XSiyl0_Jtf24RQubw3IWp7fc"",""'LC-2 BOM'!C2:AF1000""),AB$1,FALSE)"),"WFF LC-2 Kero (D60) - MP-108")</f>
        <v>WFF LC-2 Kero (D60) - MP-108</v>
      </c>
      <c r="AD18" s="40" t="str">
        <f ca="1">IFERROR(__xludf.DUMMYFUNCTION("VLOOKUP($D315,IMPORTRANGE(""1F5N2lheBqU_ssv2fEg7XSiyl0_Jtf24RQubw3IWp7fc"",""'LC-2 BOM'!C2:AF1000""),AB$1,FALSE)"),"WFF LC-2 Kero (D60) - MP-108")</f>
        <v>WFF LC-2 Kero (D60) - MP-108</v>
      </c>
      <c r="AE18" s="40" t="str">
        <f ca="1">IFERROR(__xludf.DUMMYFUNCTION("VLOOKUP($D315,IMPORTRANGE(""1F5N2lheBqU_ssv2fEg7XSiyl0_Jtf24RQubw3IWp7fc"",""'LC-2 BOM'!C2:AF1000""),AB$1,FALSE)"),"WFF LC-2 Kero (D60) - MP-108")</f>
        <v>WFF LC-2 Kero (D60) - MP-108</v>
      </c>
      <c r="AF18" s="40" t="str">
        <f ca="1">IFERROR(__xludf.DUMMYFUNCTION("VLOOKUP($D315,IMPORTRANGE(""1F5N2lheBqU_ssv2fEg7XSiyl0_Jtf24RQubw3IWp7fc"",""'LC-2 BOM'!C2:AF1000""),AB$1,FALSE)"),"WFF LC-2 Kero (D60) - MP-108")</f>
        <v>WFF LC-2 Kero (D60) - MP-108</v>
      </c>
      <c r="AG18" s="40" t="str">
        <f ca="1">IFERROR(__xludf.DUMMYFUNCTION("VLOOKUP($D315,IMPORTRANGE(""1F5N2lheBqU_ssv2fEg7XSiyl0_Jtf24RQubw3IWp7fc"",""'LC-2 BOM'!C2:AF1000""),AB$1,FALSE)"),"WFF LC-2 Kero (D60) - MP-108")</f>
        <v>WFF LC-2 Kero (D60) - MP-108</v>
      </c>
      <c r="AH18" s="40" t="str">
        <f ca="1">IFERROR(__xludf.DUMMYFUNCTION("VLOOKUP($D315,IMPORTRANGE(""1F5N2lheBqU_ssv2fEg7XSiyl0_Jtf24RQubw3IWp7fc"",""'LC-2 BOM'!C2:AF1000""),AB$1,FALSE)"),"WFF LC-2 Kero (D60) - MP-108")</f>
        <v>WFF LC-2 Kero (D60) - MP-108</v>
      </c>
      <c r="AI18" s="40" t="str">
        <f ca="1">IFERROR(__xludf.DUMMYFUNCTION("VLOOKUP($D315,IMPORTRANGE(""1F5N2lheBqU_ssv2fEg7XSiyl0_Jtf24RQubw3IWp7fc"",""'LC-2 BOM'!C2:AF1000""),AB$1,FALSE)"),"WFF LC-2 Kero (D60) - MP-108")</f>
        <v>WFF LC-2 Kero (D60) - MP-108</v>
      </c>
      <c r="AJ18" s="40" t="str">
        <f ca="1">IFERROR(__xludf.DUMMYFUNCTION("VLOOKUP($D315,IMPORTRANGE(""1F5N2lheBqU_ssv2fEg7XSiyl0_Jtf24RQubw3IWp7fc"",""'LC-2 BOM'!C2:AF1000""),AB$1,FALSE)"),"WFF LC-2 Kero (D60) - MP-108")</f>
        <v>WFF LC-2 Kero (D60) - MP-108</v>
      </c>
      <c r="AK18" s="40" t="str">
        <f ca="1">IFERROR(__xludf.DUMMYFUNCTION("VLOOKUP($D315,IMPORTRANGE(""1F5N2lheBqU_ssv2fEg7XSiyl0_Jtf24RQubw3IWp7fc"",""'LC-2 BOM'!C2:AF1000""),AB$1,FALSE)"),"WFF LC-2 Kero (D60) - MP-108")</f>
        <v>WFF LC-2 Kero (D60) - MP-108</v>
      </c>
      <c r="AL18" s="40" t="str">
        <f ca="1">IFERROR(__xludf.DUMMYFUNCTION("VLOOKUP($D315,IMPORTRANGE(""1F5N2lheBqU_ssv2fEg7XSiyl0_Jtf24RQubw3IWp7fc"",""'LC-2 BOM'!C2:AF1000""),AB$1,FALSE)"),"WFF LC-2 Kero (D60) - MP-108")</f>
        <v>WFF LC-2 Kero (D60) - MP-108</v>
      </c>
      <c r="AM18" s="40" t="str">
        <f ca="1">IFERROR(__xludf.DUMMYFUNCTION("VLOOKUP($D315,IMPORTRANGE(""1F5N2lheBqU_ssv2fEg7XSiyl0_Jtf24RQubw3IWp7fc"",""'LC-2 BOM'!C2:AF1000""),AB$1,FALSE)"),"WFF LC-2 Kero (D60) - MP-108")</f>
        <v>WFF LC-2 Kero (D60) - MP-108</v>
      </c>
      <c r="AN18" s="40" t="str">
        <f ca="1">IFERROR(__xludf.DUMMYFUNCTION("VLOOKUP($D315,IMPORTRANGE(""1F5N2lheBqU_ssv2fEg7XSiyl0_Jtf24RQubw3IWp7fc"",""'LC-2 BOM'!C2:AF1000""),AB$1,FALSE)"),"WFF LC-2 Kero (D60) - MP-108")</f>
        <v>WFF LC-2 Kero (D60) - MP-108</v>
      </c>
      <c r="AO18" s="40" t="str">
        <f ca="1">IFERROR(__xludf.DUMMYFUNCTION("VLOOKUP($D315,IMPORTRANGE(""1F5N2lheBqU_ssv2fEg7XSiyl0_Jtf24RQubw3IWp7fc"",""'LC-2 BOM'!C2:AF1000""),AB$1,FALSE)"),"WFF LC-2 Kero (D60) - MP-108")</f>
        <v>WFF LC-2 Kero (D60) - MP-108</v>
      </c>
      <c r="AP18" s="40" t="str">
        <f ca="1">IFERROR(__xludf.DUMMYFUNCTION("VLOOKUP($D315,IMPORTRANGE(""1F5N2lheBqU_ssv2fEg7XSiyl0_Jtf24RQubw3IWp7fc"",""'LC-2 BOM'!C2:AF1000""),AB$1,FALSE)"),"WFF LC-2 Kero (D60) - MP-108")</f>
        <v>WFF LC-2 Kero (D60) - MP-108</v>
      </c>
      <c r="AQ18" s="40" t="str">
        <f ca="1">IFERROR(__xludf.DUMMYFUNCTION("VLOOKUP($D315,IMPORTRANGE(""1F5N2lheBqU_ssv2fEg7XSiyl0_Jtf24RQubw3IWp7fc"",""'LC-2 BOM'!C2:AF1000""),AB$1,FALSE)"),"WFF LC-2 Kero (D60) - MP-108")</f>
        <v>WFF LC-2 Kero (D60) - MP-108</v>
      </c>
      <c r="AR18" s="40" t="str">
        <f ca="1">IFERROR(__xludf.DUMMYFUNCTION("VLOOKUP($D315,IMPORTRANGE(""1F5N2lheBqU_ssv2fEg7XSiyl0_Jtf24RQubw3IWp7fc"",""'LC-2 BOM'!C2:AF1000""),AB$1,FALSE)"),"WFF LC-2 Kero (D60) - MP-108")</f>
        <v>WFF LC-2 Kero (D60) - MP-108</v>
      </c>
      <c r="AS18" s="40" t="str">
        <f ca="1">IFERROR(__xludf.DUMMYFUNCTION("VLOOKUP($D315,IMPORTRANGE(""1F5N2lheBqU_ssv2fEg7XSiyl0_Jtf24RQubw3IWp7fc"",""'LC-2 BOM'!C2:AF1000""),AB$1,FALSE)"),"WFF LC-2 Kero (D60) - MP-108")</f>
        <v>WFF LC-2 Kero (D60) - MP-108</v>
      </c>
      <c r="AT18" s="40" t="str">
        <f ca="1">IFERROR(__xludf.DUMMYFUNCTION("VLOOKUP($D315,IMPORTRANGE(""1F5N2lheBqU_ssv2fEg7XSiyl0_Jtf24RQubw3IWp7fc"",""'LC-2 BOM'!C2:AF1000""),AB$1,FALSE)"),"WFF LC-2 Kero (D60) - MP-108")</f>
        <v>WFF LC-2 Kero (D60) - MP-108</v>
      </c>
      <c r="AU18" s="40" t="str">
        <f ca="1">IFERROR(__xludf.DUMMYFUNCTION("VLOOKUP($D315,IMPORTRANGE(""1F5N2lheBqU_ssv2fEg7XSiyl0_Jtf24RQubw3IWp7fc"",""'LC-2 BOM'!C2:AF1000""),AB$1,FALSE)"),"WFF LC-2 Kero (D60) - MP-108")</f>
        <v>WFF LC-2 Kero (D60) - MP-108</v>
      </c>
      <c r="AV18" s="40" t="str">
        <f ca="1">IFERROR(__xludf.DUMMYFUNCTION("VLOOKUP($D315,IMPORTRANGE(""1F5N2lheBqU_ssv2fEg7XSiyl0_Jtf24RQubw3IWp7fc"",""'LC-2 BOM'!C2:AF1000""),AB$1,FALSE)"),"WFF LC-2 Kero (D60) - MP-108")</f>
        <v>WFF LC-2 Kero (D60) - MP-108</v>
      </c>
      <c r="AW18" s="40" t="str">
        <f ca="1">IFERROR(__xludf.DUMMYFUNCTION("VLOOKUP($D315,IMPORTRANGE(""1F5N2lheBqU_ssv2fEg7XSiyl0_Jtf24RQubw3IWp7fc"",""'LC-2 BOM'!C2:AF1000""),AB$1,FALSE)"),"WFF LC-2 Kero (D60) - MP-108")</f>
        <v>WFF LC-2 Kero (D60) - MP-108</v>
      </c>
      <c r="AX18" s="40" t="str">
        <f ca="1">IFERROR(__xludf.DUMMYFUNCTION("VLOOKUP($D315,IMPORTRANGE(""1F5N2lheBqU_ssv2fEg7XSiyl0_Jtf24RQubw3IWp7fc"",""'LC-2 BOM'!C2:AF1000""),AB$1,FALSE)"),"WFF LC-2 Kero (D60) - MP-108")</f>
        <v>WFF LC-2 Kero (D60) - MP-108</v>
      </c>
      <c r="AY18" s="40" t="str">
        <f ca="1">IFERROR(__xludf.DUMMYFUNCTION("VLOOKUP($D315,IMPORTRANGE(""1F5N2lheBqU_ssv2fEg7XSiyl0_Jtf24RQubw3IWp7fc"",""'LC-2 BOM'!C2:AF1000""),AB$1,FALSE)"),"WFF LC-2 Kero (D60) - MP-108")</f>
        <v>WFF LC-2 Kero (D60) - MP-108</v>
      </c>
      <c r="AZ18" s="40" t="str">
        <f ca="1">IFERROR(__xludf.DUMMYFUNCTION("VLOOKUP($D315,IMPORTRANGE(""1F5N2lheBqU_ssv2fEg7XSiyl0_Jtf24RQubw3IWp7fc"",""'LC-2 BOM'!C2:AF1000""),AB$1,FALSE)"),"WFF LC-2 Kero (D60) - MP-108")</f>
        <v>WFF LC-2 Kero (D60) - MP-108</v>
      </c>
      <c r="BA18" s="40" t="str">
        <f ca="1">IFERROR(__xludf.DUMMYFUNCTION("VLOOKUP($D315,IMPORTRANGE(""1F5N2lheBqU_ssv2fEg7XSiyl0_Jtf24RQubw3IWp7fc"",""'LC-2 BOM'!C2:AF1000""),AB$1,FALSE)"),"WFF LC-2 Kero (D60) - MP-108")</f>
        <v>WFF LC-2 Kero (D60) - MP-108</v>
      </c>
    </row>
    <row r="19" spans="1:53" ht="14.25">
      <c r="A19" s="168" t="str">
        <f>CONCATENATE(VLOOKUP(E19,Systems,2,FALSE),"-",VLOOKUP(F19,Subsystems,2,FALSE),"-",VLOOKUP(G19,Components,2,FALSE),"-",VLOOKUP(R19,Metrics,2,FALSE),"-",B19)</f>
        <v>KF-KI-LS-PxO-302</v>
      </c>
      <c r="B19" s="100">
        <v>302</v>
      </c>
      <c r="C19" s="110" t="s">
        <v>130</v>
      </c>
      <c r="D19" s="263" t="s">
        <v>131</v>
      </c>
      <c r="E19" s="110" t="s">
        <v>86</v>
      </c>
      <c r="F19" s="110" t="s">
        <v>87</v>
      </c>
      <c r="G19" s="110" t="s">
        <v>88</v>
      </c>
      <c r="H19" s="110" t="s">
        <v>89</v>
      </c>
      <c r="I19" s="264" t="str">
        <f>VLOOKUP(L19,InterfaceCards,2,FALSE)</f>
        <v>C3</v>
      </c>
      <c r="J19" s="39" t="str">
        <f>VLOOKUP(I19,'REF - Interface Cards'!$F$2:$G$11,2,FALSE)</f>
        <v>CB7</v>
      </c>
      <c r="K19" s="265">
        <f>VLOOKUP(L19,InterfaceCards,3,FALSE)</f>
        <v>3</v>
      </c>
      <c r="L19" s="110" t="s">
        <v>90</v>
      </c>
      <c r="M19" s="110">
        <v>2</v>
      </c>
      <c r="N19" s="200" t="s">
        <v>104</v>
      </c>
      <c r="O19" s="110" t="s">
        <v>92</v>
      </c>
      <c r="P19" s="110" t="s">
        <v>93</v>
      </c>
      <c r="Q19" s="110" t="s">
        <v>94</v>
      </c>
      <c r="R19" s="110" t="s">
        <v>95</v>
      </c>
      <c r="S19" s="110" t="s">
        <v>96</v>
      </c>
      <c r="T19" s="264"/>
      <c r="U19" s="115"/>
      <c r="V19" s="115" t="b">
        <v>0</v>
      </c>
      <c r="W19" s="115" t="str">
        <f>CONCATENATE(L19,":",N19)</f>
        <v>DI7:01</v>
      </c>
      <c r="X19" s="40" t="str">
        <f ca="1">IFERROR(__xludf.DUMMYFUNCTION("VLOOKUP($D119,IMPORTRANGE(""1F5N2lheBqU_ssv2fEg7XSiyl0_Jtf24RQubw3IWp7fc"",""'LC-2 BOM'!C2:AF1000""),X$1,FALSE)"),"05C360")</f>
        <v>05C360</v>
      </c>
      <c r="Y19" s="40" t="str">
        <f ca="1">IFERROR(__xludf.DUMMYFUNCTION("VLOOKUP($D301,IMPORTRANGE(""1zGeY54V42y3h6ga3LEauokEcjIAfHuNXKCYKLfLWtMI"",""'LC-2 BOM'!C2:AF900""),Y$1,FALSE)"),"Valve, Discrete Ball")</f>
        <v>Valve, Discrete Ball</v>
      </c>
      <c r="Z19" s="40" t="str">
        <f ca="1">IFERROR(__xludf.DUMMYFUNCTION("VLOOKUP($D301,IMPORTRANGE(""1zGeY54V42y3h6ga3LEauokEcjIAfHuNXKCYKLfLWtMI"",""'LC-2 BOM'!C2:AF900""),Y$1,FALSE)"),"Valve, Discrete Ball")</f>
        <v>Valve, Discrete Ball</v>
      </c>
      <c r="AA19" s="40" t="str">
        <f ca="1">IFERROR(__xludf.DUMMYFUNCTION("VLOOKUP($D301,IMPORTRANGE(""1zGeY54V42y3h6ga3LEauokEcjIAfHuNXKCYKLfLWtMI"",""'LC-2 BOM'!C2:AF900""),Y$1,FALSE)"),"Valve, Discrete Ball")</f>
        <v>Valve, Discrete Ball</v>
      </c>
      <c r="AB19" s="40" t="str">
        <f ca="1">IFERROR(__xludf.DUMMYFUNCTION("VLOOKUP($D301,IMPORTRANGE(""1F5N2lheBqU_ssv2fEg7XSiyl0_Jtf24RQubw3IWp7fc"",""'LC-2 BOM'!C2:AF1000""),AB$1,FALSE)"),"WFF LC-2 Kero (D60) - MP-108")</f>
        <v>WFF LC-2 Kero (D60) - MP-108</v>
      </c>
      <c r="AC19" s="40" t="str">
        <f ca="1">IFERROR(__xludf.DUMMYFUNCTION("VLOOKUP($D301,IMPORTRANGE(""1F5N2lheBqU_ssv2fEg7XSiyl0_Jtf24RQubw3IWp7fc"",""'LC-2 BOM'!C2:AF1000""),AB$1,FALSE)"),"WFF LC-2 Kero (D60) - MP-108")</f>
        <v>WFF LC-2 Kero (D60) - MP-108</v>
      </c>
      <c r="AD19" s="40" t="str">
        <f ca="1">IFERROR(__xludf.DUMMYFUNCTION("VLOOKUP($D301,IMPORTRANGE(""1F5N2lheBqU_ssv2fEg7XSiyl0_Jtf24RQubw3IWp7fc"",""'LC-2 BOM'!C2:AF1000""),AB$1,FALSE)"),"WFF LC-2 Kero (D60) - MP-108")</f>
        <v>WFF LC-2 Kero (D60) - MP-108</v>
      </c>
      <c r="AE19" s="40" t="str">
        <f ca="1">IFERROR(__xludf.DUMMYFUNCTION("VLOOKUP($D301,IMPORTRANGE(""1F5N2lheBqU_ssv2fEg7XSiyl0_Jtf24RQubw3IWp7fc"",""'LC-2 BOM'!C2:AF1000""),AB$1,FALSE)"),"WFF LC-2 Kero (D60) - MP-108")</f>
        <v>WFF LC-2 Kero (D60) - MP-108</v>
      </c>
      <c r="AF19" s="40" t="str">
        <f ca="1">IFERROR(__xludf.DUMMYFUNCTION("VLOOKUP($D301,IMPORTRANGE(""1F5N2lheBqU_ssv2fEg7XSiyl0_Jtf24RQubw3IWp7fc"",""'LC-2 BOM'!C2:AF1000""),AB$1,FALSE)"),"WFF LC-2 Kero (D60) - MP-108")</f>
        <v>WFF LC-2 Kero (D60) - MP-108</v>
      </c>
      <c r="AG19" s="40" t="str">
        <f ca="1">IFERROR(__xludf.DUMMYFUNCTION("VLOOKUP($D301,IMPORTRANGE(""1F5N2lheBqU_ssv2fEg7XSiyl0_Jtf24RQubw3IWp7fc"",""'LC-2 BOM'!C2:AF1000""),AB$1,FALSE)"),"WFF LC-2 Kero (D60) - MP-108")</f>
        <v>WFF LC-2 Kero (D60) - MP-108</v>
      </c>
      <c r="AH19" s="40" t="str">
        <f ca="1">IFERROR(__xludf.DUMMYFUNCTION("VLOOKUP($D301,IMPORTRANGE(""1F5N2lheBqU_ssv2fEg7XSiyl0_Jtf24RQubw3IWp7fc"",""'LC-2 BOM'!C2:AF1000""),AB$1,FALSE)"),"WFF LC-2 Kero (D60) - MP-108")</f>
        <v>WFF LC-2 Kero (D60) - MP-108</v>
      </c>
      <c r="AI19" s="40" t="str">
        <f ca="1">IFERROR(__xludf.DUMMYFUNCTION("VLOOKUP($D301,IMPORTRANGE(""1F5N2lheBqU_ssv2fEg7XSiyl0_Jtf24RQubw3IWp7fc"",""'LC-2 BOM'!C2:AF1000""),AB$1,FALSE)"),"WFF LC-2 Kero (D60) - MP-108")</f>
        <v>WFF LC-2 Kero (D60) - MP-108</v>
      </c>
      <c r="AJ19" s="40" t="str">
        <f ca="1">IFERROR(__xludf.DUMMYFUNCTION("VLOOKUP($D301,IMPORTRANGE(""1F5N2lheBqU_ssv2fEg7XSiyl0_Jtf24RQubw3IWp7fc"",""'LC-2 BOM'!C2:AF1000""),AB$1,FALSE)"),"WFF LC-2 Kero (D60) - MP-108")</f>
        <v>WFF LC-2 Kero (D60) - MP-108</v>
      </c>
      <c r="AK19" s="40" t="str">
        <f ca="1">IFERROR(__xludf.DUMMYFUNCTION("VLOOKUP($D301,IMPORTRANGE(""1F5N2lheBqU_ssv2fEg7XSiyl0_Jtf24RQubw3IWp7fc"",""'LC-2 BOM'!C2:AF1000""),AB$1,FALSE)"),"WFF LC-2 Kero (D60) - MP-108")</f>
        <v>WFF LC-2 Kero (D60) - MP-108</v>
      </c>
      <c r="AL19" s="40" t="str">
        <f ca="1">IFERROR(__xludf.DUMMYFUNCTION("VLOOKUP($D301,IMPORTRANGE(""1F5N2lheBqU_ssv2fEg7XSiyl0_Jtf24RQubw3IWp7fc"",""'LC-2 BOM'!C2:AF1000""),AB$1,FALSE)"),"WFF LC-2 Kero (D60) - MP-108")</f>
        <v>WFF LC-2 Kero (D60) - MP-108</v>
      </c>
      <c r="AM19" s="40" t="str">
        <f ca="1">IFERROR(__xludf.DUMMYFUNCTION("VLOOKUP($D301,IMPORTRANGE(""1F5N2lheBqU_ssv2fEg7XSiyl0_Jtf24RQubw3IWp7fc"",""'LC-2 BOM'!C2:AF1000""),AB$1,FALSE)"),"WFF LC-2 Kero (D60) - MP-108")</f>
        <v>WFF LC-2 Kero (D60) - MP-108</v>
      </c>
      <c r="AN19" s="40" t="str">
        <f ca="1">IFERROR(__xludf.DUMMYFUNCTION("VLOOKUP($D301,IMPORTRANGE(""1F5N2lheBqU_ssv2fEg7XSiyl0_Jtf24RQubw3IWp7fc"",""'LC-2 BOM'!C2:AF1000""),AB$1,FALSE)"),"WFF LC-2 Kero (D60) - MP-108")</f>
        <v>WFF LC-2 Kero (D60) - MP-108</v>
      </c>
      <c r="AO19" s="40" t="str">
        <f ca="1">IFERROR(__xludf.DUMMYFUNCTION("VLOOKUP($D301,IMPORTRANGE(""1F5N2lheBqU_ssv2fEg7XSiyl0_Jtf24RQubw3IWp7fc"",""'LC-2 BOM'!C2:AF1000""),AB$1,FALSE)"),"WFF LC-2 Kero (D60) - MP-108")</f>
        <v>WFF LC-2 Kero (D60) - MP-108</v>
      </c>
      <c r="AP19" s="40" t="str">
        <f ca="1">IFERROR(__xludf.DUMMYFUNCTION("VLOOKUP($D301,IMPORTRANGE(""1F5N2lheBqU_ssv2fEg7XSiyl0_Jtf24RQubw3IWp7fc"",""'LC-2 BOM'!C2:AF1000""),AB$1,FALSE)"),"WFF LC-2 Kero (D60) - MP-108")</f>
        <v>WFF LC-2 Kero (D60) - MP-108</v>
      </c>
      <c r="AQ19" s="40" t="str">
        <f ca="1">IFERROR(__xludf.DUMMYFUNCTION("VLOOKUP($D301,IMPORTRANGE(""1F5N2lheBqU_ssv2fEg7XSiyl0_Jtf24RQubw3IWp7fc"",""'LC-2 BOM'!C2:AF1000""),AB$1,FALSE)"),"WFF LC-2 Kero (D60) - MP-108")</f>
        <v>WFF LC-2 Kero (D60) - MP-108</v>
      </c>
      <c r="AR19" s="40" t="str">
        <f ca="1">IFERROR(__xludf.DUMMYFUNCTION("VLOOKUP($D301,IMPORTRANGE(""1F5N2lheBqU_ssv2fEg7XSiyl0_Jtf24RQubw3IWp7fc"",""'LC-2 BOM'!C2:AF1000""),AB$1,FALSE)"),"WFF LC-2 Kero (D60) - MP-108")</f>
        <v>WFF LC-2 Kero (D60) - MP-108</v>
      </c>
      <c r="AS19" s="40" t="str">
        <f ca="1">IFERROR(__xludf.DUMMYFUNCTION("VLOOKUP($D301,IMPORTRANGE(""1F5N2lheBqU_ssv2fEg7XSiyl0_Jtf24RQubw3IWp7fc"",""'LC-2 BOM'!C2:AF1000""),AB$1,FALSE)"),"WFF LC-2 Kero (D60) - MP-108")</f>
        <v>WFF LC-2 Kero (D60) - MP-108</v>
      </c>
      <c r="AT19" s="40" t="str">
        <f ca="1">IFERROR(__xludf.DUMMYFUNCTION("VLOOKUP($D301,IMPORTRANGE(""1F5N2lheBqU_ssv2fEg7XSiyl0_Jtf24RQubw3IWp7fc"",""'LC-2 BOM'!C2:AF1000""),AB$1,FALSE)"),"WFF LC-2 Kero (D60) - MP-108")</f>
        <v>WFF LC-2 Kero (D60) - MP-108</v>
      </c>
      <c r="AU19" s="40" t="str">
        <f ca="1">IFERROR(__xludf.DUMMYFUNCTION("VLOOKUP($D301,IMPORTRANGE(""1F5N2lheBqU_ssv2fEg7XSiyl0_Jtf24RQubw3IWp7fc"",""'LC-2 BOM'!C2:AF1000""),AB$1,FALSE)"),"WFF LC-2 Kero (D60) - MP-108")</f>
        <v>WFF LC-2 Kero (D60) - MP-108</v>
      </c>
      <c r="AV19" s="40" t="str">
        <f ca="1">IFERROR(__xludf.DUMMYFUNCTION("VLOOKUP($D301,IMPORTRANGE(""1F5N2lheBqU_ssv2fEg7XSiyl0_Jtf24RQubw3IWp7fc"",""'LC-2 BOM'!C2:AF1000""),AB$1,FALSE)"),"WFF LC-2 Kero (D60) - MP-108")</f>
        <v>WFF LC-2 Kero (D60) - MP-108</v>
      </c>
      <c r="AW19" s="40" t="str">
        <f ca="1">IFERROR(__xludf.DUMMYFUNCTION("VLOOKUP($D301,IMPORTRANGE(""1F5N2lheBqU_ssv2fEg7XSiyl0_Jtf24RQubw3IWp7fc"",""'LC-2 BOM'!C2:AF1000""),AB$1,FALSE)"),"WFF LC-2 Kero (D60) - MP-108")</f>
        <v>WFF LC-2 Kero (D60) - MP-108</v>
      </c>
      <c r="AX19" s="40" t="str">
        <f ca="1">IFERROR(__xludf.DUMMYFUNCTION("VLOOKUP($D301,IMPORTRANGE(""1F5N2lheBqU_ssv2fEg7XSiyl0_Jtf24RQubw3IWp7fc"",""'LC-2 BOM'!C2:AF1000""),AB$1,FALSE)"),"WFF LC-2 Kero (D60) - MP-108")</f>
        <v>WFF LC-2 Kero (D60) - MP-108</v>
      </c>
      <c r="AY19" s="40" t="str">
        <f ca="1">IFERROR(__xludf.DUMMYFUNCTION("VLOOKUP($D301,IMPORTRANGE(""1F5N2lheBqU_ssv2fEg7XSiyl0_Jtf24RQubw3IWp7fc"",""'LC-2 BOM'!C2:AF1000""),AB$1,FALSE)"),"WFF LC-2 Kero (D60) - MP-108")</f>
        <v>WFF LC-2 Kero (D60) - MP-108</v>
      </c>
      <c r="AZ19" s="40" t="str">
        <f ca="1">IFERROR(__xludf.DUMMYFUNCTION("VLOOKUP($D301,IMPORTRANGE(""1F5N2lheBqU_ssv2fEg7XSiyl0_Jtf24RQubw3IWp7fc"",""'LC-2 BOM'!C2:AF1000""),AB$1,FALSE)"),"WFF LC-2 Kero (D60) - MP-108")</f>
        <v>WFF LC-2 Kero (D60) - MP-108</v>
      </c>
      <c r="BA19" s="40" t="str">
        <f ca="1">IFERROR(__xludf.DUMMYFUNCTION("VLOOKUP($D301,IMPORTRANGE(""1F5N2lheBqU_ssv2fEg7XSiyl0_Jtf24RQubw3IWp7fc"",""'LC-2 BOM'!C2:AF1000""),AB$1,FALSE)"),"WFF LC-2 Kero (D60) - MP-108")</f>
        <v>WFF LC-2 Kero (D60) - MP-108</v>
      </c>
    </row>
    <row r="20" spans="1:53" ht="14.25">
      <c r="A20" s="168" t="str">
        <f>CONCATENATE(VLOOKUP(E20,Systems,2,FALSE),"-",VLOOKUP(F20,Subsystems,2,FALSE),"-",VLOOKUP(G20,Components,2,FALSE),"-",VLOOKUP(R20,Metrics,2,FALSE),"-",B20)</f>
        <v>KF-KI-LS-PxC-309</v>
      </c>
      <c r="B20" s="100">
        <v>309</v>
      </c>
      <c r="C20" s="110" t="s">
        <v>132</v>
      </c>
      <c r="D20" s="263" t="s">
        <v>131</v>
      </c>
      <c r="E20" s="110" t="s">
        <v>86</v>
      </c>
      <c r="F20" s="110" t="s">
        <v>87</v>
      </c>
      <c r="G20" s="110" t="s">
        <v>88</v>
      </c>
      <c r="H20" s="110" t="s">
        <v>89</v>
      </c>
      <c r="I20" s="264" t="str">
        <f>VLOOKUP(L20,InterfaceCards,2,FALSE)</f>
        <v>C3</v>
      </c>
      <c r="J20" s="39" t="str">
        <f>VLOOKUP(I20,'REF - Interface Cards'!$F$2:$G$11,2,FALSE)</f>
        <v>CB7</v>
      </c>
      <c r="K20" s="265">
        <f>VLOOKUP(L20,InterfaceCards,3,FALSE)</f>
        <v>3</v>
      </c>
      <c r="L20" s="110" t="s">
        <v>90</v>
      </c>
      <c r="M20" s="110">
        <v>11</v>
      </c>
      <c r="N20" s="200" t="s">
        <v>133</v>
      </c>
      <c r="O20" s="110" t="s">
        <v>92</v>
      </c>
      <c r="P20" s="110" t="s">
        <v>93</v>
      </c>
      <c r="Q20" s="110" t="s">
        <v>94</v>
      </c>
      <c r="R20" s="110" t="s">
        <v>99</v>
      </c>
      <c r="S20" s="110" t="s">
        <v>96</v>
      </c>
      <c r="T20" s="264"/>
      <c r="U20" s="115"/>
      <c r="V20" s="115" t="b">
        <v>0</v>
      </c>
      <c r="W20" s="115" t="str">
        <f>CONCATENATE(L20,":",N20)</f>
        <v>DI7:08</v>
      </c>
      <c r="X20" s="40" t="str">
        <f ca="1">IFERROR(__xludf.DUMMYFUNCTION("VLOOKUP($D119,IMPORTRANGE(""1F5N2lheBqU_ssv2fEg7XSiyl0_Jtf24RQubw3IWp7fc"",""'LC-2 BOM'!C2:AF1000""),X$1,FALSE)"),"05C360")</f>
        <v>05C360</v>
      </c>
      <c r="Y20" s="40" t="str">
        <f ca="1">IFERROR(__xludf.DUMMYFUNCTION("VLOOKUP($D308,IMPORTRANGE(""1zGeY54V42y3h6ga3LEauokEcjIAfHuNXKCYKLfLWtMI"",""'LC-2 BOM'!C2:AF900""),Y$1,FALSE)"),"Valve, Discrete Ball")</f>
        <v>Valve, Discrete Ball</v>
      </c>
      <c r="Z20" s="40" t="str">
        <f ca="1">IFERROR(__xludf.DUMMYFUNCTION("VLOOKUP($D308,IMPORTRANGE(""1zGeY54V42y3h6ga3LEauokEcjIAfHuNXKCYKLfLWtMI"",""'LC-2 BOM'!C2:AF900""),Y$1,FALSE)"),"Valve, Discrete Ball")</f>
        <v>Valve, Discrete Ball</v>
      </c>
      <c r="AA20" s="40" t="str">
        <f ca="1">IFERROR(__xludf.DUMMYFUNCTION("VLOOKUP($D308,IMPORTRANGE(""1zGeY54V42y3h6ga3LEauokEcjIAfHuNXKCYKLfLWtMI"",""'LC-2 BOM'!C2:AF900""),Y$1,FALSE)"),"Valve, Discrete Ball")</f>
        <v>Valve, Discrete Ball</v>
      </c>
      <c r="AB20" s="40" t="str">
        <f ca="1">IFERROR(__xludf.DUMMYFUNCTION("VLOOKUP($D308,IMPORTRANGE(""1F5N2lheBqU_ssv2fEg7XSiyl0_Jtf24RQubw3IWp7fc"",""'LC-2 BOM'!C2:AF1000""),AB$1,FALSE)"),"WFF LC-2 Kero (D60) - MP-108")</f>
        <v>WFF LC-2 Kero (D60) - MP-108</v>
      </c>
      <c r="AC20" s="40" t="str">
        <f ca="1">IFERROR(__xludf.DUMMYFUNCTION("VLOOKUP($D308,IMPORTRANGE(""1F5N2lheBqU_ssv2fEg7XSiyl0_Jtf24RQubw3IWp7fc"",""'LC-2 BOM'!C2:AF1000""),AB$1,FALSE)"),"WFF LC-2 Kero (D60) - MP-108")</f>
        <v>WFF LC-2 Kero (D60) - MP-108</v>
      </c>
      <c r="AD20" s="40" t="str">
        <f ca="1">IFERROR(__xludf.DUMMYFUNCTION("VLOOKUP($D308,IMPORTRANGE(""1F5N2lheBqU_ssv2fEg7XSiyl0_Jtf24RQubw3IWp7fc"",""'LC-2 BOM'!C2:AF1000""),AB$1,FALSE)"),"WFF LC-2 Kero (D60) - MP-108")</f>
        <v>WFF LC-2 Kero (D60) - MP-108</v>
      </c>
      <c r="AE20" s="40" t="str">
        <f ca="1">IFERROR(__xludf.DUMMYFUNCTION("VLOOKUP($D308,IMPORTRANGE(""1F5N2lheBqU_ssv2fEg7XSiyl0_Jtf24RQubw3IWp7fc"",""'LC-2 BOM'!C2:AF1000""),AB$1,FALSE)"),"WFF LC-2 Kero (D60) - MP-108")</f>
        <v>WFF LC-2 Kero (D60) - MP-108</v>
      </c>
      <c r="AF20" s="40" t="str">
        <f ca="1">IFERROR(__xludf.DUMMYFUNCTION("VLOOKUP($D308,IMPORTRANGE(""1F5N2lheBqU_ssv2fEg7XSiyl0_Jtf24RQubw3IWp7fc"",""'LC-2 BOM'!C2:AF1000""),AB$1,FALSE)"),"WFF LC-2 Kero (D60) - MP-108")</f>
        <v>WFF LC-2 Kero (D60) - MP-108</v>
      </c>
      <c r="AG20" s="40" t="str">
        <f ca="1">IFERROR(__xludf.DUMMYFUNCTION("VLOOKUP($D308,IMPORTRANGE(""1F5N2lheBqU_ssv2fEg7XSiyl0_Jtf24RQubw3IWp7fc"",""'LC-2 BOM'!C2:AF1000""),AB$1,FALSE)"),"WFF LC-2 Kero (D60) - MP-108")</f>
        <v>WFF LC-2 Kero (D60) - MP-108</v>
      </c>
      <c r="AH20" s="40" t="str">
        <f ca="1">IFERROR(__xludf.DUMMYFUNCTION("VLOOKUP($D308,IMPORTRANGE(""1F5N2lheBqU_ssv2fEg7XSiyl0_Jtf24RQubw3IWp7fc"",""'LC-2 BOM'!C2:AF1000""),AB$1,FALSE)"),"WFF LC-2 Kero (D60) - MP-108")</f>
        <v>WFF LC-2 Kero (D60) - MP-108</v>
      </c>
      <c r="AI20" s="40" t="str">
        <f ca="1">IFERROR(__xludf.DUMMYFUNCTION("VLOOKUP($D308,IMPORTRANGE(""1F5N2lheBqU_ssv2fEg7XSiyl0_Jtf24RQubw3IWp7fc"",""'LC-2 BOM'!C2:AF1000""),AB$1,FALSE)"),"WFF LC-2 Kero (D60) - MP-108")</f>
        <v>WFF LC-2 Kero (D60) - MP-108</v>
      </c>
      <c r="AJ20" s="40" t="str">
        <f ca="1">IFERROR(__xludf.DUMMYFUNCTION("VLOOKUP($D308,IMPORTRANGE(""1F5N2lheBqU_ssv2fEg7XSiyl0_Jtf24RQubw3IWp7fc"",""'LC-2 BOM'!C2:AF1000""),AB$1,FALSE)"),"WFF LC-2 Kero (D60) - MP-108")</f>
        <v>WFF LC-2 Kero (D60) - MP-108</v>
      </c>
      <c r="AK20" s="40" t="str">
        <f ca="1">IFERROR(__xludf.DUMMYFUNCTION("VLOOKUP($D308,IMPORTRANGE(""1F5N2lheBqU_ssv2fEg7XSiyl0_Jtf24RQubw3IWp7fc"",""'LC-2 BOM'!C2:AF1000""),AB$1,FALSE)"),"WFF LC-2 Kero (D60) - MP-108")</f>
        <v>WFF LC-2 Kero (D60) - MP-108</v>
      </c>
      <c r="AL20" s="40" t="str">
        <f ca="1">IFERROR(__xludf.DUMMYFUNCTION("VLOOKUP($D308,IMPORTRANGE(""1F5N2lheBqU_ssv2fEg7XSiyl0_Jtf24RQubw3IWp7fc"",""'LC-2 BOM'!C2:AF1000""),AB$1,FALSE)"),"WFF LC-2 Kero (D60) - MP-108")</f>
        <v>WFF LC-2 Kero (D60) - MP-108</v>
      </c>
      <c r="AM20" s="40" t="str">
        <f ca="1">IFERROR(__xludf.DUMMYFUNCTION("VLOOKUP($D308,IMPORTRANGE(""1F5N2lheBqU_ssv2fEg7XSiyl0_Jtf24RQubw3IWp7fc"",""'LC-2 BOM'!C2:AF1000""),AB$1,FALSE)"),"WFF LC-2 Kero (D60) - MP-108")</f>
        <v>WFF LC-2 Kero (D60) - MP-108</v>
      </c>
      <c r="AN20" s="40" t="str">
        <f ca="1">IFERROR(__xludf.DUMMYFUNCTION("VLOOKUP($D308,IMPORTRANGE(""1F5N2lheBqU_ssv2fEg7XSiyl0_Jtf24RQubw3IWp7fc"",""'LC-2 BOM'!C2:AF1000""),AB$1,FALSE)"),"WFF LC-2 Kero (D60) - MP-108")</f>
        <v>WFF LC-2 Kero (D60) - MP-108</v>
      </c>
      <c r="AO20" s="40" t="str">
        <f ca="1">IFERROR(__xludf.DUMMYFUNCTION("VLOOKUP($D308,IMPORTRANGE(""1F5N2lheBqU_ssv2fEg7XSiyl0_Jtf24RQubw3IWp7fc"",""'LC-2 BOM'!C2:AF1000""),AB$1,FALSE)"),"WFF LC-2 Kero (D60) - MP-108")</f>
        <v>WFF LC-2 Kero (D60) - MP-108</v>
      </c>
      <c r="AP20" s="40" t="str">
        <f ca="1">IFERROR(__xludf.DUMMYFUNCTION("VLOOKUP($D308,IMPORTRANGE(""1F5N2lheBqU_ssv2fEg7XSiyl0_Jtf24RQubw3IWp7fc"",""'LC-2 BOM'!C2:AF1000""),AB$1,FALSE)"),"WFF LC-2 Kero (D60) - MP-108")</f>
        <v>WFF LC-2 Kero (D60) - MP-108</v>
      </c>
      <c r="AQ20" s="40" t="str">
        <f ca="1">IFERROR(__xludf.DUMMYFUNCTION("VLOOKUP($D308,IMPORTRANGE(""1F5N2lheBqU_ssv2fEg7XSiyl0_Jtf24RQubw3IWp7fc"",""'LC-2 BOM'!C2:AF1000""),AB$1,FALSE)"),"WFF LC-2 Kero (D60) - MP-108")</f>
        <v>WFF LC-2 Kero (D60) - MP-108</v>
      </c>
      <c r="AR20" s="40" t="str">
        <f ca="1">IFERROR(__xludf.DUMMYFUNCTION("VLOOKUP($D308,IMPORTRANGE(""1F5N2lheBqU_ssv2fEg7XSiyl0_Jtf24RQubw3IWp7fc"",""'LC-2 BOM'!C2:AF1000""),AB$1,FALSE)"),"WFF LC-2 Kero (D60) - MP-108")</f>
        <v>WFF LC-2 Kero (D60) - MP-108</v>
      </c>
      <c r="AS20" s="40" t="str">
        <f ca="1">IFERROR(__xludf.DUMMYFUNCTION("VLOOKUP($D308,IMPORTRANGE(""1F5N2lheBqU_ssv2fEg7XSiyl0_Jtf24RQubw3IWp7fc"",""'LC-2 BOM'!C2:AF1000""),AB$1,FALSE)"),"WFF LC-2 Kero (D60) - MP-108")</f>
        <v>WFF LC-2 Kero (D60) - MP-108</v>
      </c>
      <c r="AT20" s="40" t="str">
        <f ca="1">IFERROR(__xludf.DUMMYFUNCTION("VLOOKUP($D308,IMPORTRANGE(""1F5N2lheBqU_ssv2fEg7XSiyl0_Jtf24RQubw3IWp7fc"",""'LC-2 BOM'!C2:AF1000""),AB$1,FALSE)"),"WFF LC-2 Kero (D60) - MP-108")</f>
        <v>WFF LC-2 Kero (D60) - MP-108</v>
      </c>
      <c r="AU20" s="40" t="str">
        <f ca="1">IFERROR(__xludf.DUMMYFUNCTION("VLOOKUP($D308,IMPORTRANGE(""1F5N2lheBqU_ssv2fEg7XSiyl0_Jtf24RQubw3IWp7fc"",""'LC-2 BOM'!C2:AF1000""),AB$1,FALSE)"),"WFF LC-2 Kero (D60) - MP-108")</f>
        <v>WFF LC-2 Kero (D60) - MP-108</v>
      </c>
      <c r="AV20" s="40" t="str">
        <f ca="1">IFERROR(__xludf.DUMMYFUNCTION("VLOOKUP($D308,IMPORTRANGE(""1F5N2lheBqU_ssv2fEg7XSiyl0_Jtf24RQubw3IWp7fc"",""'LC-2 BOM'!C2:AF1000""),AB$1,FALSE)"),"WFF LC-2 Kero (D60) - MP-108")</f>
        <v>WFF LC-2 Kero (D60) - MP-108</v>
      </c>
      <c r="AW20" s="40" t="str">
        <f ca="1">IFERROR(__xludf.DUMMYFUNCTION("VLOOKUP($D308,IMPORTRANGE(""1F5N2lheBqU_ssv2fEg7XSiyl0_Jtf24RQubw3IWp7fc"",""'LC-2 BOM'!C2:AF1000""),AB$1,FALSE)"),"WFF LC-2 Kero (D60) - MP-108")</f>
        <v>WFF LC-2 Kero (D60) - MP-108</v>
      </c>
      <c r="AX20" s="40" t="str">
        <f ca="1">IFERROR(__xludf.DUMMYFUNCTION("VLOOKUP($D308,IMPORTRANGE(""1F5N2lheBqU_ssv2fEg7XSiyl0_Jtf24RQubw3IWp7fc"",""'LC-2 BOM'!C2:AF1000""),AB$1,FALSE)"),"WFF LC-2 Kero (D60) - MP-108")</f>
        <v>WFF LC-2 Kero (D60) - MP-108</v>
      </c>
      <c r="AY20" s="40" t="str">
        <f ca="1">IFERROR(__xludf.DUMMYFUNCTION("VLOOKUP($D308,IMPORTRANGE(""1F5N2lheBqU_ssv2fEg7XSiyl0_Jtf24RQubw3IWp7fc"",""'LC-2 BOM'!C2:AF1000""),AB$1,FALSE)"),"WFF LC-2 Kero (D60) - MP-108")</f>
        <v>WFF LC-2 Kero (D60) - MP-108</v>
      </c>
      <c r="AZ20" s="40" t="str">
        <f ca="1">IFERROR(__xludf.DUMMYFUNCTION("VLOOKUP($D308,IMPORTRANGE(""1F5N2lheBqU_ssv2fEg7XSiyl0_Jtf24RQubw3IWp7fc"",""'LC-2 BOM'!C2:AF1000""),AB$1,FALSE)"),"WFF LC-2 Kero (D60) - MP-108")</f>
        <v>WFF LC-2 Kero (D60) - MP-108</v>
      </c>
      <c r="BA20" s="40" t="str">
        <f ca="1">IFERROR(__xludf.DUMMYFUNCTION("VLOOKUP($D308,IMPORTRANGE(""1F5N2lheBqU_ssv2fEg7XSiyl0_Jtf24RQubw3IWp7fc"",""'LC-2 BOM'!C2:AF1000""),AB$1,FALSE)"),"WFF LC-2 Kero (D60) - MP-108")</f>
        <v>WFF LC-2 Kero (D60) - MP-108</v>
      </c>
    </row>
    <row r="21" spans="1:53" ht="14.25">
      <c r="A21" s="168" t="str">
        <f>CONCATENATE(VLOOKUP(E21,Systems,2,FALSE),"-",VLOOKUP(F21,Subsystems,2,FALSE),"-",VLOOKUP(G21,Components,2,FALSE),"-",VLOOKUP(R21,Metrics,2,FALSE),"-",B21)</f>
        <v>KF-KI-DVL-B-289</v>
      </c>
      <c r="B21" s="100">
        <v>289</v>
      </c>
      <c r="C21" s="110" t="s">
        <v>134</v>
      </c>
      <c r="D21" s="103" t="s">
        <v>131</v>
      </c>
      <c r="E21" s="110" t="s">
        <v>86</v>
      </c>
      <c r="F21" s="110" t="s">
        <v>87</v>
      </c>
      <c r="G21" s="110" t="s">
        <v>101</v>
      </c>
      <c r="H21" s="110" t="s">
        <v>102</v>
      </c>
      <c r="I21" s="264" t="str">
        <f>VLOOKUP(L21,InterfaceCards,2,FALSE)</f>
        <v>C3</v>
      </c>
      <c r="J21" s="39" t="str">
        <f>VLOOKUP(I21,'REF - Interface Cards'!$F$2:$G$11,2,FALSE)</f>
        <v>CB7</v>
      </c>
      <c r="K21" s="265">
        <f>VLOOKUP(L21,InterfaceCards,3,FALSE)</f>
        <v>4</v>
      </c>
      <c r="L21" s="110" t="s">
        <v>103</v>
      </c>
      <c r="M21" s="266">
        <v>3</v>
      </c>
      <c r="N21" s="200" t="s">
        <v>108</v>
      </c>
      <c r="O21" s="110" t="s">
        <v>92</v>
      </c>
      <c r="P21" s="110" t="s">
        <v>93</v>
      </c>
      <c r="Q21" s="110" t="s">
        <v>94</v>
      </c>
      <c r="R21" s="110" t="s">
        <v>105</v>
      </c>
      <c r="S21" s="110"/>
      <c r="T21" s="115"/>
      <c r="U21" s="115"/>
      <c r="V21" s="115" t="b">
        <v>0</v>
      </c>
      <c r="W21" s="115" t="str">
        <f>CONCATENATE(L21,":",N21)</f>
        <v>DO6:02</v>
      </c>
      <c r="X21" s="40" t="str">
        <f ca="1">IFERROR(__xludf.DUMMYFUNCTION("VLOOKUP($D119,IMPORTRANGE(""1F5N2lheBqU_ssv2fEg7XSiyl0_Jtf24RQubw3IWp7fc"",""'LC-2 BOM'!C2:AF1000""),X$1,FALSE)"),"05C360")</f>
        <v>05C360</v>
      </c>
      <c r="Y21" s="40" t="str">
        <f ca="1">IFERROR(__xludf.DUMMYFUNCTION("VLOOKUP($D312,IMPORTRANGE(""1F5N2lheBqU_ssv2fEg7XSiyl0_Jtf24RQubw3IWp7fc"",""'LC-2 BOM'!C2:AF900""),Y$1,FALSE)"),"Valve, Discrete Ball")</f>
        <v>Valve, Discrete Ball</v>
      </c>
      <c r="Z21" s="40" t="str">
        <f ca="1">IFERROR(__xludf.DUMMYFUNCTION("VLOOKUP($D312,IMPORTRANGE(""1F5N2lheBqU_ssv2fEg7XSiyl0_Jtf24RQubw3IWp7fc"",""'LC-2 BOM'!C2:AF900""),Y$1,FALSE)"),"Valve, Discrete Ball")</f>
        <v>Valve, Discrete Ball</v>
      </c>
      <c r="AA21" s="40" t="str">
        <f ca="1">IFERROR(__xludf.DUMMYFUNCTION("VLOOKUP($D312,IMPORTRANGE(""1F5N2lheBqU_ssv2fEg7XSiyl0_Jtf24RQubw3IWp7fc"",""'LC-2 BOM'!C2:AF900""),Y$1,FALSE)"),"Valve, Discrete Ball")</f>
        <v>Valve, Discrete Ball</v>
      </c>
      <c r="AB21" s="40" t="str">
        <f ca="1">IFERROR(__xludf.DUMMYFUNCTION("VLOOKUP($D312,IMPORTRANGE(""1F5N2lheBqU_ssv2fEg7XSiyl0_Jtf24RQubw3IWp7fc"",""'LC-2 BOM'!C2:AF1000""),AB$1,FALSE)"),"WFF LC-2 Kero (D60) - MP-108")</f>
        <v>WFF LC-2 Kero (D60) - MP-108</v>
      </c>
      <c r="AC21" s="40" t="str">
        <f ca="1">IFERROR(__xludf.DUMMYFUNCTION("VLOOKUP($D312,IMPORTRANGE(""1F5N2lheBqU_ssv2fEg7XSiyl0_Jtf24RQubw3IWp7fc"",""'LC-2 BOM'!C2:AF1000""),AB$1,FALSE)"),"WFF LC-2 Kero (D60) - MP-108")</f>
        <v>WFF LC-2 Kero (D60) - MP-108</v>
      </c>
      <c r="AD21" s="40" t="str">
        <f ca="1">IFERROR(__xludf.DUMMYFUNCTION("VLOOKUP($D312,IMPORTRANGE(""1F5N2lheBqU_ssv2fEg7XSiyl0_Jtf24RQubw3IWp7fc"",""'LC-2 BOM'!C2:AF1000""),AB$1,FALSE)"),"WFF LC-2 Kero (D60) - MP-108")</f>
        <v>WFF LC-2 Kero (D60) - MP-108</v>
      </c>
      <c r="AE21" s="40" t="str">
        <f ca="1">IFERROR(__xludf.DUMMYFUNCTION("VLOOKUP($D312,IMPORTRANGE(""1F5N2lheBqU_ssv2fEg7XSiyl0_Jtf24RQubw3IWp7fc"",""'LC-2 BOM'!C2:AF1000""),AB$1,FALSE)"),"WFF LC-2 Kero (D60) - MP-108")</f>
        <v>WFF LC-2 Kero (D60) - MP-108</v>
      </c>
      <c r="AF21" s="40" t="str">
        <f ca="1">IFERROR(__xludf.DUMMYFUNCTION("VLOOKUP($D312,IMPORTRANGE(""1F5N2lheBqU_ssv2fEg7XSiyl0_Jtf24RQubw3IWp7fc"",""'LC-2 BOM'!C2:AF1000""),AB$1,FALSE)"),"WFF LC-2 Kero (D60) - MP-108")</f>
        <v>WFF LC-2 Kero (D60) - MP-108</v>
      </c>
      <c r="AG21" s="40" t="str">
        <f ca="1">IFERROR(__xludf.DUMMYFUNCTION("VLOOKUP($D312,IMPORTRANGE(""1F5N2lheBqU_ssv2fEg7XSiyl0_Jtf24RQubw3IWp7fc"",""'LC-2 BOM'!C2:AF1000""),AB$1,FALSE)"),"WFF LC-2 Kero (D60) - MP-108")</f>
        <v>WFF LC-2 Kero (D60) - MP-108</v>
      </c>
      <c r="AH21" s="40" t="str">
        <f ca="1">IFERROR(__xludf.DUMMYFUNCTION("VLOOKUP($D312,IMPORTRANGE(""1F5N2lheBqU_ssv2fEg7XSiyl0_Jtf24RQubw3IWp7fc"",""'LC-2 BOM'!C2:AF1000""),AB$1,FALSE)"),"WFF LC-2 Kero (D60) - MP-108")</f>
        <v>WFF LC-2 Kero (D60) - MP-108</v>
      </c>
      <c r="AI21" s="40" t="str">
        <f ca="1">IFERROR(__xludf.DUMMYFUNCTION("VLOOKUP($D312,IMPORTRANGE(""1F5N2lheBqU_ssv2fEg7XSiyl0_Jtf24RQubw3IWp7fc"",""'LC-2 BOM'!C2:AF1000""),AB$1,FALSE)"),"WFF LC-2 Kero (D60) - MP-108")</f>
        <v>WFF LC-2 Kero (D60) - MP-108</v>
      </c>
      <c r="AJ21" s="40" t="str">
        <f ca="1">IFERROR(__xludf.DUMMYFUNCTION("VLOOKUP($D312,IMPORTRANGE(""1F5N2lheBqU_ssv2fEg7XSiyl0_Jtf24RQubw3IWp7fc"",""'LC-2 BOM'!C2:AF1000""),AB$1,FALSE)"),"WFF LC-2 Kero (D60) - MP-108")</f>
        <v>WFF LC-2 Kero (D60) - MP-108</v>
      </c>
      <c r="AK21" s="40" t="str">
        <f ca="1">IFERROR(__xludf.DUMMYFUNCTION("VLOOKUP($D312,IMPORTRANGE(""1F5N2lheBqU_ssv2fEg7XSiyl0_Jtf24RQubw3IWp7fc"",""'LC-2 BOM'!C2:AF1000""),AB$1,FALSE)"),"WFF LC-2 Kero (D60) - MP-108")</f>
        <v>WFF LC-2 Kero (D60) - MP-108</v>
      </c>
      <c r="AL21" s="40" t="str">
        <f ca="1">IFERROR(__xludf.DUMMYFUNCTION("VLOOKUP($D312,IMPORTRANGE(""1F5N2lheBqU_ssv2fEg7XSiyl0_Jtf24RQubw3IWp7fc"",""'LC-2 BOM'!C2:AF1000""),AB$1,FALSE)"),"WFF LC-2 Kero (D60) - MP-108")</f>
        <v>WFF LC-2 Kero (D60) - MP-108</v>
      </c>
      <c r="AM21" s="40" t="str">
        <f ca="1">IFERROR(__xludf.DUMMYFUNCTION("VLOOKUP($D312,IMPORTRANGE(""1F5N2lheBqU_ssv2fEg7XSiyl0_Jtf24RQubw3IWp7fc"",""'LC-2 BOM'!C2:AF1000""),AB$1,FALSE)"),"WFF LC-2 Kero (D60) - MP-108")</f>
        <v>WFF LC-2 Kero (D60) - MP-108</v>
      </c>
      <c r="AN21" s="40" t="str">
        <f ca="1">IFERROR(__xludf.DUMMYFUNCTION("VLOOKUP($D312,IMPORTRANGE(""1F5N2lheBqU_ssv2fEg7XSiyl0_Jtf24RQubw3IWp7fc"",""'LC-2 BOM'!C2:AF1000""),AB$1,FALSE)"),"WFF LC-2 Kero (D60) - MP-108")</f>
        <v>WFF LC-2 Kero (D60) - MP-108</v>
      </c>
      <c r="AO21" s="40" t="str">
        <f ca="1">IFERROR(__xludf.DUMMYFUNCTION("VLOOKUP($D312,IMPORTRANGE(""1F5N2lheBqU_ssv2fEg7XSiyl0_Jtf24RQubw3IWp7fc"",""'LC-2 BOM'!C2:AF1000""),AB$1,FALSE)"),"WFF LC-2 Kero (D60) - MP-108")</f>
        <v>WFF LC-2 Kero (D60) - MP-108</v>
      </c>
      <c r="AP21" s="40" t="str">
        <f ca="1">IFERROR(__xludf.DUMMYFUNCTION("VLOOKUP($D312,IMPORTRANGE(""1F5N2lheBqU_ssv2fEg7XSiyl0_Jtf24RQubw3IWp7fc"",""'LC-2 BOM'!C2:AF1000""),AB$1,FALSE)"),"WFF LC-2 Kero (D60) - MP-108")</f>
        <v>WFF LC-2 Kero (D60) - MP-108</v>
      </c>
      <c r="AQ21" s="40" t="str">
        <f ca="1">IFERROR(__xludf.DUMMYFUNCTION("VLOOKUP($D312,IMPORTRANGE(""1F5N2lheBqU_ssv2fEg7XSiyl0_Jtf24RQubw3IWp7fc"",""'LC-2 BOM'!C2:AF1000""),AB$1,FALSE)"),"WFF LC-2 Kero (D60) - MP-108")</f>
        <v>WFF LC-2 Kero (D60) - MP-108</v>
      </c>
      <c r="AR21" s="40" t="str">
        <f ca="1">IFERROR(__xludf.DUMMYFUNCTION("VLOOKUP($D312,IMPORTRANGE(""1F5N2lheBqU_ssv2fEg7XSiyl0_Jtf24RQubw3IWp7fc"",""'LC-2 BOM'!C2:AF1000""),AB$1,FALSE)"),"WFF LC-2 Kero (D60) - MP-108")</f>
        <v>WFF LC-2 Kero (D60) - MP-108</v>
      </c>
      <c r="AS21" s="40" t="str">
        <f ca="1">IFERROR(__xludf.DUMMYFUNCTION("VLOOKUP($D312,IMPORTRANGE(""1F5N2lheBqU_ssv2fEg7XSiyl0_Jtf24RQubw3IWp7fc"",""'LC-2 BOM'!C2:AF1000""),AB$1,FALSE)"),"WFF LC-2 Kero (D60) - MP-108")</f>
        <v>WFF LC-2 Kero (D60) - MP-108</v>
      </c>
      <c r="AT21" s="40" t="str">
        <f ca="1">IFERROR(__xludf.DUMMYFUNCTION("VLOOKUP($D312,IMPORTRANGE(""1F5N2lheBqU_ssv2fEg7XSiyl0_Jtf24RQubw3IWp7fc"",""'LC-2 BOM'!C2:AF1000""),AB$1,FALSE)"),"WFF LC-2 Kero (D60) - MP-108")</f>
        <v>WFF LC-2 Kero (D60) - MP-108</v>
      </c>
      <c r="AU21" s="40" t="str">
        <f ca="1">IFERROR(__xludf.DUMMYFUNCTION("VLOOKUP($D312,IMPORTRANGE(""1F5N2lheBqU_ssv2fEg7XSiyl0_Jtf24RQubw3IWp7fc"",""'LC-2 BOM'!C2:AF1000""),AB$1,FALSE)"),"WFF LC-2 Kero (D60) - MP-108")</f>
        <v>WFF LC-2 Kero (D60) - MP-108</v>
      </c>
      <c r="AV21" s="40" t="str">
        <f ca="1">IFERROR(__xludf.DUMMYFUNCTION("VLOOKUP($D312,IMPORTRANGE(""1F5N2lheBqU_ssv2fEg7XSiyl0_Jtf24RQubw3IWp7fc"",""'LC-2 BOM'!C2:AF1000""),AB$1,FALSE)"),"WFF LC-2 Kero (D60) - MP-108")</f>
        <v>WFF LC-2 Kero (D60) - MP-108</v>
      </c>
      <c r="AW21" s="40" t="str">
        <f ca="1">IFERROR(__xludf.DUMMYFUNCTION("VLOOKUP($D312,IMPORTRANGE(""1F5N2lheBqU_ssv2fEg7XSiyl0_Jtf24RQubw3IWp7fc"",""'LC-2 BOM'!C2:AF1000""),AB$1,FALSE)"),"WFF LC-2 Kero (D60) - MP-108")</f>
        <v>WFF LC-2 Kero (D60) - MP-108</v>
      </c>
      <c r="AX21" s="40" t="str">
        <f ca="1">IFERROR(__xludf.DUMMYFUNCTION("VLOOKUP($D312,IMPORTRANGE(""1F5N2lheBqU_ssv2fEg7XSiyl0_Jtf24RQubw3IWp7fc"",""'LC-2 BOM'!C2:AF1000""),AB$1,FALSE)"),"WFF LC-2 Kero (D60) - MP-108")</f>
        <v>WFF LC-2 Kero (D60) - MP-108</v>
      </c>
      <c r="AY21" s="40" t="str">
        <f ca="1">IFERROR(__xludf.DUMMYFUNCTION("VLOOKUP($D312,IMPORTRANGE(""1F5N2lheBqU_ssv2fEg7XSiyl0_Jtf24RQubw3IWp7fc"",""'LC-2 BOM'!C2:AF1000""),AB$1,FALSE)"),"WFF LC-2 Kero (D60) - MP-108")</f>
        <v>WFF LC-2 Kero (D60) - MP-108</v>
      </c>
      <c r="AZ21" s="40" t="str">
        <f ca="1">IFERROR(__xludf.DUMMYFUNCTION("VLOOKUP($D312,IMPORTRANGE(""1F5N2lheBqU_ssv2fEg7XSiyl0_Jtf24RQubw3IWp7fc"",""'LC-2 BOM'!C2:AF1000""),AB$1,FALSE)"),"WFF LC-2 Kero (D60) - MP-108")</f>
        <v>WFF LC-2 Kero (D60) - MP-108</v>
      </c>
      <c r="BA21" s="40" t="str">
        <f ca="1">IFERROR(__xludf.DUMMYFUNCTION("VLOOKUP($D312,IMPORTRANGE(""1F5N2lheBqU_ssv2fEg7XSiyl0_Jtf24RQubw3IWp7fc"",""'LC-2 BOM'!C2:AF1000""),AB$1,FALSE)"),"WFF LC-2 Kero (D60) - MP-108")</f>
        <v>WFF LC-2 Kero (D60) - MP-108</v>
      </c>
    </row>
    <row r="22" spans="1:53" ht="14.25">
      <c r="A22" s="168" t="str">
        <f>CONCATENATE(VLOOKUP(E22,Systems,2,FALSE),"-",VLOOKUP(F22,Subsystems,2,FALSE),"-",VLOOKUP(G22,Components,2,FALSE),"-",VLOOKUP(R22,Metrics,2,FALSE),"-",B22)</f>
        <v>KF-KI-LS-PxC-313</v>
      </c>
      <c r="B22" s="100">
        <v>313</v>
      </c>
      <c r="C22" s="110" t="s">
        <v>135</v>
      </c>
      <c r="D22" s="263" t="s">
        <v>136</v>
      </c>
      <c r="E22" s="110" t="s">
        <v>86</v>
      </c>
      <c r="F22" s="110" t="s">
        <v>87</v>
      </c>
      <c r="G22" s="110" t="s">
        <v>88</v>
      </c>
      <c r="H22" s="110" t="s">
        <v>89</v>
      </c>
      <c r="I22" s="264" t="str">
        <f>VLOOKUP(L22,InterfaceCards,2,FALSE)</f>
        <v>C3</v>
      </c>
      <c r="J22" s="39" t="str">
        <f>VLOOKUP(I22,'REF - Interface Cards'!$F$2:$G$11,2,FALSE)</f>
        <v>CB7</v>
      </c>
      <c r="K22" s="265">
        <f>VLOOKUP(L22,InterfaceCards,3,FALSE)</f>
        <v>3</v>
      </c>
      <c r="L22" s="110" t="s">
        <v>90</v>
      </c>
      <c r="M22" s="110">
        <v>15</v>
      </c>
      <c r="N22" s="200">
        <v>12</v>
      </c>
      <c r="O22" s="110" t="s">
        <v>92</v>
      </c>
      <c r="P22" s="110" t="s">
        <v>93</v>
      </c>
      <c r="Q22" s="110" t="s">
        <v>94</v>
      </c>
      <c r="R22" s="110" t="s">
        <v>99</v>
      </c>
      <c r="S22" s="110" t="s">
        <v>96</v>
      </c>
      <c r="T22" s="264"/>
      <c r="U22" s="115"/>
      <c r="V22" s="115" t="b">
        <v>0</v>
      </c>
      <c r="W22" s="115" t="str">
        <f>CONCATENATE(L22,":",N22)</f>
        <v>DI7:12</v>
      </c>
      <c r="X22" s="40" t="str">
        <f ca="1">IFERROR(__xludf.DUMMYFUNCTION("VLOOKUP($D119,IMPORTRANGE(""1F5N2lheBqU_ssv2fEg7XSiyl0_Jtf24RQubw3IWp7fc"",""'LC-2 BOM'!C2:AF1000""),X$1,FALSE)"),"05C360")</f>
        <v>05C360</v>
      </c>
      <c r="Y22" s="40" t="str">
        <f ca="1">IFERROR(__xludf.DUMMYFUNCTION("VLOOKUP($D295,IMPORTRANGE(""1F5N2lheBqU_ssv2fEg7XSiyl0_Jtf24RQubw3IWp7fc"",""'LC-2 BOM'!C2:AF900""),Y$1,FALSE)"),"Valve, Discrete Ball")</f>
        <v>Valve, Discrete Ball</v>
      </c>
      <c r="Z22" s="40" t="str">
        <f ca="1">IFERROR(__xludf.DUMMYFUNCTION("VLOOKUP($D295,IMPORTRANGE(""1F5N2lheBqU_ssv2fEg7XSiyl0_Jtf24RQubw3IWp7fc"",""'LC-2 BOM'!C2:AF900""),Y$1,FALSE)"),"Valve, Discrete Ball")</f>
        <v>Valve, Discrete Ball</v>
      </c>
      <c r="AA22" s="40" t="str">
        <f ca="1">IFERROR(__xludf.DUMMYFUNCTION("VLOOKUP($D295,IMPORTRANGE(""1F5N2lheBqU_ssv2fEg7XSiyl0_Jtf24RQubw3IWp7fc"",""'LC-2 BOM'!C2:AF900""),Y$1,FALSE)"),"Valve, Discrete Ball")</f>
        <v>Valve, Discrete Ball</v>
      </c>
      <c r="AB22" s="40" t="str">
        <f ca="1">IFERROR(__xludf.DUMMYFUNCTION("VLOOKUP($D295,IMPORTRANGE(""1F5N2lheBqU_ssv2fEg7XSiyl0_Jtf24RQubw3IWp7fc"",""'LC-2 BOM'!C2:AF1000""),AB$1,FALSE)"),"WFF LC-2 Kero (D60) - MP-108")</f>
        <v>WFF LC-2 Kero (D60) - MP-108</v>
      </c>
      <c r="AC22" s="40" t="str">
        <f ca="1">IFERROR(__xludf.DUMMYFUNCTION("VLOOKUP($D295,IMPORTRANGE(""1F5N2lheBqU_ssv2fEg7XSiyl0_Jtf24RQubw3IWp7fc"",""'LC-2 BOM'!C2:AF1000""),AB$1,FALSE)"),"WFF LC-2 Kero (D60) - MP-108")</f>
        <v>WFF LC-2 Kero (D60) - MP-108</v>
      </c>
      <c r="AD22" s="40" t="str">
        <f ca="1">IFERROR(__xludf.DUMMYFUNCTION("VLOOKUP($D295,IMPORTRANGE(""1F5N2lheBqU_ssv2fEg7XSiyl0_Jtf24RQubw3IWp7fc"",""'LC-2 BOM'!C2:AF1000""),AB$1,FALSE)"),"WFF LC-2 Kero (D60) - MP-108")</f>
        <v>WFF LC-2 Kero (D60) - MP-108</v>
      </c>
      <c r="AE22" s="40" t="str">
        <f ca="1">IFERROR(__xludf.DUMMYFUNCTION("VLOOKUP($D295,IMPORTRANGE(""1F5N2lheBqU_ssv2fEg7XSiyl0_Jtf24RQubw3IWp7fc"",""'LC-2 BOM'!C2:AF1000""),AB$1,FALSE)"),"WFF LC-2 Kero (D60) - MP-108")</f>
        <v>WFF LC-2 Kero (D60) - MP-108</v>
      </c>
      <c r="AF22" s="40" t="str">
        <f ca="1">IFERROR(__xludf.DUMMYFUNCTION("VLOOKUP($D295,IMPORTRANGE(""1F5N2lheBqU_ssv2fEg7XSiyl0_Jtf24RQubw3IWp7fc"",""'LC-2 BOM'!C2:AF1000""),AB$1,FALSE)"),"WFF LC-2 Kero (D60) - MP-108")</f>
        <v>WFF LC-2 Kero (D60) - MP-108</v>
      </c>
      <c r="AG22" s="40" t="str">
        <f ca="1">IFERROR(__xludf.DUMMYFUNCTION("VLOOKUP($D295,IMPORTRANGE(""1F5N2lheBqU_ssv2fEg7XSiyl0_Jtf24RQubw3IWp7fc"",""'LC-2 BOM'!C2:AF1000""),AB$1,FALSE)"),"WFF LC-2 Kero (D60) - MP-108")</f>
        <v>WFF LC-2 Kero (D60) - MP-108</v>
      </c>
      <c r="AH22" s="40" t="str">
        <f ca="1">IFERROR(__xludf.DUMMYFUNCTION("VLOOKUP($D295,IMPORTRANGE(""1F5N2lheBqU_ssv2fEg7XSiyl0_Jtf24RQubw3IWp7fc"",""'LC-2 BOM'!C2:AF1000""),AB$1,FALSE)"),"WFF LC-2 Kero (D60) - MP-108")</f>
        <v>WFF LC-2 Kero (D60) - MP-108</v>
      </c>
      <c r="AI22" s="40" t="str">
        <f ca="1">IFERROR(__xludf.DUMMYFUNCTION("VLOOKUP($D295,IMPORTRANGE(""1F5N2lheBqU_ssv2fEg7XSiyl0_Jtf24RQubw3IWp7fc"",""'LC-2 BOM'!C2:AF1000""),AB$1,FALSE)"),"WFF LC-2 Kero (D60) - MP-108")</f>
        <v>WFF LC-2 Kero (D60) - MP-108</v>
      </c>
      <c r="AJ22" s="40" t="str">
        <f ca="1">IFERROR(__xludf.DUMMYFUNCTION("VLOOKUP($D295,IMPORTRANGE(""1F5N2lheBqU_ssv2fEg7XSiyl0_Jtf24RQubw3IWp7fc"",""'LC-2 BOM'!C2:AF1000""),AB$1,FALSE)"),"WFF LC-2 Kero (D60) - MP-108")</f>
        <v>WFF LC-2 Kero (D60) - MP-108</v>
      </c>
      <c r="AK22" s="40" t="str">
        <f ca="1">IFERROR(__xludf.DUMMYFUNCTION("VLOOKUP($D295,IMPORTRANGE(""1F5N2lheBqU_ssv2fEg7XSiyl0_Jtf24RQubw3IWp7fc"",""'LC-2 BOM'!C2:AF1000""),AB$1,FALSE)"),"WFF LC-2 Kero (D60) - MP-108")</f>
        <v>WFF LC-2 Kero (D60) - MP-108</v>
      </c>
      <c r="AL22" s="40" t="str">
        <f ca="1">IFERROR(__xludf.DUMMYFUNCTION("VLOOKUP($D295,IMPORTRANGE(""1F5N2lheBqU_ssv2fEg7XSiyl0_Jtf24RQubw3IWp7fc"",""'LC-2 BOM'!C2:AF1000""),AB$1,FALSE)"),"WFF LC-2 Kero (D60) - MP-108")</f>
        <v>WFF LC-2 Kero (D60) - MP-108</v>
      </c>
      <c r="AM22" s="40" t="str">
        <f ca="1">IFERROR(__xludf.DUMMYFUNCTION("VLOOKUP($D295,IMPORTRANGE(""1F5N2lheBqU_ssv2fEg7XSiyl0_Jtf24RQubw3IWp7fc"",""'LC-2 BOM'!C2:AF1000""),AB$1,FALSE)"),"WFF LC-2 Kero (D60) - MP-108")</f>
        <v>WFF LC-2 Kero (D60) - MP-108</v>
      </c>
      <c r="AN22" s="40" t="str">
        <f ca="1">IFERROR(__xludf.DUMMYFUNCTION("VLOOKUP($D295,IMPORTRANGE(""1F5N2lheBqU_ssv2fEg7XSiyl0_Jtf24RQubw3IWp7fc"",""'LC-2 BOM'!C2:AF1000""),AB$1,FALSE)"),"WFF LC-2 Kero (D60) - MP-108")</f>
        <v>WFF LC-2 Kero (D60) - MP-108</v>
      </c>
      <c r="AO22" s="40" t="str">
        <f ca="1">IFERROR(__xludf.DUMMYFUNCTION("VLOOKUP($D295,IMPORTRANGE(""1F5N2lheBqU_ssv2fEg7XSiyl0_Jtf24RQubw3IWp7fc"",""'LC-2 BOM'!C2:AF1000""),AB$1,FALSE)"),"WFF LC-2 Kero (D60) - MP-108")</f>
        <v>WFF LC-2 Kero (D60) - MP-108</v>
      </c>
      <c r="AP22" s="40" t="str">
        <f ca="1">IFERROR(__xludf.DUMMYFUNCTION("VLOOKUP($D295,IMPORTRANGE(""1F5N2lheBqU_ssv2fEg7XSiyl0_Jtf24RQubw3IWp7fc"",""'LC-2 BOM'!C2:AF1000""),AB$1,FALSE)"),"WFF LC-2 Kero (D60) - MP-108")</f>
        <v>WFF LC-2 Kero (D60) - MP-108</v>
      </c>
      <c r="AQ22" s="40" t="str">
        <f ca="1">IFERROR(__xludf.DUMMYFUNCTION("VLOOKUP($D295,IMPORTRANGE(""1F5N2lheBqU_ssv2fEg7XSiyl0_Jtf24RQubw3IWp7fc"",""'LC-2 BOM'!C2:AF1000""),AB$1,FALSE)"),"WFF LC-2 Kero (D60) - MP-108")</f>
        <v>WFF LC-2 Kero (D60) - MP-108</v>
      </c>
      <c r="AR22" s="40" t="str">
        <f ca="1">IFERROR(__xludf.DUMMYFUNCTION("VLOOKUP($D295,IMPORTRANGE(""1F5N2lheBqU_ssv2fEg7XSiyl0_Jtf24RQubw3IWp7fc"",""'LC-2 BOM'!C2:AF1000""),AB$1,FALSE)"),"WFF LC-2 Kero (D60) - MP-108")</f>
        <v>WFF LC-2 Kero (D60) - MP-108</v>
      </c>
      <c r="AS22" s="40" t="str">
        <f ca="1">IFERROR(__xludf.DUMMYFUNCTION("VLOOKUP($D295,IMPORTRANGE(""1F5N2lheBqU_ssv2fEg7XSiyl0_Jtf24RQubw3IWp7fc"",""'LC-2 BOM'!C2:AF1000""),AB$1,FALSE)"),"WFF LC-2 Kero (D60) - MP-108")</f>
        <v>WFF LC-2 Kero (D60) - MP-108</v>
      </c>
      <c r="AT22" s="40" t="str">
        <f ca="1">IFERROR(__xludf.DUMMYFUNCTION("VLOOKUP($D295,IMPORTRANGE(""1F5N2lheBqU_ssv2fEg7XSiyl0_Jtf24RQubw3IWp7fc"",""'LC-2 BOM'!C2:AF1000""),AB$1,FALSE)"),"WFF LC-2 Kero (D60) - MP-108")</f>
        <v>WFF LC-2 Kero (D60) - MP-108</v>
      </c>
      <c r="AU22" s="40" t="str">
        <f ca="1">IFERROR(__xludf.DUMMYFUNCTION("VLOOKUP($D295,IMPORTRANGE(""1F5N2lheBqU_ssv2fEg7XSiyl0_Jtf24RQubw3IWp7fc"",""'LC-2 BOM'!C2:AF1000""),AB$1,FALSE)"),"WFF LC-2 Kero (D60) - MP-108")</f>
        <v>WFF LC-2 Kero (D60) - MP-108</v>
      </c>
      <c r="AV22" s="40" t="str">
        <f ca="1">IFERROR(__xludf.DUMMYFUNCTION("VLOOKUP($D295,IMPORTRANGE(""1F5N2lheBqU_ssv2fEg7XSiyl0_Jtf24RQubw3IWp7fc"",""'LC-2 BOM'!C2:AF1000""),AB$1,FALSE)"),"WFF LC-2 Kero (D60) - MP-108")</f>
        <v>WFF LC-2 Kero (D60) - MP-108</v>
      </c>
      <c r="AW22" s="40" t="str">
        <f ca="1">IFERROR(__xludf.DUMMYFUNCTION("VLOOKUP($D295,IMPORTRANGE(""1F5N2lheBqU_ssv2fEg7XSiyl0_Jtf24RQubw3IWp7fc"",""'LC-2 BOM'!C2:AF1000""),AB$1,FALSE)"),"WFF LC-2 Kero (D60) - MP-108")</f>
        <v>WFF LC-2 Kero (D60) - MP-108</v>
      </c>
      <c r="AX22" s="40" t="str">
        <f ca="1">IFERROR(__xludf.DUMMYFUNCTION("VLOOKUP($D295,IMPORTRANGE(""1F5N2lheBqU_ssv2fEg7XSiyl0_Jtf24RQubw3IWp7fc"",""'LC-2 BOM'!C2:AF1000""),AB$1,FALSE)"),"WFF LC-2 Kero (D60) - MP-108")</f>
        <v>WFF LC-2 Kero (D60) - MP-108</v>
      </c>
      <c r="AY22" s="40" t="str">
        <f ca="1">IFERROR(__xludf.DUMMYFUNCTION("VLOOKUP($D295,IMPORTRANGE(""1F5N2lheBqU_ssv2fEg7XSiyl0_Jtf24RQubw3IWp7fc"",""'LC-2 BOM'!C2:AF1000""),AB$1,FALSE)"),"WFF LC-2 Kero (D60) - MP-108")</f>
        <v>WFF LC-2 Kero (D60) - MP-108</v>
      </c>
      <c r="AZ22" s="40" t="str">
        <f ca="1">IFERROR(__xludf.DUMMYFUNCTION("VLOOKUP($D295,IMPORTRANGE(""1F5N2lheBqU_ssv2fEg7XSiyl0_Jtf24RQubw3IWp7fc"",""'LC-2 BOM'!C2:AF1000""),AB$1,FALSE)"),"WFF LC-2 Kero (D60) - MP-108")</f>
        <v>WFF LC-2 Kero (D60) - MP-108</v>
      </c>
      <c r="BA22" s="40" t="str">
        <f ca="1">IFERROR(__xludf.DUMMYFUNCTION("VLOOKUP($D295,IMPORTRANGE(""1F5N2lheBqU_ssv2fEg7XSiyl0_Jtf24RQubw3IWp7fc"",""'LC-2 BOM'!C2:AF1000""),AB$1,FALSE)"),"WFF LC-2 Kero (D60) - MP-108")</f>
        <v>WFF LC-2 Kero (D60) - MP-108</v>
      </c>
    </row>
    <row r="23" spans="1:53" ht="14.25">
      <c r="A23" s="168" t="str">
        <f>CONCATENATE(VLOOKUP(E23,Systems,2,FALSE),"-",VLOOKUP(F23,Subsystems,2,FALSE),"-",VLOOKUP(G23,Components,2,FALSE),"-",VLOOKUP(R23,Metrics,2,FALSE),"-",B23)</f>
        <v>KF-KI-LS-PxO-306</v>
      </c>
      <c r="B23" s="100">
        <v>306</v>
      </c>
      <c r="C23" s="110" t="s">
        <v>137</v>
      </c>
      <c r="D23" s="263" t="s">
        <v>136</v>
      </c>
      <c r="E23" s="110" t="s">
        <v>86</v>
      </c>
      <c r="F23" s="110" t="s">
        <v>87</v>
      </c>
      <c r="G23" s="110" t="s">
        <v>88</v>
      </c>
      <c r="H23" s="110" t="s">
        <v>89</v>
      </c>
      <c r="I23" s="264" t="str">
        <f>VLOOKUP(L23,InterfaceCards,2,FALSE)</f>
        <v>C3</v>
      </c>
      <c r="J23" s="39" t="str">
        <f>VLOOKUP(I23,'REF - Interface Cards'!$F$2:$G$11,2,FALSE)</f>
        <v>CB7</v>
      </c>
      <c r="K23" s="265">
        <f>VLOOKUP(L23,InterfaceCards,3,FALSE)</f>
        <v>3</v>
      </c>
      <c r="L23" s="110" t="s">
        <v>90</v>
      </c>
      <c r="M23" s="110">
        <v>6</v>
      </c>
      <c r="N23" s="200" t="s">
        <v>129</v>
      </c>
      <c r="O23" s="110" t="s">
        <v>92</v>
      </c>
      <c r="P23" s="110" t="s">
        <v>93</v>
      </c>
      <c r="Q23" s="110" t="s">
        <v>94</v>
      </c>
      <c r="R23" s="110" t="s">
        <v>95</v>
      </c>
      <c r="S23" s="110" t="s">
        <v>96</v>
      </c>
      <c r="T23" s="264"/>
      <c r="U23" s="115"/>
      <c r="V23" s="115" t="b">
        <v>0</v>
      </c>
      <c r="W23" s="115" t="str">
        <f>CONCATENATE(L23,":",N23)</f>
        <v>DI7:05</v>
      </c>
      <c r="X23" s="40" t="str">
        <f ca="1">IFERROR(__xludf.DUMMYFUNCTION("VLOOKUP($D119,IMPORTRANGE(""1F5N2lheBqU_ssv2fEg7XSiyl0_Jtf24RQubw3IWp7fc"",""'LC-2 BOM'!C2:AF1000""),X$1,FALSE)"),"05C360")</f>
        <v>05C360</v>
      </c>
      <c r="Y23" s="40" t="str">
        <f ca="1">IFERROR(__xludf.DUMMYFUNCTION("VLOOKUP($D305,IMPORTRANGE(""1F5N2lheBqU_ssv2fEg7XSiyl0_Jtf24RQubw3IWp7fc"",""'LC-2 BOM'!C2:AF900""),Y$1,FALSE)"),"Valve, Discrete Ball")</f>
        <v>Valve, Discrete Ball</v>
      </c>
      <c r="Z23" s="40" t="str">
        <f ca="1">IFERROR(__xludf.DUMMYFUNCTION("VLOOKUP($D305,IMPORTRANGE(""1F5N2lheBqU_ssv2fEg7XSiyl0_Jtf24RQubw3IWp7fc"",""'LC-2 BOM'!C2:AF900""),Y$1,FALSE)"),"Valve, Discrete Ball")</f>
        <v>Valve, Discrete Ball</v>
      </c>
      <c r="AA23" s="40" t="str">
        <f ca="1">IFERROR(__xludf.DUMMYFUNCTION("VLOOKUP($D305,IMPORTRANGE(""1F5N2lheBqU_ssv2fEg7XSiyl0_Jtf24RQubw3IWp7fc"",""'LC-2 BOM'!C2:AF900""),Y$1,FALSE)"),"Valve, Discrete Ball")</f>
        <v>Valve, Discrete Ball</v>
      </c>
      <c r="AB23" s="40" t="str">
        <f ca="1">IFERROR(__xludf.DUMMYFUNCTION("VLOOKUP($D305,IMPORTRANGE(""1F5N2lheBqU_ssv2fEg7XSiyl0_Jtf24RQubw3IWp7fc"",""'LC-2 BOM'!C2:AF1000""),AB$1,FALSE)"),"WFF LC-2 Kero (D60) - MP-108")</f>
        <v>WFF LC-2 Kero (D60) - MP-108</v>
      </c>
      <c r="AC23" s="40" t="str">
        <f ca="1">IFERROR(__xludf.DUMMYFUNCTION("VLOOKUP($D305,IMPORTRANGE(""1F5N2lheBqU_ssv2fEg7XSiyl0_Jtf24RQubw3IWp7fc"",""'LC-2 BOM'!C2:AF1000""),AB$1,FALSE)"),"WFF LC-2 Kero (D60) - MP-108")</f>
        <v>WFF LC-2 Kero (D60) - MP-108</v>
      </c>
      <c r="AD23" s="40" t="str">
        <f ca="1">IFERROR(__xludf.DUMMYFUNCTION("VLOOKUP($D305,IMPORTRANGE(""1F5N2lheBqU_ssv2fEg7XSiyl0_Jtf24RQubw3IWp7fc"",""'LC-2 BOM'!C2:AF1000""),AB$1,FALSE)"),"WFF LC-2 Kero (D60) - MP-108")</f>
        <v>WFF LC-2 Kero (D60) - MP-108</v>
      </c>
      <c r="AE23" s="40" t="str">
        <f ca="1">IFERROR(__xludf.DUMMYFUNCTION("VLOOKUP($D305,IMPORTRANGE(""1F5N2lheBqU_ssv2fEg7XSiyl0_Jtf24RQubw3IWp7fc"",""'LC-2 BOM'!C2:AF1000""),AB$1,FALSE)"),"WFF LC-2 Kero (D60) - MP-108")</f>
        <v>WFF LC-2 Kero (D60) - MP-108</v>
      </c>
      <c r="AF23" s="40" t="str">
        <f ca="1">IFERROR(__xludf.DUMMYFUNCTION("VLOOKUP($D305,IMPORTRANGE(""1F5N2lheBqU_ssv2fEg7XSiyl0_Jtf24RQubw3IWp7fc"",""'LC-2 BOM'!C2:AF1000""),AB$1,FALSE)"),"WFF LC-2 Kero (D60) - MP-108")</f>
        <v>WFF LC-2 Kero (D60) - MP-108</v>
      </c>
      <c r="AG23" s="40" t="str">
        <f ca="1">IFERROR(__xludf.DUMMYFUNCTION("VLOOKUP($D305,IMPORTRANGE(""1F5N2lheBqU_ssv2fEg7XSiyl0_Jtf24RQubw3IWp7fc"",""'LC-2 BOM'!C2:AF1000""),AB$1,FALSE)"),"WFF LC-2 Kero (D60) - MP-108")</f>
        <v>WFF LC-2 Kero (D60) - MP-108</v>
      </c>
      <c r="AH23" s="40" t="str">
        <f ca="1">IFERROR(__xludf.DUMMYFUNCTION("VLOOKUP($D305,IMPORTRANGE(""1F5N2lheBqU_ssv2fEg7XSiyl0_Jtf24RQubw3IWp7fc"",""'LC-2 BOM'!C2:AF1000""),AB$1,FALSE)"),"WFF LC-2 Kero (D60) - MP-108")</f>
        <v>WFF LC-2 Kero (D60) - MP-108</v>
      </c>
      <c r="AI23" s="40" t="str">
        <f ca="1">IFERROR(__xludf.DUMMYFUNCTION("VLOOKUP($D305,IMPORTRANGE(""1F5N2lheBqU_ssv2fEg7XSiyl0_Jtf24RQubw3IWp7fc"",""'LC-2 BOM'!C2:AF1000""),AB$1,FALSE)"),"WFF LC-2 Kero (D60) - MP-108")</f>
        <v>WFF LC-2 Kero (D60) - MP-108</v>
      </c>
      <c r="AJ23" s="40" t="str">
        <f ca="1">IFERROR(__xludf.DUMMYFUNCTION("VLOOKUP($D305,IMPORTRANGE(""1F5N2lheBqU_ssv2fEg7XSiyl0_Jtf24RQubw3IWp7fc"",""'LC-2 BOM'!C2:AF1000""),AB$1,FALSE)"),"WFF LC-2 Kero (D60) - MP-108")</f>
        <v>WFF LC-2 Kero (D60) - MP-108</v>
      </c>
      <c r="AK23" s="40" t="str">
        <f ca="1">IFERROR(__xludf.DUMMYFUNCTION("VLOOKUP($D305,IMPORTRANGE(""1F5N2lheBqU_ssv2fEg7XSiyl0_Jtf24RQubw3IWp7fc"",""'LC-2 BOM'!C2:AF1000""),AB$1,FALSE)"),"WFF LC-2 Kero (D60) - MP-108")</f>
        <v>WFF LC-2 Kero (D60) - MP-108</v>
      </c>
      <c r="AL23" s="40" t="str">
        <f ca="1">IFERROR(__xludf.DUMMYFUNCTION("VLOOKUP($D305,IMPORTRANGE(""1F5N2lheBqU_ssv2fEg7XSiyl0_Jtf24RQubw3IWp7fc"",""'LC-2 BOM'!C2:AF1000""),AB$1,FALSE)"),"WFF LC-2 Kero (D60) - MP-108")</f>
        <v>WFF LC-2 Kero (D60) - MP-108</v>
      </c>
      <c r="AM23" s="40" t="str">
        <f ca="1">IFERROR(__xludf.DUMMYFUNCTION("VLOOKUP($D305,IMPORTRANGE(""1F5N2lheBqU_ssv2fEg7XSiyl0_Jtf24RQubw3IWp7fc"",""'LC-2 BOM'!C2:AF1000""),AB$1,FALSE)"),"WFF LC-2 Kero (D60) - MP-108")</f>
        <v>WFF LC-2 Kero (D60) - MP-108</v>
      </c>
      <c r="AN23" s="40" t="str">
        <f ca="1">IFERROR(__xludf.DUMMYFUNCTION("VLOOKUP($D305,IMPORTRANGE(""1F5N2lheBqU_ssv2fEg7XSiyl0_Jtf24RQubw3IWp7fc"",""'LC-2 BOM'!C2:AF1000""),AB$1,FALSE)"),"WFF LC-2 Kero (D60) - MP-108")</f>
        <v>WFF LC-2 Kero (D60) - MP-108</v>
      </c>
      <c r="AO23" s="40" t="str">
        <f ca="1">IFERROR(__xludf.DUMMYFUNCTION("VLOOKUP($D305,IMPORTRANGE(""1F5N2lheBqU_ssv2fEg7XSiyl0_Jtf24RQubw3IWp7fc"",""'LC-2 BOM'!C2:AF1000""),AB$1,FALSE)"),"WFF LC-2 Kero (D60) - MP-108")</f>
        <v>WFF LC-2 Kero (D60) - MP-108</v>
      </c>
      <c r="AP23" s="40" t="str">
        <f ca="1">IFERROR(__xludf.DUMMYFUNCTION("VLOOKUP($D305,IMPORTRANGE(""1F5N2lheBqU_ssv2fEg7XSiyl0_Jtf24RQubw3IWp7fc"",""'LC-2 BOM'!C2:AF1000""),AB$1,FALSE)"),"WFF LC-2 Kero (D60) - MP-108")</f>
        <v>WFF LC-2 Kero (D60) - MP-108</v>
      </c>
      <c r="AQ23" s="40" t="str">
        <f ca="1">IFERROR(__xludf.DUMMYFUNCTION("VLOOKUP($D305,IMPORTRANGE(""1F5N2lheBqU_ssv2fEg7XSiyl0_Jtf24RQubw3IWp7fc"",""'LC-2 BOM'!C2:AF1000""),AB$1,FALSE)"),"WFF LC-2 Kero (D60) - MP-108")</f>
        <v>WFF LC-2 Kero (D60) - MP-108</v>
      </c>
      <c r="AR23" s="40" t="str">
        <f ca="1">IFERROR(__xludf.DUMMYFUNCTION("VLOOKUP($D305,IMPORTRANGE(""1F5N2lheBqU_ssv2fEg7XSiyl0_Jtf24RQubw3IWp7fc"",""'LC-2 BOM'!C2:AF1000""),AB$1,FALSE)"),"WFF LC-2 Kero (D60) - MP-108")</f>
        <v>WFF LC-2 Kero (D60) - MP-108</v>
      </c>
      <c r="AS23" s="40" t="str">
        <f ca="1">IFERROR(__xludf.DUMMYFUNCTION("VLOOKUP($D305,IMPORTRANGE(""1F5N2lheBqU_ssv2fEg7XSiyl0_Jtf24RQubw3IWp7fc"",""'LC-2 BOM'!C2:AF1000""),AB$1,FALSE)"),"WFF LC-2 Kero (D60) - MP-108")</f>
        <v>WFF LC-2 Kero (D60) - MP-108</v>
      </c>
      <c r="AT23" s="40" t="str">
        <f ca="1">IFERROR(__xludf.DUMMYFUNCTION("VLOOKUP($D305,IMPORTRANGE(""1F5N2lheBqU_ssv2fEg7XSiyl0_Jtf24RQubw3IWp7fc"",""'LC-2 BOM'!C2:AF1000""),AB$1,FALSE)"),"WFF LC-2 Kero (D60) - MP-108")</f>
        <v>WFF LC-2 Kero (D60) - MP-108</v>
      </c>
      <c r="AU23" s="40" t="str">
        <f ca="1">IFERROR(__xludf.DUMMYFUNCTION("VLOOKUP($D305,IMPORTRANGE(""1F5N2lheBqU_ssv2fEg7XSiyl0_Jtf24RQubw3IWp7fc"",""'LC-2 BOM'!C2:AF1000""),AB$1,FALSE)"),"WFF LC-2 Kero (D60) - MP-108")</f>
        <v>WFF LC-2 Kero (D60) - MP-108</v>
      </c>
      <c r="AV23" s="40" t="str">
        <f ca="1">IFERROR(__xludf.DUMMYFUNCTION("VLOOKUP($D305,IMPORTRANGE(""1F5N2lheBqU_ssv2fEg7XSiyl0_Jtf24RQubw3IWp7fc"",""'LC-2 BOM'!C2:AF1000""),AB$1,FALSE)"),"WFF LC-2 Kero (D60) - MP-108")</f>
        <v>WFF LC-2 Kero (D60) - MP-108</v>
      </c>
      <c r="AW23" s="40" t="str">
        <f ca="1">IFERROR(__xludf.DUMMYFUNCTION("VLOOKUP($D305,IMPORTRANGE(""1F5N2lheBqU_ssv2fEg7XSiyl0_Jtf24RQubw3IWp7fc"",""'LC-2 BOM'!C2:AF1000""),AB$1,FALSE)"),"WFF LC-2 Kero (D60) - MP-108")</f>
        <v>WFF LC-2 Kero (D60) - MP-108</v>
      </c>
      <c r="AX23" s="40" t="str">
        <f ca="1">IFERROR(__xludf.DUMMYFUNCTION("VLOOKUP($D305,IMPORTRANGE(""1F5N2lheBqU_ssv2fEg7XSiyl0_Jtf24RQubw3IWp7fc"",""'LC-2 BOM'!C2:AF1000""),AB$1,FALSE)"),"WFF LC-2 Kero (D60) - MP-108")</f>
        <v>WFF LC-2 Kero (D60) - MP-108</v>
      </c>
      <c r="AY23" s="40" t="str">
        <f ca="1">IFERROR(__xludf.DUMMYFUNCTION("VLOOKUP($D305,IMPORTRANGE(""1F5N2lheBqU_ssv2fEg7XSiyl0_Jtf24RQubw3IWp7fc"",""'LC-2 BOM'!C2:AF1000""),AB$1,FALSE)"),"WFF LC-2 Kero (D60) - MP-108")</f>
        <v>WFF LC-2 Kero (D60) - MP-108</v>
      </c>
      <c r="AZ23" s="40" t="str">
        <f ca="1">IFERROR(__xludf.DUMMYFUNCTION("VLOOKUP($D305,IMPORTRANGE(""1F5N2lheBqU_ssv2fEg7XSiyl0_Jtf24RQubw3IWp7fc"",""'LC-2 BOM'!C2:AF1000""),AB$1,FALSE)"),"WFF LC-2 Kero (D60) - MP-108")</f>
        <v>WFF LC-2 Kero (D60) - MP-108</v>
      </c>
      <c r="BA23" s="40" t="str">
        <f ca="1">IFERROR(__xludf.DUMMYFUNCTION("VLOOKUP($D305,IMPORTRANGE(""1F5N2lheBqU_ssv2fEg7XSiyl0_Jtf24RQubw3IWp7fc"",""'LC-2 BOM'!C2:AF1000""),AB$1,FALSE)"),"WFF LC-2 Kero (D60) - MP-108")</f>
        <v>WFF LC-2 Kero (D60) - MP-108</v>
      </c>
    </row>
    <row r="24" spans="1:53" ht="14.25">
      <c r="A24" s="168" t="str">
        <f>CONCATENATE(VLOOKUP(E24,Systems,2,FALSE),"-",VLOOKUP(F24,Subsystems,2,FALSE),"-",VLOOKUP(G24,Components,2,FALSE),"-",VLOOKUP(R24,Metrics,2,FALSE),"-",B24)</f>
        <v>KF-KI-DVL-B-293</v>
      </c>
      <c r="B24" s="100">
        <v>293</v>
      </c>
      <c r="C24" s="110" t="s">
        <v>138</v>
      </c>
      <c r="D24" s="103" t="s">
        <v>136</v>
      </c>
      <c r="E24" s="110" t="s">
        <v>86</v>
      </c>
      <c r="F24" s="110" t="s">
        <v>87</v>
      </c>
      <c r="G24" s="110" t="s">
        <v>101</v>
      </c>
      <c r="H24" s="110" t="s">
        <v>102</v>
      </c>
      <c r="I24" s="264" t="str">
        <f>VLOOKUP(L24,InterfaceCards,2,FALSE)</f>
        <v>C3</v>
      </c>
      <c r="J24" s="39" t="str">
        <f>VLOOKUP(I24,'REF - Interface Cards'!$F$2:$G$11,2,FALSE)</f>
        <v>CB7</v>
      </c>
      <c r="K24" s="265">
        <f>VLOOKUP(L24,InterfaceCards,3,FALSE)</f>
        <v>4</v>
      </c>
      <c r="L24" s="110" t="s">
        <v>103</v>
      </c>
      <c r="M24" s="266">
        <v>7</v>
      </c>
      <c r="N24" s="200" t="s">
        <v>123</v>
      </c>
      <c r="O24" s="110" t="s">
        <v>92</v>
      </c>
      <c r="P24" s="110" t="s">
        <v>93</v>
      </c>
      <c r="Q24" s="110" t="s">
        <v>94</v>
      </c>
      <c r="R24" s="110" t="s">
        <v>105</v>
      </c>
      <c r="S24" s="110"/>
      <c r="T24" s="115"/>
      <c r="U24" s="115"/>
      <c r="V24" s="115" t="b">
        <v>0</v>
      </c>
      <c r="W24" s="115" t="str">
        <f>CONCATENATE(L24,":",N24)</f>
        <v>DO6:06</v>
      </c>
      <c r="X24" s="40" t="str">
        <f ca="1">IFERROR(__xludf.DUMMYFUNCTION("VLOOKUP($D119,IMPORTRANGE(""1F5N2lheBqU_ssv2fEg7XSiyl0_Jtf24RQubw3IWp7fc"",""'LC-2 BOM'!C2:AF1000""),X$1,FALSE)"),"05C360")</f>
        <v>05C360</v>
      </c>
      <c r="Y24" s="40" t="str">
        <f ca="1">IFERROR(__xludf.DUMMYFUNCTION("VLOOKUP($D316,IMPORTRANGE(""1zGeY54V42y3h6ga3LEauokEcjIAfHuNXKCYKLfLWtMI"",""'LC-2 BOM'!C2:AF900""),Y$1,FALSE)"),"Valve, Discrete Ball")</f>
        <v>Valve, Discrete Ball</v>
      </c>
      <c r="Z24" s="40" t="str">
        <f ca="1">IFERROR(__xludf.DUMMYFUNCTION("VLOOKUP($D316,IMPORTRANGE(""1zGeY54V42y3h6ga3LEauokEcjIAfHuNXKCYKLfLWtMI"",""'LC-2 BOM'!C2:AF900""),Y$1,FALSE)"),"Valve, Discrete Ball")</f>
        <v>Valve, Discrete Ball</v>
      </c>
      <c r="AA24" s="40" t="str">
        <f ca="1">IFERROR(__xludf.DUMMYFUNCTION("VLOOKUP($D316,IMPORTRANGE(""1zGeY54V42y3h6ga3LEauokEcjIAfHuNXKCYKLfLWtMI"",""'LC-2 BOM'!C2:AF900""),Y$1,FALSE)"),"Valve, Discrete Ball")</f>
        <v>Valve, Discrete Ball</v>
      </c>
      <c r="AB24" s="40" t="str">
        <f ca="1">IFERROR(__xludf.DUMMYFUNCTION("VLOOKUP($D316,IMPORTRANGE(""1F5N2lheBqU_ssv2fEg7XSiyl0_Jtf24RQubw3IWp7fc"",""'LC-2 BOM'!C2:AF1000""),AB$1,FALSE)"),"WFF LC-2 Kero (D60) - MP-108")</f>
        <v>WFF LC-2 Kero (D60) - MP-108</v>
      </c>
      <c r="AC24" s="40" t="str">
        <f ca="1">IFERROR(__xludf.DUMMYFUNCTION("VLOOKUP($D316,IMPORTRANGE(""1F5N2lheBqU_ssv2fEg7XSiyl0_Jtf24RQubw3IWp7fc"",""'LC-2 BOM'!C2:AF1000""),AB$1,FALSE)"),"WFF LC-2 Kero (D60) - MP-108")</f>
        <v>WFF LC-2 Kero (D60) - MP-108</v>
      </c>
      <c r="AD24" s="40" t="str">
        <f ca="1">IFERROR(__xludf.DUMMYFUNCTION("VLOOKUP($D316,IMPORTRANGE(""1F5N2lheBqU_ssv2fEg7XSiyl0_Jtf24RQubw3IWp7fc"",""'LC-2 BOM'!C2:AF1000""),AB$1,FALSE)"),"WFF LC-2 Kero (D60) - MP-108")</f>
        <v>WFF LC-2 Kero (D60) - MP-108</v>
      </c>
      <c r="AE24" s="40" t="str">
        <f ca="1">IFERROR(__xludf.DUMMYFUNCTION("VLOOKUP($D316,IMPORTRANGE(""1F5N2lheBqU_ssv2fEg7XSiyl0_Jtf24RQubw3IWp7fc"",""'LC-2 BOM'!C2:AF1000""),AB$1,FALSE)"),"WFF LC-2 Kero (D60) - MP-108")</f>
        <v>WFF LC-2 Kero (D60) - MP-108</v>
      </c>
      <c r="AF24" s="40" t="str">
        <f ca="1">IFERROR(__xludf.DUMMYFUNCTION("VLOOKUP($D316,IMPORTRANGE(""1F5N2lheBqU_ssv2fEg7XSiyl0_Jtf24RQubw3IWp7fc"",""'LC-2 BOM'!C2:AF1000""),AB$1,FALSE)"),"WFF LC-2 Kero (D60) - MP-108")</f>
        <v>WFF LC-2 Kero (D60) - MP-108</v>
      </c>
      <c r="AG24" s="40" t="str">
        <f ca="1">IFERROR(__xludf.DUMMYFUNCTION("VLOOKUP($D316,IMPORTRANGE(""1F5N2lheBqU_ssv2fEg7XSiyl0_Jtf24RQubw3IWp7fc"",""'LC-2 BOM'!C2:AF1000""),AB$1,FALSE)"),"WFF LC-2 Kero (D60) - MP-108")</f>
        <v>WFF LC-2 Kero (D60) - MP-108</v>
      </c>
      <c r="AH24" s="40" t="str">
        <f ca="1">IFERROR(__xludf.DUMMYFUNCTION("VLOOKUP($D316,IMPORTRANGE(""1F5N2lheBqU_ssv2fEg7XSiyl0_Jtf24RQubw3IWp7fc"",""'LC-2 BOM'!C2:AF1000""),AB$1,FALSE)"),"WFF LC-2 Kero (D60) - MP-108")</f>
        <v>WFF LC-2 Kero (D60) - MP-108</v>
      </c>
      <c r="AI24" s="40" t="str">
        <f ca="1">IFERROR(__xludf.DUMMYFUNCTION("VLOOKUP($D316,IMPORTRANGE(""1F5N2lheBqU_ssv2fEg7XSiyl0_Jtf24RQubw3IWp7fc"",""'LC-2 BOM'!C2:AF1000""),AB$1,FALSE)"),"WFF LC-2 Kero (D60) - MP-108")</f>
        <v>WFF LC-2 Kero (D60) - MP-108</v>
      </c>
      <c r="AJ24" s="40" t="str">
        <f ca="1">IFERROR(__xludf.DUMMYFUNCTION("VLOOKUP($D316,IMPORTRANGE(""1F5N2lheBqU_ssv2fEg7XSiyl0_Jtf24RQubw3IWp7fc"",""'LC-2 BOM'!C2:AF1000""),AB$1,FALSE)"),"WFF LC-2 Kero (D60) - MP-108")</f>
        <v>WFF LC-2 Kero (D60) - MP-108</v>
      </c>
      <c r="AK24" s="40" t="str">
        <f ca="1">IFERROR(__xludf.DUMMYFUNCTION("VLOOKUP($D316,IMPORTRANGE(""1F5N2lheBqU_ssv2fEg7XSiyl0_Jtf24RQubw3IWp7fc"",""'LC-2 BOM'!C2:AF1000""),AB$1,FALSE)"),"WFF LC-2 Kero (D60) - MP-108")</f>
        <v>WFF LC-2 Kero (D60) - MP-108</v>
      </c>
      <c r="AL24" s="40" t="str">
        <f ca="1">IFERROR(__xludf.DUMMYFUNCTION("VLOOKUP($D316,IMPORTRANGE(""1F5N2lheBqU_ssv2fEg7XSiyl0_Jtf24RQubw3IWp7fc"",""'LC-2 BOM'!C2:AF1000""),AB$1,FALSE)"),"WFF LC-2 Kero (D60) - MP-108")</f>
        <v>WFF LC-2 Kero (D60) - MP-108</v>
      </c>
      <c r="AM24" s="40" t="str">
        <f ca="1">IFERROR(__xludf.DUMMYFUNCTION("VLOOKUP($D316,IMPORTRANGE(""1F5N2lheBqU_ssv2fEg7XSiyl0_Jtf24RQubw3IWp7fc"",""'LC-2 BOM'!C2:AF1000""),AB$1,FALSE)"),"WFF LC-2 Kero (D60) - MP-108")</f>
        <v>WFF LC-2 Kero (D60) - MP-108</v>
      </c>
      <c r="AN24" s="40" t="str">
        <f ca="1">IFERROR(__xludf.DUMMYFUNCTION("VLOOKUP($D316,IMPORTRANGE(""1F5N2lheBqU_ssv2fEg7XSiyl0_Jtf24RQubw3IWp7fc"",""'LC-2 BOM'!C2:AF1000""),AB$1,FALSE)"),"WFF LC-2 Kero (D60) - MP-108")</f>
        <v>WFF LC-2 Kero (D60) - MP-108</v>
      </c>
      <c r="AO24" s="40" t="str">
        <f ca="1">IFERROR(__xludf.DUMMYFUNCTION("VLOOKUP($D316,IMPORTRANGE(""1F5N2lheBqU_ssv2fEg7XSiyl0_Jtf24RQubw3IWp7fc"",""'LC-2 BOM'!C2:AF1000""),AB$1,FALSE)"),"WFF LC-2 Kero (D60) - MP-108")</f>
        <v>WFF LC-2 Kero (D60) - MP-108</v>
      </c>
      <c r="AP24" s="40" t="str">
        <f ca="1">IFERROR(__xludf.DUMMYFUNCTION("VLOOKUP($D316,IMPORTRANGE(""1F5N2lheBqU_ssv2fEg7XSiyl0_Jtf24RQubw3IWp7fc"",""'LC-2 BOM'!C2:AF1000""),AB$1,FALSE)"),"WFF LC-2 Kero (D60) - MP-108")</f>
        <v>WFF LC-2 Kero (D60) - MP-108</v>
      </c>
      <c r="AQ24" s="40" t="str">
        <f ca="1">IFERROR(__xludf.DUMMYFUNCTION("VLOOKUP($D316,IMPORTRANGE(""1F5N2lheBqU_ssv2fEg7XSiyl0_Jtf24RQubw3IWp7fc"",""'LC-2 BOM'!C2:AF1000""),AB$1,FALSE)"),"WFF LC-2 Kero (D60) - MP-108")</f>
        <v>WFF LC-2 Kero (D60) - MP-108</v>
      </c>
      <c r="AR24" s="40" t="str">
        <f ca="1">IFERROR(__xludf.DUMMYFUNCTION("VLOOKUP($D316,IMPORTRANGE(""1F5N2lheBqU_ssv2fEg7XSiyl0_Jtf24RQubw3IWp7fc"",""'LC-2 BOM'!C2:AF1000""),AB$1,FALSE)"),"WFF LC-2 Kero (D60) - MP-108")</f>
        <v>WFF LC-2 Kero (D60) - MP-108</v>
      </c>
      <c r="AS24" s="40" t="str">
        <f ca="1">IFERROR(__xludf.DUMMYFUNCTION("VLOOKUP($D316,IMPORTRANGE(""1F5N2lheBqU_ssv2fEg7XSiyl0_Jtf24RQubw3IWp7fc"",""'LC-2 BOM'!C2:AF1000""),AB$1,FALSE)"),"WFF LC-2 Kero (D60) - MP-108")</f>
        <v>WFF LC-2 Kero (D60) - MP-108</v>
      </c>
      <c r="AT24" s="40" t="str">
        <f ca="1">IFERROR(__xludf.DUMMYFUNCTION("VLOOKUP($D316,IMPORTRANGE(""1F5N2lheBqU_ssv2fEg7XSiyl0_Jtf24RQubw3IWp7fc"",""'LC-2 BOM'!C2:AF1000""),AB$1,FALSE)"),"WFF LC-2 Kero (D60) - MP-108")</f>
        <v>WFF LC-2 Kero (D60) - MP-108</v>
      </c>
      <c r="AU24" s="40" t="str">
        <f ca="1">IFERROR(__xludf.DUMMYFUNCTION("VLOOKUP($D316,IMPORTRANGE(""1F5N2lheBqU_ssv2fEg7XSiyl0_Jtf24RQubw3IWp7fc"",""'LC-2 BOM'!C2:AF1000""),AB$1,FALSE)"),"WFF LC-2 Kero (D60) - MP-108")</f>
        <v>WFF LC-2 Kero (D60) - MP-108</v>
      </c>
      <c r="AV24" s="40" t="str">
        <f ca="1">IFERROR(__xludf.DUMMYFUNCTION("VLOOKUP($D316,IMPORTRANGE(""1F5N2lheBqU_ssv2fEg7XSiyl0_Jtf24RQubw3IWp7fc"",""'LC-2 BOM'!C2:AF1000""),AB$1,FALSE)"),"WFF LC-2 Kero (D60) - MP-108")</f>
        <v>WFF LC-2 Kero (D60) - MP-108</v>
      </c>
      <c r="AW24" s="40" t="str">
        <f ca="1">IFERROR(__xludf.DUMMYFUNCTION("VLOOKUP($D316,IMPORTRANGE(""1F5N2lheBqU_ssv2fEg7XSiyl0_Jtf24RQubw3IWp7fc"",""'LC-2 BOM'!C2:AF1000""),AB$1,FALSE)"),"WFF LC-2 Kero (D60) - MP-108")</f>
        <v>WFF LC-2 Kero (D60) - MP-108</v>
      </c>
      <c r="AX24" s="40" t="str">
        <f ca="1">IFERROR(__xludf.DUMMYFUNCTION("VLOOKUP($D316,IMPORTRANGE(""1F5N2lheBqU_ssv2fEg7XSiyl0_Jtf24RQubw3IWp7fc"",""'LC-2 BOM'!C2:AF1000""),AB$1,FALSE)"),"WFF LC-2 Kero (D60) - MP-108")</f>
        <v>WFF LC-2 Kero (D60) - MP-108</v>
      </c>
      <c r="AY24" s="40" t="str">
        <f ca="1">IFERROR(__xludf.DUMMYFUNCTION("VLOOKUP($D316,IMPORTRANGE(""1F5N2lheBqU_ssv2fEg7XSiyl0_Jtf24RQubw3IWp7fc"",""'LC-2 BOM'!C2:AF1000""),AB$1,FALSE)"),"WFF LC-2 Kero (D60) - MP-108")</f>
        <v>WFF LC-2 Kero (D60) - MP-108</v>
      </c>
      <c r="AZ24" s="40" t="str">
        <f ca="1">IFERROR(__xludf.DUMMYFUNCTION("VLOOKUP($D316,IMPORTRANGE(""1F5N2lheBqU_ssv2fEg7XSiyl0_Jtf24RQubw3IWp7fc"",""'LC-2 BOM'!C2:AF1000""),AB$1,FALSE)"),"WFF LC-2 Kero (D60) - MP-108")</f>
        <v>WFF LC-2 Kero (D60) - MP-108</v>
      </c>
      <c r="BA24" s="40" t="str">
        <f ca="1">IFERROR(__xludf.DUMMYFUNCTION("VLOOKUP($D316,IMPORTRANGE(""1F5N2lheBqU_ssv2fEg7XSiyl0_Jtf24RQubw3IWp7fc"",""'LC-2 BOM'!C2:AF1000""),AB$1,FALSE)"),"WFF LC-2 Kero (D60) - MP-108")</f>
        <v>WFF LC-2 Kero (D60) - MP-108</v>
      </c>
    </row>
    <row r="25" spans="1:53" ht="14.25">
      <c r="A25" s="119" t="str">
        <f>CONCATENATE(VLOOKUP(E25,Systems,2,FALSE),"-",VLOOKUP(F25,Subsystems,2,FALSE),"-",VLOOKUP(G25,Components,2,FALSE),"-",VLOOKUP(R25,Metrics,2,FALSE),"-",B25)</f>
        <v>KF-KI-LS-PxO-528</v>
      </c>
      <c r="B25" s="99">
        <v>528</v>
      </c>
      <c r="C25" s="110" t="s">
        <v>139</v>
      </c>
      <c r="D25" s="103" t="s">
        <v>140</v>
      </c>
      <c r="E25" s="99" t="s">
        <v>86</v>
      </c>
      <c r="F25" s="99" t="s">
        <v>87</v>
      </c>
      <c r="G25" s="99" t="s">
        <v>88</v>
      </c>
      <c r="H25" s="100" t="s">
        <v>89</v>
      </c>
      <c r="I25" s="100" t="str">
        <f>VLOOKUP(L25,InterfaceCards,2,FALSE)</f>
        <v>C3</v>
      </c>
      <c r="J25" s="39" t="str">
        <f>VLOOKUP(I25,'REF - Interface Cards'!$F$2:$G$11,2,FALSE)</f>
        <v>CB7</v>
      </c>
      <c r="K25" s="267">
        <f>VLOOKUP(L25,InterfaceCards,3,FALSE)</f>
        <v>3</v>
      </c>
      <c r="L25" s="99" t="s">
        <v>90</v>
      </c>
      <c r="M25" s="99">
        <v>18</v>
      </c>
      <c r="N25" s="96">
        <v>15</v>
      </c>
      <c r="O25" s="99" t="s">
        <v>92</v>
      </c>
      <c r="P25" s="110" t="s">
        <v>93</v>
      </c>
      <c r="Q25" s="110" t="s">
        <v>94</v>
      </c>
      <c r="R25" s="268" t="s">
        <v>95</v>
      </c>
      <c r="S25" s="119" t="s">
        <v>96</v>
      </c>
      <c r="T25" s="100"/>
      <c r="U25" s="205"/>
      <c r="V25" s="205" t="b">
        <v>0</v>
      </c>
      <c r="W25" s="115" t="str">
        <f>CONCATENATE(L25,":",N25)</f>
        <v>DI7:15</v>
      </c>
      <c r="X25" s="40" t="str">
        <f ca="1">IFERROR(__xludf.DUMMYFUNCTION("VLOOKUP($D119,IMPORTRANGE(""1F5N2lheBqU_ssv2fEg7XSiyl0_Jtf24RQubw3IWp7fc"",""'LC-2 BOM'!C2:AF1000""),X$1,FALSE)"),"05C360")</f>
        <v>05C360</v>
      </c>
      <c r="Y25" s="40" t="str">
        <f ca="1">IFERROR(__xludf.DUMMYFUNCTION("VLOOKUP($D297,IMPORTRANGE(""1zGeY54V42y3h6ga3LEauokEcjIAfHuNXKCYKLfLWtMI"",""'LC-2 BOM'!C2:AF900""),Y$1,FALSE)"),"Valve, Discrete Ball")</f>
        <v>Valve, Discrete Ball</v>
      </c>
      <c r="Z25" s="40" t="str">
        <f ca="1">IFERROR(__xludf.DUMMYFUNCTION("VLOOKUP($D297,IMPORTRANGE(""1zGeY54V42y3h6ga3LEauokEcjIAfHuNXKCYKLfLWtMI"",""'LC-2 BOM'!C2:AF900""),Y$1,FALSE)"),"Valve, Discrete Ball")</f>
        <v>Valve, Discrete Ball</v>
      </c>
      <c r="AA25" s="40" t="str">
        <f ca="1">IFERROR(__xludf.DUMMYFUNCTION("VLOOKUP($D297,IMPORTRANGE(""1zGeY54V42y3h6ga3LEauokEcjIAfHuNXKCYKLfLWtMI"",""'LC-2 BOM'!C2:AF900""),Y$1,FALSE)"),"Valve, Discrete Ball")</f>
        <v>Valve, Discrete Ball</v>
      </c>
      <c r="AB25" s="40" t="str">
        <f ca="1">IFERROR(__xludf.DUMMYFUNCTION("VLOOKUP($D297,IMPORTRANGE(""1F5N2lheBqU_ssv2fEg7XSiyl0_Jtf24RQubw3IWp7fc"",""'LC-2 BOM'!C2:AF1000""),AB$1,FALSE)"),"WFF LC-2 Kero (D60) - MP-108")</f>
        <v>WFF LC-2 Kero (D60) - MP-108</v>
      </c>
      <c r="AC25" s="40" t="str">
        <f ca="1">IFERROR(__xludf.DUMMYFUNCTION("VLOOKUP($D297,IMPORTRANGE(""1F5N2lheBqU_ssv2fEg7XSiyl0_Jtf24RQubw3IWp7fc"",""'LC-2 BOM'!C2:AF1000""),AB$1,FALSE)"),"WFF LC-2 Kero (D60) - MP-108")</f>
        <v>WFF LC-2 Kero (D60) - MP-108</v>
      </c>
      <c r="AD25" s="40" t="str">
        <f ca="1">IFERROR(__xludf.DUMMYFUNCTION("VLOOKUP($D297,IMPORTRANGE(""1F5N2lheBqU_ssv2fEg7XSiyl0_Jtf24RQubw3IWp7fc"",""'LC-2 BOM'!C2:AF1000""),AB$1,FALSE)"),"WFF LC-2 Kero (D60) - MP-108")</f>
        <v>WFF LC-2 Kero (D60) - MP-108</v>
      </c>
      <c r="AE25" s="40" t="str">
        <f ca="1">IFERROR(__xludf.DUMMYFUNCTION("VLOOKUP($D297,IMPORTRANGE(""1F5N2lheBqU_ssv2fEg7XSiyl0_Jtf24RQubw3IWp7fc"",""'LC-2 BOM'!C2:AF1000""),AB$1,FALSE)"),"WFF LC-2 Kero (D60) - MP-108")</f>
        <v>WFF LC-2 Kero (D60) - MP-108</v>
      </c>
      <c r="AF25" s="40" t="str">
        <f ca="1">IFERROR(__xludf.DUMMYFUNCTION("VLOOKUP($D297,IMPORTRANGE(""1F5N2lheBqU_ssv2fEg7XSiyl0_Jtf24RQubw3IWp7fc"",""'LC-2 BOM'!C2:AF1000""),AB$1,FALSE)"),"WFF LC-2 Kero (D60) - MP-108")</f>
        <v>WFF LC-2 Kero (D60) - MP-108</v>
      </c>
      <c r="AG25" s="40" t="str">
        <f ca="1">IFERROR(__xludf.DUMMYFUNCTION("VLOOKUP($D297,IMPORTRANGE(""1F5N2lheBqU_ssv2fEg7XSiyl0_Jtf24RQubw3IWp7fc"",""'LC-2 BOM'!C2:AF1000""),AB$1,FALSE)"),"WFF LC-2 Kero (D60) - MP-108")</f>
        <v>WFF LC-2 Kero (D60) - MP-108</v>
      </c>
      <c r="AH25" s="40" t="str">
        <f ca="1">IFERROR(__xludf.DUMMYFUNCTION("VLOOKUP($D297,IMPORTRANGE(""1F5N2lheBqU_ssv2fEg7XSiyl0_Jtf24RQubw3IWp7fc"",""'LC-2 BOM'!C2:AF1000""),AB$1,FALSE)"),"WFF LC-2 Kero (D60) - MP-108")</f>
        <v>WFF LC-2 Kero (D60) - MP-108</v>
      </c>
      <c r="AI25" s="40" t="str">
        <f ca="1">IFERROR(__xludf.DUMMYFUNCTION("VLOOKUP($D297,IMPORTRANGE(""1F5N2lheBqU_ssv2fEg7XSiyl0_Jtf24RQubw3IWp7fc"",""'LC-2 BOM'!C2:AF1000""),AB$1,FALSE)"),"WFF LC-2 Kero (D60) - MP-108")</f>
        <v>WFF LC-2 Kero (D60) - MP-108</v>
      </c>
      <c r="AJ25" s="40" t="str">
        <f ca="1">IFERROR(__xludf.DUMMYFUNCTION("VLOOKUP($D297,IMPORTRANGE(""1F5N2lheBqU_ssv2fEg7XSiyl0_Jtf24RQubw3IWp7fc"",""'LC-2 BOM'!C2:AF1000""),AB$1,FALSE)"),"WFF LC-2 Kero (D60) - MP-108")</f>
        <v>WFF LC-2 Kero (D60) - MP-108</v>
      </c>
      <c r="AK25" s="40" t="str">
        <f ca="1">IFERROR(__xludf.DUMMYFUNCTION("VLOOKUP($D297,IMPORTRANGE(""1F5N2lheBqU_ssv2fEg7XSiyl0_Jtf24RQubw3IWp7fc"",""'LC-2 BOM'!C2:AF1000""),AB$1,FALSE)"),"WFF LC-2 Kero (D60) - MP-108")</f>
        <v>WFF LC-2 Kero (D60) - MP-108</v>
      </c>
      <c r="AL25" s="40" t="str">
        <f ca="1">IFERROR(__xludf.DUMMYFUNCTION("VLOOKUP($D297,IMPORTRANGE(""1F5N2lheBqU_ssv2fEg7XSiyl0_Jtf24RQubw3IWp7fc"",""'LC-2 BOM'!C2:AF1000""),AB$1,FALSE)"),"WFF LC-2 Kero (D60) - MP-108")</f>
        <v>WFF LC-2 Kero (D60) - MP-108</v>
      </c>
      <c r="AM25" s="40" t="str">
        <f ca="1">IFERROR(__xludf.DUMMYFUNCTION("VLOOKUP($D297,IMPORTRANGE(""1F5N2lheBqU_ssv2fEg7XSiyl0_Jtf24RQubw3IWp7fc"",""'LC-2 BOM'!C2:AF1000""),AB$1,FALSE)"),"WFF LC-2 Kero (D60) - MP-108")</f>
        <v>WFF LC-2 Kero (D60) - MP-108</v>
      </c>
      <c r="AN25" s="40" t="str">
        <f ca="1">IFERROR(__xludf.DUMMYFUNCTION("VLOOKUP($D297,IMPORTRANGE(""1F5N2lheBqU_ssv2fEg7XSiyl0_Jtf24RQubw3IWp7fc"",""'LC-2 BOM'!C2:AF1000""),AB$1,FALSE)"),"WFF LC-2 Kero (D60) - MP-108")</f>
        <v>WFF LC-2 Kero (D60) - MP-108</v>
      </c>
      <c r="AO25" s="40" t="str">
        <f ca="1">IFERROR(__xludf.DUMMYFUNCTION("VLOOKUP($D297,IMPORTRANGE(""1F5N2lheBqU_ssv2fEg7XSiyl0_Jtf24RQubw3IWp7fc"",""'LC-2 BOM'!C2:AF1000""),AB$1,FALSE)"),"WFF LC-2 Kero (D60) - MP-108")</f>
        <v>WFF LC-2 Kero (D60) - MP-108</v>
      </c>
      <c r="AP25" s="40" t="str">
        <f ca="1">IFERROR(__xludf.DUMMYFUNCTION("VLOOKUP($D297,IMPORTRANGE(""1F5N2lheBqU_ssv2fEg7XSiyl0_Jtf24RQubw3IWp7fc"",""'LC-2 BOM'!C2:AF1000""),AB$1,FALSE)"),"WFF LC-2 Kero (D60) - MP-108")</f>
        <v>WFF LC-2 Kero (D60) - MP-108</v>
      </c>
      <c r="AQ25" s="40" t="str">
        <f ca="1">IFERROR(__xludf.DUMMYFUNCTION("VLOOKUP($D297,IMPORTRANGE(""1F5N2lheBqU_ssv2fEg7XSiyl0_Jtf24RQubw3IWp7fc"",""'LC-2 BOM'!C2:AF1000""),AB$1,FALSE)"),"WFF LC-2 Kero (D60) - MP-108")</f>
        <v>WFF LC-2 Kero (D60) - MP-108</v>
      </c>
      <c r="AR25" s="40" t="str">
        <f ca="1">IFERROR(__xludf.DUMMYFUNCTION("VLOOKUP($D297,IMPORTRANGE(""1F5N2lheBqU_ssv2fEg7XSiyl0_Jtf24RQubw3IWp7fc"",""'LC-2 BOM'!C2:AF1000""),AB$1,FALSE)"),"WFF LC-2 Kero (D60) - MP-108")</f>
        <v>WFF LC-2 Kero (D60) - MP-108</v>
      </c>
      <c r="AS25" s="40" t="str">
        <f ca="1">IFERROR(__xludf.DUMMYFUNCTION("VLOOKUP($D297,IMPORTRANGE(""1F5N2lheBqU_ssv2fEg7XSiyl0_Jtf24RQubw3IWp7fc"",""'LC-2 BOM'!C2:AF1000""),AB$1,FALSE)"),"WFF LC-2 Kero (D60) - MP-108")</f>
        <v>WFF LC-2 Kero (D60) - MP-108</v>
      </c>
      <c r="AT25" s="40" t="str">
        <f ca="1">IFERROR(__xludf.DUMMYFUNCTION("VLOOKUP($D297,IMPORTRANGE(""1F5N2lheBqU_ssv2fEg7XSiyl0_Jtf24RQubw3IWp7fc"",""'LC-2 BOM'!C2:AF1000""),AB$1,FALSE)"),"WFF LC-2 Kero (D60) - MP-108")</f>
        <v>WFF LC-2 Kero (D60) - MP-108</v>
      </c>
      <c r="AU25" s="40" t="str">
        <f ca="1">IFERROR(__xludf.DUMMYFUNCTION("VLOOKUP($D297,IMPORTRANGE(""1F5N2lheBqU_ssv2fEg7XSiyl0_Jtf24RQubw3IWp7fc"",""'LC-2 BOM'!C2:AF1000""),AB$1,FALSE)"),"WFF LC-2 Kero (D60) - MP-108")</f>
        <v>WFF LC-2 Kero (D60) - MP-108</v>
      </c>
      <c r="AV25" s="40" t="str">
        <f ca="1">IFERROR(__xludf.DUMMYFUNCTION("VLOOKUP($D297,IMPORTRANGE(""1F5N2lheBqU_ssv2fEg7XSiyl0_Jtf24RQubw3IWp7fc"",""'LC-2 BOM'!C2:AF1000""),AB$1,FALSE)"),"WFF LC-2 Kero (D60) - MP-108")</f>
        <v>WFF LC-2 Kero (D60) - MP-108</v>
      </c>
      <c r="AW25" s="40" t="str">
        <f ca="1">IFERROR(__xludf.DUMMYFUNCTION("VLOOKUP($D297,IMPORTRANGE(""1F5N2lheBqU_ssv2fEg7XSiyl0_Jtf24RQubw3IWp7fc"",""'LC-2 BOM'!C2:AF1000""),AB$1,FALSE)"),"WFF LC-2 Kero (D60) - MP-108")</f>
        <v>WFF LC-2 Kero (D60) - MP-108</v>
      </c>
      <c r="AX25" s="40" t="str">
        <f ca="1">IFERROR(__xludf.DUMMYFUNCTION("VLOOKUP($D297,IMPORTRANGE(""1F5N2lheBqU_ssv2fEg7XSiyl0_Jtf24RQubw3IWp7fc"",""'LC-2 BOM'!C2:AF1000""),AB$1,FALSE)"),"WFF LC-2 Kero (D60) - MP-108")</f>
        <v>WFF LC-2 Kero (D60) - MP-108</v>
      </c>
      <c r="AY25" s="40" t="str">
        <f ca="1">IFERROR(__xludf.DUMMYFUNCTION("VLOOKUP($D297,IMPORTRANGE(""1F5N2lheBqU_ssv2fEg7XSiyl0_Jtf24RQubw3IWp7fc"",""'LC-2 BOM'!C2:AF1000""),AB$1,FALSE)"),"WFF LC-2 Kero (D60) - MP-108")</f>
        <v>WFF LC-2 Kero (D60) - MP-108</v>
      </c>
      <c r="AZ25" s="40" t="str">
        <f ca="1">IFERROR(__xludf.DUMMYFUNCTION("VLOOKUP($D297,IMPORTRANGE(""1F5N2lheBqU_ssv2fEg7XSiyl0_Jtf24RQubw3IWp7fc"",""'LC-2 BOM'!C2:AF1000""),AB$1,FALSE)"),"WFF LC-2 Kero (D60) - MP-108")</f>
        <v>WFF LC-2 Kero (D60) - MP-108</v>
      </c>
      <c r="BA25" s="40" t="str">
        <f ca="1">IFERROR(__xludf.DUMMYFUNCTION("VLOOKUP($D297,IMPORTRANGE(""1F5N2lheBqU_ssv2fEg7XSiyl0_Jtf24RQubw3IWp7fc"",""'LC-2 BOM'!C2:AF1000""),AB$1,FALSE)"),"WFF LC-2 Kero (D60) - MP-108")</f>
        <v>WFF LC-2 Kero (D60) - MP-108</v>
      </c>
    </row>
    <row r="26" spans="1:53" ht="14.25">
      <c r="A26" s="168" t="str">
        <f>CONCATENATE(VLOOKUP(E26,Systems,2,FALSE),"-",VLOOKUP(F26,Subsystems,2,FALSE),"-",VLOOKUP(G26,Components,2,FALSE),"-",VLOOKUP(R26,Metrics,2,FALSE),"-",B26)</f>
        <v>KF-KI-DVL-B-287</v>
      </c>
      <c r="B26" s="100">
        <v>287</v>
      </c>
      <c r="C26" s="110" t="s">
        <v>141</v>
      </c>
      <c r="D26" s="103" t="s">
        <v>140</v>
      </c>
      <c r="E26" s="110" t="s">
        <v>86</v>
      </c>
      <c r="F26" s="110" t="s">
        <v>87</v>
      </c>
      <c r="G26" s="110" t="s">
        <v>101</v>
      </c>
      <c r="H26" s="110" t="s">
        <v>102</v>
      </c>
      <c r="I26" s="264" t="str">
        <f>VLOOKUP(L26,InterfaceCards,2,FALSE)</f>
        <v>C3</v>
      </c>
      <c r="J26" s="39" t="str">
        <f>VLOOKUP(I26,'REF - Interface Cards'!$F$2:$G$11,2,FALSE)</f>
        <v>CB7</v>
      </c>
      <c r="K26" s="265">
        <f>VLOOKUP(L26,InterfaceCards,3,FALSE)</f>
        <v>4</v>
      </c>
      <c r="L26" s="110" t="s">
        <v>103</v>
      </c>
      <c r="M26" s="266">
        <v>1</v>
      </c>
      <c r="N26" s="200" t="s">
        <v>91</v>
      </c>
      <c r="O26" s="110" t="s">
        <v>92</v>
      </c>
      <c r="P26" s="110" t="s">
        <v>93</v>
      </c>
      <c r="Q26" s="110" t="s">
        <v>94</v>
      </c>
      <c r="R26" s="110" t="s">
        <v>105</v>
      </c>
      <c r="S26" s="110"/>
      <c r="T26" s="115"/>
      <c r="U26" s="115"/>
      <c r="V26" s="115" t="b">
        <v>0</v>
      </c>
      <c r="W26" s="115" t="str">
        <f>CONCATENATE(L26,":",N26)</f>
        <v>DO6:00</v>
      </c>
      <c r="X26" s="40" t="str">
        <f ca="1">IFERROR(__xludf.DUMMYFUNCTION("VLOOKUP($D119,IMPORTRANGE(""1F5N2lheBqU_ssv2fEg7XSiyl0_Jtf24RQubw3IWp7fc"",""'LC-2 BOM'!C2:AF1000""),X$1,FALSE)"),"05C360")</f>
        <v>05C360</v>
      </c>
      <c r="Y26" s="40" t="str">
        <f ca="1">IFERROR(__xludf.DUMMYFUNCTION("VLOOKUP($D310,IMPORTRANGE(""1F5N2lheBqU_ssv2fEg7XSiyl0_Jtf24RQubw3IWp7fc"",""'LC-2 BOM'!C2:AF900""),Y$1,FALSE)"),"Valve, Discrete Ball")</f>
        <v>Valve, Discrete Ball</v>
      </c>
      <c r="Z26" s="40" t="str">
        <f ca="1">IFERROR(__xludf.DUMMYFUNCTION("VLOOKUP($D310,IMPORTRANGE(""1F5N2lheBqU_ssv2fEg7XSiyl0_Jtf24RQubw3IWp7fc"",""'LC-2 BOM'!C2:AF900""),Y$1,FALSE)"),"Valve, Discrete Ball")</f>
        <v>Valve, Discrete Ball</v>
      </c>
      <c r="AA26" s="40" t="str">
        <f ca="1">IFERROR(__xludf.DUMMYFUNCTION("VLOOKUP($D310,IMPORTRANGE(""1F5N2lheBqU_ssv2fEg7XSiyl0_Jtf24RQubw3IWp7fc"",""'LC-2 BOM'!C2:AF900""),Y$1,FALSE)"),"Valve, Discrete Ball")</f>
        <v>Valve, Discrete Ball</v>
      </c>
      <c r="AB26" s="40" t="str">
        <f ca="1">IFERROR(__xludf.DUMMYFUNCTION("VLOOKUP($D310,IMPORTRANGE(""1F5N2lheBqU_ssv2fEg7XSiyl0_Jtf24RQubw3IWp7fc"",""'LC-2 BOM'!C2:AF1000""),AB$1,FALSE)"),"WFF LC-2 Kero (D60) - MP-108")</f>
        <v>WFF LC-2 Kero (D60) - MP-108</v>
      </c>
      <c r="AC26" s="40" t="str">
        <f ca="1">IFERROR(__xludf.DUMMYFUNCTION("VLOOKUP($D310,IMPORTRANGE(""1F5N2lheBqU_ssv2fEg7XSiyl0_Jtf24RQubw3IWp7fc"",""'LC-2 BOM'!C2:AF1000""),AB$1,FALSE)"),"WFF LC-2 Kero (D60) - MP-108")</f>
        <v>WFF LC-2 Kero (D60) - MP-108</v>
      </c>
      <c r="AD26" s="40" t="str">
        <f ca="1">IFERROR(__xludf.DUMMYFUNCTION("VLOOKUP($D310,IMPORTRANGE(""1F5N2lheBqU_ssv2fEg7XSiyl0_Jtf24RQubw3IWp7fc"",""'LC-2 BOM'!C2:AF1000""),AB$1,FALSE)"),"WFF LC-2 Kero (D60) - MP-108")</f>
        <v>WFF LC-2 Kero (D60) - MP-108</v>
      </c>
      <c r="AE26" s="40" t="str">
        <f ca="1">IFERROR(__xludf.DUMMYFUNCTION("VLOOKUP($D310,IMPORTRANGE(""1F5N2lheBqU_ssv2fEg7XSiyl0_Jtf24RQubw3IWp7fc"",""'LC-2 BOM'!C2:AF1000""),AB$1,FALSE)"),"WFF LC-2 Kero (D60) - MP-108")</f>
        <v>WFF LC-2 Kero (D60) - MP-108</v>
      </c>
      <c r="AF26" s="40" t="str">
        <f ca="1">IFERROR(__xludf.DUMMYFUNCTION("VLOOKUP($D310,IMPORTRANGE(""1F5N2lheBqU_ssv2fEg7XSiyl0_Jtf24RQubw3IWp7fc"",""'LC-2 BOM'!C2:AF1000""),AB$1,FALSE)"),"WFF LC-2 Kero (D60) - MP-108")</f>
        <v>WFF LC-2 Kero (D60) - MP-108</v>
      </c>
      <c r="AG26" s="40" t="str">
        <f ca="1">IFERROR(__xludf.DUMMYFUNCTION("VLOOKUP($D310,IMPORTRANGE(""1F5N2lheBqU_ssv2fEg7XSiyl0_Jtf24RQubw3IWp7fc"",""'LC-2 BOM'!C2:AF1000""),AB$1,FALSE)"),"WFF LC-2 Kero (D60) - MP-108")</f>
        <v>WFF LC-2 Kero (D60) - MP-108</v>
      </c>
      <c r="AH26" s="40" t="str">
        <f ca="1">IFERROR(__xludf.DUMMYFUNCTION("VLOOKUP($D310,IMPORTRANGE(""1F5N2lheBqU_ssv2fEg7XSiyl0_Jtf24RQubw3IWp7fc"",""'LC-2 BOM'!C2:AF1000""),AB$1,FALSE)"),"WFF LC-2 Kero (D60) - MP-108")</f>
        <v>WFF LC-2 Kero (D60) - MP-108</v>
      </c>
      <c r="AI26" s="40" t="str">
        <f ca="1">IFERROR(__xludf.DUMMYFUNCTION("VLOOKUP($D310,IMPORTRANGE(""1F5N2lheBqU_ssv2fEg7XSiyl0_Jtf24RQubw3IWp7fc"",""'LC-2 BOM'!C2:AF1000""),AB$1,FALSE)"),"WFF LC-2 Kero (D60) - MP-108")</f>
        <v>WFF LC-2 Kero (D60) - MP-108</v>
      </c>
      <c r="AJ26" s="40" t="str">
        <f ca="1">IFERROR(__xludf.DUMMYFUNCTION("VLOOKUP($D310,IMPORTRANGE(""1F5N2lheBqU_ssv2fEg7XSiyl0_Jtf24RQubw3IWp7fc"",""'LC-2 BOM'!C2:AF1000""),AB$1,FALSE)"),"WFF LC-2 Kero (D60) - MP-108")</f>
        <v>WFF LC-2 Kero (D60) - MP-108</v>
      </c>
      <c r="AK26" s="40" t="str">
        <f ca="1">IFERROR(__xludf.DUMMYFUNCTION("VLOOKUP($D310,IMPORTRANGE(""1F5N2lheBqU_ssv2fEg7XSiyl0_Jtf24RQubw3IWp7fc"",""'LC-2 BOM'!C2:AF1000""),AB$1,FALSE)"),"WFF LC-2 Kero (D60) - MP-108")</f>
        <v>WFF LC-2 Kero (D60) - MP-108</v>
      </c>
      <c r="AL26" s="40" t="str">
        <f ca="1">IFERROR(__xludf.DUMMYFUNCTION("VLOOKUP($D310,IMPORTRANGE(""1F5N2lheBqU_ssv2fEg7XSiyl0_Jtf24RQubw3IWp7fc"",""'LC-2 BOM'!C2:AF1000""),AB$1,FALSE)"),"WFF LC-2 Kero (D60) - MP-108")</f>
        <v>WFF LC-2 Kero (D60) - MP-108</v>
      </c>
      <c r="AM26" s="40" t="str">
        <f ca="1">IFERROR(__xludf.DUMMYFUNCTION("VLOOKUP($D310,IMPORTRANGE(""1F5N2lheBqU_ssv2fEg7XSiyl0_Jtf24RQubw3IWp7fc"",""'LC-2 BOM'!C2:AF1000""),AB$1,FALSE)"),"WFF LC-2 Kero (D60) - MP-108")</f>
        <v>WFF LC-2 Kero (D60) - MP-108</v>
      </c>
      <c r="AN26" s="40" t="str">
        <f ca="1">IFERROR(__xludf.DUMMYFUNCTION("VLOOKUP($D310,IMPORTRANGE(""1F5N2lheBqU_ssv2fEg7XSiyl0_Jtf24RQubw3IWp7fc"",""'LC-2 BOM'!C2:AF1000""),AB$1,FALSE)"),"WFF LC-2 Kero (D60) - MP-108")</f>
        <v>WFF LC-2 Kero (D60) - MP-108</v>
      </c>
      <c r="AO26" s="40" t="str">
        <f ca="1">IFERROR(__xludf.DUMMYFUNCTION("VLOOKUP($D310,IMPORTRANGE(""1F5N2lheBqU_ssv2fEg7XSiyl0_Jtf24RQubw3IWp7fc"",""'LC-2 BOM'!C2:AF1000""),AB$1,FALSE)"),"WFF LC-2 Kero (D60) - MP-108")</f>
        <v>WFF LC-2 Kero (D60) - MP-108</v>
      </c>
      <c r="AP26" s="40" t="str">
        <f ca="1">IFERROR(__xludf.DUMMYFUNCTION("VLOOKUP($D310,IMPORTRANGE(""1F5N2lheBqU_ssv2fEg7XSiyl0_Jtf24RQubw3IWp7fc"",""'LC-2 BOM'!C2:AF1000""),AB$1,FALSE)"),"WFF LC-2 Kero (D60) - MP-108")</f>
        <v>WFF LC-2 Kero (D60) - MP-108</v>
      </c>
      <c r="AQ26" s="40" t="str">
        <f ca="1">IFERROR(__xludf.DUMMYFUNCTION("VLOOKUP($D310,IMPORTRANGE(""1F5N2lheBqU_ssv2fEg7XSiyl0_Jtf24RQubw3IWp7fc"",""'LC-2 BOM'!C2:AF1000""),AB$1,FALSE)"),"WFF LC-2 Kero (D60) - MP-108")</f>
        <v>WFF LC-2 Kero (D60) - MP-108</v>
      </c>
      <c r="AR26" s="40" t="str">
        <f ca="1">IFERROR(__xludf.DUMMYFUNCTION("VLOOKUP($D310,IMPORTRANGE(""1F5N2lheBqU_ssv2fEg7XSiyl0_Jtf24RQubw3IWp7fc"",""'LC-2 BOM'!C2:AF1000""),AB$1,FALSE)"),"WFF LC-2 Kero (D60) - MP-108")</f>
        <v>WFF LC-2 Kero (D60) - MP-108</v>
      </c>
      <c r="AS26" s="40" t="str">
        <f ca="1">IFERROR(__xludf.DUMMYFUNCTION("VLOOKUP($D310,IMPORTRANGE(""1F5N2lheBqU_ssv2fEg7XSiyl0_Jtf24RQubw3IWp7fc"",""'LC-2 BOM'!C2:AF1000""),AB$1,FALSE)"),"WFF LC-2 Kero (D60) - MP-108")</f>
        <v>WFF LC-2 Kero (D60) - MP-108</v>
      </c>
      <c r="AT26" s="40" t="str">
        <f ca="1">IFERROR(__xludf.DUMMYFUNCTION("VLOOKUP($D310,IMPORTRANGE(""1F5N2lheBqU_ssv2fEg7XSiyl0_Jtf24RQubw3IWp7fc"",""'LC-2 BOM'!C2:AF1000""),AB$1,FALSE)"),"WFF LC-2 Kero (D60) - MP-108")</f>
        <v>WFF LC-2 Kero (D60) - MP-108</v>
      </c>
      <c r="AU26" s="40" t="str">
        <f ca="1">IFERROR(__xludf.DUMMYFUNCTION("VLOOKUP($D310,IMPORTRANGE(""1F5N2lheBqU_ssv2fEg7XSiyl0_Jtf24RQubw3IWp7fc"",""'LC-2 BOM'!C2:AF1000""),AB$1,FALSE)"),"WFF LC-2 Kero (D60) - MP-108")</f>
        <v>WFF LC-2 Kero (D60) - MP-108</v>
      </c>
      <c r="AV26" s="40" t="str">
        <f ca="1">IFERROR(__xludf.DUMMYFUNCTION("VLOOKUP($D310,IMPORTRANGE(""1F5N2lheBqU_ssv2fEg7XSiyl0_Jtf24RQubw3IWp7fc"",""'LC-2 BOM'!C2:AF1000""),AB$1,FALSE)"),"WFF LC-2 Kero (D60) - MP-108")</f>
        <v>WFF LC-2 Kero (D60) - MP-108</v>
      </c>
      <c r="AW26" s="40" t="str">
        <f ca="1">IFERROR(__xludf.DUMMYFUNCTION("VLOOKUP($D310,IMPORTRANGE(""1F5N2lheBqU_ssv2fEg7XSiyl0_Jtf24RQubw3IWp7fc"",""'LC-2 BOM'!C2:AF1000""),AB$1,FALSE)"),"WFF LC-2 Kero (D60) - MP-108")</f>
        <v>WFF LC-2 Kero (D60) - MP-108</v>
      </c>
      <c r="AX26" s="40" t="str">
        <f ca="1">IFERROR(__xludf.DUMMYFUNCTION("VLOOKUP($D310,IMPORTRANGE(""1F5N2lheBqU_ssv2fEg7XSiyl0_Jtf24RQubw3IWp7fc"",""'LC-2 BOM'!C2:AF1000""),AB$1,FALSE)"),"WFF LC-2 Kero (D60) - MP-108")</f>
        <v>WFF LC-2 Kero (D60) - MP-108</v>
      </c>
      <c r="AY26" s="40" t="str">
        <f ca="1">IFERROR(__xludf.DUMMYFUNCTION("VLOOKUP($D310,IMPORTRANGE(""1F5N2lheBqU_ssv2fEg7XSiyl0_Jtf24RQubw3IWp7fc"",""'LC-2 BOM'!C2:AF1000""),AB$1,FALSE)"),"WFF LC-2 Kero (D60) - MP-108")</f>
        <v>WFF LC-2 Kero (D60) - MP-108</v>
      </c>
      <c r="AZ26" s="40" t="str">
        <f ca="1">IFERROR(__xludf.DUMMYFUNCTION("VLOOKUP($D310,IMPORTRANGE(""1F5N2lheBqU_ssv2fEg7XSiyl0_Jtf24RQubw3IWp7fc"",""'LC-2 BOM'!C2:AF1000""),AB$1,FALSE)"),"WFF LC-2 Kero (D60) - MP-108")</f>
        <v>WFF LC-2 Kero (D60) - MP-108</v>
      </c>
      <c r="BA26" s="40" t="str">
        <f ca="1">IFERROR(__xludf.DUMMYFUNCTION("VLOOKUP($D310,IMPORTRANGE(""1F5N2lheBqU_ssv2fEg7XSiyl0_Jtf24RQubw3IWp7fc"",""'LC-2 BOM'!C2:AF1000""),AB$1,FALSE)"),"WFF LC-2 Kero (D60) - MP-108")</f>
        <v>WFF LC-2 Kero (D60) - MP-108</v>
      </c>
    </row>
    <row r="27" spans="1:53" ht="14.25">
      <c r="A27" s="119" t="str">
        <f>CONCATENATE(VLOOKUP(E27,Systems,2,FALSE),"-",VLOOKUP(F27,Subsystems,2,FALSE),"-",VLOOKUP(G27,Components,2,FALSE),"-",VLOOKUP(R27,Metrics,2,FALSE),"-",B27)</f>
        <v>KF-KI-LS-PxC-529</v>
      </c>
      <c r="B27" s="99">
        <v>529</v>
      </c>
      <c r="C27" s="110" t="s">
        <v>142</v>
      </c>
      <c r="D27" s="269" t="s">
        <v>143</v>
      </c>
      <c r="E27" s="99" t="s">
        <v>86</v>
      </c>
      <c r="F27" s="99" t="s">
        <v>87</v>
      </c>
      <c r="G27" s="99" t="s">
        <v>88</v>
      </c>
      <c r="H27" s="100" t="s">
        <v>89</v>
      </c>
      <c r="I27" s="100" t="str">
        <f>VLOOKUP(L27,InterfaceCards,2,FALSE)</f>
        <v>C3</v>
      </c>
      <c r="J27" s="39" t="str">
        <f>VLOOKUP(I27,'REF - Interface Cards'!$F$2:$G$11,2,FALSE)</f>
        <v>CB7</v>
      </c>
      <c r="K27" s="267">
        <f>VLOOKUP(L27,InterfaceCards,3,FALSE)</f>
        <v>3</v>
      </c>
      <c r="L27" s="99" t="s">
        <v>90</v>
      </c>
      <c r="M27" s="99">
        <v>20</v>
      </c>
      <c r="N27" s="96">
        <v>16</v>
      </c>
      <c r="O27" s="99" t="s">
        <v>92</v>
      </c>
      <c r="P27" s="110" t="s">
        <v>93</v>
      </c>
      <c r="Q27" s="110" t="s">
        <v>94</v>
      </c>
      <c r="R27" s="100" t="s">
        <v>99</v>
      </c>
      <c r="S27" s="99" t="s">
        <v>96</v>
      </c>
      <c r="T27" s="100"/>
      <c r="U27" s="205"/>
      <c r="V27" s="205" t="b">
        <v>0</v>
      </c>
      <c r="W27" s="115" t="str">
        <f>CONCATENATE(L27,":",N27)</f>
        <v>DI7:16</v>
      </c>
      <c r="X27" s="40" t="str">
        <f ca="1">IFERROR(__xludf.DUMMYFUNCTION("VLOOKUP($D119,IMPORTRANGE(""1F5N2lheBqU_ssv2fEg7XSiyl0_Jtf24RQubw3IWp7fc"",""'LC-2 BOM'!C2:AF1000""),X$1,FALSE)"),"05C360")</f>
        <v>05C360</v>
      </c>
      <c r="Y27" s="40" t="str">
        <f ca="1">IFERROR(__xludf.DUMMYFUNCTION("VLOOKUP($D298,IMPORTRANGE(""1zGeY54V42y3h6ga3LEauokEcjIAfHuNXKCYKLfLWtMI"",""'LC-2 BOM'!C2:AF900""),Y$1,FALSE)"),"Controller")</f>
        <v>Controller</v>
      </c>
      <c r="Z27" s="40" t="str">
        <f ca="1">IFERROR(__xludf.DUMMYFUNCTION("VLOOKUP($D298,IMPORTRANGE(""1zGeY54V42y3h6ga3LEauokEcjIAfHuNXKCYKLfLWtMI"",""'LC-2 BOM'!C2:AF900""),Y$1,FALSE)"),"Controller")</f>
        <v>Controller</v>
      </c>
      <c r="AA27" s="40" t="str">
        <f ca="1">IFERROR(__xludf.DUMMYFUNCTION("VLOOKUP($D298,IMPORTRANGE(""1zGeY54V42y3h6ga3LEauokEcjIAfHuNXKCYKLfLWtMI"",""'LC-2 BOM'!C2:AF900""),Y$1,FALSE)"),"Controller")</f>
        <v>Controller</v>
      </c>
      <c r="AB27" s="40" t="str">
        <f ca="1">IFERROR(__xludf.DUMMYFUNCTION("VLOOKUP($D298,IMPORTRANGE(""1F5N2lheBqU_ssv2fEg7XSiyl0_Jtf24RQubw3IWp7fc"",""'LC-2 BOM'!C2:AF1000""),AB$1,FALSE)"),"WFF LC-2 Kero (D60) - MP-108")</f>
        <v>WFF LC-2 Kero (D60) - MP-108</v>
      </c>
      <c r="AC27" s="40" t="str">
        <f ca="1">IFERROR(__xludf.DUMMYFUNCTION("VLOOKUP($D298,IMPORTRANGE(""1F5N2lheBqU_ssv2fEg7XSiyl0_Jtf24RQubw3IWp7fc"",""'LC-2 BOM'!C2:AF1000""),AB$1,FALSE)"),"WFF LC-2 Kero (D60) - MP-108")</f>
        <v>WFF LC-2 Kero (D60) - MP-108</v>
      </c>
      <c r="AD27" s="40" t="str">
        <f ca="1">IFERROR(__xludf.DUMMYFUNCTION("VLOOKUP($D298,IMPORTRANGE(""1F5N2lheBqU_ssv2fEg7XSiyl0_Jtf24RQubw3IWp7fc"",""'LC-2 BOM'!C2:AF1000""),AB$1,FALSE)"),"WFF LC-2 Kero (D60) - MP-108")</f>
        <v>WFF LC-2 Kero (D60) - MP-108</v>
      </c>
      <c r="AE27" s="40" t="str">
        <f ca="1">IFERROR(__xludf.DUMMYFUNCTION("VLOOKUP($D298,IMPORTRANGE(""1F5N2lheBqU_ssv2fEg7XSiyl0_Jtf24RQubw3IWp7fc"",""'LC-2 BOM'!C2:AF1000""),AB$1,FALSE)"),"WFF LC-2 Kero (D60) - MP-108")</f>
        <v>WFF LC-2 Kero (D60) - MP-108</v>
      </c>
      <c r="AF27" s="40" t="str">
        <f ca="1">IFERROR(__xludf.DUMMYFUNCTION("VLOOKUP($D298,IMPORTRANGE(""1F5N2lheBqU_ssv2fEg7XSiyl0_Jtf24RQubw3IWp7fc"",""'LC-2 BOM'!C2:AF1000""),AB$1,FALSE)"),"WFF LC-2 Kero (D60) - MP-108")</f>
        <v>WFF LC-2 Kero (D60) - MP-108</v>
      </c>
      <c r="AG27" s="40" t="str">
        <f ca="1">IFERROR(__xludf.DUMMYFUNCTION("VLOOKUP($D298,IMPORTRANGE(""1F5N2lheBqU_ssv2fEg7XSiyl0_Jtf24RQubw3IWp7fc"",""'LC-2 BOM'!C2:AF1000""),AB$1,FALSE)"),"WFF LC-2 Kero (D60) - MP-108")</f>
        <v>WFF LC-2 Kero (D60) - MP-108</v>
      </c>
      <c r="AH27" s="40" t="str">
        <f ca="1">IFERROR(__xludf.DUMMYFUNCTION("VLOOKUP($D298,IMPORTRANGE(""1F5N2lheBqU_ssv2fEg7XSiyl0_Jtf24RQubw3IWp7fc"",""'LC-2 BOM'!C2:AF1000""),AB$1,FALSE)"),"WFF LC-2 Kero (D60) - MP-108")</f>
        <v>WFF LC-2 Kero (D60) - MP-108</v>
      </c>
      <c r="AI27" s="40" t="str">
        <f ca="1">IFERROR(__xludf.DUMMYFUNCTION("VLOOKUP($D298,IMPORTRANGE(""1F5N2lheBqU_ssv2fEg7XSiyl0_Jtf24RQubw3IWp7fc"",""'LC-2 BOM'!C2:AF1000""),AB$1,FALSE)"),"WFF LC-2 Kero (D60) - MP-108")</f>
        <v>WFF LC-2 Kero (D60) - MP-108</v>
      </c>
      <c r="AJ27" s="40" t="str">
        <f ca="1">IFERROR(__xludf.DUMMYFUNCTION("VLOOKUP($D298,IMPORTRANGE(""1F5N2lheBqU_ssv2fEg7XSiyl0_Jtf24RQubw3IWp7fc"",""'LC-2 BOM'!C2:AF1000""),AB$1,FALSE)"),"WFF LC-2 Kero (D60) - MP-108")</f>
        <v>WFF LC-2 Kero (D60) - MP-108</v>
      </c>
      <c r="AK27" s="40" t="str">
        <f ca="1">IFERROR(__xludf.DUMMYFUNCTION("VLOOKUP($D298,IMPORTRANGE(""1F5N2lheBqU_ssv2fEg7XSiyl0_Jtf24RQubw3IWp7fc"",""'LC-2 BOM'!C2:AF1000""),AB$1,FALSE)"),"WFF LC-2 Kero (D60) - MP-108")</f>
        <v>WFF LC-2 Kero (D60) - MP-108</v>
      </c>
      <c r="AL27" s="40" t="str">
        <f ca="1">IFERROR(__xludf.DUMMYFUNCTION("VLOOKUP($D298,IMPORTRANGE(""1F5N2lheBqU_ssv2fEg7XSiyl0_Jtf24RQubw3IWp7fc"",""'LC-2 BOM'!C2:AF1000""),AB$1,FALSE)"),"WFF LC-2 Kero (D60) - MP-108")</f>
        <v>WFF LC-2 Kero (D60) - MP-108</v>
      </c>
      <c r="AM27" s="40" t="str">
        <f ca="1">IFERROR(__xludf.DUMMYFUNCTION("VLOOKUP($D298,IMPORTRANGE(""1F5N2lheBqU_ssv2fEg7XSiyl0_Jtf24RQubw3IWp7fc"",""'LC-2 BOM'!C2:AF1000""),AB$1,FALSE)"),"WFF LC-2 Kero (D60) - MP-108")</f>
        <v>WFF LC-2 Kero (D60) - MP-108</v>
      </c>
      <c r="AN27" s="40" t="str">
        <f ca="1">IFERROR(__xludf.DUMMYFUNCTION("VLOOKUP($D298,IMPORTRANGE(""1F5N2lheBqU_ssv2fEg7XSiyl0_Jtf24RQubw3IWp7fc"",""'LC-2 BOM'!C2:AF1000""),AB$1,FALSE)"),"WFF LC-2 Kero (D60) - MP-108")</f>
        <v>WFF LC-2 Kero (D60) - MP-108</v>
      </c>
      <c r="AO27" s="40" t="str">
        <f ca="1">IFERROR(__xludf.DUMMYFUNCTION("VLOOKUP($D298,IMPORTRANGE(""1F5N2lheBqU_ssv2fEg7XSiyl0_Jtf24RQubw3IWp7fc"",""'LC-2 BOM'!C2:AF1000""),AB$1,FALSE)"),"WFF LC-2 Kero (D60) - MP-108")</f>
        <v>WFF LC-2 Kero (D60) - MP-108</v>
      </c>
      <c r="AP27" s="40" t="str">
        <f ca="1">IFERROR(__xludf.DUMMYFUNCTION("VLOOKUP($D298,IMPORTRANGE(""1F5N2lheBqU_ssv2fEg7XSiyl0_Jtf24RQubw3IWp7fc"",""'LC-2 BOM'!C2:AF1000""),AB$1,FALSE)"),"WFF LC-2 Kero (D60) - MP-108")</f>
        <v>WFF LC-2 Kero (D60) - MP-108</v>
      </c>
      <c r="AQ27" s="40" t="str">
        <f ca="1">IFERROR(__xludf.DUMMYFUNCTION("VLOOKUP($D298,IMPORTRANGE(""1F5N2lheBqU_ssv2fEg7XSiyl0_Jtf24RQubw3IWp7fc"",""'LC-2 BOM'!C2:AF1000""),AB$1,FALSE)"),"WFF LC-2 Kero (D60) - MP-108")</f>
        <v>WFF LC-2 Kero (D60) - MP-108</v>
      </c>
      <c r="AR27" s="40" t="str">
        <f ca="1">IFERROR(__xludf.DUMMYFUNCTION("VLOOKUP($D298,IMPORTRANGE(""1F5N2lheBqU_ssv2fEg7XSiyl0_Jtf24RQubw3IWp7fc"",""'LC-2 BOM'!C2:AF1000""),AB$1,FALSE)"),"WFF LC-2 Kero (D60) - MP-108")</f>
        <v>WFF LC-2 Kero (D60) - MP-108</v>
      </c>
      <c r="AS27" s="40" t="str">
        <f ca="1">IFERROR(__xludf.DUMMYFUNCTION("VLOOKUP($D298,IMPORTRANGE(""1F5N2lheBqU_ssv2fEg7XSiyl0_Jtf24RQubw3IWp7fc"",""'LC-2 BOM'!C2:AF1000""),AB$1,FALSE)"),"WFF LC-2 Kero (D60) - MP-108")</f>
        <v>WFF LC-2 Kero (D60) - MP-108</v>
      </c>
      <c r="AT27" s="40" t="str">
        <f ca="1">IFERROR(__xludf.DUMMYFUNCTION("VLOOKUP($D298,IMPORTRANGE(""1F5N2lheBqU_ssv2fEg7XSiyl0_Jtf24RQubw3IWp7fc"",""'LC-2 BOM'!C2:AF1000""),AB$1,FALSE)"),"WFF LC-2 Kero (D60) - MP-108")</f>
        <v>WFF LC-2 Kero (D60) - MP-108</v>
      </c>
      <c r="AU27" s="40" t="str">
        <f ca="1">IFERROR(__xludf.DUMMYFUNCTION("VLOOKUP($D298,IMPORTRANGE(""1F5N2lheBqU_ssv2fEg7XSiyl0_Jtf24RQubw3IWp7fc"",""'LC-2 BOM'!C2:AF1000""),AB$1,FALSE)"),"WFF LC-2 Kero (D60) - MP-108")</f>
        <v>WFF LC-2 Kero (D60) - MP-108</v>
      </c>
      <c r="AV27" s="40" t="str">
        <f ca="1">IFERROR(__xludf.DUMMYFUNCTION("VLOOKUP($D298,IMPORTRANGE(""1F5N2lheBqU_ssv2fEg7XSiyl0_Jtf24RQubw3IWp7fc"",""'LC-2 BOM'!C2:AF1000""),AB$1,FALSE)"),"WFF LC-2 Kero (D60) - MP-108")</f>
        <v>WFF LC-2 Kero (D60) - MP-108</v>
      </c>
      <c r="AW27" s="40" t="str">
        <f ca="1">IFERROR(__xludf.DUMMYFUNCTION("VLOOKUP($D298,IMPORTRANGE(""1F5N2lheBqU_ssv2fEg7XSiyl0_Jtf24RQubw3IWp7fc"",""'LC-2 BOM'!C2:AF1000""),AB$1,FALSE)"),"WFF LC-2 Kero (D60) - MP-108")</f>
        <v>WFF LC-2 Kero (D60) - MP-108</v>
      </c>
      <c r="AX27" s="40" t="str">
        <f ca="1">IFERROR(__xludf.DUMMYFUNCTION("VLOOKUP($D298,IMPORTRANGE(""1F5N2lheBqU_ssv2fEg7XSiyl0_Jtf24RQubw3IWp7fc"",""'LC-2 BOM'!C2:AF1000""),AB$1,FALSE)"),"WFF LC-2 Kero (D60) - MP-108")</f>
        <v>WFF LC-2 Kero (D60) - MP-108</v>
      </c>
      <c r="AY27" s="40" t="str">
        <f ca="1">IFERROR(__xludf.DUMMYFUNCTION("VLOOKUP($D298,IMPORTRANGE(""1F5N2lheBqU_ssv2fEg7XSiyl0_Jtf24RQubw3IWp7fc"",""'LC-2 BOM'!C2:AF1000""),AB$1,FALSE)"),"WFF LC-2 Kero (D60) - MP-108")</f>
        <v>WFF LC-2 Kero (D60) - MP-108</v>
      </c>
      <c r="AZ27" s="40" t="str">
        <f ca="1">IFERROR(__xludf.DUMMYFUNCTION("VLOOKUP($D298,IMPORTRANGE(""1F5N2lheBqU_ssv2fEg7XSiyl0_Jtf24RQubw3IWp7fc"",""'LC-2 BOM'!C2:AF1000""),AB$1,FALSE)"),"WFF LC-2 Kero (D60) - MP-108")</f>
        <v>WFF LC-2 Kero (D60) - MP-108</v>
      </c>
      <c r="BA27" s="40" t="str">
        <f ca="1">IFERROR(__xludf.DUMMYFUNCTION("VLOOKUP($D298,IMPORTRANGE(""1F5N2lheBqU_ssv2fEg7XSiyl0_Jtf24RQubw3IWp7fc"",""'LC-2 BOM'!C2:AF1000""),AB$1,FALSE)"),"WFF LC-2 Kero (D60) - MP-108")</f>
        <v>WFF LC-2 Kero (D60) - MP-108</v>
      </c>
    </row>
    <row r="28" spans="1:53" ht="14.25">
      <c r="A28" s="168" t="str">
        <f>CONCATENATE(VLOOKUP(E28,Systems,2,FALSE),"-",VLOOKUP(F28,Subsystems,2,FALSE),"-",VLOOKUP(G28,Components,2,FALSE),"-",VLOOKUP(R28,Metrics,2,FALSE),"-",B28)</f>
        <v>KF-KC-PVL-Pos-300</v>
      </c>
      <c r="B28" s="100">
        <v>300</v>
      </c>
      <c r="C28" s="110" t="s">
        <v>144</v>
      </c>
      <c r="D28" s="269" t="s">
        <v>145</v>
      </c>
      <c r="E28" s="110" t="s">
        <v>86</v>
      </c>
      <c r="F28" s="110" t="s">
        <v>121</v>
      </c>
      <c r="G28" s="110" t="s">
        <v>146</v>
      </c>
      <c r="H28" s="110" t="s">
        <v>147</v>
      </c>
      <c r="I28" s="264" t="str">
        <f>VLOOKUP(L28,InterfaceCards,2,FALSE)</f>
        <v>C3</v>
      </c>
      <c r="J28" s="39" t="str">
        <f>VLOOKUP(I28,'REF - Interface Cards'!$F$2:$G$11,2,FALSE)</f>
        <v>CB7</v>
      </c>
      <c r="K28" s="265">
        <f>VLOOKUP(L28,InterfaceCards,3,FALSE)</f>
        <v>1</v>
      </c>
      <c r="L28" s="110" t="s">
        <v>148</v>
      </c>
      <c r="M28" s="110">
        <v>5</v>
      </c>
      <c r="N28" s="200" t="s">
        <v>118</v>
      </c>
      <c r="O28" s="110" t="s">
        <v>92</v>
      </c>
      <c r="P28" s="110" t="s">
        <v>121</v>
      </c>
      <c r="Q28" s="110" t="s">
        <v>94</v>
      </c>
      <c r="R28" s="110" t="s">
        <v>149</v>
      </c>
      <c r="S28" s="110" t="s">
        <v>150</v>
      </c>
      <c r="T28" s="264"/>
      <c r="U28" s="115"/>
      <c r="V28" s="115" t="b">
        <v>0</v>
      </c>
      <c r="W28" s="115" t="str">
        <f>CONCATENATE(L28,":",N28)</f>
        <v>AI12:04</v>
      </c>
      <c r="X28" s="40" t="str">
        <f ca="1">IFERROR(__xludf.DUMMYFUNCTION("VLOOKUP($D119,IMPORTRANGE(""1F5N2lheBqU_ssv2fEg7XSiyl0_Jtf24RQubw3IWp7fc"",""'LC-2 BOM'!C2:AF1000""),X$1,FALSE)"),"05C360")</f>
        <v>05C360</v>
      </c>
      <c r="Y28" s="40" t="str">
        <f ca="1">IFERROR(__xludf.DUMMYFUNCTION("VLOOKUP($D289,IMPORTRANGE(""1F5N2lheBqU_ssv2fEg7XSiyl0_Jtf24RQubw3IWp7fc"",""'LC-2 BOM'!C2:AF900""),Y$1,FALSE)"),"Valve, Proportional Control")</f>
        <v>Valve, Proportional Control</v>
      </c>
      <c r="Z28" s="40" t="str">
        <f ca="1">IFERROR(__xludf.DUMMYFUNCTION("VLOOKUP($D289,IMPORTRANGE(""1F5N2lheBqU_ssv2fEg7XSiyl0_Jtf24RQubw3IWp7fc"",""'LC-2 BOM'!C2:AF900""),Y$1,FALSE)"),"Valve, Proportional Control")</f>
        <v>Valve, Proportional Control</v>
      </c>
      <c r="AA28" s="40" t="str">
        <f ca="1">IFERROR(__xludf.DUMMYFUNCTION("VLOOKUP($D289,IMPORTRANGE(""1F5N2lheBqU_ssv2fEg7XSiyl0_Jtf24RQubw3IWp7fc"",""'LC-2 BOM'!C2:AF900""),Y$1,FALSE)"),"Valve, Proportional Control")</f>
        <v>Valve, Proportional Control</v>
      </c>
      <c r="AB28" s="40" t="str">
        <f ca="1">IFERROR(__xludf.DUMMYFUNCTION("VLOOKUP($D289,IMPORTRANGE(""1F5N2lheBqU_ssv2fEg7XSiyl0_Jtf24RQubw3IWp7fc"",""'LC-2 BOM'!C2:AF1000""),AB$1,FALSE)"),"WFF LC-2 Kero (D60) - MP-108")</f>
        <v>WFF LC-2 Kero (D60) - MP-108</v>
      </c>
      <c r="AC28" s="40" t="str">
        <f ca="1">IFERROR(__xludf.DUMMYFUNCTION("VLOOKUP($D289,IMPORTRANGE(""1F5N2lheBqU_ssv2fEg7XSiyl0_Jtf24RQubw3IWp7fc"",""'LC-2 BOM'!C2:AF1000""),AB$1,FALSE)"),"WFF LC-2 Kero (D60) - MP-108")</f>
        <v>WFF LC-2 Kero (D60) - MP-108</v>
      </c>
      <c r="AD28" s="40" t="str">
        <f ca="1">IFERROR(__xludf.DUMMYFUNCTION("VLOOKUP($D289,IMPORTRANGE(""1F5N2lheBqU_ssv2fEg7XSiyl0_Jtf24RQubw3IWp7fc"",""'LC-2 BOM'!C2:AF1000""),AB$1,FALSE)"),"WFF LC-2 Kero (D60) - MP-108")</f>
        <v>WFF LC-2 Kero (D60) - MP-108</v>
      </c>
      <c r="AE28" s="40" t="str">
        <f ca="1">IFERROR(__xludf.DUMMYFUNCTION("VLOOKUP($D289,IMPORTRANGE(""1F5N2lheBqU_ssv2fEg7XSiyl0_Jtf24RQubw3IWp7fc"",""'LC-2 BOM'!C2:AF1000""),AB$1,FALSE)"),"WFF LC-2 Kero (D60) - MP-108")</f>
        <v>WFF LC-2 Kero (D60) - MP-108</v>
      </c>
      <c r="AF28" s="40" t="str">
        <f ca="1">IFERROR(__xludf.DUMMYFUNCTION("VLOOKUP($D289,IMPORTRANGE(""1F5N2lheBqU_ssv2fEg7XSiyl0_Jtf24RQubw3IWp7fc"",""'LC-2 BOM'!C2:AF1000""),AB$1,FALSE)"),"WFF LC-2 Kero (D60) - MP-108")</f>
        <v>WFF LC-2 Kero (D60) - MP-108</v>
      </c>
      <c r="AG28" s="40" t="str">
        <f ca="1">IFERROR(__xludf.DUMMYFUNCTION("VLOOKUP($D289,IMPORTRANGE(""1F5N2lheBqU_ssv2fEg7XSiyl0_Jtf24RQubw3IWp7fc"",""'LC-2 BOM'!C2:AF1000""),AB$1,FALSE)"),"WFF LC-2 Kero (D60) - MP-108")</f>
        <v>WFF LC-2 Kero (D60) - MP-108</v>
      </c>
      <c r="AH28" s="40" t="str">
        <f ca="1">IFERROR(__xludf.DUMMYFUNCTION("VLOOKUP($D289,IMPORTRANGE(""1F5N2lheBqU_ssv2fEg7XSiyl0_Jtf24RQubw3IWp7fc"",""'LC-2 BOM'!C2:AF1000""),AB$1,FALSE)"),"WFF LC-2 Kero (D60) - MP-108")</f>
        <v>WFF LC-2 Kero (D60) - MP-108</v>
      </c>
      <c r="AI28" s="40" t="str">
        <f ca="1">IFERROR(__xludf.DUMMYFUNCTION("VLOOKUP($D289,IMPORTRANGE(""1F5N2lheBqU_ssv2fEg7XSiyl0_Jtf24RQubw3IWp7fc"",""'LC-2 BOM'!C2:AF1000""),AB$1,FALSE)"),"WFF LC-2 Kero (D60) - MP-108")</f>
        <v>WFF LC-2 Kero (D60) - MP-108</v>
      </c>
      <c r="AJ28" s="40" t="str">
        <f ca="1">IFERROR(__xludf.DUMMYFUNCTION("VLOOKUP($D289,IMPORTRANGE(""1F5N2lheBqU_ssv2fEg7XSiyl0_Jtf24RQubw3IWp7fc"",""'LC-2 BOM'!C2:AF1000""),AB$1,FALSE)"),"WFF LC-2 Kero (D60) - MP-108")</f>
        <v>WFF LC-2 Kero (D60) - MP-108</v>
      </c>
      <c r="AK28" s="40" t="str">
        <f ca="1">IFERROR(__xludf.DUMMYFUNCTION("VLOOKUP($D289,IMPORTRANGE(""1F5N2lheBqU_ssv2fEg7XSiyl0_Jtf24RQubw3IWp7fc"",""'LC-2 BOM'!C2:AF1000""),AB$1,FALSE)"),"WFF LC-2 Kero (D60) - MP-108")</f>
        <v>WFF LC-2 Kero (D60) - MP-108</v>
      </c>
      <c r="AL28" s="40" t="str">
        <f ca="1">IFERROR(__xludf.DUMMYFUNCTION("VLOOKUP($D289,IMPORTRANGE(""1F5N2lheBqU_ssv2fEg7XSiyl0_Jtf24RQubw3IWp7fc"",""'LC-2 BOM'!C2:AF1000""),AB$1,FALSE)"),"WFF LC-2 Kero (D60) - MP-108")</f>
        <v>WFF LC-2 Kero (D60) - MP-108</v>
      </c>
      <c r="AM28" s="40" t="str">
        <f ca="1">IFERROR(__xludf.DUMMYFUNCTION("VLOOKUP($D289,IMPORTRANGE(""1F5N2lheBqU_ssv2fEg7XSiyl0_Jtf24RQubw3IWp7fc"",""'LC-2 BOM'!C2:AF1000""),AB$1,FALSE)"),"WFF LC-2 Kero (D60) - MP-108")</f>
        <v>WFF LC-2 Kero (D60) - MP-108</v>
      </c>
      <c r="AN28" s="40" t="str">
        <f ca="1">IFERROR(__xludf.DUMMYFUNCTION("VLOOKUP($D289,IMPORTRANGE(""1F5N2lheBqU_ssv2fEg7XSiyl0_Jtf24RQubw3IWp7fc"",""'LC-2 BOM'!C2:AF1000""),AB$1,FALSE)"),"WFF LC-2 Kero (D60) - MP-108")</f>
        <v>WFF LC-2 Kero (D60) - MP-108</v>
      </c>
      <c r="AO28" s="40" t="str">
        <f ca="1">IFERROR(__xludf.DUMMYFUNCTION("VLOOKUP($D289,IMPORTRANGE(""1F5N2lheBqU_ssv2fEg7XSiyl0_Jtf24RQubw3IWp7fc"",""'LC-2 BOM'!C2:AF1000""),AB$1,FALSE)"),"WFF LC-2 Kero (D60) - MP-108")</f>
        <v>WFF LC-2 Kero (D60) - MP-108</v>
      </c>
      <c r="AP28" s="40" t="str">
        <f ca="1">IFERROR(__xludf.DUMMYFUNCTION("VLOOKUP($D289,IMPORTRANGE(""1F5N2lheBqU_ssv2fEg7XSiyl0_Jtf24RQubw3IWp7fc"",""'LC-2 BOM'!C2:AF1000""),AB$1,FALSE)"),"WFF LC-2 Kero (D60) - MP-108")</f>
        <v>WFF LC-2 Kero (D60) - MP-108</v>
      </c>
      <c r="AQ28" s="40" t="str">
        <f ca="1">IFERROR(__xludf.DUMMYFUNCTION("VLOOKUP($D289,IMPORTRANGE(""1F5N2lheBqU_ssv2fEg7XSiyl0_Jtf24RQubw3IWp7fc"",""'LC-2 BOM'!C2:AF1000""),AB$1,FALSE)"),"WFF LC-2 Kero (D60) - MP-108")</f>
        <v>WFF LC-2 Kero (D60) - MP-108</v>
      </c>
      <c r="AR28" s="40" t="str">
        <f ca="1">IFERROR(__xludf.DUMMYFUNCTION("VLOOKUP($D289,IMPORTRANGE(""1F5N2lheBqU_ssv2fEg7XSiyl0_Jtf24RQubw3IWp7fc"",""'LC-2 BOM'!C2:AF1000""),AB$1,FALSE)"),"WFF LC-2 Kero (D60) - MP-108")</f>
        <v>WFF LC-2 Kero (D60) - MP-108</v>
      </c>
      <c r="AS28" s="40" t="str">
        <f ca="1">IFERROR(__xludf.DUMMYFUNCTION("VLOOKUP($D289,IMPORTRANGE(""1F5N2lheBqU_ssv2fEg7XSiyl0_Jtf24RQubw3IWp7fc"",""'LC-2 BOM'!C2:AF1000""),AB$1,FALSE)"),"WFF LC-2 Kero (D60) - MP-108")</f>
        <v>WFF LC-2 Kero (D60) - MP-108</v>
      </c>
      <c r="AT28" s="40" t="str">
        <f ca="1">IFERROR(__xludf.DUMMYFUNCTION("VLOOKUP($D289,IMPORTRANGE(""1F5N2lheBqU_ssv2fEg7XSiyl0_Jtf24RQubw3IWp7fc"",""'LC-2 BOM'!C2:AF1000""),AB$1,FALSE)"),"WFF LC-2 Kero (D60) - MP-108")</f>
        <v>WFF LC-2 Kero (D60) - MP-108</v>
      </c>
      <c r="AU28" s="40" t="str">
        <f ca="1">IFERROR(__xludf.DUMMYFUNCTION("VLOOKUP($D289,IMPORTRANGE(""1F5N2lheBqU_ssv2fEg7XSiyl0_Jtf24RQubw3IWp7fc"",""'LC-2 BOM'!C2:AF1000""),AB$1,FALSE)"),"WFF LC-2 Kero (D60) - MP-108")</f>
        <v>WFF LC-2 Kero (D60) - MP-108</v>
      </c>
      <c r="AV28" s="40" t="str">
        <f ca="1">IFERROR(__xludf.DUMMYFUNCTION("VLOOKUP($D289,IMPORTRANGE(""1F5N2lheBqU_ssv2fEg7XSiyl0_Jtf24RQubw3IWp7fc"",""'LC-2 BOM'!C2:AF1000""),AB$1,FALSE)"),"WFF LC-2 Kero (D60) - MP-108")</f>
        <v>WFF LC-2 Kero (D60) - MP-108</v>
      </c>
      <c r="AW28" s="40" t="str">
        <f ca="1">IFERROR(__xludf.DUMMYFUNCTION("VLOOKUP($D289,IMPORTRANGE(""1F5N2lheBqU_ssv2fEg7XSiyl0_Jtf24RQubw3IWp7fc"",""'LC-2 BOM'!C2:AF1000""),AB$1,FALSE)"),"WFF LC-2 Kero (D60) - MP-108")</f>
        <v>WFF LC-2 Kero (D60) - MP-108</v>
      </c>
      <c r="AX28" s="40" t="str">
        <f ca="1">IFERROR(__xludf.DUMMYFUNCTION("VLOOKUP($D289,IMPORTRANGE(""1F5N2lheBqU_ssv2fEg7XSiyl0_Jtf24RQubw3IWp7fc"",""'LC-2 BOM'!C2:AF1000""),AB$1,FALSE)"),"WFF LC-2 Kero (D60) - MP-108")</f>
        <v>WFF LC-2 Kero (D60) - MP-108</v>
      </c>
      <c r="AY28" s="40" t="str">
        <f ca="1">IFERROR(__xludf.DUMMYFUNCTION("VLOOKUP($D289,IMPORTRANGE(""1F5N2lheBqU_ssv2fEg7XSiyl0_Jtf24RQubw3IWp7fc"",""'LC-2 BOM'!C2:AF1000""),AB$1,FALSE)"),"WFF LC-2 Kero (D60) - MP-108")</f>
        <v>WFF LC-2 Kero (D60) - MP-108</v>
      </c>
      <c r="AZ28" s="40" t="str">
        <f ca="1">IFERROR(__xludf.DUMMYFUNCTION("VLOOKUP($D289,IMPORTRANGE(""1F5N2lheBqU_ssv2fEg7XSiyl0_Jtf24RQubw3IWp7fc"",""'LC-2 BOM'!C2:AF1000""),AB$1,FALSE)"),"WFF LC-2 Kero (D60) - MP-108")</f>
        <v>WFF LC-2 Kero (D60) - MP-108</v>
      </c>
      <c r="BA28" s="40" t="str">
        <f ca="1">IFERROR(__xludf.DUMMYFUNCTION("VLOOKUP($D289,IMPORTRANGE(""1F5N2lheBqU_ssv2fEg7XSiyl0_Jtf24RQubw3IWp7fc"",""'LC-2 BOM'!C2:AF1000""),AB$1,FALSE)"),"WFF LC-2 Kero (D60) - MP-108")</f>
        <v>WFF LC-2 Kero (D60) - MP-108</v>
      </c>
    </row>
    <row r="29" spans="1:53" ht="14.25">
      <c r="A29" s="168" t="str">
        <f>CONCATENATE(VLOOKUP(E29,Systems,2,FALSE),"-",VLOOKUP(F29,Subsystems,2,FALSE),"-",VLOOKUP(G29,Components,2,FALSE),"-",VLOOKUP(R29,Metrics,2,FALSE),"-",B29)</f>
        <v>KF-KC-PVL-Pos-297</v>
      </c>
      <c r="B29" s="100">
        <v>297</v>
      </c>
      <c r="C29" s="110" t="s">
        <v>151</v>
      </c>
      <c r="D29" s="269" t="s">
        <v>145</v>
      </c>
      <c r="E29" s="110" t="s">
        <v>86</v>
      </c>
      <c r="F29" s="110" t="s">
        <v>121</v>
      </c>
      <c r="G29" s="110" t="s">
        <v>146</v>
      </c>
      <c r="H29" s="110" t="s">
        <v>152</v>
      </c>
      <c r="I29" s="264" t="str">
        <f>VLOOKUP(L29,InterfaceCards,2,FALSE)</f>
        <v>C3</v>
      </c>
      <c r="J29" s="39" t="str">
        <f>VLOOKUP(I29,'REF - Interface Cards'!$F$2:$G$11,2,FALSE)</f>
        <v>CB7</v>
      </c>
      <c r="K29" s="265">
        <f>VLOOKUP(L29,InterfaceCards,3,FALSE)</f>
        <v>2</v>
      </c>
      <c r="L29" s="110" t="s">
        <v>153</v>
      </c>
      <c r="M29" s="110"/>
      <c r="N29" s="200" t="s">
        <v>108</v>
      </c>
      <c r="O29" s="110" t="s">
        <v>92</v>
      </c>
      <c r="P29" s="110" t="s">
        <v>121</v>
      </c>
      <c r="Q29" s="110" t="s">
        <v>94</v>
      </c>
      <c r="R29" s="110" t="s">
        <v>149</v>
      </c>
      <c r="S29" s="110" t="s">
        <v>150</v>
      </c>
      <c r="T29" s="110">
        <v>3</v>
      </c>
      <c r="U29" s="115"/>
      <c r="V29" s="115" t="b">
        <v>0</v>
      </c>
      <c r="W29" s="115" t="str">
        <f>CONCATENATE(L29,":",N29)</f>
        <v>AO5:02</v>
      </c>
      <c r="X29" s="40" t="str">
        <f ca="1">IFERROR(__xludf.DUMMYFUNCTION("VLOOKUP($D119,IMPORTRANGE(""1F5N2lheBqU_ssv2fEg7XSiyl0_Jtf24RQubw3IWp7fc"",""'LC-2 BOM'!C2:AF1000""),X$1,FALSE)"),"05C360")</f>
        <v>05C360</v>
      </c>
      <c r="Y29" s="40" t="str">
        <f ca="1">IFERROR(__xludf.DUMMYFUNCTION("VLOOKUP($D292,IMPORTRANGE(""1zGeY54V42y3h6ga3LEauokEcjIAfHuNXKCYKLfLWtMI"",""'LC-2 BOM'!C2:AF900""),Y$1,FALSE)"),"Valve, Proportional Control")</f>
        <v>Valve, Proportional Control</v>
      </c>
      <c r="Z29" s="40" t="str">
        <f ca="1">IFERROR(__xludf.DUMMYFUNCTION("VLOOKUP($D292,IMPORTRANGE(""1zGeY54V42y3h6ga3LEauokEcjIAfHuNXKCYKLfLWtMI"",""'LC-2 BOM'!C2:AF900""),Y$1,FALSE)"),"Valve, Proportional Control")</f>
        <v>Valve, Proportional Control</v>
      </c>
      <c r="AA29" s="40" t="str">
        <f ca="1">IFERROR(__xludf.DUMMYFUNCTION("VLOOKUP($D292,IMPORTRANGE(""1zGeY54V42y3h6ga3LEauokEcjIAfHuNXKCYKLfLWtMI"",""'LC-2 BOM'!C2:AF900""),Y$1,FALSE)"),"Valve, Proportional Control")</f>
        <v>Valve, Proportional Control</v>
      </c>
      <c r="AB29" s="40" t="str">
        <f ca="1">IFERROR(__xludf.DUMMYFUNCTION("VLOOKUP($D292,IMPORTRANGE(""1F5N2lheBqU_ssv2fEg7XSiyl0_Jtf24RQubw3IWp7fc"",""'LC-2 BOM'!C2:AF1000""),AB$1,FALSE)"),"WFF LC-2 Kero (D60) - MP-108")</f>
        <v>WFF LC-2 Kero (D60) - MP-108</v>
      </c>
      <c r="AC29" s="40" t="str">
        <f ca="1">IFERROR(__xludf.DUMMYFUNCTION("VLOOKUP($D292,IMPORTRANGE(""1F5N2lheBqU_ssv2fEg7XSiyl0_Jtf24RQubw3IWp7fc"",""'LC-2 BOM'!C2:AF1000""),AB$1,FALSE)"),"WFF LC-2 Kero (D60) - MP-108")</f>
        <v>WFF LC-2 Kero (D60) - MP-108</v>
      </c>
      <c r="AD29" s="40" t="str">
        <f ca="1">IFERROR(__xludf.DUMMYFUNCTION("VLOOKUP($D292,IMPORTRANGE(""1F5N2lheBqU_ssv2fEg7XSiyl0_Jtf24RQubw3IWp7fc"",""'LC-2 BOM'!C2:AF1000""),AB$1,FALSE)"),"WFF LC-2 Kero (D60) - MP-108")</f>
        <v>WFF LC-2 Kero (D60) - MP-108</v>
      </c>
      <c r="AE29" s="40" t="str">
        <f ca="1">IFERROR(__xludf.DUMMYFUNCTION("VLOOKUP($D292,IMPORTRANGE(""1F5N2lheBqU_ssv2fEg7XSiyl0_Jtf24RQubw3IWp7fc"",""'LC-2 BOM'!C2:AF1000""),AB$1,FALSE)"),"WFF LC-2 Kero (D60) - MP-108")</f>
        <v>WFF LC-2 Kero (D60) - MP-108</v>
      </c>
      <c r="AF29" s="40" t="str">
        <f ca="1">IFERROR(__xludf.DUMMYFUNCTION("VLOOKUP($D292,IMPORTRANGE(""1F5N2lheBqU_ssv2fEg7XSiyl0_Jtf24RQubw3IWp7fc"",""'LC-2 BOM'!C2:AF1000""),AB$1,FALSE)"),"WFF LC-2 Kero (D60) - MP-108")</f>
        <v>WFF LC-2 Kero (D60) - MP-108</v>
      </c>
      <c r="AG29" s="40" t="str">
        <f ca="1">IFERROR(__xludf.DUMMYFUNCTION("VLOOKUP($D292,IMPORTRANGE(""1F5N2lheBqU_ssv2fEg7XSiyl0_Jtf24RQubw3IWp7fc"",""'LC-2 BOM'!C2:AF1000""),AB$1,FALSE)"),"WFF LC-2 Kero (D60) - MP-108")</f>
        <v>WFF LC-2 Kero (D60) - MP-108</v>
      </c>
      <c r="AH29" s="40" t="str">
        <f ca="1">IFERROR(__xludf.DUMMYFUNCTION("VLOOKUP($D292,IMPORTRANGE(""1F5N2lheBqU_ssv2fEg7XSiyl0_Jtf24RQubw3IWp7fc"",""'LC-2 BOM'!C2:AF1000""),AB$1,FALSE)"),"WFF LC-2 Kero (D60) - MP-108")</f>
        <v>WFF LC-2 Kero (D60) - MP-108</v>
      </c>
      <c r="AI29" s="40" t="str">
        <f ca="1">IFERROR(__xludf.DUMMYFUNCTION("VLOOKUP($D292,IMPORTRANGE(""1F5N2lheBqU_ssv2fEg7XSiyl0_Jtf24RQubw3IWp7fc"",""'LC-2 BOM'!C2:AF1000""),AB$1,FALSE)"),"WFF LC-2 Kero (D60) - MP-108")</f>
        <v>WFF LC-2 Kero (D60) - MP-108</v>
      </c>
      <c r="AJ29" s="40" t="str">
        <f ca="1">IFERROR(__xludf.DUMMYFUNCTION("VLOOKUP($D292,IMPORTRANGE(""1F5N2lheBqU_ssv2fEg7XSiyl0_Jtf24RQubw3IWp7fc"",""'LC-2 BOM'!C2:AF1000""),AB$1,FALSE)"),"WFF LC-2 Kero (D60) - MP-108")</f>
        <v>WFF LC-2 Kero (D60) - MP-108</v>
      </c>
      <c r="AK29" s="40" t="str">
        <f ca="1">IFERROR(__xludf.DUMMYFUNCTION("VLOOKUP($D292,IMPORTRANGE(""1F5N2lheBqU_ssv2fEg7XSiyl0_Jtf24RQubw3IWp7fc"",""'LC-2 BOM'!C2:AF1000""),AB$1,FALSE)"),"WFF LC-2 Kero (D60) - MP-108")</f>
        <v>WFF LC-2 Kero (D60) - MP-108</v>
      </c>
      <c r="AL29" s="40" t="str">
        <f ca="1">IFERROR(__xludf.DUMMYFUNCTION("VLOOKUP($D292,IMPORTRANGE(""1F5N2lheBqU_ssv2fEg7XSiyl0_Jtf24RQubw3IWp7fc"",""'LC-2 BOM'!C2:AF1000""),AB$1,FALSE)"),"WFF LC-2 Kero (D60) - MP-108")</f>
        <v>WFF LC-2 Kero (D60) - MP-108</v>
      </c>
      <c r="AM29" s="40" t="str">
        <f ca="1">IFERROR(__xludf.DUMMYFUNCTION("VLOOKUP($D292,IMPORTRANGE(""1F5N2lheBqU_ssv2fEg7XSiyl0_Jtf24RQubw3IWp7fc"",""'LC-2 BOM'!C2:AF1000""),AB$1,FALSE)"),"WFF LC-2 Kero (D60) - MP-108")</f>
        <v>WFF LC-2 Kero (D60) - MP-108</v>
      </c>
      <c r="AN29" s="40" t="str">
        <f ca="1">IFERROR(__xludf.DUMMYFUNCTION("VLOOKUP($D292,IMPORTRANGE(""1F5N2lheBqU_ssv2fEg7XSiyl0_Jtf24RQubw3IWp7fc"",""'LC-2 BOM'!C2:AF1000""),AB$1,FALSE)"),"WFF LC-2 Kero (D60) - MP-108")</f>
        <v>WFF LC-2 Kero (D60) - MP-108</v>
      </c>
      <c r="AO29" s="40" t="str">
        <f ca="1">IFERROR(__xludf.DUMMYFUNCTION("VLOOKUP($D292,IMPORTRANGE(""1F5N2lheBqU_ssv2fEg7XSiyl0_Jtf24RQubw3IWp7fc"",""'LC-2 BOM'!C2:AF1000""),AB$1,FALSE)"),"WFF LC-2 Kero (D60) - MP-108")</f>
        <v>WFF LC-2 Kero (D60) - MP-108</v>
      </c>
      <c r="AP29" s="40" t="str">
        <f ca="1">IFERROR(__xludf.DUMMYFUNCTION("VLOOKUP($D292,IMPORTRANGE(""1F5N2lheBqU_ssv2fEg7XSiyl0_Jtf24RQubw3IWp7fc"",""'LC-2 BOM'!C2:AF1000""),AB$1,FALSE)"),"WFF LC-2 Kero (D60) - MP-108")</f>
        <v>WFF LC-2 Kero (D60) - MP-108</v>
      </c>
      <c r="AQ29" s="40" t="str">
        <f ca="1">IFERROR(__xludf.DUMMYFUNCTION("VLOOKUP($D292,IMPORTRANGE(""1F5N2lheBqU_ssv2fEg7XSiyl0_Jtf24RQubw3IWp7fc"",""'LC-2 BOM'!C2:AF1000""),AB$1,FALSE)"),"WFF LC-2 Kero (D60) - MP-108")</f>
        <v>WFF LC-2 Kero (D60) - MP-108</v>
      </c>
      <c r="AR29" s="40" t="str">
        <f ca="1">IFERROR(__xludf.DUMMYFUNCTION("VLOOKUP($D292,IMPORTRANGE(""1F5N2lheBqU_ssv2fEg7XSiyl0_Jtf24RQubw3IWp7fc"",""'LC-2 BOM'!C2:AF1000""),AB$1,FALSE)"),"WFF LC-2 Kero (D60) - MP-108")</f>
        <v>WFF LC-2 Kero (D60) - MP-108</v>
      </c>
      <c r="AS29" s="40" t="str">
        <f ca="1">IFERROR(__xludf.DUMMYFUNCTION("VLOOKUP($D292,IMPORTRANGE(""1F5N2lheBqU_ssv2fEg7XSiyl0_Jtf24RQubw3IWp7fc"",""'LC-2 BOM'!C2:AF1000""),AB$1,FALSE)"),"WFF LC-2 Kero (D60) - MP-108")</f>
        <v>WFF LC-2 Kero (D60) - MP-108</v>
      </c>
      <c r="AT29" s="40" t="str">
        <f ca="1">IFERROR(__xludf.DUMMYFUNCTION("VLOOKUP($D292,IMPORTRANGE(""1F5N2lheBqU_ssv2fEg7XSiyl0_Jtf24RQubw3IWp7fc"",""'LC-2 BOM'!C2:AF1000""),AB$1,FALSE)"),"WFF LC-2 Kero (D60) - MP-108")</f>
        <v>WFF LC-2 Kero (D60) - MP-108</v>
      </c>
      <c r="AU29" s="40" t="str">
        <f ca="1">IFERROR(__xludf.DUMMYFUNCTION("VLOOKUP($D292,IMPORTRANGE(""1F5N2lheBqU_ssv2fEg7XSiyl0_Jtf24RQubw3IWp7fc"",""'LC-2 BOM'!C2:AF1000""),AB$1,FALSE)"),"WFF LC-2 Kero (D60) - MP-108")</f>
        <v>WFF LC-2 Kero (D60) - MP-108</v>
      </c>
      <c r="AV29" s="40" t="str">
        <f ca="1">IFERROR(__xludf.DUMMYFUNCTION("VLOOKUP($D292,IMPORTRANGE(""1F5N2lheBqU_ssv2fEg7XSiyl0_Jtf24RQubw3IWp7fc"",""'LC-2 BOM'!C2:AF1000""),AB$1,FALSE)"),"WFF LC-2 Kero (D60) - MP-108")</f>
        <v>WFF LC-2 Kero (D60) - MP-108</v>
      </c>
      <c r="AW29" s="40" t="str">
        <f ca="1">IFERROR(__xludf.DUMMYFUNCTION("VLOOKUP($D292,IMPORTRANGE(""1F5N2lheBqU_ssv2fEg7XSiyl0_Jtf24RQubw3IWp7fc"",""'LC-2 BOM'!C2:AF1000""),AB$1,FALSE)"),"WFF LC-2 Kero (D60) - MP-108")</f>
        <v>WFF LC-2 Kero (D60) - MP-108</v>
      </c>
      <c r="AX29" s="40" t="str">
        <f ca="1">IFERROR(__xludf.DUMMYFUNCTION("VLOOKUP($D292,IMPORTRANGE(""1F5N2lheBqU_ssv2fEg7XSiyl0_Jtf24RQubw3IWp7fc"",""'LC-2 BOM'!C2:AF1000""),AB$1,FALSE)"),"WFF LC-2 Kero (D60) - MP-108")</f>
        <v>WFF LC-2 Kero (D60) - MP-108</v>
      </c>
      <c r="AY29" s="40" t="str">
        <f ca="1">IFERROR(__xludf.DUMMYFUNCTION("VLOOKUP($D292,IMPORTRANGE(""1F5N2lheBqU_ssv2fEg7XSiyl0_Jtf24RQubw3IWp7fc"",""'LC-2 BOM'!C2:AF1000""),AB$1,FALSE)"),"WFF LC-2 Kero (D60) - MP-108")</f>
        <v>WFF LC-2 Kero (D60) - MP-108</v>
      </c>
      <c r="AZ29" s="40" t="str">
        <f ca="1">IFERROR(__xludf.DUMMYFUNCTION("VLOOKUP($D292,IMPORTRANGE(""1F5N2lheBqU_ssv2fEg7XSiyl0_Jtf24RQubw3IWp7fc"",""'LC-2 BOM'!C2:AF1000""),AB$1,FALSE)"),"WFF LC-2 Kero (D60) - MP-108")</f>
        <v>WFF LC-2 Kero (D60) - MP-108</v>
      </c>
      <c r="BA29" s="40" t="str">
        <f ca="1">IFERROR(__xludf.DUMMYFUNCTION("VLOOKUP($D292,IMPORTRANGE(""1F5N2lheBqU_ssv2fEg7XSiyl0_Jtf24RQubw3IWp7fc"",""'LC-2 BOM'!C2:AF1000""),AB$1,FALSE)"),"WFF LC-2 Kero (D60) - MP-108")</f>
        <v>WFF LC-2 Kero (D60) - MP-108</v>
      </c>
    </row>
    <row r="30" spans="1:53" ht="14.25">
      <c r="A30" s="119" t="str">
        <f>CONCATENATE(VLOOKUP(E30,Systems,2,FALSE),"-",VLOOKUP(F30,Subsystems,2,FALSE),"-",VLOOKUP(G30,Components,2,FALSE),"-",VLOOKUP(R30,Metrics,2,FALSE),"-",B30)</f>
        <v>KF-KC-VSD-SPD-531</v>
      </c>
      <c r="B30" s="99">
        <v>531</v>
      </c>
      <c r="C30" s="99" t="s">
        <v>154</v>
      </c>
      <c r="D30" s="269" t="s">
        <v>155</v>
      </c>
      <c r="E30" s="99" t="s">
        <v>86</v>
      </c>
      <c r="F30" s="110" t="s">
        <v>121</v>
      </c>
      <c r="G30" s="99" t="s">
        <v>156</v>
      </c>
      <c r="H30" s="99" t="s">
        <v>147</v>
      </c>
      <c r="I30" s="100" t="str">
        <f>VLOOKUP(L30,InterfaceCards,2,FALSE)</f>
        <v>C3</v>
      </c>
      <c r="J30" s="39" t="str">
        <f>VLOOKUP(I30,'REF - Interface Cards'!$F$2:$G$11,2,FALSE)</f>
        <v>CB7</v>
      </c>
      <c r="K30" s="267">
        <f>VLOOKUP(L30,InterfaceCards,3,FALSE)</f>
        <v>1</v>
      </c>
      <c r="L30" s="99" t="s">
        <v>148</v>
      </c>
      <c r="M30" s="99">
        <v>6</v>
      </c>
      <c r="N30" s="96" t="s">
        <v>129</v>
      </c>
      <c r="O30" s="99" t="s">
        <v>92</v>
      </c>
      <c r="P30" s="110" t="s">
        <v>93</v>
      </c>
      <c r="Q30" s="110" t="s">
        <v>94</v>
      </c>
      <c r="R30" s="119" t="s">
        <v>157</v>
      </c>
      <c r="S30" s="119" t="s">
        <v>158</v>
      </c>
      <c r="T30" s="100"/>
      <c r="U30" s="205"/>
      <c r="V30" s="205" t="b">
        <v>0</v>
      </c>
      <c r="W30" s="115" t="str">
        <f>CONCATENATE(L30,":",N30)</f>
        <v>AI12:05</v>
      </c>
      <c r="X30" s="40" t="str">
        <f ca="1">IFERROR(__xludf.DUMMYFUNCTION("VLOOKUP($D119,IMPORTRANGE(""1F5N2lheBqU_ssv2fEg7XSiyl0_Jtf24RQubw3IWp7fc"",""'LC-2 BOM'!C2:AF1000""),X$1,FALSE)"),"05C360")</f>
        <v>05C360</v>
      </c>
      <c r="Y30" s="40" t="str">
        <f ca="1">IFERROR(__xludf.DUMMYFUNCTION("VLOOKUP($D290,IMPORTRANGE(""1F5N2lheBqU_ssv2fEg7XSiyl0_Jtf24RQubw3IWp7fc"",""'LC-2 BOM'!C2:AF900""),Y$1,FALSE)"),"Pump, Fuel")</f>
        <v>Pump, Fuel</v>
      </c>
      <c r="Z30" s="40" t="str">
        <f ca="1">IFERROR(__xludf.DUMMYFUNCTION("VLOOKUP($D290,IMPORTRANGE(""1F5N2lheBqU_ssv2fEg7XSiyl0_Jtf24RQubw3IWp7fc"",""'LC-2 BOM'!C2:AF900""),Y$1,FALSE)"),"Pump, Fuel")</f>
        <v>Pump, Fuel</v>
      </c>
      <c r="AA30" s="40" t="str">
        <f ca="1">IFERROR(__xludf.DUMMYFUNCTION("VLOOKUP($D290,IMPORTRANGE(""1F5N2lheBqU_ssv2fEg7XSiyl0_Jtf24RQubw3IWp7fc"",""'LC-2 BOM'!C2:AF900""),Y$1,FALSE)"),"Pump, Fuel")</f>
        <v>Pump, Fuel</v>
      </c>
      <c r="AB30" s="40" t="str">
        <f ca="1">IFERROR(__xludf.DUMMYFUNCTION("VLOOKUP($D290,IMPORTRANGE(""1F5N2lheBqU_ssv2fEg7XSiyl0_Jtf24RQubw3IWp7fc"",""'LC-2 BOM'!C2:AF1000""),AB$1,FALSE)"),"WFF LC-2 Kero (D60) - MP-108")</f>
        <v>WFF LC-2 Kero (D60) - MP-108</v>
      </c>
      <c r="AC30" s="40" t="str">
        <f ca="1">IFERROR(__xludf.DUMMYFUNCTION("VLOOKUP($D290,IMPORTRANGE(""1F5N2lheBqU_ssv2fEg7XSiyl0_Jtf24RQubw3IWp7fc"",""'LC-2 BOM'!C2:AF1000""),AB$1,FALSE)"),"WFF LC-2 Kero (D60) - MP-108")</f>
        <v>WFF LC-2 Kero (D60) - MP-108</v>
      </c>
      <c r="AD30" s="40" t="str">
        <f ca="1">IFERROR(__xludf.DUMMYFUNCTION("VLOOKUP($D290,IMPORTRANGE(""1F5N2lheBqU_ssv2fEg7XSiyl0_Jtf24RQubw3IWp7fc"",""'LC-2 BOM'!C2:AF1000""),AB$1,FALSE)"),"WFF LC-2 Kero (D60) - MP-108")</f>
        <v>WFF LC-2 Kero (D60) - MP-108</v>
      </c>
      <c r="AE30" s="40" t="str">
        <f ca="1">IFERROR(__xludf.DUMMYFUNCTION("VLOOKUP($D290,IMPORTRANGE(""1F5N2lheBqU_ssv2fEg7XSiyl0_Jtf24RQubw3IWp7fc"",""'LC-2 BOM'!C2:AF1000""),AB$1,FALSE)"),"WFF LC-2 Kero (D60) - MP-108")</f>
        <v>WFF LC-2 Kero (D60) - MP-108</v>
      </c>
      <c r="AF30" s="40" t="str">
        <f ca="1">IFERROR(__xludf.DUMMYFUNCTION("VLOOKUP($D290,IMPORTRANGE(""1F5N2lheBqU_ssv2fEg7XSiyl0_Jtf24RQubw3IWp7fc"",""'LC-2 BOM'!C2:AF1000""),AB$1,FALSE)"),"WFF LC-2 Kero (D60) - MP-108")</f>
        <v>WFF LC-2 Kero (D60) - MP-108</v>
      </c>
      <c r="AG30" s="40" t="str">
        <f ca="1">IFERROR(__xludf.DUMMYFUNCTION("VLOOKUP($D290,IMPORTRANGE(""1F5N2lheBqU_ssv2fEg7XSiyl0_Jtf24RQubw3IWp7fc"",""'LC-2 BOM'!C2:AF1000""),AB$1,FALSE)"),"WFF LC-2 Kero (D60) - MP-108")</f>
        <v>WFF LC-2 Kero (D60) - MP-108</v>
      </c>
      <c r="AH30" s="40" t="str">
        <f ca="1">IFERROR(__xludf.DUMMYFUNCTION("VLOOKUP($D290,IMPORTRANGE(""1F5N2lheBqU_ssv2fEg7XSiyl0_Jtf24RQubw3IWp7fc"",""'LC-2 BOM'!C2:AF1000""),AB$1,FALSE)"),"WFF LC-2 Kero (D60) - MP-108")</f>
        <v>WFF LC-2 Kero (D60) - MP-108</v>
      </c>
      <c r="AI30" s="40" t="str">
        <f ca="1">IFERROR(__xludf.DUMMYFUNCTION("VLOOKUP($D290,IMPORTRANGE(""1F5N2lheBqU_ssv2fEg7XSiyl0_Jtf24RQubw3IWp7fc"",""'LC-2 BOM'!C2:AF1000""),AB$1,FALSE)"),"WFF LC-2 Kero (D60) - MP-108")</f>
        <v>WFF LC-2 Kero (D60) - MP-108</v>
      </c>
      <c r="AJ30" s="40" t="str">
        <f ca="1">IFERROR(__xludf.DUMMYFUNCTION("VLOOKUP($D290,IMPORTRANGE(""1F5N2lheBqU_ssv2fEg7XSiyl0_Jtf24RQubw3IWp7fc"",""'LC-2 BOM'!C2:AF1000""),AB$1,FALSE)"),"WFF LC-2 Kero (D60) - MP-108")</f>
        <v>WFF LC-2 Kero (D60) - MP-108</v>
      </c>
      <c r="AK30" s="40" t="str">
        <f ca="1">IFERROR(__xludf.DUMMYFUNCTION("VLOOKUP($D290,IMPORTRANGE(""1F5N2lheBqU_ssv2fEg7XSiyl0_Jtf24RQubw3IWp7fc"",""'LC-2 BOM'!C2:AF1000""),AB$1,FALSE)"),"WFF LC-2 Kero (D60) - MP-108")</f>
        <v>WFF LC-2 Kero (D60) - MP-108</v>
      </c>
      <c r="AL30" s="40" t="str">
        <f ca="1">IFERROR(__xludf.DUMMYFUNCTION("VLOOKUP($D290,IMPORTRANGE(""1F5N2lheBqU_ssv2fEg7XSiyl0_Jtf24RQubw3IWp7fc"",""'LC-2 BOM'!C2:AF1000""),AB$1,FALSE)"),"WFF LC-2 Kero (D60) - MP-108")</f>
        <v>WFF LC-2 Kero (D60) - MP-108</v>
      </c>
      <c r="AM30" s="40" t="str">
        <f ca="1">IFERROR(__xludf.DUMMYFUNCTION("VLOOKUP($D290,IMPORTRANGE(""1F5N2lheBqU_ssv2fEg7XSiyl0_Jtf24RQubw3IWp7fc"",""'LC-2 BOM'!C2:AF1000""),AB$1,FALSE)"),"WFF LC-2 Kero (D60) - MP-108")</f>
        <v>WFF LC-2 Kero (D60) - MP-108</v>
      </c>
      <c r="AN30" s="40" t="str">
        <f ca="1">IFERROR(__xludf.DUMMYFUNCTION("VLOOKUP($D290,IMPORTRANGE(""1F5N2lheBqU_ssv2fEg7XSiyl0_Jtf24RQubw3IWp7fc"",""'LC-2 BOM'!C2:AF1000""),AB$1,FALSE)"),"WFF LC-2 Kero (D60) - MP-108")</f>
        <v>WFF LC-2 Kero (D60) - MP-108</v>
      </c>
      <c r="AO30" s="40" t="str">
        <f ca="1">IFERROR(__xludf.DUMMYFUNCTION("VLOOKUP($D290,IMPORTRANGE(""1F5N2lheBqU_ssv2fEg7XSiyl0_Jtf24RQubw3IWp7fc"",""'LC-2 BOM'!C2:AF1000""),AB$1,FALSE)"),"WFF LC-2 Kero (D60) - MP-108")</f>
        <v>WFF LC-2 Kero (D60) - MP-108</v>
      </c>
      <c r="AP30" s="40" t="str">
        <f ca="1">IFERROR(__xludf.DUMMYFUNCTION("VLOOKUP($D290,IMPORTRANGE(""1F5N2lheBqU_ssv2fEg7XSiyl0_Jtf24RQubw3IWp7fc"",""'LC-2 BOM'!C2:AF1000""),AB$1,FALSE)"),"WFF LC-2 Kero (D60) - MP-108")</f>
        <v>WFF LC-2 Kero (D60) - MP-108</v>
      </c>
      <c r="AQ30" s="40" t="str">
        <f ca="1">IFERROR(__xludf.DUMMYFUNCTION("VLOOKUP($D290,IMPORTRANGE(""1F5N2lheBqU_ssv2fEg7XSiyl0_Jtf24RQubw3IWp7fc"",""'LC-2 BOM'!C2:AF1000""),AB$1,FALSE)"),"WFF LC-2 Kero (D60) - MP-108")</f>
        <v>WFF LC-2 Kero (D60) - MP-108</v>
      </c>
      <c r="AR30" s="40" t="str">
        <f ca="1">IFERROR(__xludf.DUMMYFUNCTION("VLOOKUP($D290,IMPORTRANGE(""1F5N2lheBqU_ssv2fEg7XSiyl0_Jtf24RQubw3IWp7fc"",""'LC-2 BOM'!C2:AF1000""),AB$1,FALSE)"),"WFF LC-2 Kero (D60) - MP-108")</f>
        <v>WFF LC-2 Kero (D60) - MP-108</v>
      </c>
      <c r="AS30" s="40" t="str">
        <f ca="1">IFERROR(__xludf.DUMMYFUNCTION("VLOOKUP($D290,IMPORTRANGE(""1F5N2lheBqU_ssv2fEg7XSiyl0_Jtf24RQubw3IWp7fc"",""'LC-2 BOM'!C2:AF1000""),AB$1,FALSE)"),"WFF LC-2 Kero (D60) - MP-108")</f>
        <v>WFF LC-2 Kero (D60) - MP-108</v>
      </c>
      <c r="AT30" s="40" t="str">
        <f ca="1">IFERROR(__xludf.DUMMYFUNCTION("VLOOKUP($D290,IMPORTRANGE(""1F5N2lheBqU_ssv2fEg7XSiyl0_Jtf24RQubw3IWp7fc"",""'LC-2 BOM'!C2:AF1000""),AB$1,FALSE)"),"WFF LC-2 Kero (D60) - MP-108")</f>
        <v>WFF LC-2 Kero (D60) - MP-108</v>
      </c>
      <c r="AU30" s="40" t="str">
        <f ca="1">IFERROR(__xludf.DUMMYFUNCTION("VLOOKUP($D290,IMPORTRANGE(""1F5N2lheBqU_ssv2fEg7XSiyl0_Jtf24RQubw3IWp7fc"",""'LC-2 BOM'!C2:AF1000""),AB$1,FALSE)"),"WFF LC-2 Kero (D60) - MP-108")</f>
        <v>WFF LC-2 Kero (D60) - MP-108</v>
      </c>
      <c r="AV30" s="40" t="str">
        <f ca="1">IFERROR(__xludf.DUMMYFUNCTION("VLOOKUP($D290,IMPORTRANGE(""1F5N2lheBqU_ssv2fEg7XSiyl0_Jtf24RQubw3IWp7fc"",""'LC-2 BOM'!C2:AF1000""),AB$1,FALSE)"),"WFF LC-2 Kero (D60) - MP-108")</f>
        <v>WFF LC-2 Kero (D60) - MP-108</v>
      </c>
      <c r="AW30" s="40" t="str">
        <f ca="1">IFERROR(__xludf.DUMMYFUNCTION("VLOOKUP($D290,IMPORTRANGE(""1F5N2lheBqU_ssv2fEg7XSiyl0_Jtf24RQubw3IWp7fc"",""'LC-2 BOM'!C2:AF1000""),AB$1,FALSE)"),"WFF LC-2 Kero (D60) - MP-108")</f>
        <v>WFF LC-2 Kero (D60) - MP-108</v>
      </c>
      <c r="AX30" s="40" t="str">
        <f ca="1">IFERROR(__xludf.DUMMYFUNCTION("VLOOKUP($D290,IMPORTRANGE(""1F5N2lheBqU_ssv2fEg7XSiyl0_Jtf24RQubw3IWp7fc"",""'LC-2 BOM'!C2:AF1000""),AB$1,FALSE)"),"WFF LC-2 Kero (D60) - MP-108")</f>
        <v>WFF LC-2 Kero (D60) - MP-108</v>
      </c>
      <c r="AY30" s="40" t="str">
        <f ca="1">IFERROR(__xludf.DUMMYFUNCTION("VLOOKUP($D290,IMPORTRANGE(""1F5N2lheBqU_ssv2fEg7XSiyl0_Jtf24RQubw3IWp7fc"",""'LC-2 BOM'!C2:AF1000""),AB$1,FALSE)"),"WFF LC-2 Kero (D60) - MP-108")</f>
        <v>WFF LC-2 Kero (D60) - MP-108</v>
      </c>
      <c r="AZ30" s="40" t="str">
        <f ca="1">IFERROR(__xludf.DUMMYFUNCTION("VLOOKUP($D290,IMPORTRANGE(""1F5N2lheBqU_ssv2fEg7XSiyl0_Jtf24RQubw3IWp7fc"",""'LC-2 BOM'!C2:AF1000""),AB$1,FALSE)"),"WFF LC-2 Kero (D60) - MP-108")</f>
        <v>WFF LC-2 Kero (D60) - MP-108</v>
      </c>
      <c r="BA30" s="40" t="str">
        <f ca="1">IFERROR(__xludf.DUMMYFUNCTION("VLOOKUP($D290,IMPORTRANGE(""1F5N2lheBqU_ssv2fEg7XSiyl0_Jtf24RQubw3IWp7fc"",""'LC-2 BOM'!C2:AF1000""),AB$1,FALSE)"),"WFF LC-2 Kero (D60) - MP-108")</f>
        <v>WFF LC-2 Kero (D60) - MP-108</v>
      </c>
    </row>
    <row r="31" spans="1:53" ht="14.25">
      <c r="A31" s="119" t="str">
        <f>CONCATENATE(VLOOKUP(E31,Systems,2,FALSE),"-",VLOOKUP(F31,Subsystems,2,FALSE),"-",VLOOKUP(G31,Components,2,FALSE),"-",VLOOKUP(R31,Metrics,2,FALSE),"-",B31)</f>
        <v>KF-KC-VSD-B-533</v>
      </c>
      <c r="B31" s="99">
        <v>533</v>
      </c>
      <c r="C31" s="99" t="s">
        <v>159</v>
      </c>
      <c r="D31" s="269" t="s">
        <v>155</v>
      </c>
      <c r="E31" s="99" t="s">
        <v>86</v>
      </c>
      <c r="F31" s="110" t="s">
        <v>121</v>
      </c>
      <c r="G31" s="99" t="s">
        <v>156</v>
      </c>
      <c r="H31" s="99" t="s">
        <v>89</v>
      </c>
      <c r="I31" s="100" t="str">
        <f>VLOOKUP(L31,InterfaceCards,2,FALSE)</f>
        <v>C3</v>
      </c>
      <c r="J31" s="39" t="str">
        <f>VLOOKUP(I31,'REF - Interface Cards'!$F$2:$G$11,2,FALSE)</f>
        <v>CB7</v>
      </c>
      <c r="K31" s="267">
        <f>VLOOKUP(L31,InterfaceCards,3,FALSE)</f>
        <v>3</v>
      </c>
      <c r="L31" s="99" t="s">
        <v>90</v>
      </c>
      <c r="M31" s="99">
        <v>21</v>
      </c>
      <c r="N31" s="96">
        <v>17</v>
      </c>
      <c r="O31" s="99" t="s">
        <v>92</v>
      </c>
      <c r="P31" s="110" t="s">
        <v>93</v>
      </c>
      <c r="Q31" s="110" t="s">
        <v>94</v>
      </c>
      <c r="R31" s="119" t="s">
        <v>105</v>
      </c>
      <c r="S31" s="119" t="s">
        <v>96</v>
      </c>
      <c r="T31" s="100"/>
      <c r="U31" s="205"/>
      <c r="V31" s="205" t="b">
        <v>0</v>
      </c>
      <c r="W31" s="115" t="str">
        <f>CONCATENATE(L31,":",N31)</f>
        <v>DI7:17</v>
      </c>
      <c r="X31" s="40" t="str">
        <f ca="1">IFERROR(__xludf.DUMMYFUNCTION("VLOOKUP($D119,IMPORTRANGE(""1F5N2lheBqU_ssv2fEg7XSiyl0_Jtf24RQubw3IWp7fc"",""'LC-2 BOM'!C2:AF1000""),X$1,FALSE)"),"05C360")</f>
        <v>05C360</v>
      </c>
      <c r="Y31" s="40" t="str">
        <f ca="1">IFERROR(__xludf.DUMMYFUNCTION("VLOOKUP($D299,IMPORTRANGE(""1zGeY54V42y3h6ga3LEauokEcjIAfHuNXKCYKLfLWtMI"",""'LC-2 BOM'!C2:AF900""),Y$1,FALSE)"),"Pump, Fuel")</f>
        <v>Pump, Fuel</v>
      </c>
      <c r="Z31" s="40" t="str">
        <f ca="1">IFERROR(__xludf.DUMMYFUNCTION("VLOOKUP($D299,IMPORTRANGE(""1zGeY54V42y3h6ga3LEauokEcjIAfHuNXKCYKLfLWtMI"",""'LC-2 BOM'!C2:AF900""),Y$1,FALSE)"),"Pump, Fuel")</f>
        <v>Pump, Fuel</v>
      </c>
      <c r="AA31" s="40" t="str">
        <f ca="1">IFERROR(__xludf.DUMMYFUNCTION("VLOOKUP($D299,IMPORTRANGE(""1zGeY54V42y3h6ga3LEauokEcjIAfHuNXKCYKLfLWtMI"",""'LC-2 BOM'!C2:AF900""),Y$1,FALSE)"),"Pump, Fuel")</f>
        <v>Pump, Fuel</v>
      </c>
      <c r="AB31" s="40" t="str">
        <f ca="1">IFERROR(__xludf.DUMMYFUNCTION("VLOOKUP($D299,IMPORTRANGE(""1F5N2lheBqU_ssv2fEg7XSiyl0_Jtf24RQubw3IWp7fc"",""'LC-2 BOM'!C2:AF1000""),AB$1,FALSE)"),"WFF LC-2 Kero (D60) - MP-108")</f>
        <v>WFF LC-2 Kero (D60) - MP-108</v>
      </c>
      <c r="AC31" s="40" t="str">
        <f ca="1">IFERROR(__xludf.DUMMYFUNCTION("VLOOKUP($D299,IMPORTRANGE(""1F5N2lheBqU_ssv2fEg7XSiyl0_Jtf24RQubw3IWp7fc"",""'LC-2 BOM'!C2:AF1000""),AB$1,FALSE)"),"WFF LC-2 Kero (D60) - MP-108")</f>
        <v>WFF LC-2 Kero (D60) - MP-108</v>
      </c>
      <c r="AD31" s="40" t="str">
        <f ca="1">IFERROR(__xludf.DUMMYFUNCTION("VLOOKUP($D299,IMPORTRANGE(""1F5N2lheBqU_ssv2fEg7XSiyl0_Jtf24RQubw3IWp7fc"",""'LC-2 BOM'!C2:AF1000""),AB$1,FALSE)"),"WFF LC-2 Kero (D60) - MP-108")</f>
        <v>WFF LC-2 Kero (D60) - MP-108</v>
      </c>
      <c r="AE31" s="40" t="str">
        <f ca="1">IFERROR(__xludf.DUMMYFUNCTION("VLOOKUP($D299,IMPORTRANGE(""1F5N2lheBqU_ssv2fEg7XSiyl0_Jtf24RQubw3IWp7fc"",""'LC-2 BOM'!C2:AF1000""),AB$1,FALSE)"),"WFF LC-2 Kero (D60) - MP-108")</f>
        <v>WFF LC-2 Kero (D60) - MP-108</v>
      </c>
      <c r="AF31" s="40" t="str">
        <f ca="1">IFERROR(__xludf.DUMMYFUNCTION("VLOOKUP($D299,IMPORTRANGE(""1F5N2lheBqU_ssv2fEg7XSiyl0_Jtf24RQubw3IWp7fc"",""'LC-2 BOM'!C2:AF1000""),AB$1,FALSE)"),"WFF LC-2 Kero (D60) - MP-108")</f>
        <v>WFF LC-2 Kero (D60) - MP-108</v>
      </c>
      <c r="AG31" s="40" t="str">
        <f ca="1">IFERROR(__xludf.DUMMYFUNCTION("VLOOKUP($D299,IMPORTRANGE(""1F5N2lheBqU_ssv2fEg7XSiyl0_Jtf24RQubw3IWp7fc"",""'LC-2 BOM'!C2:AF1000""),AB$1,FALSE)"),"WFF LC-2 Kero (D60) - MP-108")</f>
        <v>WFF LC-2 Kero (D60) - MP-108</v>
      </c>
      <c r="AH31" s="40" t="str">
        <f ca="1">IFERROR(__xludf.DUMMYFUNCTION("VLOOKUP($D299,IMPORTRANGE(""1F5N2lheBqU_ssv2fEg7XSiyl0_Jtf24RQubw3IWp7fc"",""'LC-2 BOM'!C2:AF1000""),AB$1,FALSE)"),"WFF LC-2 Kero (D60) - MP-108")</f>
        <v>WFF LC-2 Kero (D60) - MP-108</v>
      </c>
      <c r="AI31" s="40" t="str">
        <f ca="1">IFERROR(__xludf.DUMMYFUNCTION("VLOOKUP($D299,IMPORTRANGE(""1F5N2lheBqU_ssv2fEg7XSiyl0_Jtf24RQubw3IWp7fc"",""'LC-2 BOM'!C2:AF1000""),AB$1,FALSE)"),"WFF LC-2 Kero (D60) - MP-108")</f>
        <v>WFF LC-2 Kero (D60) - MP-108</v>
      </c>
      <c r="AJ31" s="40" t="str">
        <f ca="1">IFERROR(__xludf.DUMMYFUNCTION("VLOOKUP($D299,IMPORTRANGE(""1F5N2lheBqU_ssv2fEg7XSiyl0_Jtf24RQubw3IWp7fc"",""'LC-2 BOM'!C2:AF1000""),AB$1,FALSE)"),"WFF LC-2 Kero (D60) - MP-108")</f>
        <v>WFF LC-2 Kero (D60) - MP-108</v>
      </c>
      <c r="AK31" s="40" t="str">
        <f ca="1">IFERROR(__xludf.DUMMYFUNCTION("VLOOKUP($D299,IMPORTRANGE(""1F5N2lheBqU_ssv2fEg7XSiyl0_Jtf24RQubw3IWp7fc"",""'LC-2 BOM'!C2:AF1000""),AB$1,FALSE)"),"WFF LC-2 Kero (D60) - MP-108")</f>
        <v>WFF LC-2 Kero (D60) - MP-108</v>
      </c>
      <c r="AL31" s="40" t="str">
        <f ca="1">IFERROR(__xludf.DUMMYFUNCTION("VLOOKUP($D299,IMPORTRANGE(""1F5N2lheBqU_ssv2fEg7XSiyl0_Jtf24RQubw3IWp7fc"",""'LC-2 BOM'!C2:AF1000""),AB$1,FALSE)"),"WFF LC-2 Kero (D60) - MP-108")</f>
        <v>WFF LC-2 Kero (D60) - MP-108</v>
      </c>
      <c r="AM31" s="40" t="str">
        <f ca="1">IFERROR(__xludf.DUMMYFUNCTION("VLOOKUP($D299,IMPORTRANGE(""1F5N2lheBqU_ssv2fEg7XSiyl0_Jtf24RQubw3IWp7fc"",""'LC-2 BOM'!C2:AF1000""),AB$1,FALSE)"),"WFF LC-2 Kero (D60) - MP-108")</f>
        <v>WFF LC-2 Kero (D60) - MP-108</v>
      </c>
      <c r="AN31" s="40" t="str">
        <f ca="1">IFERROR(__xludf.DUMMYFUNCTION("VLOOKUP($D299,IMPORTRANGE(""1F5N2lheBqU_ssv2fEg7XSiyl0_Jtf24RQubw3IWp7fc"",""'LC-2 BOM'!C2:AF1000""),AB$1,FALSE)"),"WFF LC-2 Kero (D60) - MP-108")</f>
        <v>WFF LC-2 Kero (D60) - MP-108</v>
      </c>
      <c r="AO31" s="40" t="str">
        <f ca="1">IFERROR(__xludf.DUMMYFUNCTION("VLOOKUP($D299,IMPORTRANGE(""1F5N2lheBqU_ssv2fEg7XSiyl0_Jtf24RQubw3IWp7fc"",""'LC-2 BOM'!C2:AF1000""),AB$1,FALSE)"),"WFF LC-2 Kero (D60) - MP-108")</f>
        <v>WFF LC-2 Kero (D60) - MP-108</v>
      </c>
      <c r="AP31" s="40" t="str">
        <f ca="1">IFERROR(__xludf.DUMMYFUNCTION("VLOOKUP($D299,IMPORTRANGE(""1F5N2lheBqU_ssv2fEg7XSiyl0_Jtf24RQubw3IWp7fc"",""'LC-2 BOM'!C2:AF1000""),AB$1,FALSE)"),"WFF LC-2 Kero (D60) - MP-108")</f>
        <v>WFF LC-2 Kero (D60) - MP-108</v>
      </c>
      <c r="AQ31" s="40" t="str">
        <f ca="1">IFERROR(__xludf.DUMMYFUNCTION("VLOOKUP($D299,IMPORTRANGE(""1F5N2lheBqU_ssv2fEg7XSiyl0_Jtf24RQubw3IWp7fc"",""'LC-2 BOM'!C2:AF1000""),AB$1,FALSE)"),"WFF LC-2 Kero (D60) - MP-108")</f>
        <v>WFF LC-2 Kero (D60) - MP-108</v>
      </c>
      <c r="AR31" s="40" t="str">
        <f ca="1">IFERROR(__xludf.DUMMYFUNCTION("VLOOKUP($D299,IMPORTRANGE(""1F5N2lheBqU_ssv2fEg7XSiyl0_Jtf24RQubw3IWp7fc"",""'LC-2 BOM'!C2:AF1000""),AB$1,FALSE)"),"WFF LC-2 Kero (D60) - MP-108")</f>
        <v>WFF LC-2 Kero (D60) - MP-108</v>
      </c>
      <c r="AS31" s="40" t="str">
        <f ca="1">IFERROR(__xludf.DUMMYFUNCTION("VLOOKUP($D299,IMPORTRANGE(""1F5N2lheBqU_ssv2fEg7XSiyl0_Jtf24RQubw3IWp7fc"",""'LC-2 BOM'!C2:AF1000""),AB$1,FALSE)"),"WFF LC-2 Kero (D60) - MP-108")</f>
        <v>WFF LC-2 Kero (D60) - MP-108</v>
      </c>
      <c r="AT31" s="40" t="str">
        <f ca="1">IFERROR(__xludf.DUMMYFUNCTION("VLOOKUP($D299,IMPORTRANGE(""1F5N2lheBqU_ssv2fEg7XSiyl0_Jtf24RQubw3IWp7fc"",""'LC-2 BOM'!C2:AF1000""),AB$1,FALSE)"),"WFF LC-2 Kero (D60) - MP-108")</f>
        <v>WFF LC-2 Kero (D60) - MP-108</v>
      </c>
      <c r="AU31" s="40" t="str">
        <f ca="1">IFERROR(__xludf.DUMMYFUNCTION("VLOOKUP($D299,IMPORTRANGE(""1F5N2lheBqU_ssv2fEg7XSiyl0_Jtf24RQubw3IWp7fc"",""'LC-2 BOM'!C2:AF1000""),AB$1,FALSE)"),"WFF LC-2 Kero (D60) - MP-108")</f>
        <v>WFF LC-2 Kero (D60) - MP-108</v>
      </c>
      <c r="AV31" s="40" t="str">
        <f ca="1">IFERROR(__xludf.DUMMYFUNCTION("VLOOKUP($D299,IMPORTRANGE(""1F5N2lheBqU_ssv2fEg7XSiyl0_Jtf24RQubw3IWp7fc"",""'LC-2 BOM'!C2:AF1000""),AB$1,FALSE)"),"WFF LC-2 Kero (D60) - MP-108")</f>
        <v>WFF LC-2 Kero (D60) - MP-108</v>
      </c>
      <c r="AW31" s="40" t="str">
        <f ca="1">IFERROR(__xludf.DUMMYFUNCTION("VLOOKUP($D299,IMPORTRANGE(""1F5N2lheBqU_ssv2fEg7XSiyl0_Jtf24RQubw3IWp7fc"",""'LC-2 BOM'!C2:AF1000""),AB$1,FALSE)"),"WFF LC-2 Kero (D60) - MP-108")</f>
        <v>WFF LC-2 Kero (D60) - MP-108</v>
      </c>
      <c r="AX31" s="40" t="str">
        <f ca="1">IFERROR(__xludf.DUMMYFUNCTION("VLOOKUP($D299,IMPORTRANGE(""1F5N2lheBqU_ssv2fEg7XSiyl0_Jtf24RQubw3IWp7fc"",""'LC-2 BOM'!C2:AF1000""),AB$1,FALSE)"),"WFF LC-2 Kero (D60) - MP-108")</f>
        <v>WFF LC-2 Kero (D60) - MP-108</v>
      </c>
      <c r="AY31" s="40" t="str">
        <f ca="1">IFERROR(__xludf.DUMMYFUNCTION("VLOOKUP($D299,IMPORTRANGE(""1F5N2lheBqU_ssv2fEg7XSiyl0_Jtf24RQubw3IWp7fc"",""'LC-2 BOM'!C2:AF1000""),AB$1,FALSE)"),"WFF LC-2 Kero (D60) - MP-108")</f>
        <v>WFF LC-2 Kero (D60) - MP-108</v>
      </c>
      <c r="AZ31" s="40" t="str">
        <f ca="1">IFERROR(__xludf.DUMMYFUNCTION("VLOOKUP($D299,IMPORTRANGE(""1F5N2lheBqU_ssv2fEg7XSiyl0_Jtf24RQubw3IWp7fc"",""'LC-2 BOM'!C2:AF1000""),AB$1,FALSE)"),"WFF LC-2 Kero (D60) - MP-108")</f>
        <v>WFF LC-2 Kero (D60) - MP-108</v>
      </c>
      <c r="BA31" s="40" t="str">
        <f ca="1">IFERROR(__xludf.DUMMYFUNCTION("VLOOKUP($D299,IMPORTRANGE(""1F5N2lheBqU_ssv2fEg7XSiyl0_Jtf24RQubw3IWp7fc"",""'LC-2 BOM'!C2:AF1000""),AB$1,FALSE)"),"WFF LC-2 Kero (D60) - MP-108")</f>
        <v>WFF LC-2 Kero (D60) - MP-108</v>
      </c>
    </row>
    <row r="32" spans="1:53" ht="14.25">
      <c r="A32" s="168" t="str">
        <f>CONCATENATE(VLOOKUP(E32,Systems,2,FALSE),"-",VLOOKUP(F32,Subsystems,2,FALSE),"-",VLOOKUP(G32,Components,2,FALSE),"-",VLOOKUP(R32,Metrics,2,FALSE),"-",B32)</f>
        <v>KF-KI-CT-B-295</v>
      </c>
      <c r="B32" s="100">
        <v>295</v>
      </c>
      <c r="C32" s="110" t="s">
        <v>160</v>
      </c>
      <c r="D32" s="121" t="s">
        <v>161</v>
      </c>
      <c r="E32" s="110" t="s">
        <v>86</v>
      </c>
      <c r="F32" s="110" t="s">
        <v>87</v>
      </c>
      <c r="G32" s="110" t="s">
        <v>162</v>
      </c>
      <c r="H32" s="110" t="s">
        <v>102</v>
      </c>
      <c r="I32" s="264" t="str">
        <f>VLOOKUP(L32,InterfaceCards,2,FALSE)</f>
        <v>C3</v>
      </c>
      <c r="J32" s="39" t="str">
        <f>VLOOKUP(I32,'REF - Interface Cards'!$F$2:$G$11,2,FALSE)</f>
        <v>CB7</v>
      </c>
      <c r="K32" s="265">
        <f>VLOOKUP(L32,InterfaceCards,3,FALSE)</f>
        <v>4</v>
      </c>
      <c r="L32" s="110" t="s">
        <v>103</v>
      </c>
      <c r="M32" s="266">
        <v>11</v>
      </c>
      <c r="N32" s="200" t="s">
        <v>133</v>
      </c>
      <c r="O32" s="110" t="s">
        <v>92</v>
      </c>
      <c r="P32" s="110" t="s">
        <v>93</v>
      </c>
      <c r="Q32" s="110" t="s">
        <v>94</v>
      </c>
      <c r="R32" s="110" t="s">
        <v>105</v>
      </c>
      <c r="S32" s="110"/>
      <c r="T32" s="115"/>
      <c r="U32" s="115"/>
      <c r="V32" s="115" t="b">
        <v>0</v>
      </c>
      <c r="W32" s="115" t="str">
        <f>CONCATENATE(L32,":",N32)</f>
        <v>DO6:08</v>
      </c>
      <c r="X32" s="40" t="str">
        <f ca="1">IFERROR(__xludf.DUMMYFUNCTION("VLOOKUP($D119,IMPORTRANGE(""1F5N2lheBqU_ssv2fEg7XSiyl0_Jtf24RQubw3IWp7fc"",""'LC-2 BOM'!C2:AF1000""),X$1,FALSE)"),"05C360")</f>
        <v>05C360</v>
      </c>
      <c r="Y32" s="40" t="str">
        <f ca="1">IFERROR(__xludf.DUMMYFUNCTION("VLOOKUP($D318,IMPORTRANGE(""1F5N2lheBqU_ssv2fEg7XSiyl0_Jtf24RQubw3IWp7fc"",""'LC-2 BOM'!C2:AF900""),Y$1,FALSE)"),"#N/A")</f>
        <v>#N/A</v>
      </c>
      <c r="Z32" s="40" t="str">
        <f ca="1">IFERROR(__xludf.DUMMYFUNCTION("VLOOKUP($D318,IMPORTRANGE(""1F5N2lheBqU_ssv2fEg7XSiyl0_Jtf24RQubw3IWp7fc"",""'LC-2 BOM'!C2:AF900""),Y$1,FALSE)"),"#N/A")</f>
        <v>#N/A</v>
      </c>
      <c r="AA32" s="40" t="str">
        <f ca="1">IFERROR(__xludf.DUMMYFUNCTION("VLOOKUP($D318,IMPORTRANGE(""1F5N2lheBqU_ssv2fEg7XSiyl0_Jtf24RQubw3IWp7fc"",""'LC-2 BOM'!C2:AF900""),Y$1,FALSE)"),"#N/A")</f>
        <v>#N/A</v>
      </c>
      <c r="AB32" s="40" t="str">
        <f ca="1">IFERROR(__xludf.DUMMYFUNCTION("VLOOKUP($D318,IMPORTRANGE(""1F5N2lheBqU_ssv2fEg7XSiyl0_Jtf24RQubw3IWp7fc"",""'LC-2 BOM'!C2:AF1000""),AB$1,FALSE)"),"#N/A")</f>
        <v>#N/A</v>
      </c>
      <c r="AC32" s="40" t="str">
        <f ca="1">IFERROR(__xludf.DUMMYFUNCTION("VLOOKUP($D318,IMPORTRANGE(""1F5N2lheBqU_ssv2fEg7XSiyl0_Jtf24RQubw3IWp7fc"",""'LC-2 BOM'!C2:AF1000""),AB$1,FALSE)"),"#N/A")</f>
        <v>#N/A</v>
      </c>
      <c r="AD32" s="40" t="str">
        <f ca="1">IFERROR(__xludf.DUMMYFUNCTION("VLOOKUP($D318,IMPORTRANGE(""1F5N2lheBqU_ssv2fEg7XSiyl0_Jtf24RQubw3IWp7fc"",""'LC-2 BOM'!C2:AF1000""),AB$1,FALSE)"),"#N/A")</f>
        <v>#N/A</v>
      </c>
      <c r="AE32" s="40" t="str">
        <f ca="1">IFERROR(__xludf.DUMMYFUNCTION("VLOOKUP($D318,IMPORTRANGE(""1F5N2lheBqU_ssv2fEg7XSiyl0_Jtf24RQubw3IWp7fc"",""'LC-2 BOM'!C2:AF1000""),AB$1,FALSE)"),"#N/A")</f>
        <v>#N/A</v>
      </c>
      <c r="AF32" s="40" t="str">
        <f ca="1">IFERROR(__xludf.DUMMYFUNCTION("VLOOKUP($D318,IMPORTRANGE(""1F5N2lheBqU_ssv2fEg7XSiyl0_Jtf24RQubw3IWp7fc"",""'LC-2 BOM'!C2:AF1000""),AB$1,FALSE)"),"#N/A")</f>
        <v>#N/A</v>
      </c>
      <c r="AG32" s="40" t="str">
        <f ca="1">IFERROR(__xludf.DUMMYFUNCTION("VLOOKUP($D318,IMPORTRANGE(""1F5N2lheBqU_ssv2fEg7XSiyl0_Jtf24RQubw3IWp7fc"",""'LC-2 BOM'!C2:AF1000""),AB$1,FALSE)"),"#N/A")</f>
        <v>#N/A</v>
      </c>
      <c r="AH32" s="40" t="str">
        <f ca="1">IFERROR(__xludf.DUMMYFUNCTION("VLOOKUP($D318,IMPORTRANGE(""1F5N2lheBqU_ssv2fEg7XSiyl0_Jtf24RQubw3IWp7fc"",""'LC-2 BOM'!C2:AF1000""),AB$1,FALSE)"),"#N/A")</f>
        <v>#N/A</v>
      </c>
      <c r="AI32" s="40" t="str">
        <f ca="1">IFERROR(__xludf.DUMMYFUNCTION("VLOOKUP($D318,IMPORTRANGE(""1F5N2lheBqU_ssv2fEg7XSiyl0_Jtf24RQubw3IWp7fc"",""'LC-2 BOM'!C2:AF1000""),AB$1,FALSE)"),"#N/A")</f>
        <v>#N/A</v>
      </c>
      <c r="AJ32" s="40" t="str">
        <f ca="1">IFERROR(__xludf.DUMMYFUNCTION("VLOOKUP($D318,IMPORTRANGE(""1F5N2lheBqU_ssv2fEg7XSiyl0_Jtf24RQubw3IWp7fc"",""'LC-2 BOM'!C2:AF1000""),AB$1,FALSE)"),"#N/A")</f>
        <v>#N/A</v>
      </c>
      <c r="AK32" s="40" t="str">
        <f ca="1">IFERROR(__xludf.DUMMYFUNCTION("VLOOKUP($D318,IMPORTRANGE(""1F5N2lheBqU_ssv2fEg7XSiyl0_Jtf24RQubw3IWp7fc"",""'LC-2 BOM'!C2:AF1000""),AB$1,FALSE)"),"#N/A")</f>
        <v>#N/A</v>
      </c>
      <c r="AL32" s="40" t="str">
        <f ca="1">IFERROR(__xludf.DUMMYFUNCTION("VLOOKUP($D318,IMPORTRANGE(""1F5N2lheBqU_ssv2fEg7XSiyl0_Jtf24RQubw3IWp7fc"",""'LC-2 BOM'!C2:AF1000""),AB$1,FALSE)"),"#N/A")</f>
        <v>#N/A</v>
      </c>
      <c r="AM32" s="40" t="str">
        <f ca="1">IFERROR(__xludf.DUMMYFUNCTION("VLOOKUP($D318,IMPORTRANGE(""1F5N2lheBqU_ssv2fEg7XSiyl0_Jtf24RQubw3IWp7fc"",""'LC-2 BOM'!C2:AF1000""),AB$1,FALSE)"),"#N/A")</f>
        <v>#N/A</v>
      </c>
      <c r="AN32" s="40" t="str">
        <f ca="1">IFERROR(__xludf.DUMMYFUNCTION("VLOOKUP($D318,IMPORTRANGE(""1F5N2lheBqU_ssv2fEg7XSiyl0_Jtf24RQubw3IWp7fc"",""'LC-2 BOM'!C2:AF1000""),AB$1,FALSE)"),"#N/A")</f>
        <v>#N/A</v>
      </c>
      <c r="AO32" s="40" t="str">
        <f ca="1">IFERROR(__xludf.DUMMYFUNCTION("VLOOKUP($D318,IMPORTRANGE(""1F5N2lheBqU_ssv2fEg7XSiyl0_Jtf24RQubw3IWp7fc"",""'LC-2 BOM'!C2:AF1000""),AB$1,FALSE)"),"#N/A")</f>
        <v>#N/A</v>
      </c>
      <c r="AP32" s="40" t="str">
        <f ca="1">IFERROR(__xludf.DUMMYFUNCTION("VLOOKUP($D318,IMPORTRANGE(""1F5N2lheBqU_ssv2fEg7XSiyl0_Jtf24RQubw3IWp7fc"",""'LC-2 BOM'!C2:AF1000""),AB$1,FALSE)"),"#N/A")</f>
        <v>#N/A</v>
      </c>
      <c r="AQ32" s="40" t="str">
        <f ca="1">IFERROR(__xludf.DUMMYFUNCTION("VLOOKUP($D318,IMPORTRANGE(""1F5N2lheBqU_ssv2fEg7XSiyl0_Jtf24RQubw3IWp7fc"",""'LC-2 BOM'!C2:AF1000""),AB$1,FALSE)"),"#N/A")</f>
        <v>#N/A</v>
      </c>
      <c r="AR32" s="40" t="str">
        <f ca="1">IFERROR(__xludf.DUMMYFUNCTION("VLOOKUP($D318,IMPORTRANGE(""1F5N2lheBqU_ssv2fEg7XSiyl0_Jtf24RQubw3IWp7fc"",""'LC-2 BOM'!C2:AF1000""),AB$1,FALSE)"),"#N/A")</f>
        <v>#N/A</v>
      </c>
      <c r="AS32" s="40" t="str">
        <f ca="1">IFERROR(__xludf.DUMMYFUNCTION("VLOOKUP($D318,IMPORTRANGE(""1F5N2lheBqU_ssv2fEg7XSiyl0_Jtf24RQubw3IWp7fc"",""'LC-2 BOM'!C2:AF1000""),AB$1,FALSE)"),"#N/A")</f>
        <v>#N/A</v>
      </c>
      <c r="AT32" s="40" t="str">
        <f ca="1">IFERROR(__xludf.DUMMYFUNCTION("VLOOKUP($D318,IMPORTRANGE(""1F5N2lheBqU_ssv2fEg7XSiyl0_Jtf24RQubw3IWp7fc"",""'LC-2 BOM'!C2:AF1000""),AB$1,FALSE)"),"#N/A")</f>
        <v>#N/A</v>
      </c>
      <c r="AU32" s="40" t="str">
        <f ca="1">IFERROR(__xludf.DUMMYFUNCTION("VLOOKUP($D318,IMPORTRANGE(""1F5N2lheBqU_ssv2fEg7XSiyl0_Jtf24RQubw3IWp7fc"",""'LC-2 BOM'!C2:AF1000""),AB$1,FALSE)"),"#N/A")</f>
        <v>#N/A</v>
      </c>
      <c r="AV32" s="40" t="str">
        <f ca="1">IFERROR(__xludf.DUMMYFUNCTION("VLOOKUP($D318,IMPORTRANGE(""1F5N2lheBqU_ssv2fEg7XSiyl0_Jtf24RQubw3IWp7fc"",""'LC-2 BOM'!C2:AF1000""),AB$1,FALSE)"),"#N/A")</f>
        <v>#N/A</v>
      </c>
      <c r="AW32" s="40" t="str">
        <f ca="1">IFERROR(__xludf.DUMMYFUNCTION("VLOOKUP($D318,IMPORTRANGE(""1F5N2lheBqU_ssv2fEg7XSiyl0_Jtf24RQubw3IWp7fc"",""'LC-2 BOM'!C2:AF1000""),AB$1,FALSE)"),"#N/A")</f>
        <v>#N/A</v>
      </c>
      <c r="AX32" s="40" t="str">
        <f ca="1">IFERROR(__xludf.DUMMYFUNCTION("VLOOKUP($D318,IMPORTRANGE(""1F5N2lheBqU_ssv2fEg7XSiyl0_Jtf24RQubw3IWp7fc"",""'LC-2 BOM'!C2:AF1000""),AB$1,FALSE)"),"#N/A")</f>
        <v>#N/A</v>
      </c>
      <c r="AY32" s="40" t="str">
        <f ca="1">IFERROR(__xludf.DUMMYFUNCTION("VLOOKUP($D318,IMPORTRANGE(""1F5N2lheBqU_ssv2fEg7XSiyl0_Jtf24RQubw3IWp7fc"",""'LC-2 BOM'!C2:AF1000""),AB$1,FALSE)"),"#N/A")</f>
        <v>#N/A</v>
      </c>
      <c r="AZ32" s="40" t="str">
        <f ca="1">IFERROR(__xludf.DUMMYFUNCTION("VLOOKUP($D318,IMPORTRANGE(""1F5N2lheBqU_ssv2fEg7XSiyl0_Jtf24RQubw3IWp7fc"",""'LC-2 BOM'!C2:AF1000""),AB$1,FALSE)"),"#N/A")</f>
        <v>#N/A</v>
      </c>
      <c r="BA32" s="40" t="str">
        <f ca="1">IFERROR(__xludf.DUMMYFUNCTION("VLOOKUP($D318,IMPORTRANGE(""1F5N2lheBqU_ssv2fEg7XSiyl0_Jtf24RQubw3IWp7fc"",""'LC-2 BOM'!C2:AF1000""),AB$1,FALSE)"),"#N/A")</f>
        <v>#N/A</v>
      </c>
    </row>
    <row r="33" spans="1:53" ht="14.25">
      <c r="A33" s="168" t="str">
        <f>CONCATENATE(VLOOKUP(E33,Systems,2,FALSE),"-",VLOOKUP(F33,Subsystems,2,FALSE),"-",VLOOKUP(G33,Components,2,FALSE),"-",VLOOKUP(R33,Metrics,2,FALSE),"-",B33)</f>
        <v>KF-KI-VSD-SPD-296</v>
      </c>
      <c r="B33" s="100">
        <v>296</v>
      </c>
      <c r="C33" s="110" t="s">
        <v>163</v>
      </c>
      <c r="D33" s="270" t="s">
        <v>164</v>
      </c>
      <c r="E33" s="110" t="s">
        <v>86</v>
      </c>
      <c r="F33" s="110" t="s">
        <v>87</v>
      </c>
      <c r="G33" s="110" t="s">
        <v>156</v>
      </c>
      <c r="H33" s="110" t="s">
        <v>152</v>
      </c>
      <c r="I33" s="264" t="str">
        <f>VLOOKUP(L33,InterfaceCards,2,FALSE)</f>
        <v>C3</v>
      </c>
      <c r="J33" s="39" t="str">
        <f>VLOOKUP(I33,'REF - Interface Cards'!$F$2:$G$11,2,FALSE)</f>
        <v>CB7</v>
      </c>
      <c r="K33" s="265">
        <f>VLOOKUP(L33,InterfaceCards,3,FALSE)</f>
        <v>2</v>
      </c>
      <c r="L33" s="110" t="s">
        <v>153</v>
      </c>
      <c r="M33" s="110">
        <v>1</v>
      </c>
      <c r="N33" s="200" t="s">
        <v>91</v>
      </c>
      <c r="O33" s="110" t="s">
        <v>92</v>
      </c>
      <c r="P33" s="110" t="s">
        <v>93</v>
      </c>
      <c r="Q33" s="110" t="s">
        <v>94</v>
      </c>
      <c r="R33" s="110" t="s">
        <v>157</v>
      </c>
      <c r="S33" s="110" t="s">
        <v>158</v>
      </c>
      <c r="T33" s="115"/>
      <c r="U33" s="115"/>
      <c r="V33" s="115" t="b">
        <v>0</v>
      </c>
      <c r="W33" s="115" t="str">
        <f>CONCATENATE(L33,":",N33)</f>
        <v>AO5:00</v>
      </c>
      <c r="X33" s="40" t="str">
        <f ca="1">IFERROR(__xludf.DUMMYFUNCTION("VLOOKUP($D119,IMPORTRANGE(""1F5N2lheBqU_ssv2fEg7XSiyl0_Jtf24RQubw3IWp7fc"",""'LC-2 BOM'!C2:AF1000""),X$1,FALSE)"),"05C360")</f>
        <v>05C360</v>
      </c>
      <c r="Y33" s="40" t="str">
        <f ca="1">IFERROR(__xludf.DUMMYFUNCTION("VLOOKUP($D291,IMPORTRANGE(""1F5N2lheBqU_ssv2fEg7XSiyl0_Jtf24RQubw3IWp7fc"",""'LC-2 BOM'!C2:AF900""),Y$1,FALSE)"),"#N/A")</f>
        <v>#N/A</v>
      </c>
      <c r="Z33" s="40" t="str">
        <f ca="1">IFERROR(__xludf.DUMMYFUNCTION("VLOOKUP($D291,IMPORTRANGE(""1F5N2lheBqU_ssv2fEg7XSiyl0_Jtf24RQubw3IWp7fc"",""'LC-2 BOM'!C2:AF900""),Y$1,FALSE)"),"#N/A")</f>
        <v>#N/A</v>
      </c>
      <c r="AA33" s="40" t="str">
        <f ca="1">IFERROR(__xludf.DUMMYFUNCTION("VLOOKUP($D291,IMPORTRANGE(""1F5N2lheBqU_ssv2fEg7XSiyl0_Jtf24RQubw3IWp7fc"",""'LC-2 BOM'!C2:AF900""),Y$1,FALSE)"),"#N/A")</f>
        <v>#N/A</v>
      </c>
      <c r="AB33" s="40" t="str">
        <f ca="1">IFERROR(__xludf.DUMMYFUNCTION("VLOOKUP($D291,IMPORTRANGE(""1F5N2lheBqU_ssv2fEg7XSiyl0_Jtf24RQubw3IWp7fc"",""'LC-2 BOM'!C2:AF1000""),AB$1,FALSE)"),"#N/A")</f>
        <v>#N/A</v>
      </c>
      <c r="AC33" s="40" t="str">
        <f ca="1">IFERROR(__xludf.DUMMYFUNCTION("VLOOKUP($D291,IMPORTRANGE(""1F5N2lheBqU_ssv2fEg7XSiyl0_Jtf24RQubw3IWp7fc"",""'LC-2 BOM'!C2:AF1000""),AB$1,FALSE)"),"#N/A")</f>
        <v>#N/A</v>
      </c>
      <c r="AD33" s="40" t="str">
        <f ca="1">IFERROR(__xludf.DUMMYFUNCTION("VLOOKUP($D291,IMPORTRANGE(""1F5N2lheBqU_ssv2fEg7XSiyl0_Jtf24RQubw3IWp7fc"",""'LC-2 BOM'!C2:AF1000""),AB$1,FALSE)"),"#N/A")</f>
        <v>#N/A</v>
      </c>
      <c r="AE33" s="40" t="str">
        <f ca="1">IFERROR(__xludf.DUMMYFUNCTION("VLOOKUP($D291,IMPORTRANGE(""1F5N2lheBqU_ssv2fEg7XSiyl0_Jtf24RQubw3IWp7fc"",""'LC-2 BOM'!C2:AF1000""),AB$1,FALSE)"),"#N/A")</f>
        <v>#N/A</v>
      </c>
      <c r="AF33" s="40" t="str">
        <f ca="1">IFERROR(__xludf.DUMMYFUNCTION("VLOOKUP($D291,IMPORTRANGE(""1F5N2lheBqU_ssv2fEg7XSiyl0_Jtf24RQubw3IWp7fc"",""'LC-2 BOM'!C2:AF1000""),AB$1,FALSE)"),"#N/A")</f>
        <v>#N/A</v>
      </c>
      <c r="AG33" s="40" t="str">
        <f ca="1">IFERROR(__xludf.DUMMYFUNCTION("VLOOKUP($D291,IMPORTRANGE(""1F5N2lheBqU_ssv2fEg7XSiyl0_Jtf24RQubw3IWp7fc"",""'LC-2 BOM'!C2:AF1000""),AB$1,FALSE)"),"#N/A")</f>
        <v>#N/A</v>
      </c>
      <c r="AH33" s="40" t="str">
        <f ca="1">IFERROR(__xludf.DUMMYFUNCTION("VLOOKUP($D291,IMPORTRANGE(""1F5N2lheBqU_ssv2fEg7XSiyl0_Jtf24RQubw3IWp7fc"",""'LC-2 BOM'!C2:AF1000""),AB$1,FALSE)"),"#N/A")</f>
        <v>#N/A</v>
      </c>
      <c r="AI33" s="40" t="str">
        <f ca="1">IFERROR(__xludf.DUMMYFUNCTION("VLOOKUP($D291,IMPORTRANGE(""1F5N2lheBqU_ssv2fEg7XSiyl0_Jtf24RQubw3IWp7fc"",""'LC-2 BOM'!C2:AF1000""),AB$1,FALSE)"),"#N/A")</f>
        <v>#N/A</v>
      </c>
      <c r="AJ33" s="40" t="str">
        <f ca="1">IFERROR(__xludf.DUMMYFUNCTION("VLOOKUP($D291,IMPORTRANGE(""1F5N2lheBqU_ssv2fEg7XSiyl0_Jtf24RQubw3IWp7fc"",""'LC-2 BOM'!C2:AF1000""),AB$1,FALSE)"),"#N/A")</f>
        <v>#N/A</v>
      </c>
      <c r="AK33" s="40" t="str">
        <f ca="1">IFERROR(__xludf.DUMMYFUNCTION("VLOOKUP($D291,IMPORTRANGE(""1F5N2lheBqU_ssv2fEg7XSiyl0_Jtf24RQubw3IWp7fc"",""'LC-2 BOM'!C2:AF1000""),AB$1,FALSE)"),"#N/A")</f>
        <v>#N/A</v>
      </c>
      <c r="AL33" s="40" t="str">
        <f ca="1">IFERROR(__xludf.DUMMYFUNCTION("VLOOKUP($D291,IMPORTRANGE(""1F5N2lheBqU_ssv2fEg7XSiyl0_Jtf24RQubw3IWp7fc"",""'LC-2 BOM'!C2:AF1000""),AB$1,FALSE)"),"#N/A")</f>
        <v>#N/A</v>
      </c>
      <c r="AM33" s="40" t="str">
        <f ca="1">IFERROR(__xludf.DUMMYFUNCTION("VLOOKUP($D291,IMPORTRANGE(""1F5N2lheBqU_ssv2fEg7XSiyl0_Jtf24RQubw3IWp7fc"",""'LC-2 BOM'!C2:AF1000""),AB$1,FALSE)"),"#N/A")</f>
        <v>#N/A</v>
      </c>
      <c r="AN33" s="40" t="str">
        <f ca="1">IFERROR(__xludf.DUMMYFUNCTION("VLOOKUP($D291,IMPORTRANGE(""1F5N2lheBqU_ssv2fEg7XSiyl0_Jtf24RQubw3IWp7fc"",""'LC-2 BOM'!C2:AF1000""),AB$1,FALSE)"),"#N/A")</f>
        <v>#N/A</v>
      </c>
      <c r="AO33" s="40" t="str">
        <f ca="1">IFERROR(__xludf.DUMMYFUNCTION("VLOOKUP($D291,IMPORTRANGE(""1F5N2lheBqU_ssv2fEg7XSiyl0_Jtf24RQubw3IWp7fc"",""'LC-2 BOM'!C2:AF1000""),AB$1,FALSE)"),"#N/A")</f>
        <v>#N/A</v>
      </c>
      <c r="AP33" s="40" t="str">
        <f ca="1">IFERROR(__xludf.DUMMYFUNCTION("VLOOKUP($D291,IMPORTRANGE(""1F5N2lheBqU_ssv2fEg7XSiyl0_Jtf24RQubw3IWp7fc"",""'LC-2 BOM'!C2:AF1000""),AB$1,FALSE)"),"#N/A")</f>
        <v>#N/A</v>
      </c>
      <c r="AQ33" s="40" t="str">
        <f ca="1">IFERROR(__xludf.DUMMYFUNCTION("VLOOKUP($D291,IMPORTRANGE(""1F5N2lheBqU_ssv2fEg7XSiyl0_Jtf24RQubw3IWp7fc"",""'LC-2 BOM'!C2:AF1000""),AB$1,FALSE)"),"#N/A")</f>
        <v>#N/A</v>
      </c>
      <c r="AR33" s="40" t="str">
        <f ca="1">IFERROR(__xludf.DUMMYFUNCTION("VLOOKUP($D291,IMPORTRANGE(""1F5N2lheBqU_ssv2fEg7XSiyl0_Jtf24RQubw3IWp7fc"",""'LC-2 BOM'!C2:AF1000""),AB$1,FALSE)"),"#N/A")</f>
        <v>#N/A</v>
      </c>
      <c r="AS33" s="40" t="str">
        <f ca="1">IFERROR(__xludf.DUMMYFUNCTION("VLOOKUP($D291,IMPORTRANGE(""1F5N2lheBqU_ssv2fEg7XSiyl0_Jtf24RQubw3IWp7fc"",""'LC-2 BOM'!C2:AF1000""),AB$1,FALSE)"),"#N/A")</f>
        <v>#N/A</v>
      </c>
      <c r="AT33" s="40" t="str">
        <f ca="1">IFERROR(__xludf.DUMMYFUNCTION("VLOOKUP($D291,IMPORTRANGE(""1F5N2lheBqU_ssv2fEg7XSiyl0_Jtf24RQubw3IWp7fc"",""'LC-2 BOM'!C2:AF1000""),AB$1,FALSE)"),"#N/A")</f>
        <v>#N/A</v>
      </c>
      <c r="AU33" s="40" t="str">
        <f ca="1">IFERROR(__xludf.DUMMYFUNCTION("VLOOKUP($D291,IMPORTRANGE(""1F5N2lheBqU_ssv2fEg7XSiyl0_Jtf24RQubw3IWp7fc"",""'LC-2 BOM'!C2:AF1000""),AB$1,FALSE)"),"#N/A")</f>
        <v>#N/A</v>
      </c>
      <c r="AV33" s="40" t="str">
        <f ca="1">IFERROR(__xludf.DUMMYFUNCTION("VLOOKUP($D291,IMPORTRANGE(""1F5N2lheBqU_ssv2fEg7XSiyl0_Jtf24RQubw3IWp7fc"",""'LC-2 BOM'!C2:AF1000""),AB$1,FALSE)"),"#N/A")</f>
        <v>#N/A</v>
      </c>
      <c r="AW33" s="40" t="str">
        <f ca="1">IFERROR(__xludf.DUMMYFUNCTION("VLOOKUP($D291,IMPORTRANGE(""1F5N2lheBqU_ssv2fEg7XSiyl0_Jtf24RQubw3IWp7fc"",""'LC-2 BOM'!C2:AF1000""),AB$1,FALSE)"),"#N/A")</f>
        <v>#N/A</v>
      </c>
      <c r="AX33" s="40" t="str">
        <f ca="1">IFERROR(__xludf.DUMMYFUNCTION("VLOOKUP($D291,IMPORTRANGE(""1F5N2lheBqU_ssv2fEg7XSiyl0_Jtf24RQubw3IWp7fc"",""'LC-2 BOM'!C2:AF1000""),AB$1,FALSE)"),"#N/A")</f>
        <v>#N/A</v>
      </c>
      <c r="AY33" s="40" t="str">
        <f ca="1">IFERROR(__xludf.DUMMYFUNCTION("VLOOKUP($D291,IMPORTRANGE(""1F5N2lheBqU_ssv2fEg7XSiyl0_Jtf24RQubw3IWp7fc"",""'LC-2 BOM'!C2:AF1000""),AB$1,FALSE)"),"#N/A")</f>
        <v>#N/A</v>
      </c>
      <c r="AZ33" s="40" t="str">
        <f ca="1">IFERROR(__xludf.DUMMYFUNCTION("VLOOKUP($D291,IMPORTRANGE(""1F5N2lheBqU_ssv2fEg7XSiyl0_Jtf24RQubw3IWp7fc"",""'LC-2 BOM'!C2:AF1000""),AB$1,FALSE)"),"#N/A")</f>
        <v>#N/A</v>
      </c>
      <c r="BA33" s="40" t="str">
        <f ca="1">IFERROR(__xludf.DUMMYFUNCTION("VLOOKUP($D291,IMPORTRANGE(""1F5N2lheBqU_ssv2fEg7XSiyl0_Jtf24RQubw3IWp7fc"",""'LC-2 BOM'!C2:AF1000""),AB$1,FALSE)"),"#N/A")</f>
        <v>#N/A</v>
      </c>
    </row>
    <row r="34" spans="1:53" ht="14.25">
      <c r="A34" s="119" t="e">
        <f>CONCATENATE(VLOOKUP(E34,Systems,2,FALSE),"-",VLOOKUP(F34,Subsystems,2,FALSE),"-",VLOOKUP(G34,Components,2,FALSE),"-",VLOOKUP(R34,Metrics,2,FALSE),"-",B34)</f>
        <v>#N/A</v>
      </c>
      <c r="B34" s="100">
        <v>465</v>
      </c>
      <c r="C34" s="99" t="s">
        <v>165</v>
      </c>
      <c r="D34" s="76" t="s">
        <v>166</v>
      </c>
      <c r="E34" s="99" t="s">
        <v>86</v>
      </c>
      <c r="F34" s="99" t="s">
        <v>167</v>
      </c>
      <c r="G34" s="99" t="s">
        <v>168</v>
      </c>
      <c r="H34" s="99" t="s">
        <v>169</v>
      </c>
      <c r="I34" s="100" t="e">
        <f>VLOOKUP(L34,InterfaceCards,2,FALSE)</f>
        <v>#N/A</v>
      </c>
      <c r="J34" s="39" t="e">
        <f>VLOOKUP(I34,'REF - Interface Cards'!$F$2:$G$11,2,FALSE)</f>
        <v>#N/A</v>
      </c>
      <c r="K34" s="100" t="e">
        <f>VLOOKUP(L34,InterfaceCards,3,FALSE)</f>
        <v>#N/A</v>
      </c>
      <c r="L34" s="205"/>
      <c r="M34" s="205"/>
      <c r="N34" s="96"/>
      <c r="O34" s="99" t="s">
        <v>92</v>
      </c>
      <c r="P34" s="99" t="s">
        <v>92</v>
      </c>
      <c r="Q34" s="205"/>
      <c r="R34" s="119"/>
      <c r="S34" s="119"/>
      <c r="T34" s="100"/>
      <c r="U34" s="205"/>
      <c r="V34" s="205" t="b">
        <v>0</v>
      </c>
      <c r="W34" s="115" t="str">
        <f>CONCATENATE(L34,":",N34)</f>
        <v>:</v>
      </c>
      <c r="X34" s="40" t="str">
        <f ca="1">IFERROR(__xludf.DUMMYFUNCTION("VLOOKUP($D475,IMPORTRANGE(""1F5N2lheBqU_ssv2fEg7XSiyl0_Jtf24RQubw3IWp7fc"",""'LC-2 BOM'!C2:AF1000""),X$1,FALSE)"),"04C706")</f>
        <v>04C706</v>
      </c>
      <c r="Y34" s="40" t="str">
        <f ca="1">IFERROR(__xludf.DUMMYFUNCTION("VLOOKUP($D720,IMPORTRANGE(""1zGeY54V42y3h6ga3LEauokEcjIAfHuNXKCYKLfLWtMI"",""'LC-2 BOM'!C2:AF900""),Y$1,FALSE)"),"Flow Meter")</f>
        <v>Flow Meter</v>
      </c>
      <c r="Z34" s="40" t="str">
        <f ca="1">IFERROR(__xludf.DUMMYFUNCTION("VLOOKUP($D720,IMPORTRANGE(""1zGeY54V42y3h6ga3LEauokEcjIAfHuNXKCYKLfLWtMI"",""'LC-2 BOM'!C2:AF900""),Y$1,FALSE)"),"Flow Meter")</f>
        <v>Flow Meter</v>
      </c>
      <c r="AA34" s="40" t="str">
        <f ca="1">IFERROR(__xludf.DUMMYFUNCTION("VLOOKUP($D720,IMPORTRANGE(""1zGeY54V42y3h6ga3LEauokEcjIAfHuNXKCYKLfLWtMI"",""'LC-2 BOM'!C2:AF900""),Y$1,FALSE)"),"Flow Meter")</f>
        <v>Flow Meter</v>
      </c>
      <c r="AB34" s="40" t="str">
        <f ca="1">IFERROR(__xludf.DUMMYFUNCTION("VLOOKUP($D720,IMPORTRANGE(""1F5N2lheBqU_ssv2fEg7XSiyl0_Jtf24RQubw3IWp7fc"",""'LC-2 BOM'!C2:AF1000""),AB$1,FALSE)"),"WFF LC-2 Kero (D60) - MP-108")</f>
        <v>WFF LC-2 Kero (D60) - MP-108</v>
      </c>
      <c r="AC34" s="40" t="str">
        <f ca="1">IFERROR(__xludf.DUMMYFUNCTION("VLOOKUP($D720,IMPORTRANGE(""1F5N2lheBqU_ssv2fEg7XSiyl0_Jtf24RQubw3IWp7fc"",""'LC-2 BOM'!C2:AF1000""),AB$1,FALSE)"),"WFF LC-2 Kero (D60) - MP-108")</f>
        <v>WFF LC-2 Kero (D60) - MP-108</v>
      </c>
      <c r="AD34" s="40" t="str">
        <f ca="1">IFERROR(__xludf.DUMMYFUNCTION("VLOOKUP($D720,IMPORTRANGE(""1F5N2lheBqU_ssv2fEg7XSiyl0_Jtf24RQubw3IWp7fc"",""'LC-2 BOM'!C2:AF1000""),AB$1,FALSE)"),"WFF LC-2 Kero (D60) - MP-108")</f>
        <v>WFF LC-2 Kero (D60) - MP-108</v>
      </c>
      <c r="AE34" s="40" t="str">
        <f ca="1">IFERROR(__xludf.DUMMYFUNCTION("VLOOKUP($D720,IMPORTRANGE(""1F5N2lheBqU_ssv2fEg7XSiyl0_Jtf24RQubw3IWp7fc"",""'LC-2 BOM'!C2:AF1000""),AB$1,FALSE)"),"WFF LC-2 Kero (D60) - MP-108")</f>
        <v>WFF LC-2 Kero (D60) - MP-108</v>
      </c>
      <c r="AF34" s="40" t="str">
        <f ca="1">IFERROR(__xludf.DUMMYFUNCTION("VLOOKUP($D720,IMPORTRANGE(""1F5N2lheBqU_ssv2fEg7XSiyl0_Jtf24RQubw3IWp7fc"",""'LC-2 BOM'!C2:AF1000""),AB$1,FALSE)"),"WFF LC-2 Kero (D60) - MP-108")</f>
        <v>WFF LC-2 Kero (D60) - MP-108</v>
      </c>
      <c r="AG34" s="40" t="str">
        <f ca="1">IFERROR(__xludf.DUMMYFUNCTION("VLOOKUP($D720,IMPORTRANGE(""1F5N2lheBqU_ssv2fEg7XSiyl0_Jtf24RQubw3IWp7fc"",""'LC-2 BOM'!C2:AF1000""),AB$1,FALSE)"),"WFF LC-2 Kero (D60) - MP-108")</f>
        <v>WFF LC-2 Kero (D60) - MP-108</v>
      </c>
      <c r="AH34" s="40" t="str">
        <f ca="1">IFERROR(__xludf.DUMMYFUNCTION("VLOOKUP($D720,IMPORTRANGE(""1F5N2lheBqU_ssv2fEg7XSiyl0_Jtf24RQubw3IWp7fc"",""'LC-2 BOM'!C2:AF1000""),AB$1,FALSE)"),"WFF LC-2 Kero (D60) - MP-108")</f>
        <v>WFF LC-2 Kero (D60) - MP-108</v>
      </c>
      <c r="AI34" s="40" t="str">
        <f ca="1">IFERROR(__xludf.DUMMYFUNCTION("VLOOKUP($D720,IMPORTRANGE(""1F5N2lheBqU_ssv2fEg7XSiyl0_Jtf24RQubw3IWp7fc"",""'LC-2 BOM'!C2:AF1000""),AB$1,FALSE)"),"WFF LC-2 Kero (D60) - MP-108")</f>
        <v>WFF LC-2 Kero (D60) - MP-108</v>
      </c>
      <c r="AJ34" s="40" t="str">
        <f ca="1">IFERROR(__xludf.DUMMYFUNCTION("VLOOKUP($D720,IMPORTRANGE(""1F5N2lheBqU_ssv2fEg7XSiyl0_Jtf24RQubw3IWp7fc"",""'LC-2 BOM'!C2:AF1000""),AB$1,FALSE)"),"WFF LC-2 Kero (D60) - MP-108")</f>
        <v>WFF LC-2 Kero (D60) - MP-108</v>
      </c>
      <c r="AK34" s="40" t="str">
        <f ca="1">IFERROR(__xludf.DUMMYFUNCTION("VLOOKUP($D720,IMPORTRANGE(""1F5N2lheBqU_ssv2fEg7XSiyl0_Jtf24RQubw3IWp7fc"",""'LC-2 BOM'!C2:AF1000""),AB$1,FALSE)"),"WFF LC-2 Kero (D60) - MP-108")</f>
        <v>WFF LC-2 Kero (D60) - MP-108</v>
      </c>
      <c r="AL34" s="40" t="str">
        <f ca="1">IFERROR(__xludf.DUMMYFUNCTION("VLOOKUP($D720,IMPORTRANGE(""1F5N2lheBqU_ssv2fEg7XSiyl0_Jtf24RQubw3IWp7fc"",""'LC-2 BOM'!C2:AF1000""),AB$1,FALSE)"),"WFF LC-2 Kero (D60) - MP-108")</f>
        <v>WFF LC-2 Kero (D60) - MP-108</v>
      </c>
      <c r="AM34" s="40" t="str">
        <f ca="1">IFERROR(__xludf.DUMMYFUNCTION("VLOOKUP($D720,IMPORTRANGE(""1F5N2lheBqU_ssv2fEg7XSiyl0_Jtf24RQubw3IWp7fc"",""'LC-2 BOM'!C2:AF1000""),AB$1,FALSE)"),"WFF LC-2 Kero (D60) - MP-108")</f>
        <v>WFF LC-2 Kero (D60) - MP-108</v>
      </c>
      <c r="AN34" s="40" t="str">
        <f ca="1">IFERROR(__xludf.DUMMYFUNCTION("VLOOKUP($D720,IMPORTRANGE(""1F5N2lheBqU_ssv2fEg7XSiyl0_Jtf24RQubw3IWp7fc"",""'LC-2 BOM'!C2:AF1000""),AB$1,FALSE)"),"WFF LC-2 Kero (D60) - MP-108")</f>
        <v>WFF LC-2 Kero (D60) - MP-108</v>
      </c>
      <c r="AO34" s="40" t="str">
        <f ca="1">IFERROR(__xludf.DUMMYFUNCTION("VLOOKUP($D720,IMPORTRANGE(""1F5N2lheBqU_ssv2fEg7XSiyl0_Jtf24RQubw3IWp7fc"",""'LC-2 BOM'!C2:AF1000""),AB$1,FALSE)"),"WFF LC-2 Kero (D60) - MP-108")</f>
        <v>WFF LC-2 Kero (D60) - MP-108</v>
      </c>
      <c r="AP34" s="40" t="str">
        <f ca="1">IFERROR(__xludf.DUMMYFUNCTION("VLOOKUP($D720,IMPORTRANGE(""1F5N2lheBqU_ssv2fEg7XSiyl0_Jtf24RQubw3IWp7fc"",""'LC-2 BOM'!C2:AF1000""),AB$1,FALSE)"),"WFF LC-2 Kero (D60) - MP-108")</f>
        <v>WFF LC-2 Kero (D60) - MP-108</v>
      </c>
      <c r="AQ34" s="40" t="str">
        <f ca="1">IFERROR(__xludf.DUMMYFUNCTION("VLOOKUP($D720,IMPORTRANGE(""1F5N2lheBqU_ssv2fEg7XSiyl0_Jtf24RQubw3IWp7fc"",""'LC-2 BOM'!C2:AF1000""),AB$1,FALSE)"),"WFF LC-2 Kero (D60) - MP-108")</f>
        <v>WFF LC-2 Kero (D60) - MP-108</v>
      </c>
      <c r="AR34" s="40" t="str">
        <f ca="1">IFERROR(__xludf.DUMMYFUNCTION("VLOOKUP($D720,IMPORTRANGE(""1F5N2lheBqU_ssv2fEg7XSiyl0_Jtf24RQubw3IWp7fc"",""'LC-2 BOM'!C2:AF1000""),AB$1,FALSE)"),"WFF LC-2 Kero (D60) - MP-108")</f>
        <v>WFF LC-2 Kero (D60) - MP-108</v>
      </c>
      <c r="AS34" s="40" t="str">
        <f ca="1">IFERROR(__xludf.DUMMYFUNCTION("VLOOKUP($D720,IMPORTRANGE(""1F5N2lheBqU_ssv2fEg7XSiyl0_Jtf24RQubw3IWp7fc"",""'LC-2 BOM'!C2:AF1000""),AB$1,FALSE)"),"WFF LC-2 Kero (D60) - MP-108")</f>
        <v>WFF LC-2 Kero (D60) - MP-108</v>
      </c>
      <c r="AT34" s="40" t="str">
        <f ca="1">IFERROR(__xludf.DUMMYFUNCTION("VLOOKUP($D720,IMPORTRANGE(""1F5N2lheBqU_ssv2fEg7XSiyl0_Jtf24RQubw3IWp7fc"",""'LC-2 BOM'!C2:AF1000""),AB$1,FALSE)"),"WFF LC-2 Kero (D60) - MP-108")</f>
        <v>WFF LC-2 Kero (D60) - MP-108</v>
      </c>
      <c r="AU34" s="40" t="str">
        <f ca="1">IFERROR(__xludf.DUMMYFUNCTION("VLOOKUP($D720,IMPORTRANGE(""1F5N2lheBqU_ssv2fEg7XSiyl0_Jtf24RQubw3IWp7fc"",""'LC-2 BOM'!C2:AF1000""),AB$1,FALSE)"),"WFF LC-2 Kero (D60) - MP-108")</f>
        <v>WFF LC-2 Kero (D60) - MP-108</v>
      </c>
      <c r="AV34" s="40" t="str">
        <f ca="1">IFERROR(__xludf.DUMMYFUNCTION("VLOOKUP($D720,IMPORTRANGE(""1F5N2lheBqU_ssv2fEg7XSiyl0_Jtf24RQubw3IWp7fc"",""'LC-2 BOM'!C2:AF1000""),AB$1,FALSE)"),"WFF LC-2 Kero (D60) - MP-108")</f>
        <v>WFF LC-2 Kero (D60) - MP-108</v>
      </c>
      <c r="AW34" s="40" t="str">
        <f ca="1">IFERROR(__xludf.DUMMYFUNCTION("VLOOKUP($D720,IMPORTRANGE(""1F5N2lheBqU_ssv2fEg7XSiyl0_Jtf24RQubw3IWp7fc"",""'LC-2 BOM'!C2:AF1000""),AB$1,FALSE)"),"WFF LC-2 Kero (D60) - MP-108")</f>
        <v>WFF LC-2 Kero (D60) - MP-108</v>
      </c>
      <c r="AX34" s="40" t="str">
        <f ca="1">IFERROR(__xludf.DUMMYFUNCTION("VLOOKUP($D720,IMPORTRANGE(""1F5N2lheBqU_ssv2fEg7XSiyl0_Jtf24RQubw3IWp7fc"",""'LC-2 BOM'!C2:AF1000""),AB$1,FALSE)"),"WFF LC-2 Kero (D60) - MP-108")</f>
        <v>WFF LC-2 Kero (D60) - MP-108</v>
      </c>
      <c r="AY34" s="40" t="str">
        <f ca="1">IFERROR(__xludf.DUMMYFUNCTION("VLOOKUP($D720,IMPORTRANGE(""1F5N2lheBqU_ssv2fEg7XSiyl0_Jtf24RQubw3IWp7fc"",""'LC-2 BOM'!C2:AF1000""),AB$1,FALSE)"),"WFF LC-2 Kero (D60) - MP-108")</f>
        <v>WFF LC-2 Kero (D60) - MP-108</v>
      </c>
      <c r="AZ34" s="40" t="str">
        <f ca="1">IFERROR(__xludf.DUMMYFUNCTION("VLOOKUP($D720,IMPORTRANGE(""1F5N2lheBqU_ssv2fEg7XSiyl0_Jtf24RQubw3IWp7fc"",""'LC-2 BOM'!C2:AF1000""),AB$1,FALSE)"),"WFF LC-2 Kero (D60) - MP-108")</f>
        <v>WFF LC-2 Kero (D60) - MP-108</v>
      </c>
      <c r="BA34" s="40" t="str">
        <f ca="1">IFERROR(__xludf.DUMMYFUNCTION("VLOOKUP($D720,IMPORTRANGE(""1F5N2lheBqU_ssv2fEg7XSiyl0_Jtf24RQubw3IWp7fc"",""'LC-2 BOM'!C2:AF1000""),AB$1,FALSE)"),"WFF LC-2 Kero (D60) - MP-108")</f>
        <v>WFF LC-2 Kero (D60) - MP-108</v>
      </c>
    </row>
    <row r="35" spans="1:53" ht="14.25">
      <c r="A35" s="119" t="e">
        <f>CONCATENATE(VLOOKUP(E35,Systems,2,FALSE),"-",VLOOKUP(F35,Subsystems,2,FALSE),"-",VLOOKUP(G35,Components,2,FALSE),"-",VLOOKUP(R35,Metrics,2,FALSE),"-",B35)</f>
        <v>#N/A</v>
      </c>
      <c r="B35" s="100">
        <v>525</v>
      </c>
      <c r="C35" s="99" t="s">
        <v>170</v>
      </c>
      <c r="D35" s="76" t="s">
        <v>171</v>
      </c>
      <c r="E35" s="110" t="s">
        <v>86</v>
      </c>
      <c r="F35" s="110" t="s">
        <v>121</v>
      </c>
      <c r="G35" s="99" t="s">
        <v>172</v>
      </c>
      <c r="H35" s="99" t="s">
        <v>169</v>
      </c>
      <c r="I35" s="100" t="e">
        <f>VLOOKUP(L35,InterfaceCards,2,FALSE)</f>
        <v>#N/A</v>
      </c>
      <c r="J35" s="39" t="e">
        <f>VLOOKUP(I35,'REF - Interface Cards'!$F$2:$G$11,2,FALSE)</f>
        <v>#N/A</v>
      </c>
      <c r="K35" s="267" t="e">
        <f>VLOOKUP(L35,InterfaceCards,3,FALSE)</f>
        <v>#N/A</v>
      </c>
      <c r="L35" s="205"/>
      <c r="M35" s="205"/>
      <c r="N35" s="96"/>
      <c r="O35" s="99" t="s">
        <v>92</v>
      </c>
      <c r="P35" s="99" t="s">
        <v>121</v>
      </c>
      <c r="Q35" s="205"/>
      <c r="R35" s="119"/>
      <c r="S35" s="119"/>
      <c r="T35" s="271"/>
      <c r="U35" s="205"/>
      <c r="V35" s="205" t="b">
        <v>0</v>
      </c>
      <c r="W35" s="115" t="str">
        <f>CONCATENATE(L35,":",N35)</f>
        <v>:</v>
      </c>
      <c r="X35" s="40" t="str">
        <f ca="1">IFERROR(__xludf.DUMMYFUNCTION("VLOOKUP($D475,IMPORTRANGE(""1F5N2lheBqU_ssv2fEg7XSiyl0_Jtf24RQubw3IWp7fc"",""'LC-2 BOM'!C2:AF1000""),X$1,FALSE)"),"04C706")</f>
        <v>04C706</v>
      </c>
      <c r="Y35" s="40" t="str">
        <f ca="1">IFERROR(__xludf.DUMMYFUNCTION("VLOOKUP($D724,IMPORTRANGE(""1F5N2lheBqU_ssv2fEg7XSiyl0_Jtf24RQubw3IWp7fc"",""'LC-2 BOM'!C2:AF900""),Y$1,FALSE)"),"Hygrometer")</f>
        <v>Hygrometer</v>
      </c>
      <c r="Z35" s="40" t="str">
        <f ca="1">IFERROR(__xludf.DUMMYFUNCTION("VLOOKUP($D724,IMPORTRANGE(""1F5N2lheBqU_ssv2fEg7XSiyl0_Jtf24RQubw3IWp7fc"",""'LC-2 BOM'!C2:AF900""),Y$1,FALSE)"),"Hygrometer")</f>
        <v>Hygrometer</v>
      </c>
      <c r="AA35" s="40" t="str">
        <f ca="1">IFERROR(__xludf.DUMMYFUNCTION("VLOOKUP($D724,IMPORTRANGE(""1F5N2lheBqU_ssv2fEg7XSiyl0_Jtf24RQubw3IWp7fc"",""'LC-2 BOM'!C2:AF900""),Y$1,FALSE)"),"Hygrometer")</f>
        <v>Hygrometer</v>
      </c>
      <c r="AB35" s="40" t="str">
        <f ca="1">IFERROR(__xludf.DUMMYFUNCTION("VLOOKUP($D724,IMPORTRANGE(""1F5N2lheBqU_ssv2fEg7XSiyl0_Jtf24RQubw3IWp7fc"",""'LC-2 BOM'!C2:AF1000""),AB$1,FALSE)"),"WFF LC-2 Kero (D60) - MP-108")</f>
        <v>WFF LC-2 Kero (D60) - MP-108</v>
      </c>
      <c r="AC35" s="40" t="str">
        <f ca="1">IFERROR(__xludf.DUMMYFUNCTION("VLOOKUP($D724,IMPORTRANGE(""1F5N2lheBqU_ssv2fEg7XSiyl0_Jtf24RQubw3IWp7fc"",""'LC-2 BOM'!C2:AF1000""),AB$1,FALSE)"),"WFF LC-2 Kero (D60) - MP-108")</f>
        <v>WFF LC-2 Kero (D60) - MP-108</v>
      </c>
      <c r="AD35" s="40" t="str">
        <f ca="1">IFERROR(__xludf.DUMMYFUNCTION("VLOOKUP($D724,IMPORTRANGE(""1F5N2lheBqU_ssv2fEg7XSiyl0_Jtf24RQubw3IWp7fc"",""'LC-2 BOM'!C2:AF1000""),AB$1,FALSE)"),"WFF LC-2 Kero (D60) - MP-108")</f>
        <v>WFF LC-2 Kero (D60) - MP-108</v>
      </c>
      <c r="AE35" s="40" t="str">
        <f ca="1">IFERROR(__xludf.DUMMYFUNCTION("VLOOKUP($D724,IMPORTRANGE(""1F5N2lheBqU_ssv2fEg7XSiyl0_Jtf24RQubw3IWp7fc"",""'LC-2 BOM'!C2:AF1000""),AB$1,FALSE)"),"WFF LC-2 Kero (D60) - MP-108")</f>
        <v>WFF LC-2 Kero (D60) - MP-108</v>
      </c>
      <c r="AF35" s="40" t="str">
        <f ca="1">IFERROR(__xludf.DUMMYFUNCTION("VLOOKUP($D724,IMPORTRANGE(""1F5N2lheBqU_ssv2fEg7XSiyl0_Jtf24RQubw3IWp7fc"",""'LC-2 BOM'!C2:AF1000""),AB$1,FALSE)"),"WFF LC-2 Kero (D60) - MP-108")</f>
        <v>WFF LC-2 Kero (D60) - MP-108</v>
      </c>
      <c r="AG35" s="40" t="str">
        <f ca="1">IFERROR(__xludf.DUMMYFUNCTION("VLOOKUP($D724,IMPORTRANGE(""1F5N2lheBqU_ssv2fEg7XSiyl0_Jtf24RQubw3IWp7fc"",""'LC-2 BOM'!C2:AF1000""),AB$1,FALSE)"),"WFF LC-2 Kero (D60) - MP-108")</f>
        <v>WFF LC-2 Kero (D60) - MP-108</v>
      </c>
      <c r="AH35" s="40" t="str">
        <f ca="1">IFERROR(__xludf.DUMMYFUNCTION("VLOOKUP($D724,IMPORTRANGE(""1F5N2lheBqU_ssv2fEg7XSiyl0_Jtf24RQubw3IWp7fc"",""'LC-2 BOM'!C2:AF1000""),AB$1,FALSE)"),"WFF LC-2 Kero (D60) - MP-108")</f>
        <v>WFF LC-2 Kero (D60) - MP-108</v>
      </c>
      <c r="AI35" s="40" t="str">
        <f ca="1">IFERROR(__xludf.DUMMYFUNCTION("VLOOKUP($D724,IMPORTRANGE(""1F5N2lheBqU_ssv2fEg7XSiyl0_Jtf24RQubw3IWp7fc"",""'LC-2 BOM'!C2:AF1000""),AB$1,FALSE)"),"WFF LC-2 Kero (D60) - MP-108")</f>
        <v>WFF LC-2 Kero (D60) - MP-108</v>
      </c>
      <c r="AJ35" s="40" t="str">
        <f ca="1">IFERROR(__xludf.DUMMYFUNCTION("VLOOKUP($D724,IMPORTRANGE(""1F5N2lheBqU_ssv2fEg7XSiyl0_Jtf24RQubw3IWp7fc"",""'LC-2 BOM'!C2:AF1000""),AB$1,FALSE)"),"WFF LC-2 Kero (D60) - MP-108")</f>
        <v>WFF LC-2 Kero (D60) - MP-108</v>
      </c>
      <c r="AK35" s="40" t="str">
        <f ca="1">IFERROR(__xludf.DUMMYFUNCTION("VLOOKUP($D724,IMPORTRANGE(""1F5N2lheBqU_ssv2fEg7XSiyl0_Jtf24RQubw3IWp7fc"",""'LC-2 BOM'!C2:AF1000""),AB$1,FALSE)"),"WFF LC-2 Kero (D60) - MP-108")</f>
        <v>WFF LC-2 Kero (D60) - MP-108</v>
      </c>
      <c r="AL35" s="40" t="str">
        <f ca="1">IFERROR(__xludf.DUMMYFUNCTION("VLOOKUP($D724,IMPORTRANGE(""1F5N2lheBqU_ssv2fEg7XSiyl0_Jtf24RQubw3IWp7fc"",""'LC-2 BOM'!C2:AF1000""),AB$1,FALSE)"),"WFF LC-2 Kero (D60) - MP-108")</f>
        <v>WFF LC-2 Kero (D60) - MP-108</v>
      </c>
      <c r="AM35" s="40" t="str">
        <f ca="1">IFERROR(__xludf.DUMMYFUNCTION("VLOOKUP($D724,IMPORTRANGE(""1F5N2lheBqU_ssv2fEg7XSiyl0_Jtf24RQubw3IWp7fc"",""'LC-2 BOM'!C2:AF1000""),AB$1,FALSE)"),"WFF LC-2 Kero (D60) - MP-108")</f>
        <v>WFF LC-2 Kero (D60) - MP-108</v>
      </c>
      <c r="AN35" s="40" t="str">
        <f ca="1">IFERROR(__xludf.DUMMYFUNCTION("VLOOKUP($D724,IMPORTRANGE(""1F5N2lheBqU_ssv2fEg7XSiyl0_Jtf24RQubw3IWp7fc"",""'LC-2 BOM'!C2:AF1000""),AB$1,FALSE)"),"WFF LC-2 Kero (D60) - MP-108")</f>
        <v>WFF LC-2 Kero (D60) - MP-108</v>
      </c>
      <c r="AO35" s="40" t="str">
        <f ca="1">IFERROR(__xludf.DUMMYFUNCTION("VLOOKUP($D724,IMPORTRANGE(""1F5N2lheBqU_ssv2fEg7XSiyl0_Jtf24RQubw3IWp7fc"",""'LC-2 BOM'!C2:AF1000""),AB$1,FALSE)"),"WFF LC-2 Kero (D60) - MP-108")</f>
        <v>WFF LC-2 Kero (D60) - MP-108</v>
      </c>
      <c r="AP35" s="40" t="str">
        <f ca="1">IFERROR(__xludf.DUMMYFUNCTION("VLOOKUP($D724,IMPORTRANGE(""1F5N2lheBqU_ssv2fEg7XSiyl0_Jtf24RQubw3IWp7fc"",""'LC-2 BOM'!C2:AF1000""),AB$1,FALSE)"),"WFF LC-2 Kero (D60) - MP-108")</f>
        <v>WFF LC-2 Kero (D60) - MP-108</v>
      </c>
      <c r="AQ35" s="40" t="str">
        <f ca="1">IFERROR(__xludf.DUMMYFUNCTION("VLOOKUP($D724,IMPORTRANGE(""1F5N2lheBqU_ssv2fEg7XSiyl0_Jtf24RQubw3IWp7fc"",""'LC-2 BOM'!C2:AF1000""),AB$1,FALSE)"),"WFF LC-2 Kero (D60) - MP-108")</f>
        <v>WFF LC-2 Kero (D60) - MP-108</v>
      </c>
      <c r="AR35" s="40" t="str">
        <f ca="1">IFERROR(__xludf.DUMMYFUNCTION("VLOOKUP($D724,IMPORTRANGE(""1F5N2lheBqU_ssv2fEg7XSiyl0_Jtf24RQubw3IWp7fc"",""'LC-2 BOM'!C2:AF1000""),AB$1,FALSE)"),"WFF LC-2 Kero (D60) - MP-108")</f>
        <v>WFF LC-2 Kero (D60) - MP-108</v>
      </c>
      <c r="AS35" s="40" t="str">
        <f ca="1">IFERROR(__xludf.DUMMYFUNCTION("VLOOKUP($D724,IMPORTRANGE(""1F5N2lheBqU_ssv2fEg7XSiyl0_Jtf24RQubw3IWp7fc"",""'LC-2 BOM'!C2:AF1000""),AB$1,FALSE)"),"WFF LC-2 Kero (D60) - MP-108")</f>
        <v>WFF LC-2 Kero (D60) - MP-108</v>
      </c>
      <c r="AT35" s="40" t="str">
        <f ca="1">IFERROR(__xludf.DUMMYFUNCTION("VLOOKUP($D724,IMPORTRANGE(""1F5N2lheBqU_ssv2fEg7XSiyl0_Jtf24RQubw3IWp7fc"",""'LC-2 BOM'!C2:AF1000""),AB$1,FALSE)"),"WFF LC-2 Kero (D60) - MP-108")</f>
        <v>WFF LC-2 Kero (D60) - MP-108</v>
      </c>
      <c r="AU35" s="40" t="str">
        <f ca="1">IFERROR(__xludf.DUMMYFUNCTION("VLOOKUP($D724,IMPORTRANGE(""1F5N2lheBqU_ssv2fEg7XSiyl0_Jtf24RQubw3IWp7fc"",""'LC-2 BOM'!C2:AF1000""),AB$1,FALSE)"),"WFF LC-2 Kero (D60) - MP-108")</f>
        <v>WFF LC-2 Kero (D60) - MP-108</v>
      </c>
      <c r="AV35" s="40" t="str">
        <f ca="1">IFERROR(__xludf.DUMMYFUNCTION("VLOOKUP($D724,IMPORTRANGE(""1F5N2lheBqU_ssv2fEg7XSiyl0_Jtf24RQubw3IWp7fc"",""'LC-2 BOM'!C2:AF1000""),AB$1,FALSE)"),"WFF LC-2 Kero (D60) - MP-108")</f>
        <v>WFF LC-2 Kero (D60) - MP-108</v>
      </c>
      <c r="AW35" s="40" t="str">
        <f ca="1">IFERROR(__xludf.DUMMYFUNCTION("VLOOKUP($D724,IMPORTRANGE(""1F5N2lheBqU_ssv2fEg7XSiyl0_Jtf24RQubw3IWp7fc"",""'LC-2 BOM'!C2:AF1000""),AB$1,FALSE)"),"WFF LC-2 Kero (D60) - MP-108")</f>
        <v>WFF LC-2 Kero (D60) - MP-108</v>
      </c>
      <c r="AX35" s="40" t="str">
        <f ca="1">IFERROR(__xludf.DUMMYFUNCTION("VLOOKUP($D724,IMPORTRANGE(""1F5N2lheBqU_ssv2fEg7XSiyl0_Jtf24RQubw3IWp7fc"",""'LC-2 BOM'!C2:AF1000""),AB$1,FALSE)"),"WFF LC-2 Kero (D60) - MP-108")</f>
        <v>WFF LC-2 Kero (D60) - MP-108</v>
      </c>
      <c r="AY35" s="40" t="str">
        <f ca="1">IFERROR(__xludf.DUMMYFUNCTION("VLOOKUP($D724,IMPORTRANGE(""1F5N2lheBqU_ssv2fEg7XSiyl0_Jtf24RQubw3IWp7fc"",""'LC-2 BOM'!C2:AF1000""),AB$1,FALSE)"),"WFF LC-2 Kero (D60) - MP-108")</f>
        <v>WFF LC-2 Kero (D60) - MP-108</v>
      </c>
      <c r="AZ35" s="40" t="str">
        <f ca="1">IFERROR(__xludf.DUMMYFUNCTION("VLOOKUP($D724,IMPORTRANGE(""1F5N2lheBqU_ssv2fEg7XSiyl0_Jtf24RQubw3IWp7fc"",""'LC-2 BOM'!C2:AF1000""),AB$1,FALSE)"),"WFF LC-2 Kero (D60) - MP-108")</f>
        <v>WFF LC-2 Kero (D60) - MP-108</v>
      </c>
      <c r="BA35" s="40" t="str">
        <f ca="1">IFERROR(__xludf.DUMMYFUNCTION("VLOOKUP($D724,IMPORTRANGE(""1F5N2lheBqU_ssv2fEg7XSiyl0_Jtf24RQubw3IWp7fc"",""'LC-2 BOM'!C2:AF1000""),AB$1,FALSE)"),"WFF LC-2 Kero (D60) - MP-108")</f>
        <v>WFF LC-2 Kero (D60) - MP-108</v>
      </c>
    </row>
    <row r="36" spans="1:53" ht="14.25">
      <c r="A36" s="119" t="e">
        <f>CONCATENATE(VLOOKUP(E36,Systems,2,FALSE),"-",VLOOKUP(F36,Subsystems,2,FALSE),"-",VLOOKUP(G36,Components,2,FALSE),"-",VLOOKUP(R36,Metrics,2,FALSE),"-",B36)</f>
        <v>#N/A</v>
      </c>
      <c r="B36" s="100">
        <v>526</v>
      </c>
      <c r="C36" s="99" t="s">
        <v>173</v>
      </c>
      <c r="D36" s="251" t="s">
        <v>174</v>
      </c>
      <c r="E36" s="110" t="s">
        <v>86</v>
      </c>
      <c r="F36" s="110" t="s">
        <v>87</v>
      </c>
      <c r="G36" s="99" t="s">
        <v>172</v>
      </c>
      <c r="H36" s="99" t="s">
        <v>169</v>
      </c>
      <c r="I36" s="100" t="e">
        <f>VLOOKUP(L36,InterfaceCards,2,FALSE)</f>
        <v>#N/A</v>
      </c>
      <c r="J36" s="39" t="e">
        <f>VLOOKUP(I36,'REF - Interface Cards'!$F$2:$G$11,2,FALSE)</f>
        <v>#N/A</v>
      </c>
      <c r="K36" s="267" t="e">
        <f>VLOOKUP(L36,InterfaceCards,3,FALSE)</f>
        <v>#N/A</v>
      </c>
      <c r="L36" s="205"/>
      <c r="M36" s="205"/>
      <c r="N36" s="96"/>
      <c r="O36" s="99" t="s">
        <v>92</v>
      </c>
      <c r="P36" s="99" t="s">
        <v>109</v>
      </c>
      <c r="Q36" s="205"/>
      <c r="R36" s="119"/>
      <c r="S36" s="119"/>
      <c r="T36" s="100"/>
      <c r="U36" s="205"/>
      <c r="V36" s="205" t="b">
        <v>0</v>
      </c>
      <c r="W36" s="115" t="str">
        <f>CONCATENATE(L36,":",N36)</f>
        <v>:</v>
      </c>
      <c r="X36" s="40" t="str">
        <f ca="1">IFERROR(__xludf.DUMMYFUNCTION("VLOOKUP($D475,IMPORTRANGE(""1F5N2lheBqU_ssv2fEg7XSiyl0_Jtf24RQubw3IWp7fc"",""'LC-2 BOM'!C2:AF1000""),X$1,FALSE)"),"04C706")</f>
        <v>04C706</v>
      </c>
      <c r="Y36" s="40" t="str">
        <f ca="1">IFERROR(__xludf.DUMMYFUNCTION("VLOOKUP($D725,IMPORTRANGE(""1zGeY54V42y3h6ga3LEauokEcjIAfHuNXKCYKLfLWtMI"",""'LC-2 BOM'!C2:AF900""),Y$1,FALSE)"),"Hygrometer")</f>
        <v>Hygrometer</v>
      </c>
      <c r="Z36" s="40" t="str">
        <f ca="1">IFERROR(__xludf.DUMMYFUNCTION("VLOOKUP($D725,IMPORTRANGE(""1zGeY54V42y3h6ga3LEauokEcjIAfHuNXKCYKLfLWtMI"",""'LC-2 BOM'!C2:AF900""),Y$1,FALSE)"),"Hygrometer")</f>
        <v>Hygrometer</v>
      </c>
      <c r="AA36" s="40" t="str">
        <f ca="1">IFERROR(__xludf.DUMMYFUNCTION("VLOOKUP($D725,IMPORTRANGE(""1zGeY54V42y3h6ga3LEauokEcjIAfHuNXKCYKLfLWtMI"",""'LC-2 BOM'!C2:AF900""),Y$1,FALSE)"),"Hygrometer")</f>
        <v>Hygrometer</v>
      </c>
      <c r="AB36" s="40" t="str">
        <f ca="1">IFERROR(__xludf.DUMMYFUNCTION("VLOOKUP($D725,IMPORTRANGE(""1F5N2lheBqU_ssv2fEg7XSiyl0_Jtf24RQubw3IWp7fc"",""'LC-2 BOM'!C2:AF1000""),AB$1,FALSE)"),"WFF LC-2 Kero (D60) - MP-108")</f>
        <v>WFF LC-2 Kero (D60) - MP-108</v>
      </c>
      <c r="AC36" s="40" t="str">
        <f ca="1">IFERROR(__xludf.DUMMYFUNCTION("VLOOKUP($D725,IMPORTRANGE(""1F5N2lheBqU_ssv2fEg7XSiyl0_Jtf24RQubw3IWp7fc"",""'LC-2 BOM'!C2:AF1000""),AB$1,FALSE)"),"WFF LC-2 Kero (D60) - MP-108")</f>
        <v>WFF LC-2 Kero (D60) - MP-108</v>
      </c>
      <c r="AD36" s="40" t="str">
        <f ca="1">IFERROR(__xludf.DUMMYFUNCTION("VLOOKUP($D725,IMPORTRANGE(""1F5N2lheBqU_ssv2fEg7XSiyl0_Jtf24RQubw3IWp7fc"",""'LC-2 BOM'!C2:AF1000""),AB$1,FALSE)"),"WFF LC-2 Kero (D60) - MP-108")</f>
        <v>WFF LC-2 Kero (D60) - MP-108</v>
      </c>
      <c r="AE36" s="40" t="str">
        <f ca="1">IFERROR(__xludf.DUMMYFUNCTION("VLOOKUP($D725,IMPORTRANGE(""1F5N2lheBqU_ssv2fEg7XSiyl0_Jtf24RQubw3IWp7fc"",""'LC-2 BOM'!C2:AF1000""),AB$1,FALSE)"),"WFF LC-2 Kero (D60) - MP-108")</f>
        <v>WFF LC-2 Kero (D60) - MP-108</v>
      </c>
      <c r="AF36" s="40" t="str">
        <f ca="1">IFERROR(__xludf.DUMMYFUNCTION("VLOOKUP($D725,IMPORTRANGE(""1F5N2lheBqU_ssv2fEg7XSiyl0_Jtf24RQubw3IWp7fc"",""'LC-2 BOM'!C2:AF1000""),AB$1,FALSE)"),"WFF LC-2 Kero (D60) - MP-108")</f>
        <v>WFF LC-2 Kero (D60) - MP-108</v>
      </c>
      <c r="AG36" s="40" t="str">
        <f ca="1">IFERROR(__xludf.DUMMYFUNCTION("VLOOKUP($D725,IMPORTRANGE(""1F5N2lheBqU_ssv2fEg7XSiyl0_Jtf24RQubw3IWp7fc"",""'LC-2 BOM'!C2:AF1000""),AB$1,FALSE)"),"WFF LC-2 Kero (D60) - MP-108")</f>
        <v>WFF LC-2 Kero (D60) - MP-108</v>
      </c>
      <c r="AH36" s="40" t="str">
        <f ca="1">IFERROR(__xludf.DUMMYFUNCTION("VLOOKUP($D725,IMPORTRANGE(""1F5N2lheBqU_ssv2fEg7XSiyl0_Jtf24RQubw3IWp7fc"",""'LC-2 BOM'!C2:AF1000""),AB$1,FALSE)"),"WFF LC-2 Kero (D60) - MP-108")</f>
        <v>WFF LC-2 Kero (D60) - MP-108</v>
      </c>
      <c r="AI36" s="40" t="str">
        <f ca="1">IFERROR(__xludf.DUMMYFUNCTION("VLOOKUP($D725,IMPORTRANGE(""1F5N2lheBqU_ssv2fEg7XSiyl0_Jtf24RQubw3IWp7fc"",""'LC-2 BOM'!C2:AF1000""),AB$1,FALSE)"),"WFF LC-2 Kero (D60) - MP-108")</f>
        <v>WFF LC-2 Kero (D60) - MP-108</v>
      </c>
      <c r="AJ36" s="40" t="str">
        <f ca="1">IFERROR(__xludf.DUMMYFUNCTION("VLOOKUP($D725,IMPORTRANGE(""1F5N2lheBqU_ssv2fEg7XSiyl0_Jtf24RQubw3IWp7fc"",""'LC-2 BOM'!C2:AF1000""),AB$1,FALSE)"),"WFF LC-2 Kero (D60) - MP-108")</f>
        <v>WFF LC-2 Kero (D60) - MP-108</v>
      </c>
      <c r="AK36" s="40" t="str">
        <f ca="1">IFERROR(__xludf.DUMMYFUNCTION("VLOOKUP($D725,IMPORTRANGE(""1F5N2lheBqU_ssv2fEg7XSiyl0_Jtf24RQubw3IWp7fc"",""'LC-2 BOM'!C2:AF1000""),AB$1,FALSE)"),"WFF LC-2 Kero (D60) - MP-108")</f>
        <v>WFF LC-2 Kero (D60) - MP-108</v>
      </c>
      <c r="AL36" s="40" t="str">
        <f ca="1">IFERROR(__xludf.DUMMYFUNCTION("VLOOKUP($D725,IMPORTRANGE(""1F5N2lheBqU_ssv2fEg7XSiyl0_Jtf24RQubw3IWp7fc"",""'LC-2 BOM'!C2:AF1000""),AB$1,FALSE)"),"WFF LC-2 Kero (D60) - MP-108")</f>
        <v>WFF LC-2 Kero (D60) - MP-108</v>
      </c>
      <c r="AM36" s="40" t="str">
        <f ca="1">IFERROR(__xludf.DUMMYFUNCTION("VLOOKUP($D725,IMPORTRANGE(""1F5N2lheBqU_ssv2fEg7XSiyl0_Jtf24RQubw3IWp7fc"",""'LC-2 BOM'!C2:AF1000""),AB$1,FALSE)"),"WFF LC-2 Kero (D60) - MP-108")</f>
        <v>WFF LC-2 Kero (D60) - MP-108</v>
      </c>
      <c r="AN36" s="40" t="str">
        <f ca="1">IFERROR(__xludf.DUMMYFUNCTION("VLOOKUP($D725,IMPORTRANGE(""1F5N2lheBqU_ssv2fEg7XSiyl0_Jtf24RQubw3IWp7fc"",""'LC-2 BOM'!C2:AF1000""),AB$1,FALSE)"),"WFF LC-2 Kero (D60) - MP-108")</f>
        <v>WFF LC-2 Kero (D60) - MP-108</v>
      </c>
      <c r="AO36" s="40" t="str">
        <f ca="1">IFERROR(__xludf.DUMMYFUNCTION("VLOOKUP($D725,IMPORTRANGE(""1F5N2lheBqU_ssv2fEg7XSiyl0_Jtf24RQubw3IWp7fc"",""'LC-2 BOM'!C2:AF1000""),AB$1,FALSE)"),"WFF LC-2 Kero (D60) - MP-108")</f>
        <v>WFF LC-2 Kero (D60) - MP-108</v>
      </c>
      <c r="AP36" s="40" t="str">
        <f ca="1">IFERROR(__xludf.DUMMYFUNCTION("VLOOKUP($D725,IMPORTRANGE(""1F5N2lheBqU_ssv2fEg7XSiyl0_Jtf24RQubw3IWp7fc"",""'LC-2 BOM'!C2:AF1000""),AB$1,FALSE)"),"WFF LC-2 Kero (D60) - MP-108")</f>
        <v>WFF LC-2 Kero (D60) - MP-108</v>
      </c>
      <c r="AQ36" s="40" t="str">
        <f ca="1">IFERROR(__xludf.DUMMYFUNCTION("VLOOKUP($D725,IMPORTRANGE(""1F5N2lheBqU_ssv2fEg7XSiyl0_Jtf24RQubw3IWp7fc"",""'LC-2 BOM'!C2:AF1000""),AB$1,FALSE)"),"WFF LC-2 Kero (D60) - MP-108")</f>
        <v>WFF LC-2 Kero (D60) - MP-108</v>
      </c>
      <c r="AR36" s="40" t="str">
        <f ca="1">IFERROR(__xludf.DUMMYFUNCTION("VLOOKUP($D725,IMPORTRANGE(""1F5N2lheBqU_ssv2fEg7XSiyl0_Jtf24RQubw3IWp7fc"",""'LC-2 BOM'!C2:AF1000""),AB$1,FALSE)"),"WFF LC-2 Kero (D60) - MP-108")</f>
        <v>WFF LC-2 Kero (D60) - MP-108</v>
      </c>
      <c r="AS36" s="40" t="str">
        <f ca="1">IFERROR(__xludf.DUMMYFUNCTION("VLOOKUP($D725,IMPORTRANGE(""1F5N2lheBqU_ssv2fEg7XSiyl0_Jtf24RQubw3IWp7fc"",""'LC-2 BOM'!C2:AF1000""),AB$1,FALSE)"),"WFF LC-2 Kero (D60) - MP-108")</f>
        <v>WFF LC-2 Kero (D60) - MP-108</v>
      </c>
      <c r="AT36" s="40" t="str">
        <f ca="1">IFERROR(__xludf.DUMMYFUNCTION("VLOOKUP($D725,IMPORTRANGE(""1F5N2lheBqU_ssv2fEg7XSiyl0_Jtf24RQubw3IWp7fc"",""'LC-2 BOM'!C2:AF1000""),AB$1,FALSE)"),"WFF LC-2 Kero (D60) - MP-108")</f>
        <v>WFF LC-2 Kero (D60) - MP-108</v>
      </c>
      <c r="AU36" s="40" t="str">
        <f ca="1">IFERROR(__xludf.DUMMYFUNCTION("VLOOKUP($D725,IMPORTRANGE(""1F5N2lheBqU_ssv2fEg7XSiyl0_Jtf24RQubw3IWp7fc"",""'LC-2 BOM'!C2:AF1000""),AB$1,FALSE)"),"WFF LC-2 Kero (D60) - MP-108")</f>
        <v>WFF LC-2 Kero (D60) - MP-108</v>
      </c>
      <c r="AV36" s="40" t="str">
        <f ca="1">IFERROR(__xludf.DUMMYFUNCTION("VLOOKUP($D725,IMPORTRANGE(""1F5N2lheBqU_ssv2fEg7XSiyl0_Jtf24RQubw3IWp7fc"",""'LC-2 BOM'!C2:AF1000""),AB$1,FALSE)"),"WFF LC-2 Kero (D60) - MP-108")</f>
        <v>WFF LC-2 Kero (D60) - MP-108</v>
      </c>
      <c r="AW36" s="40" t="str">
        <f ca="1">IFERROR(__xludf.DUMMYFUNCTION("VLOOKUP($D725,IMPORTRANGE(""1F5N2lheBqU_ssv2fEg7XSiyl0_Jtf24RQubw3IWp7fc"",""'LC-2 BOM'!C2:AF1000""),AB$1,FALSE)"),"WFF LC-2 Kero (D60) - MP-108")</f>
        <v>WFF LC-2 Kero (D60) - MP-108</v>
      </c>
      <c r="AX36" s="40" t="str">
        <f ca="1">IFERROR(__xludf.DUMMYFUNCTION("VLOOKUP($D725,IMPORTRANGE(""1F5N2lheBqU_ssv2fEg7XSiyl0_Jtf24RQubw3IWp7fc"",""'LC-2 BOM'!C2:AF1000""),AB$1,FALSE)"),"WFF LC-2 Kero (D60) - MP-108")</f>
        <v>WFF LC-2 Kero (D60) - MP-108</v>
      </c>
      <c r="AY36" s="40" t="str">
        <f ca="1">IFERROR(__xludf.DUMMYFUNCTION("VLOOKUP($D725,IMPORTRANGE(""1F5N2lheBqU_ssv2fEg7XSiyl0_Jtf24RQubw3IWp7fc"",""'LC-2 BOM'!C2:AF1000""),AB$1,FALSE)"),"WFF LC-2 Kero (D60) - MP-108")</f>
        <v>WFF LC-2 Kero (D60) - MP-108</v>
      </c>
      <c r="AZ36" s="40" t="str">
        <f ca="1">IFERROR(__xludf.DUMMYFUNCTION("VLOOKUP($D725,IMPORTRANGE(""1F5N2lheBqU_ssv2fEg7XSiyl0_Jtf24RQubw3IWp7fc"",""'LC-2 BOM'!C2:AF1000""),AB$1,FALSE)"),"WFF LC-2 Kero (D60) - MP-108")</f>
        <v>WFF LC-2 Kero (D60) - MP-108</v>
      </c>
      <c r="BA36" s="40" t="str">
        <f ca="1">IFERROR(__xludf.DUMMYFUNCTION("VLOOKUP($D725,IMPORTRANGE(""1F5N2lheBqU_ssv2fEg7XSiyl0_Jtf24RQubw3IWp7fc"",""'LC-2 BOM'!C2:AF1000""),AB$1,FALSE)"),"WFF LC-2 Kero (D60) - MP-108")</f>
        <v>WFF LC-2 Kero (D60) - MP-108</v>
      </c>
    </row>
    <row r="37" spans="1:53" ht="14.25">
      <c r="A37" s="168" t="str">
        <f>CONCATENATE(VLOOKUP(E37,Systems,2,FALSE),"-",VLOOKUP(F37,Subsystems,2,FALSE),"-",VLOOKUP(G37,Components,2,FALSE),"-",VLOOKUP(R37,Metrics,2,FALSE),"-",B37)</f>
        <v>KF-KI-PRS-Ps-298</v>
      </c>
      <c r="B37" s="100">
        <v>298</v>
      </c>
      <c r="C37" s="110" t="s">
        <v>175</v>
      </c>
      <c r="D37" s="269" t="s">
        <v>176</v>
      </c>
      <c r="E37" s="110" t="s">
        <v>86</v>
      </c>
      <c r="F37" s="110" t="s">
        <v>87</v>
      </c>
      <c r="G37" s="110" t="s">
        <v>177</v>
      </c>
      <c r="H37" s="110" t="s">
        <v>147</v>
      </c>
      <c r="I37" s="264" t="str">
        <f>VLOOKUP(L37,InterfaceCards,2,FALSE)</f>
        <v>C3</v>
      </c>
      <c r="J37" s="39" t="str">
        <f>VLOOKUP(I37,'REF - Interface Cards'!$F$2:$G$11,2,FALSE)</f>
        <v>CB7</v>
      </c>
      <c r="K37" s="265">
        <f>VLOOKUP(L37,InterfaceCards,3,FALSE)</f>
        <v>1</v>
      </c>
      <c r="L37" s="110" t="s">
        <v>148</v>
      </c>
      <c r="M37" s="110">
        <v>2</v>
      </c>
      <c r="N37" s="200" t="s">
        <v>104</v>
      </c>
      <c r="O37" s="110" t="s">
        <v>92</v>
      </c>
      <c r="P37" s="110" t="s">
        <v>93</v>
      </c>
      <c r="Q37" s="110" t="s">
        <v>94</v>
      </c>
      <c r="R37" s="110" t="s">
        <v>178</v>
      </c>
      <c r="S37" s="110" t="s">
        <v>179</v>
      </c>
      <c r="T37" s="115"/>
      <c r="U37" s="115"/>
      <c r="V37" s="115" t="b">
        <v>0</v>
      </c>
      <c r="W37" s="115" t="str">
        <f>CONCATENATE(L37,":",N37)</f>
        <v>AI12:01</v>
      </c>
      <c r="X37" s="40" t="str">
        <f ca="1">IFERROR(__xludf.DUMMYFUNCTION("VLOOKUP($D119,IMPORTRANGE(""1F5N2lheBqU_ssv2fEg7XSiyl0_Jtf24RQubw3IWp7fc"",""'LC-2 BOM'!C2:AF1000""),X$1,FALSE)"),"05C360")</f>
        <v>05C360</v>
      </c>
      <c r="Y37" s="40" t="str">
        <f ca="1">IFERROR(__xludf.DUMMYFUNCTION("VLOOKUP($D286,IMPORTRANGE(""1zGeY54V42y3h6ga3LEauokEcjIAfHuNXKCYKLfLWtMI"",""'LC-2 BOM'!C2:AF900""),Y$1,FALSE)"),"Pressure Transducer")</f>
        <v>Pressure Transducer</v>
      </c>
      <c r="Z37" s="40" t="str">
        <f ca="1">IFERROR(__xludf.DUMMYFUNCTION("VLOOKUP($D286,IMPORTRANGE(""1zGeY54V42y3h6ga3LEauokEcjIAfHuNXKCYKLfLWtMI"",""'LC-2 BOM'!C2:AF900""),Y$1,FALSE)"),"Pressure Transducer")</f>
        <v>Pressure Transducer</v>
      </c>
      <c r="AA37" s="40" t="str">
        <f ca="1">IFERROR(__xludf.DUMMYFUNCTION("VLOOKUP($D286,IMPORTRANGE(""1zGeY54V42y3h6ga3LEauokEcjIAfHuNXKCYKLfLWtMI"",""'LC-2 BOM'!C2:AF900""),Y$1,FALSE)"),"Pressure Transducer")</f>
        <v>Pressure Transducer</v>
      </c>
      <c r="AB37" s="40" t="str">
        <f ca="1">IFERROR(__xludf.DUMMYFUNCTION("VLOOKUP($D286,IMPORTRANGE(""1F5N2lheBqU_ssv2fEg7XSiyl0_Jtf24RQubw3IWp7fc"",""'LC-2 BOM'!C2:AF1000""),AB$1,FALSE)"),"WFF LC-2 Kero (D60) - MP-108")</f>
        <v>WFF LC-2 Kero (D60) - MP-108</v>
      </c>
      <c r="AC37" s="40" t="str">
        <f ca="1">IFERROR(__xludf.DUMMYFUNCTION("VLOOKUP($D286,IMPORTRANGE(""1F5N2lheBqU_ssv2fEg7XSiyl0_Jtf24RQubw3IWp7fc"",""'LC-2 BOM'!C2:AF1000""),AB$1,FALSE)"),"WFF LC-2 Kero (D60) - MP-108")</f>
        <v>WFF LC-2 Kero (D60) - MP-108</v>
      </c>
      <c r="AD37" s="40" t="str">
        <f ca="1">IFERROR(__xludf.DUMMYFUNCTION("VLOOKUP($D286,IMPORTRANGE(""1F5N2lheBqU_ssv2fEg7XSiyl0_Jtf24RQubw3IWp7fc"",""'LC-2 BOM'!C2:AF1000""),AB$1,FALSE)"),"WFF LC-2 Kero (D60) - MP-108")</f>
        <v>WFF LC-2 Kero (D60) - MP-108</v>
      </c>
      <c r="AE37" s="40" t="str">
        <f ca="1">IFERROR(__xludf.DUMMYFUNCTION("VLOOKUP($D286,IMPORTRANGE(""1F5N2lheBqU_ssv2fEg7XSiyl0_Jtf24RQubw3IWp7fc"",""'LC-2 BOM'!C2:AF1000""),AB$1,FALSE)"),"WFF LC-2 Kero (D60) - MP-108")</f>
        <v>WFF LC-2 Kero (D60) - MP-108</v>
      </c>
      <c r="AF37" s="40" t="str">
        <f ca="1">IFERROR(__xludf.DUMMYFUNCTION("VLOOKUP($D286,IMPORTRANGE(""1F5N2lheBqU_ssv2fEg7XSiyl0_Jtf24RQubw3IWp7fc"",""'LC-2 BOM'!C2:AF1000""),AB$1,FALSE)"),"WFF LC-2 Kero (D60) - MP-108")</f>
        <v>WFF LC-2 Kero (D60) - MP-108</v>
      </c>
      <c r="AG37" s="40" t="str">
        <f ca="1">IFERROR(__xludf.DUMMYFUNCTION("VLOOKUP($D286,IMPORTRANGE(""1F5N2lheBqU_ssv2fEg7XSiyl0_Jtf24RQubw3IWp7fc"",""'LC-2 BOM'!C2:AF1000""),AB$1,FALSE)"),"WFF LC-2 Kero (D60) - MP-108")</f>
        <v>WFF LC-2 Kero (D60) - MP-108</v>
      </c>
      <c r="AH37" s="40" t="str">
        <f ca="1">IFERROR(__xludf.DUMMYFUNCTION("VLOOKUP($D286,IMPORTRANGE(""1F5N2lheBqU_ssv2fEg7XSiyl0_Jtf24RQubw3IWp7fc"",""'LC-2 BOM'!C2:AF1000""),AB$1,FALSE)"),"WFF LC-2 Kero (D60) - MP-108")</f>
        <v>WFF LC-2 Kero (D60) - MP-108</v>
      </c>
      <c r="AI37" s="40" t="str">
        <f ca="1">IFERROR(__xludf.DUMMYFUNCTION("VLOOKUP($D286,IMPORTRANGE(""1F5N2lheBqU_ssv2fEg7XSiyl0_Jtf24RQubw3IWp7fc"",""'LC-2 BOM'!C2:AF1000""),AB$1,FALSE)"),"WFF LC-2 Kero (D60) - MP-108")</f>
        <v>WFF LC-2 Kero (D60) - MP-108</v>
      </c>
      <c r="AJ37" s="40" t="str">
        <f ca="1">IFERROR(__xludf.DUMMYFUNCTION("VLOOKUP($D286,IMPORTRANGE(""1F5N2lheBqU_ssv2fEg7XSiyl0_Jtf24RQubw3IWp7fc"",""'LC-2 BOM'!C2:AF1000""),AB$1,FALSE)"),"WFF LC-2 Kero (D60) - MP-108")</f>
        <v>WFF LC-2 Kero (D60) - MP-108</v>
      </c>
      <c r="AK37" s="40" t="str">
        <f ca="1">IFERROR(__xludf.DUMMYFUNCTION("VLOOKUP($D286,IMPORTRANGE(""1F5N2lheBqU_ssv2fEg7XSiyl0_Jtf24RQubw3IWp7fc"",""'LC-2 BOM'!C2:AF1000""),AB$1,FALSE)"),"WFF LC-2 Kero (D60) - MP-108")</f>
        <v>WFF LC-2 Kero (D60) - MP-108</v>
      </c>
      <c r="AL37" s="40" t="str">
        <f ca="1">IFERROR(__xludf.DUMMYFUNCTION("VLOOKUP($D286,IMPORTRANGE(""1F5N2lheBqU_ssv2fEg7XSiyl0_Jtf24RQubw3IWp7fc"",""'LC-2 BOM'!C2:AF1000""),AB$1,FALSE)"),"WFF LC-2 Kero (D60) - MP-108")</f>
        <v>WFF LC-2 Kero (D60) - MP-108</v>
      </c>
      <c r="AM37" s="40" t="str">
        <f ca="1">IFERROR(__xludf.DUMMYFUNCTION("VLOOKUP($D286,IMPORTRANGE(""1F5N2lheBqU_ssv2fEg7XSiyl0_Jtf24RQubw3IWp7fc"",""'LC-2 BOM'!C2:AF1000""),AB$1,FALSE)"),"WFF LC-2 Kero (D60) - MP-108")</f>
        <v>WFF LC-2 Kero (D60) - MP-108</v>
      </c>
      <c r="AN37" s="40" t="str">
        <f ca="1">IFERROR(__xludf.DUMMYFUNCTION("VLOOKUP($D286,IMPORTRANGE(""1F5N2lheBqU_ssv2fEg7XSiyl0_Jtf24RQubw3IWp7fc"",""'LC-2 BOM'!C2:AF1000""),AB$1,FALSE)"),"WFF LC-2 Kero (D60) - MP-108")</f>
        <v>WFF LC-2 Kero (D60) - MP-108</v>
      </c>
      <c r="AO37" s="40" t="str">
        <f ca="1">IFERROR(__xludf.DUMMYFUNCTION("VLOOKUP($D286,IMPORTRANGE(""1F5N2lheBqU_ssv2fEg7XSiyl0_Jtf24RQubw3IWp7fc"",""'LC-2 BOM'!C2:AF1000""),AB$1,FALSE)"),"WFF LC-2 Kero (D60) - MP-108")</f>
        <v>WFF LC-2 Kero (D60) - MP-108</v>
      </c>
      <c r="AP37" s="40" t="str">
        <f ca="1">IFERROR(__xludf.DUMMYFUNCTION("VLOOKUP($D286,IMPORTRANGE(""1F5N2lheBqU_ssv2fEg7XSiyl0_Jtf24RQubw3IWp7fc"",""'LC-2 BOM'!C2:AF1000""),AB$1,FALSE)"),"WFF LC-2 Kero (D60) - MP-108")</f>
        <v>WFF LC-2 Kero (D60) - MP-108</v>
      </c>
      <c r="AQ37" s="40" t="str">
        <f ca="1">IFERROR(__xludf.DUMMYFUNCTION("VLOOKUP($D286,IMPORTRANGE(""1F5N2lheBqU_ssv2fEg7XSiyl0_Jtf24RQubw3IWp7fc"",""'LC-2 BOM'!C2:AF1000""),AB$1,FALSE)"),"WFF LC-2 Kero (D60) - MP-108")</f>
        <v>WFF LC-2 Kero (D60) - MP-108</v>
      </c>
      <c r="AR37" s="40" t="str">
        <f ca="1">IFERROR(__xludf.DUMMYFUNCTION("VLOOKUP($D286,IMPORTRANGE(""1F5N2lheBqU_ssv2fEg7XSiyl0_Jtf24RQubw3IWp7fc"",""'LC-2 BOM'!C2:AF1000""),AB$1,FALSE)"),"WFF LC-2 Kero (D60) - MP-108")</f>
        <v>WFF LC-2 Kero (D60) - MP-108</v>
      </c>
      <c r="AS37" s="40" t="str">
        <f ca="1">IFERROR(__xludf.DUMMYFUNCTION("VLOOKUP($D286,IMPORTRANGE(""1F5N2lheBqU_ssv2fEg7XSiyl0_Jtf24RQubw3IWp7fc"",""'LC-2 BOM'!C2:AF1000""),AB$1,FALSE)"),"WFF LC-2 Kero (D60) - MP-108")</f>
        <v>WFF LC-2 Kero (D60) - MP-108</v>
      </c>
      <c r="AT37" s="40" t="str">
        <f ca="1">IFERROR(__xludf.DUMMYFUNCTION("VLOOKUP($D286,IMPORTRANGE(""1F5N2lheBqU_ssv2fEg7XSiyl0_Jtf24RQubw3IWp7fc"",""'LC-2 BOM'!C2:AF1000""),AB$1,FALSE)"),"WFF LC-2 Kero (D60) - MP-108")</f>
        <v>WFF LC-2 Kero (D60) - MP-108</v>
      </c>
      <c r="AU37" s="40" t="str">
        <f ca="1">IFERROR(__xludf.DUMMYFUNCTION("VLOOKUP($D286,IMPORTRANGE(""1F5N2lheBqU_ssv2fEg7XSiyl0_Jtf24RQubw3IWp7fc"",""'LC-2 BOM'!C2:AF1000""),AB$1,FALSE)"),"WFF LC-2 Kero (D60) - MP-108")</f>
        <v>WFF LC-2 Kero (D60) - MP-108</v>
      </c>
      <c r="AV37" s="40" t="str">
        <f ca="1">IFERROR(__xludf.DUMMYFUNCTION("VLOOKUP($D286,IMPORTRANGE(""1F5N2lheBqU_ssv2fEg7XSiyl0_Jtf24RQubw3IWp7fc"",""'LC-2 BOM'!C2:AF1000""),AB$1,FALSE)"),"WFF LC-2 Kero (D60) - MP-108")</f>
        <v>WFF LC-2 Kero (D60) - MP-108</v>
      </c>
      <c r="AW37" s="40" t="str">
        <f ca="1">IFERROR(__xludf.DUMMYFUNCTION("VLOOKUP($D286,IMPORTRANGE(""1F5N2lheBqU_ssv2fEg7XSiyl0_Jtf24RQubw3IWp7fc"",""'LC-2 BOM'!C2:AF1000""),AB$1,FALSE)"),"WFF LC-2 Kero (D60) - MP-108")</f>
        <v>WFF LC-2 Kero (D60) - MP-108</v>
      </c>
      <c r="AX37" s="40" t="str">
        <f ca="1">IFERROR(__xludf.DUMMYFUNCTION("VLOOKUP($D286,IMPORTRANGE(""1F5N2lheBqU_ssv2fEg7XSiyl0_Jtf24RQubw3IWp7fc"",""'LC-2 BOM'!C2:AF1000""),AB$1,FALSE)"),"WFF LC-2 Kero (D60) - MP-108")</f>
        <v>WFF LC-2 Kero (D60) - MP-108</v>
      </c>
      <c r="AY37" s="40" t="str">
        <f ca="1">IFERROR(__xludf.DUMMYFUNCTION("VLOOKUP($D286,IMPORTRANGE(""1F5N2lheBqU_ssv2fEg7XSiyl0_Jtf24RQubw3IWp7fc"",""'LC-2 BOM'!C2:AF1000""),AB$1,FALSE)"),"WFF LC-2 Kero (D60) - MP-108")</f>
        <v>WFF LC-2 Kero (D60) - MP-108</v>
      </c>
      <c r="AZ37" s="40" t="str">
        <f ca="1">IFERROR(__xludf.DUMMYFUNCTION("VLOOKUP($D286,IMPORTRANGE(""1F5N2lheBqU_ssv2fEg7XSiyl0_Jtf24RQubw3IWp7fc"",""'LC-2 BOM'!C2:AF1000""),AB$1,FALSE)"),"WFF LC-2 Kero (D60) - MP-108")</f>
        <v>WFF LC-2 Kero (D60) - MP-108</v>
      </c>
      <c r="BA37" s="40" t="str">
        <f ca="1">IFERROR(__xludf.DUMMYFUNCTION("VLOOKUP($D286,IMPORTRANGE(""1F5N2lheBqU_ssv2fEg7XSiyl0_Jtf24RQubw3IWp7fc"",""'LC-2 BOM'!C2:AF1000""),AB$1,FALSE)"),"WFF LC-2 Kero (D60) - MP-108")</f>
        <v>WFF LC-2 Kero (D60) - MP-108</v>
      </c>
    </row>
    <row r="38" spans="1:53" ht="14.25">
      <c r="A38" s="168" t="str">
        <f>CONCATENATE(VLOOKUP(E38,Systems,2,FALSE),"-",VLOOKUP(F38,Subsystems,2,FALSE),"-",VLOOKUP(G38,Components,2,FALSE),"-",VLOOKUP(R38,Metrics,2,FALSE),"-",B38)</f>
        <v>KF-KC-PRS-Ps-299</v>
      </c>
      <c r="B38" s="100">
        <v>299</v>
      </c>
      <c r="C38" s="110" t="s">
        <v>180</v>
      </c>
      <c r="D38" s="269" t="s">
        <v>181</v>
      </c>
      <c r="E38" s="110" t="s">
        <v>86</v>
      </c>
      <c r="F38" s="110" t="s">
        <v>121</v>
      </c>
      <c r="G38" s="110" t="s">
        <v>177</v>
      </c>
      <c r="H38" s="110" t="s">
        <v>147</v>
      </c>
      <c r="I38" s="264" t="str">
        <f>VLOOKUP(L38,InterfaceCards,2,FALSE)</f>
        <v>C3</v>
      </c>
      <c r="J38" s="39" t="str">
        <f>VLOOKUP(I38,'REF - Interface Cards'!$F$2:$G$11,2,FALSE)</f>
        <v>CB7</v>
      </c>
      <c r="K38" s="265">
        <f>VLOOKUP(L38,InterfaceCards,3,FALSE)</f>
        <v>1</v>
      </c>
      <c r="L38" s="110" t="s">
        <v>148</v>
      </c>
      <c r="M38" s="110">
        <v>4</v>
      </c>
      <c r="N38" s="200" t="s">
        <v>113</v>
      </c>
      <c r="O38" s="110" t="s">
        <v>92</v>
      </c>
      <c r="P38" s="110" t="s">
        <v>121</v>
      </c>
      <c r="Q38" s="110" t="s">
        <v>94</v>
      </c>
      <c r="R38" s="110" t="s">
        <v>178</v>
      </c>
      <c r="S38" s="110" t="s">
        <v>179</v>
      </c>
      <c r="T38" s="115"/>
      <c r="U38" s="115"/>
      <c r="V38" s="115" t="b">
        <v>0</v>
      </c>
      <c r="W38" s="115" t="str">
        <f>CONCATENATE(L38,":",N38)</f>
        <v>AI12:03</v>
      </c>
      <c r="X38" s="40" t="str">
        <f ca="1">IFERROR(__xludf.DUMMYFUNCTION("VLOOKUP($D119,IMPORTRANGE(""1F5N2lheBqU_ssv2fEg7XSiyl0_Jtf24RQubw3IWp7fc"",""'LC-2 BOM'!C2:AF1000""),X$1,FALSE)"),"05C360")</f>
        <v>05C360</v>
      </c>
      <c r="Y38" s="40" t="str">
        <f ca="1">IFERROR(__xludf.DUMMYFUNCTION("VLOOKUP($D288,IMPORTRANGE(""1zGeY54V42y3h6ga3LEauokEcjIAfHuNXKCYKLfLWtMI"",""'LC-2 BOM'!C2:AF900""),Y$1,FALSE)"),"Pressure Transducer")</f>
        <v>Pressure Transducer</v>
      </c>
      <c r="Z38" s="40" t="str">
        <f ca="1">IFERROR(__xludf.DUMMYFUNCTION("VLOOKUP($D288,IMPORTRANGE(""1zGeY54V42y3h6ga3LEauokEcjIAfHuNXKCYKLfLWtMI"",""'LC-2 BOM'!C2:AF900""),Y$1,FALSE)"),"Pressure Transducer")</f>
        <v>Pressure Transducer</v>
      </c>
      <c r="AA38" s="40" t="str">
        <f ca="1">IFERROR(__xludf.DUMMYFUNCTION("VLOOKUP($D288,IMPORTRANGE(""1zGeY54V42y3h6ga3LEauokEcjIAfHuNXKCYKLfLWtMI"",""'LC-2 BOM'!C2:AF900""),Y$1,FALSE)"),"Pressure Transducer")</f>
        <v>Pressure Transducer</v>
      </c>
      <c r="AB38" s="40" t="str">
        <f ca="1">IFERROR(__xludf.DUMMYFUNCTION("VLOOKUP($D288,IMPORTRANGE(""1F5N2lheBqU_ssv2fEg7XSiyl0_Jtf24RQubw3IWp7fc"",""'LC-2 BOM'!C2:AF1000""),AB$1,FALSE)"),"WFF LC-2 Kero (D60) - MP-108")</f>
        <v>WFF LC-2 Kero (D60) - MP-108</v>
      </c>
      <c r="AC38" s="40" t="str">
        <f ca="1">IFERROR(__xludf.DUMMYFUNCTION("VLOOKUP($D288,IMPORTRANGE(""1F5N2lheBqU_ssv2fEg7XSiyl0_Jtf24RQubw3IWp7fc"",""'LC-2 BOM'!C2:AF1000""),AB$1,FALSE)"),"WFF LC-2 Kero (D60) - MP-108")</f>
        <v>WFF LC-2 Kero (D60) - MP-108</v>
      </c>
      <c r="AD38" s="40" t="str">
        <f ca="1">IFERROR(__xludf.DUMMYFUNCTION("VLOOKUP($D288,IMPORTRANGE(""1F5N2lheBqU_ssv2fEg7XSiyl0_Jtf24RQubw3IWp7fc"",""'LC-2 BOM'!C2:AF1000""),AB$1,FALSE)"),"WFF LC-2 Kero (D60) - MP-108")</f>
        <v>WFF LC-2 Kero (D60) - MP-108</v>
      </c>
      <c r="AE38" s="40" t="str">
        <f ca="1">IFERROR(__xludf.DUMMYFUNCTION("VLOOKUP($D288,IMPORTRANGE(""1F5N2lheBqU_ssv2fEg7XSiyl0_Jtf24RQubw3IWp7fc"",""'LC-2 BOM'!C2:AF1000""),AB$1,FALSE)"),"WFF LC-2 Kero (D60) - MP-108")</f>
        <v>WFF LC-2 Kero (D60) - MP-108</v>
      </c>
      <c r="AF38" s="40" t="str">
        <f ca="1">IFERROR(__xludf.DUMMYFUNCTION("VLOOKUP($D288,IMPORTRANGE(""1F5N2lheBqU_ssv2fEg7XSiyl0_Jtf24RQubw3IWp7fc"",""'LC-2 BOM'!C2:AF1000""),AB$1,FALSE)"),"WFF LC-2 Kero (D60) - MP-108")</f>
        <v>WFF LC-2 Kero (D60) - MP-108</v>
      </c>
      <c r="AG38" s="40" t="str">
        <f ca="1">IFERROR(__xludf.DUMMYFUNCTION("VLOOKUP($D288,IMPORTRANGE(""1F5N2lheBqU_ssv2fEg7XSiyl0_Jtf24RQubw3IWp7fc"",""'LC-2 BOM'!C2:AF1000""),AB$1,FALSE)"),"WFF LC-2 Kero (D60) - MP-108")</f>
        <v>WFF LC-2 Kero (D60) - MP-108</v>
      </c>
      <c r="AH38" s="40" t="str">
        <f ca="1">IFERROR(__xludf.DUMMYFUNCTION("VLOOKUP($D288,IMPORTRANGE(""1F5N2lheBqU_ssv2fEg7XSiyl0_Jtf24RQubw3IWp7fc"",""'LC-2 BOM'!C2:AF1000""),AB$1,FALSE)"),"WFF LC-2 Kero (D60) - MP-108")</f>
        <v>WFF LC-2 Kero (D60) - MP-108</v>
      </c>
      <c r="AI38" s="40" t="str">
        <f ca="1">IFERROR(__xludf.DUMMYFUNCTION("VLOOKUP($D288,IMPORTRANGE(""1F5N2lheBqU_ssv2fEg7XSiyl0_Jtf24RQubw3IWp7fc"",""'LC-2 BOM'!C2:AF1000""),AB$1,FALSE)"),"WFF LC-2 Kero (D60) - MP-108")</f>
        <v>WFF LC-2 Kero (D60) - MP-108</v>
      </c>
      <c r="AJ38" s="40" t="str">
        <f ca="1">IFERROR(__xludf.DUMMYFUNCTION("VLOOKUP($D288,IMPORTRANGE(""1F5N2lheBqU_ssv2fEg7XSiyl0_Jtf24RQubw3IWp7fc"",""'LC-2 BOM'!C2:AF1000""),AB$1,FALSE)"),"WFF LC-2 Kero (D60) - MP-108")</f>
        <v>WFF LC-2 Kero (D60) - MP-108</v>
      </c>
      <c r="AK38" s="40" t="str">
        <f ca="1">IFERROR(__xludf.DUMMYFUNCTION("VLOOKUP($D288,IMPORTRANGE(""1F5N2lheBqU_ssv2fEg7XSiyl0_Jtf24RQubw3IWp7fc"",""'LC-2 BOM'!C2:AF1000""),AB$1,FALSE)"),"WFF LC-2 Kero (D60) - MP-108")</f>
        <v>WFF LC-2 Kero (D60) - MP-108</v>
      </c>
      <c r="AL38" s="40" t="str">
        <f ca="1">IFERROR(__xludf.DUMMYFUNCTION("VLOOKUP($D288,IMPORTRANGE(""1F5N2lheBqU_ssv2fEg7XSiyl0_Jtf24RQubw3IWp7fc"",""'LC-2 BOM'!C2:AF1000""),AB$1,FALSE)"),"WFF LC-2 Kero (D60) - MP-108")</f>
        <v>WFF LC-2 Kero (D60) - MP-108</v>
      </c>
      <c r="AM38" s="40" t="str">
        <f ca="1">IFERROR(__xludf.DUMMYFUNCTION("VLOOKUP($D288,IMPORTRANGE(""1F5N2lheBqU_ssv2fEg7XSiyl0_Jtf24RQubw3IWp7fc"",""'LC-2 BOM'!C2:AF1000""),AB$1,FALSE)"),"WFF LC-2 Kero (D60) - MP-108")</f>
        <v>WFF LC-2 Kero (D60) - MP-108</v>
      </c>
      <c r="AN38" s="40" t="str">
        <f ca="1">IFERROR(__xludf.DUMMYFUNCTION("VLOOKUP($D288,IMPORTRANGE(""1F5N2lheBqU_ssv2fEg7XSiyl0_Jtf24RQubw3IWp7fc"",""'LC-2 BOM'!C2:AF1000""),AB$1,FALSE)"),"WFF LC-2 Kero (D60) - MP-108")</f>
        <v>WFF LC-2 Kero (D60) - MP-108</v>
      </c>
      <c r="AO38" s="40" t="str">
        <f ca="1">IFERROR(__xludf.DUMMYFUNCTION("VLOOKUP($D288,IMPORTRANGE(""1F5N2lheBqU_ssv2fEg7XSiyl0_Jtf24RQubw3IWp7fc"",""'LC-2 BOM'!C2:AF1000""),AB$1,FALSE)"),"WFF LC-2 Kero (D60) - MP-108")</f>
        <v>WFF LC-2 Kero (D60) - MP-108</v>
      </c>
      <c r="AP38" s="40" t="str">
        <f ca="1">IFERROR(__xludf.DUMMYFUNCTION("VLOOKUP($D288,IMPORTRANGE(""1F5N2lheBqU_ssv2fEg7XSiyl0_Jtf24RQubw3IWp7fc"",""'LC-2 BOM'!C2:AF1000""),AB$1,FALSE)"),"WFF LC-2 Kero (D60) - MP-108")</f>
        <v>WFF LC-2 Kero (D60) - MP-108</v>
      </c>
      <c r="AQ38" s="40" t="str">
        <f ca="1">IFERROR(__xludf.DUMMYFUNCTION("VLOOKUP($D288,IMPORTRANGE(""1F5N2lheBqU_ssv2fEg7XSiyl0_Jtf24RQubw3IWp7fc"",""'LC-2 BOM'!C2:AF1000""),AB$1,FALSE)"),"WFF LC-2 Kero (D60) - MP-108")</f>
        <v>WFF LC-2 Kero (D60) - MP-108</v>
      </c>
      <c r="AR38" s="40" t="str">
        <f ca="1">IFERROR(__xludf.DUMMYFUNCTION("VLOOKUP($D288,IMPORTRANGE(""1F5N2lheBqU_ssv2fEg7XSiyl0_Jtf24RQubw3IWp7fc"",""'LC-2 BOM'!C2:AF1000""),AB$1,FALSE)"),"WFF LC-2 Kero (D60) - MP-108")</f>
        <v>WFF LC-2 Kero (D60) - MP-108</v>
      </c>
      <c r="AS38" s="40" t="str">
        <f ca="1">IFERROR(__xludf.DUMMYFUNCTION("VLOOKUP($D288,IMPORTRANGE(""1F5N2lheBqU_ssv2fEg7XSiyl0_Jtf24RQubw3IWp7fc"",""'LC-2 BOM'!C2:AF1000""),AB$1,FALSE)"),"WFF LC-2 Kero (D60) - MP-108")</f>
        <v>WFF LC-2 Kero (D60) - MP-108</v>
      </c>
      <c r="AT38" s="40" t="str">
        <f ca="1">IFERROR(__xludf.DUMMYFUNCTION("VLOOKUP($D288,IMPORTRANGE(""1F5N2lheBqU_ssv2fEg7XSiyl0_Jtf24RQubw3IWp7fc"",""'LC-2 BOM'!C2:AF1000""),AB$1,FALSE)"),"WFF LC-2 Kero (D60) - MP-108")</f>
        <v>WFF LC-2 Kero (D60) - MP-108</v>
      </c>
      <c r="AU38" s="40" t="str">
        <f ca="1">IFERROR(__xludf.DUMMYFUNCTION("VLOOKUP($D288,IMPORTRANGE(""1F5N2lheBqU_ssv2fEg7XSiyl0_Jtf24RQubw3IWp7fc"",""'LC-2 BOM'!C2:AF1000""),AB$1,FALSE)"),"WFF LC-2 Kero (D60) - MP-108")</f>
        <v>WFF LC-2 Kero (D60) - MP-108</v>
      </c>
      <c r="AV38" s="40" t="str">
        <f ca="1">IFERROR(__xludf.DUMMYFUNCTION("VLOOKUP($D288,IMPORTRANGE(""1F5N2lheBqU_ssv2fEg7XSiyl0_Jtf24RQubw3IWp7fc"",""'LC-2 BOM'!C2:AF1000""),AB$1,FALSE)"),"WFF LC-2 Kero (D60) - MP-108")</f>
        <v>WFF LC-2 Kero (D60) - MP-108</v>
      </c>
      <c r="AW38" s="40" t="str">
        <f ca="1">IFERROR(__xludf.DUMMYFUNCTION("VLOOKUP($D288,IMPORTRANGE(""1F5N2lheBqU_ssv2fEg7XSiyl0_Jtf24RQubw3IWp7fc"",""'LC-2 BOM'!C2:AF1000""),AB$1,FALSE)"),"WFF LC-2 Kero (D60) - MP-108")</f>
        <v>WFF LC-2 Kero (D60) - MP-108</v>
      </c>
      <c r="AX38" s="40" t="str">
        <f ca="1">IFERROR(__xludf.DUMMYFUNCTION("VLOOKUP($D288,IMPORTRANGE(""1F5N2lheBqU_ssv2fEg7XSiyl0_Jtf24RQubw3IWp7fc"",""'LC-2 BOM'!C2:AF1000""),AB$1,FALSE)"),"WFF LC-2 Kero (D60) - MP-108")</f>
        <v>WFF LC-2 Kero (D60) - MP-108</v>
      </c>
      <c r="AY38" s="40" t="str">
        <f ca="1">IFERROR(__xludf.DUMMYFUNCTION("VLOOKUP($D288,IMPORTRANGE(""1F5N2lheBqU_ssv2fEg7XSiyl0_Jtf24RQubw3IWp7fc"",""'LC-2 BOM'!C2:AF1000""),AB$1,FALSE)"),"WFF LC-2 Kero (D60) - MP-108")</f>
        <v>WFF LC-2 Kero (D60) - MP-108</v>
      </c>
      <c r="AZ38" s="40" t="str">
        <f ca="1">IFERROR(__xludf.DUMMYFUNCTION("VLOOKUP($D288,IMPORTRANGE(""1F5N2lheBqU_ssv2fEg7XSiyl0_Jtf24RQubw3IWp7fc"",""'LC-2 BOM'!C2:AF1000""),AB$1,FALSE)"),"WFF LC-2 Kero (D60) - MP-108")</f>
        <v>WFF LC-2 Kero (D60) - MP-108</v>
      </c>
      <c r="BA38" s="40" t="str">
        <f ca="1">IFERROR(__xludf.DUMMYFUNCTION("VLOOKUP($D288,IMPORTRANGE(""1F5N2lheBqU_ssv2fEg7XSiyl0_Jtf24RQubw3IWp7fc"",""'LC-2 BOM'!C2:AF1000""),AB$1,FALSE)"),"WFF LC-2 Kero (D60) - MP-108")</f>
        <v>WFF LC-2 Kero (D60) - MP-108</v>
      </c>
    </row>
    <row r="39" spans="1:53" ht="14.25">
      <c r="A39" s="119" t="str">
        <f>CONCATENATE(VLOOKUP(E39,Systems,2,FALSE),"-",VLOOKUP(F39,Subsystems,2,FALSE),"-",VLOOKUP(G39,Components,2,FALSE),"-",VLOOKUP(R39,Metrics,2,FALSE),"-",B39)</f>
        <v>LOX-LT2-DVL-B-317</v>
      </c>
      <c r="B39" s="100">
        <v>317</v>
      </c>
      <c r="C39" s="99" t="s">
        <v>182</v>
      </c>
      <c r="D39" s="269" t="s">
        <v>183</v>
      </c>
      <c r="E39" s="99" t="s">
        <v>184</v>
      </c>
      <c r="F39" s="99" t="s">
        <v>185</v>
      </c>
      <c r="G39" s="99" t="s">
        <v>101</v>
      </c>
      <c r="H39" s="100" t="s">
        <v>102</v>
      </c>
      <c r="I39" s="100" t="str">
        <f>VLOOKUP(L39,InterfaceCards,2,FALSE)</f>
        <v>C2</v>
      </c>
      <c r="J39" s="39" t="str">
        <f>VLOOKUP(I39,'REF - Interface Cards'!$F$2:$G$11,2,FALSE)</f>
        <v>CB8</v>
      </c>
      <c r="K39" s="100">
        <f>VLOOKUP(L39,InterfaceCards,3,FALSE)</f>
        <v>4</v>
      </c>
      <c r="L39" s="99" t="s">
        <v>186</v>
      </c>
      <c r="M39" s="272">
        <v>1</v>
      </c>
      <c r="N39" s="96" t="s">
        <v>91</v>
      </c>
      <c r="O39" s="100" t="s">
        <v>187</v>
      </c>
      <c r="P39" s="205"/>
      <c r="Q39" s="205"/>
      <c r="R39" s="268" t="s">
        <v>105</v>
      </c>
      <c r="S39" s="119" t="s">
        <v>96</v>
      </c>
      <c r="T39" s="264"/>
      <c r="U39" s="115"/>
      <c r="V39" s="115" t="b">
        <v>0</v>
      </c>
      <c r="W39" s="115" t="str">
        <f>CONCATENATE(L39,":",N39)</f>
        <v>DO7:00</v>
      </c>
      <c r="X39" s="40" t="str">
        <f ca="1">IFERROR(__xludf.DUMMYFUNCTION("VLOOKUP($D119,IMPORTRANGE(""1F5N2lheBqU_ssv2fEg7XSiyl0_Jtf24RQubw3IWp7fc"",""'LC-2 BOM'!C2:AF1000""),X$1,FALSE)"),"05C360")</f>
        <v>05C360</v>
      </c>
      <c r="Y39" s="40" t="str">
        <f ca="1">IFERROR(__xludf.DUMMYFUNCTION("VLOOKUP($D240,IMPORTRANGE(""1zGeY54V42y3h6ga3LEauokEcjIAfHuNXKCYKLfLWtMI"",""'LC-2 BOM'!C2:AF900""),Y$1,FALSE)"),"Ball Valve, Discrete")</f>
        <v>Ball Valve, Discrete</v>
      </c>
      <c r="Z39" s="40" t="str">
        <f ca="1">IFERROR(__xludf.DUMMYFUNCTION("VLOOKUP($D240,IMPORTRANGE(""1zGeY54V42y3h6ga3LEauokEcjIAfHuNXKCYKLfLWtMI"",""'LC-2 BOM'!C2:AF900""),Y$1,FALSE)"),"Ball Valve, Discrete")</f>
        <v>Ball Valve, Discrete</v>
      </c>
      <c r="AA39" s="40" t="str">
        <f ca="1">IFERROR(__xludf.DUMMYFUNCTION("VLOOKUP($D240,IMPORTRANGE(""1zGeY54V42y3h6ga3LEauokEcjIAfHuNXKCYKLfLWtMI"",""'LC-2 BOM'!C2:AF900""),Y$1,FALSE)"),"Ball Valve, Discrete")</f>
        <v>Ball Valve, Discrete</v>
      </c>
      <c r="AB39" s="40" t="str">
        <f ca="1">IFERROR(__xludf.DUMMYFUNCTION("VLOOKUP($D240,IMPORTRANGE(""1F5N2lheBqU_ssv2fEg7XSiyl0_Jtf24RQubw3IWp7fc"",""'LC-2 BOM'!C2:AF1000""),AB$1,FALSE)"),"WFF LC-2 LO2 Storage Schematic - MP-104")</f>
        <v>WFF LC-2 LO2 Storage Schematic - MP-104</v>
      </c>
      <c r="AC39" s="40" t="str">
        <f ca="1">IFERROR(__xludf.DUMMYFUNCTION("VLOOKUP($D240,IMPORTRANGE(""1F5N2lheBqU_ssv2fEg7XSiyl0_Jtf24RQubw3IWp7fc"",""'LC-2 BOM'!C2:AF1000""),AB$1,FALSE)"),"WFF LC-2 LO2 Storage Schematic - MP-104")</f>
        <v>WFF LC-2 LO2 Storage Schematic - MP-104</v>
      </c>
      <c r="AD39" s="40" t="str">
        <f ca="1">IFERROR(__xludf.DUMMYFUNCTION("VLOOKUP($D240,IMPORTRANGE(""1F5N2lheBqU_ssv2fEg7XSiyl0_Jtf24RQubw3IWp7fc"",""'LC-2 BOM'!C2:AF1000""),AB$1,FALSE)"),"WFF LC-2 LO2 Storage Schematic - MP-104")</f>
        <v>WFF LC-2 LO2 Storage Schematic - MP-104</v>
      </c>
      <c r="AE39" s="40" t="str">
        <f ca="1">IFERROR(__xludf.DUMMYFUNCTION("VLOOKUP($D240,IMPORTRANGE(""1F5N2lheBqU_ssv2fEg7XSiyl0_Jtf24RQubw3IWp7fc"",""'LC-2 BOM'!C2:AF1000""),AB$1,FALSE)"),"WFF LC-2 LO2 Storage Schematic - MP-104")</f>
        <v>WFF LC-2 LO2 Storage Schematic - MP-104</v>
      </c>
      <c r="AF39" s="40" t="str">
        <f ca="1">IFERROR(__xludf.DUMMYFUNCTION("VLOOKUP($D240,IMPORTRANGE(""1F5N2lheBqU_ssv2fEg7XSiyl0_Jtf24RQubw3IWp7fc"",""'LC-2 BOM'!C2:AF1000""),AB$1,FALSE)"),"WFF LC-2 LO2 Storage Schematic - MP-104")</f>
        <v>WFF LC-2 LO2 Storage Schematic - MP-104</v>
      </c>
      <c r="AG39" s="40" t="str">
        <f ca="1">IFERROR(__xludf.DUMMYFUNCTION("VLOOKUP($D240,IMPORTRANGE(""1F5N2lheBqU_ssv2fEg7XSiyl0_Jtf24RQubw3IWp7fc"",""'LC-2 BOM'!C2:AF1000""),AB$1,FALSE)"),"WFF LC-2 LO2 Storage Schematic - MP-104")</f>
        <v>WFF LC-2 LO2 Storage Schematic - MP-104</v>
      </c>
      <c r="AH39" s="40" t="str">
        <f ca="1">IFERROR(__xludf.DUMMYFUNCTION("VLOOKUP($D240,IMPORTRANGE(""1F5N2lheBqU_ssv2fEg7XSiyl0_Jtf24RQubw3IWp7fc"",""'LC-2 BOM'!C2:AF1000""),AB$1,FALSE)"),"WFF LC-2 LO2 Storage Schematic - MP-104")</f>
        <v>WFF LC-2 LO2 Storage Schematic - MP-104</v>
      </c>
      <c r="AI39" s="40" t="str">
        <f ca="1">IFERROR(__xludf.DUMMYFUNCTION("VLOOKUP($D240,IMPORTRANGE(""1F5N2lheBqU_ssv2fEg7XSiyl0_Jtf24RQubw3IWp7fc"",""'LC-2 BOM'!C2:AF1000""),AB$1,FALSE)"),"WFF LC-2 LO2 Storage Schematic - MP-104")</f>
        <v>WFF LC-2 LO2 Storage Schematic - MP-104</v>
      </c>
      <c r="AJ39" s="40" t="str">
        <f ca="1">IFERROR(__xludf.DUMMYFUNCTION("VLOOKUP($D240,IMPORTRANGE(""1F5N2lheBqU_ssv2fEg7XSiyl0_Jtf24RQubw3IWp7fc"",""'LC-2 BOM'!C2:AF1000""),AB$1,FALSE)"),"WFF LC-2 LO2 Storage Schematic - MP-104")</f>
        <v>WFF LC-2 LO2 Storage Schematic - MP-104</v>
      </c>
      <c r="AK39" s="40" t="str">
        <f ca="1">IFERROR(__xludf.DUMMYFUNCTION("VLOOKUP($D240,IMPORTRANGE(""1F5N2lheBqU_ssv2fEg7XSiyl0_Jtf24RQubw3IWp7fc"",""'LC-2 BOM'!C2:AF1000""),AB$1,FALSE)"),"WFF LC-2 LO2 Storage Schematic - MP-104")</f>
        <v>WFF LC-2 LO2 Storage Schematic - MP-104</v>
      </c>
      <c r="AL39" s="40" t="str">
        <f ca="1">IFERROR(__xludf.DUMMYFUNCTION("VLOOKUP($D240,IMPORTRANGE(""1F5N2lheBqU_ssv2fEg7XSiyl0_Jtf24RQubw3IWp7fc"",""'LC-2 BOM'!C2:AF1000""),AB$1,FALSE)"),"WFF LC-2 LO2 Storage Schematic - MP-104")</f>
        <v>WFF LC-2 LO2 Storage Schematic - MP-104</v>
      </c>
      <c r="AM39" s="40" t="str">
        <f ca="1">IFERROR(__xludf.DUMMYFUNCTION("VLOOKUP($D240,IMPORTRANGE(""1F5N2lheBqU_ssv2fEg7XSiyl0_Jtf24RQubw3IWp7fc"",""'LC-2 BOM'!C2:AF1000""),AB$1,FALSE)"),"WFF LC-2 LO2 Storage Schematic - MP-104")</f>
        <v>WFF LC-2 LO2 Storage Schematic - MP-104</v>
      </c>
      <c r="AN39" s="40" t="str">
        <f ca="1">IFERROR(__xludf.DUMMYFUNCTION("VLOOKUP($D240,IMPORTRANGE(""1F5N2lheBqU_ssv2fEg7XSiyl0_Jtf24RQubw3IWp7fc"",""'LC-2 BOM'!C2:AF1000""),AB$1,FALSE)"),"WFF LC-2 LO2 Storage Schematic - MP-104")</f>
        <v>WFF LC-2 LO2 Storage Schematic - MP-104</v>
      </c>
      <c r="AO39" s="40" t="str">
        <f ca="1">IFERROR(__xludf.DUMMYFUNCTION("VLOOKUP($D240,IMPORTRANGE(""1F5N2lheBqU_ssv2fEg7XSiyl0_Jtf24RQubw3IWp7fc"",""'LC-2 BOM'!C2:AF1000""),AB$1,FALSE)"),"WFF LC-2 LO2 Storage Schematic - MP-104")</f>
        <v>WFF LC-2 LO2 Storage Schematic - MP-104</v>
      </c>
      <c r="AP39" s="40" t="str">
        <f ca="1">IFERROR(__xludf.DUMMYFUNCTION("VLOOKUP($D240,IMPORTRANGE(""1F5N2lheBqU_ssv2fEg7XSiyl0_Jtf24RQubw3IWp7fc"",""'LC-2 BOM'!C2:AF1000""),AB$1,FALSE)"),"WFF LC-2 LO2 Storage Schematic - MP-104")</f>
        <v>WFF LC-2 LO2 Storage Schematic - MP-104</v>
      </c>
      <c r="AQ39" s="40" t="str">
        <f ca="1">IFERROR(__xludf.DUMMYFUNCTION("VLOOKUP($D240,IMPORTRANGE(""1F5N2lheBqU_ssv2fEg7XSiyl0_Jtf24RQubw3IWp7fc"",""'LC-2 BOM'!C2:AF1000""),AB$1,FALSE)"),"WFF LC-2 LO2 Storage Schematic - MP-104")</f>
        <v>WFF LC-2 LO2 Storage Schematic - MP-104</v>
      </c>
      <c r="AR39" s="40" t="str">
        <f ca="1">IFERROR(__xludf.DUMMYFUNCTION("VLOOKUP($D240,IMPORTRANGE(""1F5N2lheBqU_ssv2fEg7XSiyl0_Jtf24RQubw3IWp7fc"",""'LC-2 BOM'!C2:AF1000""),AB$1,FALSE)"),"WFF LC-2 LO2 Storage Schematic - MP-104")</f>
        <v>WFF LC-2 LO2 Storage Schematic - MP-104</v>
      </c>
      <c r="AS39" s="40" t="str">
        <f ca="1">IFERROR(__xludf.DUMMYFUNCTION("VLOOKUP($D240,IMPORTRANGE(""1F5N2lheBqU_ssv2fEg7XSiyl0_Jtf24RQubw3IWp7fc"",""'LC-2 BOM'!C2:AF1000""),AB$1,FALSE)"),"WFF LC-2 LO2 Storage Schematic - MP-104")</f>
        <v>WFF LC-2 LO2 Storage Schematic - MP-104</v>
      </c>
      <c r="AT39" s="40" t="str">
        <f ca="1">IFERROR(__xludf.DUMMYFUNCTION("VLOOKUP($D240,IMPORTRANGE(""1F5N2lheBqU_ssv2fEg7XSiyl0_Jtf24RQubw3IWp7fc"",""'LC-2 BOM'!C2:AF1000""),AB$1,FALSE)"),"WFF LC-2 LO2 Storage Schematic - MP-104")</f>
        <v>WFF LC-2 LO2 Storage Schematic - MP-104</v>
      </c>
      <c r="AU39" s="40" t="str">
        <f ca="1">IFERROR(__xludf.DUMMYFUNCTION("VLOOKUP($D240,IMPORTRANGE(""1F5N2lheBqU_ssv2fEg7XSiyl0_Jtf24RQubw3IWp7fc"",""'LC-2 BOM'!C2:AF1000""),AB$1,FALSE)"),"WFF LC-2 LO2 Storage Schematic - MP-104")</f>
        <v>WFF LC-2 LO2 Storage Schematic - MP-104</v>
      </c>
      <c r="AV39" s="40" t="str">
        <f ca="1">IFERROR(__xludf.DUMMYFUNCTION("VLOOKUP($D240,IMPORTRANGE(""1F5N2lheBqU_ssv2fEg7XSiyl0_Jtf24RQubw3IWp7fc"",""'LC-2 BOM'!C2:AF1000""),AB$1,FALSE)"),"WFF LC-2 LO2 Storage Schematic - MP-104")</f>
        <v>WFF LC-2 LO2 Storage Schematic - MP-104</v>
      </c>
      <c r="AW39" s="40" t="str">
        <f ca="1">IFERROR(__xludf.DUMMYFUNCTION("VLOOKUP($D240,IMPORTRANGE(""1F5N2lheBqU_ssv2fEg7XSiyl0_Jtf24RQubw3IWp7fc"",""'LC-2 BOM'!C2:AF1000""),AB$1,FALSE)"),"WFF LC-2 LO2 Storage Schematic - MP-104")</f>
        <v>WFF LC-2 LO2 Storage Schematic - MP-104</v>
      </c>
      <c r="AX39" s="40" t="str">
        <f ca="1">IFERROR(__xludf.DUMMYFUNCTION("VLOOKUP($D240,IMPORTRANGE(""1F5N2lheBqU_ssv2fEg7XSiyl0_Jtf24RQubw3IWp7fc"",""'LC-2 BOM'!C2:AF1000""),AB$1,FALSE)"),"WFF LC-2 LO2 Storage Schematic - MP-104")</f>
        <v>WFF LC-2 LO2 Storage Schematic - MP-104</v>
      </c>
      <c r="AY39" s="40" t="str">
        <f ca="1">IFERROR(__xludf.DUMMYFUNCTION("VLOOKUP($D240,IMPORTRANGE(""1F5N2lheBqU_ssv2fEg7XSiyl0_Jtf24RQubw3IWp7fc"",""'LC-2 BOM'!C2:AF1000""),AB$1,FALSE)"),"WFF LC-2 LO2 Storage Schematic - MP-104")</f>
        <v>WFF LC-2 LO2 Storage Schematic - MP-104</v>
      </c>
      <c r="AZ39" s="40" t="str">
        <f ca="1">IFERROR(__xludf.DUMMYFUNCTION("VLOOKUP($D240,IMPORTRANGE(""1F5N2lheBqU_ssv2fEg7XSiyl0_Jtf24RQubw3IWp7fc"",""'LC-2 BOM'!C2:AF1000""),AB$1,FALSE)"),"WFF LC-2 LO2 Storage Schematic - MP-104")</f>
        <v>WFF LC-2 LO2 Storage Schematic - MP-104</v>
      </c>
      <c r="BA39" s="40" t="str">
        <f ca="1">IFERROR(__xludf.DUMMYFUNCTION("VLOOKUP($D240,IMPORTRANGE(""1F5N2lheBqU_ssv2fEg7XSiyl0_Jtf24RQubw3IWp7fc"",""'LC-2 BOM'!C2:AF1000""),AB$1,FALSE)"),"WFF LC-2 LO2 Storage Schematic - MP-104")</f>
        <v>WFF LC-2 LO2 Storage Schematic - MP-104</v>
      </c>
    </row>
    <row r="40" spans="1:53" ht="14.25">
      <c r="A40" s="119" t="str">
        <f>CONCATENATE(VLOOKUP(E40,Systems,2,FALSE),"-",VLOOKUP(F40,Subsystems,2,FALSE),"-",VLOOKUP(G40,Components,2,FALSE),"-",VLOOKUP(R40,Metrics,2,FALSE),"-",B40)</f>
        <v>LOX-LT2-LS-PxO-358</v>
      </c>
      <c r="B40" s="100">
        <v>358</v>
      </c>
      <c r="C40" s="273" t="s">
        <v>188</v>
      </c>
      <c r="D40" s="263" t="s">
        <v>189</v>
      </c>
      <c r="E40" s="99" t="s">
        <v>184</v>
      </c>
      <c r="F40" s="99" t="s">
        <v>185</v>
      </c>
      <c r="G40" s="99" t="s">
        <v>88</v>
      </c>
      <c r="H40" s="100" t="s">
        <v>89</v>
      </c>
      <c r="I40" s="100" t="str">
        <f>VLOOKUP(L40,InterfaceCards,2,FALSE)</f>
        <v>C2</v>
      </c>
      <c r="J40" s="39" t="str">
        <f>VLOOKUP(I40,'REF - Interface Cards'!$F$2:$G$11,2,FALSE)</f>
        <v>CB8</v>
      </c>
      <c r="K40" s="100">
        <f>VLOOKUP(L40,InterfaceCards,3,FALSE)</f>
        <v>3</v>
      </c>
      <c r="L40" s="99" t="s">
        <v>190</v>
      </c>
      <c r="M40" s="99">
        <v>1</v>
      </c>
      <c r="N40" s="96" t="s">
        <v>91</v>
      </c>
      <c r="O40" s="100" t="s">
        <v>187</v>
      </c>
      <c r="P40" s="205"/>
      <c r="Q40" s="205"/>
      <c r="R40" s="268" t="s">
        <v>95</v>
      </c>
      <c r="S40" s="119" t="s">
        <v>96</v>
      </c>
      <c r="T40" s="264"/>
      <c r="U40" s="115"/>
      <c r="V40" s="115" t="b">
        <v>0</v>
      </c>
      <c r="W40" s="115" t="str">
        <f>CONCATENATE(L40,":",N40)</f>
        <v>DI6:00</v>
      </c>
      <c r="X40" s="40" t="str">
        <f ca="1">IFERROR(__xludf.DUMMYFUNCTION("VLOOKUP($D119,IMPORTRANGE(""1F5N2lheBqU_ssv2fEg7XSiyl0_Jtf24RQubw3IWp7fc"",""'LC-2 BOM'!C2:AF1000""),X$1,FALSE)"),"05C360")</f>
        <v>05C360</v>
      </c>
      <c r="Y40" s="40" t="str">
        <f ca="1">IFERROR(__xludf.DUMMYFUNCTION("VLOOKUP($D211,IMPORTRANGE(""1zGeY54V42y3h6ga3LEauokEcjIAfHuNXKCYKLfLWtMI"",""'LC-2 BOM'!C2:AF900""),Y$1,FALSE)"),"Controller")</f>
        <v>Controller</v>
      </c>
      <c r="Z40" s="40" t="str">
        <f ca="1">IFERROR(__xludf.DUMMYFUNCTION("VLOOKUP($D211,IMPORTRANGE(""1zGeY54V42y3h6ga3LEauokEcjIAfHuNXKCYKLfLWtMI"",""'LC-2 BOM'!C2:AF900""),Y$1,FALSE)"),"Controller")</f>
        <v>Controller</v>
      </c>
      <c r="AA40" s="40" t="str">
        <f ca="1">IFERROR(__xludf.DUMMYFUNCTION("VLOOKUP($D211,IMPORTRANGE(""1zGeY54V42y3h6ga3LEauokEcjIAfHuNXKCYKLfLWtMI"",""'LC-2 BOM'!C2:AF900""),Y$1,FALSE)"),"Controller")</f>
        <v>Controller</v>
      </c>
      <c r="AB40" s="40" t="str">
        <f ca="1">IFERROR(__xludf.DUMMYFUNCTION("VLOOKUP($D211,IMPORTRANGE(""1F5N2lheBqU_ssv2fEg7XSiyl0_Jtf24RQubw3IWp7fc"",""'LC-2 BOM'!C2:AF1000""),AB$1,FALSE)"),"WFF LC-2 LO2 Storage Schematic - MP-104")</f>
        <v>WFF LC-2 LO2 Storage Schematic - MP-104</v>
      </c>
      <c r="AC40" s="40" t="str">
        <f ca="1">IFERROR(__xludf.DUMMYFUNCTION("VLOOKUP($D211,IMPORTRANGE(""1F5N2lheBqU_ssv2fEg7XSiyl0_Jtf24RQubw3IWp7fc"",""'LC-2 BOM'!C2:AF1000""),AB$1,FALSE)"),"WFF LC-2 LO2 Storage Schematic - MP-104")</f>
        <v>WFF LC-2 LO2 Storage Schematic - MP-104</v>
      </c>
      <c r="AD40" s="40" t="str">
        <f ca="1">IFERROR(__xludf.DUMMYFUNCTION("VLOOKUP($D211,IMPORTRANGE(""1F5N2lheBqU_ssv2fEg7XSiyl0_Jtf24RQubw3IWp7fc"",""'LC-2 BOM'!C2:AF1000""),AB$1,FALSE)"),"WFF LC-2 LO2 Storage Schematic - MP-104")</f>
        <v>WFF LC-2 LO2 Storage Schematic - MP-104</v>
      </c>
      <c r="AE40" s="40" t="str">
        <f ca="1">IFERROR(__xludf.DUMMYFUNCTION("VLOOKUP($D211,IMPORTRANGE(""1F5N2lheBqU_ssv2fEg7XSiyl0_Jtf24RQubw3IWp7fc"",""'LC-2 BOM'!C2:AF1000""),AB$1,FALSE)"),"WFF LC-2 LO2 Storage Schematic - MP-104")</f>
        <v>WFF LC-2 LO2 Storage Schematic - MP-104</v>
      </c>
      <c r="AF40" s="40" t="str">
        <f ca="1">IFERROR(__xludf.DUMMYFUNCTION("VLOOKUP($D211,IMPORTRANGE(""1F5N2lheBqU_ssv2fEg7XSiyl0_Jtf24RQubw3IWp7fc"",""'LC-2 BOM'!C2:AF1000""),AB$1,FALSE)"),"WFF LC-2 LO2 Storage Schematic - MP-104")</f>
        <v>WFF LC-2 LO2 Storage Schematic - MP-104</v>
      </c>
      <c r="AG40" s="40" t="str">
        <f ca="1">IFERROR(__xludf.DUMMYFUNCTION("VLOOKUP($D211,IMPORTRANGE(""1F5N2lheBqU_ssv2fEg7XSiyl0_Jtf24RQubw3IWp7fc"",""'LC-2 BOM'!C2:AF1000""),AB$1,FALSE)"),"WFF LC-2 LO2 Storage Schematic - MP-104")</f>
        <v>WFF LC-2 LO2 Storage Schematic - MP-104</v>
      </c>
      <c r="AH40" s="40" t="str">
        <f ca="1">IFERROR(__xludf.DUMMYFUNCTION("VLOOKUP($D211,IMPORTRANGE(""1F5N2lheBqU_ssv2fEg7XSiyl0_Jtf24RQubw3IWp7fc"",""'LC-2 BOM'!C2:AF1000""),AB$1,FALSE)"),"WFF LC-2 LO2 Storage Schematic - MP-104")</f>
        <v>WFF LC-2 LO2 Storage Schematic - MP-104</v>
      </c>
      <c r="AI40" s="40" t="str">
        <f ca="1">IFERROR(__xludf.DUMMYFUNCTION("VLOOKUP($D211,IMPORTRANGE(""1F5N2lheBqU_ssv2fEg7XSiyl0_Jtf24RQubw3IWp7fc"",""'LC-2 BOM'!C2:AF1000""),AB$1,FALSE)"),"WFF LC-2 LO2 Storage Schematic - MP-104")</f>
        <v>WFF LC-2 LO2 Storage Schematic - MP-104</v>
      </c>
      <c r="AJ40" s="40" t="str">
        <f ca="1">IFERROR(__xludf.DUMMYFUNCTION("VLOOKUP($D211,IMPORTRANGE(""1F5N2lheBqU_ssv2fEg7XSiyl0_Jtf24RQubw3IWp7fc"",""'LC-2 BOM'!C2:AF1000""),AB$1,FALSE)"),"WFF LC-2 LO2 Storage Schematic - MP-104")</f>
        <v>WFF LC-2 LO2 Storage Schematic - MP-104</v>
      </c>
      <c r="AK40" s="40" t="str">
        <f ca="1">IFERROR(__xludf.DUMMYFUNCTION("VLOOKUP($D211,IMPORTRANGE(""1F5N2lheBqU_ssv2fEg7XSiyl0_Jtf24RQubw3IWp7fc"",""'LC-2 BOM'!C2:AF1000""),AB$1,FALSE)"),"WFF LC-2 LO2 Storage Schematic - MP-104")</f>
        <v>WFF LC-2 LO2 Storage Schematic - MP-104</v>
      </c>
      <c r="AL40" s="40" t="str">
        <f ca="1">IFERROR(__xludf.DUMMYFUNCTION("VLOOKUP($D211,IMPORTRANGE(""1F5N2lheBqU_ssv2fEg7XSiyl0_Jtf24RQubw3IWp7fc"",""'LC-2 BOM'!C2:AF1000""),AB$1,FALSE)"),"WFF LC-2 LO2 Storage Schematic - MP-104")</f>
        <v>WFF LC-2 LO2 Storage Schematic - MP-104</v>
      </c>
      <c r="AM40" s="40" t="str">
        <f ca="1">IFERROR(__xludf.DUMMYFUNCTION("VLOOKUP($D211,IMPORTRANGE(""1F5N2lheBqU_ssv2fEg7XSiyl0_Jtf24RQubw3IWp7fc"",""'LC-2 BOM'!C2:AF1000""),AB$1,FALSE)"),"WFF LC-2 LO2 Storage Schematic - MP-104")</f>
        <v>WFF LC-2 LO2 Storage Schematic - MP-104</v>
      </c>
      <c r="AN40" s="40" t="str">
        <f ca="1">IFERROR(__xludf.DUMMYFUNCTION("VLOOKUP($D211,IMPORTRANGE(""1F5N2lheBqU_ssv2fEg7XSiyl0_Jtf24RQubw3IWp7fc"",""'LC-2 BOM'!C2:AF1000""),AB$1,FALSE)"),"WFF LC-2 LO2 Storage Schematic - MP-104")</f>
        <v>WFF LC-2 LO2 Storage Schematic - MP-104</v>
      </c>
      <c r="AO40" s="40" t="str">
        <f ca="1">IFERROR(__xludf.DUMMYFUNCTION("VLOOKUP($D211,IMPORTRANGE(""1F5N2lheBqU_ssv2fEg7XSiyl0_Jtf24RQubw3IWp7fc"",""'LC-2 BOM'!C2:AF1000""),AB$1,FALSE)"),"WFF LC-2 LO2 Storage Schematic - MP-104")</f>
        <v>WFF LC-2 LO2 Storage Schematic - MP-104</v>
      </c>
      <c r="AP40" s="40" t="str">
        <f ca="1">IFERROR(__xludf.DUMMYFUNCTION("VLOOKUP($D211,IMPORTRANGE(""1F5N2lheBqU_ssv2fEg7XSiyl0_Jtf24RQubw3IWp7fc"",""'LC-2 BOM'!C2:AF1000""),AB$1,FALSE)"),"WFF LC-2 LO2 Storage Schematic - MP-104")</f>
        <v>WFF LC-2 LO2 Storage Schematic - MP-104</v>
      </c>
      <c r="AQ40" s="40" t="str">
        <f ca="1">IFERROR(__xludf.DUMMYFUNCTION("VLOOKUP($D211,IMPORTRANGE(""1F5N2lheBqU_ssv2fEg7XSiyl0_Jtf24RQubw3IWp7fc"",""'LC-2 BOM'!C2:AF1000""),AB$1,FALSE)"),"WFF LC-2 LO2 Storage Schematic - MP-104")</f>
        <v>WFF LC-2 LO2 Storage Schematic - MP-104</v>
      </c>
      <c r="AR40" s="40" t="str">
        <f ca="1">IFERROR(__xludf.DUMMYFUNCTION("VLOOKUP($D211,IMPORTRANGE(""1F5N2lheBqU_ssv2fEg7XSiyl0_Jtf24RQubw3IWp7fc"",""'LC-2 BOM'!C2:AF1000""),AB$1,FALSE)"),"WFF LC-2 LO2 Storage Schematic - MP-104")</f>
        <v>WFF LC-2 LO2 Storage Schematic - MP-104</v>
      </c>
      <c r="AS40" s="40" t="str">
        <f ca="1">IFERROR(__xludf.DUMMYFUNCTION("VLOOKUP($D211,IMPORTRANGE(""1F5N2lheBqU_ssv2fEg7XSiyl0_Jtf24RQubw3IWp7fc"",""'LC-2 BOM'!C2:AF1000""),AB$1,FALSE)"),"WFF LC-2 LO2 Storage Schematic - MP-104")</f>
        <v>WFF LC-2 LO2 Storage Schematic - MP-104</v>
      </c>
      <c r="AT40" s="40" t="str">
        <f ca="1">IFERROR(__xludf.DUMMYFUNCTION("VLOOKUP($D211,IMPORTRANGE(""1F5N2lheBqU_ssv2fEg7XSiyl0_Jtf24RQubw3IWp7fc"",""'LC-2 BOM'!C2:AF1000""),AB$1,FALSE)"),"WFF LC-2 LO2 Storage Schematic - MP-104")</f>
        <v>WFF LC-2 LO2 Storage Schematic - MP-104</v>
      </c>
      <c r="AU40" s="40" t="str">
        <f ca="1">IFERROR(__xludf.DUMMYFUNCTION("VLOOKUP($D211,IMPORTRANGE(""1F5N2lheBqU_ssv2fEg7XSiyl0_Jtf24RQubw3IWp7fc"",""'LC-2 BOM'!C2:AF1000""),AB$1,FALSE)"),"WFF LC-2 LO2 Storage Schematic - MP-104")</f>
        <v>WFF LC-2 LO2 Storage Schematic - MP-104</v>
      </c>
      <c r="AV40" s="40" t="str">
        <f ca="1">IFERROR(__xludf.DUMMYFUNCTION("VLOOKUP($D211,IMPORTRANGE(""1F5N2lheBqU_ssv2fEg7XSiyl0_Jtf24RQubw3IWp7fc"",""'LC-2 BOM'!C2:AF1000""),AB$1,FALSE)"),"WFF LC-2 LO2 Storage Schematic - MP-104")</f>
        <v>WFF LC-2 LO2 Storage Schematic - MP-104</v>
      </c>
      <c r="AW40" s="40" t="str">
        <f ca="1">IFERROR(__xludf.DUMMYFUNCTION("VLOOKUP($D211,IMPORTRANGE(""1F5N2lheBqU_ssv2fEg7XSiyl0_Jtf24RQubw3IWp7fc"",""'LC-2 BOM'!C2:AF1000""),AB$1,FALSE)"),"WFF LC-2 LO2 Storage Schematic - MP-104")</f>
        <v>WFF LC-2 LO2 Storage Schematic - MP-104</v>
      </c>
      <c r="AX40" s="40" t="str">
        <f ca="1">IFERROR(__xludf.DUMMYFUNCTION("VLOOKUP($D211,IMPORTRANGE(""1F5N2lheBqU_ssv2fEg7XSiyl0_Jtf24RQubw3IWp7fc"",""'LC-2 BOM'!C2:AF1000""),AB$1,FALSE)"),"WFF LC-2 LO2 Storage Schematic - MP-104")</f>
        <v>WFF LC-2 LO2 Storage Schematic - MP-104</v>
      </c>
      <c r="AY40" s="40" t="str">
        <f ca="1">IFERROR(__xludf.DUMMYFUNCTION("VLOOKUP($D211,IMPORTRANGE(""1F5N2lheBqU_ssv2fEg7XSiyl0_Jtf24RQubw3IWp7fc"",""'LC-2 BOM'!C2:AF1000""),AB$1,FALSE)"),"WFF LC-2 LO2 Storage Schematic - MP-104")</f>
        <v>WFF LC-2 LO2 Storage Schematic - MP-104</v>
      </c>
      <c r="AZ40" s="40" t="str">
        <f ca="1">IFERROR(__xludf.DUMMYFUNCTION("VLOOKUP($D211,IMPORTRANGE(""1F5N2lheBqU_ssv2fEg7XSiyl0_Jtf24RQubw3IWp7fc"",""'LC-2 BOM'!C2:AF1000""),AB$1,FALSE)"),"WFF LC-2 LO2 Storage Schematic - MP-104")</f>
        <v>WFF LC-2 LO2 Storage Schematic - MP-104</v>
      </c>
      <c r="BA40" s="40" t="str">
        <f ca="1">IFERROR(__xludf.DUMMYFUNCTION("VLOOKUP($D211,IMPORTRANGE(""1F5N2lheBqU_ssv2fEg7XSiyl0_Jtf24RQubw3IWp7fc"",""'LC-2 BOM'!C2:AF1000""),AB$1,FALSE)"),"WFF LC-2 LO2 Storage Schematic - MP-104")</f>
        <v>WFF LC-2 LO2 Storage Schematic - MP-104</v>
      </c>
    </row>
    <row r="41" spans="1:53" ht="14.25">
      <c r="A41" s="119" t="str">
        <f>CONCATENATE(VLOOKUP(E41,Systems,2,FALSE),"-",VLOOKUP(F41,Subsystems,2,FALSE),"-",VLOOKUP(G41,Components,2,FALSE),"-",VLOOKUP(R41,Metrics,2,FALSE),"-",B41)</f>
        <v>LOX-LT2-LS-PxC-359</v>
      </c>
      <c r="B41" s="100">
        <v>359</v>
      </c>
      <c r="C41" s="99" t="s">
        <v>191</v>
      </c>
      <c r="D41" s="263" t="s">
        <v>189</v>
      </c>
      <c r="E41" s="99" t="s">
        <v>184</v>
      </c>
      <c r="F41" s="99" t="s">
        <v>185</v>
      </c>
      <c r="G41" s="99" t="s">
        <v>88</v>
      </c>
      <c r="H41" s="100" t="s">
        <v>89</v>
      </c>
      <c r="I41" s="100" t="str">
        <f>VLOOKUP(L41,InterfaceCards,2,FALSE)</f>
        <v>C2</v>
      </c>
      <c r="J41" s="39" t="str">
        <f>VLOOKUP(I41,'REF - Interface Cards'!$F$2:$G$11,2,FALSE)</f>
        <v>CB8</v>
      </c>
      <c r="K41" s="267">
        <f>VLOOKUP(L41,InterfaceCards,3,FALSE)</f>
        <v>3</v>
      </c>
      <c r="L41" s="99" t="s">
        <v>190</v>
      </c>
      <c r="M41" s="99">
        <v>2</v>
      </c>
      <c r="N41" s="96" t="s">
        <v>104</v>
      </c>
      <c r="O41" s="100" t="s">
        <v>187</v>
      </c>
      <c r="P41" s="99"/>
      <c r="Q41" s="99"/>
      <c r="R41" s="100" t="s">
        <v>99</v>
      </c>
      <c r="S41" s="99" t="s">
        <v>96</v>
      </c>
      <c r="T41" s="110"/>
      <c r="U41" s="110"/>
      <c r="V41" s="110" t="b">
        <v>0</v>
      </c>
      <c r="W41" s="115" t="str">
        <f>CONCATENATE(L41,":",N41)</f>
        <v>DI6:01</v>
      </c>
      <c r="X41" s="40" t="str">
        <f ca="1">IFERROR(__xludf.DUMMYFUNCTION("VLOOKUP($D119,IMPORTRANGE(""1F5N2lheBqU_ssv2fEg7XSiyl0_Jtf24RQubw3IWp7fc"",""'LC-2 BOM'!C2:AF1000""),X$1,FALSE)"),"05C360")</f>
        <v>05C360</v>
      </c>
      <c r="Y41" s="40" t="str">
        <f ca="1">IFERROR(__xludf.DUMMYFUNCTION("VLOOKUP($D212,IMPORTRANGE(""1zGeY54V42y3h6ga3LEauokEcjIAfHuNXKCYKLfLWtMI"",""'LC-2 BOM'!C2:AF900""),Y$1,FALSE)"),"Controller")</f>
        <v>Controller</v>
      </c>
      <c r="Z41" s="40" t="str">
        <f ca="1">IFERROR(__xludf.DUMMYFUNCTION("VLOOKUP($D212,IMPORTRANGE(""1zGeY54V42y3h6ga3LEauokEcjIAfHuNXKCYKLfLWtMI"",""'LC-2 BOM'!C2:AF900""),Y$1,FALSE)"),"Controller")</f>
        <v>Controller</v>
      </c>
      <c r="AA41" s="40" t="str">
        <f ca="1">IFERROR(__xludf.DUMMYFUNCTION("VLOOKUP($D212,IMPORTRANGE(""1zGeY54V42y3h6ga3LEauokEcjIAfHuNXKCYKLfLWtMI"",""'LC-2 BOM'!C2:AF900""),Y$1,FALSE)"),"Controller")</f>
        <v>Controller</v>
      </c>
      <c r="AB41" s="40" t="str">
        <f ca="1">IFERROR(__xludf.DUMMYFUNCTION("VLOOKUP($D212,IMPORTRANGE(""1F5N2lheBqU_ssv2fEg7XSiyl0_Jtf24RQubw3IWp7fc"",""'LC-2 BOM'!C2:AF1000""),AB$1,FALSE)"),"WFF LC-2 LO2 Storage Schematic - MP-104")</f>
        <v>WFF LC-2 LO2 Storage Schematic - MP-104</v>
      </c>
      <c r="AC41" s="40" t="str">
        <f ca="1">IFERROR(__xludf.DUMMYFUNCTION("VLOOKUP($D212,IMPORTRANGE(""1F5N2lheBqU_ssv2fEg7XSiyl0_Jtf24RQubw3IWp7fc"",""'LC-2 BOM'!C2:AF1000""),AB$1,FALSE)"),"WFF LC-2 LO2 Storage Schematic - MP-104")</f>
        <v>WFF LC-2 LO2 Storage Schematic - MP-104</v>
      </c>
      <c r="AD41" s="40" t="str">
        <f ca="1">IFERROR(__xludf.DUMMYFUNCTION("VLOOKUP($D212,IMPORTRANGE(""1F5N2lheBqU_ssv2fEg7XSiyl0_Jtf24RQubw3IWp7fc"",""'LC-2 BOM'!C2:AF1000""),AB$1,FALSE)"),"WFF LC-2 LO2 Storage Schematic - MP-104")</f>
        <v>WFF LC-2 LO2 Storage Schematic - MP-104</v>
      </c>
      <c r="AE41" s="40" t="str">
        <f ca="1">IFERROR(__xludf.DUMMYFUNCTION("VLOOKUP($D212,IMPORTRANGE(""1F5N2lheBqU_ssv2fEg7XSiyl0_Jtf24RQubw3IWp7fc"",""'LC-2 BOM'!C2:AF1000""),AB$1,FALSE)"),"WFF LC-2 LO2 Storage Schematic - MP-104")</f>
        <v>WFF LC-2 LO2 Storage Schematic - MP-104</v>
      </c>
      <c r="AF41" s="40" t="str">
        <f ca="1">IFERROR(__xludf.DUMMYFUNCTION("VLOOKUP($D212,IMPORTRANGE(""1F5N2lheBqU_ssv2fEg7XSiyl0_Jtf24RQubw3IWp7fc"",""'LC-2 BOM'!C2:AF1000""),AB$1,FALSE)"),"WFF LC-2 LO2 Storage Schematic - MP-104")</f>
        <v>WFF LC-2 LO2 Storage Schematic - MP-104</v>
      </c>
      <c r="AG41" s="40" t="str">
        <f ca="1">IFERROR(__xludf.DUMMYFUNCTION("VLOOKUP($D212,IMPORTRANGE(""1F5N2lheBqU_ssv2fEg7XSiyl0_Jtf24RQubw3IWp7fc"",""'LC-2 BOM'!C2:AF1000""),AB$1,FALSE)"),"WFF LC-2 LO2 Storage Schematic - MP-104")</f>
        <v>WFF LC-2 LO2 Storage Schematic - MP-104</v>
      </c>
      <c r="AH41" s="40" t="str">
        <f ca="1">IFERROR(__xludf.DUMMYFUNCTION("VLOOKUP($D212,IMPORTRANGE(""1F5N2lheBqU_ssv2fEg7XSiyl0_Jtf24RQubw3IWp7fc"",""'LC-2 BOM'!C2:AF1000""),AB$1,FALSE)"),"WFF LC-2 LO2 Storage Schematic - MP-104")</f>
        <v>WFF LC-2 LO2 Storage Schematic - MP-104</v>
      </c>
      <c r="AI41" s="40" t="str">
        <f ca="1">IFERROR(__xludf.DUMMYFUNCTION("VLOOKUP($D212,IMPORTRANGE(""1F5N2lheBqU_ssv2fEg7XSiyl0_Jtf24RQubw3IWp7fc"",""'LC-2 BOM'!C2:AF1000""),AB$1,FALSE)"),"WFF LC-2 LO2 Storage Schematic - MP-104")</f>
        <v>WFF LC-2 LO2 Storage Schematic - MP-104</v>
      </c>
      <c r="AJ41" s="40" t="str">
        <f ca="1">IFERROR(__xludf.DUMMYFUNCTION("VLOOKUP($D212,IMPORTRANGE(""1F5N2lheBqU_ssv2fEg7XSiyl0_Jtf24RQubw3IWp7fc"",""'LC-2 BOM'!C2:AF1000""),AB$1,FALSE)"),"WFF LC-2 LO2 Storage Schematic - MP-104")</f>
        <v>WFF LC-2 LO2 Storage Schematic - MP-104</v>
      </c>
      <c r="AK41" s="40" t="str">
        <f ca="1">IFERROR(__xludf.DUMMYFUNCTION("VLOOKUP($D212,IMPORTRANGE(""1F5N2lheBqU_ssv2fEg7XSiyl0_Jtf24RQubw3IWp7fc"",""'LC-2 BOM'!C2:AF1000""),AB$1,FALSE)"),"WFF LC-2 LO2 Storage Schematic - MP-104")</f>
        <v>WFF LC-2 LO2 Storage Schematic - MP-104</v>
      </c>
      <c r="AL41" s="40" t="str">
        <f ca="1">IFERROR(__xludf.DUMMYFUNCTION("VLOOKUP($D212,IMPORTRANGE(""1F5N2lheBqU_ssv2fEg7XSiyl0_Jtf24RQubw3IWp7fc"",""'LC-2 BOM'!C2:AF1000""),AB$1,FALSE)"),"WFF LC-2 LO2 Storage Schematic - MP-104")</f>
        <v>WFF LC-2 LO2 Storage Schematic - MP-104</v>
      </c>
      <c r="AM41" s="40" t="str">
        <f ca="1">IFERROR(__xludf.DUMMYFUNCTION("VLOOKUP($D212,IMPORTRANGE(""1F5N2lheBqU_ssv2fEg7XSiyl0_Jtf24RQubw3IWp7fc"",""'LC-2 BOM'!C2:AF1000""),AB$1,FALSE)"),"WFF LC-2 LO2 Storage Schematic - MP-104")</f>
        <v>WFF LC-2 LO2 Storage Schematic - MP-104</v>
      </c>
      <c r="AN41" s="40" t="str">
        <f ca="1">IFERROR(__xludf.DUMMYFUNCTION("VLOOKUP($D212,IMPORTRANGE(""1F5N2lheBqU_ssv2fEg7XSiyl0_Jtf24RQubw3IWp7fc"",""'LC-2 BOM'!C2:AF1000""),AB$1,FALSE)"),"WFF LC-2 LO2 Storage Schematic - MP-104")</f>
        <v>WFF LC-2 LO2 Storage Schematic - MP-104</v>
      </c>
      <c r="AO41" s="40" t="str">
        <f ca="1">IFERROR(__xludf.DUMMYFUNCTION("VLOOKUP($D212,IMPORTRANGE(""1F5N2lheBqU_ssv2fEg7XSiyl0_Jtf24RQubw3IWp7fc"",""'LC-2 BOM'!C2:AF1000""),AB$1,FALSE)"),"WFF LC-2 LO2 Storage Schematic - MP-104")</f>
        <v>WFF LC-2 LO2 Storage Schematic - MP-104</v>
      </c>
      <c r="AP41" s="40" t="str">
        <f ca="1">IFERROR(__xludf.DUMMYFUNCTION("VLOOKUP($D212,IMPORTRANGE(""1F5N2lheBqU_ssv2fEg7XSiyl0_Jtf24RQubw3IWp7fc"",""'LC-2 BOM'!C2:AF1000""),AB$1,FALSE)"),"WFF LC-2 LO2 Storage Schematic - MP-104")</f>
        <v>WFF LC-2 LO2 Storage Schematic - MP-104</v>
      </c>
      <c r="AQ41" s="40" t="str">
        <f ca="1">IFERROR(__xludf.DUMMYFUNCTION("VLOOKUP($D212,IMPORTRANGE(""1F5N2lheBqU_ssv2fEg7XSiyl0_Jtf24RQubw3IWp7fc"",""'LC-2 BOM'!C2:AF1000""),AB$1,FALSE)"),"WFF LC-2 LO2 Storage Schematic - MP-104")</f>
        <v>WFF LC-2 LO2 Storage Schematic - MP-104</v>
      </c>
      <c r="AR41" s="40" t="str">
        <f ca="1">IFERROR(__xludf.DUMMYFUNCTION("VLOOKUP($D212,IMPORTRANGE(""1F5N2lheBqU_ssv2fEg7XSiyl0_Jtf24RQubw3IWp7fc"",""'LC-2 BOM'!C2:AF1000""),AB$1,FALSE)"),"WFF LC-2 LO2 Storage Schematic - MP-104")</f>
        <v>WFF LC-2 LO2 Storage Schematic - MP-104</v>
      </c>
      <c r="AS41" s="40" t="str">
        <f ca="1">IFERROR(__xludf.DUMMYFUNCTION("VLOOKUP($D212,IMPORTRANGE(""1F5N2lheBqU_ssv2fEg7XSiyl0_Jtf24RQubw3IWp7fc"",""'LC-2 BOM'!C2:AF1000""),AB$1,FALSE)"),"WFF LC-2 LO2 Storage Schematic - MP-104")</f>
        <v>WFF LC-2 LO2 Storage Schematic - MP-104</v>
      </c>
      <c r="AT41" s="40" t="str">
        <f ca="1">IFERROR(__xludf.DUMMYFUNCTION("VLOOKUP($D212,IMPORTRANGE(""1F5N2lheBqU_ssv2fEg7XSiyl0_Jtf24RQubw3IWp7fc"",""'LC-2 BOM'!C2:AF1000""),AB$1,FALSE)"),"WFF LC-2 LO2 Storage Schematic - MP-104")</f>
        <v>WFF LC-2 LO2 Storage Schematic - MP-104</v>
      </c>
      <c r="AU41" s="40" t="str">
        <f ca="1">IFERROR(__xludf.DUMMYFUNCTION("VLOOKUP($D212,IMPORTRANGE(""1F5N2lheBqU_ssv2fEg7XSiyl0_Jtf24RQubw3IWp7fc"",""'LC-2 BOM'!C2:AF1000""),AB$1,FALSE)"),"WFF LC-2 LO2 Storage Schematic - MP-104")</f>
        <v>WFF LC-2 LO2 Storage Schematic - MP-104</v>
      </c>
      <c r="AV41" s="40" t="str">
        <f ca="1">IFERROR(__xludf.DUMMYFUNCTION("VLOOKUP($D212,IMPORTRANGE(""1F5N2lheBqU_ssv2fEg7XSiyl0_Jtf24RQubw3IWp7fc"",""'LC-2 BOM'!C2:AF1000""),AB$1,FALSE)"),"WFF LC-2 LO2 Storage Schematic - MP-104")</f>
        <v>WFF LC-2 LO2 Storage Schematic - MP-104</v>
      </c>
      <c r="AW41" s="40" t="str">
        <f ca="1">IFERROR(__xludf.DUMMYFUNCTION("VLOOKUP($D212,IMPORTRANGE(""1F5N2lheBqU_ssv2fEg7XSiyl0_Jtf24RQubw3IWp7fc"",""'LC-2 BOM'!C2:AF1000""),AB$1,FALSE)"),"WFF LC-2 LO2 Storage Schematic - MP-104")</f>
        <v>WFF LC-2 LO2 Storage Schematic - MP-104</v>
      </c>
      <c r="AX41" s="40" t="str">
        <f ca="1">IFERROR(__xludf.DUMMYFUNCTION("VLOOKUP($D212,IMPORTRANGE(""1F5N2lheBqU_ssv2fEg7XSiyl0_Jtf24RQubw3IWp7fc"",""'LC-2 BOM'!C2:AF1000""),AB$1,FALSE)"),"WFF LC-2 LO2 Storage Schematic - MP-104")</f>
        <v>WFF LC-2 LO2 Storage Schematic - MP-104</v>
      </c>
      <c r="AY41" s="40" t="str">
        <f ca="1">IFERROR(__xludf.DUMMYFUNCTION("VLOOKUP($D212,IMPORTRANGE(""1F5N2lheBqU_ssv2fEg7XSiyl0_Jtf24RQubw3IWp7fc"",""'LC-2 BOM'!C2:AF1000""),AB$1,FALSE)"),"WFF LC-2 LO2 Storage Schematic - MP-104")</f>
        <v>WFF LC-2 LO2 Storage Schematic - MP-104</v>
      </c>
      <c r="AZ41" s="40" t="str">
        <f ca="1">IFERROR(__xludf.DUMMYFUNCTION("VLOOKUP($D212,IMPORTRANGE(""1F5N2lheBqU_ssv2fEg7XSiyl0_Jtf24RQubw3IWp7fc"",""'LC-2 BOM'!C2:AF1000""),AB$1,FALSE)"),"WFF LC-2 LO2 Storage Schematic - MP-104")</f>
        <v>WFF LC-2 LO2 Storage Schematic - MP-104</v>
      </c>
      <c r="BA41" s="40" t="str">
        <f ca="1">IFERROR(__xludf.DUMMYFUNCTION("VLOOKUP($D212,IMPORTRANGE(""1F5N2lheBqU_ssv2fEg7XSiyl0_Jtf24RQubw3IWp7fc"",""'LC-2 BOM'!C2:AF1000""),AB$1,FALSE)"),"WFF LC-2 LO2 Storage Schematic - MP-104")</f>
        <v>WFF LC-2 LO2 Storage Schematic - MP-104</v>
      </c>
    </row>
    <row r="42" spans="1:53" ht="14.25">
      <c r="A42" s="119" t="str">
        <f>CONCATENATE(VLOOKUP(E42,Systems,2,FALSE),"-",VLOOKUP(F42,Subsystems,2,FALSE),"-",VLOOKUP(G42,Components,2,FALSE),"-",VLOOKUP(R42,Metrics,2,FALSE),"-",B42)</f>
        <v>LOX-LT1-DVL-B-355</v>
      </c>
      <c r="B42" s="100">
        <v>355</v>
      </c>
      <c r="C42" s="99" t="s">
        <v>192</v>
      </c>
      <c r="D42" s="103" t="s">
        <v>193</v>
      </c>
      <c r="E42" s="99" t="s">
        <v>184</v>
      </c>
      <c r="F42" s="99" t="s">
        <v>194</v>
      </c>
      <c r="G42" s="99" t="s">
        <v>101</v>
      </c>
      <c r="H42" s="99" t="s">
        <v>102</v>
      </c>
      <c r="I42" s="100" t="str">
        <f>VLOOKUP(L42,InterfaceCards,2,FALSE)</f>
        <v>C2</v>
      </c>
      <c r="J42" s="39" t="str">
        <f>VLOOKUP(I42,'REF - Interface Cards'!$F$2:$G$11,2,FALSE)</f>
        <v>CB8</v>
      </c>
      <c r="K42" s="267">
        <f>VLOOKUP(L42,InterfaceCards,3,FALSE)</f>
        <v>4</v>
      </c>
      <c r="L42" s="99" t="s">
        <v>186</v>
      </c>
      <c r="M42" s="99">
        <v>8</v>
      </c>
      <c r="N42" s="96" t="s">
        <v>98</v>
      </c>
      <c r="O42" s="99" t="s">
        <v>187</v>
      </c>
      <c r="P42" s="205"/>
      <c r="Q42" s="205"/>
      <c r="R42" s="119" t="s">
        <v>105</v>
      </c>
      <c r="S42" s="119" t="s">
        <v>96</v>
      </c>
      <c r="T42" s="205"/>
      <c r="U42" s="205"/>
      <c r="V42" s="205" t="b">
        <v>0</v>
      </c>
      <c r="W42" s="115" t="str">
        <f>CONCATENATE(L42,":",N42)</f>
        <v>DO7:07</v>
      </c>
      <c r="X42" s="40" t="str">
        <f ca="1">IFERROR(__xludf.DUMMYFUNCTION("VLOOKUP($D119,IMPORTRANGE(""1F5N2lheBqU_ssv2fEg7XSiyl0_Jtf24RQubw3IWp7fc"",""'LC-2 BOM'!C2:AF1000""),X$1,FALSE)"),"05C360")</f>
        <v>05C360</v>
      </c>
      <c r="Y42" s="40" t="str">
        <f ca="1">IFERROR(__xludf.DUMMYFUNCTION("VLOOKUP($D246,IMPORTRANGE(""1zGeY54V42y3h6ga3LEauokEcjIAfHuNXKCYKLfLWtMI"",""'LC-2 BOM'!C2:AF900""),Y$1,FALSE)"),"Ball Valve, Discrete")</f>
        <v>Ball Valve, Discrete</v>
      </c>
      <c r="Z42" s="40" t="str">
        <f ca="1">IFERROR(__xludf.DUMMYFUNCTION("VLOOKUP($D246,IMPORTRANGE(""1zGeY54V42y3h6ga3LEauokEcjIAfHuNXKCYKLfLWtMI"",""'LC-2 BOM'!C2:AF900""),Y$1,FALSE)"),"Ball Valve, Discrete")</f>
        <v>Ball Valve, Discrete</v>
      </c>
      <c r="AA42" s="40" t="str">
        <f ca="1">IFERROR(__xludf.DUMMYFUNCTION("VLOOKUP($D246,IMPORTRANGE(""1zGeY54V42y3h6ga3LEauokEcjIAfHuNXKCYKLfLWtMI"",""'LC-2 BOM'!C2:AF900""),Y$1,FALSE)"),"Ball Valve, Discrete")</f>
        <v>Ball Valve, Discrete</v>
      </c>
      <c r="AB42" s="40" t="str">
        <f ca="1">IFERROR(__xludf.DUMMYFUNCTION("VLOOKUP($D246,IMPORTRANGE(""1F5N2lheBqU_ssv2fEg7XSiyl0_Jtf24RQubw3IWp7fc"",""'LC-2 BOM'!C2:AF1000""),AB$1,FALSE)"),"WFF LC-2 LO2 Storage Schematic - MP-104")</f>
        <v>WFF LC-2 LO2 Storage Schematic - MP-104</v>
      </c>
      <c r="AC42" s="40" t="str">
        <f ca="1">IFERROR(__xludf.DUMMYFUNCTION("VLOOKUP($D246,IMPORTRANGE(""1F5N2lheBqU_ssv2fEg7XSiyl0_Jtf24RQubw3IWp7fc"",""'LC-2 BOM'!C2:AF1000""),AB$1,FALSE)"),"WFF LC-2 LO2 Storage Schematic - MP-104")</f>
        <v>WFF LC-2 LO2 Storage Schematic - MP-104</v>
      </c>
      <c r="AD42" s="40" t="str">
        <f ca="1">IFERROR(__xludf.DUMMYFUNCTION("VLOOKUP($D246,IMPORTRANGE(""1F5N2lheBqU_ssv2fEg7XSiyl0_Jtf24RQubw3IWp7fc"",""'LC-2 BOM'!C2:AF1000""),AB$1,FALSE)"),"WFF LC-2 LO2 Storage Schematic - MP-104")</f>
        <v>WFF LC-2 LO2 Storage Schematic - MP-104</v>
      </c>
      <c r="AE42" s="40" t="str">
        <f ca="1">IFERROR(__xludf.DUMMYFUNCTION("VLOOKUP($D246,IMPORTRANGE(""1F5N2lheBqU_ssv2fEg7XSiyl0_Jtf24RQubw3IWp7fc"",""'LC-2 BOM'!C2:AF1000""),AB$1,FALSE)"),"WFF LC-2 LO2 Storage Schematic - MP-104")</f>
        <v>WFF LC-2 LO2 Storage Schematic - MP-104</v>
      </c>
      <c r="AF42" s="40" t="str">
        <f ca="1">IFERROR(__xludf.DUMMYFUNCTION("VLOOKUP($D246,IMPORTRANGE(""1F5N2lheBqU_ssv2fEg7XSiyl0_Jtf24RQubw3IWp7fc"",""'LC-2 BOM'!C2:AF1000""),AB$1,FALSE)"),"WFF LC-2 LO2 Storage Schematic - MP-104")</f>
        <v>WFF LC-2 LO2 Storage Schematic - MP-104</v>
      </c>
      <c r="AG42" s="40" t="str">
        <f ca="1">IFERROR(__xludf.DUMMYFUNCTION("VLOOKUP($D246,IMPORTRANGE(""1F5N2lheBqU_ssv2fEg7XSiyl0_Jtf24RQubw3IWp7fc"",""'LC-2 BOM'!C2:AF1000""),AB$1,FALSE)"),"WFF LC-2 LO2 Storage Schematic - MP-104")</f>
        <v>WFF LC-2 LO2 Storage Schematic - MP-104</v>
      </c>
      <c r="AH42" s="40" t="str">
        <f ca="1">IFERROR(__xludf.DUMMYFUNCTION("VLOOKUP($D246,IMPORTRANGE(""1F5N2lheBqU_ssv2fEg7XSiyl0_Jtf24RQubw3IWp7fc"",""'LC-2 BOM'!C2:AF1000""),AB$1,FALSE)"),"WFF LC-2 LO2 Storage Schematic - MP-104")</f>
        <v>WFF LC-2 LO2 Storage Schematic - MP-104</v>
      </c>
      <c r="AI42" s="40" t="str">
        <f ca="1">IFERROR(__xludf.DUMMYFUNCTION("VLOOKUP($D246,IMPORTRANGE(""1F5N2lheBqU_ssv2fEg7XSiyl0_Jtf24RQubw3IWp7fc"",""'LC-2 BOM'!C2:AF1000""),AB$1,FALSE)"),"WFF LC-2 LO2 Storage Schematic - MP-104")</f>
        <v>WFF LC-2 LO2 Storage Schematic - MP-104</v>
      </c>
      <c r="AJ42" s="40" t="str">
        <f ca="1">IFERROR(__xludf.DUMMYFUNCTION("VLOOKUP($D246,IMPORTRANGE(""1F5N2lheBqU_ssv2fEg7XSiyl0_Jtf24RQubw3IWp7fc"",""'LC-2 BOM'!C2:AF1000""),AB$1,FALSE)"),"WFF LC-2 LO2 Storage Schematic - MP-104")</f>
        <v>WFF LC-2 LO2 Storage Schematic - MP-104</v>
      </c>
      <c r="AK42" s="40" t="str">
        <f ca="1">IFERROR(__xludf.DUMMYFUNCTION("VLOOKUP($D246,IMPORTRANGE(""1F5N2lheBqU_ssv2fEg7XSiyl0_Jtf24RQubw3IWp7fc"",""'LC-2 BOM'!C2:AF1000""),AB$1,FALSE)"),"WFF LC-2 LO2 Storage Schematic - MP-104")</f>
        <v>WFF LC-2 LO2 Storage Schematic - MP-104</v>
      </c>
      <c r="AL42" s="40" t="str">
        <f ca="1">IFERROR(__xludf.DUMMYFUNCTION("VLOOKUP($D246,IMPORTRANGE(""1F5N2lheBqU_ssv2fEg7XSiyl0_Jtf24RQubw3IWp7fc"",""'LC-2 BOM'!C2:AF1000""),AB$1,FALSE)"),"WFF LC-2 LO2 Storage Schematic - MP-104")</f>
        <v>WFF LC-2 LO2 Storage Schematic - MP-104</v>
      </c>
      <c r="AM42" s="40" t="str">
        <f ca="1">IFERROR(__xludf.DUMMYFUNCTION("VLOOKUP($D246,IMPORTRANGE(""1F5N2lheBqU_ssv2fEg7XSiyl0_Jtf24RQubw3IWp7fc"",""'LC-2 BOM'!C2:AF1000""),AB$1,FALSE)"),"WFF LC-2 LO2 Storage Schematic - MP-104")</f>
        <v>WFF LC-2 LO2 Storage Schematic - MP-104</v>
      </c>
      <c r="AN42" s="40" t="str">
        <f ca="1">IFERROR(__xludf.DUMMYFUNCTION("VLOOKUP($D246,IMPORTRANGE(""1F5N2lheBqU_ssv2fEg7XSiyl0_Jtf24RQubw3IWp7fc"",""'LC-2 BOM'!C2:AF1000""),AB$1,FALSE)"),"WFF LC-2 LO2 Storage Schematic - MP-104")</f>
        <v>WFF LC-2 LO2 Storage Schematic - MP-104</v>
      </c>
      <c r="AO42" s="40" t="str">
        <f ca="1">IFERROR(__xludf.DUMMYFUNCTION("VLOOKUP($D246,IMPORTRANGE(""1F5N2lheBqU_ssv2fEg7XSiyl0_Jtf24RQubw3IWp7fc"",""'LC-2 BOM'!C2:AF1000""),AB$1,FALSE)"),"WFF LC-2 LO2 Storage Schematic - MP-104")</f>
        <v>WFF LC-2 LO2 Storage Schematic - MP-104</v>
      </c>
      <c r="AP42" s="40" t="str">
        <f ca="1">IFERROR(__xludf.DUMMYFUNCTION("VLOOKUP($D246,IMPORTRANGE(""1F5N2lheBqU_ssv2fEg7XSiyl0_Jtf24RQubw3IWp7fc"",""'LC-2 BOM'!C2:AF1000""),AB$1,FALSE)"),"WFF LC-2 LO2 Storage Schematic - MP-104")</f>
        <v>WFF LC-2 LO2 Storage Schematic - MP-104</v>
      </c>
      <c r="AQ42" s="40" t="str">
        <f ca="1">IFERROR(__xludf.DUMMYFUNCTION("VLOOKUP($D246,IMPORTRANGE(""1F5N2lheBqU_ssv2fEg7XSiyl0_Jtf24RQubw3IWp7fc"",""'LC-2 BOM'!C2:AF1000""),AB$1,FALSE)"),"WFF LC-2 LO2 Storage Schematic - MP-104")</f>
        <v>WFF LC-2 LO2 Storage Schematic - MP-104</v>
      </c>
      <c r="AR42" s="40" t="str">
        <f ca="1">IFERROR(__xludf.DUMMYFUNCTION("VLOOKUP($D246,IMPORTRANGE(""1F5N2lheBqU_ssv2fEg7XSiyl0_Jtf24RQubw3IWp7fc"",""'LC-2 BOM'!C2:AF1000""),AB$1,FALSE)"),"WFF LC-2 LO2 Storage Schematic - MP-104")</f>
        <v>WFF LC-2 LO2 Storage Schematic - MP-104</v>
      </c>
      <c r="AS42" s="40" t="str">
        <f ca="1">IFERROR(__xludf.DUMMYFUNCTION("VLOOKUP($D246,IMPORTRANGE(""1F5N2lheBqU_ssv2fEg7XSiyl0_Jtf24RQubw3IWp7fc"",""'LC-2 BOM'!C2:AF1000""),AB$1,FALSE)"),"WFF LC-2 LO2 Storage Schematic - MP-104")</f>
        <v>WFF LC-2 LO2 Storage Schematic - MP-104</v>
      </c>
      <c r="AT42" s="40" t="str">
        <f ca="1">IFERROR(__xludf.DUMMYFUNCTION("VLOOKUP($D246,IMPORTRANGE(""1F5N2lheBqU_ssv2fEg7XSiyl0_Jtf24RQubw3IWp7fc"",""'LC-2 BOM'!C2:AF1000""),AB$1,FALSE)"),"WFF LC-2 LO2 Storage Schematic - MP-104")</f>
        <v>WFF LC-2 LO2 Storage Schematic - MP-104</v>
      </c>
      <c r="AU42" s="40" t="str">
        <f ca="1">IFERROR(__xludf.DUMMYFUNCTION("VLOOKUP($D246,IMPORTRANGE(""1F5N2lheBqU_ssv2fEg7XSiyl0_Jtf24RQubw3IWp7fc"",""'LC-2 BOM'!C2:AF1000""),AB$1,FALSE)"),"WFF LC-2 LO2 Storage Schematic - MP-104")</f>
        <v>WFF LC-2 LO2 Storage Schematic - MP-104</v>
      </c>
      <c r="AV42" s="40" t="str">
        <f ca="1">IFERROR(__xludf.DUMMYFUNCTION("VLOOKUP($D246,IMPORTRANGE(""1F5N2lheBqU_ssv2fEg7XSiyl0_Jtf24RQubw3IWp7fc"",""'LC-2 BOM'!C2:AF1000""),AB$1,FALSE)"),"WFF LC-2 LO2 Storage Schematic - MP-104")</f>
        <v>WFF LC-2 LO2 Storage Schematic - MP-104</v>
      </c>
      <c r="AW42" s="40" t="str">
        <f ca="1">IFERROR(__xludf.DUMMYFUNCTION("VLOOKUP($D246,IMPORTRANGE(""1F5N2lheBqU_ssv2fEg7XSiyl0_Jtf24RQubw3IWp7fc"",""'LC-2 BOM'!C2:AF1000""),AB$1,FALSE)"),"WFF LC-2 LO2 Storage Schematic - MP-104")</f>
        <v>WFF LC-2 LO2 Storage Schematic - MP-104</v>
      </c>
      <c r="AX42" s="40" t="str">
        <f ca="1">IFERROR(__xludf.DUMMYFUNCTION("VLOOKUP($D246,IMPORTRANGE(""1F5N2lheBqU_ssv2fEg7XSiyl0_Jtf24RQubw3IWp7fc"",""'LC-2 BOM'!C2:AF1000""),AB$1,FALSE)"),"WFF LC-2 LO2 Storage Schematic - MP-104")</f>
        <v>WFF LC-2 LO2 Storage Schematic - MP-104</v>
      </c>
      <c r="AY42" s="40" t="str">
        <f ca="1">IFERROR(__xludf.DUMMYFUNCTION("VLOOKUP($D246,IMPORTRANGE(""1F5N2lheBqU_ssv2fEg7XSiyl0_Jtf24RQubw3IWp7fc"",""'LC-2 BOM'!C2:AF1000""),AB$1,FALSE)"),"WFF LC-2 LO2 Storage Schematic - MP-104")</f>
        <v>WFF LC-2 LO2 Storage Schematic - MP-104</v>
      </c>
      <c r="AZ42" s="40" t="str">
        <f ca="1">IFERROR(__xludf.DUMMYFUNCTION("VLOOKUP($D246,IMPORTRANGE(""1F5N2lheBqU_ssv2fEg7XSiyl0_Jtf24RQubw3IWp7fc"",""'LC-2 BOM'!C2:AF1000""),AB$1,FALSE)"),"WFF LC-2 LO2 Storage Schematic - MP-104")</f>
        <v>WFF LC-2 LO2 Storage Schematic - MP-104</v>
      </c>
      <c r="BA42" s="40" t="str">
        <f ca="1">IFERROR(__xludf.DUMMYFUNCTION("VLOOKUP($D246,IMPORTRANGE(""1F5N2lheBqU_ssv2fEg7XSiyl0_Jtf24RQubw3IWp7fc"",""'LC-2 BOM'!C2:AF1000""),AB$1,FALSE)"),"WFF LC-2 LO2 Storage Schematic - MP-104")</f>
        <v>WFF LC-2 LO2 Storage Schematic - MP-104</v>
      </c>
    </row>
    <row r="43" spans="1:53" ht="14.25">
      <c r="A43" s="119" t="str">
        <f>CONCATENATE(VLOOKUP(E43,Systems,2,FALSE),"-",VLOOKUP(F43,Subsystems,2,FALSE),"-",VLOOKUP(G43,Components,2,FALSE),"-",VLOOKUP(R43,Metrics,2,FALSE),"-",B43)</f>
        <v>LOX-LT1-LS-PxO-376</v>
      </c>
      <c r="B43" s="100">
        <v>376</v>
      </c>
      <c r="C43" s="99" t="s">
        <v>195</v>
      </c>
      <c r="D43" s="263" t="s">
        <v>196</v>
      </c>
      <c r="E43" s="99" t="s">
        <v>184</v>
      </c>
      <c r="F43" s="99" t="s">
        <v>194</v>
      </c>
      <c r="G43" s="99" t="s">
        <v>88</v>
      </c>
      <c r="H43" s="100" t="s">
        <v>89</v>
      </c>
      <c r="I43" s="100" t="str">
        <f>VLOOKUP(L43,InterfaceCards,2,FALSE)</f>
        <v>C2</v>
      </c>
      <c r="J43" s="39" t="str">
        <f>VLOOKUP(I43,'REF - Interface Cards'!$F$2:$G$11,2,FALSE)</f>
        <v>CB8</v>
      </c>
      <c r="K43" s="100">
        <f>VLOOKUP(L43,InterfaceCards,3,FALSE)</f>
        <v>3</v>
      </c>
      <c r="L43" s="99" t="s">
        <v>190</v>
      </c>
      <c r="M43" s="99">
        <v>22</v>
      </c>
      <c r="N43" s="96">
        <v>18</v>
      </c>
      <c r="O43" s="100" t="s">
        <v>187</v>
      </c>
      <c r="P43" s="205"/>
      <c r="Q43" s="205"/>
      <c r="R43" s="268" t="s">
        <v>95</v>
      </c>
      <c r="S43" s="119" t="s">
        <v>96</v>
      </c>
      <c r="T43" s="264"/>
      <c r="U43" s="115"/>
      <c r="V43" s="115" t="b">
        <v>0</v>
      </c>
      <c r="W43" s="115" t="str">
        <f>CONCATENATE(L43,":",N43)</f>
        <v>DI6:18</v>
      </c>
      <c r="X43" s="40" t="str">
        <f ca="1">IFERROR(__xludf.DUMMYFUNCTION("VLOOKUP($D119,IMPORTRANGE(""1F5N2lheBqU_ssv2fEg7XSiyl0_Jtf24RQubw3IWp7fc"",""'LC-2 BOM'!C2:AF1000""),X$1,FALSE)"),"05C360")</f>
        <v>05C360</v>
      </c>
      <c r="Y43" s="40" t="str">
        <f ca="1">IFERROR(__xludf.DUMMYFUNCTION("VLOOKUP($D207,IMPORTRANGE(""1F5N2lheBqU_ssv2fEg7XSiyl0_Jtf24RQubw3IWp7fc"",""'LC-2 BOM'!C2:AF900""),Y$1,FALSE)"),"Controller")</f>
        <v>Controller</v>
      </c>
      <c r="Z43" s="40" t="str">
        <f ca="1">IFERROR(__xludf.DUMMYFUNCTION("VLOOKUP($D207,IMPORTRANGE(""1F5N2lheBqU_ssv2fEg7XSiyl0_Jtf24RQubw3IWp7fc"",""'LC-2 BOM'!C2:AF900""),Y$1,FALSE)"),"Controller")</f>
        <v>Controller</v>
      </c>
      <c r="AA43" s="40" t="str">
        <f ca="1">IFERROR(__xludf.DUMMYFUNCTION("VLOOKUP($D207,IMPORTRANGE(""1F5N2lheBqU_ssv2fEg7XSiyl0_Jtf24RQubw3IWp7fc"",""'LC-2 BOM'!C2:AF900""),Y$1,FALSE)"),"Controller")</f>
        <v>Controller</v>
      </c>
      <c r="AB43" s="40" t="str">
        <f ca="1">IFERROR(__xludf.DUMMYFUNCTION("VLOOKUP($D207,IMPORTRANGE(""1F5N2lheBqU_ssv2fEg7XSiyl0_Jtf24RQubw3IWp7fc"",""'LC-2 BOM'!C2:AF1000""),AB$1,FALSE)"),"WFF LC-2 LO2 Storage Schematic - MP-104")</f>
        <v>WFF LC-2 LO2 Storage Schematic - MP-104</v>
      </c>
      <c r="AC43" s="40" t="str">
        <f ca="1">IFERROR(__xludf.DUMMYFUNCTION("VLOOKUP($D207,IMPORTRANGE(""1F5N2lheBqU_ssv2fEg7XSiyl0_Jtf24RQubw3IWp7fc"",""'LC-2 BOM'!C2:AF1000""),AB$1,FALSE)"),"WFF LC-2 LO2 Storage Schematic - MP-104")</f>
        <v>WFF LC-2 LO2 Storage Schematic - MP-104</v>
      </c>
      <c r="AD43" s="40" t="str">
        <f ca="1">IFERROR(__xludf.DUMMYFUNCTION("VLOOKUP($D207,IMPORTRANGE(""1F5N2lheBqU_ssv2fEg7XSiyl0_Jtf24RQubw3IWp7fc"",""'LC-2 BOM'!C2:AF1000""),AB$1,FALSE)"),"WFF LC-2 LO2 Storage Schematic - MP-104")</f>
        <v>WFF LC-2 LO2 Storage Schematic - MP-104</v>
      </c>
      <c r="AE43" s="40" t="str">
        <f ca="1">IFERROR(__xludf.DUMMYFUNCTION("VLOOKUP($D207,IMPORTRANGE(""1F5N2lheBqU_ssv2fEg7XSiyl0_Jtf24RQubw3IWp7fc"",""'LC-2 BOM'!C2:AF1000""),AB$1,FALSE)"),"WFF LC-2 LO2 Storage Schematic - MP-104")</f>
        <v>WFF LC-2 LO2 Storage Schematic - MP-104</v>
      </c>
      <c r="AF43" s="40" t="str">
        <f ca="1">IFERROR(__xludf.DUMMYFUNCTION("VLOOKUP($D207,IMPORTRANGE(""1F5N2lheBqU_ssv2fEg7XSiyl0_Jtf24RQubw3IWp7fc"",""'LC-2 BOM'!C2:AF1000""),AB$1,FALSE)"),"WFF LC-2 LO2 Storage Schematic - MP-104")</f>
        <v>WFF LC-2 LO2 Storage Schematic - MP-104</v>
      </c>
      <c r="AG43" s="40" t="str">
        <f ca="1">IFERROR(__xludf.DUMMYFUNCTION("VLOOKUP($D207,IMPORTRANGE(""1F5N2lheBqU_ssv2fEg7XSiyl0_Jtf24RQubw3IWp7fc"",""'LC-2 BOM'!C2:AF1000""),AB$1,FALSE)"),"WFF LC-2 LO2 Storage Schematic - MP-104")</f>
        <v>WFF LC-2 LO2 Storage Schematic - MP-104</v>
      </c>
      <c r="AH43" s="40" t="str">
        <f ca="1">IFERROR(__xludf.DUMMYFUNCTION("VLOOKUP($D207,IMPORTRANGE(""1F5N2lheBqU_ssv2fEg7XSiyl0_Jtf24RQubw3IWp7fc"",""'LC-2 BOM'!C2:AF1000""),AB$1,FALSE)"),"WFF LC-2 LO2 Storage Schematic - MP-104")</f>
        <v>WFF LC-2 LO2 Storage Schematic - MP-104</v>
      </c>
      <c r="AI43" s="40" t="str">
        <f ca="1">IFERROR(__xludf.DUMMYFUNCTION("VLOOKUP($D207,IMPORTRANGE(""1F5N2lheBqU_ssv2fEg7XSiyl0_Jtf24RQubw3IWp7fc"",""'LC-2 BOM'!C2:AF1000""),AB$1,FALSE)"),"WFF LC-2 LO2 Storage Schematic - MP-104")</f>
        <v>WFF LC-2 LO2 Storage Schematic - MP-104</v>
      </c>
      <c r="AJ43" s="40" t="str">
        <f ca="1">IFERROR(__xludf.DUMMYFUNCTION("VLOOKUP($D207,IMPORTRANGE(""1F5N2lheBqU_ssv2fEg7XSiyl0_Jtf24RQubw3IWp7fc"",""'LC-2 BOM'!C2:AF1000""),AB$1,FALSE)"),"WFF LC-2 LO2 Storage Schematic - MP-104")</f>
        <v>WFF LC-2 LO2 Storage Schematic - MP-104</v>
      </c>
      <c r="AK43" s="40" t="str">
        <f ca="1">IFERROR(__xludf.DUMMYFUNCTION("VLOOKUP($D207,IMPORTRANGE(""1F5N2lheBqU_ssv2fEg7XSiyl0_Jtf24RQubw3IWp7fc"",""'LC-2 BOM'!C2:AF1000""),AB$1,FALSE)"),"WFF LC-2 LO2 Storage Schematic - MP-104")</f>
        <v>WFF LC-2 LO2 Storage Schematic - MP-104</v>
      </c>
      <c r="AL43" s="40" t="str">
        <f ca="1">IFERROR(__xludf.DUMMYFUNCTION("VLOOKUP($D207,IMPORTRANGE(""1F5N2lheBqU_ssv2fEg7XSiyl0_Jtf24RQubw3IWp7fc"",""'LC-2 BOM'!C2:AF1000""),AB$1,FALSE)"),"WFF LC-2 LO2 Storage Schematic - MP-104")</f>
        <v>WFF LC-2 LO2 Storage Schematic - MP-104</v>
      </c>
      <c r="AM43" s="40" t="str">
        <f ca="1">IFERROR(__xludf.DUMMYFUNCTION("VLOOKUP($D207,IMPORTRANGE(""1F5N2lheBqU_ssv2fEg7XSiyl0_Jtf24RQubw3IWp7fc"",""'LC-2 BOM'!C2:AF1000""),AB$1,FALSE)"),"WFF LC-2 LO2 Storage Schematic - MP-104")</f>
        <v>WFF LC-2 LO2 Storage Schematic - MP-104</v>
      </c>
      <c r="AN43" s="40" t="str">
        <f ca="1">IFERROR(__xludf.DUMMYFUNCTION("VLOOKUP($D207,IMPORTRANGE(""1F5N2lheBqU_ssv2fEg7XSiyl0_Jtf24RQubw3IWp7fc"",""'LC-2 BOM'!C2:AF1000""),AB$1,FALSE)"),"WFF LC-2 LO2 Storage Schematic - MP-104")</f>
        <v>WFF LC-2 LO2 Storage Schematic - MP-104</v>
      </c>
      <c r="AO43" s="40" t="str">
        <f ca="1">IFERROR(__xludf.DUMMYFUNCTION("VLOOKUP($D207,IMPORTRANGE(""1F5N2lheBqU_ssv2fEg7XSiyl0_Jtf24RQubw3IWp7fc"",""'LC-2 BOM'!C2:AF1000""),AB$1,FALSE)"),"WFF LC-2 LO2 Storage Schematic - MP-104")</f>
        <v>WFF LC-2 LO2 Storage Schematic - MP-104</v>
      </c>
      <c r="AP43" s="40" t="str">
        <f ca="1">IFERROR(__xludf.DUMMYFUNCTION("VLOOKUP($D207,IMPORTRANGE(""1F5N2lheBqU_ssv2fEg7XSiyl0_Jtf24RQubw3IWp7fc"",""'LC-2 BOM'!C2:AF1000""),AB$1,FALSE)"),"WFF LC-2 LO2 Storage Schematic - MP-104")</f>
        <v>WFF LC-2 LO2 Storage Schematic - MP-104</v>
      </c>
      <c r="AQ43" s="40" t="str">
        <f ca="1">IFERROR(__xludf.DUMMYFUNCTION("VLOOKUP($D207,IMPORTRANGE(""1F5N2lheBqU_ssv2fEg7XSiyl0_Jtf24RQubw3IWp7fc"",""'LC-2 BOM'!C2:AF1000""),AB$1,FALSE)"),"WFF LC-2 LO2 Storage Schematic - MP-104")</f>
        <v>WFF LC-2 LO2 Storage Schematic - MP-104</v>
      </c>
      <c r="AR43" s="40" t="str">
        <f ca="1">IFERROR(__xludf.DUMMYFUNCTION("VLOOKUP($D207,IMPORTRANGE(""1F5N2lheBqU_ssv2fEg7XSiyl0_Jtf24RQubw3IWp7fc"",""'LC-2 BOM'!C2:AF1000""),AB$1,FALSE)"),"WFF LC-2 LO2 Storage Schematic - MP-104")</f>
        <v>WFF LC-2 LO2 Storage Schematic - MP-104</v>
      </c>
      <c r="AS43" s="40" t="str">
        <f ca="1">IFERROR(__xludf.DUMMYFUNCTION("VLOOKUP($D207,IMPORTRANGE(""1F5N2lheBqU_ssv2fEg7XSiyl0_Jtf24RQubw3IWp7fc"",""'LC-2 BOM'!C2:AF1000""),AB$1,FALSE)"),"WFF LC-2 LO2 Storage Schematic - MP-104")</f>
        <v>WFF LC-2 LO2 Storage Schematic - MP-104</v>
      </c>
      <c r="AT43" s="40" t="str">
        <f ca="1">IFERROR(__xludf.DUMMYFUNCTION("VLOOKUP($D207,IMPORTRANGE(""1F5N2lheBqU_ssv2fEg7XSiyl0_Jtf24RQubw3IWp7fc"",""'LC-2 BOM'!C2:AF1000""),AB$1,FALSE)"),"WFF LC-2 LO2 Storage Schematic - MP-104")</f>
        <v>WFF LC-2 LO2 Storage Schematic - MP-104</v>
      </c>
      <c r="AU43" s="40" t="str">
        <f ca="1">IFERROR(__xludf.DUMMYFUNCTION("VLOOKUP($D207,IMPORTRANGE(""1F5N2lheBqU_ssv2fEg7XSiyl0_Jtf24RQubw3IWp7fc"",""'LC-2 BOM'!C2:AF1000""),AB$1,FALSE)"),"WFF LC-2 LO2 Storage Schematic - MP-104")</f>
        <v>WFF LC-2 LO2 Storage Schematic - MP-104</v>
      </c>
      <c r="AV43" s="40" t="str">
        <f ca="1">IFERROR(__xludf.DUMMYFUNCTION("VLOOKUP($D207,IMPORTRANGE(""1F5N2lheBqU_ssv2fEg7XSiyl0_Jtf24RQubw3IWp7fc"",""'LC-2 BOM'!C2:AF1000""),AB$1,FALSE)"),"WFF LC-2 LO2 Storage Schematic - MP-104")</f>
        <v>WFF LC-2 LO2 Storage Schematic - MP-104</v>
      </c>
      <c r="AW43" s="40" t="str">
        <f ca="1">IFERROR(__xludf.DUMMYFUNCTION("VLOOKUP($D207,IMPORTRANGE(""1F5N2lheBqU_ssv2fEg7XSiyl0_Jtf24RQubw3IWp7fc"",""'LC-2 BOM'!C2:AF1000""),AB$1,FALSE)"),"WFF LC-2 LO2 Storage Schematic - MP-104")</f>
        <v>WFF LC-2 LO2 Storage Schematic - MP-104</v>
      </c>
      <c r="AX43" s="40" t="str">
        <f ca="1">IFERROR(__xludf.DUMMYFUNCTION("VLOOKUP($D207,IMPORTRANGE(""1F5N2lheBqU_ssv2fEg7XSiyl0_Jtf24RQubw3IWp7fc"",""'LC-2 BOM'!C2:AF1000""),AB$1,FALSE)"),"WFF LC-2 LO2 Storage Schematic - MP-104")</f>
        <v>WFF LC-2 LO2 Storage Schematic - MP-104</v>
      </c>
      <c r="AY43" s="40" t="str">
        <f ca="1">IFERROR(__xludf.DUMMYFUNCTION("VLOOKUP($D207,IMPORTRANGE(""1F5N2lheBqU_ssv2fEg7XSiyl0_Jtf24RQubw3IWp7fc"",""'LC-2 BOM'!C2:AF1000""),AB$1,FALSE)"),"WFF LC-2 LO2 Storage Schematic - MP-104")</f>
        <v>WFF LC-2 LO2 Storage Schematic - MP-104</v>
      </c>
      <c r="AZ43" s="40" t="str">
        <f ca="1">IFERROR(__xludf.DUMMYFUNCTION("VLOOKUP($D207,IMPORTRANGE(""1F5N2lheBqU_ssv2fEg7XSiyl0_Jtf24RQubw3IWp7fc"",""'LC-2 BOM'!C2:AF1000""),AB$1,FALSE)"),"WFF LC-2 LO2 Storage Schematic - MP-104")</f>
        <v>WFF LC-2 LO2 Storage Schematic - MP-104</v>
      </c>
      <c r="BA43" s="40" t="str">
        <f ca="1">IFERROR(__xludf.DUMMYFUNCTION("VLOOKUP($D207,IMPORTRANGE(""1F5N2lheBqU_ssv2fEg7XSiyl0_Jtf24RQubw3IWp7fc"",""'LC-2 BOM'!C2:AF1000""),AB$1,FALSE)"),"WFF LC-2 LO2 Storage Schematic - MP-104")</f>
        <v>WFF LC-2 LO2 Storage Schematic - MP-104</v>
      </c>
    </row>
    <row r="44" spans="1:53" ht="14.25">
      <c r="A44" s="119" t="str">
        <f>CONCATENATE(VLOOKUP(E44,Systems,2,FALSE),"-",VLOOKUP(F44,Subsystems,2,FALSE),"-",VLOOKUP(G44,Components,2,FALSE),"-",VLOOKUP(R44,Metrics,2,FALSE),"-",B44)</f>
        <v>LOX-LT1-LS-PxC-377</v>
      </c>
      <c r="B44" s="100">
        <v>377</v>
      </c>
      <c r="C44" s="99" t="s">
        <v>197</v>
      </c>
      <c r="D44" s="263" t="s">
        <v>196</v>
      </c>
      <c r="E44" s="99" t="s">
        <v>184</v>
      </c>
      <c r="F44" s="99" t="s">
        <v>194</v>
      </c>
      <c r="G44" s="99" t="s">
        <v>88</v>
      </c>
      <c r="H44" s="100" t="s">
        <v>89</v>
      </c>
      <c r="I44" s="100" t="str">
        <f>VLOOKUP(L44,InterfaceCards,2,FALSE)</f>
        <v>C2</v>
      </c>
      <c r="J44" s="39" t="str">
        <f>VLOOKUP(I44,'REF - Interface Cards'!$F$2:$G$11,2,FALSE)</f>
        <v>CB8</v>
      </c>
      <c r="K44" s="267">
        <f>VLOOKUP(L44,InterfaceCards,3,FALSE)</f>
        <v>3</v>
      </c>
      <c r="L44" s="99" t="s">
        <v>190</v>
      </c>
      <c r="M44" s="272">
        <v>23</v>
      </c>
      <c r="N44" s="96">
        <v>19</v>
      </c>
      <c r="O44" s="100" t="s">
        <v>187</v>
      </c>
      <c r="P44" s="99"/>
      <c r="Q44" s="99"/>
      <c r="R44" s="100" t="s">
        <v>99</v>
      </c>
      <c r="S44" s="99" t="s">
        <v>96</v>
      </c>
      <c r="T44" s="110"/>
      <c r="U44" s="110"/>
      <c r="V44" s="110" t="b">
        <v>0</v>
      </c>
      <c r="W44" s="115" t="str">
        <f>CONCATENATE(L44,":",N44)</f>
        <v>DI6:19</v>
      </c>
      <c r="X44" s="40" t="str">
        <f ca="1">IFERROR(__xludf.DUMMYFUNCTION("VLOOKUP($D119,IMPORTRANGE(""1F5N2lheBqU_ssv2fEg7XSiyl0_Jtf24RQubw3IWp7fc"",""'LC-2 BOM'!C2:AF1000""),X$1,FALSE)"),"05C360")</f>
        <v>05C360</v>
      </c>
      <c r="Y44" s="40" t="str">
        <f ca="1">IFERROR(__xludf.DUMMYFUNCTION("VLOOKUP($D208,IMPORTRANGE(""1F5N2lheBqU_ssv2fEg7XSiyl0_Jtf24RQubw3IWp7fc"",""'LC-2 BOM'!C2:AF900""),Y$1,FALSE)"),"Controller")</f>
        <v>Controller</v>
      </c>
      <c r="Z44" s="40" t="str">
        <f ca="1">IFERROR(__xludf.DUMMYFUNCTION("VLOOKUP($D208,IMPORTRANGE(""1F5N2lheBqU_ssv2fEg7XSiyl0_Jtf24RQubw3IWp7fc"",""'LC-2 BOM'!C2:AF900""),Y$1,FALSE)"),"Controller")</f>
        <v>Controller</v>
      </c>
      <c r="AA44" s="40" t="str">
        <f ca="1">IFERROR(__xludf.DUMMYFUNCTION("VLOOKUP($D208,IMPORTRANGE(""1F5N2lheBqU_ssv2fEg7XSiyl0_Jtf24RQubw3IWp7fc"",""'LC-2 BOM'!C2:AF900""),Y$1,FALSE)"),"Controller")</f>
        <v>Controller</v>
      </c>
      <c r="AB44" s="40" t="str">
        <f ca="1">IFERROR(__xludf.DUMMYFUNCTION("VLOOKUP($D208,IMPORTRANGE(""1F5N2lheBqU_ssv2fEg7XSiyl0_Jtf24RQubw3IWp7fc"",""'LC-2 BOM'!C2:AF1000""),AB$1,FALSE)"),"WFF LC-2 LO2 Storage Schematic - MP-104")</f>
        <v>WFF LC-2 LO2 Storage Schematic - MP-104</v>
      </c>
      <c r="AC44" s="40" t="str">
        <f ca="1">IFERROR(__xludf.DUMMYFUNCTION("VLOOKUP($D208,IMPORTRANGE(""1F5N2lheBqU_ssv2fEg7XSiyl0_Jtf24RQubw3IWp7fc"",""'LC-2 BOM'!C2:AF1000""),AB$1,FALSE)"),"WFF LC-2 LO2 Storage Schematic - MP-104")</f>
        <v>WFF LC-2 LO2 Storage Schematic - MP-104</v>
      </c>
      <c r="AD44" s="40" t="str">
        <f ca="1">IFERROR(__xludf.DUMMYFUNCTION("VLOOKUP($D208,IMPORTRANGE(""1F5N2lheBqU_ssv2fEg7XSiyl0_Jtf24RQubw3IWp7fc"",""'LC-2 BOM'!C2:AF1000""),AB$1,FALSE)"),"WFF LC-2 LO2 Storage Schematic - MP-104")</f>
        <v>WFF LC-2 LO2 Storage Schematic - MP-104</v>
      </c>
      <c r="AE44" s="40" t="str">
        <f ca="1">IFERROR(__xludf.DUMMYFUNCTION("VLOOKUP($D208,IMPORTRANGE(""1F5N2lheBqU_ssv2fEg7XSiyl0_Jtf24RQubw3IWp7fc"",""'LC-2 BOM'!C2:AF1000""),AB$1,FALSE)"),"WFF LC-2 LO2 Storage Schematic - MP-104")</f>
        <v>WFF LC-2 LO2 Storage Schematic - MP-104</v>
      </c>
      <c r="AF44" s="40" t="str">
        <f ca="1">IFERROR(__xludf.DUMMYFUNCTION("VLOOKUP($D208,IMPORTRANGE(""1F5N2lheBqU_ssv2fEg7XSiyl0_Jtf24RQubw3IWp7fc"",""'LC-2 BOM'!C2:AF1000""),AB$1,FALSE)"),"WFF LC-2 LO2 Storage Schematic - MP-104")</f>
        <v>WFF LC-2 LO2 Storage Schematic - MP-104</v>
      </c>
      <c r="AG44" s="40" t="str">
        <f ca="1">IFERROR(__xludf.DUMMYFUNCTION("VLOOKUP($D208,IMPORTRANGE(""1F5N2lheBqU_ssv2fEg7XSiyl0_Jtf24RQubw3IWp7fc"",""'LC-2 BOM'!C2:AF1000""),AB$1,FALSE)"),"WFF LC-2 LO2 Storage Schematic - MP-104")</f>
        <v>WFF LC-2 LO2 Storage Schematic - MP-104</v>
      </c>
      <c r="AH44" s="40" t="str">
        <f ca="1">IFERROR(__xludf.DUMMYFUNCTION("VLOOKUP($D208,IMPORTRANGE(""1F5N2lheBqU_ssv2fEg7XSiyl0_Jtf24RQubw3IWp7fc"",""'LC-2 BOM'!C2:AF1000""),AB$1,FALSE)"),"WFF LC-2 LO2 Storage Schematic - MP-104")</f>
        <v>WFF LC-2 LO2 Storage Schematic - MP-104</v>
      </c>
      <c r="AI44" s="40" t="str">
        <f ca="1">IFERROR(__xludf.DUMMYFUNCTION("VLOOKUP($D208,IMPORTRANGE(""1F5N2lheBqU_ssv2fEg7XSiyl0_Jtf24RQubw3IWp7fc"",""'LC-2 BOM'!C2:AF1000""),AB$1,FALSE)"),"WFF LC-2 LO2 Storage Schematic - MP-104")</f>
        <v>WFF LC-2 LO2 Storage Schematic - MP-104</v>
      </c>
      <c r="AJ44" s="40" t="str">
        <f ca="1">IFERROR(__xludf.DUMMYFUNCTION("VLOOKUP($D208,IMPORTRANGE(""1F5N2lheBqU_ssv2fEg7XSiyl0_Jtf24RQubw3IWp7fc"",""'LC-2 BOM'!C2:AF1000""),AB$1,FALSE)"),"WFF LC-2 LO2 Storage Schematic - MP-104")</f>
        <v>WFF LC-2 LO2 Storage Schematic - MP-104</v>
      </c>
      <c r="AK44" s="40" t="str">
        <f ca="1">IFERROR(__xludf.DUMMYFUNCTION("VLOOKUP($D208,IMPORTRANGE(""1F5N2lheBqU_ssv2fEg7XSiyl0_Jtf24RQubw3IWp7fc"",""'LC-2 BOM'!C2:AF1000""),AB$1,FALSE)"),"WFF LC-2 LO2 Storage Schematic - MP-104")</f>
        <v>WFF LC-2 LO2 Storage Schematic - MP-104</v>
      </c>
      <c r="AL44" s="40" t="str">
        <f ca="1">IFERROR(__xludf.DUMMYFUNCTION("VLOOKUP($D208,IMPORTRANGE(""1F5N2lheBqU_ssv2fEg7XSiyl0_Jtf24RQubw3IWp7fc"",""'LC-2 BOM'!C2:AF1000""),AB$1,FALSE)"),"WFF LC-2 LO2 Storage Schematic - MP-104")</f>
        <v>WFF LC-2 LO2 Storage Schematic - MP-104</v>
      </c>
      <c r="AM44" s="40" t="str">
        <f ca="1">IFERROR(__xludf.DUMMYFUNCTION("VLOOKUP($D208,IMPORTRANGE(""1F5N2lheBqU_ssv2fEg7XSiyl0_Jtf24RQubw3IWp7fc"",""'LC-2 BOM'!C2:AF1000""),AB$1,FALSE)"),"WFF LC-2 LO2 Storage Schematic - MP-104")</f>
        <v>WFF LC-2 LO2 Storage Schematic - MP-104</v>
      </c>
      <c r="AN44" s="40" t="str">
        <f ca="1">IFERROR(__xludf.DUMMYFUNCTION("VLOOKUP($D208,IMPORTRANGE(""1F5N2lheBqU_ssv2fEg7XSiyl0_Jtf24RQubw3IWp7fc"",""'LC-2 BOM'!C2:AF1000""),AB$1,FALSE)"),"WFF LC-2 LO2 Storage Schematic - MP-104")</f>
        <v>WFF LC-2 LO2 Storage Schematic - MP-104</v>
      </c>
      <c r="AO44" s="40" t="str">
        <f ca="1">IFERROR(__xludf.DUMMYFUNCTION("VLOOKUP($D208,IMPORTRANGE(""1F5N2lheBqU_ssv2fEg7XSiyl0_Jtf24RQubw3IWp7fc"",""'LC-2 BOM'!C2:AF1000""),AB$1,FALSE)"),"WFF LC-2 LO2 Storage Schematic - MP-104")</f>
        <v>WFF LC-2 LO2 Storage Schematic - MP-104</v>
      </c>
      <c r="AP44" s="40" t="str">
        <f ca="1">IFERROR(__xludf.DUMMYFUNCTION("VLOOKUP($D208,IMPORTRANGE(""1F5N2lheBqU_ssv2fEg7XSiyl0_Jtf24RQubw3IWp7fc"",""'LC-2 BOM'!C2:AF1000""),AB$1,FALSE)"),"WFF LC-2 LO2 Storage Schematic - MP-104")</f>
        <v>WFF LC-2 LO2 Storage Schematic - MP-104</v>
      </c>
      <c r="AQ44" s="40" t="str">
        <f ca="1">IFERROR(__xludf.DUMMYFUNCTION("VLOOKUP($D208,IMPORTRANGE(""1F5N2lheBqU_ssv2fEg7XSiyl0_Jtf24RQubw3IWp7fc"",""'LC-2 BOM'!C2:AF1000""),AB$1,FALSE)"),"WFF LC-2 LO2 Storage Schematic - MP-104")</f>
        <v>WFF LC-2 LO2 Storage Schematic - MP-104</v>
      </c>
      <c r="AR44" s="40" t="str">
        <f ca="1">IFERROR(__xludf.DUMMYFUNCTION("VLOOKUP($D208,IMPORTRANGE(""1F5N2lheBqU_ssv2fEg7XSiyl0_Jtf24RQubw3IWp7fc"",""'LC-2 BOM'!C2:AF1000""),AB$1,FALSE)"),"WFF LC-2 LO2 Storage Schematic - MP-104")</f>
        <v>WFF LC-2 LO2 Storage Schematic - MP-104</v>
      </c>
      <c r="AS44" s="40" t="str">
        <f ca="1">IFERROR(__xludf.DUMMYFUNCTION("VLOOKUP($D208,IMPORTRANGE(""1F5N2lheBqU_ssv2fEg7XSiyl0_Jtf24RQubw3IWp7fc"",""'LC-2 BOM'!C2:AF1000""),AB$1,FALSE)"),"WFF LC-2 LO2 Storage Schematic - MP-104")</f>
        <v>WFF LC-2 LO2 Storage Schematic - MP-104</v>
      </c>
      <c r="AT44" s="40" t="str">
        <f ca="1">IFERROR(__xludf.DUMMYFUNCTION("VLOOKUP($D208,IMPORTRANGE(""1F5N2lheBqU_ssv2fEg7XSiyl0_Jtf24RQubw3IWp7fc"",""'LC-2 BOM'!C2:AF1000""),AB$1,FALSE)"),"WFF LC-2 LO2 Storage Schematic - MP-104")</f>
        <v>WFF LC-2 LO2 Storage Schematic - MP-104</v>
      </c>
      <c r="AU44" s="40" t="str">
        <f ca="1">IFERROR(__xludf.DUMMYFUNCTION("VLOOKUP($D208,IMPORTRANGE(""1F5N2lheBqU_ssv2fEg7XSiyl0_Jtf24RQubw3IWp7fc"",""'LC-2 BOM'!C2:AF1000""),AB$1,FALSE)"),"WFF LC-2 LO2 Storage Schematic - MP-104")</f>
        <v>WFF LC-2 LO2 Storage Schematic - MP-104</v>
      </c>
      <c r="AV44" s="40" t="str">
        <f ca="1">IFERROR(__xludf.DUMMYFUNCTION("VLOOKUP($D208,IMPORTRANGE(""1F5N2lheBqU_ssv2fEg7XSiyl0_Jtf24RQubw3IWp7fc"",""'LC-2 BOM'!C2:AF1000""),AB$1,FALSE)"),"WFF LC-2 LO2 Storage Schematic - MP-104")</f>
        <v>WFF LC-2 LO2 Storage Schematic - MP-104</v>
      </c>
      <c r="AW44" s="40" t="str">
        <f ca="1">IFERROR(__xludf.DUMMYFUNCTION("VLOOKUP($D208,IMPORTRANGE(""1F5N2lheBqU_ssv2fEg7XSiyl0_Jtf24RQubw3IWp7fc"",""'LC-2 BOM'!C2:AF1000""),AB$1,FALSE)"),"WFF LC-2 LO2 Storage Schematic - MP-104")</f>
        <v>WFF LC-2 LO2 Storage Schematic - MP-104</v>
      </c>
      <c r="AX44" s="40" t="str">
        <f ca="1">IFERROR(__xludf.DUMMYFUNCTION("VLOOKUP($D208,IMPORTRANGE(""1F5N2lheBqU_ssv2fEg7XSiyl0_Jtf24RQubw3IWp7fc"",""'LC-2 BOM'!C2:AF1000""),AB$1,FALSE)"),"WFF LC-2 LO2 Storage Schematic - MP-104")</f>
        <v>WFF LC-2 LO2 Storage Schematic - MP-104</v>
      </c>
      <c r="AY44" s="40" t="str">
        <f ca="1">IFERROR(__xludf.DUMMYFUNCTION("VLOOKUP($D208,IMPORTRANGE(""1F5N2lheBqU_ssv2fEg7XSiyl0_Jtf24RQubw3IWp7fc"",""'LC-2 BOM'!C2:AF1000""),AB$1,FALSE)"),"WFF LC-2 LO2 Storage Schematic - MP-104")</f>
        <v>WFF LC-2 LO2 Storage Schematic - MP-104</v>
      </c>
      <c r="AZ44" s="40" t="str">
        <f ca="1">IFERROR(__xludf.DUMMYFUNCTION("VLOOKUP($D208,IMPORTRANGE(""1F5N2lheBqU_ssv2fEg7XSiyl0_Jtf24RQubw3IWp7fc"",""'LC-2 BOM'!C2:AF1000""),AB$1,FALSE)"),"WFF LC-2 LO2 Storage Schematic - MP-104")</f>
        <v>WFF LC-2 LO2 Storage Schematic - MP-104</v>
      </c>
      <c r="BA44" s="40" t="str">
        <f ca="1">IFERROR(__xludf.DUMMYFUNCTION("VLOOKUP($D208,IMPORTRANGE(""1F5N2lheBqU_ssv2fEg7XSiyl0_Jtf24RQubw3IWp7fc"",""'LC-2 BOM'!C2:AF1000""),AB$1,FALSE)"),"WFF LC-2 LO2 Storage Schematic - MP-104")</f>
        <v>WFF LC-2 LO2 Storage Schematic - MP-104</v>
      </c>
    </row>
    <row r="45" spans="1:53" ht="14.25">
      <c r="A45" s="119" t="str">
        <f>CONCATENATE(VLOOKUP(E45,Systems,2,FALSE),"-",VLOOKUP(F45,Subsystems,2,FALSE),"-",VLOOKUP(G45,Components,2,FALSE),"-",VLOOKUP(R45,Metrics,2,FALSE),"-",B45)</f>
        <v>LOX-LT1-DVL-B-319</v>
      </c>
      <c r="B45" s="100">
        <v>319</v>
      </c>
      <c r="C45" s="99" t="s">
        <v>198</v>
      </c>
      <c r="D45" s="103" t="s">
        <v>199</v>
      </c>
      <c r="E45" s="99" t="s">
        <v>184</v>
      </c>
      <c r="F45" s="99" t="s">
        <v>194</v>
      </c>
      <c r="G45" s="99" t="s">
        <v>101</v>
      </c>
      <c r="H45" s="100" t="s">
        <v>102</v>
      </c>
      <c r="I45" s="100" t="str">
        <f>VLOOKUP(L45,InterfaceCards,2,FALSE)</f>
        <v>C2</v>
      </c>
      <c r="J45" s="39" t="str">
        <f>VLOOKUP(I45,'REF - Interface Cards'!$F$2:$G$11,2,FALSE)</f>
        <v>CB8</v>
      </c>
      <c r="K45" s="100">
        <f>VLOOKUP(L45,InterfaceCards,3,FALSE)</f>
        <v>4</v>
      </c>
      <c r="L45" s="99" t="s">
        <v>186</v>
      </c>
      <c r="M45" s="99">
        <v>2</v>
      </c>
      <c r="N45" s="96" t="s">
        <v>104</v>
      </c>
      <c r="O45" s="100" t="s">
        <v>187</v>
      </c>
      <c r="P45" s="205"/>
      <c r="Q45" s="205"/>
      <c r="R45" s="268" t="s">
        <v>105</v>
      </c>
      <c r="S45" s="119" t="s">
        <v>96</v>
      </c>
      <c r="T45" s="264"/>
      <c r="U45" s="115"/>
      <c r="V45" s="115" t="b">
        <v>0</v>
      </c>
      <c r="W45" s="115" t="str">
        <f>CONCATENATE(L45,":",N45)</f>
        <v>DO7:01</v>
      </c>
      <c r="X45" s="40" t="str">
        <f ca="1">IFERROR(__xludf.DUMMYFUNCTION("VLOOKUP($D119,IMPORTRANGE(""1F5N2lheBqU_ssv2fEg7XSiyl0_Jtf24RQubw3IWp7fc"",""'LC-2 BOM'!C2:AF1000""),X$1,FALSE)"),"05C360")</f>
        <v>05C360</v>
      </c>
      <c r="Y45" s="40" t="str">
        <f ca="1">IFERROR(__xludf.DUMMYFUNCTION("VLOOKUP($D241,IMPORTRANGE(""1zGeY54V42y3h6ga3LEauokEcjIAfHuNXKCYKLfLWtMI"",""'LC-2 BOM'!C2:AF900""),Y$1,FALSE)"),"Ball Valve, Discrete")</f>
        <v>Ball Valve, Discrete</v>
      </c>
      <c r="Z45" s="40" t="str">
        <f ca="1">IFERROR(__xludf.DUMMYFUNCTION("VLOOKUP($D241,IMPORTRANGE(""1zGeY54V42y3h6ga3LEauokEcjIAfHuNXKCYKLfLWtMI"",""'LC-2 BOM'!C2:AF900""),Y$1,FALSE)"),"Ball Valve, Discrete")</f>
        <v>Ball Valve, Discrete</v>
      </c>
      <c r="AA45" s="40" t="str">
        <f ca="1">IFERROR(__xludf.DUMMYFUNCTION("VLOOKUP($D241,IMPORTRANGE(""1zGeY54V42y3h6ga3LEauokEcjIAfHuNXKCYKLfLWtMI"",""'LC-2 BOM'!C2:AF900""),Y$1,FALSE)"),"Ball Valve, Discrete")</f>
        <v>Ball Valve, Discrete</v>
      </c>
      <c r="AB45" s="40" t="str">
        <f ca="1">IFERROR(__xludf.DUMMYFUNCTION("VLOOKUP($D241,IMPORTRANGE(""1F5N2lheBqU_ssv2fEg7XSiyl0_Jtf24RQubw3IWp7fc"",""'LC-2 BOM'!C2:AF1000""),AB$1,FALSE)"),"WFF LC-2 LO2 Storage Schematic - MP-104")</f>
        <v>WFF LC-2 LO2 Storage Schematic - MP-104</v>
      </c>
      <c r="AC45" s="40" t="str">
        <f ca="1">IFERROR(__xludf.DUMMYFUNCTION("VLOOKUP($D241,IMPORTRANGE(""1F5N2lheBqU_ssv2fEg7XSiyl0_Jtf24RQubw3IWp7fc"",""'LC-2 BOM'!C2:AF1000""),AB$1,FALSE)"),"WFF LC-2 LO2 Storage Schematic - MP-104")</f>
        <v>WFF LC-2 LO2 Storage Schematic - MP-104</v>
      </c>
      <c r="AD45" s="40" t="str">
        <f ca="1">IFERROR(__xludf.DUMMYFUNCTION("VLOOKUP($D241,IMPORTRANGE(""1F5N2lheBqU_ssv2fEg7XSiyl0_Jtf24RQubw3IWp7fc"",""'LC-2 BOM'!C2:AF1000""),AB$1,FALSE)"),"WFF LC-2 LO2 Storage Schematic - MP-104")</f>
        <v>WFF LC-2 LO2 Storage Schematic - MP-104</v>
      </c>
      <c r="AE45" s="40" t="str">
        <f ca="1">IFERROR(__xludf.DUMMYFUNCTION("VLOOKUP($D241,IMPORTRANGE(""1F5N2lheBqU_ssv2fEg7XSiyl0_Jtf24RQubw3IWp7fc"",""'LC-2 BOM'!C2:AF1000""),AB$1,FALSE)"),"WFF LC-2 LO2 Storage Schematic - MP-104")</f>
        <v>WFF LC-2 LO2 Storage Schematic - MP-104</v>
      </c>
      <c r="AF45" s="40" t="str">
        <f ca="1">IFERROR(__xludf.DUMMYFUNCTION("VLOOKUP($D241,IMPORTRANGE(""1F5N2lheBqU_ssv2fEg7XSiyl0_Jtf24RQubw3IWp7fc"",""'LC-2 BOM'!C2:AF1000""),AB$1,FALSE)"),"WFF LC-2 LO2 Storage Schematic - MP-104")</f>
        <v>WFF LC-2 LO2 Storage Schematic - MP-104</v>
      </c>
      <c r="AG45" s="40" t="str">
        <f ca="1">IFERROR(__xludf.DUMMYFUNCTION("VLOOKUP($D241,IMPORTRANGE(""1F5N2lheBqU_ssv2fEg7XSiyl0_Jtf24RQubw3IWp7fc"",""'LC-2 BOM'!C2:AF1000""),AB$1,FALSE)"),"WFF LC-2 LO2 Storage Schematic - MP-104")</f>
        <v>WFF LC-2 LO2 Storage Schematic - MP-104</v>
      </c>
      <c r="AH45" s="40" t="str">
        <f ca="1">IFERROR(__xludf.DUMMYFUNCTION("VLOOKUP($D241,IMPORTRANGE(""1F5N2lheBqU_ssv2fEg7XSiyl0_Jtf24RQubw3IWp7fc"",""'LC-2 BOM'!C2:AF1000""),AB$1,FALSE)"),"WFF LC-2 LO2 Storage Schematic - MP-104")</f>
        <v>WFF LC-2 LO2 Storage Schematic - MP-104</v>
      </c>
      <c r="AI45" s="40" t="str">
        <f ca="1">IFERROR(__xludf.DUMMYFUNCTION("VLOOKUP($D241,IMPORTRANGE(""1F5N2lheBqU_ssv2fEg7XSiyl0_Jtf24RQubw3IWp7fc"",""'LC-2 BOM'!C2:AF1000""),AB$1,FALSE)"),"WFF LC-2 LO2 Storage Schematic - MP-104")</f>
        <v>WFF LC-2 LO2 Storage Schematic - MP-104</v>
      </c>
      <c r="AJ45" s="40" t="str">
        <f ca="1">IFERROR(__xludf.DUMMYFUNCTION("VLOOKUP($D241,IMPORTRANGE(""1F5N2lheBqU_ssv2fEg7XSiyl0_Jtf24RQubw3IWp7fc"",""'LC-2 BOM'!C2:AF1000""),AB$1,FALSE)"),"WFF LC-2 LO2 Storage Schematic - MP-104")</f>
        <v>WFF LC-2 LO2 Storage Schematic - MP-104</v>
      </c>
      <c r="AK45" s="40" t="str">
        <f ca="1">IFERROR(__xludf.DUMMYFUNCTION("VLOOKUP($D241,IMPORTRANGE(""1F5N2lheBqU_ssv2fEg7XSiyl0_Jtf24RQubw3IWp7fc"",""'LC-2 BOM'!C2:AF1000""),AB$1,FALSE)"),"WFF LC-2 LO2 Storage Schematic - MP-104")</f>
        <v>WFF LC-2 LO2 Storage Schematic - MP-104</v>
      </c>
      <c r="AL45" s="40" t="str">
        <f ca="1">IFERROR(__xludf.DUMMYFUNCTION("VLOOKUP($D241,IMPORTRANGE(""1F5N2lheBqU_ssv2fEg7XSiyl0_Jtf24RQubw3IWp7fc"",""'LC-2 BOM'!C2:AF1000""),AB$1,FALSE)"),"WFF LC-2 LO2 Storage Schematic - MP-104")</f>
        <v>WFF LC-2 LO2 Storage Schematic - MP-104</v>
      </c>
      <c r="AM45" s="40" t="str">
        <f ca="1">IFERROR(__xludf.DUMMYFUNCTION("VLOOKUP($D241,IMPORTRANGE(""1F5N2lheBqU_ssv2fEg7XSiyl0_Jtf24RQubw3IWp7fc"",""'LC-2 BOM'!C2:AF1000""),AB$1,FALSE)"),"WFF LC-2 LO2 Storage Schematic - MP-104")</f>
        <v>WFF LC-2 LO2 Storage Schematic - MP-104</v>
      </c>
      <c r="AN45" s="40" t="str">
        <f ca="1">IFERROR(__xludf.DUMMYFUNCTION("VLOOKUP($D241,IMPORTRANGE(""1F5N2lheBqU_ssv2fEg7XSiyl0_Jtf24RQubw3IWp7fc"",""'LC-2 BOM'!C2:AF1000""),AB$1,FALSE)"),"WFF LC-2 LO2 Storage Schematic - MP-104")</f>
        <v>WFF LC-2 LO2 Storage Schematic - MP-104</v>
      </c>
      <c r="AO45" s="40" t="str">
        <f ca="1">IFERROR(__xludf.DUMMYFUNCTION("VLOOKUP($D241,IMPORTRANGE(""1F5N2lheBqU_ssv2fEg7XSiyl0_Jtf24RQubw3IWp7fc"",""'LC-2 BOM'!C2:AF1000""),AB$1,FALSE)"),"WFF LC-2 LO2 Storage Schematic - MP-104")</f>
        <v>WFF LC-2 LO2 Storage Schematic - MP-104</v>
      </c>
      <c r="AP45" s="40" t="str">
        <f ca="1">IFERROR(__xludf.DUMMYFUNCTION("VLOOKUP($D241,IMPORTRANGE(""1F5N2lheBqU_ssv2fEg7XSiyl0_Jtf24RQubw3IWp7fc"",""'LC-2 BOM'!C2:AF1000""),AB$1,FALSE)"),"WFF LC-2 LO2 Storage Schematic - MP-104")</f>
        <v>WFF LC-2 LO2 Storage Schematic - MP-104</v>
      </c>
      <c r="AQ45" s="40" t="str">
        <f ca="1">IFERROR(__xludf.DUMMYFUNCTION("VLOOKUP($D241,IMPORTRANGE(""1F5N2lheBqU_ssv2fEg7XSiyl0_Jtf24RQubw3IWp7fc"",""'LC-2 BOM'!C2:AF1000""),AB$1,FALSE)"),"WFF LC-2 LO2 Storage Schematic - MP-104")</f>
        <v>WFF LC-2 LO2 Storage Schematic - MP-104</v>
      </c>
      <c r="AR45" s="40" t="str">
        <f ca="1">IFERROR(__xludf.DUMMYFUNCTION("VLOOKUP($D241,IMPORTRANGE(""1F5N2lheBqU_ssv2fEg7XSiyl0_Jtf24RQubw3IWp7fc"",""'LC-2 BOM'!C2:AF1000""),AB$1,FALSE)"),"WFF LC-2 LO2 Storage Schematic - MP-104")</f>
        <v>WFF LC-2 LO2 Storage Schematic - MP-104</v>
      </c>
      <c r="AS45" s="40" t="str">
        <f ca="1">IFERROR(__xludf.DUMMYFUNCTION("VLOOKUP($D241,IMPORTRANGE(""1F5N2lheBqU_ssv2fEg7XSiyl0_Jtf24RQubw3IWp7fc"",""'LC-2 BOM'!C2:AF1000""),AB$1,FALSE)"),"WFF LC-2 LO2 Storage Schematic - MP-104")</f>
        <v>WFF LC-2 LO2 Storage Schematic - MP-104</v>
      </c>
      <c r="AT45" s="40" t="str">
        <f ca="1">IFERROR(__xludf.DUMMYFUNCTION("VLOOKUP($D241,IMPORTRANGE(""1F5N2lheBqU_ssv2fEg7XSiyl0_Jtf24RQubw3IWp7fc"",""'LC-2 BOM'!C2:AF1000""),AB$1,FALSE)"),"WFF LC-2 LO2 Storage Schematic - MP-104")</f>
        <v>WFF LC-2 LO2 Storage Schematic - MP-104</v>
      </c>
      <c r="AU45" s="40" t="str">
        <f ca="1">IFERROR(__xludf.DUMMYFUNCTION("VLOOKUP($D241,IMPORTRANGE(""1F5N2lheBqU_ssv2fEg7XSiyl0_Jtf24RQubw3IWp7fc"",""'LC-2 BOM'!C2:AF1000""),AB$1,FALSE)"),"WFF LC-2 LO2 Storage Schematic - MP-104")</f>
        <v>WFF LC-2 LO2 Storage Schematic - MP-104</v>
      </c>
      <c r="AV45" s="40" t="str">
        <f ca="1">IFERROR(__xludf.DUMMYFUNCTION("VLOOKUP($D241,IMPORTRANGE(""1F5N2lheBqU_ssv2fEg7XSiyl0_Jtf24RQubw3IWp7fc"",""'LC-2 BOM'!C2:AF1000""),AB$1,FALSE)"),"WFF LC-2 LO2 Storage Schematic - MP-104")</f>
        <v>WFF LC-2 LO2 Storage Schematic - MP-104</v>
      </c>
      <c r="AW45" s="40" t="str">
        <f ca="1">IFERROR(__xludf.DUMMYFUNCTION("VLOOKUP($D241,IMPORTRANGE(""1F5N2lheBqU_ssv2fEg7XSiyl0_Jtf24RQubw3IWp7fc"",""'LC-2 BOM'!C2:AF1000""),AB$1,FALSE)"),"WFF LC-2 LO2 Storage Schematic - MP-104")</f>
        <v>WFF LC-2 LO2 Storage Schematic - MP-104</v>
      </c>
      <c r="AX45" s="40" t="str">
        <f ca="1">IFERROR(__xludf.DUMMYFUNCTION("VLOOKUP($D241,IMPORTRANGE(""1F5N2lheBqU_ssv2fEg7XSiyl0_Jtf24RQubw3IWp7fc"",""'LC-2 BOM'!C2:AF1000""),AB$1,FALSE)"),"WFF LC-2 LO2 Storage Schematic - MP-104")</f>
        <v>WFF LC-2 LO2 Storage Schematic - MP-104</v>
      </c>
      <c r="AY45" s="40" t="str">
        <f ca="1">IFERROR(__xludf.DUMMYFUNCTION("VLOOKUP($D241,IMPORTRANGE(""1F5N2lheBqU_ssv2fEg7XSiyl0_Jtf24RQubw3IWp7fc"",""'LC-2 BOM'!C2:AF1000""),AB$1,FALSE)"),"WFF LC-2 LO2 Storage Schematic - MP-104")</f>
        <v>WFF LC-2 LO2 Storage Schematic - MP-104</v>
      </c>
      <c r="AZ45" s="40" t="str">
        <f ca="1">IFERROR(__xludf.DUMMYFUNCTION("VLOOKUP($D241,IMPORTRANGE(""1F5N2lheBqU_ssv2fEg7XSiyl0_Jtf24RQubw3IWp7fc"",""'LC-2 BOM'!C2:AF1000""),AB$1,FALSE)"),"WFF LC-2 LO2 Storage Schematic - MP-104")</f>
        <v>WFF LC-2 LO2 Storage Schematic - MP-104</v>
      </c>
      <c r="BA45" s="40" t="str">
        <f ca="1">IFERROR(__xludf.DUMMYFUNCTION("VLOOKUP($D241,IMPORTRANGE(""1F5N2lheBqU_ssv2fEg7XSiyl0_Jtf24RQubw3IWp7fc"",""'LC-2 BOM'!C2:AF1000""),AB$1,FALSE)"),"WFF LC-2 LO2 Storage Schematic - MP-104")</f>
        <v>WFF LC-2 LO2 Storage Schematic - MP-104</v>
      </c>
    </row>
    <row r="46" spans="1:53" ht="14.25">
      <c r="A46" s="119" t="str">
        <f>CONCATENATE(VLOOKUP(E46,Systems,2,FALSE),"-",VLOOKUP(F46,Subsystems,2,FALSE),"-",VLOOKUP(G46,Components,2,FALSE),"-",VLOOKUP(R46,Metrics,2,FALSE),"-",B46)</f>
        <v>LOX-LT1-LS-PxO-360</v>
      </c>
      <c r="B46" s="100">
        <v>360</v>
      </c>
      <c r="C46" s="99" t="s">
        <v>200</v>
      </c>
      <c r="D46" s="263" t="s">
        <v>201</v>
      </c>
      <c r="E46" s="99" t="s">
        <v>184</v>
      </c>
      <c r="F46" s="99" t="s">
        <v>194</v>
      </c>
      <c r="G46" s="99" t="s">
        <v>88</v>
      </c>
      <c r="H46" s="100" t="s">
        <v>89</v>
      </c>
      <c r="I46" s="100" t="str">
        <f>VLOOKUP(L46,InterfaceCards,2,FALSE)</f>
        <v>C2</v>
      </c>
      <c r="J46" s="39" t="str">
        <f>VLOOKUP(I46,'REF - Interface Cards'!$F$2:$G$11,2,FALSE)</f>
        <v>CB8</v>
      </c>
      <c r="K46" s="100">
        <f>VLOOKUP(L46,InterfaceCards,3,FALSE)</f>
        <v>3</v>
      </c>
      <c r="L46" s="99" t="s">
        <v>190</v>
      </c>
      <c r="M46" s="99">
        <v>3</v>
      </c>
      <c r="N46" s="96" t="s">
        <v>108</v>
      </c>
      <c r="O46" s="100" t="s">
        <v>187</v>
      </c>
      <c r="P46" s="205"/>
      <c r="Q46" s="205"/>
      <c r="R46" s="268" t="s">
        <v>95</v>
      </c>
      <c r="S46" s="119" t="s">
        <v>96</v>
      </c>
      <c r="T46" s="264"/>
      <c r="U46" s="115"/>
      <c r="V46" s="115" t="b">
        <v>0</v>
      </c>
      <c r="W46" s="115" t="str">
        <f>CONCATENATE(L46,":",N46)</f>
        <v>DI6:02</v>
      </c>
      <c r="X46" s="40" t="str">
        <f ca="1">IFERROR(__xludf.DUMMYFUNCTION("VLOOKUP($D119,IMPORTRANGE(""1F5N2lheBqU_ssv2fEg7XSiyl0_Jtf24RQubw3IWp7fc"",""'LC-2 BOM'!C2:AF1000""),X$1,FALSE)"),"05C360")</f>
        <v>05C360</v>
      </c>
      <c r="Y46" s="40" t="str">
        <f ca="1">IFERROR(__xludf.DUMMYFUNCTION("VLOOKUP($D213,IMPORTRANGE(""1zGeY54V42y3h6ga3LEauokEcjIAfHuNXKCYKLfLWtMI"",""'LC-2 BOM'!C2:AF900""),Y$1,FALSE)"),"Controller")</f>
        <v>Controller</v>
      </c>
      <c r="Z46" s="40" t="str">
        <f ca="1">IFERROR(__xludf.DUMMYFUNCTION("VLOOKUP($D213,IMPORTRANGE(""1zGeY54V42y3h6ga3LEauokEcjIAfHuNXKCYKLfLWtMI"",""'LC-2 BOM'!C2:AF900""),Y$1,FALSE)"),"Controller")</f>
        <v>Controller</v>
      </c>
      <c r="AA46" s="40" t="str">
        <f ca="1">IFERROR(__xludf.DUMMYFUNCTION("VLOOKUP($D213,IMPORTRANGE(""1zGeY54V42y3h6ga3LEauokEcjIAfHuNXKCYKLfLWtMI"",""'LC-2 BOM'!C2:AF900""),Y$1,FALSE)"),"Controller")</f>
        <v>Controller</v>
      </c>
      <c r="AB46" s="40" t="str">
        <f ca="1">IFERROR(__xludf.DUMMYFUNCTION("VLOOKUP($D213,IMPORTRANGE(""1F5N2lheBqU_ssv2fEg7XSiyl0_Jtf24RQubw3IWp7fc"",""'LC-2 BOM'!C2:AF1000""),AB$1,FALSE)"),"WFF LC-2 LO2 Storage Schematic - MP-104")</f>
        <v>WFF LC-2 LO2 Storage Schematic - MP-104</v>
      </c>
      <c r="AC46" s="40" t="str">
        <f ca="1">IFERROR(__xludf.DUMMYFUNCTION("VLOOKUP($D213,IMPORTRANGE(""1F5N2lheBqU_ssv2fEg7XSiyl0_Jtf24RQubw3IWp7fc"",""'LC-2 BOM'!C2:AF1000""),AB$1,FALSE)"),"WFF LC-2 LO2 Storage Schematic - MP-104")</f>
        <v>WFF LC-2 LO2 Storage Schematic - MP-104</v>
      </c>
      <c r="AD46" s="40" t="str">
        <f ca="1">IFERROR(__xludf.DUMMYFUNCTION("VLOOKUP($D213,IMPORTRANGE(""1F5N2lheBqU_ssv2fEg7XSiyl0_Jtf24RQubw3IWp7fc"",""'LC-2 BOM'!C2:AF1000""),AB$1,FALSE)"),"WFF LC-2 LO2 Storage Schematic - MP-104")</f>
        <v>WFF LC-2 LO2 Storage Schematic - MP-104</v>
      </c>
      <c r="AE46" s="40" t="str">
        <f ca="1">IFERROR(__xludf.DUMMYFUNCTION("VLOOKUP($D213,IMPORTRANGE(""1F5N2lheBqU_ssv2fEg7XSiyl0_Jtf24RQubw3IWp7fc"",""'LC-2 BOM'!C2:AF1000""),AB$1,FALSE)"),"WFF LC-2 LO2 Storage Schematic - MP-104")</f>
        <v>WFF LC-2 LO2 Storage Schematic - MP-104</v>
      </c>
      <c r="AF46" s="40" t="str">
        <f ca="1">IFERROR(__xludf.DUMMYFUNCTION("VLOOKUP($D213,IMPORTRANGE(""1F5N2lheBqU_ssv2fEg7XSiyl0_Jtf24RQubw3IWp7fc"",""'LC-2 BOM'!C2:AF1000""),AB$1,FALSE)"),"WFF LC-2 LO2 Storage Schematic - MP-104")</f>
        <v>WFF LC-2 LO2 Storage Schematic - MP-104</v>
      </c>
      <c r="AG46" s="40" t="str">
        <f ca="1">IFERROR(__xludf.DUMMYFUNCTION("VLOOKUP($D213,IMPORTRANGE(""1F5N2lheBqU_ssv2fEg7XSiyl0_Jtf24RQubw3IWp7fc"",""'LC-2 BOM'!C2:AF1000""),AB$1,FALSE)"),"WFF LC-2 LO2 Storage Schematic - MP-104")</f>
        <v>WFF LC-2 LO2 Storage Schematic - MP-104</v>
      </c>
      <c r="AH46" s="40" t="str">
        <f ca="1">IFERROR(__xludf.DUMMYFUNCTION("VLOOKUP($D213,IMPORTRANGE(""1F5N2lheBqU_ssv2fEg7XSiyl0_Jtf24RQubw3IWp7fc"",""'LC-2 BOM'!C2:AF1000""),AB$1,FALSE)"),"WFF LC-2 LO2 Storage Schematic - MP-104")</f>
        <v>WFF LC-2 LO2 Storage Schematic - MP-104</v>
      </c>
      <c r="AI46" s="40" t="str">
        <f ca="1">IFERROR(__xludf.DUMMYFUNCTION("VLOOKUP($D213,IMPORTRANGE(""1F5N2lheBqU_ssv2fEg7XSiyl0_Jtf24RQubw3IWp7fc"",""'LC-2 BOM'!C2:AF1000""),AB$1,FALSE)"),"WFF LC-2 LO2 Storage Schematic - MP-104")</f>
        <v>WFF LC-2 LO2 Storage Schematic - MP-104</v>
      </c>
      <c r="AJ46" s="40" t="str">
        <f ca="1">IFERROR(__xludf.DUMMYFUNCTION("VLOOKUP($D213,IMPORTRANGE(""1F5N2lheBqU_ssv2fEg7XSiyl0_Jtf24RQubw3IWp7fc"",""'LC-2 BOM'!C2:AF1000""),AB$1,FALSE)"),"WFF LC-2 LO2 Storage Schematic - MP-104")</f>
        <v>WFF LC-2 LO2 Storage Schematic - MP-104</v>
      </c>
      <c r="AK46" s="40" t="str">
        <f ca="1">IFERROR(__xludf.DUMMYFUNCTION("VLOOKUP($D213,IMPORTRANGE(""1F5N2lheBqU_ssv2fEg7XSiyl0_Jtf24RQubw3IWp7fc"",""'LC-2 BOM'!C2:AF1000""),AB$1,FALSE)"),"WFF LC-2 LO2 Storage Schematic - MP-104")</f>
        <v>WFF LC-2 LO2 Storage Schematic - MP-104</v>
      </c>
      <c r="AL46" s="40" t="str">
        <f ca="1">IFERROR(__xludf.DUMMYFUNCTION("VLOOKUP($D213,IMPORTRANGE(""1F5N2lheBqU_ssv2fEg7XSiyl0_Jtf24RQubw3IWp7fc"",""'LC-2 BOM'!C2:AF1000""),AB$1,FALSE)"),"WFF LC-2 LO2 Storage Schematic - MP-104")</f>
        <v>WFF LC-2 LO2 Storage Schematic - MP-104</v>
      </c>
      <c r="AM46" s="40" t="str">
        <f ca="1">IFERROR(__xludf.DUMMYFUNCTION("VLOOKUP($D213,IMPORTRANGE(""1F5N2lheBqU_ssv2fEg7XSiyl0_Jtf24RQubw3IWp7fc"",""'LC-2 BOM'!C2:AF1000""),AB$1,FALSE)"),"WFF LC-2 LO2 Storage Schematic - MP-104")</f>
        <v>WFF LC-2 LO2 Storage Schematic - MP-104</v>
      </c>
      <c r="AN46" s="40" t="str">
        <f ca="1">IFERROR(__xludf.DUMMYFUNCTION("VLOOKUP($D213,IMPORTRANGE(""1F5N2lheBqU_ssv2fEg7XSiyl0_Jtf24RQubw3IWp7fc"",""'LC-2 BOM'!C2:AF1000""),AB$1,FALSE)"),"WFF LC-2 LO2 Storage Schematic - MP-104")</f>
        <v>WFF LC-2 LO2 Storage Schematic - MP-104</v>
      </c>
      <c r="AO46" s="40" t="str">
        <f ca="1">IFERROR(__xludf.DUMMYFUNCTION("VLOOKUP($D213,IMPORTRANGE(""1F5N2lheBqU_ssv2fEg7XSiyl0_Jtf24RQubw3IWp7fc"",""'LC-2 BOM'!C2:AF1000""),AB$1,FALSE)"),"WFF LC-2 LO2 Storage Schematic - MP-104")</f>
        <v>WFF LC-2 LO2 Storage Schematic - MP-104</v>
      </c>
      <c r="AP46" s="40" t="str">
        <f ca="1">IFERROR(__xludf.DUMMYFUNCTION("VLOOKUP($D213,IMPORTRANGE(""1F5N2lheBqU_ssv2fEg7XSiyl0_Jtf24RQubw3IWp7fc"",""'LC-2 BOM'!C2:AF1000""),AB$1,FALSE)"),"WFF LC-2 LO2 Storage Schematic - MP-104")</f>
        <v>WFF LC-2 LO2 Storage Schematic - MP-104</v>
      </c>
      <c r="AQ46" s="40" t="str">
        <f ca="1">IFERROR(__xludf.DUMMYFUNCTION("VLOOKUP($D213,IMPORTRANGE(""1F5N2lheBqU_ssv2fEg7XSiyl0_Jtf24RQubw3IWp7fc"",""'LC-2 BOM'!C2:AF1000""),AB$1,FALSE)"),"WFF LC-2 LO2 Storage Schematic - MP-104")</f>
        <v>WFF LC-2 LO2 Storage Schematic - MP-104</v>
      </c>
      <c r="AR46" s="40" t="str">
        <f ca="1">IFERROR(__xludf.DUMMYFUNCTION("VLOOKUP($D213,IMPORTRANGE(""1F5N2lheBqU_ssv2fEg7XSiyl0_Jtf24RQubw3IWp7fc"",""'LC-2 BOM'!C2:AF1000""),AB$1,FALSE)"),"WFF LC-2 LO2 Storage Schematic - MP-104")</f>
        <v>WFF LC-2 LO2 Storage Schematic - MP-104</v>
      </c>
      <c r="AS46" s="40" t="str">
        <f ca="1">IFERROR(__xludf.DUMMYFUNCTION("VLOOKUP($D213,IMPORTRANGE(""1F5N2lheBqU_ssv2fEg7XSiyl0_Jtf24RQubw3IWp7fc"",""'LC-2 BOM'!C2:AF1000""),AB$1,FALSE)"),"WFF LC-2 LO2 Storage Schematic - MP-104")</f>
        <v>WFF LC-2 LO2 Storage Schematic - MP-104</v>
      </c>
      <c r="AT46" s="40" t="str">
        <f ca="1">IFERROR(__xludf.DUMMYFUNCTION("VLOOKUP($D213,IMPORTRANGE(""1F5N2lheBqU_ssv2fEg7XSiyl0_Jtf24RQubw3IWp7fc"",""'LC-2 BOM'!C2:AF1000""),AB$1,FALSE)"),"WFF LC-2 LO2 Storage Schematic - MP-104")</f>
        <v>WFF LC-2 LO2 Storage Schematic - MP-104</v>
      </c>
      <c r="AU46" s="40" t="str">
        <f ca="1">IFERROR(__xludf.DUMMYFUNCTION("VLOOKUP($D213,IMPORTRANGE(""1F5N2lheBqU_ssv2fEg7XSiyl0_Jtf24RQubw3IWp7fc"",""'LC-2 BOM'!C2:AF1000""),AB$1,FALSE)"),"WFF LC-2 LO2 Storage Schematic - MP-104")</f>
        <v>WFF LC-2 LO2 Storage Schematic - MP-104</v>
      </c>
      <c r="AV46" s="40" t="str">
        <f ca="1">IFERROR(__xludf.DUMMYFUNCTION("VLOOKUP($D213,IMPORTRANGE(""1F5N2lheBqU_ssv2fEg7XSiyl0_Jtf24RQubw3IWp7fc"",""'LC-2 BOM'!C2:AF1000""),AB$1,FALSE)"),"WFF LC-2 LO2 Storage Schematic - MP-104")</f>
        <v>WFF LC-2 LO2 Storage Schematic - MP-104</v>
      </c>
      <c r="AW46" s="40" t="str">
        <f ca="1">IFERROR(__xludf.DUMMYFUNCTION("VLOOKUP($D213,IMPORTRANGE(""1F5N2lheBqU_ssv2fEg7XSiyl0_Jtf24RQubw3IWp7fc"",""'LC-2 BOM'!C2:AF1000""),AB$1,FALSE)"),"WFF LC-2 LO2 Storage Schematic - MP-104")</f>
        <v>WFF LC-2 LO2 Storage Schematic - MP-104</v>
      </c>
      <c r="AX46" s="40" t="str">
        <f ca="1">IFERROR(__xludf.DUMMYFUNCTION("VLOOKUP($D213,IMPORTRANGE(""1F5N2lheBqU_ssv2fEg7XSiyl0_Jtf24RQubw3IWp7fc"",""'LC-2 BOM'!C2:AF1000""),AB$1,FALSE)"),"WFF LC-2 LO2 Storage Schematic - MP-104")</f>
        <v>WFF LC-2 LO2 Storage Schematic - MP-104</v>
      </c>
      <c r="AY46" s="40" t="str">
        <f ca="1">IFERROR(__xludf.DUMMYFUNCTION("VLOOKUP($D213,IMPORTRANGE(""1F5N2lheBqU_ssv2fEg7XSiyl0_Jtf24RQubw3IWp7fc"",""'LC-2 BOM'!C2:AF1000""),AB$1,FALSE)"),"WFF LC-2 LO2 Storage Schematic - MP-104")</f>
        <v>WFF LC-2 LO2 Storage Schematic - MP-104</v>
      </c>
      <c r="AZ46" s="40" t="str">
        <f ca="1">IFERROR(__xludf.DUMMYFUNCTION("VLOOKUP($D213,IMPORTRANGE(""1F5N2lheBqU_ssv2fEg7XSiyl0_Jtf24RQubw3IWp7fc"",""'LC-2 BOM'!C2:AF1000""),AB$1,FALSE)"),"WFF LC-2 LO2 Storage Schematic - MP-104")</f>
        <v>WFF LC-2 LO2 Storage Schematic - MP-104</v>
      </c>
      <c r="BA46" s="40" t="str">
        <f ca="1">IFERROR(__xludf.DUMMYFUNCTION("VLOOKUP($D213,IMPORTRANGE(""1F5N2lheBqU_ssv2fEg7XSiyl0_Jtf24RQubw3IWp7fc"",""'LC-2 BOM'!C2:AF1000""),AB$1,FALSE)"),"WFF LC-2 LO2 Storage Schematic - MP-104")</f>
        <v>WFF LC-2 LO2 Storage Schematic - MP-104</v>
      </c>
    </row>
    <row r="47" spans="1:53" ht="14.25">
      <c r="A47" s="119" t="str">
        <f>CONCATENATE(VLOOKUP(E47,Systems,2,FALSE),"-",VLOOKUP(F47,Subsystems,2,FALSE),"-",VLOOKUP(G47,Components,2,FALSE),"-",VLOOKUP(R47,Metrics,2,FALSE),"-",B47)</f>
        <v>LOX-LT1-LS-PxC-361</v>
      </c>
      <c r="B47" s="100">
        <v>361</v>
      </c>
      <c r="C47" s="99" t="s">
        <v>202</v>
      </c>
      <c r="D47" s="263" t="s">
        <v>201</v>
      </c>
      <c r="E47" s="99" t="s">
        <v>184</v>
      </c>
      <c r="F47" s="99" t="s">
        <v>194</v>
      </c>
      <c r="G47" s="99" t="s">
        <v>88</v>
      </c>
      <c r="H47" s="100" t="s">
        <v>89</v>
      </c>
      <c r="I47" s="100" t="str">
        <f>VLOOKUP(L47,InterfaceCards,2,FALSE)</f>
        <v>C2</v>
      </c>
      <c r="J47" s="39" t="str">
        <f>VLOOKUP(I47,'REF - Interface Cards'!$F$2:$G$11,2,FALSE)</f>
        <v>CB8</v>
      </c>
      <c r="K47" s="267">
        <f>VLOOKUP(L47,InterfaceCards,3,FALSE)</f>
        <v>3</v>
      </c>
      <c r="L47" s="99" t="s">
        <v>190</v>
      </c>
      <c r="M47" s="99">
        <v>4</v>
      </c>
      <c r="N47" s="96" t="s">
        <v>113</v>
      </c>
      <c r="O47" s="100" t="s">
        <v>187</v>
      </c>
      <c r="P47" s="99"/>
      <c r="Q47" s="99"/>
      <c r="R47" s="100" t="s">
        <v>99</v>
      </c>
      <c r="S47" s="99" t="s">
        <v>96</v>
      </c>
      <c r="T47" s="110"/>
      <c r="U47" s="110"/>
      <c r="V47" s="110" t="b">
        <v>0</v>
      </c>
      <c r="W47" s="115" t="str">
        <f>CONCATENATE(L47,":",N47)</f>
        <v>DI6:03</v>
      </c>
      <c r="X47" s="40" t="str">
        <f ca="1">IFERROR(__xludf.DUMMYFUNCTION("VLOOKUP($D119,IMPORTRANGE(""1F5N2lheBqU_ssv2fEg7XSiyl0_Jtf24RQubw3IWp7fc"",""'LC-2 BOM'!C2:AF1000""),X$1,FALSE)"),"05C360")</f>
        <v>05C360</v>
      </c>
      <c r="Y47" s="40" t="str">
        <f ca="1">IFERROR(__xludf.DUMMYFUNCTION("VLOOKUP($D214,IMPORTRANGE(""1F5N2lheBqU_ssv2fEg7XSiyl0_Jtf24RQubw3IWp7fc"",""'LC-2 BOM'!C2:AF900""),Y$1,FALSE)"),"Controller")</f>
        <v>Controller</v>
      </c>
      <c r="Z47" s="40" t="str">
        <f ca="1">IFERROR(__xludf.DUMMYFUNCTION("VLOOKUP($D214,IMPORTRANGE(""1F5N2lheBqU_ssv2fEg7XSiyl0_Jtf24RQubw3IWp7fc"",""'LC-2 BOM'!C2:AF900""),Y$1,FALSE)"),"Controller")</f>
        <v>Controller</v>
      </c>
      <c r="AA47" s="40" t="str">
        <f ca="1">IFERROR(__xludf.DUMMYFUNCTION("VLOOKUP($D214,IMPORTRANGE(""1F5N2lheBqU_ssv2fEg7XSiyl0_Jtf24RQubw3IWp7fc"",""'LC-2 BOM'!C2:AF900""),Y$1,FALSE)"),"Controller")</f>
        <v>Controller</v>
      </c>
      <c r="AB47" s="40" t="str">
        <f ca="1">IFERROR(__xludf.DUMMYFUNCTION("VLOOKUP($D214,IMPORTRANGE(""1F5N2lheBqU_ssv2fEg7XSiyl0_Jtf24RQubw3IWp7fc"",""'LC-2 BOM'!C2:AF1000""),AB$1,FALSE)"),"WFF LC-2 LO2 Storage Schematic - MP-104")</f>
        <v>WFF LC-2 LO2 Storage Schematic - MP-104</v>
      </c>
      <c r="AC47" s="40" t="str">
        <f ca="1">IFERROR(__xludf.DUMMYFUNCTION("VLOOKUP($D214,IMPORTRANGE(""1F5N2lheBqU_ssv2fEg7XSiyl0_Jtf24RQubw3IWp7fc"",""'LC-2 BOM'!C2:AF1000""),AB$1,FALSE)"),"WFF LC-2 LO2 Storage Schematic - MP-104")</f>
        <v>WFF LC-2 LO2 Storage Schematic - MP-104</v>
      </c>
      <c r="AD47" s="40" t="str">
        <f ca="1">IFERROR(__xludf.DUMMYFUNCTION("VLOOKUP($D214,IMPORTRANGE(""1F5N2lheBqU_ssv2fEg7XSiyl0_Jtf24RQubw3IWp7fc"",""'LC-2 BOM'!C2:AF1000""),AB$1,FALSE)"),"WFF LC-2 LO2 Storage Schematic - MP-104")</f>
        <v>WFF LC-2 LO2 Storage Schematic - MP-104</v>
      </c>
      <c r="AE47" s="40" t="str">
        <f ca="1">IFERROR(__xludf.DUMMYFUNCTION("VLOOKUP($D214,IMPORTRANGE(""1F5N2lheBqU_ssv2fEg7XSiyl0_Jtf24RQubw3IWp7fc"",""'LC-2 BOM'!C2:AF1000""),AB$1,FALSE)"),"WFF LC-2 LO2 Storage Schematic - MP-104")</f>
        <v>WFF LC-2 LO2 Storage Schematic - MP-104</v>
      </c>
      <c r="AF47" s="40" t="str">
        <f ca="1">IFERROR(__xludf.DUMMYFUNCTION("VLOOKUP($D214,IMPORTRANGE(""1F5N2lheBqU_ssv2fEg7XSiyl0_Jtf24RQubw3IWp7fc"",""'LC-2 BOM'!C2:AF1000""),AB$1,FALSE)"),"WFF LC-2 LO2 Storage Schematic - MP-104")</f>
        <v>WFF LC-2 LO2 Storage Schematic - MP-104</v>
      </c>
      <c r="AG47" s="40" t="str">
        <f ca="1">IFERROR(__xludf.DUMMYFUNCTION("VLOOKUP($D214,IMPORTRANGE(""1F5N2lheBqU_ssv2fEg7XSiyl0_Jtf24RQubw3IWp7fc"",""'LC-2 BOM'!C2:AF1000""),AB$1,FALSE)"),"WFF LC-2 LO2 Storage Schematic - MP-104")</f>
        <v>WFF LC-2 LO2 Storage Schematic - MP-104</v>
      </c>
      <c r="AH47" s="40" t="str">
        <f ca="1">IFERROR(__xludf.DUMMYFUNCTION("VLOOKUP($D214,IMPORTRANGE(""1F5N2lheBqU_ssv2fEg7XSiyl0_Jtf24RQubw3IWp7fc"",""'LC-2 BOM'!C2:AF1000""),AB$1,FALSE)"),"WFF LC-2 LO2 Storage Schematic - MP-104")</f>
        <v>WFF LC-2 LO2 Storage Schematic - MP-104</v>
      </c>
      <c r="AI47" s="40" t="str">
        <f ca="1">IFERROR(__xludf.DUMMYFUNCTION("VLOOKUP($D214,IMPORTRANGE(""1F5N2lheBqU_ssv2fEg7XSiyl0_Jtf24RQubw3IWp7fc"",""'LC-2 BOM'!C2:AF1000""),AB$1,FALSE)"),"WFF LC-2 LO2 Storage Schematic - MP-104")</f>
        <v>WFF LC-2 LO2 Storage Schematic - MP-104</v>
      </c>
      <c r="AJ47" s="40" t="str">
        <f ca="1">IFERROR(__xludf.DUMMYFUNCTION("VLOOKUP($D214,IMPORTRANGE(""1F5N2lheBqU_ssv2fEg7XSiyl0_Jtf24RQubw3IWp7fc"",""'LC-2 BOM'!C2:AF1000""),AB$1,FALSE)"),"WFF LC-2 LO2 Storage Schematic - MP-104")</f>
        <v>WFF LC-2 LO2 Storage Schematic - MP-104</v>
      </c>
      <c r="AK47" s="40" t="str">
        <f ca="1">IFERROR(__xludf.DUMMYFUNCTION("VLOOKUP($D214,IMPORTRANGE(""1F5N2lheBqU_ssv2fEg7XSiyl0_Jtf24RQubw3IWp7fc"",""'LC-2 BOM'!C2:AF1000""),AB$1,FALSE)"),"WFF LC-2 LO2 Storage Schematic - MP-104")</f>
        <v>WFF LC-2 LO2 Storage Schematic - MP-104</v>
      </c>
      <c r="AL47" s="40" t="str">
        <f ca="1">IFERROR(__xludf.DUMMYFUNCTION("VLOOKUP($D214,IMPORTRANGE(""1F5N2lheBqU_ssv2fEg7XSiyl0_Jtf24RQubw3IWp7fc"",""'LC-2 BOM'!C2:AF1000""),AB$1,FALSE)"),"WFF LC-2 LO2 Storage Schematic - MP-104")</f>
        <v>WFF LC-2 LO2 Storage Schematic - MP-104</v>
      </c>
      <c r="AM47" s="40" t="str">
        <f ca="1">IFERROR(__xludf.DUMMYFUNCTION("VLOOKUP($D214,IMPORTRANGE(""1F5N2lheBqU_ssv2fEg7XSiyl0_Jtf24RQubw3IWp7fc"",""'LC-2 BOM'!C2:AF1000""),AB$1,FALSE)"),"WFF LC-2 LO2 Storage Schematic - MP-104")</f>
        <v>WFF LC-2 LO2 Storage Schematic - MP-104</v>
      </c>
      <c r="AN47" s="40" t="str">
        <f ca="1">IFERROR(__xludf.DUMMYFUNCTION("VLOOKUP($D214,IMPORTRANGE(""1F5N2lheBqU_ssv2fEg7XSiyl0_Jtf24RQubw3IWp7fc"",""'LC-2 BOM'!C2:AF1000""),AB$1,FALSE)"),"WFF LC-2 LO2 Storage Schematic - MP-104")</f>
        <v>WFF LC-2 LO2 Storage Schematic - MP-104</v>
      </c>
      <c r="AO47" s="40" t="str">
        <f ca="1">IFERROR(__xludf.DUMMYFUNCTION("VLOOKUP($D214,IMPORTRANGE(""1F5N2lheBqU_ssv2fEg7XSiyl0_Jtf24RQubw3IWp7fc"",""'LC-2 BOM'!C2:AF1000""),AB$1,FALSE)"),"WFF LC-2 LO2 Storage Schematic - MP-104")</f>
        <v>WFF LC-2 LO2 Storage Schematic - MP-104</v>
      </c>
      <c r="AP47" s="40" t="str">
        <f ca="1">IFERROR(__xludf.DUMMYFUNCTION("VLOOKUP($D214,IMPORTRANGE(""1F5N2lheBqU_ssv2fEg7XSiyl0_Jtf24RQubw3IWp7fc"",""'LC-2 BOM'!C2:AF1000""),AB$1,FALSE)"),"WFF LC-2 LO2 Storage Schematic - MP-104")</f>
        <v>WFF LC-2 LO2 Storage Schematic - MP-104</v>
      </c>
      <c r="AQ47" s="40" t="str">
        <f ca="1">IFERROR(__xludf.DUMMYFUNCTION("VLOOKUP($D214,IMPORTRANGE(""1F5N2lheBqU_ssv2fEg7XSiyl0_Jtf24RQubw3IWp7fc"",""'LC-2 BOM'!C2:AF1000""),AB$1,FALSE)"),"WFF LC-2 LO2 Storage Schematic - MP-104")</f>
        <v>WFF LC-2 LO2 Storage Schematic - MP-104</v>
      </c>
      <c r="AR47" s="40" t="str">
        <f ca="1">IFERROR(__xludf.DUMMYFUNCTION("VLOOKUP($D214,IMPORTRANGE(""1F5N2lheBqU_ssv2fEg7XSiyl0_Jtf24RQubw3IWp7fc"",""'LC-2 BOM'!C2:AF1000""),AB$1,FALSE)"),"WFF LC-2 LO2 Storage Schematic - MP-104")</f>
        <v>WFF LC-2 LO2 Storage Schematic - MP-104</v>
      </c>
      <c r="AS47" s="40" t="str">
        <f ca="1">IFERROR(__xludf.DUMMYFUNCTION("VLOOKUP($D214,IMPORTRANGE(""1F5N2lheBqU_ssv2fEg7XSiyl0_Jtf24RQubw3IWp7fc"",""'LC-2 BOM'!C2:AF1000""),AB$1,FALSE)"),"WFF LC-2 LO2 Storage Schematic - MP-104")</f>
        <v>WFF LC-2 LO2 Storage Schematic - MP-104</v>
      </c>
      <c r="AT47" s="40" t="str">
        <f ca="1">IFERROR(__xludf.DUMMYFUNCTION("VLOOKUP($D214,IMPORTRANGE(""1F5N2lheBqU_ssv2fEg7XSiyl0_Jtf24RQubw3IWp7fc"",""'LC-2 BOM'!C2:AF1000""),AB$1,FALSE)"),"WFF LC-2 LO2 Storage Schematic - MP-104")</f>
        <v>WFF LC-2 LO2 Storage Schematic - MP-104</v>
      </c>
      <c r="AU47" s="40" t="str">
        <f ca="1">IFERROR(__xludf.DUMMYFUNCTION("VLOOKUP($D214,IMPORTRANGE(""1F5N2lheBqU_ssv2fEg7XSiyl0_Jtf24RQubw3IWp7fc"",""'LC-2 BOM'!C2:AF1000""),AB$1,FALSE)"),"WFF LC-2 LO2 Storage Schematic - MP-104")</f>
        <v>WFF LC-2 LO2 Storage Schematic - MP-104</v>
      </c>
      <c r="AV47" s="40" t="str">
        <f ca="1">IFERROR(__xludf.DUMMYFUNCTION("VLOOKUP($D214,IMPORTRANGE(""1F5N2lheBqU_ssv2fEg7XSiyl0_Jtf24RQubw3IWp7fc"",""'LC-2 BOM'!C2:AF1000""),AB$1,FALSE)"),"WFF LC-2 LO2 Storage Schematic - MP-104")</f>
        <v>WFF LC-2 LO2 Storage Schematic - MP-104</v>
      </c>
      <c r="AW47" s="40" t="str">
        <f ca="1">IFERROR(__xludf.DUMMYFUNCTION("VLOOKUP($D214,IMPORTRANGE(""1F5N2lheBqU_ssv2fEg7XSiyl0_Jtf24RQubw3IWp7fc"",""'LC-2 BOM'!C2:AF1000""),AB$1,FALSE)"),"WFF LC-2 LO2 Storage Schematic - MP-104")</f>
        <v>WFF LC-2 LO2 Storage Schematic - MP-104</v>
      </c>
      <c r="AX47" s="40" t="str">
        <f ca="1">IFERROR(__xludf.DUMMYFUNCTION("VLOOKUP($D214,IMPORTRANGE(""1F5N2lheBqU_ssv2fEg7XSiyl0_Jtf24RQubw3IWp7fc"",""'LC-2 BOM'!C2:AF1000""),AB$1,FALSE)"),"WFF LC-2 LO2 Storage Schematic - MP-104")</f>
        <v>WFF LC-2 LO2 Storage Schematic - MP-104</v>
      </c>
      <c r="AY47" s="40" t="str">
        <f ca="1">IFERROR(__xludf.DUMMYFUNCTION("VLOOKUP($D214,IMPORTRANGE(""1F5N2lheBqU_ssv2fEg7XSiyl0_Jtf24RQubw3IWp7fc"",""'LC-2 BOM'!C2:AF1000""),AB$1,FALSE)"),"WFF LC-2 LO2 Storage Schematic - MP-104")</f>
        <v>WFF LC-2 LO2 Storage Schematic - MP-104</v>
      </c>
      <c r="AZ47" s="40" t="str">
        <f ca="1">IFERROR(__xludf.DUMMYFUNCTION("VLOOKUP($D214,IMPORTRANGE(""1F5N2lheBqU_ssv2fEg7XSiyl0_Jtf24RQubw3IWp7fc"",""'LC-2 BOM'!C2:AF1000""),AB$1,FALSE)"),"WFF LC-2 LO2 Storage Schematic - MP-104")</f>
        <v>WFF LC-2 LO2 Storage Schematic - MP-104</v>
      </c>
      <c r="BA47" s="40" t="str">
        <f ca="1">IFERROR(__xludf.DUMMYFUNCTION("VLOOKUP($D214,IMPORTRANGE(""1F5N2lheBqU_ssv2fEg7XSiyl0_Jtf24RQubw3IWp7fc"",""'LC-2 BOM'!C2:AF1000""),AB$1,FALSE)"),"WFF LC-2 LO2 Storage Schematic - MP-104")</f>
        <v>WFF LC-2 LO2 Storage Schematic - MP-104</v>
      </c>
    </row>
    <row r="48" spans="1:53" ht="14.25">
      <c r="A48" s="119" t="str">
        <f>CONCATENATE(VLOOKUP(E48,Systems,2,FALSE),"-",VLOOKUP(F48,Subsystems,2,FALSE),"-",VLOOKUP(G48,Components,2,FALSE),"-",VLOOKUP(R48,Metrics,2,FALSE),"-",B48)</f>
        <v>LOX-LT2-DVL-B-320</v>
      </c>
      <c r="B48" s="100">
        <v>320</v>
      </c>
      <c r="C48" s="99" t="s">
        <v>203</v>
      </c>
      <c r="D48" s="103" t="s">
        <v>204</v>
      </c>
      <c r="E48" s="99" t="s">
        <v>184</v>
      </c>
      <c r="F48" s="99" t="s">
        <v>185</v>
      </c>
      <c r="G48" s="99" t="s">
        <v>101</v>
      </c>
      <c r="H48" s="100" t="s">
        <v>102</v>
      </c>
      <c r="I48" s="100" t="str">
        <f>VLOOKUP(L48,InterfaceCards,2,FALSE)</f>
        <v>C2</v>
      </c>
      <c r="J48" s="39" t="str">
        <f>VLOOKUP(I48,'REF - Interface Cards'!$F$2:$G$11,2,FALSE)</f>
        <v>CB8</v>
      </c>
      <c r="K48" s="100">
        <f>VLOOKUP(L48,InterfaceCards,3,FALSE)</f>
        <v>4</v>
      </c>
      <c r="L48" s="99" t="s">
        <v>186</v>
      </c>
      <c r="M48" s="99">
        <v>3</v>
      </c>
      <c r="N48" s="96" t="s">
        <v>108</v>
      </c>
      <c r="O48" s="100" t="s">
        <v>187</v>
      </c>
      <c r="P48" s="205"/>
      <c r="Q48" s="205"/>
      <c r="R48" s="268" t="s">
        <v>105</v>
      </c>
      <c r="S48" s="119" t="s">
        <v>96</v>
      </c>
      <c r="T48" s="264"/>
      <c r="U48" s="115"/>
      <c r="V48" s="115" t="b">
        <v>0</v>
      </c>
      <c r="W48" s="115" t="str">
        <f>CONCATENATE(L48,":",N48)</f>
        <v>DO7:02</v>
      </c>
      <c r="X48" s="40" t="str">
        <f ca="1">IFERROR(__xludf.DUMMYFUNCTION("VLOOKUP($D119,IMPORTRANGE(""1F5N2lheBqU_ssv2fEg7XSiyl0_Jtf24RQubw3IWp7fc"",""'LC-2 BOM'!C2:AF1000""),X$1,FALSE)"),"05C360")</f>
        <v>05C360</v>
      </c>
      <c r="Y48" s="40" t="str">
        <f ca="1">IFERROR(__xludf.DUMMYFUNCTION("VLOOKUP($D242,IMPORTRANGE(""1F5N2lheBqU_ssv2fEg7XSiyl0_Jtf24RQubw3IWp7fc"",""'LC-2 BOM'!C2:AF900""),Y$1,FALSE)"),"Ball Valve, Discrete")</f>
        <v>Ball Valve, Discrete</v>
      </c>
      <c r="Z48" s="40" t="str">
        <f ca="1">IFERROR(__xludf.DUMMYFUNCTION("VLOOKUP($D242,IMPORTRANGE(""1F5N2lheBqU_ssv2fEg7XSiyl0_Jtf24RQubw3IWp7fc"",""'LC-2 BOM'!C2:AF900""),Y$1,FALSE)"),"Ball Valve, Discrete")</f>
        <v>Ball Valve, Discrete</v>
      </c>
      <c r="AA48" s="40" t="str">
        <f ca="1">IFERROR(__xludf.DUMMYFUNCTION("VLOOKUP($D242,IMPORTRANGE(""1F5N2lheBqU_ssv2fEg7XSiyl0_Jtf24RQubw3IWp7fc"",""'LC-2 BOM'!C2:AF900""),Y$1,FALSE)"),"Ball Valve, Discrete")</f>
        <v>Ball Valve, Discrete</v>
      </c>
      <c r="AB48" s="40" t="str">
        <f ca="1">IFERROR(__xludf.DUMMYFUNCTION("VLOOKUP($D242,IMPORTRANGE(""1F5N2lheBqU_ssv2fEg7XSiyl0_Jtf24RQubw3IWp7fc"",""'LC-2 BOM'!C2:AF1000""),AB$1,FALSE)"),"WFF LC-2 LO2 Storage Schematic - MP-104")</f>
        <v>WFF LC-2 LO2 Storage Schematic - MP-104</v>
      </c>
      <c r="AC48" s="40" t="str">
        <f ca="1">IFERROR(__xludf.DUMMYFUNCTION("VLOOKUP($D242,IMPORTRANGE(""1F5N2lheBqU_ssv2fEg7XSiyl0_Jtf24RQubw3IWp7fc"",""'LC-2 BOM'!C2:AF1000""),AB$1,FALSE)"),"WFF LC-2 LO2 Storage Schematic - MP-104")</f>
        <v>WFF LC-2 LO2 Storage Schematic - MP-104</v>
      </c>
      <c r="AD48" s="40" t="str">
        <f ca="1">IFERROR(__xludf.DUMMYFUNCTION("VLOOKUP($D242,IMPORTRANGE(""1F5N2lheBqU_ssv2fEg7XSiyl0_Jtf24RQubw3IWp7fc"",""'LC-2 BOM'!C2:AF1000""),AB$1,FALSE)"),"WFF LC-2 LO2 Storage Schematic - MP-104")</f>
        <v>WFF LC-2 LO2 Storage Schematic - MP-104</v>
      </c>
      <c r="AE48" s="40" t="str">
        <f ca="1">IFERROR(__xludf.DUMMYFUNCTION("VLOOKUP($D242,IMPORTRANGE(""1F5N2lheBqU_ssv2fEg7XSiyl0_Jtf24RQubw3IWp7fc"",""'LC-2 BOM'!C2:AF1000""),AB$1,FALSE)"),"WFF LC-2 LO2 Storage Schematic - MP-104")</f>
        <v>WFF LC-2 LO2 Storage Schematic - MP-104</v>
      </c>
      <c r="AF48" s="40" t="str">
        <f ca="1">IFERROR(__xludf.DUMMYFUNCTION("VLOOKUP($D242,IMPORTRANGE(""1F5N2lheBqU_ssv2fEg7XSiyl0_Jtf24RQubw3IWp7fc"",""'LC-2 BOM'!C2:AF1000""),AB$1,FALSE)"),"WFF LC-2 LO2 Storage Schematic - MP-104")</f>
        <v>WFF LC-2 LO2 Storage Schematic - MP-104</v>
      </c>
      <c r="AG48" s="40" t="str">
        <f ca="1">IFERROR(__xludf.DUMMYFUNCTION("VLOOKUP($D242,IMPORTRANGE(""1F5N2lheBqU_ssv2fEg7XSiyl0_Jtf24RQubw3IWp7fc"",""'LC-2 BOM'!C2:AF1000""),AB$1,FALSE)"),"WFF LC-2 LO2 Storage Schematic - MP-104")</f>
        <v>WFF LC-2 LO2 Storage Schematic - MP-104</v>
      </c>
      <c r="AH48" s="40" t="str">
        <f ca="1">IFERROR(__xludf.DUMMYFUNCTION("VLOOKUP($D242,IMPORTRANGE(""1F5N2lheBqU_ssv2fEg7XSiyl0_Jtf24RQubw3IWp7fc"",""'LC-2 BOM'!C2:AF1000""),AB$1,FALSE)"),"WFF LC-2 LO2 Storage Schematic - MP-104")</f>
        <v>WFF LC-2 LO2 Storage Schematic - MP-104</v>
      </c>
      <c r="AI48" s="40" t="str">
        <f ca="1">IFERROR(__xludf.DUMMYFUNCTION("VLOOKUP($D242,IMPORTRANGE(""1F5N2lheBqU_ssv2fEg7XSiyl0_Jtf24RQubw3IWp7fc"",""'LC-2 BOM'!C2:AF1000""),AB$1,FALSE)"),"WFF LC-2 LO2 Storage Schematic - MP-104")</f>
        <v>WFF LC-2 LO2 Storage Schematic - MP-104</v>
      </c>
      <c r="AJ48" s="40" t="str">
        <f ca="1">IFERROR(__xludf.DUMMYFUNCTION("VLOOKUP($D242,IMPORTRANGE(""1F5N2lheBqU_ssv2fEg7XSiyl0_Jtf24RQubw3IWp7fc"",""'LC-2 BOM'!C2:AF1000""),AB$1,FALSE)"),"WFF LC-2 LO2 Storage Schematic - MP-104")</f>
        <v>WFF LC-2 LO2 Storage Schematic - MP-104</v>
      </c>
      <c r="AK48" s="40" t="str">
        <f ca="1">IFERROR(__xludf.DUMMYFUNCTION("VLOOKUP($D242,IMPORTRANGE(""1F5N2lheBqU_ssv2fEg7XSiyl0_Jtf24RQubw3IWp7fc"",""'LC-2 BOM'!C2:AF1000""),AB$1,FALSE)"),"WFF LC-2 LO2 Storage Schematic - MP-104")</f>
        <v>WFF LC-2 LO2 Storage Schematic - MP-104</v>
      </c>
      <c r="AL48" s="40" t="str">
        <f ca="1">IFERROR(__xludf.DUMMYFUNCTION("VLOOKUP($D242,IMPORTRANGE(""1F5N2lheBqU_ssv2fEg7XSiyl0_Jtf24RQubw3IWp7fc"",""'LC-2 BOM'!C2:AF1000""),AB$1,FALSE)"),"WFF LC-2 LO2 Storage Schematic - MP-104")</f>
        <v>WFF LC-2 LO2 Storage Schematic - MP-104</v>
      </c>
      <c r="AM48" s="40" t="str">
        <f ca="1">IFERROR(__xludf.DUMMYFUNCTION("VLOOKUP($D242,IMPORTRANGE(""1F5N2lheBqU_ssv2fEg7XSiyl0_Jtf24RQubw3IWp7fc"",""'LC-2 BOM'!C2:AF1000""),AB$1,FALSE)"),"WFF LC-2 LO2 Storage Schematic - MP-104")</f>
        <v>WFF LC-2 LO2 Storage Schematic - MP-104</v>
      </c>
      <c r="AN48" s="40" t="str">
        <f ca="1">IFERROR(__xludf.DUMMYFUNCTION("VLOOKUP($D242,IMPORTRANGE(""1F5N2lheBqU_ssv2fEg7XSiyl0_Jtf24RQubw3IWp7fc"",""'LC-2 BOM'!C2:AF1000""),AB$1,FALSE)"),"WFF LC-2 LO2 Storage Schematic - MP-104")</f>
        <v>WFF LC-2 LO2 Storage Schematic - MP-104</v>
      </c>
      <c r="AO48" s="40" t="str">
        <f ca="1">IFERROR(__xludf.DUMMYFUNCTION("VLOOKUP($D242,IMPORTRANGE(""1F5N2lheBqU_ssv2fEg7XSiyl0_Jtf24RQubw3IWp7fc"",""'LC-2 BOM'!C2:AF1000""),AB$1,FALSE)"),"WFF LC-2 LO2 Storage Schematic - MP-104")</f>
        <v>WFF LC-2 LO2 Storage Schematic - MP-104</v>
      </c>
      <c r="AP48" s="40" t="str">
        <f ca="1">IFERROR(__xludf.DUMMYFUNCTION("VLOOKUP($D242,IMPORTRANGE(""1F5N2lheBqU_ssv2fEg7XSiyl0_Jtf24RQubw3IWp7fc"",""'LC-2 BOM'!C2:AF1000""),AB$1,FALSE)"),"WFF LC-2 LO2 Storage Schematic - MP-104")</f>
        <v>WFF LC-2 LO2 Storage Schematic - MP-104</v>
      </c>
      <c r="AQ48" s="40" t="str">
        <f ca="1">IFERROR(__xludf.DUMMYFUNCTION("VLOOKUP($D242,IMPORTRANGE(""1F5N2lheBqU_ssv2fEg7XSiyl0_Jtf24RQubw3IWp7fc"",""'LC-2 BOM'!C2:AF1000""),AB$1,FALSE)"),"WFF LC-2 LO2 Storage Schematic - MP-104")</f>
        <v>WFF LC-2 LO2 Storage Schematic - MP-104</v>
      </c>
      <c r="AR48" s="40" t="str">
        <f ca="1">IFERROR(__xludf.DUMMYFUNCTION("VLOOKUP($D242,IMPORTRANGE(""1F5N2lheBqU_ssv2fEg7XSiyl0_Jtf24RQubw3IWp7fc"",""'LC-2 BOM'!C2:AF1000""),AB$1,FALSE)"),"WFF LC-2 LO2 Storage Schematic - MP-104")</f>
        <v>WFF LC-2 LO2 Storage Schematic - MP-104</v>
      </c>
      <c r="AS48" s="40" t="str">
        <f ca="1">IFERROR(__xludf.DUMMYFUNCTION("VLOOKUP($D242,IMPORTRANGE(""1F5N2lheBqU_ssv2fEg7XSiyl0_Jtf24RQubw3IWp7fc"",""'LC-2 BOM'!C2:AF1000""),AB$1,FALSE)"),"WFF LC-2 LO2 Storage Schematic - MP-104")</f>
        <v>WFF LC-2 LO2 Storage Schematic - MP-104</v>
      </c>
      <c r="AT48" s="40" t="str">
        <f ca="1">IFERROR(__xludf.DUMMYFUNCTION("VLOOKUP($D242,IMPORTRANGE(""1F5N2lheBqU_ssv2fEg7XSiyl0_Jtf24RQubw3IWp7fc"",""'LC-2 BOM'!C2:AF1000""),AB$1,FALSE)"),"WFF LC-2 LO2 Storage Schematic - MP-104")</f>
        <v>WFF LC-2 LO2 Storage Schematic - MP-104</v>
      </c>
      <c r="AU48" s="40" t="str">
        <f ca="1">IFERROR(__xludf.DUMMYFUNCTION("VLOOKUP($D242,IMPORTRANGE(""1F5N2lheBqU_ssv2fEg7XSiyl0_Jtf24RQubw3IWp7fc"",""'LC-2 BOM'!C2:AF1000""),AB$1,FALSE)"),"WFF LC-2 LO2 Storage Schematic - MP-104")</f>
        <v>WFF LC-2 LO2 Storage Schematic - MP-104</v>
      </c>
      <c r="AV48" s="40" t="str">
        <f ca="1">IFERROR(__xludf.DUMMYFUNCTION("VLOOKUP($D242,IMPORTRANGE(""1F5N2lheBqU_ssv2fEg7XSiyl0_Jtf24RQubw3IWp7fc"",""'LC-2 BOM'!C2:AF1000""),AB$1,FALSE)"),"WFF LC-2 LO2 Storage Schematic - MP-104")</f>
        <v>WFF LC-2 LO2 Storage Schematic - MP-104</v>
      </c>
      <c r="AW48" s="40" t="str">
        <f ca="1">IFERROR(__xludf.DUMMYFUNCTION("VLOOKUP($D242,IMPORTRANGE(""1F5N2lheBqU_ssv2fEg7XSiyl0_Jtf24RQubw3IWp7fc"",""'LC-2 BOM'!C2:AF1000""),AB$1,FALSE)"),"WFF LC-2 LO2 Storage Schematic - MP-104")</f>
        <v>WFF LC-2 LO2 Storage Schematic - MP-104</v>
      </c>
      <c r="AX48" s="40" t="str">
        <f ca="1">IFERROR(__xludf.DUMMYFUNCTION("VLOOKUP($D242,IMPORTRANGE(""1F5N2lheBqU_ssv2fEg7XSiyl0_Jtf24RQubw3IWp7fc"",""'LC-2 BOM'!C2:AF1000""),AB$1,FALSE)"),"WFF LC-2 LO2 Storage Schematic - MP-104")</f>
        <v>WFF LC-2 LO2 Storage Schematic - MP-104</v>
      </c>
      <c r="AY48" s="40" t="str">
        <f ca="1">IFERROR(__xludf.DUMMYFUNCTION("VLOOKUP($D242,IMPORTRANGE(""1F5N2lheBqU_ssv2fEg7XSiyl0_Jtf24RQubw3IWp7fc"",""'LC-2 BOM'!C2:AF1000""),AB$1,FALSE)"),"WFF LC-2 LO2 Storage Schematic - MP-104")</f>
        <v>WFF LC-2 LO2 Storage Schematic - MP-104</v>
      </c>
      <c r="AZ48" s="40" t="str">
        <f ca="1">IFERROR(__xludf.DUMMYFUNCTION("VLOOKUP($D242,IMPORTRANGE(""1F5N2lheBqU_ssv2fEg7XSiyl0_Jtf24RQubw3IWp7fc"",""'LC-2 BOM'!C2:AF1000""),AB$1,FALSE)"),"WFF LC-2 LO2 Storage Schematic - MP-104")</f>
        <v>WFF LC-2 LO2 Storage Schematic - MP-104</v>
      </c>
      <c r="BA48" s="40" t="str">
        <f ca="1">IFERROR(__xludf.DUMMYFUNCTION("VLOOKUP($D242,IMPORTRANGE(""1F5N2lheBqU_ssv2fEg7XSiyl0_Jtf24RQubw3IWp7fc"",""'LC-2 BOM'!C2:AF1000""),AB$1,FALSE)"),"WFF LC-2 LO2 Storage Schematic - MP-104")</f>
        <v>WFF LC-2 LO2 Storage Schematic - MP-104</v>
      </c>
    </row>
    <row r="49" spans="1:53" ht="14.25">
      <c r="A49" s="119" t="str">
        <f>CONCATENATE(VLOOKUP(E49,Systems,2,FALSE),"-",VLOOKUP(F49,Subsystems,2,FALSE),"-",VLOOKUP(G49,Components,2,FALSE),"-",VLOOKUP(R49,Metrics,2,FALSE),"-",B49)</f>
        <v>LOX-LT2-LS-PxO-362</v>
      </c>
      <c r="B49" s="100">
        <v>362</v>
      </c>
      <c r="C49" s="99" t="s">
        <v>205</v>
      </c>
      <c r="D49" s="263" t="s">
        <v>206</v>
      </c>
      <c r="E49" s="99" t="s">
        <v>184</v>
      </c>
      <c r="F49" s="99" t="s">
        <v>185</v>
      </c>
      <c r="G49" s="99" t="s">
        <v>88</v>
      </c>
      <c r="H49" s="100" t="s">
        <v>89</v>
      </c>
      <c r="I49" s="100" t="str">
        <f>VLOOKUP(L49,InterfaceCards,2,FALSE)</f>
        <v>C2</v>
      </c>
      <c r="J49" s="39" t="str">
        <f>VLOOKUP(I49,'REF - Interface Cards'!$F$2:$G$11,2,FALSE)</f>
        <v>CB8</v>
      </c>
      <c r="K49" s="100">
        <f>VLOOKUP(L49,InterfaceCards,3,FALSE)</f>
        <v>3</v>
      </c>
      <c r="L49" s="99" t="s">
        <v>190</v>
      </c>
      <c r="M49" s="99">
        <v>5</v>
      </c>
      <c r="N49" s="96" t="s">
        <v>118</v>
      </c>
      <c r="O49" s="100" t="s">
        <v>187</v>
      </c>
      <c r="P49" s="205"/>
      <c r="Q49" s="205"/>
      <c r="R49" s="268" t="s">
        <v>95</v>
      </c>
      <c r="S49" s="119" t="s">
        <v>96</v>
      </c>
      <c r="T49" s="264"/>
      <c r="U49" s="115"/>
      <c r="V49" s="115" t="b">
        <v>0</v>
      </c>
      <c r="W49" s="115" t="str">
        <f>CONCATENATE(L49,":",N49)</f>
        <v>DI6:04</v>
      </c>
      <c r="X49" s="40" t="str">
        <f ca="1">IFERROR(__xludf.DUMMYFUNCTION("VLOOKUP($D119,IMPORTRANGE(""1F5N2lheBqU_ssv2fEg7XSiyl0_Jtf24RQubw3IWp7fc"",""'LC-2 BOM'!C2:AF1000""),X$1,FALSE)"),"05C360")</f>
        <v>05C360</v>
      </c>
      <c r="Y49" s="40" t="str">
        <f ca="1">IFERROR(__xludf.DUMMYFUNCTION("VLOOKUP($D215,IMPORTRANGE(""1F5N2lheBqU_ssv2fEg7XSiyl0_Jtf24RQubw3IWp7fc"",""'LC-2 BOM'!C2:AF900""),Y$1,FALSE)"),"Controller")</f>
        <v>Controller</v>
      </c>
      <c r="Z49" s="40" t="str">
        <f ca="1">IFERROR(__xludf.DUMMYFUNCTION("VLOOKUP($D215,IMPORTRANGE(""1F5N2lheBqU_ssv2fEg7XSiyl0_Jtf24RQubw3IWp7fc"",""'LC-2 BOM'!C2:AF900""),Y$1,FALSE)"),"Controller")</f>
        <v>Controller</v>
      </c>
      <c r="AA49" s="40" t="str">
        <f ca="1">IFERROR(__xludf.DUMMYFUNCTION("VLOOKUP($D215,IMPORTRANGE(""1F5N2lheBqU_ssv2fEg7XSiyl0_Jtf24RQubw3IWp7fc"",""'LC-2 BOM'!C2:AF900""),Y$1,FALSE)"),"Controller")</f>
        <v>Controller</v>
      </c>
      <c r="AB49" s="40" t="str">
        <f ca="1">IFERROR(__xludf.DUMMYFUNCTION("VLOOKUP($D215,IMPORTRANGE(""1F5N2lheBqU_ssv2fEg7XSiyl0_Jtf24RQubw3IWp7fc"",""'LC-2 BOM'!C2:AF1000""),AB$1,FALSE)"),"WFF LC-2 LO2 Storage Schematic - MP-104")</f>
        <v>WFF LC-2 LO2 Storage Schematic - MP-104</v>
      </c>
      <c r="AC49" s="40" t="str">
        <f ca="1">IFERROR(__xludf.DUMMYFUNCTION("VLOOKUP($D215,IMPORTRANGE(""1F5N2lheBqU_ssv2fEg7XSiyl0_Jtf24RQubw3IWp7fc"",""'LC-2 BOM'!C2:AF1000""),AB$1,FALSE)"),"WFF LC-2 LO2 Storage Schematic - MP-104")</f>
        <v>WFF LC-2 LO2 Storage Schematic - MP-104</v>
      </c>
      <c r="AD49" s="40" t="str">
        <f ca="1">IFERROR(__xludf.DUMMYFUNCTION("VLOOKUP($D215,IMPORTRANGE(""1F5N2lheBqU_ssv2fEg7XSiyl0_Jtf24RQubw3IWp7fc"",""'LC-2 BOM'!C2:AF1000""),AB$1,FALSE)"),"WFF LC-2 LO2 Storage Schematic - MP-104")</f>
        <v>WFF LC-2 LO2 Storage Schematic - MP-104</v>
      </c>
      <c r="AE49" s="40" t="str">
        <f ca="1">IFERROR(__xludf.DUMMYFUNCTION("VLOOKUP($D215,IMPORTRANGE(""1F5N2lheBqU_ssv2fEg7XSiyl0_Jtf24RQubw3IWp7fc"",""'LC-2 BOM'!C2:AF1000""),AB$1,FALSE)"),"WFF LC-2 LO2 Storage Schematic - MP-104")</f>
        <v>WFF LC-2 LO2 Storage Schematic - MP-104</v>
      </c>
      <c r="AF49" s="40" t="str">
        <f ca="1">IFERROR(__xludf.DUMMYFUNCTION("VLOOKUP($D215,IMPORTRANGE(""1F5N2lheBqU_ssv2fEg7XSiyl0_Jtf24RQubw3IWp7fc"",""'LC-2 BOM'!C2:AF1000""),AB$1,FALSE)"),"WFF LC-2 LO2 Storage Schematic - MP-104")</f>
        <v>WFF LC-2 LO2 Storage Schematic - MP-104</v>
      </c>
      <c r="AG49" s="40" t="str">
        <f ca="1">IFERROR(__xludf.DUMMYFUNCTION("VLOOKUP($D215,IMPORTRANGE(""1F5N2lheBqU_ssv2fEg7XSiyl0_Jtf24RQubw3IWp7fc"",""'LC-2 BOM'!C2:AF1000""),AB$1,FALSE)"),"WFF LC-2 LO2 Storage Schematic - MP-104")</f>
        <v>WFF LC-2 LO2 Storage Schematic - MP-104</v>
      </c>
      <c r="AH49" s="40" t="str">
        <f ca="1">IFERROR(__xludf.DUMMYFUNCTION("VLOOKUP($D215,IMPORTRANGE(""1F5N2lheBqU_ssv2fEg7XSiyl0_Jtf24RQubw3IWp7fc"",""'LC-2 BOM'!C2:AF1000""),AB$1,FALSE)"),"WFF LC-2 LO2 Storage Schematic - MP-104")</f>
        <v>WFF LC-2 LO2 Storage Schematic - MP-104</v>
      </c>
      <c r="AI49" s="40" t="str">
        <f ca="1">IFERROR(__xludf.DUMMYFUNCTION("VLOOKUP($D215,IMPORTRANGE(""1F5N2lheBqU_ssv2fEg7XSiyl0_Jtf24RQubw3IWp7fc"",""'LC-2 BOM'!C2:AF1000""),AB$1,FALSE)"),"WFF LC-2 LO2 Storage Schematic - MP-104")</f>
        <v>WFF LC-2 LO2 Storage Schematic - MP-104</v>
      </c>
      <c r="AJ49" s="40" t="str">
        <f ca="1">IFERROR(__xludf.DUMMYFUNCTION("VLOOKUP($D215,IMPORTRANGE(""1F5N2lheBqU_ssv2fEg7XSiyl0_Jtf24RQubw3IWp7fc"",""'LC-2 BOM'!C2:AF1000""),AB$1,FALSE)"),"WFF LC-2 LO2 Storage Schematic - MP-104")</f>
        <v>WFF LC-2 LO2 Storage Schematic - MP-104</v>
      </c>
      <c r="AK49" s="40" t="str">
        <f ca="1">IFERROR(__xludf.DUMMYFUNCTION("VLOOKUP($D215,IMPORTRANGE(""1F5N2lheBqU_ssv2fEg7XSiyl0_Jtf24RQubw3IWp7fc"",""'LC-2 BOM'!C2:AF1000""),AB$1,FALSE)"),"WFF LC-2 LO2 Storage Schematic - MP-104")</f>
        <v>WFF LC-2 LO2 Storage Schematic - MP-104</v>
      </c>
      <c r="AL49" s="40" t="str">
        <f ca="1">IFERROR(__xludf.DUMMYFUNCTION("VLOOKUP($D215,IMPORTRANGE(""1F5N2lheBqU_ssv2fEg7XSiyl0_Jtf24RQubw3IWp7fc"",""'LC-2 BOM'!C2:AF1000""),AB$1,FALSE)"),"WFF LC-2 LO2 Storage Schematic - MP-104")</f>
        <v>WFF LC-2 LO2 Storage Schematic - MP-104</v>
      </c>
      <c r="AM49" s="40" t="str">
        <f ca="1">IFERROR(__xludf.DUMMYFUNCTION("VLOOKUP($D215,IMPORTRANGE(""1F5N2lheBqU_ssv2fEg7XSiyl0_Jtf24RQubw3IWp7fc"",""'LC-2 BOM'!C2:AF1000""),AB$1,FALSE)"),"WFF LC-2 LO2 Storage Schematic - MP-104")</f>
        <v>WFF LC-2 LO2 Storage Schematic - MP-104</v>
      </c>
      <c r="AN49" s="40" t="str">
        <f ca="1">IFERROR(__xludf.DUMMYFUNCTION("VLOOKUP($D215,IMPORTRANGE(""1F5N2lheBqU_ssv2fEg7XSiyl0_Jtf24RQubw3IWp7fc"",""'LC-2 BOM'!C2:AF1000""),AB$1,FALSE)"),"WFF LC-2 LO2 Storage Schematic - MP-104")</f>
        <v>WFF LC-2 LO2 Storage Schematic - MP-104</v>
      </c>
      <c r="AO49" s="40" t="str">
        <f ca="1">IFERROR(__xludf.DUMMYFUNCTION("VLOOKUP($D215,IMPORTRANGE(""1F5N2lheBqU_ssv2fEg7XSiyl0_Jtf24RQubw3IWp7fc"",""'LC-2 BOM'!C2:AF1000""),AB$1,FALSE)"),"WFF LC-2 LO2 Storage Schematic - MP-104")</f>
        <v>WFF LC-2 LO2 Storage Schematic - MP-104</v>
      </c>
      <c r="AP49" s="40" t="str">
        <f ca="1">IFERROR(__xludf.DUMMYFUNCTION("VLOOKUP($D215,IMPORTRANGE(""1F5N2lheBqU_ssv2fEg7XSiyl0_Jtf24RQubw3IWp7fc"",""'LC-2 BOM'!C2:AF1000""),AB$1,FALSE)"),"WFF LC-2 LO2 Storage Schematic - MP-104")</f>
        <v>WFF LC-2 LO2 Storage Schematic - MP-104</v>
      </c>
      <c r="AQ49" s="40" t="str">
        <f ca="1">IFERROR(__xludf.DUMMYFUNCTION("VLOOKUP($D215,IMPORTRANGE(""1F5N2lheBqU_ssv2fEg7XSiyl0_Jtf24RQubw3IWp7fc"",""'LC-2 BOM'!C2:AF1000""),AB$1,FALSE)"),"WFF LC-2 LO2 Storage Schematic - MP-104")</f>
        <v>WFF LC-2 LO2 Storage Schematic - MP-104</v>
      </c>
      <c r="AR49" s="40" t="str">
        <f ca="1">IFERROR(__xludf.DUMMYFUNCTION("VLOOKUP($D215,IMPORTRANGE(""1F5N2lheBqU_ssv2fEg7XSiyl0_Jtf24RQubw3IWp7fc"",""'LC-2 BOM'!C2:AF1000""),AB$1,FALSE)"),"WFF LC-2 LO2 Storage Schematic - MP-104")</f>
        <v>WFF LC-2 LO2 Storage Schematic - MP-104</v>
      </c>
      <c r="AS49" s="40" t="str">
        <f ca="1">IFERROR(__xludf.DUMMYFUNCTION("VLOOKUP($D215,IMPORTRANGE(""1F5N2lheBqU_ssv2fEg7XSiyl0_Jtf24RQubw3IWp7fc"",""'LC-2 BOM'!C2:AF1000""),AB$1,FALSE)"),"WFF LC-2 LO2 Storage Schematic - MP-104")</f>
        <v>WFF LC-2 LO2 Storage Schematic - MP-104</v>
      </c>
      <c r="AT49" s="40" t="str">
        <f ca="1">IFERROR(__xludf.DUMMYFUNCTION("VLOOKUP($D215,IMPORTRANGE(""1F5N2lheBqU_ssv2fEg7XSiyl0_Jtf24RQubw3IWp7fc"",""'LC-2 BOM'!C2:AF1000""),AB$1,FALSE)"),"WFF LC-2 LO2 Storage Schematic - MP-104")</f>
        <v>WFF LC-2 LO2 Storage Schematic - MP-104</v>
      </c>
      <c r="AU49" s="40" t="str">
        <f ca="1">IFERROR(__xludf.DUMMYFUNCTION("VLOOKUP($D215,IMPORTRANGE(""1F5N2lheBqU_ssv2fEg7XSiyl0_Jtf24RQubw3IWp7fc"",""'LC-2 BOM'!C2:AF1000""),AB$1,FALSE)"),"WFF LC-2 LO2 Storage Schematic - MP-104")</f>
        <v>WFF LC-2 LO2 Storage Schematic - MP-104</v>
      </c>
      <c r="AV49" s="40" t="str">
        <f ca="1">IFERROR(__xludf.DUMMYFUNCTION("VLOOKUP($D215,IMPORTRANGE(""1F5N2lheBqU_ssv2fEg7XSiyl0_Jtf24RQubw3IWp7fc"",""'LC-2 BOM'!C2:AF1000""),AB$1,FALSE)"),"WFF LC-2 LO2 Storage Schematic - MP-104")</f>
        <v>WFF LC-2 LO2 Storage Schematic - MP-104</v>
      </c>
      <c r="AW49" s="40" t="str">
        <f ca="1">IFERROR(__xludf.DUMMYFUNCTION("VLOOKUP($D215,IMPORTRANGE(""1F5N2lheBqU_ssv2fEg7XSiyl0_Jtf24RQubw3IWp7fc"",""'LC-2 BOM'!C2:AF1000""),AB$1,FALSE)"),"WFF LC-2 LO2 Storage Schematic - MP-104")</f>
        <v>WFF LC-2 LO2 Storage Schematic - MP-104</v>
      </c>
      <c r="AX49" s="40" t="str">
        <f ca="1">IFERROR(__xludf.DUMMYFUNCTION("VLOOKUP($D215,IMPORTRANGE(""1F5N2lheBqU_ssv2fEg7XSiyl0_Jtf24RQubw3IWp7fc"",""'LC-2 BOM'!C2:AF1000""),AB$1,FALSE)"),"WFF LC-2 LO2 Storage Schematic - MP-104")</f>
        <v>WFF LC-2 LO2 Storage Schematic - MP-104</v>
      </c>
      <c r="AY49" s="40" t="str">
        <f ca="1">IFERROR(__xludf.DUMMYFUNCTION("VLOOKUP($D215,IMPORTRANGE(""1F5N2lheBqU_ssv2fEg7XSiyl0_Jtf24RQubw3IWp7fc"",""'LC-2 BOM'!C2:AF1000""),AB$1,FALSE)"),"WFF LC-2 LO2 Storage Schematic - MP-104")</f>
        <v>WFF LC-2 LO2 Storage Schematic - MP-104</v>
      </c>
      <c r="AZ49" s="40" t="str">
        <f ca="1">IFERROR(__xludf.DUMMYFUNCTION("VLOOKUP($D215,IMPORTRANGE(""1F5N2lheBqU_ssv2fEg7XSiyl0_Jtf24RQubw3IWp7fc"",""'LC-2 BOM'!C2:AF1000""),AB$1,FALSE)"),"WFF LC-2 LO2 Storage Schematic - MP-104")</f>
        <v>WFF LC-2 LO2 Storage Schematic - MP-104</v>
      </c>
      <c r="BA49" s="40" t="str">
        <f ca="1">IFERROR(__xludf.DUMMYFUNCTION("VLOOKUP($D215,IMPORTRANGE(""1F5N2lheBqU_ssv2fEg7XSiyl0_Jtf24RQubw3IWp7fc"",""'LC-2 BOM'!C2:AF1000""),AB$1,FALSE)"),"WFF LC-2 LO2 Storage Schematic - MP-104")</f>
        <v>WFF LC-2 LO2 Storage Schematic - MP-104</v>
      </c>
    </row>
    <row r="50" spans="1:53" ht="14.25">
      <c r="A50" s="119" t="str">
        <f>CONCATENATE(VLOOKUP(E50,Systems,2,FALSE),"-",VLOOKUP(F50,Subsystems,2,FALSE),"-",VLOOKUP(G50,Components,2,FALSE),"-",VLOOKUP(R50,Metrics,2,FALSE),"-",B50)</f>
        <v>LOX-LT2-LS-PxC-363</v>
      </c>
      <c r="B50" s="100">
        <v>363</v>
      </c>
      <c r="C50" s="99" t="s">
        <v>207</v>
      </c>
      <c r="D50" s="263" t="s">
        <v>206</v>
      </c>
      <c r="E50" s="99" t="s">
        <v>184</v>
      </c>
      <c r="F50" s="99" t="s">
        <v>185</v>
      </c>
      <c r="G50" s="99" t="s">
        <v>88</v>
      </c>
      <c r="H50" s="100" t="s">
        <v>89</v>
      </c>
      <c r="I50" s="100" t="str">
        <f>VLOOKUP(L50,InterfaceCards,2,FALSE)</f>
        <v>C2</v>
      </c>
      <c r="J50" s="39" t="str">
        <f>VLOOKUP(I50,'REF - Interface Cards'!$F$2:$G$11,2,FALSE)</f>
        <v>CB8</v>
      </c>
      <c r="K50" s="267">
        <f>VLOOKUP(L50,InterfaceCards,3,FALSE)</f>
        <v>3</v>
      </c>
      <c r="L50" s="99" t="s">
        <v>190</v>
      </c>
      <c r="M50" s="99">
        <v>6</v>
      </c>
      <c r="N50" s="96" t="s">
        <v>129</v>
      </c>
      <c r="O50" s="100" t="s">
        <v>187</v>
      </c>
      <c r="P50" s="99"/>
      <c r="Q50" s="99"/>
      <c r="R50" s="100" t="s">
        <v>99</v>
      </c>
      <c r="S50" s="99" t="s">
        <v>96</v>
      </c>
      <c r="T50" s="110"/>
      <c r="U50" s="110"/>
      <c r="V50" s="110" t="b">
        <v>0</v>
      </c>
      <c r="W50" s="115" t="str">
        <f>CONCATENATE(L50,":",N50)</f>
        <v>DI6:05</v>
      </c>
      <c r="X50" s="40" t="str">
        <f ca="1">IFERROR(__xludf.DUMMYFUNCTION("VLOOKUP($D119,IMPORTRANGE(""1F5N2lheBqU_ssv2fEg7XSiyl0_Jtf24RQubw3IWp7fc"",""'LC-2 BOM'!C2:AF1000""),X$1,FALSE)"),"05C360")</f>
        <v>05C360</v>
      </c>
      <c r="Y50" s="40" t="str">
        <f ca="1">IFERROR(__xludf.DUMMYFUNCTION("VLOOKUP($D216,IMPORTRANGE(""1F5N2lheBqU_ssv2fEg7XSiyl0_Jtf24RQubw3IWp7fc"",""'LC-2 BOM'!C2:AF900""),Y$1,FALSE)"),"Controller")</f>
        <v>Controller</v>
      </c>
      <c r="Z50" s="40" t="str">
        <f ca="1">IFERROR(__xludf.DUMMYFUNCTION("VLOOKUP($D216,IMPORTRANGE(""1F5N2lheBqU_ssv2fEg7XSiyl0_Jtf24RQubw3IWp7fc"",""'LC-2 BOM'!C2:AF900""),Y$1,FALSE)"),"Controller")</f>
        <v>Controller</v>
      </c>
      <c r="AA50" s="40" t="str">
        <f ca="1">IFERROR(__xludf.DUMMYFUNCTION("VLOOKUP($D216,IMPORTRANGE(""1F5N2lheBqU_ssv2fEg7XSiyl0_Jtf24RQubw3IWp7fc"",""'LC-2 BOM'!C2:AF900""),Y$1,FALSE)"),"Controller")</f>
        <v>Controller</v>
      </c>
      <c r="AB50" s="40" t="str">
        <f ca="1">IFERROR(__xludf.DUMMYFUNCTION("VLOOKUP($D216,IMPORTRANGE(""1F5N2lheBqU_ssv2fEg7XSiyl0_Jtf24RQubw3IWp7fc"",""'LC-2 BOM'!C2:AF1000""),AB$1,FALSE)"),"WFF LC-2 LO2 Storage Schematic - MP-104")</f>
        <v>WFF LC-2 LO2 Storage Schematic - MP-104</v>
      </c>
      <c r="AC50" s="40" t="str">
        <f ca="1">IFERROR(__xludf.DUMMYFUNCTION("VLOOKUP($D216,IMPORTRANGE(""1F5N2lheBqU_ssv2fEg7XSiyl0_Jtf24RQubw3IWp7fc"",""'LC-2 BOM'!C2:AF1000""),AB$1,FALSE)"),"WFF LC-2 LO2 Storage Schematic - MP-104")</f>
        <v>WFF LC-2 LO2 Storage Schematic - MP-104</v>
      </c>
      <c r="AD50" s="40" t="str">
        <f ca="1">IFERROR(__xludf.DUMMYFUNCTION("VLOOKUP($D216,IMPORTRANGE(""1F5N2lheBqU_ssv2fEg7XSiyl0_Jtf24RQubw3IWp7fc"",""'LC-2 BOM'!C2:AF1000""),AB$1,FALSE)"),"WFF LC-2 LO2 Storage Schematic - MP-104")</f>
        <v>WFF LC-2 LO2 Storage Schematic - MP-104</v>
      </c>
      <c r="AE50" s="40" t="str">
        <f ca="1">IFERROR(__xludf.DUMMYFUNCTION("VLOOKUP($D216,IMPORTRANGE(""1F5N2lheBqU_ssv2fEg7XSiyl0_Jtf24RQubw3IWp7fc"",""'LC-2 BOM'!C2:AF1000""),AB$1,FALSE)"),"WFF LC-2 LO2 Storage Schematic - MP-104")</f>
        <v>WFF LC-2 LO2 Storage Schematic - MP-104</v>
      </c>
      <c r="AF50" s="40" t="str">
        <f ca="1">IFERROR(__xludf.DUMMYFUNCTION("VLOOKUP($D216,IMPORTRANGE(""1F5N2lheBqU_ssv2fEg7XSiyl0_Jtf24RQubw3IWp7fc"",""'LC-2 BOM'!C2:AF1000""),AB$1,FALSE)"),"WFF LC-2 LO2 Storage Schematic - MP-104")</f>
        <v>WFF LC-2 LO2 Storage Schematic - MP-104</v>
      </c>
      <c r="AG50" s="40" t="str">
        <f ca="1">IFERROR(__xludf.DUMMYFUNCTION("VLOOKUP($D216,IMPORTRANGE(""1F5N2lheBqU_ssv2fEg7XSiyl0_Jtf24RQubw3IWp7fc"",""'LC-2 BOM'!C2:AF1000""),AB$1,FALSE)"),"WFF LC-2 LO2 Storage Schematic - MP-104")</f>
        <v>WFF LC-2 LO2 Storage Schematic - MP-104</v>
      </c>
      <c r="AH50" s="40" t="str">
        <f ca="1">IFERROR(__xludf.DUMMYFUNCTION("VLOOKUP($D216,IMPORTRANGE(""1F5N2lheBqU_ssv2fEg7XSiyl0_Jtf24RQubw3IWp7fc"",""'LC-2 BOM'!C2:AF1000""),AB$1,FALSE)"),"WFF LC-2 LO2 Storage Schematic - MP-104")</f>
        <v>WFF LC-2 LO2 Storage Schematic - MP-104</v>
      </c>
      <c r="AI50" s="40" t="str">
        <f ca="1">IFERROR(__xludf.DUMMYFUNCTION("VLOOKUP($D216,IMPORTRANGE(""1F5N2lheBqU_ssv2fEg7XSiyl0_Jtf24RQubw3IWp7fc"",""'LC-2 BOM'!C2:AF1000""),AB$1,FALSE)"),"WFF LC-2 LO2 Storage Schematic - MP-104")</f>
        <v>WFF LC-2 LO2 Storage Schematic - MP-104</v>
      </c>
      <c r="AJ50" s="40" t="str">
        <f ca="1">IFERROR(__xludf.DUMMYFUNCTION("VLOOKUP($D216,IMPORTRANGE(""1F5N2lheBqU_ssv2fEg7XSiyl0_Jtf24RQubw3IWp7fc"",""'LC-2 BOM'!C2:AF1000""),AB$1,FALSE)"),"WFF LC-2 LO2 Storage Schematic - MP-104")</f>
        <v>WFF LC-2 LO2 Storage Schematic - MP-104</v>
      </c>
      <c r="AK50" s="40" t="str">
        <f ca="1">IFERROR(__xludf.DUMMYFUNCTION("VLOOKUP($D216,IMPORTRANGE(""1F5N2lheBqU_ssv2fEg7XSiyl0_Jtf24RQubw3IWp7fc"",""'LC-2 BOM'!C2:AF1000""),AB$1,FALSE)"),"WFF LC-2 LO2 Storage Schematic - MP-104")</f>
        <v>WFF LC-2 LO2 Storage Schematic - MP-104</v>
      </c>
      <c r="AL50" s="40" t="str">
        <f ca="1">IFERROR(__xludf.DUMMYFUNCTION("VLOOKUP($D216,IMPORTRANGE(""1F5N2lheBqU_ssv2fEg7XSiyl0_Jtf24RQubw3IWp7fc"",""'LC-2 BOM'!C2:AF1000""),AB$1,FALSE)"),"WFF LC-2 LO2 Storage Schematic - MP-104")</f>
        <v>WFF LC-2 LO2 Storage Schematic - MP-104</v>
      </c>
      <c r="AM50" s="40" t="str">
        <f ca="1">IFERROR(__xludf.DUMMYFUNCTION("VLOOKUP($D216,IMPORTRANGE(""1F5N2lheBqU_ssv2fEg7XSiyl0_Jtf24RQubw3IWp7fc"",""'LC-2 BOM'!C2:AF1000""),AB$1,FALSE)"),"WFF LC-2 LO2 Storage Schematic - MP-104")</f>
        <v>WFF LC-2 LO2 Storage Schematic - MP-104</v>
      </c>
      <c r="AN50" s="40" t="str">
        <f ca="1">IFERROR(__xludf.DUMMYFUNCTION("VLOOKUP($D216,IMPORTRANGE(""1F5N2lheBqU_ssv2fEg7XSiyl0_Jtf24RQubw3IWp7fc"",""'LC-2 BOM'!C2:AF1000""),AB$1,FALSE)"),"WFF LC-2 LO2 Storage Schematic - MP-104")</f>
        <v>WFF LC-2 LO2 Storage Schematic - MP-104</v>
      </c>
      <c r="AO50" s="40" t="str">
        <f ca="1">IFERROR(__xludf.DUMMYFUNCTION("VLOOKUP($D216,IMPORTRANGE(""1F5N2lheBqU_ssv2fEg7XSiyl0_Jtf24RQubw3IWp7fc"",""'LC-2 BOM'!C2:AF1000""),AB$1,FALSE)"),"WFF LC-2 LO2 Storage Schematic - MP-104")</f>
        <v>WFF LC-2 LO2 Storage Schematic - MP-104</v>
      </c>
      <c r="AP50" s="40" t="str">
        <f ca="1">IFERROR(__xludf.DUMMYFUNCTION("VLOOKUP($D216,IMPORTRANGE(""1F5N2lheBqU_ssv2fEg7XSiyl0_Jtf24RQubw3IWp7fc"",""'LC-2 BOM'!C2:AF1000""),AB$1,FALSE)"),"WFF LC-2 LO2 Storage Schematic - MP-104")</f>
        <v>WFF LC-2 LO2 Storage Schematic - MP-104</v>
      </c>
      <c r="AQ50" s="40" t="str">
        <f ca="1">IFERROR(__xludf.DUMMYFUNCTION("VLOOKUP($D216,IMPORTRANGE(""1F5N2lheBqU_ssv2fEg7XSiyl0_Jtf24RQubw3IWp7fc"",""'LC-2 BOM'!C2:AF1000""),AB$1,FALSE)"),"WFF LC-2 LO2 Storage Schematic - MP-104")</f>
        <v>WFF LC-2 LO2 Storage Schematic - MP-104</v>
      </c>
      <c r="AR50" s="40" t="str">
        <f ca="1">IFERROR(__xludf.DUMMYFUNCTION("VLOOKUP($D216,IMPORTRANGE(""1F5N2lheBqU_ssv2fEg7XSiyl0_Jtf24RQubw3IWp7fc"",""'LC-2 BOM'!C2:AF1000""),AB$1,FALSE)"),"WFF LC-2 LO2 Storage Schematic - MP-104")</f>
        <v>WFF LC-2 LO2 Storage Schematic - MP-104</v>
      </c>
      <c r="AS50" s="40" t="str">
        <f ca="1">IFERROR(__xludf.DUMMYFUNCTION("VLOOKUP($D216,IMPORTRANGE(""1F5N2lheBqU_ssv2fEg7XSiyl0_Jtf24RQubw3IWp7fc"",""'LC-2 BOM'!C2:AF1000""),AB$1,FALSE)"),"WFF LC-2 LO2 Storage Schematic - MP-104")</f>
        <v>WFF LC-2 LO2 Storage Schematic - MP-104</v>
      </c>
      <c r="AT50" s="40" t="str">
        <f ca="1">IFERROR(__xludf.DUMMYFUNCTION("VLOOKUP($D216,IMPORTRANGE(""1F5N2lheBqU_ssv2fEg7XSiyl0_Jtf24RQubw3IWp7fc"",""'LC-2 BOM'!C2:AF1000""),AB$1,FALSE)"),"WFF LC-2 LO2 Storage Schematic - MP-104")</f>
        <v>WFF LC-2 LO2 Storage Schematic - MP-104</v>
      </c>
      <c r="AU50" s="40" t="str">
        <f ca="1">IFERROR(__xludf.DUMMYFUNCTION("VLOOKUP($D216,IMPORTRANGE(""1F5N2lheBqU_ssv2fEg7XSiyl0_Jtf24RQubw3IWp7fc"",""'LC-2 BOM'!C2:AF1000""),AB$1,FALSE)"),"WFF LC-2 LO2 Storage Schematic - MP-104")</f>
        <v>WFF LC-2 LO2 Storage Schematic - MP-104</v>
      </c>
      <c r="AV50" s="40" t="str">
        <f ca="1">IFERROR(__xludf.DUMMYFUNCTION("VLOOKUP($D216,IMPORTRANGE(""1F5N2lheBqU_ssv2fEg7XSiyl0_Jtf24RQubw3IWp7fc"",""'LC-2 BOM'!C2:AF1000""),AB$1,FALSE)"),"WFF LC-2 LO2 Storage Schematic - MP-104")</f>
        <v>WFF LC-2 LO2 Storage Schematic - MP-104</v>
      </c>
      <c r="AW50" s="40" t="str">
        <f ca="1">IFERROR(__xludf.DUMMYFUNCTION("VLOOKUP($D216,IMPORTRANGE(""1F5N2lheBqU_ssv2fEg7XSiyl0_Jtf24RQubw3IWp7fc"",""'LC-2 BOM'!C2:AF1000""),AB$1,FALSE)"),"WFF LC-2 LO2 Storage Schematic - MP-104")</f>
        <v>WFF LC-2 LO2 Storage Schematic - MP-104</v>
      </c>
      <c r="AX50" s="40" t="str">
        <f ca="1">IFERROR(__xludf.DUMMYFUNCTION("VLOOKUP($D216,IMPORTRANGE(""1F5N2lheBqU_ssv2fEg7XSiyl0_Jtf24RQubw3IWp7fc"",""'LC-2 BOM'!C2:AF1000""),AB$1,FALSE)"),"WFF LC-2 LO2 Storage Schematic - MP-104")</f>
        <v>WFF LC-2 LO2 Storage Schematic - MP-104</v>
      </c>
      <c r="AY50" s="40" t="str">
        <f ca="1">IFERROR(__xludf.DUMMYFUNCTION("VLOOKUP($D216,IMPORTRANGE(""1F5N2lheBqU_ssv2fEg7XSiyl0_Jtf24RQubw3IWp7fc"",""'LC-2 BOM'!C2:AF1000""),AB$1,FALSE)"),"WFF LC-2 LO2 Storage Schematic - MP-104")</f>
        <v>WFF LC-2 LO2 Storage Schematic - MP-104</v>
      </c>
      <c r="AZ50" s="40" t="str">
        <f ca="1">IFERROR(__xludf.DUMMYFUNCTION("VLOOKUP($D216,IMPORTRANGE(""1F5N2lheBqU_ssv2fEg7XSiyl0_Jtf24RQubw3IWp7fc"",""'LC-2 BOM'!C2:AF1000""),AB$1,FALSE)"),"WFF LC-2 LO2 Storage Schematic - MP-104")</f>
        <v>WFF LC-2 LO2 Storage Schematic - MP-104</v>
      </c>
      <c r="BA50" s="40" t="str">
        <f ca="1">IFERROR(__xludf.DUMMYFUNCTION("VLOOKUP($D216,IMPORTRANGE(""1F5N2lheBqU_ssv2fEg7XSiyl0_Jtf24RQubw3IWp7fc"",""'LC-2 BOM'!C2:AF1000""),AB$1,FALSE)"),"WFF LC-2 LO2 Storage Schematic - MP-104")</f>
        <v>WFF LC-2 LO2 Storage Schematic - MP-104</v>
      </c>
    </row>
    <row r="51" spans="1:53" ht="14.25">
      <c r="A51" s="119" t="str">
        <f>CONCATENATE(VLOOKUP(E51,Systems,2,FALSE),"-",VLOOKUP(F51,Subsystems,2,FALSE),"-",VLOOKUP(G51,Components,2,FALSE),"-",VLOOKUP(R51,Metrics,2,FALSE),"-",B51)</f>
        <v>LOX-LT1-DVL-B-356</v>
      </c>
      <c r="B51" s="100">
        <v>356</v>
      </c>
      <c r="C51" s="99" t="s">
        <v>208</v>
      </c>
      <c r="D51" s="103" t="s">
        <v>209</v>
      </c>
      <c r="E51" s="99" t="s">
        <v>184</v>
      </c>
      <c r="F51" s="99" t="s">
        <v>194</v>
      </c>
      <c r="G51" s="99" t="s">
        <v>101</v>
      </c>
      <c r="H51" s="99" t="s">
        <v>102</v>
      </c>
      <c r="I51" s="100" t="str">
        <f>VLOOKUP(L51,InterfaceCards,2,FALSE)</f>
        <v>C2</v>
      </c>
      <c r="J51" s="39" t="str">
        <f>VLOOKUP(I51,'REF - Interface Cards'!$F$2:$G$11,2,FALSE)</f>
        <v>CB8</v>
      </c>
      <c r="K51" s="267">
        <f>VLOOKUP(L51,InterfaceCards,3,FALSE)</f>
        <v>4</v>
      </c>
      <c r="L51" s="99" t="s">
        <v>186</v>
      </c>
      <c r="M51" s="99">
        <v>11</v>
      </c>
      <c r="N51" s="96" t="s">
        <v>133</v>
      </c>
      <c r="O51" s="99" t="s">
        <v>187</v>
      </c>
      <c r="P51" s="205"/>
      <c r="Q51" s="205"/>
      <c r="R51" s="119" t="s">
        <v>105</v>
      </c>
      <c r="S51" s="119" t="s">
        <v>96</v>
      </c>
      <c r="T51" s="205"/>
      <c r="U51" s="205"/>
      <c r="V51" s="205" t="b">
        <v>0</v>
      </c>
      <c r="W51" s="115" t="str">
        <f>CONCATENATE(L51,":",N51)</f>
        <v>DO7:08</v>
      </c>
      <c r="X51" s="40" t="str">
        <f ca="1">IFERROR(__xludf.DUMMYFUNCTION("VLOOKUP($D119,IMPORTRANGE(""1F5N2lheBqU_ssv2fEg7XSiyl0_Jtf24RQubw3IWp7fc"",""'LC-2 BOM'!C2:AF1000""),X$1,FALSE)"),"05C360")</f>
        <v>05C360</v>
      </c>
      <c r="Y51" s="40" t="str">
        <f ca="1">IFERROR(__xludf.DUMMYFUNCTION("VLOOKUP($D247,IMPORTRANGE(""1F5N2lheBqU_ssv2fEg7XSiyl0_Jtf24RQubw3IWp7fc"",""'LC-2 BOM'!C2:AF900""),Y$1,FALSE)"),"Ball Valve, Discrete")</f>
        <v>Ball Valve, Discrete</v>
      </c>
      <c r="Z51" s="40" t="str">
        <f ca="1">IFERROR(__xludf.DUMMYFUNCTION("VLOOKUP($D247,IMPORTRANGE(""1F5N2lheBqU_ssv2fEg7XSiyl0_Jtf24RQubw3IWp7fc"",""'LC-2 BOM'!C2:AF900""),Y$1,FALSE)"),"Ball Valve, Discrete")</f>
        <v>Ball Valve, Discrete</v>
      </c>
      <c r="AA51" s="40" t="str">
        <f ca="1">IFERROR(__xludf.DUMMYFUNCTION("VLOOKUP($D247,IMPORTRANGE(""1F5N2lheBqU_ssv2fEg7XSiyl0_Jtf24RQubw3IWp7fc"",""'LC-2 BOM'!C2:AF900""),Y$1,FALSE)"),"Ball Valve, Discrete")</f>
        <v>Ball Valve, Discrete</v>
      </c>
      <c r="AB51" s="40" t="str">
        <f ca="1">IFERROR(__xludf.DUMMYFUNCTION("VLOOKUP($D247,IMPORTRANGE(""1F5N2lheBqU_ssv2fEg7XSiyl0_Jtf24RQubw3IWp7fc"",""'LC-2 BOM'!C2:AF1000""),AB$1,FALSE)"),"WFF LC-2 LO2 Storage Schematic - MP-104")</f>
        <v>WFF LC-2 LO2 Storage Schematic - MP-104</v>
      </c>
      <c r="AC51" s="40" t="str">
        <f ca="1">IFERROR(__xludf.DUMMYFUNCTION("VLOOKUP($D247,IMPORTRANGE(""1F5N2lheBqU_ssv2fEg7XSiyl0_Jtf24RQubw3IWp7fc"",""'LC-2 BOM'!C2:AF1000""),AB$1,FALSE)"),"WFF LC-2 LO2 Storage Schematic - MP-104")</f>
        <v>WFF LC-2 LO2 Storage Schematic - MP-104</v>
      </c>
      <c r="AD51" s="40" t="str">
        <f ca="1">IFERROR(__xludf.DUMMYFUNCTION("VLOOKUP($D247,IMPORTRANGE(""1F5N2lheBqU_ssv2fEg7XSiyl0_Jtf24RQubw3IWp7fc"",""'LC-2 BOM'!C2:AF1000""),AB$1,FALSE)"),"WFF LC-2 LO2 Storage Schematic - MP-104")</f>
        <v>WFF LC-2 LO2 Storage Schematic - MP-104</v>
      </c>
      <c r="AE51" s="40" t="str">
        <f ca="1">IFERROR(__xludf.DUMMYFUNCTION("VLOOKUP($D247,IMPORTRANGE(""1F5N2lheBqU_ssv2fEg7XSiyl0_Jtf24RQubw3IWp7fc"",""'LC-2 BOM'!C2:AF1000""),AB$1,FALSE)"),"WFF LC-2 LO2 Storage Schematic - MP-104")</f>
        <v>WFF LC-2 LO2 Storage Schematic - MP-104</v>
      </c>
      <c r="AF51" s="40" t="str">
        <f ca="1">IFERROR(__xludf.DUMMYFUNCTION("VLOOKUP($D247,IMPORTRANGE(""1F5N2lheBqU_ssv2fEg7XSiyl0_Jtf24RQubw3IWp7fc"",""'LC-2 BOM'!C2:AF1000""),AB$1,FALSE)"),"WFF LC-2 LO2 Storage Schematic - MP-104")</f>
        <v>WFF LC-2 LO2 Storage Schematic - MP-104</v>
      </c>
      <c r="AG51" s="40" t="str">
        <f ca="1">IFERROR(__xludf.DUMMYFUNCTION("VLOOKUP($D247,IMPORTRANGE(""1F5N2lheBqU_ssv2fEg7XSiyl0_Jtf24RQubw3IWp7fc"",""'LC-2 BOM'!C2:AF1000""),AB$1,FALSE)"),"WFF LC-2 LO2 Storage Schematic - MP-104")</f>
        <v>WFF LC-2 LO2 Storage Schematic - MP-104</v>
      </c>
      <c r="AH51" s="40" t="str">
        <f ca="1">IFERROR(__xludf.DUMMYFUNCTION("VLOOKUP($D247,IMPORTRANGE(""1F5N2lheBqU_ssv2fEg7XSiyl0_Jtf24RQubw3IWp7fc"",""'LC-2 BOM'!C2:AF1000""),AB$1,FALSE)"),"WFF LC-2 LO2 Storage Schematic - MP-104")</f>
        <v>WFF LC-2 LO2 Storage Schematic - MP-104</v>
      </c>
      <c r="AI51" s="40" t="str">
        <f ca="1">IFERROR(__xludf.DUMMYFUNCTION("VLOOKUP($D247,IMPORTRANGE(""1F5N2lheBqU_ssv2fEg7XSiyl0_Jtf24RQubw3IWp7fc"",""'LC-2 BOM'!C2:AF1000""),AB$1,FALSE)"),"WFF LC-2 LO2 Storage Schematic - MP-104")</f>
        <v>WFF LC-2 LO2 Storage Schematic - MP-104</v>
      </c>
      <c r="AJ51" s="40" t="str">
        <f ca="1">IFERROR(__xludf.DUMMYFUNCTION("VLOOKUP($D247,IMPORTRANGE(""1F5N2lheBqU_ssv2fEg7XSiyl0_Jtf24RQubw3IWp7fc"",""'LC-2 BOM'!C2:AF1000""),AB$1,FALSE)"),"WFF LC-2 LO2 Storage Schematic - MP-104")</f>
        <v>WFF LC-2 LO2 Storage Schematic - MP-104</v>
      </c>
      <c r="AK51" s="40" t="str">
        <f ca="1">IFERROR(__xludf.DUMMYFUNCTION("VLOOKUP($D247,IMPORTRANGE(""1F5N2lheBqU_ssv2fEg7XSiyl0_Jtf24RQubw3IWp7fc"",""'LC-2 BOM'!C2:AF1000""),AB$1,FALSE)"),"WFF LC-2 LO2 Storage Schematic - MP-104")</f>
        <v>WFF LC-2 LO2 Storage Schematic - MP-104</v>
      </c>
      <c r="AL51" s="40" t="str">
        <f ca="1">IFERROR(__xludf.DUMMYFUNCTION("VLOOKUP($D247,IMPORTRANGE(""1F5N2lheBqU_ssv2fEg7XSiyl0_Jtf24RQubw3IWp7fc"",""'LC-2 BOM'!C2:AF1000""),AB$1,FALSE)"),"WFF LC-2 LO2 Storage Schematic - MP-104")</f>
        <v>WFF LC-2 LO2 Storage Schematic - MP-104</v>
      </c>
      <c r="AM51" s="40" t="str">
        <f ca="1">IFERROR(__xludf.DUMMYFUNCTION("VLOOKUP($D247,IMPORTRANGE(""1F5N2lheBqU_ssv2fEg7XSiyl0_Jtf24RQubw3IWp7fc"",""'LC-2 BOM'!C2:AF1000""),AB$1,FALSE)"),"WFF LC-2 LO2 Storage Schematic - MP-104")</f>
        <v>WFF LC-2 LO2 Storage Schematic - MP-104</v>
      </c>
      <c r="AN51" s="40" t="str">
        <f ca="1">IFERROR(__xludf.DUMMYFUNCTION("VLOOKUP($D247,IMPORTRANGE(""1F5N2lheBqU_ssv2fEg7XSiyl0_Jtf24RQubw3IWp7fc"",""'LC-2 BOM'!C2:AF1000""),AB$1,FALSE)"),"WFF LC-2 LO2 Storage Schematic - MP-104")</f>
        <v>WFF LC-2 LO2 Storage Schematic - MP-104</v>
      </c>
      <c r="AO51" s="40" t="str">
        <f ca="1">IFERROR(__xludf.DUMMYFUNCTION("VLOOKUP($D247,IMPORTRANGE(""1F5N2lheBqU_ssv2fEg7XSiyl0_Jtf24RQubw3IWp7fc"",""'LC-2 BOM'!C2:AF1000""),AB$1,FALSE)"),"WFF LC-2 LO2 Storage Schematic - MP-104")</f>
        <v>WFF LC-2 LO2 Storage Schematic - MP-104</v>
      </c>
      <c r="AP51" s="40" t="str">
        <f ca="1">IFERROR(__xludf.DUMMYFUNCTION("VLOOKUP($D247,IMPORTRANGE(""1F5N2lheBqU_ssv2fEg7XSiyl0_Jtf24RQubw3IWp7fc"",""'LC-2 BOM'!C2:AF1000""),AB$1,FALSE)"),"WFF LC-2 LO2 Storage Schematic - MP-104")</f>
        <v>WFF LC-2 LO2 Storage Schematic - MP-104</v>
      </c>
      <c r="AQ51" s="40" t="str">
        <f ca="1">IFERROR(__xludf.DUMMYFUNCTION("VLOOKUP($D247,IMPORTRANGE(""1F5N2lheBqU_ssv2fEg7XSiyl0_Jtf24RQubw3IWp7fc"",""'LC-2 BOM'!C2:AF1000""),AB$1,FALSE)"),"WFF LC-2 LO2 Storage Schematic - MP-104")</f>
        <v>WFF LC-2 LO2 Storage Schematic - MP-104</v>
      </c>
      <c r="AR51" s="40" t="str">
        <f ca="1">IFERROR(__xludf.DUMMYFUNCTION("VLOOKUP($D247,IMPORTRANGE(""1F5N2lheBqU_ssv2fEg7XSiyl0_Jtf24RQubw3IWp7fc"",""'LC-2 BOM'!C2:AF1000""),AB$1,FALSE)"),"WFF LC-2 LO2 Storage Schematic - MP-104")</f>
        <v>WFF LC-2 LO2 Storage Schematic - MP-104</v>
      </c>
      <c r="AS51" s="40" t="str">
        <f ca="1">IFERROR(__xludf.DUMMYFUNCTION("VLOOKUP($D247,IMPORTRANGE(""1F5N2lheBqU_ssv2fEg7XSiyl0_Jtf24RQubw3IWp7fc"",""'LC-2 BOM'!C2:AF1000""),AB$1,FALSE)"),"WFF LC-2 LO2 Storage Schematic - MP-104")</f>
        <v>WFF LC-2 LO2 Storage Schematic - MP-104</v>
      </c>
      <c r="AT51" s="40" t="str">
        <f ca="1">IFERROR(__xludf.DUMMYFUNCTION("VLOOKUP($D247,IMPORTRANGE(""1F5N2lheBqU_ssv2fEg7XSiyl0_Jtf24RQubw3IWp7fc"",""'LC-2 BOM'!C2:AF1000""),AB$1,FALSE)"),"WFF LC-2 LO2 Storage Schematic - MP-104")</f>
        <v>WFF LC-2 LO2 Storage Schematic - MP-104</v>
      </c>
      <c r="AU51" s="40" t="str">
        <f ca="1">IFERROR(__xludf.DUMMYFUNCTION("VLOOKUP($D247,IMPORTRANGE(""1F5N2lheBqU_ssv2fEg7XSiyl0_Jtf24RQubw3IWp7fc"",""'LC-2 BOM'!C2:AF1000""),AB$1,FALSE)"),"WFF LC-2 LO2 Storage Schematic - MP-104")</f>
        <v>WFF LC-2 LO2 Storage Schematic - MP-104</v>
      </c>
      <c r="AV51" s="40" t="str">
        <f ca="1">IFERROR(__xludf.DUMMYFUNCTION("VLOOKUP($D247,IMPORTRANGE(""1F5N2lheBqU_ssv2fEg7XSiyl0_Jtf24RQubw3IWp7fc"",""'LC-2 BOM'!C2:AF1000""),AB$1,FALSE)"),"WFF LC-2 LO2 Storage Schematic - MP-104")</f>
        <v>WFF LC-2 LO2 Storage Schematic - MP-104</v>
      </c>
      <c r="AW51" s="40" t="str">
        <f ca="1">IFERROR(__xludf.DUMMYFUNCTION("VLOOKUP($D247,IMPORTRANGE(""1F5N2lheBqU_ssv2fEg7XSiyl0_Jtf24RQubw3IWp7fc"",""'LC-2 BOM'!C2:AF1000""),AB$1,FALSE)"),"WFF LC-2 LO2 Storage Schematic - MP-104")</f>
        <v>WFF LC-2 LO2 Storage Schematic - MP-104</v>
      </c>
      <c r="AX51" s="40" t="str">
        <f ca="1">IFERROR(__xludf.DUMMYFUNCTION("VLOOKUP($D247,IMPORTRANGE(""1F5N2lheBqU_ssv2fEg7XSiyl0_Jtf24RQubw3IWp7fc"",""'LC-2 BOM'!C2:AF1000""),AB$1,FALSE)"),"WFF LC-2 LO2 Storage Schematic - MP-104")</f>
        <v>WFF LC-2 LO2 Storage Schematic - MP-104</v>
      </c>
      <c r="AY51" s="40" t="str">
        <f ca="1">IFERROR(__xludf.DUMMYFUNCTION("VLOOKUP($D247,IMPORTRANGE(""1F5N2lheBqU_ssv2fEg7XSiyl0_Jtf24RQubw3IWp7fc"",""'LC-2 BOM'!C2:AF1000""),AB$1,FALSE)"),"WFF LC-2 LO2 Storage Schematic - MP-104")</f>
        <v>WFF LC-2 LO2 Storage Schematic - MP-104</v>
      </c>
      <c r="AZ51" s="40" t="str">
        <f ca="1">IFERROR(__xludf.DUMMYFUNCTION("VLOOKUP($D247,IMPORTRANGE(""1F5N2lheBqU_ssv2fEg7XSiyl0_Jtf24RQubw3IWp7fc"",""'LC-2 BOM'!C2:AF1000""),AB$1,FALSE)"),"WFF LC-2 LO2 Storage Schematic - MP-104")</f>
        <v>WFF LC-2 LO2 Storage Schematic - MP-104</v>
      </c>
      <c r="BA51" s="40" t="str">
        <f ca="1">IFERROR(__xludf.DUMMYFUNCTION("VLOOKUP($D247,IMPORTRANGE(""1F5N2lheBqU_ssv2fEg7XSiyl0_Jtf24RQubw3IWp7fc"",""'LC-2 BOM'!C2:AF1000""),AB$1,FALSE)"),"WFF LC-2 LO2 Storage Schematic - MP-104")</f>
        <v>WFF LC-2 LO2 Storage Schematic - MP-104</v>
      </c>
    </row>
    <row r="52" spans="1:53" ht="14.25">
      <c r="A52" s="119" t="str">
        <f>CONCATENATE(VLOOKUP(E52,Systems,2,FALSE),"-",VLOOKUP(F52,Subsystems,2,FALSE),"-",VLOOKUP(G52,Components,2,FALSE),"-",VLOOKUP(R52,Metrics,2,FALSE),"-",B52)</f>
        <v>LOX-LT1-LS-PxO-372</v>
      </c>
      <c r="B52" s="100">
        <v>372</v>
      </c>
      <c r="C52" s="99" t="s">
        <v>210</v>
      </c>
      <c r="D52" s="263" t="s">
        <v>211</v>
      </c>
      <c r="E52" s="99" t="s">
        <v>184</v>
      </c>
      <c r="F52" s="99" t="s">
        <v>194</v>
      </c>
      <c r="G52" s="99" t="s">
        <v>88</v>
      </c>
      <c r="H52" s="100" t="s">
        <v>89</v>
      </c>
      <c r="I52" s="100" t="str">
        <f>VLOOKUP(L52,InterfaceCards,2,FALSE)</f>
        <v>C2</v>
      </c>
      <c r="J52" s="39" t="str">
        <f>VLOOKUP(I52,'REF - Interface Cards'!$F$2:$G$11,2,FALSE)</f>
        <v>CB8</v>
      </c>
      <c r="K52" s="100">
        <f>VLOOKUP(L52,InterfaceCards,3,FALSE)</f>
        <v>3</v>
      </c>
      <c r="L52" s="99" t="s">
        <v>190</v>
      </c>
      <c r="M52" s="99">
        <v>17</v>
      </c>
      <c r="N52" s="96">
        <v>14</v>
      </c>
      <c r="O52" s="100" t="s">
        <v>187</v>
      </c>
      <c r="P52" s="205"/>
      <c r="Q52" s="205"/>
      <c r="R52" s="268" t="s">
        <v>95</v>
      </c>
      <c r="S52" s="119" t="s">
        <v>96</v>
      </c>
      <c r="T52" s="264"/>
      <c r="U52" s="115"/>
      <c r="V52" s="115" t="b">
        <v>0</v>
      </c>
      <c r="W52" s="115" t="str">
        <f>CONCATENATE(L52,":",N52)</f>
        <v>DI6:14</v>
      </c>
      <c r="X52" s="40" t="str">
        <f ca="1">IFERROR(__xludf.DUMMYFUNCTION("VLOOKUP($D119,IMPORTRANGE(""1F5N2lheBqU_ssv2fEg7XSiyl0_Jtf24RQubw3IWp7fc"",""'LC-2 BOM'!C2:AF1000""),X$1,FALSE)"),"05C360")</f>
        <v>05C360</v>
      </c>
      <c r="Y52" s="40" t="str">
        <f ca="1">IFERROR(__xludf.DUMMYFUNCTION("VLOOKUP($D204,IMPORTRANGE(""1zGeY54V42y3h6ga3LEauokEcjIAfHuNXKCYKLfLWtMI"",""'LC-2 BOM'!C2:AF900""),Y$1,FALSE)"),"Controller")</f>
        <v>Controller</v>
      </c>
      <c r="Z52" s="40" t="str">
        <f ca="1">IFERROR(__xludf.DUMMYFUNCTION("VLOOKUP($D204,IMPORTRANGE(""1zGeY54V42y3h6ga3LEauokEcjIAfHuNXKCYKLfLWtMI"",""'LC-2 BOM'!C2:AF900""),Y$1,FALSE)"),"Controller")</f>
        <v>Controller</v>
      </c>
      <c r="AA52" s="40" t="str">
        <f ca="1">IFERROR(__xludf.DUMMYFUNCTION("VLOOKUP($D204,IMPORTRANGE(""1zGeY54V42y3h6ga3LEauokEcjIAfHuNXKCYKLfLWtMI"",""'LC-2 BOM'!C2:AF900""),Y$1,FALSE)"),"Controller")</f>
        <v>Controller</v>
      </c>
      <c r="AB52" s="40" t="str">
        <f ca="1">IFERROR(__xludf.DUMMYFUNCTION("VLOOKUP($D204,IMPORTRANGE(""1F5N2lheBqU_ssv2fEg7XSiyl0_Jtf24RQubw3IWp7fc"",""'LC-2 BOM'!C2:AF1000""),AB$1,FALSE)"),"WFF LC-2 LO2 Storage Schematic - MP-104")</f>
        <v>WFF LC-2 LO2 Storage Schematic - MP-104</v>
      </c>
      <c r="AC52" s="40" t="str">
        <f ca="1">IFERROR(__xludf.DUMMYFUNCTION("VLOOKUP($D204,IMPORTRANGE(""1F5N2lheBqU_ssv2fEg7XSiyl0_Jtf24RQubw3IWp7fc"",""'LC-2 BOM'!C2:AF1000""),AB$1,FALSE)"),"WFF LC-2 LO2 Storage Schematic - MP-104")</f>
        <v>WFF LC-2 LO2 Storage Schematic - MP-104</v>
      </c>
      <c r="AD52" s="40" t="str">
        <f ca="1">IFERROR(__xludf.DUMMYFUNCTION("VLOOKUP($D204,IMPORTRANGE(""1F5N2lheBqU_ssv2fEg7XSiyl0_Jtf24RQubw3IWp7fc"",""'LC-2 BOM'!C2:AF1000""),AB$1,FALSE)"),"WFF LC-2 LO2 Storage Schematic - MP-104")</f>
        <v>WFF LC-2 LO2 Storage Schematic - MP-104</v>
      </c>
      <c r="AE52" s="40" t="str">
        <f ca="1">IFERROR(__xludf.DUMMYFUNCTION("VLOOKUP($D204,IMPORTRANGE(""1F5N2lheBqU_ssv2fEg7XSiyl0_Jtf24RQubw3IWp7fc"",""'LC-2 BOM'!C2:AF1000""),AB$1,FALSE)"),"WFF LC-2 LO2 Storage Schematic - MP-104")</f>
        <v>WFF LC-2 LO2 Storage Schematic - MP-104</v>
      </c>
      <c r="AF52" s="40" t="str">
        <f ca="1">IFERROR(__xludf.DUMMYFUNCTION("VLOOKUP($D204,IMPORTRANGE(""1F5N2lheBqU_ssv2fEg7XSiyl0_Jtf24RQubw3IWp7fc"",""'LC-2 BOM'!C2:AF1000""),AB$1,FALSE)"),"WFF LC-2 LO2 Storage Schematic - MP-104")</f>
        <v>WFF LC-2 LO2 Storage Schematic - MP-104</v>
      </c>
      <c r="AG52" s="40" t="str">
        <f ca="1">IFERROR(__xludf.DUMMYFUNCTION("VLOOKUP($D204,IMPORTRANGE(""1F5N2lheBqU_ssv2fEg7XSiyl0_Jtf24RQubw3IWp7fc"",""'LC-2 BOM'!C2:AF1000""),AB$1,FALSE)"),"WFF LC-2 LO2 Storage Schematic - MP-104")</f>
        <v>WFF LC-2 LO2 Storage Schematic - MP-104</v>
      </c>
      <c r="AH52" s="40" t="str">
        <f ca="1">IFERROR(__xludf.DUMMYFUNCTION("VLOOKUP($D204,IMPORTRANGE(""1F5N2lheBqU_ssv2fEg7XSiyl0_Jtf24RQubw3IWp7fc"",""'LC-2 BOM'!C2:AF1000""),AB$1,FALSE)"),"WFF LC-2 LO2 Storage Schematic - MP-104")</f>
        <v>WFF LC-2 LO2 Storage Schematic - MP-104</v>
      </c>
      <c r="AI52" s="40" t="str">
        <f ca="1">IFERROR(__xludf.DUMMYFUNCTION("VLOOKUP($D204,IMPORTRANGE(""1F5N2lheBqU_ssv2fEg7XSiyl0_Jtf24RQubw3IWp7fc"",""'LC-2 BOM'!C2:AF1000""),AB$1,FALSE)"),"WFF LC-2 LO2 Storage Schematic - MP-104")</f>
        <v>WFF LC-2 LO2 Storage Schematic - MP-104</v>
      </c>
      <c r="AJ52" s="40" t="str">
        <f ca="1">IFERROR(__xludf.DUMMYFUNCTION("VLOOKUP($D204,IMPORTRANGE(""1F5N2lheBqU_ssv2fEg7XSiyl0_Jtf24RQubw3IWp7fc"",""'LC-2 BOM'!C2:AF1000""),AB$1,FALSE)"),"WFF LC-2 LO2 Storage Schematic - MP-104")</f>
        <v>WFF LC-2 LO2 Storage Schematic - MP-104</v>
      </c>
      <c r="AK52" s="40" t="str">
        <f ca="1">IFERROR(__xludf.DUMMYFUNCTION("VLOOKUP($D204,IMPORTRANGE(""1F5N2lheBqU_ssv2fEg7XSiyl0_Jtf24RQubw3IWp7fc"",""'LC-2 BOM'!C2:AF1000""),AB$1,FALSE)"),"WFF LC-2 LO2 Storage Schematic - MP-104")</f>
        <v>WFF LC-2 LO2 Storage Schematic - MP-104</v>
      </c>
      <c r="AL52" s="40" t="str">
        <f ca="1">IFERROR(__xludf.DUMMYFUNCTION("VLOOKUP($D204,IMPORTRANGE(""1F5N2lheBqU_ssv2fEg7XSiyl0_Jtf24RQubw3IWp7fc"",""'LC-2 BOM'!C2:AF1000""),AB$1,FALSE)"),"WFF LC-2 LO2 Storage Schematic - MP-104")</f>
        <v>WFF LC-2 LO2 Storage Schematic - MP-104</v>
      </c>
      <c r="AM52" s="40" t="str">
        <f ca="1">IFERROR(__xludf.DUMMYFUNCTION("VLOOKUP($D204,IMPORTRANGE(""1F5N2lheBqU_ssv2fEg7XSiyl0_Jtf24RQubw3IWp7fc"",""'LC-2 BOM'!C2:AF1000""),AB$1,FALSE)"),"WFF LC-2 LO2 Storage Schematic - MP-104")</f>
        <v>WFF LC-2 LO2 Storage Schematic - MP-104</v>
      </c>
      <c r="AN52" s="40" t="str">
        <f ca="1">IFERROR(__xludf.DUMMYFUNCTION("VLOOKUP($D204,IMPORTRANGE(""1F5N2lheBqU_ssv2fEg7XSiyl0_Jtf24RQubw3IWp7fc"",""'LC-2 BOM'!C2:AF1000""),AB$1,FALSE)"),"WFF LC-2 LO2 Storage Schematic - MP-104")</f>
        <v>WFF LC-2 LO2 Storage Schematic - MP-104</v>
      </c>
      <c r="AO52" s="40" t="str">
        <f ca="1">IFERROR(__xludf.DUMMYFUNCTION("VLOOKUP($D204,IMPORTRANGE(""1F5N2lheBqU_ssv2fEg7XSiyl0_Jtf24RQubw3IWp7fc"",""'LC-2 BOM'!C2:AF1000""),AB$1,FALSE)"),"WFF LC-2 LO2 Storage Schematic - MP-104")</f>
        <v>WFF LC-2 LO2 Storage Schematic - MP-104</v>
      </c>
      <c r="AP52" s="40" t="str">
        <f ca="1">IFERROR(__xludf.DUMMYFUNCTION("VLOOKUP($D204,IMPORTRANGE(""1F5N2lheBqU_ssv2fEg7XSiyl0_Jtf24RQubw3IWp7fc"",""'LC-2 BOM'!C2:AF1000""),AB$1,FALSE)"),"WFF LC-2 LO2 Storage Schematic - MP-104")</f>
        <v>WFF LC-2 LO2 Storage Schematic - MP-104</v>
      </c>
      <c r="AQ52" s="40" t="str">
        <f ca="1">IFERROR(__xludf.DUMMYFUNCTION("VLOOKUP($D204,IMPORTRANGE(""1F5N2lheBqU_ssv2fEg7XSiyl0_Jtf24RQubw3IWp7fc"",""'LC-2 BOM'!C2:AF1000""),AB$1,FALSE)"),"WFF LC-2 LO2 Storage Schematic - MP-104")</f>
        <v>WFF LC-2 LO2 Storage Schematic - MP-104</v>
      </c>
      <c r="AR52" s="40" t="str">
        <f ca="1">IFERROR(__xludf.DUMMYFUNCTION("VLOOKUP($D204,IMPORTRANGE(""1F5N2lheBqU_ssv2fEg7XSiyl0_Jtf24RQubw3IWp7fc"",""'LC-2 BOM'!C2:AF1000""),AB$1,FALSE)"),"WFF LC-2 LO2 Storage Schematic - MP-104")</f>
        <v>WFF LC-2 LO2 Storage Schematic - MP-104</v>
      </c>
      <c r="AS52" s="40" t="str">
        <f ca="1">IFERROR(__xludf.DUMMYFUNCTION("VLOOKUP($D204,IMPORTRANGE(""1F5N2lheBqU_ssv2fEg7XSiyl0_Jtf24RQubw3IWp7fc"",""'LC-2 BOM'!C2:AF1000""),AB$1,FALSE)"),"WFF LC-2 LO2 Storage Schematic - MP-104")</f>
        <v>WFF LC-2 LO2 Storage Schematic - MP-104</v>
      </c>
      <c r="AT52" s="40" t="str">
        <f ca="1">IFERROR(__xludf.DUMMYFUNCTION("VLOOKUP($D204,IMPORTRANGE(""1F5N2lheBqU_ssv2fEg7XSiyl0_Jtf24RQubw3IWp7fc"",""'LC-2 BOM'!C2:AF1000""),AB$1,FALSE)"),"WFF LC-2 LO2 Storage Schematic - MP-104")</f>
        <v>WFF LC-2 LO2 Storage Schematic - MP-104</v>
      </c>
      <c r="AU52" s="40" t="str">
        <f ca="1">IFERROR(__xludf.DUMMYFUNCTION("VLOOKUP($D204,IMPORTRANGE(""1F5N2lheBqU_ssv2fEg7XSiyl0_Jtf24RQubw3IWp7fc"",""'LC-2 BOM'!C2:AF1000""),AB$1,FALSE)"),"WFF LC-2 LO2 Storage Schematic - MP-104")</f>
        <v>WFF LC-2 LO2 Storage Schematic - MP-104</v>
      </c>
      <c r="AV52" s="40" t="str">
        <f ca="1">IFERROR(__xludf.DUMMYFUNCTION("VLOOKUP($D204,IMPORTRANGE(""1F5N2lheBqU_ssv2fEg7XSiyl0_Jtf24RQubw3IWp7fc"",""'LC-2 BOM'!C2:AF1000""),AB$1,FALSE)"),"WFF LC-2 LO2 Storage Schematic - MP-104")</f>
        <v>WFF LC-2 LO2 Storage Schematic - MP-104</v>
      </c>
      <c r="AW52" s="40" t="str">
        <f ca="1">IFERROR(__xludf.DUMMYFUNCTION("VLOOKUP($D204,IMPORTRANGE(""1F5N2lheBqU_ssv2fEg7XSiyl0_Jtf24RQubw3IWp7fc"",""'LC-2 BOM'!C2:AF1000""),AB$1,FALSE)"),"WFF LC-2 LO2 Storage Schematic - MP-104")</f>
        <v>WFF LC-2 LO2 Storage Schematic - MP-104</v>
      </c>
      <c r="AX52" s="40" t="str">
        <f ca="1">IFERROR(__xludf.DUMMYFUNCTION("VLOOKUP($D204,IMPORTRANGE(""1F5N2lheBqU_ssv2fEg7XSiyl0_Jtf24RQubw3IWp7fc"",""'LC-2 BOM'!C2:AF1000""),AB$1,FALSE)"),"WFF LC-2 LO2 Storage Schematic - MP-104")</f>
        <v>WFF LC-2 LO2 Storage Schematic - MP-104</v>
      </c>
      <c r="AY52" s="40" t="str">
        <f ca="1">IFERROR(__xludf.DUMMYFUNCTION("VLOOKUP($D204,IMPORTRANGE(""1F5N2lheBqU_ssv2fEg7XSiyl0_Jtf24RQubw3IWp7fc"",""'LC-2 BOM'!C2:AF1000""),AB$1,FALSE)"),"WFF LC-2 LO2 Storage Schematic - MP-104")</f>
        <v>WFF LC-2 LO2 Storage Schematic - MP-104</v>
      </c>
      <c r="AZ52" s="40" t="str">
        <f ca="1">IFERROR(__xludf.DUMMYFUNCTION("VLOOKUP($D204,IMPORTRANGE(""1F5N2lheBqU_ssv2fEg7XSiyl0_Jtf24RQubw3IWp7fc"",""'LC-2 BOM'!C2:AF1000""),AB$1,FALSE)"),"WFF LC-2 LO2 Storage Schematic - MP-104")</f>
        <v>WFF LC-2 LO2 Storage Schematic - MP-104</v>
      </c>
      <c r="BA52" s="40" t="str">
        <f ca="1">IFERROR(__xludf.DUMMYFUNCTION("VLOOKUP($D204,IMPORTRANGE(""1F5N2lheBqU_ssv2fEg7XSiyl0_Jtf24RQubw3IWp7fc"",""'LC-2 BOM'!C2:AF1000""),AB$1,FALSE)"),"WFF LC-2 LO2 Storage Schematic - MP-104")</f>
        <v>WFF LC-2 LO2 Storage Schematic - MP-104</v>
      </c>
    </row>
    <row r="53" spans="1:53" ht="14.25">
      <c r="A53" s="119" t="str">
        <f>CONCATENATE(VLOOKUP(E53,Systems,2,FALSE),"-",VLOOKUP(F53,Subsystems,2,FALSE),"-",VLOOKUP(G53,Components,2,FALSE),"-",VLOOKUP(R53,Metrics,2,FALSE),"-",B53)</f>
        <v>LOX-LT1-LS-PxC-373</v>
      </c>
      <c r="B53" s="100">
        <v>373</v>
      </c>
      <c r="C53" s="99" t="s">
        <v>212</v>
      </c>
      <c r="D53" s="263" t="s">
        <v>211</v>
      </c>
      <c r="E53" s="99" t="s">
        <v>184</v>
      </c>
      <c r="F53" s="99" t="s">
        <v>194</v>
      </c>
      <c r="G53" s="99" t="s">
        <v>88</v>
      </c>
      <c r="H53" s="100" t="s">
        <v>89</v>
      </c>
      <c r="I53" s="100" t="str">
        <f>VLOOKUP(L53,InterfaceCards,2,FALSE)</f>
        <v>C2</v>
      </c>
      <c r="J53" s="39" t="str">
        <f>VLOOKUP(I53,'REF - Interface Cards'!$F$2:$G$11,2,FALSE)</f>
        <v>CB8</v>
      </c>
      <c r="K53" s="267">
        <f>VLOOKUP(L53,InterfaceCards,3,FALSE)</f>
        <v>3</v>
      </c>
      <c r="L53" s="99" t="s">
        <v>190</v>
      </c>
      <c r="M53" s="99">
        <v>18</v>
      </c>
      <c r="N53" s="96">
        <v>15</v>
      </c>
      <c r="O53" s="100" t="s">
        <v>187</v>
      </c>
      <c r="P53" s="99"/>
      <c r="Q53" s="99"/>
      <c r="R53" s="100" t="s">
        <v>99</v>
      </c>
      <c r="S53" s="99" t="s">
        <v>96</v>
      </c>
      <c r="T53" s="110"/>
      <c r="U53" s="110"/>
      <c r="V53" s="110" t="b">
        <v>0</v>
      </c>
      <c r="W53" s="115" t="str">
        <f>CONCATENATE(L53,":",N53)</f>
        <v>DI6:15</v>
      </c>
      <c r="X53" s="40" t="str">
        <f ca="1">IFERROR(__xludf.DUMMYFUNCTION("VLOOKUP($D119,IMPORTRANGE(""1F5N2lheBqU_ssv2fEg7XSiyl0_Jtf24RQubw3IWp7fc"",""'LC-2 BOM'!C2:AF1000""),X$1,FALSE)"),"05C360")</f>
        <v>05C360</v>
      </c>
      <c r="Y53" s="40" t="str">
        <f ca="1">IFERROR(__xludf.DUMMYFUNCTION("VLOOKUP($D205,IMPORTRANGE(""1F5N2lheBqU_ssv2fEg7XSiyl0_Jtf24RQubw3IWp7fc"",""'LC-2 BOM'!C2:AF900""),Y$1,FALSE)"),"Controller")</f>
        <v>Controller</v>
      </c>
      <c r="Z53" s="40" t="str">
        <f ca="1">IFERROR(__xludf.DUMMYFUNCTION("VLOOKUP($D205,IMPORTRANGE(""1F5N2lheBqU_ssv2fEg7XSiyl0_Jtf24RQubw3IWp7fc"",""'LC-2 BOM'!C2:AF900""),Y$1,FALSE)"),"Controller")</f>
        <v>Controller</v>
      </c>
      <c r="AA53" s="40" t="str">
        <f ca="1">IFERROR(__xludf.DUMMYFUNCTION("VLOOKUP($D205,IMPORTRANGE(""1F5N2lheBqU_ssv2fEg7XSiyl0_Jtf24RQubw3IWp7fc"",""'LC-2 BOM'!C2:AF900""),Y$1,FALSE)"),"Controller")</f>
        <v>Controller</v>
      </c>
      <c r="AB53" s="40" t="str">
        <f ca="1">IFERROR(__xludf.DUMMYFUNCTION("VLOOKUP($D205,IMPORTRANGE(""1F5N2lheBqU_ssv2fEg7XSiyl0_Jtf24RQubw3IWp7fc"",""'LC-2 BOM'!C2:AF1000""),AB$1,FALSE)"),"WFF LC-2 LO2 Storage Schematic - MP-104")</f>
        <v>WFF LC-2 LO2 Storage Schematic - MP-104</v>
      </c>
      <c r="AC53" s="40" t="str">
        <f ca="1">IFERROR(__xludf.DUMMYFUNCTION("VLOOKUP($D205,IMPORTRANGE(""1F5N2lheBqU_ssv2fEg7XSiyl0_Jtf24RQubw3IWp7fc"",""'LC-2 BOM'!C2:AF1000""),AB$1,FALSE)"),"WFF LC-2 LO2 Storage Schematic - MP-104")</f>
        <v>WFF LC-2 LO2 Storage Schematic - MP-104</v>
      </c>
      <c r="AD53" s="40" t="str">
        <f ca="1">IFERROR(__xludf.DUMMYFUNCTION("VLOOKUP($D205,IMPORTRANGE(""1F5N2lheBqU_ssv2fEg7XSiyl0_Jtf24RQubw3IWp7fc"",""'LC-2 BOM'!C2:AF1000""),AB$1,FALSE)"),"WFF LC-2 LO2 Storage Schematic - MP-104")</f>
        <v>WFF LC-2 LO2 Storage Schematic - MP-104</v>
      </c>
      <c r="AE53" s="40" t="str">
        <f ca="1">IFERROR(__xludf.DUMMYFUNCTION("VLOOKUP($D205,IMPORTRANGE(""1F5N2lheBqU_ssv2fEg7XSiyl0_Jtf24RQubw3IWp7fc"",""'LC-2 BOM'!C2:AF1000""),AB$1,FALSE)"),"WFF LC-2 LO2 Storage Schematic - MP-104")</f>
        <v>WFF LC-2 LO2 Storage Schematic - MP-104</v>
      </c>
      <c r="AF53" s="40" t="str">
        <f ca="1">IFERROR(__xludf.DUMMYFUNCTION("VLOOKUP($D205,IMPORTRANGE(""1F5N2lheBqU_ssv2fEg7XSiyl0_Jtf24RQubw3IWp7fc"",""'LC-2 BOM'!C2:AF1000""),AB$1,FALSE)"),"WFF LC-2 LO2 Storage Schematic - MP-104")</f>
        <v>WFF LC-2 LO2 Storage Schematic - MP-104</v>
      </c>
      <c r="AG53" s="40" t="str">
        <f ca="1">IFERROR(__xludf.DUMMYFUNCTION("VLOOKUP($D205,IMPORTRANGE(""1F5N2lheBqU_ssv2fEg7XSiyl0_Jtf24RQubw3IWp7fc"",""'LC-2 BOM'!C2:AF1000""),AB$1,FALSE)"),"WFF LC-2 LO2 Storage Schematic - MP-104")</f>
        <v>WFF LC-2 LO2 Storage Schematic - MP-104</v>
      </c>
      <c r="AH53" s="40" t="str">
        <f ca="1">IFERROR(__xludf.DUMMYFUNCTION("VLOOKUP($D205,IMPORTRANGE(""1F5N2lheBqU_ssv2fEg7XSiyl0_Jtf24RQubw3IWp7fc"",""'LC-2 BOM'!C2:AF1000""),AB$1,FALSE)"),"WFF LC-2 LO2 Storage Schematic - MP-104")</f>
        <v>WFF LC-2 LO2 Storage Schematic - MP-104</v>
      </c>
      <c r="AI53" s="40" t="str">
        <f ca="1">IFERROR(__xludf.DUMMYFUNCTION("VLOOKUP($D205,IMPORTRANGE(""1F5N2lheBqU_ssv2fEg7XSiyl0_Jtf24RQubw3IWp7fc"",""'LC-2 BOM'!C2:AF1000""),AB$1,FALSE)"),"WFF LC-2 LO2 Storage Schematic - MP-104")</f>
        <v>WFF LC-2 LO2 Storage Schematic - MP-104</v>
      </c>
      <c r="AJ53" s="40" t="str">
        <f ca="1">IFERROR(__xludf.DUMMYFUNCTION("VLOOKUP($D205,IMPORTRANGE(""1F5N2lheBqU_ssv2fEg7XSiyl0_Jtf24RQubw3IWp7fc"",""'LC-2 BOM'!C2:AF1000""),AB$1,FALSE)"),"WFF LC-2 LO2 Storage Schematic - MP-104")</f>
        <v>WFF LC-2 LO2 Storage Schematic - MP-104</v>
      </c>
      <c r="AK53" s="40" t="str">
        <f ca="1">IFERROR(__xludf.DUMMYFUNCTION("VLOOKUP($D205,IMPORTRANGE(""1F5N2lheBqU_ssv2fEg7XSiyl0_Jtf24RQubw3IWp7fc"",""'LC-2 BOM'!C2:AF1000""),AB$1,FALSE)"),"WFF LC-2 LO2 Storage Schematic - MP-104")</f>
        <v>WFF LC-2 LO2 Storage Schematic - MP-104</v>
      </c>
      <c r="AL53" s="40" t="str">
        <f ca="1">IFERROR(__xludf.DUMMYFUNCTION("VLOOKUP($D205,IMPORTRANGE(""1F5N2lheBqU_ssv2fEg7XSiyl0_Jtf24RQubw3IWp7fc"",""'LC-2 BOM'!C2:AF1000""),AB$1,FALSE)"),"WFF LC-2 LO2 Storage Schematic - MP-104")</f>
        <v>WFF LC-2 LO2 Storage Schematic - MP-104</v>
      </c>
      <c r="AM53" s="40" t="str">
        <f ca="1">IFERROR(__xludf.DUMMYFUNCTION("VLOOKUP($D205,IMPORTRANGE(""1F5N2lheBqU_ssv2fEg7XSiyl0_Jtf24RQubw3IWp7fc"",""'LC-2 BOM'!C2:AF1000""),AB$1,FALSE)"),"WFF LC-2 LO2 Storage Schematic - MP-104")</f>
        <v>WFF LC-2 LO2 Storage Schematic - MP-104</v>
      </c>
      <c r="AN53" s="40" t="str">
        <f ca="1">IFERROR(__xludf.DUMMYFUNCTION("VLOOKUP($D205,IMPORTRANGE(""1F5N2lheBqU_ssv2fEg7XSiyl0_Jtf24RQubw3IWp7fc"",""'LC-2 BOM'!C2:AF1000""),AB$1,FALSE)"),"WFF LC-2 LO2 Storage Schematic - MP-104")</f>
        <v>WFF LC-2 LO2 Storage Schematic - MP-104</v>
      </c>
      <c r="AO53" s="40" t="str">
        <f ca="1">IFERROR(__xludf.DUMMYFUNCTION("VLOOKUP($D205,IMPORTRANGE(""1F5N2lheBqU_ssv2fEg7XSiyl0_Jtf24RQubw3IWp7fc"",""'LC-2 BOM'!C2:AF1000""),AB$1,FALSE)"),"WFF LC-2 LO2 Storage Schematic - MP-104")</f>
        <v>WFF LC-2 LO2 Storage Schematic - MP-104</v>
      </c>
      <c r="AP53" s="40" t="str">
        <f ca="1">IFERROR(__xludf.DUMMYFUNCTION("VLOOKUP($D205,IMPORTRANGE(""1F5N2lheBqU_ssv2fEg7XSiyl0_Jtf24RQubw3IWp7fc"",""'LC-2 BOM'!C2:AF1000""),AB$1,FALSE)"),"WFF LC-2 LO2 Storage Schematic - MP-104")</f>
        <v>WFF LC-2 LO2 Storage Schematic - MP-104</v>
      </c>
      <c r="AQ53" s="40" t="str">
        <f ca="1">IFERROR(__xludf.DUMMYFUNCTION("VLOOKUP($D205,IMPORTRANGE(""1F5N2lheBqU_ssv2fEg7XSiyl0_Jtf24RQubw3IWp7fc"",""'LC-2 BOM'!C2:AF1000""),AB$1,FALSE)"),"WFF LC-2 LO2 Storage Schematic - MP-104")</f>
        <v>WFF LC-2 LO2 Storage Schematic - MP-104</v>
      </c>
      <c r="AR53" s="40" t="str">
        <f ca="1">IFERROR(__xludf.DUMMYFUNCTION("VLOOKUP($D205,IMPORTRANGE(""1F5N2lheBqU_ssv2fEg7XSiyl0_Jtf24RQubw3IWp7fc"",""'LC-2 BOM'!C2:AF1000""),AB$1,FALSE)"),"WFF LC-2 LO2 Storage Schematic - MP-104")</f>
        <v>WFF LC-2 LO2 Storage Schematic - MP-104</v>
      </c>
      <c r="AS53" s="40" t="str">
        <f ca="1">IFERROR(__xludf.DUMMYFUNCTION("VLOOKUP($D205,IMPORTRANGE(""1F5N2lheBqU_ssv2fEg7XSiyl0_Jtf24RQubw3IWp7fc"",""'LC-2 BOM'!C2:AF1000""),AB$1,FALSE)"),"WFF LC-2 LO2 Storage Schematic - MP-104")</f>
        <v>WFF LC-2 LO2 Storage Schematic - MP-104</v>
      </c>
      <c r="AT53" s="40" t="str">
        <f ca="1">IFERROR(__xludf.DUMMYFUNCTION("VLOOKUP($D205,IMPORTRANGE(""1F5N2lheBqU_ssv2fEg7XSiyl0_Jtf24RQubw3IWp7fc"",""'LC-2 BOM'!C2:AF1000""),AB$1,FALSE)"),"WFF LC-2 LO2 Storage Schematic - MP-104")</f>
        <v>WFF LC-2 LO2 Storage Schematic - MP-104</v>
      </c>
      <c r="AU53" s="40" t="str">
        <f ca="1">IFERROR(__xludf.DUMMYFUNCTION("VLOOKUP($D205,IMPORTRANGE(""1F5N2lheBqU_ssv2fEg7XSiyl0_Jtf24RQubw3IWp7fc"",""'LC-2 BOM'!C2:AF1000""),AB$1,FALSE)"),"WFF LC-2 LO2 Storage Schematic - MP-104")</f>
        <v>WFF LC-2 LO2 Storage Schematic - MP-104</v>
      </c>
      <c r="AV53" s="40" t="str">
        <f ca="1">IFERROR(__xludf.DUMMYFUNCTION("VLOOKUP($D205,IMPORTRANGE(""1F5N2lheBqU_ssv2fEg7XSiyl0_Jtf24RQubw3IWp7fc"",""'LC-2 BOM'!C2:AF1000""),AB$1,FALSE)"),"WFF LC-2 LO2 Storage Schematic - MP-104")</f>
        <v>WFF LC-2 LO2 Storage Schematic - MP-104</v>
      </c>
      <c r="AW53" s="40" t="str">
        <f ca="1">IFERROR(__xludf.DUMMYFUNCTION("VLOOKUP($D205,IMPORTRANGE(""1F5N2lheBqU_ssv2fEg7XSiyl0_Jtf24RQubw3IWp7fc"",""'LC-2 BOM'!C2:AF1000""),AB$1,FALSE)"),"WFF LC-2 LO2 Storage Schematic - MP-104")</f>
        <v>WFF LC-2 LO2 Storage Schematic - MP-104</v>
      </c>
      <c r="AX53" s="40" t="str">
        <f ca="1">IFERROR(__xludf.DUMMYFUNCTION("VLOOKUP($D205,IMPORTRANGE(""1F5N2lheBqU_ssv2fEg7XSiyl0_Jtf24RQubw3IWp7fc"",""'LC-2 BOM'!C2:AF1000""),AB$1,FALSE)"),"WFF LC-2 LO2 Storage Schematic - MP-104")</f>
        <v>WFF LC-2 LO2 Storage Schematic - MP-104</v>
      </c>
      <c r="AY53" s="40" t="str">
        <f ca="1">IFERROR(__xludf.DUMMYFUNCTION("VLOOKUP($D205,IMPORTRANGE(""1F5N2lheBqU_ssv2fEg7XSiyl0_Jtf24RQubw3IWp7fc"",""'LC-2 BOM'!C2:AF1000""),AB$1,FALSE)"),"WFF LC-2 LO2 Storage Schematic - MP-104")</f>
        <v>WFF LC-2 LO2 Storage Schematic - MP-104</v>
      </c>
      <c r="AZ53" s="40" t="str">
        <f ca="1">IFERROR(__xludf.DUMMYFUNCTION("VLOOKUP($D205,IMPORTRANGE(""1F5N2lheBqU_ssv2fEg7XSiyl0_Jtf24RQubw3IWp7fc"",""'LC-2 BOM'!C2:AF1000""),AB$1,FALSE)"),"WFF LC-2 LO2 Storage Schematic - MP-104")</f>
        <v>WFF LC-2 LO2 Storage Schematic - MP-104</v>
      </c>
      <c r="BA53" s="40" t="str">
        <f ca="1">IFERROR(__xludf.DUMMYFUNCTION("VLOOKUP($D205,IMPORTRANGE(""1F5N2lheBqU_ssv2fEg7XSiyl0_Jtf24RQubw3IWp7fc"",""'LC-2 BOM'!C2:AF1000""),AB$1,FALSE)"),"WFF LC-2 LO2 Storage Schematic - MP-104")</f>
        <v>WFF LC-2 LO2 Storage Schematic - MP-104</v>
      </c>
    </row>
    <row r="54" spans="1:53" ht="14.25">
      <c r="A54" s="119" t="str">
        <f>CONCATENATE(VLOOKUP(E54,Systems,2,FALSE),"-",VLOOKUP(F54,Subsystems,2,FALSE),"-",VLOOKUP(G54,Components,2,FALSE),"-",VLOOKUP(R54,Metrics,2,FALSE),"-",B54)</f>
        <v>LOX-LT2-DVL-B-351</v>
      </c>
      <c r="B54" s="100">
        <v>351</v>
      </c>
      <c r="C54" s="99" t="s">
        <v>213</v>
      </c>
      <c r="D54" s="103" t="s">
        <v>214</v>
      </c>
      <c r="E54" s="99" t="s">
        <v>184</v>
      </c>
      <c r="F54" s="99" t="s">
        <v>185</v>
      </c>
      <c r="G54" s="99" t="s">
        <v>101</v>
      </c>
      <c r="H54" s="99" t="s">
        <v>102</v>
      </c>
      <c r="I54" s="100" t="str">
        <f>VLOOKUP(L54,InterfaceCards,2,FALSE)</f>
        <v>C2</v>
      </c>
      <c r="J54" s="39" t="str">
        <f>VLOOKUP(I54,'REF - Interface Cards'!$F$2:$G$11,2,FALSE)</f>
        <v>CB8</v>
      </c>
      <c r="K54" s="267">
        <f>VLOOKUP(L54,InterfaceCards,3,FALSE)</f>
        <v>4</v>
      </c>
      <c r="L54" s="99" t="s">
        <v>186</v>
      </c>
      <c r="M54" s="99">
        <v>4</v>
      </c>
      <c r="N54" s="96" t="s">
        <v>113</v>
      </c>
      <c r="O54" s="99" t="s">
        <v>187</v>
      </c>
      <c r="P54" s="205"/>
      <c r="Q54" s="205"/>
      <c r="R54" s="119" t="s">
        <v>105</v>
      </c>
      <c r="S54" s="119" t="s">
        <v>96</v>
      </c>
      <c r="T54" s="205"/>
      <c r="U54" s="205"/>
      <c r="V54" s="205" t="b">
        <v>0</v>
      </c>
      <c r="W54" s="115" t="str">
        <f>CONCATENATE(L54,":",N54)</f>
        <v>DO7:03</v>
      </c>
      <c r="X54" s="40" t="str">
        <f ca="1">IFERROR(__xludf.DUMMYFUNCTION("VLOOKUP($D119,IMPORTRANGE(""1F5N2lheBqU_ssv2fEg7XSiyl0_Jtf24RQubw3IWp7fc"",""'LC-2 BOM'!C2:AF1000""),X$1,FALSE)"),"05C360")</f>
        <v>05C360</v>
      </c>
      <c r="Y54" s="40" t="str">
        <f ca="1">IFERROR(__xludf.DUMMYFUNCTION("VLOOKUP($D243,IMPORTRANGE(""1F5N2lheBqU_ssv2fEg7XSiyl0_Jtf24RQubw3IWp7fc"",""'LC-2 BOM'!C2:AF900""),Y$1,FALSE)"),"Ball Valve, Discrete")</f>
        <v>Ball Valve, Discrete</v>
      </c>
      <c r="Z54" s="40" t="str">
        <f ca="1">IFERROR(__xludf.DUMMYFUNCTION("VLOOKUP($D243,IMPORTRANGE(""1F5N2lheBqU_ssv2fEg7XSiyl0_Jtf24RQubw3IWp7fc"",""'LC-2 BOM'!C2:AF900""),Y$1,FALSE)"),"Ball Valve, Discrete")</f>
        <v>Ball Valve, Discrete</v>
      </c>
      <c r="AA54" s="40" t="str">
        <f ca="1">IFERROR(__xludf.DUMMYFUNCTION("VLOOKUP($D243,IMPORTRANGE(""1F5N2lheBqU_ssv2fEg7XSiyl0_Jtf24RQubw3IWp7fc"",""'LC-2 BOM'!C2:AF900""),Y$1,FALSE)"),"Ball Valve, Discrete")</f>
        <v>Ball Valve, Discrete</v>
      </c>
      <c r="AB54" s="40" t="str">
        <f ca="1">IFERROR(__xludf.DUMMYFUNCTION("VLOOKUP($D243,IMPORTRANGE(""1F5N2lheBqU_ssv2fEg7XSiyl0_Jtf24RQubw3IWp7fc"",""'LC-2 BOM'!C2:AF1000""),AB$1,FALSE)"),"WFF LC-2 LO2 Storage Schematic - MP-104")</f>
        <v>WFF LC-2 LO2 Storage Schematic - MP-104</v>
      </c>
      <c r="AC54" s="40" t="str">
        <f ca="1">IFERROR(__xludf.DUMMYFUNCTION("VLOOKUP($D243,IMPORTRANGE(""1F5N2lheBqU_ssv2fEg7XSiyl0_Jtf24RQubw3IWp7fc"",""'LC-2 BOM'!C2:AF1000""),AB$1,FALSE)"),"WFF LC-2 LO2 Storage Schematic - MP-104")</f>
        <v>WFF LC-2 LO2 Storage Schematic - MP-104</v>
      </c>
      <c r="AD54" s="40" t="str">
        <f ca="1">IFERROR(__xludf.DUMMYFUNCTION("VLOOKUP($D243,IMPORTRANGE(""1F5N2lheBqU_ssv2fEg7XSiyl0_Jtf24RQubw3IWp7fc"",""'LC-2 BOM'!C2:AF1000""),AB$1,FALSE)"),"WFF LC-2 LO2 Storage Schematic - MP-104")</f>
        <v>WFF LC-2 LO2 Storage Schematic - MP-104</v>
      </c>
      <c r="AE54" s="40" t="str">
        <f ca="1">IFERROR(__xludf.DUMMYFUNCTION("VLOOKUP($D243,IMPORTRANGE(""1F5N2lheBqU_ssv2fEg7XSiyl0_Jtf24RQubw3IWp7fc"",""'LC-2 BOM'!C2:AF1000""),AB$1,FALSE)"),"WFF LC-2 LO2 Storage Schematic - MP-104")</f>
        <v>WFF LC-2 LO2 Storage Schematic - MP-104</v>
      </c>
      <c r="AF54" s="40" t="str">
        <f ca="1">IFERROR(__xludf.DUMMYFUNCTION("VLOOKUP($D243,IMPORTRANGE(""1F5N2lheBqU_ssv2fEg7XSiyl0_Jtf24RQubw3IWp7fc"",""'LC-2 BOM'!C2:AF1000""),AB$1,FALSE)"),"WFF LC-2 LO2 Storage Schematic - MP-104")</f>
        <v>WFF LC-2 LO2 Storage Schematic - MP-104</v>
      </c>
      <c r="AG54" s="40" t="str">
        <f ca="1">IFERROR(__xludf.DUMMYFUNCTION("VLOOKUP($D243,IMPORTRANGE(""1F5N2lheBqU_ssv2fEg7XSiyl0_Jtf24RQubw3IWp7fc"",""'LC-2 BOM'!C2:AF1000""),AB$1,FALSE)"),"WFF LC-2 LO2 Storage Schematic - MP-104")</f>
        <v>WFF LC-2 LO2 Storage Schematic - MP-104</v>
      </c>
      <c r="AH54" s="40" t="str">
        <f ca="1">IFERROR(__xludf.DUMMYFUNCTION("VLOOKUP($D243,IMPORTRANGE(""1F5N2lheBqU_ssv2fEg7XSiyl0_Jtf24RQubw3IWp7fc"",""'LC-2 BOM'!C2:AF1000""),AB$1,FALSE)"),"WFF LC-2 LO2 Storage Schematic - MP-104")</f>
        <v>WFF LC-2 LO2 Storage Schematic - MP-104</v>
      </c>
      <c r="AI54" s="40" t="str">
        <f ca="1">IFERROR(__xludf.DUMMYFUNCTION("VLOOKUP($D243,IMPORTRANGE(""1F5N2lheBqU_ssv2fEg7XSiyl0_Jtf24RQubw3IWp7fc"",""'LC-2 BOM'!C2:AF1000""),AB$1,FALSE)"),"WFF LC-2 LO2 Storage Schematic - MP-104")</f>
        <v>WFF LC-2 LO2 Storage Schematic - MP-104</v>
      </c>
      <c r="AJ54" s="40" t="str">
        <f ca="1">IFERROR(__xludf.DUMMYFUNCTION("VLOOKUP($D243,IMPORTRANGE(""1F5N2lheBqU_ssv2fEg7XSiyl0_Jtf24RQubw3IWp7fc"",""'LC-2 BOM'!C2:AF1000""),AB$1,FALSE)"),"WFF LC-2 LO2 Storage Schematic - MP-104")</f>
        <v>WFF LC-2 LO2 Storage Schematic - MP-104</v>
      </c>
      <c r="AK54" s="40" t="str">
        <f ca="1">IFERROR(__xludf.DUMMYFUNCTION("VLOOKUP($D243,IMPORTRANGE(""1F5N2lheBqU_ssv2fEg7XSiyl0_Jtf24RQubw3IWp7fc"",""'LC-2 BOM'!C2:AF1000""),AB$1,FALSE)"),"WFF LC-2 LO2 Storage Schematic - MP-104")</f>
        <v>WFF LC-2 LO2 Storage Schematic - MP-104</v>
      </c>
      <c r="AL54" s="40" t="str">
        <f ca="1">IFERROR(__xludf.DUMMYFUNCTION("VLOOKUP($D243,IMPORTRANGE(""1F5N2lheBqU_ssv2fEg7XSiyl0_Jtf24RQubw3IWp7fc"",""'LC-2 BOM'!C2:AF1000""),AB$1,FALSE)"),"WFF LC-2 LO2 Storage Schematic - MP-104")</f>
        <v>WFF LC-2 LO2 Storage Schematic - MP-104</v>
      </c>
      <c r="AM54" s="40" t="str">
        <f ca="1">IFERROR(__xludf.DUMMYFUNCTION("VLOOKUP($D243,IMPORTRANGE(""1F5N2lheBqU_ssv2fEg7XSiyl0_Jtf24RQubw3IWp7fc"",""'LC-2 BOM'!C2:AF1000""),AB$1,FALSE)"),"WFF LC-2 LO2 Storage Schematic - MP-104")</f>
        <v>WFF LC-2 LO2 Storage Schematic - MP-104</v>
      </c>
      <c r="AN54" s="40" t="str">
        <f ca="1">IFERROR(__xludf.DUMMYFUNCTION("VLOOKUP($D243,IMPORTRANGE(""1F5N2lheBqU_ssv2fEg7XSiyl0_Jtf24RQubw3IWp7fc"",""'LC-2 BOM'!C2:AF1000""),AB$1,FALSE)"),"WFF LC-2 LO2 Storage Schematic - MP-104")</f>
        <v>WFF LC-2 LO2 Storage Schematic - MP-104</v>
      </c>
      <c r="AO54" s="40" t="str">
        <f ca="1">IFERROR(__xludf.DUMMYFUNCTION("VLOOKUP($D243,IMPORTRANGE(""1F5N2lheBqU_ssv2fEg7XSiyl0_Jtf24RQubw3IWp7fc"",""'LC-2 BOM'!C2:AF1000""),AB$1,FALSE)"),"WFF LC-2 LO2 Storage Schematic - MP-104")</f>
        <v>WFF LC-2 LO2 Storage Schematic - MP-104</v>
      </c>
      <c r="AP54" s="40" t="str">
        <f ca="1">IFERROR(__xludf.DUMMYFUNCTION("VLOOKUP($D243,IMPORTRANGE(""1F5N2lheBqU_ssv2fEg7XSiyl0_Jtf24RQubw3IWp7fc"",""'LC-2 BOM'!C2:AF1000""),AB$1,FALSE)"),"WFF LC-2 LO2 Storage Schematic - MP-104")</f>
        <v>WFF LC-2 LO2 Storage Schematic - MP-104</v>
      </c>
      <c r="AQ54" s="40" t="str">
        <f ca="1">IFERROR(__xludf.DUMMYFUNCTION("VLOOKUP($D243,IMPORTRANGE(""1F5N2lheBqU_ssv2fEg7XSiyl0_Jtf24RQubw3IWp7fc"",""'LC-2 BOM'!C2:AF1000""),AB$1,FALSE)"),"WFF LC-2 LO2 Storage Schematic - MP-104")</f>
        <v>WFF LC-2 LO2 Storage Schematic - MP-104</v>
      </c>
      <c r="AR54" s="40" t="str">
        <f ca="1">IFERROR(__xludf.DUMMYFUNCTION("VLOOKUP($D243,IMPORTRANGE(""1F5N2lheBqU_ssv2fEg7XSiyl0_Jtf24RQubw3IWp7fc"",""'LC-2 BOM'!C2:AF1000""),AB$1,FALSE)"),"WFF LC-2 LO2 Storage Schematic - MP-104")</f>
        <v>WFF LC-2 LO2 Storage Schematic - MP-104</v>
      </c>
      <c r="AS54" s="40" t="str">
        <f ca="1">IFERROR(__xludf.DUMMYFUNCTION("VLOOKUP($D243,IMPORTRANGE(""1F5N2lheBqU_ssv2fEg7XSiyl0_Jtf24RQubw3IWp7fc"",""'LC-2 BOM'!C2:AF1000""),AB$1,FALSE)"),"WFF LC-2 LO2 Storage Schematic - MP-104")</f>
        <v>WFF LC-2 LO2 Storage Schematic - MP-104</v>
      </c>
      <c r="AT54" s="40" t="str">
        <f ca="1">IFERROR(__xludf.DUMMYFUNCTION("VLOOKUP($D243,IMPORTRANGE(""1F5N2lheBqU_ssv2fEg7XSiyl0_Jtf24RQubw3IWp7fc"",""'LC-2 BOM'!C2:AF1000""),AB$1,FALSE)"),"WFF LC-2 LO2 Storage Schematic - MP-104")</f>
        <v>WFF LC-2 LO2 Storage Schematic - MP-104</v>
      </c>
      <c r="AU54" s="40" t="str">
        <f ca="1">IFERROR(__xludf.DUMMYFUNCTION("VLOOKUP($D243,IMPORTRANGE(""1F5N2lheBqU_ssv2fEg7XSiyl0_Jtf24RQubw3IWp7fc"",""'LC-2 BOM'!C2:AF1000""),AB$1,FALSE)"),"WFF LC-2 LO2 Storage Schematic - MP-104")</f>
        <v>WFF LC-2 LO2 Storage Schematic - MP-104</v>
      </c>
      <c r="AV54" s="40" t="str">
        <f ca="1">IFERROR(__xludf.DUMMYFUNCTION("VLOOKUP($D243,IMPORTRANGE(""1F5N2lheBqU_ssv2fEg7XSiyl0_Jtf24RQubw3IWp7fc"",""'LC-2 BOM'!C2:AF1000""),AB$1,FALSE)"),"WFF LC-2 LO2 Storage Schematic - MP-104")</f>
        <v>WFF LC-2 LO2 Storage Schematic - MP-104</v>
      </c>
      <c r="AW54" s="40" t="str">
        <f ca="1">IFERROR(__xludf.DUMMYFUNCTION("VLOOKUP($D243,IMPORTRANGE(""1F5N2lheBqU_ssv2fEg7XSiyl0_Jtf24RQubw3IWp7fc"",""'LC-2 BOM'!C2:AF1000""),AB$1,FALSE)"),"WFF LC-2 LO2 Storage Schematic - MP-104")</f>
        <v>WFF LC-2 LO2 Storage Schematic - MP-104</v>
      </c>
      <c r="AX54" s="40" t="str">
        <f ca="1">IFERROR(__xludf.DUMMYFUNCTION("VLOOKUP($D243,IMPORTRANGE(""1F5N2lheBqU_ssv2fEg7XSiyl0_Jtf24RQubw3IWp7fc"",""'LC-2 BOM'!C2:AF1000""),AB$1,FALSE)"),"WFF LC-2 LO2 Storage Schematic - MP-104")</f>
        <v>WFF LC-2 LO2 Storage Schematic - MP-104</v>
      </c>
      <c r="AY54" s="40" t="str">
        <f ca="1">IFERROR(__xludf.DUMMYFUNCTION("VLOOKUP($D243,IMPORTRANGE(""1F5N2lheBqU_ssv2fEg7XSiyl0_Jtf24RQubw3IWp7fc"",""'LC-2 BOM'!C2:AF1000""),AB$1,FALSE)"),"WFF LC-2 LO2 Storage Schematic - MP-104")</f>
        <v>WFF LC-2 LO2 Storage Schematic - MP-104</v>
      </c>
      <c r="AZ54" s="40" t="str">
        <f ca="1">IFERROR(__xludf.DUMMYFUNCTION("VLOOKUP($D243,IMPORTRANGE(""1F5N2lheBqU_ssv2fEg7XSiyl0_Jtf24RQubw3IWp7fc"",""'LC-2 BOM'!C2:AF1000""),AB$1,FALSE)"),"WFF LC-2 LO2 Storage Schematic - MP-104")</f>
        <v>WFF LC-2 LO2 Storage Schematic - MP-104</v>
      </c>
      <c r="BA54" s="40" t="str">
        <f ca="1">IFERROR(__xludf.DUMMYFUNCTION("VLOOKUP($D243,IMPORTRANGE(""1F5N2lheBqU_ssv2fEg7XSiyl0_Jtf24RQubw3IWp7fc"",""'LC-2 BOM'!C2:AF1000""),AB$1,FALSE)"),"WFF LC-2 LO2 Storage Schematic - MP-104")</f>
        <v>WFF LC-2 LO2 Storage Schematic - MP-104</v>
      </c>
    </row>
    <row r="55" spans="1:53" ht="14.25">
      <c r="A55" s="119" t="str">
        <f>CONCATENATE(VLOOKUP(E55,Systems,2,FALSE),"-",VLOOKUP(F55,Subsystems,2,FALSE),"-",VLOOKUP(G55,Components,2,FALSE),"-",VLOOKUP(R55,Metrics,2,FALSE),"-",B55)</f>
        <v>LOX-LT2-LS-PxO-364</v>
      </c>
      <c r="B55" s="100">
        <v>364</v>
      </c>
      <c r="C55" s="99" t="s">
        <v>215</v>
      </c>
      <c r="D55" s="263" t="s">
        <v>216</v>
      </c>
      <c r="E55" s="99" t="s">
        <v>184</v>
      </c>
      <c r="F55" s="99" t="s">
        <v>185</v>
      </c>
      <c r="G55" s="99" t="s">
        <v>88</v>
      </c>
      <c r="H55" s="100" t="s">
        <v>89</v>
      </c>
      <c r="I55" s="100" t="str">
        <f>VLOOKUP(L55,InterfaceCards,2,FALSE)</f>
        <v>C2</v>
      </c>
      <c r="J55" s="39" t="str">
        <f>VLOOKUP(I55,'REF - Interface Cards'!$F$2:$G$11,2,FALSE)</f>
        <v>CB8</v>
      </c>
      <c r="K55" s="100">
        <f>VLOOKUP(L55,InterfaceCards,3,FALSE)</f>
        <v>3</v>
      </c>
      <c r="L55" s="99" t="s">
        <v>190</v>
      </c>
      <c r="M55" s="99">
        <v>7</v>
      </c>
      <c r="N55" s="96" t="s">
        <v>123</v>
      </c>
      <c r="O55" s="100" t="s">
        <v>187</v>
      </c>
      <c r="P55" s="205"/>
      <c r="Q55" s="205"/>
      <c r="R55" s="268" t="s">
        <v>95</v>
      </c>
      <c r="S55" s="119" t="s">
        <v>96</v>
      </c>
      <c r="T55" s="264"/>
      <c r="U55" s="115"/>
      <c r="V55" s="115" t="b">
        <v>0</v>
      </c>
      <c r="W55" s="115" t="str">
        <f>CONCATENATE(L55,":",N55)</f>
        <v>DI6:06</v>
      </c>
      <c r="X55" s="40" t="str">
        <f ca="1">IFERROR(__xludf.DUMMYFUNCTION("VLOOKUP($D119,IMPORTRANGE(""1F5N2lheBqU_ssv2fEg7XSiyl0_Jtf24RQubw3IWp7fc"",""'LC-2 BOM'!C2:AF1000""),X$1,FALSE)"),"05C360")</f>
        <v>05C360</v>
      </c>
      <c r="Y55" s="40" t="str">
        <f ca="1">IFERROR(__xludf.DUMMYFUNCTION("VLOOKUP($D217,IMPORTRANGE(""1F5N2lheBqU_ssv2fEg7XSiyl0_Jtf24RQubw3IWp7fc"",""'LC-2 BOM'!C2:AF900""),Y$1,FALSE)"),"Controller")</f>
        <v>Controller</v>
      </c>
      <c r="Z55" s="40" t="str">
        <f ca="1">IFERROR(__xludf.DUMMYFUNCTION("VLOOKUP($D217,IMPORTRANGE(""1F5N2lheBqU_ssv2fEg7XSiyl0_Jtf24RQubw3IWp7fc"",""'LC-2 BOM'!C2:AF900""),Y$1,FALSE)"),"Controller")</f>
        <v>Controller</v>
      </c>
      <c r="AA55" s="40" t="str">
        <f ca="1">IFERROR(__xludf.DUMMYFUNCTION("VLOOKUP($D217,IMPORTRANGE(""1F5N2lheBqU_ssv2fEg7XSiyl0_Jtf24RQubw3IWp7fc"",""'LC-2 BOM'!C2:AF900""),Y$1,FALSE)"),"Controller")</f>
        <v>Controller</v>
      </c>
      <c r="AB55" s="40" t="str">
        <f ca="1">IFERROR(__xludf.DUMMYFUNCTION("VLOOKUP($D217,IMPORTRANGE(""1F5N2lheBqU_ssv2fEg7XSiyl0_Jtf24RQubw3IWp7fc"",""'LC-2 BOM'!C2:AF1000""),AB$1,FALSE)"),"WFF LC-2 LO2 Storage Schematic - MP-104")</f>
        <v>WFF LC-2 LO2 Storage Schematic - MP-104</v>
      </c>
      <c r="AC55" s="40" t="str">
        <f ca="1">IFERROR(__xludf.DUMMYFUNCTION("VLOOKUP($D217,IMPORTRANGE(""1F5N2lheBqU_ssv2fEg7XSiyl0_Jtf24RQubw3IWp7fc"",""'LC-2 BOM'!C2:AF1000""),AB$1,FALSE)"),"WFF LC-2 LO2 Storage Schematic - MP-104")</f>
        <v>WFF LC-2 LO2 Storage Schematic - MP-104</v>
      </c>
      <c r="AD55" s="40" t="str">
        <f ca="1">IFERROR(__xludf.DUMMYFUNCTION("VLOOKUP($D217,IMPORTRANGE(""1F5N2lheBqU_ssv2fEg7XSiyl0_Jtf24RQubw3IWp7fc"",""'LC-2 BOM'!C2:AF1000""),AB$1,FALSE)"),"WFF LC-2 LO2 Storage Schematic - MP-104")</f>
        <v>WFF LC-2 LO2 Storage Schematic - MP-104</v>
      </c>
      <c r="AE55" s="40" t="str">
        <f ca="1">IFERROR(__xludf.DUMMYFUNCTION("VLOOKUP($D217,IMPORTRANGE(""1F5N2lheBqU_ssv2fEg7XSiyl0_Jtf24RQubw3IWp7fc"",""'LC-2 BOM'!C2:AF1000""),AB$1,FALSE)"),"WFF LC-2 LO2 Storage Schematic - MP-104")</f>
        <v>WFF LC-2 LO2 Storage Schematic - MP-104</v>
      </c>
      <c r="AF55" s="40" t="str">
        <f ca="1">IFERROR(__xludf.DUMMYFUNCTION("VLOOKUP($D217,IMPORTRANGE(""1F5N2lheBqU_ssv2fEg7XSiyl0_Jtf24RQubw3IWp7fc"",""'LC-2 BOM'!C2:AF1000""),AB$1,FALSE)"),"WFF LC-2 LO2 Storage Schematic - MP-104")</f>
        <v>WFF LC-2 LO2 Storage Schematic - MP-104</v>
      </c>
      <c r="AG55" s="40" t="str">
        <f ca="1">IFERROR(__xludf.DUMMYFUNCTION("VLOOKUP($D217,IMPORTRANGE(""1F5N2lheBqU_ssv2fEg7XSiyl0_Jtf24RQubw3IWp7fc"",""'LC-2 BOM'!C2:AF1000""),AB$1,FALSE)"),"WFF LC-2 LO2 Storage Schematic - MP-104")</f>
        <v>WFF LC-2 LO2 Storage Schematic - MP-104</v>
      </c>
      <c r="AH55" s="40" t="str">
        <f ca="1">IFERROR(__xludf.DUMMYFUNCTION("VLOOKUP($D217,IMPORTRANGE(""1F5N2lheBqU_ssv2fEg7XSiyl0_Jtf24RQubw3IWp7fc"",""'LC-2 BOM'!C2:AF1000""),AB$1,FALSE)"),"WFF LC-2 LO2 Storage Schematic - MP-104")</f>
        <v>WFF LC-2 LO2 Storage Schematic - MP-104</v>
      </c>
      <c r="AI55" s="40" t="str">
        <f ca="1">IFERROR(__xludf.DUMMYFUNCTION("VLOOKUP($D217,IMPORTRANGE(""1F5N2lheBqU_ssv2fEg7XSiyl0_Jtf24RQubw3IWp7fc"",""'LC-2 BOM'!C2:AF1000""),AB$1,FALSE)"),"WFF LC-2 LO2 Storage Schematic - MP-104")</f>
        <v>WFF LC-2 LO2 Storage Schematic - MP-104</v>
      </c>
      <c r="AJ55" s="40" t="str">
        <f ca="1">IFERROR(__xludf.DUMMYFUNCTION("VLOOKUP($D217,IMPORTRANGE(""1F5N2lheBqU_ssv2fEg7XSiyl0_Jtf24RQubw3IWp7fc"",""'LC-2 BOM'!C2:AF1000""),AB$1,FALSE)"),"WFF LC-2 LO2 Storage Schematic - MP-104")</f>
        <v>WFF LC-2 LO2 Storage Schematic - MP-104</v>
      </c>
      <c r="AK55" s="40" t="str">
        <f ca="1">IFERROR(__xludf.DUMMYFUNCTION("VLOOKUP($D217,IMPORTRANGE(""1F5N2lheBqU_ssv2fEg7XSiyl0_Jtf24RQubw3IWp7fc"",""'LC-2 BOM'!C2:AF1000""),AB$1,FALSE)"),"WFF LC-2 LO2 Storage Schematic - MP-104")</f>
        <v>WFF LC-2 LO2 Storage Schematic - MP-104</v>
      </c>
      <c r="AL55" s="40" t="str">
        <f ca="1">IFERROR(__xludf.DUMMYFUNCTION("VLOOKUP($D217,IMPORTRANGE(""1F5N2lheBqU_ssv2fEg7XSiyl0_Jtf24RQubw3IWp7fc"",""'LC-2 BOM'!C2:AF1000""),AB$1,FALSE)"),"WFF LC-2 LO2 Storage Schematic - MP-104")</f>
        <v>WFF LC-2 LO2 Storage Schematic - MP-104</v>
      </c>
      <c r="AM55" s="40" t="str">
        <f ca="1">IFERROR(__xludf.DUMMYFUNCTION("VLOOKUP($D217,IMPORTRANGE(""1F5N2lheBqU_ssv2fEg7XSiyl0_Jtf24RQubw3IWp7fc"",""'LC-2 BOM'!C2:AF1000""),AB$1,FALSE)"),"WFF LC-2 LO2 Storage Schematic - MP-104")</f>
        <v>WFF LC-2 LO2 Storage Schematic - MP-104</v>
      </c>
      <c r="AN55" s="40" t="str">
        <f ca="1">IFERROR(__xludf.DUMMYFUNCTION("VLOOKUP($D217,IMPORTRANGE(""1F5N2lheBqU_ssv2fEg7XSiyl0_Jtf24RQubw3IWp7fc"",""'LC-2 BOM'!C2:AF1000""),AB$1,FALSE)"),"WFF LC-2 LO2 Storage Schematic - MP-104")</f>
        <v>WFF LC-2 LO2 Storage Schematic - MP-104</v>
      </c>
      <c r="AO55" s="40" t="str">
        <f ca="1">IFERROR(__xludf.DUMMYFUNCTION("VLOOKUP($D217,IMPORTRANGE(""1F5N2lheBqU_ssv2fEg7XSiyl0_Jtf24RQubw3IWp7fc"",""'LC-2 BOM'!C2:AF1000""),AB$1,FALSE)"),"WFF LC-2 LO2 Storage Schematic - MP-104")</f>
        <v>WFF LC-2 LO2 Storage Schematic - MP-104</v>
      </c>
      <c r="AP55" s="40" t="str">
        <f ca="1">IFERROR(__xludf.DUMMYFUNCTION("VLOOKUP($D217,IMPORTRANGE(""1F5N2lheBqU_ssv2fEg7XSiyl0_Jtf24RQubw3IWp7fc"",""'LC-2 BOM'!C2:AF1000""),AB$1,FALSE)"),"WFF LC-2 LO2 Storage Schematic - MP-104")</f>
        <v>WFF LC-2 LO2 Storage Schematic - MP-104</v>
      </c>
      <c r="AQ55" s="40" t="str">
        <f ca="1">IFERROR(__xludf.DUMMYFUNCTION("VLOOKUP($D217,IMPORTRANGE(""1F5N2lheBqU_ssv2fEg7XSiyl0_Jtf24RQubw3IWp7fc"",""'LC-2 BOM'!C2:AF1000""),AB$1,FALSE)"),"WFF LC-2 LO2 Storage Schematic - MP-104")</f>
        <v>WFF LC-2 LO2 Storage Schematic - MP-104</v>
      </c>
      <c r="AR55" s="40" t="str">
        <f ca="1">IFERROR(__xludf.DUMMYFUNCTION("VLOOKUP($D217,IMPORTRANGE(""1F5N2lheBqU_ssv2fEg7XSiyl0_Jtf24RQubw3IWp7fc"",""'LC-2 BOM'!C2:AF1000""),AB$1,FALSE)"),"WFF LC-2 LO2 Storage Schematic - MP-104")</f>
        <v>WFF LC-2 LO2 Storage Schematic - MP-104</v>
      </c>
      <c r="AS55" s="40" t="str">
        <f ca="1">IFERROR(__xludf.DUMMYFUNCTION("VLOOKUP($D217,IMPORTRANGE(""1F5N2lheBqU_ssv2fEg7XSiyl0_Jtf24RQubw3IWp7fc"",""'LC-2 BOM'!C2:AF1000""),AB$1,FALSE)"),"WFF LC-2 LO2 Storage Schematic - MP-104")</f>
        <v>WFF LC-2 LO2 Storage Schematic - MP-104</v>
      </c>
      <c r="AT55" s="40" t="str">
        <f ca="1">IFERROR(__xludf.DUMMYFUNCTION("VLOOKUP($D217,IMPORTRANGE(""1F5N2lheBqU_ssv2fEg7XSiyl0_Jtf24RQubw3IWp7fc"",""'LC-2 BOM'!C2:AF1000""),AB$1,FALSE)"),"WFF LC-2 LO2 Storage Schematic - MP-104")</f>
        <v>WFF LC-2 LO2 Storage Schematic - MP-104</v>
      </c>
      <c r="AU55" s="40" t="str">
        <f ca="1">IFERROR(__xludf.DUMMYFUNCTION("VLOOKUP($D217,IMPORTRANGE(""1F5N2lheBqU_ssv2fEg7XSiyl0_Jtf24RQubw3IWp7fc"",""'LC-2 BOM'!C2:AF1000""),AB$1,FALSE)"),"WFF LC-2 LO2 Storage Schematic - MP-104")</f>
        <v>WFF LC-2 LO2 Storage Schematic - MP-104</v>
      </c>
      <c r="AV55" s="40" t="str">
        <f ca="1">IFERROR(__xludf.DUMMYFUNCTION("VLOOKUP($D217,IMPORTRANGE(""1F5N2lheBqU_ssv2fEg7XSiyl0_Jtf24RQubw3IWp7fc"",""'LC-2 BOM'!C2:AF1000""),AB$1,FALSE)"),"WFF LC-2 LO2 Storage Schematic - MP-104")</f>
        <v>WFF LC-2 LO2 Storage Schematic - MP-104</v>
      </c>
      <c r="AW55" s="40" t="str">
        <f ca="1">IFERROR(__xludf.DUMMYFUNCTION("VLOOKUP($D217,IMPORTRANGE(""1F5N2lheBqU_ssv2fEg7XSiyl0_Jtf24RQubw3IWp7fc"",""'LC-2 BOM'!C2:AF1000""),AB$1,FALSE)"),"WFF LC-2 LO2 Storage Schematic - MP-104")</f>
        <v>WFF LC-2 LO2 Storage Schematic - MP-104</v>
      </c>
      <c r="AX55" s="40" t="str">
        <f ca="1">IFERROR(__xludf.DUMMYFUNCTION("VLOOKUP($D217,IMPORTRANGE(""1F5N2lheBqU_ssv2fEg7XSiyl0_Jtf24RQubw3IWp7fc"",""'LC-2 BOM'!C2:AF1000""),AB$1,FALSE)"),"WFF LC-2 LO2 Storage Schematic - MP-104")</f>
        <v>WFF LC-2 LO2 Storage Schematic - MP-104</v>
      </c>
      <c r="AY55" s="40" t="str">
        <f ca="1">IFERROR(__xludf.DUMMYFUNCTION("VLOOKUP($D217,IMPORTRANGE(""1F5N2lheBqU_ssv2fEg7XSiyl0_Jtf24RQubw3IWp7fc"",""'LC-2 BOM'!C2:AF1000""),AB$1,FALSE)"),"WFF LC-2 LO2 Storage Schematic - MP-104")</f>
        <v>WFF LC-2 LO2 Storage Schematic - MP-104</v>
      </c>
      <c r="AZ55" s="40" t="str">
        <f ca="1">IFERROR(__xludf.DUMMYFUNCTION("VLOOKUP($D217,IMPORTRANGE(""1F5N2lheBqU_ssv2fEg7XSiyl0_Jtf24RQubw3IWp7fc"",""'LC-2 BOM'!C2:AF1000""),AB$1,FALSE)"),"WFF LC-2 LO2 Storage Schematic - MP-104")</f>
        <v>WFF LC-2 LO2 Storage Schematic - MP-104</v>
      </c>
      <c r="BA55" s="40" t="str">
        <f ca="1">IFERROR(__xludf.DUMMYFUNCTION("VLOOKUP($D217,IMPORTRANGE(""1F5N2lheBqU_ssv2fEg7XSiyl0_Jtf24RQubw3IWp7fc"",""'LC-2 BOM'!C2:AF1000""),AB$1,FALSE)"),"WFF LC-2 LO2 Storage Schematic - MP-104")</f>
        <v>WFF LC-2 LO2 Storage Schematic - MP-104</v>
      </c>
    </row>
    <row r="56" spans="1:53" ht="14.25">
      <c r="A56" s="119" t="str">
        <f>CONCATENATE(VLOOKUP(E56,Systems,2,FALSE),"-",VLOOKUP(F56,Subsystems,2,FALSE),"-",VLOOKUP(G56,Components,2,FALSE),"-",VLOOKUP(R56,Metrics,2,FALSE),"-",B56)</f>
        <v>LOX-LT2-LS-PxC-365</v>
      </c>
      <c r="B56" s="100">
        <v>365</v>
      </c>
      <c r="C56" s="99" t="s">
        <v>217</v>
      </c>
      <c r="D56" s="263" t="s">
        <v>216</v>
      </c>
      <c r="E56" s="99" t="s">
        <v>184</v>
      </c>
      <c r="F56" s="99" t="s">
        <v>185</v>
      </c>
      <c r="G56" s="99" t="s">
        <v>88</v>
      </c>
      <c r="H56" s="100" t="s">
        <v>89</v>
      </c>
      <c r="I56" s="100" t="str">
        <f>VLOOKUP(L56,InterfaceCards,2,FALSE)</f>
        <v>C2</v>
      </c>
      <c r="J56" s="39" t="str">
        <f>VLOOKUP(I56,'REF - Interface Cards'!$F$2:$G$11,2,FALSE)</f>
        <v>CB8</v>
      </c>
      <c r="K56" s="267">
        <f>VLOOKUP(L56,InterfaceCards,3,FALSE)</f>
        <v>3</v>
      </c>
      <c r="L56" s="99" t="s">
        <v>190</v>
      </c>
      <c r="M56" s="99">
        <v>8</v>
      </c>
      <c r="N56" s="96" t="s">
        <v>98</v>
      </c>
      <c r="O56" s="100" t="s">
        <v>187</v>
      </c>
      <c r="P56" s="99"/>
      <c r="Q56" s="99"/>
      <c r="R56" s="100" t="s">
        <v>99</v>
      </c>
      <c r="S56" s="99" t="s">
        <v>96</v>
      </c>
      <c r="T56" s="110"/>
      <c r="U56" s="110"/>
      <c r="V56" s="110" t="b">
        <v>0</v>
      </c>
      <c r="W56" s="115" t="str">
        <f>CONCATENATE(L56,":",N56)</f>
        <v>DI6:07</v>
      </c>
      <c r="X56" s="40" t="str">
        <f ca="1">IFERROR(__xludf.DUMMYFUNCTION("VLOOKUP($D119,IMPORTRANGE(""1F5N2lheBqU_ssv2fEg7XSiyl0_Jtf24RQubw3IWp7fc"",""'LC-2 BOM'!C2:AF1000""),X$1,FALSE)"),"05C360")</f>
        <v>05C360</v>
      </c>
      <c r="Y56" s="40" t="str">
        <f ca="1">IFERROR(__xludf.DUMMYFUNCTION("VLOOKUP($D218,IMPORTRANGE(""1zGeY54V42y3h6ga3LEauokEcjIAfHuNXKCYKLfLWtMI"",""'LC-2 BOM'!C2:AF900""),Y$1,FALSE)"),"Controller")</f>
        <v>Controller</v>
      </c>
      <c r="Z56" s="40" t="str">
        <f ca="1">IFERROR(__xludf.DUMMYFUNCTION("VLOOKUP($D218,IMPORTRANGE(""1zGeY54V42y3h6ga3LEauokEcjIAfHuNXKCYKLfLWtMI"",""'LC-2 BOM'!C2:AF900""),Y$1,FALSE)"),"Controller")</f>
        <v>Controller</v>
      </c>
      <c r="AA56" s="40" t="str">
        <f ca="1">IFERROR(__xludf.DUMMYFUNCTION("VLOOKUP($D218,IMPORTRANGE(""1zGeY54V42y3h6ga3LEauokEcjIAfHuNXKCYKLfLWtMI"",""'LC-2 BOM'!C2:AF900""),Y$1,FALSE)"),"Controller")</f>
        <v>Controller</v>
      </c>
      <c r="AB56" s="40" t="str">
        <f ca="1">IFERROR(__xludf.DUMMYFUNCTION("VLOOKUP($D218,IMPORTRANGE(""1F5N2lheBqU_ssv2fEg7XSiyl0_Jtf24RQubw3IWp7fc"",""'LC-2 BOM'!C2:AF1000""),AB$1,FALSE)"),"WFF LC-2 LO2 Storage Schematic - MP-104")</f>
        <v>WFF LC-2 LO2 Storage Schematic - MP-104</v>
      </c>
      <c r="AC56" s="40" t="str">
        <f ca="1">IFERROR(__xludf.DUMMYFUNCTION("VLOOKUP($D218,IMPORTRANGE(""1F5N2lheBqU_ssv2fEg7XSiyl0_Jtf24RQubw3IWp7fc"",""'LC-2 BOM'!C2:AF1000""),AB$1,FALSE)"),"WFF LC-2 LO2 Storage Schematic - MP-104")</f>
        <v>WFF LC-2 LO2 Storage Schematic - MP-104</v>
      </c>
      <c r="AD56" s="40" t="str">
        <f ca="1">IFERROR(__xludf.DUMMYFUNCTION("VLOOKUP($D218,IMPORTRANGE(""1F5N2lheBqU_ssv2fEg7XSiyl0_Jtf24RQubw3IWp7fc"",""'LC-2 BOM'!C2:AF1000""),AB$1,FALSE)"),"WFF LC-2 LO2 Storage Schematic - MP-104")</f>
        <v>WFF LC-2 LO2 Storage Schematic - MP-104</v>
      </c>
      <c r="AE56" s="40" t="str">
        <f ca="1">IFERROR(__xludf.DUMMYFUNCTION("VLOOKUP($D218,IMPORTRANGE(""1F5N2lheBqU_ssv2fEg7XSiyl0_Jtf24RQubw3IWp7fc"",""'LC-2 BOM'!C2:AF1000""),AB$1,FALSE)"),"WFF LC-2 LO2 Storage Schematic - MP-104")</f>
        <v>WFF LC-2 LO2 Storage Schematic - MP-104</v>
      </c>
      <c r="AF56" s="40" t="str">
        <f ca="1">IFERROR(__xludf.DUMMYFUNCTION("VLOOKUP($D218,IMPORTRANGE(""1F5N2lheBqU_ssv2fEg7XSiyl0_Jtf24RQubw3IWp7fc"",""'LC-2 BOM'!C2:AF1000""),AB$1,FALSE)"),"WFF LC-2 LO2 Storage Schematic - MP-104")</f>
        <v>WFF LC-2 LO2 Storage Schematic - MP-104</v>
      </c>
      <c r="AG56" s="40" t="str">
        <f ca="1">IFERROR(__xludf.DUMMYFUNCTION("VLOOKUP($D218,IMPORTRANGE(""1F5N2lheBqU_ssv2fEg7XSiyl0_Jtf24RQubw3IWp7fc"",""'LC-2 BOM'!C2:AF1000""),AB$1,FALSE)"),"WFF LC-2 LO2 Storage Schematic - MP-104")</f>
        <v>WFF LC-2 LO2 Storage Schematic - MP-104</v>
      </c>
      <c r="AH56" s="40" t="str">
        <f ca="1">IFERROR(__xludf.DUMMYFUNCTION("VLOOKUP($D218,IMPORTRANGE(""1F5N2lheBqU_ssv2fEg7XSiyl0_Jtf24RQubw3IWp7fc"",""'LC-2 BOM'!C2:AF1000""),AB$1,FALSE)"),"WFF LC-2 LO2 Storage Schematic - MP-104")</f>
        <v>WFF LC-2 LO2 Storage Schematic - MP-104</v>
      </c>
      <c r="AI56" s="40" t="str">
        <f ca="1">IFERROR(__xludf.DUMMYFUNCTION("VLOOKUP($D218,IMPORTRANGE(""1F5N2lheBqU_ssv2fEg7XSiyl0_Jtf24RQubw3IWp7fc"",""'LC-2 BOM'!C2:AF1000""),AB$1,FALSE)"),"WFF LC-2 LO2 Storage Schematic - MP-104")</f>
        <v>WFF LC-2 LO2 Storage Schematic - MP-104</v>
      </c>
      <c r="AJ56" s="40" t="str">
        <f ca="1">IFERROR(__xludf.DUMMYFUNCTION("VLOOKUP($D218,IMPORTRANGE(""1F5N2lheBqU_ssv2fEg7XSiyl0_Jtf24RQubw3IWp7fc"",""'LC-2 BOM'!C2:AF1000""),AB$1,FALSE)"),"WFF LC-2 LO2 Storage Schematic - MP-104")</f>
        <v>WFF LC-2 LO2 Storage Schematic - MP-104</v>
      </c>
      <c r="AK56" s="40" t="str">
        <f ca="1">IFERROR(__xludf.DUMMYFUNCTION("VLOOKUP($D218,IMPORTRANGE(""1F5N2lheBqU_ssv2fEg7XSiyl0_Jtf24RQubw3IWp7fc"",""'LC-2 BOM'!C2:AF1000""),AB$1,FALSE)"),"WFF LC-2 LO2 Storage Schematic - MP-104")</f>
        <v>WFF LC-2 LO2 Storage Schematic - MP-104</v>
      </c>
      <c r="AL56" s="40" t="str">
        <f ca="1">IFERROR(__xludf.DUMMYFUNCTION("VLOOKUP($D218,IMPORTRANGE(""1F5N2lheBqU_ssv2fEg7XSiyl0_Jtf24RQubw3IWp7fc"",""'LC-2 BOM'!C2:AF1000""),AB$1,FALSE)"),"WFF LC-2 LO2 Storage Schematic - MP-104")</f>
        <v>WFF LC-2 LO2 Storage Schematic - MP-104</v>
      </c>
      <c r="AM56" s="40" t="str">
        <f ca="1">IFERROR(__xludf.DUMMYFUNCTION("VLOOKUP($D218,IMPORTRANGE(""1F5N2lheBqU_ssv2fEg7XSiyl0_Jtf24RQubw3IWp7fc"",""'LC-2 BOM'!C2:AF1000""),AB$1,FALSE)"),"WFF LC-2 LO2 Storage Schematic - MP-104")</f>
        <v>WFF LC-2 LO2 Storage Schematic - MP-104</v>
      </c>
      <c r="AN56" s="40" t="str">
        <f ca="1">IFERROR(__xludf.DUMMYFUNCTION("VLOOKUP($D218,IMPORTRANGE(""1F5N2lheBqU_ssv2fEg7XSiyl0_Jtf24RQubw3IWp7fc"",""'LC-2 BOM'!C2:AF1000""),AB$1,FALSE)"),"WFF LC-2 LO2 Storage Schematic - MP-104")</f>
        <v>WFF LC-2 LO2 Storage Schematic - MP-104</v>
      </c>
      <c r="AO56" s="40" t="str">
        <f ca="1">IFERROR(__xludf.DUMMYFUNCTION("VLOOKUP($D218,IMPORTRANGE(""1F5N2lheBqU_ssv2fEg7XSiyl0_Jtf24RQubw3IWp7fc"",""'LC-2 BOM'!C2:AF1000""),AB$1,FALSE)"),"WFF LC-2 LO2 Storage Schematic - MP-104")</f>
        <v>WFF LC-2 LO2 Storage Schematic - MP-104</v>
      </c>
      <c r="AP56" s="40" t="str">
        <f ca="1">IFERROR(__xludf.DUMMYFUNCTION("VLOOKUP($D218,IMPORTRANGE(""1F5N2lheBqU_ssv2fEg7XSiyl0_Jtf24RQubw3IWp7fc"",""'LC-2 BOM'!C2:AF1000""),AB$1,FALSE)"),"WFF LC-2 LO2 Storage Schematic - MP-104")</f>
        <v>WFF LC-2 LO2 Storage Schematic - MP-104</v>
      </c>
      <c r="AQ56" s="40" t="str">
        <f ca="1">IFERROR(__xludf.DUMMYFUNCTION("VLOOKUP($D218,IMPORTRANGE(""1F5N2lheBqU_ssv2fEg7XSiyl0_Jtf24RQubw3IWp7fc"",""'LC-2 BOM'!C2:AF1000""),AB$1,FALSE)"),"WFF LC-2 LO2 Storage Schematic - MP-104")</f>
        <v>WFF LC-2 LO2 Storage Schematic - MP-104</v>
      </c>
      <c r="AR56" s="40" t="str">
        <f ca="1">IFERROR(__xludf.DUMMYFUNCTION("VLOOKUP($D218,IMPORTRANGE(""1F5N2lheBqU_ssv2fEg7XSiyl0_Jtf24RQubw3IWp7fc"",""'LC-2 BOM'!C2:AF1000""),AB$1,FALSE)"),"WFF LC-2 LO2 Storage Schematic - MP-104")</f>
        <v>WFF LC-2 LO2 Storage Schematic - MP-104</v>
      </c>
      <c r="AS56" s="40" t="str">
        <f ca="1">IFERROR(__xludf.DUMMYFUNCTION("VLOOKUP($D218,IMPORTRANGE(""1F5N2lheBqU_ssv2fEg7XSiyl0_Jtf24RQubw3IWp7fc"",""'LC-2 BOM'!C2:AF1000""),AB$1,FALSE)"),"WFF LC-2 LO2 Storage Schematic - MP-104")</f>
        <v>WFF LC-2 LO2 Storage Schematic - MP-104</v>
      </c>
      <c r="AT56" s="40" t="str">
        <f ca="1">IFERROR(__xludf.DUMMYFUNCTION("VLOOKUP($D218,IMPORTRANGE(""1F5N2lheBqU_ssv2fEg7XSiyl0_Jtf24RQubw3IWp7fc"",""'LC-2 BOM'!C2:AF1000""),AB$1,FALSE)"),"WFF LC-2 LO2 Storage Schematic - MP-104")</f>
        <v>WFF LC-2 LO2 Storage Schematic - MP-104</v>
      </c>
      <c r="AU56" s="40" t="str">
        <f ca="1">IFERROR(__xludf.DUMMYFUNCTION("VLOOKUP($D218,IMPORTRANGE(""1F5N2lheBqU_ssv2fEg7XSiyl0_Jtf24RQubw3IWp7fc"",""'LC-2 BOM'!C2:AF1000""),AB$1,FALSE)"),"WFF LC-2 LO2 Storage Schematic - MP-104")</f>
        <v>WFF LC-2 LO2 Storage Schematic - MP-104</v>
      </c>
      <c r="AV56" s="40" t="str">
        <f ca="1">IFERROR(__xludf.DUMMYFUNCTION("VLOOKUP($D218,IMPORTRANGE(""1F5N2lheBqU_ssv2fEg7XSiyl0_Jtf24RQubw3IWp7fc"",""'LC-2 BOM'!C2:AF1000""),AB$1,FALSE)"),"WFF LC-2 LO2 Storage Schematic - MP-104")</f>
        <v>WFF LC-2 LO2 Storage Schematic - MP-104</v>
      </c>
      <c r="AW56" s="40" t="str">
        <f ca="1">IFERROR(__xludf.DUMMYFUNCTION("VLOOKUP($D218,IMPORTRANGE(""1F5N2lheBqU_ssv2fEg7XSiyl0_Jtf24RQubw3IWp7fc"",""'LC-2 BOM'!C2:AF1000""),AB$1,FALSE)"),"WFF LC-2 LO2 Storage Schematic - MP-104")</f>
        <v>WFF LC-2 LO2 Storage Schematic - MP-104</v>
      </c>
      <c r="AX56" s="40" t="str">
        <f ca="1">IFERROR(__xludf.DUMMYFUNCTION("VLOOKUP($D218,IMPORTRANGE(""1F5N2lheBqU_ssv2fEg7XSiyl0_Jtf24RQubw3IWp7fc"",""'LC-2 BOM'!C2:AF1000""),AB$1,FALSE)"),"WFF LC-2 LO2 Storage Schematic - MP-104")</f>
        <v>WFF LC-2 LO2 Storage Schematic - MP-104</v>
      </c>
      <c r="AY56" s="40" t="str">
        <f ca="1">IFERROR(__xludf.DUMMYFUNCTION("VLOOKUP($D218,IMPORTRANGE(""1F5N2lheBqU_ssv2fEg7XSiyl0_Jtf24RQubw3IWp7fc"",""'LC-2 BOM'!C2:AF1000""),AB$1,FALSE)"),"WFF LC-2 LO2 Storage Schematic - MP-104")</f>
        <v>WFF LC-2 LO2 Storage Schematic - MP-104</v>
      </c>
      <c r="AZ56" s="40" t="str">
        <f ca="1">IFERROR(__xludf.DUMMYFUNCTION("VLOOKUP($D218,IMPORTRANGE(""1F5N2lheBqU_ssv2fEg7XSiyl0_Jtf24RQubw3IWp7fc"",""'LC-2 BOM'!C2:AF1000""),AB$1,FALSE)"),"WFF LC-2 LO2 Storage Schematic - MP-104")</f>
        <v>WFF LC-2 LO2 Storage Schematic - MP-104</v>
      </c>
      <c r="BA56" s="40" t="str">
        <f ca="1">IFERROR(__xludf.DUMMYFUNCTION("VLOOKUP($D218,IMPORTRANGE(""1F5N2lheBqU_ssv2fEg7XSiyl0_Jtf24RQubw3IWp7fc"",""'LC-2 BOM'!C2:AF1000""),AB$1,FALSE)"),"WFF LC-2 LO2 Storage Schematic - MP-104")</f>
        <v>WFF LC-2 LO2 Storage Schematic - MP-104</v>
      </c>
    </row>
    <row r="57" spans="1:53" ht="14.25">
      <c r="A57" s="119" t="str">
        <f>CONCATENATE(VLOOKUP(E57,Systems,2,FALSE),"-",VLOOKUP(F57,Subsystems,2,FALSE),"-",VLOOKUP(G57,Components,2,FALSE),"-",VLOOKUP(R57,Metrics,2,FALSE),"-",B57)</f>
        <v>LOX-LS1-PVL-Pos-321</v>
      </c>
      <c r="B57" s="100">
        <v>321</v>
      </c>
      <c r="C57" s="99" t="s">
        <v>218</v>
      </c>
      <c r="D57" s="103" t="s">
        <v>219</v>
      </c>
      <c r="E57" s="99" t="s">
        <v>184</v>
      </c>
      <c r="F57" s="99" t="s">
        <v>220</v>
      </c>
      <c r="G57" s="99" t="s">
        <v>146</v>
      </c>
      <c r="H57" s="100" t="s">
        <v>147</v>
      </c>
      <c r="I57" s="100" t="str">
        <f>VLOOKUP(L57,InterfaceCards,2,FALSE)</f>
        <v>C2</v>
      </c>
      <c r="J57" s="39" t="str">
        <f>VLOOKUP(I57,'REF - Interface Cards'!$F$2:$G$11,2,FALSE)</f>
        <v>CB8</v>
      </c>
      <c r="K57" s="100">
        <f>VLOOKUP(L57,InterfaceCards,3,FALSE)</f>
        <v>1</v>
      </c>
      <c r="L57" s="99" t="s">
        <v>221</v>
      </c>
      <c r="M57" s="99">
        <v>6</v>
      </c>
      <c r="N57" s="96" t="s">
        <v>129</v>
      </c>
      <c r="O57" s="100" t="s">
        <v>187</v>
      </c>
      <c r="P57" s="205"/>
      <c r="Q57" s="205"/>
      <c r="R57" s="268" t="s">
        <v>149</v>
      </c>
      <c r="S57" s="119" t="s">
        <v>150</v>
      </c>
      <c r="T57" s="100"/>
      <c r="U57" s="205"/>
      <c r="V57" s="205" t="b">
        <v>0</v>
      </c>
      <c r="W57" s="115" t="str">
        <f>CONCATENATE(L57,":",N57)</f>
        <v>AI11:05</v>
      </c>
      <c r="X57" s="40" t="str">
        <f ca="1">IFERROR(__xludf.DUMMYFUNCTION("VLOOKUP($D119,IMPORTRANGE(""1F5N2lheBqU_ssv2fEg7XSiyl0_Jtf24RQubw3IWp7fc"",""'LC-2 BOM'!C2:AF1000""),X$1,FALSE)"),"05C360")</f>
        <v>05C360</v>
      </c>
      <c r="Y57" s="40" t="str">
        <f ca="1">IFERROR(__xludf.DUMMYFUNCTION("VLOOKUP($D189,IMPORTRANGE(""1zGeY54V42y3h6ga3LEauokEcjIAfHuNXKCYKLfLWtMI"",""'LC-2 BOM'!C2:AF900""),Y$1,FALSE)"),"60V Ball Valve, Proportional")</f>
        <v>60V Ball Valve, Proportional</v>
      </c>
      <c r="Z57" s="40" t="str">
        <f ca="1">IFERROR(__xludf.DUMMYFUNCTION("VLOOKUP($D189,IMPORTRANGE(""1zGeY54V42y3h6ga3LEauokEcjIAfHuNXKCYKLfLWtMI"",""'LC-2 BOM'!C2:AF900""),Y$1,FALSE)"),"60V Ball Valve, Proportional")</f>
        <v>60V Ball Valve, Proportional</v>
      </c>
      <c r="AA57" s="40" t="str">
        <f ca="1">IFERROR(__xludf.DUMMYFUNCTION("VLOOKUP($D189,IMPORTRANGE(""1zGeY54V42y3h6ga3LEauokEcjIAfHuNXKCYKLfLWtMI"",""'LC-2 BOM'!C2:AF900""),Y$1,FALSE)"),"60V Ball Valve, Proportional")</f>
        <v>60V Ball Valve, Proportional</v>
      </c>
      <c r="AB57" s="40" t="str">
        <f ca="1">IFERROR(__xludf.DUMMYFUNCTION("VLOOKUP($D189,IMPORTRANGE(""1F5N2lheBqU_ssv2fEg7XSiyl0_Jtf24RQubw3IWp7fc"",""'LC-2 BOM'!C2:AF1000""),AB$1,FALSE)"),"WFF LC-2 LO2 Storage Schematic - MP-104")</f>
        <v>WFF LC-2 LO2 Storage Schematic - MP-104</v>
      </c>
      <c r="AC57" s="40" t="str">
        <f ca="1">IFERROR(__xludf.DUMMYFUNCTION("VLOOKUP($D189,IMPORTRANGE(""1F5N2lheBqU_ssv2fEg7XSiyl0_Jtf24RQubw3IWp7fc"",""'LC-2 BOM'!C2:AF1000""),AB$1,FALSE)"),"WFF LC-2 LO2 Storage Schematic - MP-104")</f>
        <v>WFF LC-2 LO2 Storage Schematic - MP-104</v>
      </c>
      <c r="AD57" s="40" t="str">
        <f ca="1">IFERROR(__xludf.DUMMYFUNCTION("VLOOKUP($D189,IMPORTRANGE(""1F5N2lheBqU_ssv2fEg7XSiyl0_Jtf24RQubw3IWp7fc"",""'LC-2 BOM'!C2:AF1000""),AB$1,FALSE)"),"WFF LC-2 LO2 Storage Schematic - MP-104")</f>
        <v>WFF LC-2 LO2 Storage Schematic - MP-104</v>
      </c>
      <c r="AE57" s="40" t="str">
        <f ca="1">IFERROR(__xludf.DUMMYFUNCTION("VLOOKUP($D189,IMPORTRANGE(""1F5N2lheBqU_ssv2fEg7XSiyl0_Jtf24RQubw3IWp7fc"",""'LC-2 BOM'!C2:AF1000""),AB$1,FALSE)"),"WFF LC-2 LO2 Storage Schematic - MP-104")</f>
        <v>WFF LC-2 LO2 Storage Schematic - MP-104</v>
      </c>
      <c r="AF57" s="40" t="str">
        <f ca="1">IFERROR(__xludf.DUMMYFUNCTION("VLOOKUP($D189,IMPORTRANGE(""1F5N2lheBqU_ssv2fEg7XSiyl0_Jtf24RQubw3IWp7fc"",""'LC-2 BOM'!C2:AF1000""),AB$1,FALSE)"),"WFF LC-2 LO2 Storage Schematic - MP-104")</f>
        <v>WFF LC-2 LO2 Storage Schematic - MP-104</v>
      </c>
      <c r="AG57" s="40" t="str">
        <f ca="1">IFERROR(__xludf.DUMMYFUNCTION("VLOOKUP($D189,IMPORTRANGE(""1F5N2lheBqU_ssv2fEg7XSiyl0_Jtf24RQubw3IWp7fc"",""'LC-2 BOM'!C2:AF1000""),AB$1,FALSE)"),"WFF LC-2 LO2 Storage Schematic - MP-104")</f>
        <v>WFF LC-2 LO2 Storage Schematic - MP-104</v>
      </c>
      <c r="AH57" s="40" t="str">
        <f ca="1">IFERROR(__xludf.DUMMYFUNCTION("VLOOKUP($D189,IMPORTRANGE(""1F5N2lheBqU_ssv2fEg7XSiyl0_Jtf24RQubw3IWp7fc"",""'LC-2 BOM'!C2:AF1000""),AB$1,FALSE)"),"WFF LC-2 LO2 Storage Schematic - MP-104")</f>
        <v>WFF LC-2 LO2 Storage Schematic - MP-104</v>
      </c>
      <c r="AI57" s="40" t="str">
        <f ca="1">IFERROR(__xludf.DUMMYFUNCTION("VLOOKUP($D189,IMPORTRANGE(""1F5N2lheBqU_ssv2fEg7XSiyl0_Jtf24RQubw3IWp7fc"",""'LC-2 BOM'!C2:AF1000""),AB$1,FALSE)"),"WFF LC-2 LO2 Storage Schematic - MP-104")</f>
        <v>WFF LC-2 LO2 Storage Schematic - MP-104</v>
      </c>
      <c r="AJ57" s="40" t="str">
        <f ca="1">IFERROR(__xludf.DUMMYFUNCTION("VLOOKUP($D189,IMPORTRANGE(""1F5N2lheBqU_ssv2fEg7XSiyl0_Jtf24RQubw3IWp7fc"",""'LC-2 BOM'!C2:AF1000""),AB$1,FALSE)"),"WFF LC-2 LO2 Storage Schematic - MP-104")</f>
        <v>WFF LC-2 LO2 Storage Schematic - MP-104</v>
      </c>
      <c r="AK57" s="40" t="str">
        <f ca="1">IFERROR(__xludf.DUMMYFUNCTION("VLOOKUP($D189,IMPORTRANGE(""1F5N2lheBqU_ssv2fEg7XSiyl0_Jtf24RQubw3IWp7fc"",""'LC-2 BOM'!C2:AF1000""),AB$1,FALSE)"),"WFF LC-2 LO2 Storage Schematic - MP-104")</f>
        <v>WFF LC-2 LO2 Storage Schematic - MP-104</v>
      </c>
      <c r="AL57" s="40" t="str">
        <f ca="1">IFERROR(__xludf.DUMMYFUNCTION("VLOOKUP($D189,IMPORTRANGE(""1F5N2lheBqU_ssv2fEg7XSiyl0_Jtf24RQubw3IWp7fc"",""'LC-2 BOM'!C2:AF1000""),AB$1,FALSE)"),"WFF LC-2 LO2 Storage Schematic - MP-104")</f>
        <v>WFF LC-2 LO2 Storage Schematic - MP-104</v>
      </c>
      <c r="AM57" s="40" t="str">
        <f ca="1">IFERROR(__xludf.DUMMYFUNCTION("VLOOKUP($D189,IMPORTRANGE(""1F5N2lheBqU_ssv2fEg7XSiyl0_Jtf24RQubw3IWp7fc"",""'LC-2 BOM'!C2:AF1000""),AB$1,FALSE)"),"WFF LC-2 LO2 Storage Schematic - MP-104")</f>
        <v>WFF LC-2 LO2 Storage Schematic - MP-104</v>
      </c>
      <c r="AN57" s="40" t="str">
        <f ca="1">IFERROR(__xludf.DUMMYFUNCTION("VLOOKUP($D189,IMPORTRANGE(""1F5N2lheBqU_ssv2fEg7XSiyl0_Jtf24RQubw3IWp7fc"",""'LC-2 BOM'!C2:AF1000""),AB$1,FALSE)"),"WFF LC-2 LO2 Storage Schematic - MP-104")</f>
        <v>WFF LC-2 LO2 Storage Schematic - MP-104</v>
      </c>
      <c r="AO57" s="40" t="str">
        <f ca="1">IFERROR(__xludf.DUMMYFUNCTION("VLOOKUP($D189,IMPORTRANGE(""1F5N2lheBqU_ssv2fEg7XSiyl0_Jtf24RQubw3IWp7fc"",""'LC-2 BOM'!C2:AF1000""),AB$1,FALSE)"),"WFF LC-2 LO2 Storage Schematic - MP-104")</f>
        <v>WFF LC-2 LO2 Storage Schematic - MP-104</v>
      </c>
      <c r="AP57" s="40" t="str">
        <f ca="1">IFERROR(__xludf.DUMMYFUNCTION("VLOOKUP($D189,IMPORTRANGE(""1F5N2lheBqU_ssv2fEg7XSiyl0_Jtf24RQubw3IWp7fc"",""'LC-2 BOM'!C2:AF1000""),AB$1,FALSE)"),"WFF LC-2 LO2 Storage Schematic - MP-104")</f>
        <v>WFF LC-2 LO2 Storage Schematic - MP-104</v>
      </c>
      <c r="AQ57" s="40" t="str">
        <f ca="1">IFERROR(__xludf.DUMMYFUNCTION("VLOOKUP($D189,IMPORTRANGE(""1F5N2lheBqU_ssv2fEg7XSiyl0_Jtf24RQubw3IWp7fc"",""'LC-2 BOM'!C2:AF1000""),AB$1,FALSE)"),"WFF LC-2 LO2 Storage Schematic - MP-104")</f>
        <v>WFF LC-2 LO2 Storage Schematic - MP-104</v>
      </c>
      <c r="AR57" s="40" t="str">
        <f ca="1">IFERROR(__xludf.DUMMYFUNCTION("VLOOKUP($D189,IMPORTRANGE(""1F5N2lheBqU_ssv2fEg7XSiyl0_Jtf24RQubw3IWp7fc"",""'LC-2 BOM'!C2:AF1000""),AB$1,FALSE)"),"WFF LC-2 LO2 Storage Schematic - MP-104")</f>
        <v>WFF LC-2 LO2 Storage Schematic - MP-104</v>
      </c>
      <c r="AS57" s="40" t="str">
        <f ca="1">IFERROR(__xludf.DUMMYFUNCTION("VLOOKUP($D189,IMPORTRANGE(""1F5N2lheBqU_ssv2fEg7XSiyl0_Jtf24RQubw3IWp7fc"",""'LC-2 BOM'!C2:AF1000""),AB$1,FALSE)"),"WFF LC-2 LO2 Storage Schematic - MP-104")</f>
        <v>WFF LC-2 LO2 Storage Schematic - MP-104</v>
      </c>
      <c r="AT57" s="40" t="str">
        <f ca="1">IFERROR(__xludf.DUMMYFUNCTION("VLOOKUP($D189,IMPORTRANGE(""1F5N2lheBqU_ssv2fEg7XSiyl0_Jtf24RQubw3IWp7fc"",""'LC-2 BOM'!C2:AF1000""),AB$1,FALSE)"),"WFF LC-2 LO2 Storage Schematic - MP-104")</f>
        <v>WFF LC-2 LO2 Storage Schematic - MP-104</v>
      </c>
      <c r="AU57" s="40" t="str">
        <f ca="1">IFERROR(__xludf.DUMMYFUNCTION("VLOOKUP($D189,IMPORTRANGE(""1F5N2lheBqU_ssv2fEg7XSiyl0_Jtf24RQubw3IWp7fc"",""'LC-2 BOM'!C2:AF1000""),AB$1,FALSE)"),"WFF LC-2 LO2 Storage Schematic - MP-104")</f>
        <v>WFF LC-2 LO2 Storage Schematic - MP-104</v>
      </c>
      <c r="AV57" s="40" t="str">
        <f ca="1">IFERROR(__xludf.DUMMYFUNCTION("VLOOKUP($D189,IMPORTRANGE(""1F5N2lheBqU_ssv2fEg7XSiyl0_Jtf24RQubw3IWp7fc"",""'LC-2 BOM'!C2:AF1000""),AB$1,FALSE)"),"WFF LC-2 LO2 Storage Schematic - MP-104")</f>
        <v>WFF LC-2 LO2 Storage Schematic - MP-104</v>
      </c>
      <c r="AW57" s="40" t="str">
        <f ca="1">IFERROR(__xludf.DUMMYFUNCTION("VLOOKUP($D189,IMPORTRANGE(""1F5N2lheBqU_ssv2fEg7XSiyl0_Jtf24RQubw3IWp7fc"",""'LC-2 BOM'!C2:AF1000""),AB$1,FALSE)"),"WFF LC-2 LO2 Storage Schematic - MP-104")</f>
        <v>WFF LC-2 LO2 Storage Schematic - MP-104</v>
      </c>
      <c r="AX57" s="40" t="str">
        <f ca="1">IFERROR(__xludf.DUMMYFUNCTION("VLOOKUP($D189,IMPORTRANGE(""1F5N2lheBqU_ssv2fEg7XSiyl0_Jtf24RQubw3IWp7fc"",""'LC-2 BOM'!C2:AF1000""),AB$1,FALSE)"),"WFF LC-2 LO2 Storage Schematic - MP-104")</f>
        <v>WFF LC-2 LO2 Storage Schematic - MP-104</v>
      </c>
      <c r="AY57" s="40" t="str">
        <f ca="1">IFERROR(__xludf.DUMMYFUNCTION("VLOOKUP($D189,IMPORTRANGE(""1F5N2lheBqU_ssv2fEg7XSiyl0_Jtf24RQubw3IWp7fc"",""'LC-2 BOM'!C2:AF1000""),AB$1,FALSE)"),"WFF LC-2 LO2 Storage Schematic - MP-104")</f>
        <v>WFF LC-2 LO2 Storage Schematic - MP-104</v>
      </c>
      <c r="AZ57" s="40" t="str">
        <f ca="1">IFERROR(__xludf.DUMMYFUNCTION("VLOOKUP($D189,IMPORTRANGE(""1F5N2lheBqU_ssv2fEg7XSiyl0_Jtf24RQubw3IWp7fc"",""'LC-2 BOM'!C2:AF1000""),AB$1,FALSE)"),"WFF LC-2 LO2 Storage Schematic - MP-104")</f>
        <v>WFF LC-2 LO2 Storage Schematic - MP-104</v>
      </c>
      <c r="BA57" s="40" t="str">
        <f ca="1">IFERROR(__xludf.DUMMYFUNCTION("VLOOKUP($D189,IMPORTRANGE(""1F5N2lheBqU_ssv2fEg7XSiyl0_Jtf24RQubw3IWp7fc"",""'LC-2 BOM'!C2:AF1000""),AB$1,FALSE)"),"WFF LC-2 LO2 Storage Schematic - MP-104")</f>
        <v>WFF LC-2 LO2 Storage Schematic - MP-104</v>
      </c>
    </row>
    <row r="58" spans="1:53" ht="25.5">
      <c r="A58" s="119" t="str">
        <f>CONCATENATE(VLOOKUP(E58,Systems,2,FALSE),"-",VLOOKUP(F58,Subsystems,2,FALSE),"-",VLOOKUP(G58,Components,2,FALSE),"-",VLOOKUP(R58,Metrics,2,FALSE),"-",B58)</f>
        <v>LOX-LS1-PVL-Pos-395</v>
      </c>
      <c r="B58" s="100">
        <v>395</v>
      </c>
      <c r="C58" s="99" t="s">
        <v>218</v>
      </c>
      <c r="D58" s="103" t="s">
        <v>219</v>
      </c>
      <c r="E58" s="99" t="s">
        <v>184</v>
      </c>
      <c r="F58" s="99" t="s">
        <v>220</v>
      </c>
      <c r="G58" s="99" t="s">
        <v>146</v>
      </c>
      <c r="H58" s="100" t="s">
        <v>152</v>
      </c>
      <c r="I58" s="100" t="str">
        <f>VLOOKUP(L58,InterfaceCards,2,FALSE)</f>
        <v>C2</v>
      </c>
      <c r="J58" s="39" t="str">
        <f>VLOOKUP(I58,'REF - Interface Cards'!$F$2:$G$11,2,FALSE)</f>
        <v>CB8</v>
      </c>
      <c r="K58" s="100">
        <f>VLOOKUP(L58,InterfaceCards,3,FALSE)</f>
        <v>2</v>
      </c>
      <c r="L58" s="99" t="s">
        <v>222</v>
      </c>
      <c r="M58" s="99">
        <v>0</v>
      </c>
      <c r="N58" s="96" t="s">
        <v>91</v>
      </c>
      <c r="O58" s="100" t="s">
        <v>187</v>
      </c>
      <c r="P58" s="205"/>
      <c r="Q58" s="205"/>
      <c r="R58" s="268" t="s">
        <v>149</v>
      </c>
      <c r="S58" s="119" t="s">
        <v>150</v>
      </c>
      <c r="T58" s="264"/>
      <c r="U58" s="205"/>
      <c r="V58" s="205" t="b">
        <v>0</v>
      </c>
      <c r="W58" s="115" t="str">
        <f>CONCATENATE(L58,":",N58)</f>
        <v>AO6:00</v>
      </c>
      <c r="X58" s="40" t="str">
        <f ca="1">IFERROR(__xludf.DUMMYFUNCTION("VLOOKUP($D119,IMPORTRANGE(""1F5N2lheBqU_ssv2fEg7XSiyl0_Jtf24RQubw3IWp7fc"",""'LC-2 BOM'!C2:AF1000""),X$1,FALSE)"),"05C360")</f>
        <v>05C360</v>
      </c>
      <c r="Y58" s="40" t="str">
        <f ca="1">IFERROR(__xludf.DUMMYFUNCTION("VLOOKUP($D193,IMPORTRANGE(""1F5N2lheBqU_ssv2fEg7XSiyl0_Jtf24RQubw3IWp7fc"",""'LC-2 BOM'!C2:AF900""),Y$1,FALSE)"),"60V Ball Valve, Proportional")</f>
        <v>60V Ball Valve, Proportional</v>
      </c>
      <c r="Z58" s="40" t="str">
        <f ca="1">IFERROR(__xludf.DUMMYFUNCTION("VLOOKUP($D193,IMPORTRANGE(""1F5N2lheBqU_ssv2fEg7XSiyl0_Jtf24RQubw3IWp7fc"",""'LC-2 BOM'!C2:AF900""),Y$1,FALSE)"),"60V Ball Valve, Proportional")</f>
        <v>60V Ball Valve, Proportional</v>
      </c>
      <c r="AA58" s="40" t="str">
        <f ca="1">IFERROR(__xludf.DUMMYFUNCTION("VLOOKUP($D193,IMPORTRANGE(""1F5N2lheBqU_ssv2fEg7XSiyl0_Jtf24RQubw3IWp7fc"",""'LC-2 BOM'!C2:AF900""),Y$1,FALSE)"),"60V Ball Valve, Proportional")</f>
        <v>60V Ball Valve, Proportional</v>
      </c>
      <c r="AB58" s="40" t="str">
        <f ca="1">IFERROR(__xludf.DUMMYFUNCTION("VLOOKUP($D193,IMPORTRANGE(""1F5N2lheBqU_ssv2fEg7XSiyl0_Jtf24RQubw3IWp7fc"",""'LC-2 BOM'!C2:AF1000""),AB$1,FALSE)"),"WFF LC-2 LO2 Storage Schematic - MP-104")</f>
        <v>WFF LC-2 LO2 Storage Schematic - MP-104</v>
      </c>
      <c r="AC58" s="40" t="str">
        <f ca="1">IFERROR(__xludf.DUMMYFUNCTION("VLOOKUP($D193,IMPORTRANGE(""1F5N2lheBqU_ssv2fEg7XSiyl0_Jtf24RQubw3IWp7fc"",""'LC-2 BOM'!C2:AF1000""),AB$1,FALSE)"),"WFF LC-2 LO2 Storage Schematic - MP-104")</f>
        <v>WFF LC-2 LO2 Storage Schematic - MP-104</v>
      </c>
      <c r="AD58" s="40" t="str">
        <f ca="1">IFERROR(__xludf.DUMMYFUNCTION("VLOOKUP($D193,IMPORTRANGE(""1F5N2lheBqU_ssv2fEg7XSiyl0_Jtf24RQubw3IWp7fc"",""'LC-2 BOM'!C2:AF1000""),AB$1,FALSE)"),"WFF LC-2 LO2 Storage Schematic - MP-104")</f>
        <v>WFF LC-2 LO2 Storage Schematic - MP-104</v>
      </c>
      <c r="AE58" s="40" t="str">
        <f ca="1">IFERROR(__xludf.DUMMYFUNCTION("VLOOKUP($D193,IMPORTRANGE(""1F5N2lheBqU_ssv2fEg7XSiyl0_Jtf24RQubw3IWp7fc"",""'LC-2 BOM'!C2:AF1000""),AB$1,FALSE)"),"WFF LC-2 LO2 Storage Schematic - MP-104")</f>
        <v>WFF LC-2 LO2 Storage Schematic - MP-104</v>
      </c>
      <c r="AF58" s="40" t="str">
        <f ca="1">IFERROR(__xludf.DUMMYFUNCTION("VLOOKUP($D193,IMPORTRANGE(""1F5N2lheBqU_ssv2fEg7XSiyl0_Jtf24RQubw3IWp7fc"",""'LC-2 BOM'!C2:AF1000""),AB$1,FALSE)"),"WFF LC-2 LO2 Storage Schematic - MP-104")</f>
        <v>WFF LC-2 LO2 Storage Schematic - MP-104</v>
      </c>
      <c r="AG58" s="40" t="str">
        <f ca="1">IFERROR(__xludf.DUMMYFUNCTION("VLOOKUP($D193,IMPORTRANGE(""1F5N2lheBqU_ssv2fEg7XSiyl0_Jtf24RQubw3IWp7fc"",""'LC-2 BOM'!C2:AF1000""),AB$1,FALSE)"),"WFF LC-2 LO2 Storage Schematic - MP-104")</f>
        <v>WFF LC-2 LO2 Storage Schematic - MP-104</v>
      </c>
      <c r="AH58" s="40" t="str">
        <f ca="1">IFERROR(__xludf.DUMMYFUNCTION("VLOOKUP($D193,IMPORTRANGE(""1F5N2lheBqU_ssv2fEg7XSiyl0_Jtf24RQubw3IWp7fc"",""'LC-2 BOM'!C2:AF1000""),AB$1,FALSE)"),"WFF LC-2 LO2 Storage Schematic - MP-104")</f>
        <v>WFF LC-2 LO2 Storage Schematic - MP-104</v>
      </c>
      <c r="AI58" s="40" t="str">
        <f ca="1">IFERROR(__xludf.DUMMYFUNCTION("VLOOKUP($D193,IMPORTRANGE(""1F5N2lheBqU_ssv2fEg7XSiyl0_Jtf24RQubw3IWp7fc"",""'LC-2 BOM'!C2:AF1000""),AB$1,FALSE)"),"WFF LC-2 LO2 Storage Schematic - MP-104")</f>
        <v>WFF LC-2 LO2 Storage Schematic - MP-104</v>
      </c>
      <c r="AJ58" s="40" t="str">
        <f ca="1">IFERROR(__xludf.DUMMYFUNCTION("VLOOKUP($D193,IMPORTRANGE(""1F5N2lheBqU_ssv2fEg7XSiyl0_Jtf24RQubw3IWp7fc"",""'LC-2 BOM'!C2:AF1000""),AB$1,FALSE)"),"WFF LC-2 LO2 Storage Schematic - MP-104")</f>
        <v>WFF LC-2 LO2 Storage Schematic - MP-104</v>
      </c>
      <c r="AK58" s="40" t="str">
        <f ca="1">IFERROR(__xludf.DUMMYFUNCTION("VLOOKUP($D193,IMPORTRANGE(""1F5N2lheBqU_ssv2fEg7XSiyl0_Jtf24RQubw3IWp7fc"",""'LC-2 BOM'!C2:AF1000""),AB$1,FALSE)"),"WFF LC-2 LO2 Storage Schematic - MP-104")</f>
        <v>WFF LC-2 LO2 Storage Schematic - MP-104</v>
      </c>
      <c r="AL58" s="40" t="str">
        <f ca="1">IFERROR(__xludf.DUMMYFUNCTION("VLOOKUP($D193,IMPORTRANGE(""1F5N2lheBqU_ssv2fEg7XSiyl0_Jtf24RQubw3IWp7fc"",""'LC-2 BOM'!C2:AF1000""),AB$1,FALSE)"),"WFF LC-2 LO2 Storage Schematic - MP-104")</f>
        <v>WFF LC-2 LO2 Storage Schematic - MP-104</v>
      </c>
      <c r="AM58" s="40" t="str">
        <f ca="1">IFERROR(__xludf.DUMMYFUNCTION("VLOOKUP($D193,IMPORTRANGE(""1F5N2lheBqU_ssv2fEg7XSiyl0_Jtf24RQubw3IWp7fc"",""'LC-2 BOM'!C2:AF1000""),AB$1,FALSE)"),"WFF LC-2 LO2 Storage Schematic - MP-104")</f>
        <v>WFF LC-2 LO2 Storage Schematic - MP-104</v>
      </c>
      <c r="AN58" s="40" t="str">
        <f ca="1">IFERROR(__xludf.DUMMYFUNCTION("VLOOKUP($D193,IMPORTRANGE(""1F5N2lheBqU_ssv2fEg7XSiyl0_Jtf24RQubw3IWp7fc"",""'LC-2 BOM'!C2:AF1000""),AB$1,FALSE)"),"WFF LC-2 LO2 Storage Schematic - MP-104")</f>
        <v>WFF LC-2 LO2 Storage Schematic - MP-104</v>
      </c>
      <c r="AO58" s="40" t="str">
        <f ca="1">IFERROR(__xludf.DUMMYFUNCTION("VLOOKUP($D193,IMPORTRANGE(""1F5N2lheBqU_ssv2fEg7XSiyl0_Jtf24RQubw3IWp7fc"",""'LC-2 BOM'!C2:AF1000""),AB$1,FALSE)"),"WFF LC-2 LO2 Storage Schematic - MP-104")</f>
        <v>WFF LC-2 LO2 Storage Schematic - MP-104</v>
      </c>
      <c r="AP58" s="40" t="str">
        <f ca="1">IFERROR(__xludf.DUMMYFUNCTION("VLOOKUP($D193,IMPORTRANGE(""1F5N2lheBqU_ssv2fEg7XSiyl0_Jtf24RQubw3IWp7fc"",""'LC-2 BOM'!C2:AF1000""),AB$1,FALSE)"),"WFF LC-2 LO2 Storage Schematic - MP-104")</f>
        <v>WFF LC-2 LO2 Storage Schematic - MP-104</v>
      </c>
      <c r="AQ58" s="40" t="str">
        <f ca="1">IFERROR(__xludf.DUMMYFUNCTION("VLOOKUP($D193,IMPORTRANGE(""1F5N2lheBqU_ssv2fEg7XSiyl0_Jtf24RQubw3IWp7fc"",""'LC-2 BOM'!C2:AF1000""),AB$1,FALSE)"),"WFF LC-2 LO2 Storage Schematic - MP-104")</f>
        <v>WFF LC-2 LO2 Storage Schematic - MP-104</v>
      </c>
      <c r="AR58" s="40" t="str">
        <f ca="1">IFERROR(__xludf.DUMMYFUNCTION("VLOOKUP($D193,IMPORTRANGE(""1F5N2lheBqU_ssv2fEg7XSiyl0_Jtf24RQubw3IWp7fc"",""'LC-2 BOM'!C2:AF1000""),AB$1,FALSE)"),"WFF LC-2 LO2 Storage Schematic - MP-104")</f>
        <v>WFF LC-2 LO2 Storage Schematic - MP-104</v>
      </c>
      <c r="AS58" s="40" t="str">
        <f ca="1">IFERROR(__xludf.DUMMYFUNCTION("VLOOKUP($D193,IMPORTRANGE(""1F5N2lheBqU_ssv2fEg7XSiyl0_Jtf24RQubw3IWp7fc"",""'LC-2 BOM'!C2:AF1000""),AB$1,FALSE)"),"WFF LC-2 LO2 Storage Schematic - MP-104")</f>
        <v>WFF LC-2 LO2 Storage Schematic - MP-104</v>
      </c>
      <c r="AT58" s="40" t="str">
        <f ca="1">IFERROR(__xludf.DUMMYFUNCTION("VLOOKUP($D193,IMPORTRANGE(""1F5N2lheBqU_ssv2fEg7XSiyl0_Jtf24RQubw3IWp7fc"",""'LC-2 BOM'!C2:AF1000""),AB$1,FALSE)"),"WFF LC-2 LO2 Storage Schematic - MP-104")</f>
        <v>WFF LC-2 LO2 Storage Schematic - MP-104</v>
      </c>
      <c r="AU58" s="40" t="str">
        <f ca="1">IFERROR(__xludf.DUMMYFUNCTION("VLOOKUP($D193,IMPORTRANGE(""1F5N2lheBqU_ssv2fEg7XSiyl0_Jtf24RQubw3IWp7fc"",""'LC-2 BOM'!C2:AF1000""),AB$1,FALSE)"),"WFF LC-2 LO2 Storage Schematic - MP-104")</f>
        <v>WFF LC-2 LO2 Storage Schematic - MP-104</v>
      </c>
      <c r="AV58" s="40" t="str">
        <f ca="1">IFERROR(__xludf.DUMMYFUNCTION("VLOOKUP($D193,IMPORTRANGE(""1F5N2lheBqU_ssv2fEg7XSiyl0_Jtf24RQubw3IWp7fc"",""'LC-2 BOM'!C2:AF1000""),AB$1,FALSE)"),"WFF LC-2 LO2 Storage Schematic - MP-104")</f>
        <v>WFF LC-2 LO2 Storage Schematic - MP-104</v>
      </c>
      <c r="AW58" s="40" t="str">
        <f ca="1">IFERROR(__xludf.DUMMYFUNCTION("VLOOKUP($D193,IMPORTRANGE(""1F5N2lheBqU_ssv2fEg7XSiyl0_Jtf24RQubw3IWp7fc"",""'LC-2 BOM'!C2:AF1000""),AB$1,FALSE)"),"WFF LC-2 LO2 Storage Schematic - MP-104")</f>
        <v>WFF LC-2 LO2 Storage Schematic - MP-104</v>
      </c>
      <c r="AX58" s="40" t="str">
        <f ca="1">IFERROR(__xludf.DUMMYFUNCTION("VLOOKUP($D193,IMPORTRANGE(""1F5N2lheBqU_ssv2fEg7XSiyl0_Jtf24RQubw3IWp7fc"",""'LC-2 BOM'!C2:AF1000""),AB$1,FALSE)"),"WFF LC-2 LO2 Storage Schematic - MP-104")</f>
        <v>WFF LC-2 LO2 Storage Schematic - MP-104</v>
      </c>
      <c r="AY58" s="40" t="str">
        <f ca="1">IFERROR(__xludf.DUMMYFUNCTION("VLOOKUP($D193,IMPORTRANGE(""1F5N2lheBqU_ssv2fEg7XSiyl0_Jtf24RQubw3IWp7fc"",""'LC-2 BOM'!C2:AF1000""),AB$1,FALSE)"),"WFF LC-2 LO2 Storage Schematic - MP-104")</f>
        <v>WFF LC-2 LO2 Storage Schematic - MP-104</v>
      </c>
      <c r="AZ58" s="40" t="str">
        <f ca="1">IFERROR(__xludf.DUMMYFUNCTION("VLOOKUP($D193,IMPORTRANGE(""1F5N2lheBqU_ssv2fEg7XSiyl0_Jtf24RQubw3IWp7fc"",""'LC-2 BOM'!C2:AF1000""),AB$1,FALSE)"),"WFF LC-2 LO2 Storage Schematic - MP-104")</f>
        <v>WFF LC-2 LO2 Storage Schematic - MP-104</v>
      </c>
      <c r="BA58" s="40" t="str">
        <f ca="1">IFERROR(__xludf.DUMMYFUNCTION("VLOOKUP($D193,IMPORTRANGE(""1F5N2lheBqU_ssv2fEg7XSiyl0_Jtf24RQubw3IWp7fc"",""'LC-2 BOM'!C2:AF1000""),AB$1,FALSE)"),"WFF LC-2 LO2 Storage Schematic - MP-104")</f>
        <v>WFF LC-2 LO2 Storage Schematic - MP-104</v>
      </c>
    </row>
    <row r="59" spans="1:53" ht="14.25">
      <c r="A59" s="119" t="str">
        <f>CONCATENATE(VLOOKUP(E59,Systems,2,FALSE),"-",VLOOKUP(F59,Subsystems,2,FALSE),"-",VLOOKUP(G59,Components,2,FALSE),"-",VLOOKUP(R59,Metrics,2,FALSE),"-",B59)</f>
        <v>LOX-LS1-DVL-Pos-322</v>
      </c>
      <c r="B59" s="100">
        <v>322</v>
      </c>
      <c r="C59" s="99" t="s">
        <v>223</v>
      </c>
      <c r="D59" s="103" t="s">
        <v>224</v>
      </c>
      <c r="E59" s="99" t="s">
        <v>184</v>
      </c>
      <c r="F59" s="99" t="s">
        <v>220</v>
      </c>
      <c r="G59" s="99" t="s">
        <v>101</v>
      </c>
      <c r="H59" s="100" t="s">
        <v>102</v>
      </c>
      <c r="I59" s="100" t="str">
        <f>VLOOKUP(L59,InterfaceCards,2,FALSE)</f>
        <v>C2</v>
      </c>
      <c r="J59" s="39" t="str">
        <f>VLOOKUP(I59,'REF - Interface Cards'!$F$2:$G$11,2,FALSE)</f>
        <v>CB8</v>
      </c>
      <c r="K59" s="100">
        <f>VLOOKUP(L59,InterfaceCards,3,FALSE)</f>
        <v>4</v>
      </c>
      <c r="L59" s="99" t="s">
        <v>186</v>
      </c>
      <c r="M59" s="99">
        <v>15</v>
      </c>
      <c r="N59" s="96">
        <v>12</v>
      </c>
      <c r="O59" s="100" t="s">
        <v>187</v>
      </c>
      <c r="P59" s="205"/>
      <c r="Q59" s="205"/>
      <c r="R59" s="268" t="s">
        <v>149</v>
      </c>
      <c r="S59" s="119" t="s">
        <v>150</v>
      </c>
      <c r="T59" s="100"/>
      <c r="U59" s="205"/>
      <c r="V59" s="205" t="b">
        <v>0</v>
      </c>
      <c r="W59" s="115" t="str">
        <f>CONCATENATE(L59,":",N59)</f>
        <v>DO7:12</v>
      </c>
      <c r="X59" s="40" t="str">
        <f ca="1">IFERROR(__xludf.DUMMYFUNCTION("VLOOKUP($D119,IMPORTRANGE(""1F5N2lheBqU_ssv2fEg7XSiyl0_Jtf24RQubw3IWp7fc"",""'LC-2 BOM'!C2:AF1000""),X$1,FALSE)"),"05C360")</f>
        <v>05C360</v>
      </c>
      <c r="Y59" s="40" t="str">
        <f ca="1">IFERROR(__xludf.DUMMYFUNCTION("VLOOKUP($D224,IMPORTRANGE(""1zGeY54V42y3h6ga3LEauokEcjIAfHuNXKCYKLfLWtMI"",""'LC-2 BOM'!C2:AF900""),Y$1,FALSE)"),"Ball Valve, Discrete")</f>
        <v>Ball Valve, Discrete</v>
      </c>
      <c r="Z59" s="40" t="str">
        <f ca="1">IFERROR(__xludf.DUMMYFUNCTION("VLOOKUP($D224,IMPORTRANGE(""1zGeY54V42y3h6ga3LEauokEcjIAfHuNXKCYKLfLWtMI"",""'LC-2 BOM'!C2:AF900""),Y$1,FALSE)"),"Ball Valve, Discrete")</f>
        <v>Ball Valve, Discrete</v>
      </c>
      <c r="AA59" s="40" t="str">
        <f ca="1">IFERROR(__xludf.DUMMYFUNCTION("VLOOKUP($D224,IMPORTRANGE(""1zGeY54V42y3h6ga3LEauokEcjIAfHuNXKCYKLfLWtMI"",""'LC-2 BOM'!C2:AF900""),Y$1,FALSE)"),"Ball Valve, Discrete")</f>
        <v>Ball Valve, Discrete</v>
      </c>
      <c r="AB59" s="40" t="str">
        <f ca="1">IFERROR(__xludf.DUMMYFUNCTION("VLOOKUP($D224,IMPORTRANGE(""1F5N2lheBqU_ssv2fEg7XSiyl0_Jtf24RQubw3IWp7fc"",""'LC-2 BOM'!C2:AF1000""),AB$1,FALSE)"),"WFF LC-2 Liquid Oxygen Schematic MP-105")</f>
        <v>WFF LC-2 Liquid Oxygen Schematic MP-105</v>
      </c>
      <c r="AC59" s="40" t="str">
        <f ca="1">IFERROR(__xludf.DUMMYFUNCTION("VLOOKUP($D224,IMPORTRANGE(""1F5N2lheBqU_ssv2fEg7XSiyl0_Jtf24RQubw3IWp7fc"",""'LC-2 BOM'!C2:AF1000""),AB$1,FALSE)"),"WFF LC-2 Liquid Oxygen Schematic MP-105")</f>
        <v>WFF LC-2 Liquid Oxygen Schematic MP-105</v>
      </c>
      <c r="AD59" s="40" t="str">
        <f ca="1">IFERROR(__xludf.DUMMYFUNCTION("VLOOKUP($D224,IMPORTRANGE(""1F5N2lheBqU_ssv2fEg7XSiyl0_Jtf24RQubw3IWp7fc"",""'LC-2 BOM'!C2:AF1000""),AB$1,FALSE)"),"WFF LC-2 Liquid Oxygen Schematic MP-105")</f>
        <v>WFF LC-2 Liquid Oxygen Schematic MP-105</v>
      </c>
      <c r="AE59" s="40" t="str">
        <f ca="1">IFERROR(__xludf.DUMMYFUNCTION("VLOOKUP($D224,IMPORTRANGE(""1F5N2lheBqU_ssv2fEg7XSiyl0_Jtf24RQubw3IWp7fc"",""'LC-2 BOM'!C2:AF1000""),AB$1,FALSE)"),"WFF LC-2 Liquid Oxygen Schematic MP-105")</f>
        <v>WFF LC-2 Liquid Oxygen Schematic MP-105</v>
      </c>
      <c r="AF59" s="40" t="str">
        <f ca="1">IFERROR(__xludf.DUMMYFUNCTION("VLOOKUP($D224,IMPORTRANGE(""1F5N2lheBqU_ssv2fEg7XSiyl0_Jtf24RQubw3IWp7fc"",""'LC-2 BOM'!C2:AF1000""),AB$1,FALSE)"),"WFF LC-2 Liquid Oxygen Schematic MP-105")</f>
        <v>WFF LC-2 Liquid Oxygen Schematic MP-105</v>
      </c>
      <c r="AG59" s="40" t="str">
        <f ca="1">IFERROR(__xludf.DUMMYFUNCTION("VLOOKUP($D224,IMPORTRANGE(""1F5N2lheBqU_ssv2fEg7XSiyl0_Jtf24RQubw3IWp7fc"",""'LC-2 BOM'!C2:AF1000""),AB$1,FALSE)"),"WFF LC-2 Liquid Oxygen Schematic MP-105")</f>
        <v>WFF LC-2 Liquid Oxygen Schematic MP-105</v>
      </c>
      <c r="AH59" s="40" t="str">
        <f ca="1">IFERROR(__xludf.DUMMYFUNCTION("VLOOKUP($D224,IMPORTRANGE(""1F5N2lheBqU_ssv2fEg7XSiyl0_Jtf24RQubw3IWp7fc"",""'LC-2 BOM'!C2:AF1000""),AB$1,FALSE)"),"WFF LC-2 Liquid Oxygen Schematic MP-105")</f>
        <v>WFF LC-2 Liquid Oxygen Schematic MP-105</v>
      </c>
      <c r="AI59" s="40" t="str">
        <f ca="1">IFERROR(__xludf.DUMMYFUNCTION("VLOOKUP($D224,IMPORTRANGE(""1F5N2lheBqU_ssv2fEg7XSiyl0_Jtf24RQubw3IWp7fc"",""'LC-2 BOM'!C2:AF1000""),AB$1,FALSE)"),"WFF LC-2 Liquid Oxygen Schematic MP-105")</f>
        <v>WFF LC-2 Liquid Oxygen Schematic MP-105</v>
      </c>
      <c r="AJ59" s="40" t="str">
        <f ca="1">IFERROR(__xludf.DUMMYFUNCTION("VLOOKUP($D224,IMPORTRANGE(""1F5N2lheBqU_ssv2fEg7XSiyl0_Jtf24RQubw3IWp7fc"",""'LC-2 BOM'!C2:AF1000""),AB$1,FALSE)"),"WFF LC-2 Liquid Oxygen Schematic MP-105")</f>
        <v>WFF LC-2 Liquid Oxygen Schematic MP-105</v>
      </c>
      <c r="AK59" s="40" t="str">
        <f ca="1">IFERROR(__xludf.DUMMYFUNCTION("VLOOKUP($D224,IMPORTRANGE(""1F5N2lheBqU_ssv2fEg7XSiyl0_Jtf24RQubw3IWp7fc"",""'LC-2 BOM'!C2:AF1000""),AB$1,FALSE)"),"WFF LC-2 Liquid Oxygen Schematic MP-105")</f>
        <v>WFF LC-2 Liquid Oxygen Schematic MP-105</v>
      </c>
      <c r="AL59" s="40" t="str">
        <f ca="1">IFERROR(__xludf.DUMMYFUNCTION("VLOOKUP($D224,IMPORTRANGE(""1F5N2lheBqU_ssv2fEg7XSiyl0_Jtf24RQubw3IWp7fc"",""'LC-2 BOM'!C2:AF1000""),AB$1,FALSE)"),"WFF LC-2 Liquid Oxygen Schematic MP-105")</f>
        <v>WFF LC-2 Liquid Oxygen Schematic MP-105</v>
      </c>
      <c r="AM59" s="40" t="str">
        <f ca="1">IFERROR(__xludf.DUMMYFUNCTION("VLOOKUP($D224,IMPORTRANGE(""1F5N2lheBqU_ssv2fEg7XSiyl0_Jtf24RQubw3IWp7fc"",""'LC-2 BOM'!C2:AF1000""),AB$1,FALSE)"),"WFF LC-2 Liquid Oxygen Schematic MP-105")</f>
        <v>WFF LC-2 Liquid Oxygen Schematic MP-105</v>
      </c>
      <c r="AN59" s="40" t="str">
        <f ca="1">IFERROR(__xludf.DUMMYFUNCTION("VLOOKUP($D224,IMPORTRANGE(""1F5N2lheBqU_ssv2fEg7XSiyl0_Jtf24RQubw3IWp7fc"",""'LC-2 BOM'!C2:AF1000""),AB$1,FALSE)"),"WFF LC-2 Liquid Oxygen Schematic MP-105")</f>
        <v>WFF LC-2 Liquid Oxygen Schematic MP-105</v>
      </c>
      <c r="AO59" s="40" t="str">
        <f ca="1">IFERROR(__xludf.DUMMYFUNCTION("VLOOKUP($D224,IMPORTRANGE(""1F5N2lheBqU_ssv2fEg7XSiyl0_Jtf24RQubw3IWp7fc"",""'LC-2 BOM'!C2:AF1000""),AB$1,FALSE)"),"WFF LC-2 Liquid Oxygen Schematic MP-105")</f>
        <v>WFF LC-2 Liquid Oxygen Schematic MP-105</v>
      </c>
      <c r="AP59" s="40" t="str">
        <f ca="1">IFERROR(__xludf.DUMMYFUNCTION("VLOOKUP($D224,IMPORTRANGE(""1F5N2lheBqU_ssv2fEg7XSiyl0_Jtf24RQubw3IWp7fc"",""'LC-2 BOM'!C2:AF1000""),AB$1,FALSE)"),"WFF LC-2 Liquid Oxygen Schematic MP-105")</f>
        <v>WFF LC-2 Liquid Oxygen Schematic MP-105</v>
      </c>
      <c r="AQ59" s="40" t="str">
        <f ca="1">IFERROR(__xludf.DUMMYFUNCTION("VLOOKUP($D224,IMPORTRANGE(""1F5N2lheBqU_ssv2fEg7XSiyl0_Jtf24RQubw3IWp7fc"",""'LC-2 BOM'!C2:AF1000""),AB$1,FALSE)"),"WFF LC-2 Liquid Oxygen Schematic MP-105")</f>
        <v>WFF LC-2 Liquid Oxygen Schematic MP-105</v>
      </c>
      <c r="AR59" s="40" t="str">
        <f ca="1">IFERROR(__xludf.DUMMYFUNCTION("VLOOKUP($D224,IMPORTRANGE(""1F5N2lheBqU_ssv2fEg7XSiyl0_Jtf24RQubw3IWp7fc"",""'LC-2 BOM'!C2:AF1000""),AB$1,FALSE)"),"WFF LC-2 Liquid Oxygen Schematic MP-105")</f>
        <v>WFF LC-2 Liquid Oxygen Schematic MP-105</v>
      </c>
      <c r="AS59" s="40" t="str">
        <f ca="1">IFERROR(__xludf.DUMMYFUNCTION("VLOOKUP($D224,IMPORTRANGE(""1F5N2lheBqU_ssv2fEg7XSiyl0_Jtf24RQubw3IWp7fc"",""'LC-2 BOM'!C2:AF1000""),AB$1,FALSE)"),"WFF LC-2 Liquid Oxygen Schematic MP-105")</f>
        <v>WFF LC-2 Liquid Oxygen Schematic MP-105</v>
      </c>
      <c r="AT59" s="40" t="str">
        <f ca="1">IFERROR(__xludf.DUMMYFUNCTION("VLOOKUP($D224,IMPORTRANGE(""1F5N2lheBqU_ssv2fEg7XSiyl0_Jtf24RQubw3IWp7fc"",""'LC-2 BOM'!C2:AF1000""),AB$1,FALSE)"),"WFF LC-2 Liquid Oxygen Schematic MP-105")</f>
        <v>WFF LC-2 Liquid Oxygen Schematic MP-105</v>
      </c>
      <c r="AU59" s="40" t="str">
        <f ca="1">IFERROR(__xludf.DUMMYFUNCTION("VLOOKUP($D224,IMPORTRANGE(""1F5N2lheBqU_ssv2fEg7XSiyl0_Jtf24RQubw3IWp7fc"",""'LC-2 BOM'!C2:AF1000""),AB$1,FALSE)"),"WFF LC-2 Liquid Oxygen Schematic MP-105")</f>
        <v>WFF LC-2 Liquid Oxygen Schematic MP-105</v>
      </c>
      <c r="AV59" s="40" t="str">
        <f ca="1">IFERROR(__xludf.DUMMYFUNCTION("VLOOKUP($D224,IMPORTRANGE(""1F5N2lheBqU_ssv2fEg7XSiyl0_Jtf24RQubw3IWp7fc"",""'LC-2 BOM'!C2:AF1000""),AB$1,FALSE)"),"WFF LC-2 Liquid Oxygen Schematic MP-105")</f>
        <v>WFF LC-2 Liquid Oxygen Schematic MP-105</v>
      </c>
      <c r="AW59" s="40" t="str">
        <f ca="1">IFERROR(__xludf.DUMMYFUNCTION("VLOOKUP($D224,IMPORTRANGE(""1F5N2lheBqU_ssv2fEg7XSiyl0_Jtf24RQubw3IWp7fc"",""'LC-2 BOM'!C2:AF1000""),AB$1,FALSE)"),"WFF LC-2 Liquid Oxygen Schematic MP-105")</f>
        <v>WFF LC-2 Liquid Oxygen Schematic MP-105</v>
      </c>
      <c r="AX59" s="40" t="str">
        <f ca="1">IFERROR(__xludf.DUMMYFUNCTION("VLOOKUP($D224,IMPORTRANGE(""1F5N2lheBqU_ssv2fEg7XSiyl0_Jtf24RQubw3IWp7fc"",""'LC-2 BOM'!C2:AF1000""),AB$1,FALSE)"),"WFF LC-2 Liquid Oxygen Schematic MP-105")</f>
        <v>WFF LC-2 Liquid Oxygen Schematic MP-105</v>
      </c>
      <c r="AY59" s="40" t="str">
        <f ca="1">IFERROR(__xludf.DUMMYFUNCTION("VLOOKUP($D224,IMPORTRANGE(""1F5N2lheBqU_ssv2fEg7XSiyl0_Jtf24RQubw3IWp7fc"",""'LC-2 BOM'!C2:AF1000""),AB$1,FALSE)"),"WFF LC-2 Liquid Oxygen Schematic MP-105")</f>
        <v>WFF LC-2 Liquid Oxygen Schematic MP-105</v>
      </c>
      <c r="AZ59" s="40" t="str">
        <f ca="1">IFERROR(__xludf.DUMMYFUNCTION("VLOOKUP($D224,IMPORTRANGE(""1F5N2lheBqU_ssv2fEg7XSiyl0_Jtf24RQubw3IWp7fc"",""'LC-2 BOM'!C2:AF1000""),AB$1,FALSE)"),"WFF LC-2 Liquid Oxygen Schematic MP-105")</f>
        <v>WFF LC-2 Liquid Oxygen Schematic MP-105</v>
      </c>
      <c r="BA59" s="40" t="str">
        <f ca="1">IFERROR(__xludf.DUMMYFUNCTION("VLOOKUP($D224,IMPORTRANGE(""1F5N2lheBqU_ssv2fEg7XSiyl0_Jtf24RQubw3IWp7fc"",""'LC-2 BOM'!C2:AF1000""),AB$1,FALSE)"),"WFF LC-2 Liquid Oxygen Schematic MP-105")</f>
        <v>WFF LC-2 Liquid Oxygen Schematic MP-105</v>
      </c>
    </row>
    <row r="60" spans="1:53" ht="14.25">
      <c r="A60" s="119" t="str">
        <f>CONCATENATE(VLOOKUP(E60,Systems,2,FALSE),"-",VLOOKUP(F60,Subsystems,2,FALSE),"-",VLOOKUP(G60,Components,2,FALSE),"-",VLOOKUP(R60,Metrics,2,FALSE),"-",B60)</f>
        <v>LOX-LS1-LS-PxO-335</v>
      </c>
      <c r="B60" s="100">
        <v>335</v>
      </c>
      <c r="C60" s="99" t="s">
        <v>225</v>
      </c>
      <c r="D60" s="263" t="s">
        <v>226</v>
      </c>
      <c r="E60" s="99" t="s">
        <v>184</v>
      </c>
      <c r="F60" s="99" t="s">
        <v>220</v>
      </c>
      <c r="G60" s="99" t="s">
        <v>88</v>
      </c>
      <c r="H60" s="100" t="s">
        <v>89</v>
      </c>
      <c r="I60" s="100" t="str">
        <f>VLOOKUP(L60,InterfaceCards,2,FALSE)</f>
        <v>C2</v>
      </c>
      <c r="J60" s="39" t="str">
        <f>VLOOKUP(I60,'REF - Interface Cards'!$F$2:$G$11,2,FALSE)</f>
        <v>CB8</v>
      </c>
      <c r="K60" s="100">
        <f>VLOOKUP(L60,InterfaceCards,3,FALSE)</f>
        <v>6</v>
      </c>
      <c r="L60" s="99" t="s">
        <v>227</v>
      </c>
      <c r="M60" s="99">
        <v>3</v>
      </c>
      <c r="N60" s="96" t="s">
        <v>108</v>
      </c>
      <c r="O60" s="100" t="s">
        <v>187</v>
      </c>
      <c r="P60" s="99"/>
      <c r="Q60" s="99"/>
      <c r="R60" s="268" t="s">
        <v>95</v>
      </c>
      <c r="S60" s="99" t="s">
        <v>96</v>
      </c>
      <c r="T60" s="100"/>
      <c r="U60" s="205"/>
      <c r="V60" s="205" t="b">
        <v>0</v>
      </c>
      <c r="W60" s="115" t="str">
        <f>CONCATENATE(L60,":",N60)</f>
        <v>DI8:02</v>
      </c>
      <c r="X60" s="40" t="str">
        <f ca="1">IFERROR(__xludf.DUMMYFUNCTION("VLOOKUP($D119,IMPORTRANGE(""1F5N2lheBqU_ssv2fEg7XSiyl0_Jtf24RQubw3IWp7fc"",""'LC-2 BOM'!C2:AF1000""),X$1,FALSE)"),"05C360")</f>
        <v>05C360</v>
      </c>
      <c r="Y60" s="40" t="str">
        <f ca="1">IFERROR(__xludf.DUMMYFUNCTION("VLOOKUP($D268,IMPORTRANGE(""1F5N2lheBqU_ssv2fEg7XSiyl0_Jtf24RQubw3IWp7fc"",""'LC-2 BOM'!C2:AF900""),Y$1,FALSE)"),"Controller")</f>
        <v>Controller</v>
      </c>
      <c r="Z60" s="40" t="str">
        <f ca="1">IFERROR(__xludf.DUMMYFUNCTION("VLOOKUP($D268,IMPORTRANGE(""1F5N2lheBqU_ssv2fEg7XSiyl0_Jtf24RQubw3IWp7fc"",""'LC-2 BOM'!C2:AF900""),Y$1,FALSE)"),"Controller")</f>
        <v>Controller</v>
      </c>
      <c r="AA60" s="40" t="str">
        <f ca="1">IFERROR(__xludf.DUMMYFUNCTION("VLOOKUP($D268,IMPORTRANGE(""1F5N2lheBqU_ssv2fEg7XSiyl0_Jtf24RQubw3IWp7fc"",""'LC-2 BOM'!C2:AF900""),Y$1,FALSE)"),"Controller")</f>
        <v>Controller</v>
      </c>
      <c r="AB60" s="40" t="str">
        <f ca="1">IFERROR(__xludf.DUMMYFUNCTION("VLOOKUP($D268,IMPORTRANGE(""1F5N2lheBqU_ssv2fEg7XSiyl0_Jtf24RQubw3IWp7fc"",""'LC-2 BOM'!C2:AF1000""),AB$1,FALSE)"),"WFF LC-2 Liquid Oxygen Schematic MP-105")</f>
        <v>WFF LC-2 Liquid Oxygen Schematic MP-105</v>
      </c>
      <c r="AC60" s="40" t="str">
        <f ca="1">IFERROR(__xludf.DUMMYFUNCTION("VLOOKUP($D268,IMPORTRANGE(""1F5N2lheBqU_ssv2fEg7XSiyl0_Jtf24RQubw3IWp7fc"",""'LC-2 BOM'!C2:AF1000""),AB$1,FALSE)"),"WFF LC-2 Liquid Oxygen Schematic MP-105")</f>
        <v>WFF LC-2 Liquid Oxygen Schematic MP-105</v>
      </c>
      <c r="AD60" s="40" t="str">
        <f ca="1">IFERROR(__xludf.DUMMYFUNCTION("VLOOKUP($D268,IMPORTRANGE(""1F5N2lheBqU_ssv2fEg7XSiyl0_Jtf24RQubw3IWp7fc"",""'LC-2 BOM'!C2:AF1000""),AB$1,FALSE)"),"WFF LC-2 Liquid Oxygen Schematic MP-105")</f>
        <v>WFF LC-2 Liquid Oxygen Schematic MP-105</v>
      </c>
      <c r="AE60" s="40" t="str">
        <f ca="1">IFERROR(__xludf.DUMMYFUNCTION("VLOOKUP($D268,IMPORTRANGE(""1F5N2lheBqU_ssv2fEg7XSiyl0_Jtf24RQubw3IWp7fc"",""'LC-2 BOM'!C2:AF1000""),AB$1,FALSE)"),"WFF LC-2 Liquid Oxygen Schematic MP-105")</f>
        <v>WFF LC-2 Liquid Oxygen Schematic MP-105</v>
      </c>
      <c r="AF60" s="40" t="str">
        <f ca="1">IFERROR(__xludf.DUMMYFUNCTION("VLOOKUP($D268,IMPORTRANGE(""1F5N2lheBqU_ssv2fEg7XSiyl0_Jtf24RQubw3IWp7fc"",""'LC-2 BOM'!C2:AF1000""),AB$1,FALSE)"),"WFF LC-2 Liquid Oxygen Schematic MP-105")</f>
        <v>WFF LC-2 Liquid Oxygen Schematic MP-105</v>
      </c>
      <c r="AG60" s="40" t="str">
        <f ca="1">IFERROR(__xludf.DUMMYFUNCTION("VLOOKUP($D268,IMPORTRANGE(""1F5N2lheBqU_ssv2fEg7XSiyl0_Jtf24RQubw3IWp7fc"",""'LC-2 BOM'!C2:AF1000""),AB$1,FALSE)"),"WFF LC-2 Liquid Oxygen Schematic MP-105")</f>
        <v>WFF LC-2 Liquid Oxygen Schematic MP-105</v>
      </c>
      <c r="AH60" s="40" t="str">
        <f ca="1">IFERROR(__xludf.DUMMYFUNCTION("VLOOKUP($D268,IMPORTRANGE(""1F5N2lheBqU_ssv2fEg7XSiyl0_Jtf24RQubw3IWp7fc"",""'LC-2 BOM'!C2:AF1000""),AB$1,FALSE)"),"WFF LC-2 Liquid Oxygen Schematic MP-105")</f>
        <v>WFF LC-2 Liquid Oxygen Schematic MP-105</v>
      </c>
      <c r="AI60" s="40" t="str">
        <f ca="1">IFERROR(__xludf.DUMMYFUNCTION("VLOOKUP($D268,IMPORTRANGE(""1F5N2lheBqU_ssv2fEg7XSiyl0_Jtf24RQubw3IWp7fc"",""'LC-2 BOM'!C2:AF1000""),AB$1,FALSE)"),"WFF LC-2 Liquid Oxygen Schematic MP-105")</f>
        <v>WFF LC-2 Liquid Oxygen Schematic MP-105</v>
      </c>
      <c r="AJ60" s="40" t="str">
        <f ca="1">IFERROR(__xludf.DUMMYFUNCTION("VLOOKUP($D268,IMPORTRANGE(""1F5N2lheBqU_ssv2fEg7XSiyl0_Jtf24RQubw3IWp7fc"",""'LC-2 BOM'!C2:AF1000""),AB$1,FALSE)"),"WFF LC-2 Liquid Oxygen Schematic MP-105")</f>
        <v>WFF LC-2 Liquid Oxygen Schematic MP-105</v>
      </c>
      <c r="AK60" s="40" t="str">
        <f ca="1">IFERROR(__xludf.DUMMYFUNCTION("VLOOKUP($D268,IMPORTRANGE(""1F5N2lheBqU_ssv2fEg7XSiyl0_Jtf24RQubw3IWp7fc"",""'LC-2 BOM'!C2:AF1000""),AB$1,FALSE)"),"WFF LC-2 Liquid Oxygen Schematic MP-105")</f>
        <v>WFF LC-2 Liquid Oxygen Schematic MP-105</v>
      </c>
      <c r="AL60" s="40" t="str">
        <f ca="1">IFERROR(__xludf.DUMMYFUNCTION("VLOOKUP($D268,IMPORTRANGE(""1F5N2lheBqU_ssv2fEg7XSiyl0_Jtf24RQubw3IWp7fc"",""'LC-2 BOM'!C2:AF1000""),AB$1,FALSE)"),"WFF LC-2 Liquid Oxygen Schematic MP-105")</f>
        <v>WFF LC-2 Liquid Oxygen Schematic MP-105</v>
      </c>
      <c r="AM60" s="40" t="str">
        <f ca="1">IFERROR(__xludf.DUMMYFUNCTION("VLOOKUP($D268,IMPORTRANGE(""1F5N2lheBqU_ssv2fEg7XSiyl0_Jtf24RQubw3IWp7fc"",""'LC-2 BOM'!C2:AF1000""),AB$1,FALSE)"),"WFF LC-2 Liquid Oxygen Schematic MP-105")</f>
        <v>WFF LC-2 Liquid Oxygen Schematic MP-105</v>
      </c>
      <c r="AN60" s="40" t="str">
        <f ca="1">IFERROR(__xludf.DUMMYFUNCTION("VLOOKUP($D268,IMPORTRANGE(""1F5N2lheBqU_ssv2fEg7XSiyl0_Jtf24RQubw3IWp7fc"",""'LC-2 BOM'!C2:AF1000""),AB$1,FALSE)"),"WFF LC-2 Liquid Oxygen Schematic MP-105")</f>
        <v>WFF LC-2 Liquid Oxygen Schematic MP-105</v>
      </c>
      <c r="AO60" s="40" t="str">
        <f ca="1">IFERROR(__xludf.DUMMYFUNCTION("VLOOKUP($D268,IMPORTRANGE(""1F5N2lheBqU_ssv2fEg7XSiyl0_Jtf24RQubw3IWp7fc"",""'LC-2 BOM'!C2:AF1000""),AB$1,FALSE)"),"WFF LC-2 Liquid Oxygen Schematic MP-105")</f>
        <v>WFF LC-2 Liquid Oxygen Schematic MP-105</v>
      </c>
      <c r="AP60" s="40" t="str">
        <f ca="1">IFERROR(__xludf.DUMMYFUNCTION("VLOOKUP($D268,IMPORTRANGE(""1F5N2lheBqU_ssv2fEg7XSiyl0_Jtf24RQubw3IWp7fc"",""'LC-2 BOM'!C2:AF1000""),AB$1,FALSE)"),"WFF LC-2 Liquid Oxygen Schematic MP-105")</f>
        <v>WFF LC-2 Liquid Oxygen Schematic MP-105</v>
      </c>
      <c r="AQ60" s="40" t="str">
        <f ca="1">IFERROR(__xludf.DUMMYFUNCTION("VLOOKUP($D268,IMPORTRANGE(""1F5N2lheBqU_ssv2fEg7XSiyl0_Jtf24RQubw3IWp7fc"",""'LC-2 BOM'!C2:AF1000""),AB$1,FALSE)"),"WFF LC-2 Liquid Oxygen Schematic MP-105")</f>
        <v>WFF LC-2 Liquid Oxygen Schematic MP-105</v>
      </c>
      <c r="AR60" s="40" t="str">
        <f ca="1">IFERROR(__xludf.DUMMYFUNCTION("VLOOKUP($D268,IMPORTRANGE(""1F5N2lheBqU_ssv2fEg7XSiyl0_Jtf24RQubw3IWp7fc"",""'LC-2 BOM'!C2:AF1000""),AB$1,FALSE)"),"WFF LC-2 Liquid Oxygen Schematic MP-105")</f>
        <v>WFF LC-2 Liquid Oxygen Schematic MP-105</v>
      </c>
      <c r="AS60" s="40" t="str">
        <f ca="1">IFERROR(__xludf.DUMMYFUNCTION("VLOOKUP($D268,IMPORTRANGE(""1F5N2lheBqU_ssv2fEg7XSiyl0_Jtf24RQubw3IWp7fc"",""'LC-2 BOM'!C2:AF1000""),AB$1,FALSE)"),"WFF LC-2 Liquid Oxygen Schematic MP-105")</f>
        <v>WFF LC-2 Liquid Oxygen Schematic MP-105</v>
      </c>
      <c r="AT60" s="40" t="str">
        <f ca="1">IFERROR(__xludf.DUMMYFUNCTION("VLOOKUP($D268,IMPORTRANGE(""1F5N2lheBqU_ssv2fEg7XSiyl0_Jtf24RQubw3IWp7fc"",""'LC-2 BOM'!C2:AF1000""),AB$1,FALSE)"),"WFF LC-2 Liquid Oxygen Schematic MP-105")</f>
        <v>WFF LC-2 Liquid Oxygen Schematic MP-105</v>
      </c>
      <c r="AU60" s="40" t="str">
        <f ca="1">IFERROR(__xludf.DUMMYFUNCTION("VLOOKUP($D268,IMPORTRANGE(""1F5N2lheBqU_ssv2fEg7XSiyl0_Jtf24RQubw3IWp7fc"",""'LC-2 BOM'!C2:AF1000""),AB$1,FALSE)"),"WFF LC-2 Liquid Oxygen Schematic MP-105")</f>
        <v>WFF LC-2 Liquid Oxygen Schematic MP-105</v>
      </c>
      <c r="AV60" s="40" t="str">
        <f ca="1">IFERROR(__xludf.DUMMYFUNCTION("VLOOKUP($D268,IMPORTRANGE(""1F5N2lheBqU_ssv2fEg7XSiyl0_Jtf24RQubw3IWp7fc"",""'LC-2 BOM'!C2:AF1000""),AB$1,FALSE)"),"WFF LC-2 Liquid Oxygen Schematic MP-105")</f>
        <v>WFF LC-2 Liquid Oxygen Schematic MP-105</v>
      </c>
      <c r="AW60" s="40" t="str">
        <f ca="1">IFERROR(__xludf.DUMMYFUNCTION("VLOOKUP($D268,IMPORTRANGE(""1F5N2lheBqU_ssv2fEg7XSiyl0_Jtf24RQubw3IWp7fc"",""'LC-2 BOM'!C2:AF1000""),AB$1,FALSE)"),"WFF LC-2 Liquid Oxygen Schematic MP-105")</f>
        <v>WFF LC-2 Liquid Oxygen Schematic MP-105</v>
      </c>
      <c r="AX60" s="40" t="str">
        <f ca="1">IFERROR(__xludf.DUMMYFUNCTION("VLOOKUP($D268,IMPORTRANGE(""1F5N2lheBqU_ssv2fEg7XSiyl0_Jtf24RQubw3IWp7fc"",""'LC-2 BOM'!C2:AF1000""),AB$1,FALSE)"),"WFF LC-2 Liquid Oxygen Schematic MP-105")</f>
        <v>WFF LC-2 Liquid Oxygen Schematic MP-105</v>
      </c>
      <c r="AY60" s="40" t="str">
        <f ca="1">IFERROR(__xludf.DUMMYFUNCTION("VLOOKUP($D268,IMPORTRANGE(""1F5N2lheBqU_ssv2fEg7XSiyl0_Jtf24RQubw3IWp7fc"",""'LC-2 BOM'!C2:AF1000""),AB$1,FALSE)"),"WFF LC-2 Liquid Oxygen Schematic MP-105")</f>
        <v>WFF LC-2 Liquid Oxygen Schematic MP-105</v>
      </c>
      <c r="AZ60" s="40" t="str">
        <f ca="1">IFERROR(__xludf.DUMMYFUNCTION("VLOOKUP($D268,IMPORTRANGE(""1F5N2lheBqU_ssv2fEg7XSiyl0_Jtf24RQubw3IWp7fc"",""'LC-2 BOM'!C2:AF1000""),AB$1,FALSE)"),"WFF LC-2 Liquid Oxygen Schematic MP-105")</f>
        <v>WFF LC-2 Liquid Oxygen Schematic MP-105</v>
      </c>
      <c r="BA60" s="40" t="str">
        <f ca="1">IFERROR(__xludf.DUMMYFUNCTION("VLOOKUP($D268,IMPORTRANGE(""1F5N2lheBqU_ssv2fEg7XSiyl0_Jtf24RQubw3IWp7fc"",""'LC-2 BOM'!C2:AF1000""),AB$1,FALSE)"),"WFF LC-2 Liquid Oxygen Schematic MP-105")</f>
        <v>WFF LC-2 Liquid Oxygen Schematic MP-105</v>
      </c>
    </row>
    <row r="61" spans="1:53" ht="14.25">
      <c r="A61" s="119" t="str">
        <f>CONCATENATE(VLOOKUP(E61,Systems,2,FALSE),"-",VLOOKUP(F61,Subsystems,2,FALSE),"-",VLOOKUP(G61,Components,2,FALSE),"-",VLOOKUP(R61,Metrics,2,FALSE),"-",B61)</f>
        <v>LOX-LS1-LS-PxC-336</v>
      </c>
      <c r="B61" s="100">
        <v>336</v>
      </c>
      <c r="C61" s="99" t="s">
        <v>228</v>
      </c>
      <c r="D61" s="263" t="s">
        <v>226</v>
      </c>
      <c r="E61" s="99" t="s">
        <v>184</v>
      </c>
      <c r="F61" s="99" t="s">
        <v>220</v>
      </c>
      <c r="G61" s="99" t="s">
        <v>88</v>
      </c>
      <c r="H61" s="100" t="s">
        <v>89</v>
      </c>
      <c r="I61" s="100" t="str">
        <f>VLOOKUP(L61,InterfaceCards,2,FALSE)</f>
        <v>C2</v>
      </c>
      <c r="J61" s="39" t="str">
        <f>VLOOKUP(I61,'REF - Interface Cards'!$F$2:$G$11,2,FALSE)</f>
        <v>CB8</v>
      </c>
      <c r="K61" s="267">
        <f>VLOOKUP(L61,InterfaceCards,3,FALSE)</f>
        <v>6</v>
      </c>
      <c r="L61" s="99" t="s">
        <v>227</v>
      </c>
      <c r="M61" s="99">
        <v>4</v>
      </c>
      <c r="N61" s="96" t="s">
        <v>113</v>
      </c>
      <c r="O61" s="100" t="s">
        <v>187</v>
      </c>
      <c r="P61" s="99"/>
      <c r="Q61" s="99"/>
      <c r="R61" s="100" t="s">
        <v>99</v>
      </c>
      <c r="S61" s="99" t="s">
        <v>96</v>
      </c>
      <c r="T61" s="100"/>
      <c r="U61" s="205"/>
      <c r="V61" s="205" t="b">
        <v>0</v>
      </c>
      <c r="W61" s="115" t="str">
        <f>CONCATENATE(L61,":",N61)</f>
        <v>DI8:03</v>
      </c>
      <c r="X61" s="40" t="str">
        <f ca="1">IFERROR(__xludf.DUMMYFUNCTION("VLOOKUP($D119,IMPORTRANGE(""1F5N2lheBqU_ssv2fEg7XSiyl0_Jtf24RQubw3IWp7fc"",""'LC-2 BOM'!C2:AF1000""),X$1,FALSE)"),"05C360")</f>
        <v>05C360</v>
      </c>
      <c r="Y61" s="40" t="str">
        <f ca="1">IFERROR(__xludf.DUMMYFUNCTION("VLOOKUP($D269,IMPORTRANGE(""1zGeY54V42y3h6ga3LEauokEcjIAfHuNXKCYKLfLWtMI"",""'LC-2 BOM'!C2:AF900""),Y$1,FALSE)"),"Controller")</f>
        <v>Controller</v>
      </c>
      <c r="Z61" s="40" t="str">
        <f ca="1">IFERROR(__xludf.DUMMYFUNCTION("VLOOKUP($D269,IMPORTRANGE(""1zGeY54V42y3h6ga3LEauokEcjIAfHuNXKCYKLfLWtMI"",""'LC-2 BOM'!C2:AF900""),Y$1,FALSE)"),"Controller")</f>
        <v>Controller</v>
      </c>
      <c r="AA61" s="40" t="str">
        <f ca="1">IFERROR(__xludf.DUMMYFUNCTION("VLOOKUP($D269,IMPORTRANGE(""1zGeY54V42y3h6ga3LEauokEcjIAfHuNXKCYKLfLWtMI"",""'LC-2 BOM'!C2:AF900""),Y$1,FALSE)"),"Controller")</f>
        <v>Controller</v>
      </c>
      <c r="AB61" s="40" t="str">
        <f ca="1">IFERROR(__xludf.DUMMYFUNCTION("VLOOKUP($D269,IMPORTRANGE(""1F5N2lheBqU_ssv2fEg7XSiyl0_Jtf24RQubw3IWp7fc"",""'LC-2 BOM'!C2:AF1000""),AB$1,FALSE)"),"WFF LC-2 Liquid Oxygen Schematic MP-105")</f>
        <v>WFF LC-2 Liquid Oxygen Schematic MP-105</v>
      </c>
      <c r="AC61" s="40" t="str">
        <f ca="1">IFERROR(__xludf.DUMMYFUNCTION("VLOOKUP($D269,IMPORTRANGE(""1F5N2lheBqU_ssv2fEg7XSiyl0_Jtf24RQubw3IWp7fc"",""'LC-2 BOM'!C2:AF1000""),AB$1,FALSE)"),"WFF LC-2 Liquid Oxygen Schematic MP-105")</f>
        <v>WFF LC-2 Liquid Oxygen Schematic MP-105</v>
      </c>
      <c r="AD61" s="40" t="str">
        <f ca="1">IFERROR(__xludf.DUMMYFUNCTION("VLOOKUP($D269,IMPORTRANGE(""1F5N2lheBqU_ssv2fEg7XSiyl0_Jtf24RQubw3IWp7fc"",""'LC-2 BOM'!C2:AF1000""),AB$1,FALSE)"),"WFF LC-2 Liquid Oxygen Schematic MP-105")</f>
        <v>WFF LC-2 Liquid Oxygen Schematic MP-105</v>
      </c>
      <c r="AE61" s="40" t="str">
        <f ca="1">IFERROR(__xludf.DUMMYFUNCTION("VLOOKUP($D269,IMPORTRANGE(""1F5N2lheBqU_ssv2fEg7XSiyl0_Jtf24RQubw3IWp7fc"",""'LC-2 BOM'!C2:AF1000""),AB$1,FALSE)"),"WFF LC-2 Liquid Oxygen Schematic MP-105")</f>
        <v>WFF LC-2 Liquid Oxygen Schematic MP-105</v>
      </c>
      <c r="AF61" s="40" t="str">
        <f ca="1">IFERROR(__xludf.DUMMYFUNCTION("VLOOKUP($D269,IMPORTRANGE(""1F5N2lheBqU_ssv2fEg7XSiyl0_Jtf24RQubw3IWp7fc"",""'LC-2 BOM'!C2:AF1000""),AB$1,FALSE)"),"WFF LC-2 Liquid Oxygen Schematic MP-105")</f>
        <v>WFF LC-2 Liquid Oxygen Schematic MP-105</v>
      </c>
      <c r="AG61" s="40" t="str">
        <f ca="1">IFERROR(__xludf.DUMMYFUNCTION("VLOOKUP($D269,IMPORTRANGE(""1F5N2lheBqU_ssv2fEg7XSiyl0_Jtf24RQubw3IWp7fc"",""'LC-2 BOM'!C2:AF1000""),AB$1,FALSE)"),"WFF LC-2 Liquid Oxygen Schematic MP-105")</f>
        <v>WFF LC-2 Liquid Oxygen Schematic MP-105</v>
      </c>
      <c r="AH61" s="40" t="str">
        <f ca="1">IFERROR(__xludf.DUMMYFUNCTION("VLOOKUP($D269,IMPORTRANGE(""1F5N2lheBqU_ssv2fEg7XSiyl0_Jtf24RQubw3IWp7fc"",""'LC-2 BOM'!C2:AF1000""),AB$1,FALSE)"),"WFF LC-2 Liquid Oxygen Schematic MP-105")</f>
        <v>WFF LC-2 Liquid Oxygen Schematic MP-105</v>
      </c>
      <c r="AI61" s="40" t="str">
        <f ca="1">IFERROR(__xludf.DUMMYFUNCTION("VLOOKUP($D269,IMPORTRANGE(""1F5N2lheBqU_ssv2fEg7XSiyl0_Jtf24RQubw3IWp7fc"",""'LC-2 BOM'!C2:AF1000""),AB$1,FALSE)"),"WFF LC-2 Liquid Oxygen Schematic MP-105")</f>
        <v>WFF LC-2 Liquid Oxygen Schematic MP-105</v>
      </c>
      <c r="AJ61" s="40" t="str">
        <f ca="1">IFERROR(__xludf.DUMMYFUNCTION("VLOOKUP($D269,IMPORTRANGE(""1F5N2lheBqU_ssv2fEg7XSiyl0_Jtf24RQubw3IWp7fc"",""'LC-2 BOM'!C2:AF1000""),AB$1,FALSE)"),"WFF LC-2 Liquid Oxygen Schematic MP-105")</f>
        <v>WFF LC-2 Liquid Oxygen Schematic MP-105</v>
      </c>
      <c r="AK61" s="40" t="str">
        <f ca="1">IFERROR(__xludf.DUMMYFUNCTION("VLOOKUP($D269,IMPORTRANGE(""1F5N2lheBqU_ssv2fEg7XSiyl0_Jtf24RQubw3IWp7fc"",""'LC-2 BOM'!C2:AF1000""),AB$1,FALSE)"),"WFF LC-2 Liquid Oxygen Schematic MP-105")</f>
        <v>WFF LC-2 Liquid Oxygen Schematic MP-105</v>
      </c>
      <c r="AL61" s="40" t="str">
        <f ca="1">IFERROR(__xludf.DUMMYFUNCTION("VLOOKUP($D269,IMPORTRANGE(""1F5N2lheBqU_ssv2fEg7XSiyl0_Jtf24RQubw3IWp7fc"",""'LC-2 BOM'!C2:AF1000""),AB$1,FALSE)"),"WFF LC-2 Liquid Oxygen Schematic MP-105")</f>
        <v>WFF LC-2 Liquid Oxygen Schematic MP-105</v>
      </c>
      <c r="AM61" s="40" t="str">
        <f ca="1">IFERROR(__xludf.DUMMYFUNCTION("VLOOKUP($D269,IMPORTRANGE(""1F5N2lheBqU_ssv2fEg7XSiyl0_Jtf24RQubw3IWp7fc"",""'LC-2 BOM'!C2:AF1000""),AB$1,FALSE)"),"WFF LC-2 Liquid Oxygen Schematic MP-105")</f>
        <v>WFF LC-2 Liquid Oxygen Schematic MP-105</v>
      </c>
      <c r="AN61" s="40" t="str">
        <f ca="1">IFERROR(__xludf.DUMMYFUNCTION("VLOOKUP($D269,IMPORTRANGE(""1F5N2lheBqU_ssv2fEg7XSiyl0_Jtf24RQubw3IWp7fc"",""'LC-2 BOM'!C2:AF1000""),AB$1,FALSE)"),"WFF LC-2 Liquid Oxygen Schematic MP-105")</f>
        <v>WFF LC-2 Liquid Oxygen Schematic MP-105</v>
      </c>
      <c r="AO61" s="40" t="str">
        <f ca="1">IFERROR(__xludf.DUMMYFUNCTION("VLOOKUP($D269,IMPORTRANGE(""1F5N2lheBqU_ssv2fEg7XSiyl0_Jtf24RQubw3IWp7fc"",""'LC-2 BOM'!C2:AF1000""),AB$1,FALSE)"),"WFF LC-2 Liquid Oxygen Schematic MP-105")</f>
        <v>WFF LC-2 Liquid Oxygen Schematic MP-105</v>
      </c>
      <c r="AP61" s="40" t="str">
        <f ca="1">IFERROR(__xludf.DUMMYFUNCTION("VLOOKUP($D269,IMPORTRANGE(""1F5N2lheBqU_ssv2fEg7XSiyl0_Jtf24RQubw3IWp7fc"",""'LC-2 BOM'!C2:AF1000""),AB$1,FALSE)"),"WFF LC-2 Liquid Oxygen Schematic MP-105")</f>
        <v>WFF LC-2 Liquid Oxygen Schematic MP-105</v>
      </c>
      <c r="AQ61" s="40" t="str">
        <f ca="1">IFERROR(__xludf.DUMMYFUNCTION("VLOOKUP($D269,IMPORTRANGE(""1F5N2lheBqU_ssv2fEg7XSiyl0_Jtf24RQubw3IWp7fc"",""'LC-2 BOM'!C2:AF1000""),AB$1,FALSE)"),"WFF LC-2 Liquid Oxygen Schematic MP-105")</f>
        <v>WFF LC-2 Liquid Oxygen Schematic MP-105</v>
      </c>
      <c r="AR61" s="40" t="str">
        <f ca="1">IFERROR(__xludf.DUMMYFUNCTION("VLOOKUP($D269,IMPORTRANGE(""1F5N2lheBqU_ssv2fEg7XSiyl0_Jtf24RQubw3IWp7fc"",""'LC-2 BOM'!C2:AF1000""),AB$1,FALSE)"),"WFF LC-2 Liquid Oxygen Schematic MP-105")</f>
        <v>WFF LC-2 Liquid Oxygen Schematic MP-105</v>
      </c>
      <c r="AS61" s="40" t="str">
        <f ca="1">IFERROR(__xludf.DUMMYFUNCTION("VLOOKUP($D269,IMPORTRANGE(""1F5N2lheBqU_ssv2fEg7XSiyl0_Jtf24RQubw3IWp7fc"",""'LC-2 BOM'!C2:AF1000""),AB$1,FALSE)"),"WFF LC-2 Liquid Oxygen Schematic MP-105")</f>
        <v>WFF LC-2 Liquid Oxygen Schematic MP-105</v>
      </c>
      <c r="AT61" s="40" t="str">
        <f ca="1">IFERROR(__xludf.DUMMYFUNCTION("VLOOKUP($D269,IMPORTRANGE(""1F5N2lheBqU_ssv2fEg7XSiyl0_Jtf24RQubw3IWp7fc"",""'LC-2 BOM'!C2:AF1000""),AB$1,FALSE)"),"WFF LC-2 Liquid Oxygen Schematic MP-105")</f>
        <v>WFF LC-2 Liquid Oxygen Schematic MP-105</v>
      </c>
      <c r="AU61" s="40" t="str">
        <f ca="1">IFERROR(__xludf.DUMMYFUNCTION("VLOOKUP($D269,IMPORTRANGE(""1F5N2lheBqU_ssv2fEg7XSiyl0_Jtf24RQubw3IWp7fc"",""'LC-2 BOM'!C2:AF1000""),AB$1,FALSE)"),"WFF LC-2 Liquid Oxygen Schematic MP-105")</f>
        <v>WFF LC-2 Liquid Oxygen Schematic MP-105</v>
      </c>
      <c r="AV61" s="40" t="str">
        <f ca="1">IFERROR(__xludf.DUMMYFUNCTION("VLOOKUP($D269,IMPORTRANGE(""1F5N2lheBqU_ssv2fEg7XSiyl0_Jtf24RQubw3IWp7fc"",""'LC-2 BOM'!C2:AF1000""),AB$1,FALSE)"),"WFF LC-2 Liquid Oxygen Schematic MP-105")</f>
        <v>WFF LC-2 Liquid Oxygen Schematic MP-105</v>
      </c>
      <c r="AW61" s="40" t="str">
        <f ca="1">IFERROR(__xludf.DUMMYFUNCTION("VLOOKUP($D269,IMPORTRANGE(""1F5N2lheBqU_ssv2fEg7XSiyl0_Jtf24RQubw3IWp7fc"",""'LC-2 BOM'!C2:AF1000""),AB$1,FALSE)"),"WFF LC-2 Liquid Oxygen Schematic MP-105")</f>
        <v>WFF LC-2 Liquid Oxygen Schematic MP-105</v>
      </c>
      <c r="AX61" s="40" t="str">
        <f ca="1">IFERROR(__xludf.DUMMYFUNCTION("VLOOKUP($D269,IMPORTRANGE(""1F5N2lheBqU_ssv2fEg7XSiyl0_Jtf24RQubw3IWp7fc"",""'LC-2 BOM'!C2:AF1000""),AB$1,FALSE)"),"WFF LC-2 Liquid Oxygen Schematic MP-105")</f>
        <v>WFF LC-2 Liquid Oxygen Schematic MP-105</v>
      </c>
      <c r="AY61" s="40" t="str">
        <f ca="1">IFERROR(__xludf.DUMMYFUNCTION("VLOOKUP($D269,IMPORTRANGE(""1F5N2lheBqU_ssv2fEg7XSiyl0_Jtf24RQubw3IWp7fc"",""'LC-2 BOM'!C2:AF1000""),AB$1,FALSE)"),"WFF LC-2 Liquid Oxygen Schematic MP-105")</f>
        <v>WFF LC-2 Liquid Oxygen Schematic MP-105</v>
      </c>
      <c r="AZ61" s="40" t="str">
        <f ca="1">IFERROR(__xludf.DUMMYFUNCTION("VLOOKUP($D269,IMPORTRANGE(""1F5N2lheBqU_ssv2fEg7XSiyl0_Jtf24RQubw3IWp7fc"",""'LC-2 BOM'!C2:AF1000""),AB$1,FALSE)"),"WFF LC-2 Liquid Oxygen Schematic MP-105")</f>
        <v>WFF LC-2 Liquid Oxygen Schematic MP-105</v>
      </c>
      <c r="BA61" s="40" t="str">
        <f ca="1">IFERROR(__xludf.DUMMYFUNCTION("VLOOKUP($D269,IMPORTRANGE(""1F5N2lheBqU_ssv2fEg7XSiyl0_Jtf24RQubw3IWp7fc"",""'LC-2 BOM'!C2:AF1000""),AB$1,FALSE)"),"WFF LC-2 Liquid Oxygen Schematic MP-105")</f>
        <v>WFF LC-2 Liquid Oxygen Schematic MP-105</v>
      </c>
    </row>
    <row r="62" spans="1:53" ht="14.25">
      <c r="A62" s="119" t="str">
        <f>CONCATENATE(VLOOKUP(E62,Systems,2,FALSE),"-",VLOOKUP(F62,Subsystems,2,FALSE),"-",VLOOKUP(G62,Components,2,FALSE),"-",VLOOKUP(R62,Metrics,2,FALSE),"-",B62)</f>
        <v>LOX-LS1-PVL-Pos-332</v>
      </c>
      <c r="B62" s="100">
        <v>332</v>
      </c>
      <c r="C62" s="99" t="s">
        <v>229</v>
      </c>
      <c r="D62" s="103" t="s">
        <v>230</v>
      </c>
      <c r="E62" s="99" t="s">
        <v>184</v>
      </c>
      <c r="F62" s="99" t="s">
        <v>220</v>
      </c>
      <c r="G62" s="99" t="s">
        <v>146</v>
      </c>
      <c r="H62" s="100" t="s">
        <v>147</v>
      </c>
      <c r="I62" s="100" t="str">
        <f>VLOOKUP(L62,InterfaceCards,2,FALSE)</f>
        <v>C2</v>
      </c>
      <c r="J62" s="39" t="str">
        <f>VLOOKUP(I62,'REF - Interface Cards'!$F$2:$G$11,2,FALSE)</f>
        <v>CB8</v>
      </c>
      <c r="K62" s="100">
        <f>VLOOKUP(L62,InterfaceCards,3,FALSE)</f>
        <v>1</v>
      </c>
      <c r="L62" s="99" t="s">
        <v>221</v>
      </c>
      <c r="M62" s="99">
        <v>11</v>
      </c>
      <c r="N62" s="96" t="s">
        <v>133</v>
      </c>
      <c r="O62" s="100" t="s">
        <v>187</v>
      </c>
      <c r="P62" s="205"/>
      <c r="Q62" s="205"/>
      <c r="R62" s="268" t="s">
        <v>149</v>
      </c>
      <c r="S62" s="119" t="s">
        <v>150</v>
      </c>
      <c r="T62" s="100"/>
      <c r="U62" s="205"/>
      <c r="V62" s="205" t="b">
        <v>0</v>
      </c>
      <c r="W62" s="115" t="str">
        <f>CONCATENATE(L62,":",N62)</f>
        <v>AI11:08</v>
      </c>
      <c r="X62" s="40" t="str">
        <f ca="1">IFERROR(__xludf.DUMMYFUNCTION("VLOOKUP($D119,IMPORTRANGE(""1F5N2lheBqU_ssv2fEg7XSiyl0_Jtf24RQubw3IWp7fc"",""'LC-2 BOM'!C2:AF1000""),X$1,FALSE)"),"05C360")</f>
        <v>05C360</v>
      </c>
      <c r="Y62" s="40" t="str">
        <f ca="1">IFERROR(__xludf.DUMMYFUNCTION("VLOOKUP($D191,IMPORTRANGE(""1zGeY54V42y3h6ga3LEauokEcjIAfHuNXKCYKLfLWtMI"",""'LC-2 BOM'!C2:AF900""),Y$1,FALSE)"),"60V Ball Valve, Proportional")</f>
        <v>60V Ball Valve, Proportional</v>
      </c>
      <c r="Z62" s="40" t="str">
        <f ca="1">IFERROR(__xludf.DUMMYFUNCTION("VLOOKUP($D191,IMPORTRANGE(""1zGeY54V42y3h6ga3LEauokEcjIAfHuNXKCYKLfLWtMI"",""'LC-2 BOM'!C2:AF900""),Y$1,FALSE)"),"60V Ball Valve, Proportional")</f>
        <v>60V Ball Valve, Proportional</v>
      </c>
      <c r="AA62" s="40" t="str">
        <f ca="1">IFERROR(__xludf.DUMMYFUNCTION("VLOOKUP($D191,IMPORTRANGE(""1zGeY54V42y3h6ga3LEauokEcjIAfHuNXKCYKLfLWtMI"",""'LC-2 BOM'!C2:AF900""),Y$1,FALSE)"),"60V Ball Valve, Proportional")</f>
        <v>60V Ball Valve, Proportional</v>
      </c>
      <c r="AB62" s="40" t="str">
        <f ca="1">IFERROR(__xludf.DUMMYFUNCTION("VLOOKUP($D191,IMPORTRANGE(""1F5N2lheBqU_ssv2fEg7XSiyl0_Jtf24RQubw3IWp7fc"",""'LC-2 BOM'!C2:AF1000""),AB$1,FALSE)"),"WFF LC-2 LO2 Storage Schematic - MP-104")</f>
        <v>WFF LC-2 LO2 Storage Schematic - MP-104</v>
      </c>
      <c r="AC62" s="40" t="str">
        <f ca="1">IFERROR(__xludf.DUMMYFUNCTION("VLOOKUP($D191,IMPORTRANGE(""1F5N2lheBqU_ssv2fEg7XSiyl0_Jtf24RQubw3IWp7fc"",""'LC-2 BOM'!C2:AF1000""),AB$1,FALSE)"),"WFF LC-2 LO2 Storage Schematic - MP-104")</f>
        <v>WFF LC-2 LO2 Storage Schematic - MP-104</v>
      </c>
      <c r="AD62" s="40" t="str">
        <f ca="1">IFERROR(__xludf.DUMMYFUNCTION("VLOOKUP($D191,IMPORTRANGE(""1F5N2lheBqU_ssv2fEg7XSiyl0_Jtf24RQubw3IWp7fc"",""'LC-2 BOM'!C2:AF1000""),AB$1,FALSE)"),"WFF LC-2 LO2 Storage Schematic - MP-104")</f>
        <v>WFF LC-2 LO2 Storage Schematic - MP-104</v>
      </c>
      <c r="AE62" s="40" t="str">
        <f ca="1">IFERROR(__xludf.DUMMYFUNCTION("VLOOKUP($D191,IMPORTRANGE(""1F5N2lheBqU_ssv2fEg7XSiyl0_Jtf24RQubw3IWp7fc"",""'LC-2 BOM'!C2:AF1000""),AB$1,FALSE)"),"WFF LC-2 LO2 Storage Schematic - MP-104")</f>
        <v>WFF LC-2 LO2 Storage Schematic - MP-104</v>
      </c>
      <c r="AF62" s="40" t="str">
        <f ca="1">IFERROR(__xludf.DUMMYFUNCTION("VLOOKUP($D191,IMPORTRANGE(""1F5N2lheBqU_ssv2fEg7XSiyl0_Jtf24RQubw3IWp7fc"",""'LC-2 BOM'!C2:AF1000""),AB$1,FALSE)"),"WFF LC-2 LO2 Storage Schematic - MP-104")</f>
        <v>WFF LC-2 LO2 Storage Schematic - MP-104</v>
      </c>
      <c r="AG62" s="40" t="str">
        <f ca="1">IFERROR(__xludf.DUMMYFUNCTION("VLOOKUP($D191,IMPORTRANGE(""1F5N2lheBqU_ssv2fEg7XSiyl0_Jtf24RQubw3IWp7fc"",""'LC-2 BOM'!C2:AF1000""),AB$1,FALSE)"),"WFF LC-2 LO2 Storage Schematic - MP-104")</f>
        <v>WFF LC-2 LO2 Storage Schematic - MP-104</v>
      </c>
      <c r="AH62" s="40" t="str">
        <f ca="1">IFERROR(__xludf.DUMMYFUNCTION("VLOOKUP($D191,IMPORTRANGE(""1F5N2lheBqU_ssv2fEg7XSiyl0_Jtf24RQubw3IWp7fc"",""'LC-2 BOM'!C2:AF1000""),AB$1,FALSE)"),"WFF LC-2 LO2 Storage Schematic - MP-104")</f>
        <v>WFF LC-2 LO2 Storage Schematic - MP-104</v>
      </c>
      <c r="AI62" s="40" t="str">
        <f ca="1">IFERROR(__xludf.DUMMYFUNCTION("VLOOKUP($D191,IMPORTRANGE(""1F5N2lheBqU_ssv2fEg7XSiyl0_Jtf24RQubw3IWp7fc"",""'LC-2 BOM'!C2:AF1000""),AB$1,FALSE)"),"WFF LC-2 LO2 Storage Schematic - MP-104")</f>
        <v>WFF LC-2 LO2 Storage Schematic - MP-104</v>
      </c>
      <c r="AJ62" s="40" t="str">
        <f ca="1">IFERROR(__xludf.DUMMYFUNCTION("VLOOKUP($D191,IMPORTRANGE(""1F5N2lheBqU_ssv2fEg7XSiyl0_Jtf24RQubw3IWp7fc"",""'LC-2 BOM'!C2:AF1000""),AB$1,FALSE)"),"WFF LC-2 LO2 Storage Schematic - MP-104")</f>
        <v>WFF LC-2 LO2 Storage Schematic - MP-104</v>
      </c>
      <c r="AK62" s="40" t="str">
        <f ca="1">IFERROR(__xludf.DUMMYFUNCTION("VLOOKUP($D191,IMPORTRANGE(""1F5N2lheBqU_ssv2fEg7XSiyl0_Jtf24RQubw3IWp7fc"",""'LC-2 BOM'!C2:AF1000""),AB$1,FALSE)"),"WFF LC-2 LO2 Storage Schematic - MP-104")</f>
        <v>WFF LC-2 LO2 Storage Schematic - MP-104</v>
      </c>
      <c r="AL62" s="40" t="str">
        <f ca="1">IFERROR(__xludf.DUMMYFUNCTION("VLOOKUP($D191,IMPORTRANGE(""1F5N2lheBqU_ssv2fEg7XSiyl0_Jtf24RQubw3IWp7fc"",""'LC-2 BOM'!C2:AF1000""),AB$1,FALSE)"),"WFF LC-2 LO2 Storage Schematic - MP-104")</f>
        <v>WFF LC-2 LO2 Storage Schematic - MP-104</v>
      </c>
      <c r="AM62" s="40" t="str">
        <f ca="1">IFERROR(__xludf.DUMMYFUNCTION("VLOOKUP($D191,IMPORTRANGE(""1F5N2lheBqU_ssv2fEg7XSiyl0_Jtf24RQubw3IWp7fc"",""'LC-2 BOM'!C2:AF1000""),AB$1,FALSE)"),"WFF LC-2 LO2 Storage Schematic - MP-104")</f>
        <v>WFF LC-2 LO2 Storage Schematic - MP-104</v>
      </c>
      <c r="AN62" s="40" t="str">
        <f ca="1">IFERROR(__xludf.DUMMYFUNCTION("VLOOKUP($D191,IMPORTRANGE(""1F5N2lheBqU_ssv2fEg7XSiyl0_Jtf24RQubw3IWp7fc"",""'LC-2 BOM'!C2:AF1000""),AB$1,FALSE)"),"WFF LC-2 LO2 Storage Schematic - MP-104")</f>
        <v>WFF LC-2 LO2 Storage Schematic - MP-104</v>
      </c>
      <c r="AO62" s="40" t="str">
        <f ca="1">IFERROR(__xludf.DUMMYFUNCTION("VLOOKUP($D191,IMPORTRANGE(""1F5N2lheBqU_ssv2fEg7XSiyl0_Jtf24RQubw3IWp7fc"",""'LC-2 BOM'!C2:AF1000""),AB$1,FALSE)"),"WFF LC-2 LO2 Storage Schematic - MP-104")</f>
        <v>WFF LC-2 LO2 Storage Schematic - MP-104</v>
      </c>
      <c r="AP62" s="40" t="str">
        <f ca="1">IFERROR(__xludf.DUMMYFUNCTION("VLOOKUP($D191,IMPORTRANGE(""1F5N2lheBqU_ssv2fEg7XSiyl0_Jtf24RQubw3IWp7fc"",""'LC-2 BOM'!C2:AF1000""),AB$1,FALSE)"),"WFF LC-2 LO2 Storage Schematic - MP-104")</f>
        <v>WFF LC-2 LO2 Storage Schematic - MP-104</v>
      </c>
      <c r="AQ62" s="40" t="str">
        <f ca="1">IFERROR(__xludf.DUMMYFUNCTION("VLOOKUP($D191,IMPORTRANGE(""1F5N2lheBqU_ssv2fEg7XSiyl0_Jtf24RQubw3IWp7fc"",""'LC-2 BOM'!C2:AF1000""),AB$1,FALSE)"),"WFF LC-2 LO2 Storage Schematic - MP-104")</f>
        <v>WFF LC-2 LO2 Storage Schematic - MP-104</v>
      </c>
      <c r="AR62" s="40" t="str">
        <f ca="1">IFERROR(__xludf.DUMMYFUNCTION("VLOOKUP($D191,IMPORTRANGE(""1F5N2lheBqU_ssv2fEg7XSiyl0_Jtf24RQubw3IWp7fc"",""'LC-2 BOM'!C2:AF1000""),AB$1,FALSE)"),"WFF LC-2 LO2 Storage Schematic - MP-104")</f>
        <v>WFF LC-2 LO2 Storage Schematic - MP-104</v>
      </c>
      <c r="AS62" s="40" t="str">
        <f ca="1">IFERROR(__xludf.DUMMYFUNCTION("VLOOKUP($D191,IMPORTRANGE(""1F5N2lheBqU_ssv2fEg7XSiyl0_Jtf24RQubw3IWp7fc"",""'LC-2 BOM'!C2:AF1000""),AB$1,FALSE)"),"WFF LC-2 LO2 Storage Schematic - MP-104")</f>
        <v>WFF LC-2 LO2 Storage Schematic - MP-104</v>
      </c>
      <c r="AT62" s="40" t="str">
        <f ca="1">IFERROR(__xludf.DUMMYFUNCTION("VLOOKUP($D191,IMPORTRANGE(""1F5N2lheBqU_ssv2fEg7XSiyl0_Jtf24RQubw3IWp7fc"",""'LC-2 BOM'!C2:AF1000""),AB$1,FALSE)"),"WFF LC-2 LO2 Storage Schematic - MP-104")</f>
        <v>WFF LC-2 LO2 Storage Schematic - MP-104</v>
      </c>
      <c r="AU62" s="40" t="str">
        <f ca="1">IFERROR(__xludf.DUMMYFUNCTION("VLOOKUP($D191,IMPORTRANGE(""1F5N2lheBqU_ssv2fEg7XSiyl0_Jtf24RQubw3IWp7fc"",""'LC-2 BOM'!C2:AF1000""),AB$1,FALSE)"),"WFF LC-2 LO2 Storage Schematic - MP-104")</f>
        <v>WFF LC-2 LO2 Storage Schematic - MP-104</v>
      </c>
      <c r="AV62" s="40" t="str">
        <f ca="1">IFERROR(__xludf.DUMMYFUNCTION("VLOOKUP($D191,IMPORTRANGE(""1F5N2lheBqU_ssv2fEg7XSiyl0_Jtf24RQubw3IWp7fc"",""'LC-2 BOM'!C2:AF1000""),AB$1,FALSE)"),"WFF LC-2 LO2 Storage Schematic - MP-104")</f>
        <v>WFF LC-2 LO2 Storage Schematic - MP-104</v>
      </c>
      <c r="AW62" s="40" t="str">
        <f ca="1">IFERROR(__xludf.DUMMYFUNCTION("VLOOKUP($D191,IMPORTRANGE(""1F5N2lheBqU_ssv2fEg7XSiyl0_Jtf24RQubw3IWp7fc"",""'LC-2 BOM'!C2:AF1000""),AB$1,FALSE)"),"WFF LC-2 LO2 Storage Schematic - MP-104")</f>
        <v>WFF LC-2 LO2 Storage Schematic - MP-104</v>
      </c>
      <c r="AX62" s="40" t="str">
        <f ca="1">IFERROR(__xludf.DUMMYFUNCTION("VLOOKUP($D191,IMPORTRANGE(""1F5N2lheBqU_ssv2fEg7XSiyl0_Jtf24RQubw3IWp7fc"",""'LC-2 BOM'!C2:AF1000""),AB$1,FALSE)"),"WFF LC-2 LO2 Storage Schematic - MP-104")</f>
        <v>WFF LC-2 LO2 Storage Schematic - MP-104</v>
      </c>
      <c r="AY62" s="40" t="str">
        <f ca="1">IFERROR(__xludf.DUMMYFUNCTION("VLOOKUP($D191,IMPORTRANGE(""1F5N2lheBqU_ssv2fEg7XSiyl0_Jtf24RQubw3IWp7fc"",""'LC-2 BOM'!C2:AF1000""),AB$1,FALSE)"),"WFF LC-2 LO2 Storage Schematic - MP-104")</f>
        <v>WFF LC-2 LO2 Storage Schematic - MP-104</v>
      </c>
      <c r="AZ62" s="40" t="str">
        <f ca="1">IFERROR(__xludf.DUMMYFUNCTION("VLOOKUP($D191,IMPORTRANGE(""1F5N2lheBqU_ssv2fEg7XSiyl0_Jtf24RQubw3IWp7fc"",""'LC-2 BOM'!C2:AF1000""),AB$1,FALSE)"),"WFF LC-2 LO2 Storage Schematic - MP-104")</f>
        <v>WFF LC-2 LO2 Storage Schematic - MP-104</v>
      </c>
      <c r="BA62" s="40" t="str">
        <f ca="1">IFERROR(__xludf.DUMMYFUNCTION("VLOOKUP($D191,IMPORTRANGE(""1F5N2lheBqU_ssv2fEg7XSiyl0_Jtf24RQubw3IWp7fc"",""'LC-2 BOM'!C2:AF1000""),AB$1,FALSE)"),"WFF LC-2 LO2 Storage Schematic - MP-104")</f>
        <v>WFF LC-2 LO2 Storage Schematic - MP-104</v>
      </c>
    </row>
    <row r="63" spans="1:53" ht="25.5">
      <c r="A63" s="119" t="str">
        <f>CONCATENATE(VLOOKUP(E63,Systems,2,FALSE),"-",VLOOKUP(F63,Subsystems,2,FALSE),"-",VLOOKUP(G63,Components,2,FALSE),"-",VLOOKUP(R63,Metrics,2,FALSE),"-",B63)</f>
        <v>LOX-LS1-PVL-Pos-399</v>
      </c>
      <c r="B63" s="100">
        <v>399</v>
      </c>
      <c r="C63" s="99" t="s">
        <v>229</v>
      </c>
      <c r="D63" s="103" t="s">
        <v>230</v>
      </c>
      <c r="E63" s="99" t="s">
        <v>184</v>
      </c>
      <c r="F63" s="99" t="s">
        <v>220</v>
      </c>
      <c r="G63" s="99" t="s">
        <v>146</v>
      </c>
      <c r="H63" s="100" t="s">
        <v>152</v>
      </c>
      <c r="I63" s="100" t="str">
        <f>VLOOKUP(L63,InterfaceCards,2,FALSE)</f>
        <v>C2</v>
      </c>
      <c r="J63" s="39" t="str">
        <f>VLOOKUP(I63,'REF - Interface Cards'!$F$2:$G$11,2,FALSE)</f>
        <v>CB8</v>
      </c>
      <c r="K63" s="100">
        <f>VLOOKUP(L63,InterfaceCards,3,FALSE)</f>
        <v>2</v>
      </c>
      <c r="L63" s="99" t="s">
        <v>222</v>
      </c>
      <c r="M63" s="99">
        <v>6</v>
      </c>
      <c r="N63" s="96" t="s">
        <v>113</v>
      </c>
      <c r="O63" s="100" t="s">
        <v>187</v>
      </c>
      <c r="P63" s="205"/>
      <c r="Q63" s="205"/>
      <c r="R63" s="268" t="s">
        <v>149</v>
      </c>
      <c r="S63" s="119" t="s">
        <v>150</v>
      </c>
      <c r="T63" s="264"/>
      <c r="U63" s="205"/>
      <c r="V63" s="205" t="b">
        <v>0</v>
      </c>
      <c r="W63" s="115" t="str">
        <f>CONCATENATE(L63,":",N63)</f>
        <v>AO6:03</v>
      </c>
      <c r="X63" s="40" t="str">
        <f ca="1">IFERROR(__xludf.DUMMYFUNCTION("VLOOKUP($D119,IMPORTRANGE(""1F5N2lheBqU_ssv2fEg7XSiyl0_Jtf24RQubw3IWp7fc"",""'LC-2 BOM'!C2:AF1000""),X$1,FALSE)"),"05C360")</f>
        <v>05C360</v>
      </c>
      <c r="Y63" s="40" t="str">
        <f ca="1">IFERROR(__xludf.DUMMYFUNCTION("VLOOKUP($D196,IMPORTRANGE(""1F5N2lheBqU_ssv2fEg7XSiyl0_Jtf24RQubw3IWp7fc"",""'LC-2 BOM'!C2:AF900""),Y$1,FALSE)"),"60V Ball Valve, Proportional")</f>
        <v>60V Ball Valve, Proportional</v>
      </c>
      <c r="Z63" s="40" t="str">
        <f ca="1">IFERROR(__xludf.DUMMYFUNCTION("VLOOKUP($D196,IMPORTRANGE(""1F5N2lheBqU_ssv2fEg7XSiyl0_Jtf24RQubw3IWp7fc"",""'LC-2 BOM'!C2:AF900""),Y$1,FALSE)"),"60V Ball Valve, Proportional")</f>
        <v>60V Ball Valve, Proportional</v>
      </c>
      <c r="AA63" s="40" t="str">
        <f ca="1">IFERROR(__xludf.DUMMYFUNCTION("VLOOKUP($D196,IMPORTRANGE(""1F5N2lheBqU_ssv2fEg7XSiyl0_Jtf24RQubw3IWp7fc"",""'LC-2 BOM'!C2:AF900""),Y$1,FALSE)"),"60V Ball Valve, Proportional")</f>
        <v>60V Ball Valve, Proportional</v>
      </c>
      <c r="AB63" s="40" t="str">
        <f ca="1">IFERROR(__xludf.DUMMYFUNCTION("VLOOKUP($D196,IMPORTRANGE(""1F5N2lheBqU_ssv2fEg7XSiyl0_Jtf24RQubw3IWp7fc"",""'LC-2 BOM'!C2:AF1000""),AB$1,FALSE)"),"WFF LC-2 LO2 Storage Schematic - MP-104")</f>
        <v>WFF LC-2 LO2 Storage Schematic - MP-104</v>
      </c>
      <c r="AC63" s="40" t="str">
        <f ca="1">IFERROR(__xludf.DUMMYFUNCTION("VLOOKUP($D196,IMPORTRANGE(""1F5N2lheBqU_ssv2fEg7XSiyl0_Jtf24RQubw3IWp7fc"",""'LC-2 BOM'!C2:AF1000""),AB$1,FALSE)"),"WFF LC-2 LO2 Storage Schematic - MP-104")</f>
        <v>WFF LC-2 LO2 Storage Schematic - MP-104</v>
      </c>
      <c r="AD63" s="40" t="str">
        <f ca="1">IFERROR(__xludf.DUMMYFUNCTION("VLOOKUP($D196,IMPORTRANGE(""1F5N2lheBqU_ssv2fEg7XSiyl0_Jtf24RQubw3IWp7fc"",""'LC-2 BOM'!C2:AF1000""),AB$1,FALSE)"),"WFF LC-2 LO2 Storage Schematic - MP-104")</f>
        <v>WFF LC-2 LO2 Storage Schematic - MP-104</v>
      </c>
      <c r="AE63" s="40" t="str">
        <f ca="1">IFERROR(__xludf.DUMMYFUNCTION("VLOOKUP($D196,IMPORTRANGE(""1F5N2lheBqU_ssv2fEg7XSiyl0_Jtf24RQubw3IWp7fc"",""'LC-2 BOM'!C2:AF1000""),AB$1,FALSE)"),"WFF LC-2 LO2 Storage Schematic - MP-104")</f>
        <v>WFF LC-2 LO2 Storage Schematic - MP-104</v>
      </c>
      <c r="AF63" s="40" t="str">
        <f ca="1">IFERROR(__xludf.DUMMYFUNCTION("VLOOKUP($D196,IMPORTRANGE(""1F5N2lheBqU_ssv2fEg7XSiyl0_Jtf24RQubw3IWp7fc"",""'LC-2 BOM'!C2:AF1000""),AB$1,FALSE)"),"WFF LC-2 LO2 Storage Schematic - MP-104")</f>
        <v>WFF LC-2 LO2 Storage Schematic - MP-104</v>
      </c>
      <c r="AG63" s="40" t="str">
        <f ca="1">IFERROR(__xludf.DUMMYFUNCTION("VLOOKUP($D196,IMPORTRANGE(""1F5N2lheBqU_ssv2fEg7XSiyl0_Jtf24RQubw3IWp7fc"",""'LC-2 BOM'!C2:AF1000""),AB$1,FALSE)"),"WFF LC-2 LO2 Storage Schematic - MP-104")</f>
        <v>WFF LC-2 LO2 Storage Schematic - MP-104</v>
      </c>
      <c r="AH63" s="40" t="str">
        <f ca="1">IFERROR(__xludf.DUMMYFUNCTION("VLOOKUP($D196,IMPORTRANGE(""1F5N2lheBqU_ssv2fEg7XSiyl0_Jtf24RQubw3IWp7fc"",""'LC-2 BOM'!C2:AF1000""),AB$1,FALSE)"),"WFF LC-2 LO2 Storage Schematic - MP-104")</f>
        <v>WFF LC-2 LO2 Storage Schematic - MP-104</v>
      </c>
      <c r="AI63" s="40" t="str">
        <f ca="1">IFERROR(__xludf.DUMMYFUNCTION("VLOOKUP($D196,IMPORTRANGE(""1F5N2lheBqU_ssv2fEg7XSiyl0_Jtf24RQubw3IWp7fc"",""'LC-2 BOM'!C2:AF1000""),AB$1,FALSE)"),"WFF LC-2 LO2 Storage Schematic - MP-104")</f>
        <v>WFF LC-2 LO2 Storage Schematic - MP-104</v>
      </c>
      <c r="AJ63" s="40" t="str">
        <f ca="1">IFERROR(__xludf.DUMMYFUNCTION("VLOOKUP($D196,IMPORTRANGE(""1F5N2lheBqU_ssv2fEg7XSiyl0_Jtf24RQubw3IWp7fc"",""'LC-2 BOM'!C2:AF1000""),AB$1,FALSE)"),"WFF LC-2 LO2 Storage Schematic - MP-104")</f>
        <v>WFF LC-2 LO2 Storage Schematic - MP-104</v>
      </c>
      <c r="AK63" s="40" t="str">
        <f ca="1">IFERROR(__xludf.DUMMYFUNCTION("VLOOKUP($D196,IMPORTRANGE(""1F5N2lheBqU_ssv2fEg7XSiyl0_Jtf24RQubw3IWp7fc"",""'LC-2 BOM'!C2:AF1000""),AB$1,FALSE)"),"WFF LC-2 LO2 Storage Schematic - MP-104")</f>
        <v>WFF LC-2 LO2 Storage Schematic - MP-104</v>
      </c>
      <c r="AL63" s="40" t="str">
        <f ca="1">IFERROR(__xludf.DUMMYFUNCTION("VLOOKUP($D196,IMPORTRANGE(""1F5N2lheBqU_ssv2fEg7XSiyl0_Jtf24RQubw3IWp7fc"",""'LC-2 BOM'!C2:AF1000""),AB$1,FALSE)"),"WFF LC-2 LO2 Storage Schematic - MP-104")</f>
        <v>WFF LC-2 LO2 Storage Schematic - MP-104</v>
      </c>
      <c r="AM63" s="40" t="str">
        <f ca="1">IFERROR(__xludf.DUMMYFUNCTION("VLOOKUP($D196,IMPORTRANGE(""1F5N2lheBqU_ssv2fEg7XSiyl0_Jtf24RQubw3IWp7fc"",""'LC-2 BOM'!C2:AF1000""),AB$1,FALSE)"),"WFF LC-2 LO2 Storage Schematic - MP-104")</f>
        <v>WFF LC-2 LO2 Storage Schematic - MP-104</v>
      </c>
      <c r="AN63" s="40" t="str">
        <f ca="1">IFERROR(__xludf.DUMMYFUNCTION("VLOOKUP($D196,IMPORTRANGE(""1F5N2lheBqU_ssv2fEg7XSiyl0_Jtf24RQubw3IWp7fc"",""'LC-2 BOM'!C2:AF1000""),AB$1,FALSE)"),"WFF LC-2 LO2 Storage Schematic - MP-104")</f>
        <v>WFF LC-2 LO2 Storage Schematic - MP-104</v>
      </c>
      <c r="AO63" s="40" t="str">
        <f ca="1">IFERROR(__xludf.DUMMYFUNCTION("VLOOKUP($D196,IMPORTRANGE(""1F5N2lheBqU_ssv2fEg7XSiyl0_Jtf24RQubw3IWp7fc"",""'LC-2 BOM'!C2:AF1000""),AB$1,FALSE)"),"WFF LC-2 LO2 Storage Schematic - MP-104")</f>
        <v>WFF LC-2 LO2 Storage Schematic - MP-104</v>
      </c>
      <c r="AP63" s="40" t="str">
        <f ca="1">IFERROR(__xludf.DUMMYFUNCTION("VLOOKUP($D196,IMPORTRANGE(""1F5N2lheBqU_ssv2fEg7XSiyl0_Jtf24RQubw3IWp7fc"",""'LC-2 BOM'!C2:AF1000""),AB$1,FALSE)"),"WFF LC-2 LO2 Storage Schematic - MP-104")</f>
        <v>WFF LC-2 LO2 Storage Schematic - MP-104</v>
      </c>
      <c r="AQ63" s="40" t="str">
        <f ca="1">IFERROR(__xludf.DUMMYFUNCTION("VLOOKUP($D196,IMPORTRANGE(""1F5N2lheBqU_ssv2fEg7XSiyl0_Jtf24RQubw3IWp7fc"",""'LC-2 BOM'!C2:AF1000""),AB$1,FALSE)"),"WFF LC-2 LO2 Storage Schematic - MP-104")</f>
        <v>WFF LC-2 LO2 Storage Schematic - MP-104</v>
      </c>
      <c r="AR63" s="40" t="str">
        <f ca="1">IFERROR(__xludf.DUMMYFUNCTION("VLOOKUP($D196,IMPORTRANGE(""1F5N2lheBqU_ssv2fEg7XSiyl0_Jtf24RQubw3IWp7fc"",""'LC-2 BOM'!C2:AF1000""),AB$1,FALSE)"),"WFF LC-2 LO2 Storage Schematic - MP-104")</f>
        <v>WFF LC-2 LO2 Storage Schematic - MP-104</v>
      </c>
      <c r="AS63" s="40" t="str">
        <f ca="1">IFERROR(__xludf.DUMMYFUNCTION("VLOOKUP($D196,IMPORTRANGE(""1F5N2lheBqU_ssv2fEg7XSiyl0_Jtf24RQubw3IWp7fc"",""'LC-2 BOM'!C2:AF1000""),AB$1,FALSE)"),"WFF LC-2 LO2 Storage Schematic - MP-104")</f>
        <v>WFF LC-2 LO2 Storage Schematic - MP-104</v>
      </c>
      <c r="AT63" s="40" t="str">
        <f ca="1">IFERROR(__xludf.DUMMYFUNCTION("VLOOKUP($D196,IMPORTRANGE(""1F5N2lheBqU_ssv2fEg7XSiyl0_Jtf24RQubw3IWp7fc"",""'LC-2 BOM'!C2:AF1000""),AB$1,FALSE)"),"WFF LC-2 LO2 Storage Schematic - MP-104")</f>
        <v>WFF LC-2 LO2 Storage Schematic - MP-104</v>
      </c>
      <c r="AU63" s="40" t="str">
        <f ca="1">IFERROR(__xludf.DUMMYFUNCTION("VLOOKUP($D196,IMPORTRANGE(""1F5N2lheBqU_ssv2fEg7XSiyl0_Jtf24RQubw3IWp7fc"",""'LC-2 BOM'!C2:AF1000""),AB$1,FALSE)"),"WFF LC-2 LO2 Storage Schematic - MP-104")</f>
        <v>WFF LC-2 LO2 Storage Schematic - MP-104</v>
      </c>
      <c r="AV63" s="40" t="str">
        <f ca="1">IFERROR(__xludf.DUMMYFUNCTION("VLOOKUP($D196,IMPORTRANGE(""1F5N2lheBqU_ssv2fEg7XSiyl0_Jtf24RQubw3IWp7fc"",""'LC-2 BOM'!C2:AF1000""),AB$1,FALSE)"),"WFF LC-2 LO2 Storage Schematic - MP-104")</f>
        <v>WFF LC-2 LO2 Storage Schematic - MP-104</v>
      </c>
      <c r="AW63" s="40" t="str">
        <f ca="1">IFERROR(__xludf.DUMMYFUNCTION("VLOOKUP($D196,IMPORTRANGE(""1F5N2lheBqU_ssv2fEg7XSiyl0_Jtf24RQubw3IWp7fc"",""'LC-2 BOM'!C2:AF1000""),AB$1,FALSE)"),"WFF LC-2 LO2 Storage Schematic - MP-104")</f>
        <v>WFF LC-2 LO2 Storage Schematic - MP-104</v>
      </c>
      <c r="AX63" s="40" t="str">
        <f ca="1">IFERROR(__xludf.DUMMYFUNCTION("VLOOKUP($D196,IMPORTRANGE(""1F5N2lheBqU_ssv2fEg7XSiyl0_Jtf24RQubw3IWp7fc"",""'LC-2 BOM'!C2:AF1000""),AB$1,FALSE)"),"WFF LC-2 LO2 Storage Schematic - MP-104")</f>
        <v>WFF LC-2 LO2 Storage Schematic - MP-104</v>
      </c>
      <c r="AY63" s="40" t="str">
        <f ca="1">IFERROR(__xludf.DUMMYFUNCTION("VLOOKUP($D196,IMPORTRANGE(""1F5N2lheBqU_ssv2fEg7XSiyl0_Jtf24RQubw3IWp7fc"",""'LC-2 BOM'!C2:AF1000""),AB$1,FALSE)"),"WFF LC-2 LO2 Storage Schematic - MP-104")</f>
        <v>WFF LC-2 LO2 Storage Schematic - MP-104</v>
      </c>
      <c r="AZ63" s="40" t="str">
        <f ca="1">IFERROR(__xludf.DUMMYFUNCTION("VLOOKUP($D196,IMPORTRANGE(""1F5N2lheBqU_ssv2fEg7XSiyl0_Jtf24RQubw3IWp7fc"",""'LC-2 BOM'!C2:AF1000""),AB$1,FALSE)"),"WFF LC-2 LO2 Storage Schematic - MP-104")</f>
        <v>WFF LC-2 LO2 Storage Schematic - MP-104</v>
      </c>
      <c r="BA63" s="40" t="str">
        <f ca="1">IFERROR(__xludf.DUMMYFUNCTION("VLOOKUP($D196,IMPORTRANGE(""1F5N2lheBqU_ssv2fEg7XSiyl0_Jtf24RQubw3IWp7fc"",""'LC-2 BOM'!C2:AF1000""),AB$1,FALSE)"),"WFF LC-2 LO2 Storage Schematic - MP-104")</f>
        <v>WFF LC-2 LO2 Storage Schematic - MP-104</v>
      </c>
    </row>
    <row r="64" spans="1:53" ht="14.25">
      <c r="A64" s="119" t="str">
        <f>CONCATENATE(VLOOKUP(E64,Systems,2,FALSE),"-",VLOOKUP(F64,Subsystems,2,FALSE),"-",VLOOKUP(G64,Components,2,FALSE),"-",VLOOKUP(R64,Metrics,2,FALSE),"-",B64)</f>
        <v>LOX-LS1-PVL-Pos-378</v>
      </c>
      <c r="B64" s="100">
        <v>378</v>
      </c>
      <c r="C64" s="99" t="s">
        <v>231</v>
      </c>
      <c r="D64" s="103" t="s">
        <v>232</v>
      </c>
      <c r="E64" s="99" t="s">
        <v>184</v>
      </c>
      <c r="F64" s="99" t="s">
        <v>220</v>
      </c>
      <c r="G64" s="99" t="s">
        <v>146</v>
      </c>
      <c r="H64" s="100" t="s">
        <v>147</v>
      </c>
      <c r="I64" s="100" t="str">
        <f>VLOOKUP(L64,InterfaceCards,2,FALSE)</f>
        <v>C2</v>
      </c>
      <c r="J64" s="39" t="str">
        <f>VLOOKUP(I64,'REF - Interface Cards'!$F$2:$G$11,2,FALSE)</f>
        <v>CB8</v>
      </c>
      <c r="K64" s="100">
        <f>VLOOKUP(L64,InterfaceCards,3,FALSE)</f>
        <v>1</v>
      </c>
      <c r="L64" s="99" t="s">
        <v>221</v>
      </c>
      <c r="M64" s="99">
        <v>12</v>
      </c>
      <c r="N64" s="96" t="s">
        <v>111</v>
      </c>
      <c r="O64" s="100" t="s">
        <v>187</v>
      </c>
      <c r="P64" s="205"/>
      <c r="Q64" s="205"/>
      <c r="R64" s="268" t="s">
        <v>149</v>
      </c>
      <c r="S64" s="119" t="s">
        <v>150</v>
      </c>
      <c r="T64" s="274"/>
      <c r="U64" s="82"/>
      <c r="V64" s="82" t="b">
        <v>0</v>
      </c>
      <c r="W64" s="115" t="str">
        <f>CONCATENATE(L64,":",N64)</f>
        <v>AI11:09</v>
      </c>
      <c r="X64" s="40" t="str">
        <f ca="1">IFERROR(__xludf.DUMMYFUNCTION("VLOOKUP($D119,IMPORTRANGE(""1F5N2lheBqU_ssv2fEg7XSiyl0_Jtf24RQubw3IWp7fc"",""'LC-2 BOM'!C2:AF1000""),X$1,FALSE)"),"05C360")</f>
        <v>05C360</v>
      </c>
      <c r="Y64" s="40" t="str">
        <f ca="1">IFERROR(__xludf.DUMMYFUNCTION("VLOOKUP($D192,IMPORTRANGE(""1F5N2lheBqU_ssv2fEg7XSiyl0_Jtf24RQubw3IWp7fc"",""'LC-2 BOM'!C2:AF900""),Y$1,FALSE)"),"60V Ball Valve, Proportional")</f>
        <v>60V Ball Valve, Proportional</v>
      </c>
      <c r="Z64" s="40" t="str">
        <f ca="1">IFERROR(__xludf.DUMMYFUNCTION("VLOOKUP($D192,IMPORTRANGE(""1F5N2lheBqU_ssv2fEg7XSiyl0_Jtf24RQubw3IWp7fc"",""'LC-2 BOM'!C2:AF900""),Y$1,FALSE)"),"60V Ball Valve, Proportional")</f>
        <v>60V Ball Valve, Proportional</v>
      </c>
      <c r="AA64" s="40" t="str">
        <f ca="1">IFERROR(__xludf.DUMMYFUNCTION("VLOOKUP($D192,IMPORTRANGE(""1F5N2lheBqU_ssv2fEg7XSiyl0_Jtf24RQubw3IWp7fc"",""'LC-2 BOM'!C2:AF900""),Y$1,FALSE)"),"60V Ball Valve, Proportional")</f>
        <v>60V Ball Valve, Proportional</v>
      </c>
      <c r="AB64" s="40" t="str">
        <f ca="1">IFERROR(__xludf.DUMMYFUNCTION("VLOOKUP($D192,IMPORTRANGE(""1F5N2lheBqU_ssv2fEg7XSiyl0_Jtf24RQubw3IWp7fc"",""'LC-2 BOM'!C2:AF1000""),AB$1,FALSE)"),"WFF LC-2 Liquid Oxygen Schematic MP-105")</f>
        <v>WFF LC-2 Liquid Oxygen Schematic MP-105</v>
      </c>
      <c r="AC64" s="40" t="str">
        <f ca="1">IFERROR(__xludf.DUMMYFUNCTION("VLOOKUP($D192,IMPORTRANGE(""1F5N2lheBqU_ssv2fEg7XSiyl0_Jtf24RQubw3IWp7fc"",""'LC-2 BOM'!C2:AF1000""),AB$1,FALSE)"),"WFF LC-2 Liquid Oxygen Schematic MP-105")</f>
        <v>WFF LC-2 Liquid Oxygen Schematic MP-105</v>
      </c>
      <c r="AD64" s="40" t="str">
        <f ca="1">IFERROR(__xludf.DUMMYFUNCTION("VLOOKUP($D192,IMPORTRANGE(""1F5N2lheBqU_ssv2fEg7XSiyl0_Jtf24RQubw3IWp7fc"",""'LC-2 BOM'!C2:AF1000""),AB$1,FALSE)"),"WFF LC-2 Liquid Oxygen Schematic MP-105")</f>
        <v>WFF LC-2 Liquid Oxygen Schematic MP-105</v>
      </c>
      <c r="AE64" s="40" t="str">
        <f ca="1">IFERROR(__xludf.DUMMYFUNCTION("VLOOKUP($D192,IMPORTRANGE(""1F5N2lheBqU_ssv2fEg7XSiyl0_Jtf24RQubw3IWp7fc"",""'LC-2 BOM'!C2:AF1000""),AB$1,FALSE)"),"WFF LC-2 Liquid Oxygen Schematic MP-105")</f>
        <v>WFF LC-2 Liquid Oxygen Schematic MP-105</v>
      </c>
      <c r="AF64" s="40" t="str">
        <f ca="1">IFERROR(__xludf.DUMMYFUNCTION("VLOOKUP($D192,IMPORTRANGE(""1F5N2lheBqU_ssv2fEg7XSiyl0_Jtf24RQubw3IWp7fc"",""'LC-2 BOM'!C2:AF1000""),AB$1,FALSE)"),"WFF LC-2 Liquid Oxygen Schematic MP-105")</f>
        <v>WFF LC-2 Liquid Oxygen Schematic MP-105</v>
      </c>
      <c r="AG64" s="40" t="str">
        <f ca="1">IFERROR(__xludf.DUMMYFUNCTION("VLOOKUP($D192,IMPORTRANGE(""1F5N2lheBqU_ssv2fEg7XSiyl0_Jtf24RQubw3IWp7fc"",""'LC-2 BOM'!C2:AF1000""),AB$1,FALSE)"),"WFF LC-2 Liquid Oxygen Schematic MP-105")</f>
        <v>WFF LC-2 Liquid Oxygen Schematic MP-105</v>
      </c>
      <c r="AH64" s="40" t="str">
        <f ca="1">IFERROR(__xludf.DUMMYFUNCTION("VLOOKUP($D192,IMPORTRANGE(""1F5N2lheBqU_ssv2fEg7XSiyl0_Jtf24RQubw3IWp7fc"",""'LC-2 BOM'!C2:AF1000""),AB$1,FALSE)"),"WFF LC-2 Liquid Oxygen Schematic MP-105")</f>
        <v>WFF LC-2 Liquid Oxygen Schematic MP-105</v>
      </c>
      <c r="AI64" s="40" t="str">
        <f ca="1">IFERROR(__xludf.DUMMYFUNCTION("VLOOKUP($D192,IMPORTRANGE(""1F5N2lheBqU_ssv2fEg7XSiyl0_Jtf24RQubw3IWp7fc"",""'LC-2 BOM'!C2:AF1000""),AB$1,FALSE)"),"WFF LC-2 Liquid Oxygen Schematic MP-105")</f>
        <v>WFF LC-2 Liquid Oxygen Schematic MP-105</v>
      </c>
      <c r="AJ64" s="40" t="str">
        <f ca="1">IFERROR(__xludf.DUMMYFUNCTION("VLOOKUP($D192,IMPORTRANGE(""1F5N2lheBqU_ssv2fEg7XSiyl0_Jtf24RQubw3IWp7fc"",""'LC-2 BOM'!C2:AF1000""),AB$1,FALSE)"),"WFF LC-2 Liquid Oxygen Schematic MP-105")</f>
        <v>WFF LC-2 Liquid Oxygen Schematic MP-105</v>
      </c>
      <c r="AK64" s="40" t="str">
        <f ca="1">IFERROR(__xludf.DUMMYFUNCTION("VLOOKUP($D192,IMPORTRANGE(""1F5N2lheBqU_ssv2fEg7XSiyl0_Jtf24RQubw3IWp7fc"",""'LC-2 BOM'!C2:AF1000""),AB$1,FALSE)"),"WFF LC-2 Liquid Oxygen Schematic MP-105")</f>
        <v>WFF LC-2 Liquid Oxygen Schematic MP-105</v>
      </c>
      <c r="AL64" s="40" t="str">
        <f ca="1">IFERROR(__xludf.DUMMYFUNCTION("VLOOKUP($D192,IMPORTRANGE(""1F5N2lheBqU_ssv2fEg7XSiyl0_Jtf24RQubw3IWp7fc"",""'LC-2 BOM'!C2:AF1000""),AB$1,FALSE)"),"WFF LC-2 Liquid Oxygen Schematic MP-105")</f>
        <v>WFF LC-2 Liquid Oxygen Schematic MP-105</v>
      </c>
      <c r="AM64" s="40" t="str">
        <f ca="1">IFERROR(__xludf.DUMMYFUNCTION("VLOOKUP($D192,IMPORTRANGE(""1F5N2lheBqU_ssv2fEg7XSiyl0_Jtf24RQubw3IWp7fc"",""'LC-2 BOM'!C2:AF1000""),AB$1,FALSE)"),"WFF LC-2 Liquid Oxygen Schematic MP-105")</f>
        <v>WFF LC-2 Liquid Oxygen Schematic MP-105</v>
      </c>
      <c r="AN64" s="40" t="str">
        <f ca="1">IFERROR(__xludf.DUMMYFUNCTION("VLOOKUP($D192,IMPORTRANGE(""1F5N2lheBqU_ssv2fEg7XSiyl0_Jtf24RQubw3IWp7fc"",""'LC-2 BOM'!C2:AF1000""),AB$1,FALSE)"),"WFF LC-2 Liquid Oxygen Schematic MP-105")</f>
        <v>WFF LC-2 Liquid Oxygen Schematic MP-105</v>
      </c>
      <c r="AO64" s="40" t="str">
        <f ca="1">IFERROR(__xludf.DUMMYFUNCTION("VLOOKUP($D192,IMPORTRANGE(""1F5N2lheBqU_ssv2fEg7XSiyl0_Jtf24RQubw3IWp7fc"",""'LC-2 BOM'!C2:AF1000""),AB$1,FALSE)"),"WFF LC-2 Liquid Oxygen Schematic MP-105")</f>
        <v>WFF LC-2 Liquid Oxygen Schematic MP-105</v>
      </c>
      <c r="AP64" s="40" t="str">
        <f ca="1">IFERROR(__xludf.DUMMYFUNCTION("VLOOKUP($D192,IMPORTRANGE(""1F5N2lheBqU_ssv2fEg7XSiyl0_Jtf24RQubw3IWp7fc"",""'LC-2 BOM'!C2:AF1000""),AB$1,FALSE)"),"WFF LC-2 Liquid Oxygen Schematic MP-105")</f>
        <v>WFF LC-2 Liquid Oxygen Schematic MP-105</v>
      </c>
      <c r="AQ64" s="40" t="str">
        <f ca="1">IFERROR(__xludf.DUMMYFUNCTION("VLOOKUP($D192,IMPORTRANGE(""1F5N2lheBqU_ssv2fEg7XSiyl0_Jtf24RQubw3IWp7fc"",""'LC-2 BOM'!C2:AF1000""),AB$1,FALSE)"),"WFF LC-2 Liquid Oxygen Schematic MP-105")</f>
        <v>WFF LC-2 Liquid Oxygen Schematic MP-105</v>
      </c>
      <c r="AR64" s="40" t="str">
        <f ca="1">IFERROR(__xludf.DUMMYFUNCTION("VLOOKUP($D192,IMPORTRANGE(""1F5N2lheBqU_ssv2fEg7XSiyl0_Jtf24RQubw3IWp7fc"",""'LC-2 BOM'!C2:AF1000""),AB$1,FALSE)"),"WFF LC-2 Liquid Oxygen Schematic MP-105")</f>
        <v>WFF LC-2 Liquid Oxygen Schematic MP-105</v>
      </c>
      <c r="AS64" s="40" t="str">
        <f ca="1">IFERROR(__xludf.DUMMYFUNCTION("VLOOKUP($D192,IMPORTRANGE(""1F5N2lheBqU_ssv2fEg7XSiyl0_Jtf24RQubw3IWp7fc"",""'LC-2 BOM'!C2:AF1000""),AB$1,FALSE)"),"WFF LC-2 Liquid Oxygen Schematic MP-105")</f>
        <v>WFF LC-2 Liquid Oxygen Schematic MP-105</v>
      </c>
      <c r="AT64" s="40" t="str">
        <f ca="1">IFERROR(__xludf.DUMMYFUNCTION("VLOOKUP($D192,IMPORTRANGE(""1F5N2lheBqU_ssv2fEg7XSiyl0_Jtf24RQubw3IWp7fc"",""'LC-2 BOM'!C2:AF1000""),AB$1,FALSE)"),"WFF LC-2 Liquid Oxygen Schematic MP-105")</f>
        <v>WFF LC-2 Liquid Oxygen Schematic MP-105</v>
      </c>
      <c r="AU64" s="40" t="str">
        <f ca="1">IFERROR(__xludf.DUMMYFUNCTION("VLOOKUP($D192,IMPORTRANGE(""1F5N2lheBqU_ssv2fEg7XSiyl0_Jtf24RQubw3IWp7fc"",""'LC-2 BOM'!C2:AF1000""),AB$1,FALSE)"),"WFF LC-2 Liquid Oxygen Schematic MP-105")</f>
        <v>WFF LC-2 Liquid Oxygen Schematic MP-105</v>
      </c>
      <c r="AV64" s="40" t="str">
        <f ca="1">IFERROR(__xludf.DUMMYFUNCTION("VLOOKUP($D192,IMPORTRANGE(""1F5N2lheBqU_ssv2fEg7XSiyl0_Jtf24RQubw3IWp7fc"",""'LC-2 BOM'!C2:AF1000""),AB$1,FALSE)"),"WFF LC-2 Liquid Oxygen Schematic MP-105")</f>
        <v>WFF LC-2 Liquid Oxygen Schematic MP-105</v>
      </c>
      <c r="AW64" s="40" t="str">
        <f ca="1">IFERROR(__xludf.DUMMYFUNCTION("VLOOKUP($D192,IMPORTRANGE(""1F5N2lheBqU_ssv2fEg7XSiyl0_Jtf24RQubw3IWp7fc"",""'LC-2 BOM'!C2:AF1000""),AB$1,FALSE)"),"WFF LC-2 Liquid Oxygen Schematic MP-105")</f>
        <v>WFF LC-2 Liquid Oxygen Schematic MP-105</v>
      </c>
      <c r="AX64" s="40" t="str">
        <f ca="1">IFERROR(__xludf.DUMMYFUNCTION("VLOOKUP($D192,IMPORTRANGE(""1F5N2lheBqU_ssv2fEg7XSiyl0_Jtf24RQubw3IWp7fc"",""'LC-2 BOM'!C2:AF1000""),AB$1,FALSE)"),"WFF LC-2 Liquid Oxygen Schematic MP-105")</f>
        <v>WFF LC-2 Liquid Oxygen Schematic MP-105</v>
      </c>
      <c r="AY64" s="40" t="str">
        <f ca="1">IFERROR(__xludf.DUMMYFUNCTION("VLOOKUP($D192,IMPORTRANGE(""1F5N2lheBqU_ssv2fEg7XSiyl0_Jtf24RQubw3IWp7fc"",""'LC-2 BOM'!C2:AF1000""),AB$1,FALSE)"),"WFF LC-2 Liquid Oxygen Schematic MP-105")</f>
        <v>WFF LC-2 Liquid Oxygen Schematic MP-105</v>
      </c>
      <c r="AZ64" s="40" t="str">
        <f ca="1">IFERROR(__xludf.DUMMYFUNCTION("VLOOKUP($D192,IMPORTRANGE(""1F5N2lheBqU_ssv2fEg7XSiyl0_Jtf24RQubw3IWp7fc"",""'LC-2 BOM'!C2:AF1000""),AB$1,FALSE)"),"WFF LC-2 Liquid Oxygen Schematic MP-105")</f>
        <v>WFF LC-2 Liquid Oxygen Schematic MP-105</v>
      </c>
      <c r="BA64" s="40" t="str">
        <f ca="1">IFERROR(__xludf.DUMMYFUNCTION("VLOOKUP($D192,IMPORTRANGE(""1F5N2lheBqU_ssv2fEg7XSiyl0_Jtf24RQubw3IWp7fc"",""'LC-2 BOM'!C2:AF1000""),AB$1,FALSE)"),"WFF LC-2 Liquid Oxygen Schematic MP-105")</f>
        <v>WFF LC-2 Liquid Oxygen Schematic MP-105</v>
      </c>
    </row>
    <row r="65" spans="1:53" ht="25.5">
      <c r="A65" s="119" t="str">
        <f>CONCATENATE(VLOOKUP(E65,Systems,2,FALSE),"-",VLOOKUP(F65,Subsystems,2,FALSE),"-",VLOOKUP(G65,Components,2,FALSE),"-",VLOOKUP(R65,Metrics,2,FALSE),"-",B65)</f>
        <v>LOX-LS1-PVL-Pos-400</v>
      </c>
      <c r="B65" s="100">
        <v>400</v>
      </c>
      <c r="C65" s="99" t="s">
        <v>231</v>
      </c>
      <c r="D65" s="103" t="s">
        <v>232</v>
      </c>
      <c r="E65" s="99" t="s">
        <v>184</v>
      </c>
      <c r="F65" s="99" t="s">
        <v>220</v>
      </c>
      <c r="G65" s="99" t="s">
        <v>146</v>
      </c>
      <c r="H65" s="100" t="s">
        <v>152</v>
      </c>
      <c r="I65" s="100" t="str">
        <f>VLOOKUP(L65,InterfaceCards,2,FALSE)</f>
        <v>C2</v>
      </c>
      <c r="J65" s="39" t="str">
        <f>VLOOKUP(I65,'REF - Interface Cards'!$F$2:$G$11,2,FALSE)</f>
        <v>CB8</v>
      </c>
      <c r="K65" s="100">
        <f>VLOOKUP(L65,InterfaceCards,3,FALSE)</f>
        <v>2</v>
      </c>
      <c r="L65" s="99" t="s">
        <v>222</v>
      </c>
      <c r="M65" s="99">
        <v>8</v>
      </c>
      <c r="N65" s="96" t="s">
        <v>118</v>
      </c>
      <c r="O65" s="100" t="s">
        <v>187</v>
      </c>
      <c r="P65" s="205"/>
      <c r="Q65" s="205"/>
      <c r="R65" s="268" t="s">
        <v>149</v>
      </c>
      <c r="S65" s="119" t="s">
        <v>150</v>
      </c>
      <c r="T65" s="264"/>
      <c r="U65" s="205"/>
      <c r="V65" s="205" t="b">
        <v>0</v>
      </c>
      <c r="W65" s="115" t="str">
        <f>CONCATENATE(L65,":",N65)</f>
        <v>AO6:04</v>
      </c>
      <c r="X65" s="40" t="str">
        <f ca="1">IFERROR(__xludf.DUMMYFUNCTION("VLOOKUP($D119,IMPORTRANGE(""1F5N2lheBqU_ssv2fEg7XSiyl0_Jtf24RQubw3IWp7fc"",""'LC-2 BOM'!C2:AF1000""),X$1,FALSE)"),"05C360")</f>
        <v>05C360</v>
      </c>
      <c r="Y65" s="40" t="str">
        <f ca="1">IFERROR(__xludf.DUMMYFUNCTION("VLOOKUP($D197,IMPORTRANGE(""1F5N2lheBqU_ssv2fEg7XSiyl0_Jtf24RQubw3IWp7fc"",""'LC-2 BOM'!C2:AF900""),Y$1,FALSE)"),"60V Ball Valve, Proportional")</f>
        <v>60V Ball Valve, Proportional</v>
      </c>
      <c r="Z65" s="40" t="str">
        <f ca="1">IFERROR(__xludf.DUMMYFUNCTION("VLOOKUP($D197,IMPORTRANGE(""1F5N2lheBqU_ssv2fEg7XSiyl0_Jtf24RQubw3IWp7fc"",""'LC-2 BOM'!C2:AF900""),Y$1,FALSE)"),"60V Ball Valve, Proportional")</f>
        <v>60V Ball Valve, Proportional</v>
      </c>
      <c r="AA65" s="40" t="str">
        <f ca="1">IFERROR(__xludf.DUMMYFUNCTION("VLOOKUP($D197,IMPORTRANGE(""1F5N2lheBqU_ssv2fEg7XSiyl0_Jtf24RQubw3IWp7fc"",""'LC-2 BOM'!C2:AF900""),Y$1,FALSE)"),"60V Ball Valve, Proportional")</f>
        <v>60V Ball Valve, Proportional</v>
      </c>
      <c r="AB65" s="40" t="str">
        <f ca="1">IFERROR(__xludf.DUMMYFUNCTION("VLOOKUP($D197,IMPORTRANGE(""1F5N2lheBqU_ssv2fEg7XSiyl0_Jtf24RQubw3IWp7fc"",""'LC-2 BOM'!C2:AF1000""),AB$1,FALSE)"),"WFF LC-2 Liquid Oxygen Schematic MP-105")</f>
        <v>WFF LC-2 Liquid Oxygen Schematic MP-105</v>
      </c>
      <c r="AC65" s="40" t="str">
        <f ca="1">IFERROR(__xludf.DUMMYFUNCTION("VLOOKUP($D197,IMPORTRANGE(""1F5N2lheBqU_ssv2fEg7XSiyl0_Jtf24RQubw3IWp7fc"",""'LC-2 BOM'!C2:AF1000""),AB$1,FALSE)"),"WFF LC-2 Liquid Oxygen Schematic MP-105")</f>
        <v>WFF LC-2 Liquid Oxygen Schematic MP-105</v>
      </c>
      <c r="AD65" s="40" t="str">
        <f ca="1">IFERROR(__xludf.DUMMYFUNCTION("VLOOKUP($D197,IMPORTRANGE(""1F5N2lheBqU_ssv2fEg7XSiyl0_Jtf24RQubw3IWp7fc"",""'LC-2 BOM'!C2:AF1000""),AB$1,FALSE)"),"WFF LC-2 Liquid Oxygen Schematic MP-105")</f>
        <v>WFF LC-2 Liquid Oxygen Schematic MP-105</v>
      </c>
      <c r="AE65" s="40" t="str">
        <f ca="1">IFERROR(__xludf.DUMMYFUNCTION("VLOOKUP($D197,IMPORTRANGE(""1F5N2lheBqU_ssv2fEg7XSiyl0_Jtf24RQubw3IWp7fc"",""'LC-2 BOM'!C2:AF1000""),AB$1,FALSE)"),"WFF LC-2 Liquid Oxygen Schematic MP-105")</f>
        <v>WFF LC-2 Liquid Oxygen Schematic MP-105</v>
      </c>
      <c r="AF65" s="40" t="str">
        <f ca="1">IFERROR(__xludf.DUMMYFUNCTION("VLOOKUP($D197,IMPORTRANGE(""1F5N2lheBqU_ssv2fEg7XSiyl0_Jtf24RQubw3IWp7fc"",""'LC-2 BOM'!C2:AF1000""),AB$1,FALSE)"),"WFF LC-2 Liquid Oxygen Schematic MP-105")</f>
        <v>WFF LC-2 Liquid Oxygen Schematic MP-105</v>
      </c>
      <c r="AG65" s="40" t="str">
        <f ca="1">IFERROR(__xludf.DUMMYFUNCTION("VLOOKUP($D197,IMPORTRANGE(""1F5N2lheBqU_ssv2fEg7XSiyl0_Jtf24RQubw3IWp7fc"",""'LC-2 BOM'!C2:AF1000""),AB$1,FALSE)"),"WFF LC-2 Liquid Oxygen Schematic MP-105")</f>
        <v>WFF LC-2 Liquid Oxygen Schematic MP-105</v>
      </c>
      <c r="AH65" s="40" t="str">
        <f ca="1">IFERROR(__xludf.DUMMYFUNCTION("VLOOKUP($D197,IMPORTRANGE(""1F5N2lheBqU_ssv2fEg7XSiyl0_Jtf24RQubw3IWp7fc"",""'LC-2 BOM'!C2:AF1000""),AB$1,FALSE)"),"WFF LC-2 Liquid Oxygen Schematic MP-105")</f>
        <v>WFF LC-2 Liquid Oxygen Schematic MP-105</v>
      </c>
      <c r="AI65" s="40" t="str">
        <f ca="1">IFERROR(__xludf.DUMMYFUNCTION("VLOOKUP($D197,IMPORTRANGE(""1F5N2lheBqU_ssv2fEg7XSiyl0_Jtf24RQubw3IWp7fc"",""'LC-2 BOM'!C2:AF1000""),AB$1,FALSE)"),"WFF LC-2 Liquid Oxygen Schematic MP-105")</f>
        <v>WFF LC-2 Liquid Oxygen Schematic MP-105</v>
      </c>
      <c r="AJ65" s="40" t="str">
        <f ca="1">IFERROR(__xludf.DUMMYFUNCTION("VLOOKUP($D197,IMPORTRANGE(""1F5N2lheBqU_ssv2fEg7XSiyl0_Jtf24RQubw3IWp7fc"",""'LC-2 BOM'!C2:AF1000""),AB$1,FALSE)"),"WFF LC-2 Liquid Oxygen Schematic MP-105")</f>
        <v>WFF LC-2 Liquid Oxygen Schematic MP-105</v>
      </c>
      <c r="AK65" s="40" t="str">
        <f ca="1">IFERROR(__xludf.DUMMYFUNCTION("VLOOKUP($D197,IMPORTRANGE(""1F5N2lheBqU_ssv2fEg7XSiyl0_Jtf24RQubw3IWp7fc"",""'LC-2 BOM'!C2:AF1000""),AB$1,FALSE)"),"WFF LC-2 Liquid Oxygen Schematic MP-105")</f>
        <v>WFF LC-2 Liquid Oxygen Schematic MP-105</v>
      </c>
      <c r="AL65" s="40" t="str">
        <f ca="1">IFERROR(__xludf.DUMMYFUNCTION("VLOOKUP($D197,IMPORTRANGE(""1F5N2lheBqU_ssv2fEg7XSiyl0_Jtf24RQubw3IWp7fc"",""'LC-2 BOM'!C2:AF1000""),AB$1,FALSE)"),"WFF LC-2 Liquid Oxygen Schematic MP-105")</f>
        <v>WFF LC-2 Liquid Oxygen Schematic MP-105</v>
      </c>
      <c r="AM65" s="40" t="str">
        <f ca="1">IFERROR(__xludf.DUMMYFUNCTION("VLOOKUP($D197,IMPORTRANGE(""1F5N2lheBqU_ssv2fEg7XSiyl0_Jtf24RQubw3IWp7fc"",""'LC-2 BOM'!C2:AF1000""),AB$1,FALSE)"),"WFF LC-2 Liquid Oxygen Schematic MP-105")</f>
        <v>WFF LC-2 Liquid Oxygen Schematic MP-105</v>
      </c>
      <c r="AN65" s="40" t="str">
        <f ca="1">IFERROR(__xludf.DUMMYFUNCTION("VLOOKUP($D197,IMPORTRANGE(""1F5N2lheBqU_ssv2fEg7XSiyl0_Jtf24RQubw3IWp7fc"",""'LC-2 BOM'!C2:AF1000""),AB$1,FALSE)"),"WFF LC-2 Liquid Oxygen Schematic MP-105")</f>
        <v>WFF LC-2 Liquid Oxygen Schematic MP-105</v>
      </c>
      <c r="AO65" s="40" t="str">
        <f ca="1">IFERROR(__xludf.DUMMYFUNCTION("VLOOKUP($D197,IMPORTRANGE(""1F5N2lheBqU_ssv2fEg7XSiyl0_Jtf24RQubw3IWp7fc"",""'LC-2 BOM'!C2:AF1000""),AB$1,FALSE)"),"WFF LC-2 Liquid Oxygen Schematic MP-105")</f>
        <v>WFF LC-2 Liquid Oxygen Schematic MP-105</v>
      </c>
      <c r="AP65" s="40" t="str">
        <f ca="1">IFERROR(__xludf.DUMMYFUNCTION("VLOOKUP($D197,IMPORTRANGE(""1F5N2lheBqU_ssv2fEg7XSiyl0_Jtf24RQubw3IWp7fc"",""'LC-2 BOM'!C2:AF1000""),AB$1,FALSE)"),"WFF LC-2 Liquid Oxygen Schematic MP-105")</f>
        <v>WFF LC-2 Liquid Oxygen Schematic MP-105</v>
      </c>
      <c r="AQ65" s="40" t="str">
        <f ca="1">IFERROR(__xludf.DUMMYFUNCTION("VLOOKUP($D197,IMPORTRANGE(""1F5N2lheBqU_ssv2fEg7XSiyl0_Jtf24RQubw3IWp7fc"",""'LC-2 BOM'!C2:AF1000""),AB$1,FALSE)"),"WFF LC-2 Liquid Oxygen Schematic MP-105")</f>
        <v>WFF LC-2 Liquid Oxygen Schematic MP-105</v>
      </c>
      <c r="AR65" s="40" t="str">
        <f ca="1">IFERROR(__xludf.DUMMYFUNCTION("VLOOKUP($D197,IMPORTRANGE(""1F5N2lheBqU_ssv2fEg7XSiyl0_Jtf24RQubw3IWp7fc"",""'LC-2 BOM'!C2:AF1000""),AB$1,FALSE)"),"WFF LC-2 Liquid Oxygen Schematic MP-105")</f>
        <v>WFF LC-2 Liquid Oxygen Schematic MP-105</v>
      </c>
      <c r="AS65" s="40" t="str">
        <f ca="1">IFERROR(__xludf.DUMMYFUNCTION("VLOOKUP($D197,IMPORTRANGE(""1F5N2lheBqU_ssv2fEg7XSiyl0_Jtf24RQubw3IWp7fc"",""'LC-2 BOM'!C2:AF1000""),AB$1,FALSE)"),"WFF LC-2 Liquid Oxygen Schematic MP-105")</f>
        <v>WFF LC-2 Liquid Oxygen Schematic MP-105</v>
      </c>
      <c r="AT65" s="40" t="str">
        <f ca="1">IFERROR(__xludf.DUMMYFUNCTION("VLOOKUP($D197,IMPORTRANGE(""1F5N2lheBqU_ssv2fEg7XSiyl0_Jtf24RQubw3IWp7fc"",""'LC-2 BOM'!C2:AF1000""),AB$1,FALSE)"),"WFF LC-2 Liquid Oxygen Schematic MP-105")</f>
        <v>WFF LC-2 Liquid Oxygen Schematic MP-105</v>
      </c>
      <c r="AU65" s="40" t="str">
        <f ca="1">IFERROR(__xludf.DUMMYFUNCTION("VLOOKUP($D197,IMPORTRANGE(""1F5N2lheBqU_ssv2fEg7XSiyl0_Jtf24RQubw3IWp7fc"",""'LC-2 BOM'!C2:AF1000""),AB$1,FALSE)"),"WFF LC-2 Liquid Oxygen Schematic MP-105")</f>
        <v>WFF LC-2 Liquid Oxygen Schematic MP-105</v>
      </c>
      <c r="AV65" s="40" t="str">
        <f ca="1">IFERROR(__xludf.DUMMYFUNCTION("VLOOKUP($D197,IMPORTRANGE(""1F5N2lheBqU_ssv2fEg7XSiyl0_Jtf24RQubw3IWp7fc"",""'LC-2 BOM'!C2:AF1000""),AB$1,FALSE)"),"WFF LC-2 Liquid Oxygen Schematic MP-105")</f>
        <v>WFF LC-2 Liquid Oxygen Schematic MP-105</v>
      </c>
      <c r="AW65" s="40" t="str">
        <f ca="1">IFERROR(__xludf.DUMMYFUNCTION("VLOOKUP($D197,IMPORTRANGE(""1F5N2lheBqU_ssv2fEg7XSiyl0_Jtf24RQubw3IWp7fc"",""'LC-2 BOM'!C2:AF1000""),AB$1,FALSE)"),"WFF LC-2 Liquid Oxygen Schematic MP-105")</f>
        <v>WFF LC-2 Liquid Oxygen Schematic MP-105</v>
      </c>
      <c r="AX65" s="40" t="str">
        <f ca="1">IFERROR(__xludf.DUMMYFUNCTION("VLOOKUP($D197,IMPORTRANGE(""1F5N2lheBqU_ssv2fEg7XSiyl0_Jtf24RQubw3IWp7fc"",""'LC-2 BOM'!C2:AF1000""),AB$1,FALSE)"),"WFF LC-2 Liquid Oxygen Schematic MP-105")</f>
        <v>WFF LC-2 Liquid Oxygen Schematic MP-105</v>
      </c>
      <c r="AY65" s="40" t="str">
        <f ca="1">IFERROR(__xludf.DUMMYFUNCTION("VLOOKUP($D197,IMPORTRANGE(""1F5N2lheBqU_ssv2fEg7XSiyl0_Jtf24RQubw3IWp7fc"",""'LC-2 BOM'!C2:AF1000""),AB$1,FALSE)"),"WFF LC-2 Liquid Oxygen Schematic MP-105")</f>
        <v>WFF LC-2 Liquid Oxygen Schematic MP-105</v>
      </c>
      <c r="AZ65" s="40" t="str">
        <f ca="1">IFERROR(__xludf.DUMMYFUNCTION("VLOOKUP($D197,IMPORTRANGE(""1F5N2lheBqU_ssv2fEg7XSiyl0_Jtf24RQubw3IWp7fc"",""'LC-2 BOM'!C2:AF1000""),AB$1,FALSE)"),"WFF LC-2 Liquid Oxygen Schematic MP-105")</f>
        <v>WFF LC-2 Liquid Oxygen Schematic MP-105</v>
      </c>
      <c r="BA65" s="40" t="str">
        <f ca="1">IFERROR(__xludf.DUMMYFUNCTION("VLOOKUP($D197,IMPORTRANGE(""1F5N2lheBqU_ssv2fEg7XSiyl0_Jtf24RQubw3IWp7fc"",""'LC-2 BOM'!C2:AF1000""),AB$1,FALSE)"),"WFF LC-2 Liquid Oxygen Schematic MP-105")</f>
        <v>WFF LC-2 Liquid Oxygen Schematic MP-105</v>
      </c>
    </row>
    <row r="66" spans="1:53" ht="14.25">
      <c r="A66" s="119" t="str">
        <f>CONCATENATE(VLOOKUP(E66,Systems,2,FALSE),"-",VLOOKUP(F66,Subsystems,2,FALSE),"-",VLOOKUP(G66,Components,2,FALSE),"-",VLOOKUP(R66,Metrics,2,FALSE),"-",B66)</f>
        <v>LOX-LS1-PVL-Pos-324</v>
      </c>
      <c r="B66" s="100">
        <v>324</v>
      </c>
      <c r="C66" s="99" t="s">
        <v>233</v>
      </c>
      <c r="D66" s="103" t="s">
        <v>234</v>
      </c>
      <c r="E66" s="99" t="s">
        <v>184</v>
      </c>
      <c r="F66" s="99" t="s">
        <v>220</v>
      </c>
      <c r="G66" s="99" t="s">
        <v>146</v>
      </c>
      <c r="H66" s="100" t="s">
        <v>147</v>
      </c>
      <c r="I66" s="100" t="str">
        <f>VLOOKUP(L66,InterfaceCards,2,FALSE)</f>
        <v>C2</v>
      </c>
      <c r="J66" s="39" t="str">
        <f>VLOOKUP(I66,'REF - Interface Cards'!$F$2:$G$11,2,FALSE)</f>
        <v>CB8</v>
      </c>
      <c r="K66" s="100">
        <f>VLOOKUP(L66,InterfaceCards,3,FALSE)</f>
        <v>1</v>
      </c>
      <c r="L66" s="99" t="s">
        <v>221</v>
      </c>
      <c r="M66" s="99">
        <v>7</v>
      </c>
      <c r="N66" s="96" t="s">
        <v>123</v>
      </c>
      <c r="O66" s="100" t="s">
        <v>187</v>
      </c>
      <c r="P66" s="205"/>
      <c r="Q66" s="205"/>
      <c r="R66" s="268" t="s">
        <v>149</v>
      </c>
      <c r="S66" s="119" t="s">
        <v>150</v>
      </c>
      <c r="T66" s="100"/>
      <c r="U66" s="205"/>
      <c r="V66" s="205" t="b">
        <v>0</v>
      </c>
      <c r="W66" s="115" t="str">
        <f>CONCATENATE(L66,":",N66)</f>
        <v>AI11:06</v>
      </c>
      <c r="X66" s="40" t="str">
        <f ca="1">IFERROR(__xludf.DUMMYFUNCTION("VLOOKUP($D119,IMPORTRANGE(""1F5N2lheBqU_ssv2fEg7XSiyl0_Jtf24RQubw3IWp7fc"",""'LC-2 BOM'!C2:AF1000""),X$1,FALSE)"),"05C360")</f>
        <v>05C360</v>
      </c>
      <c r="Y66" s="40" t="str">
        <f ca="1">IFERROR(__xludf.DUMMYFUNCTION("VLOOKUP($D190,IMPORTRANGE(""1F5N2lheBqU_ssv2fEg7XSiyl0_Jtf24RQubw3IWp7fc"",""'LC-2 BOM'!C2:AF900""),Y$1,FALSE)"),"60V Ball Valve, Proportional")</f>
        <v>60V Ball Valve, Proportional</v>
      </c>
      <c r="Z66" s="40" t="str">
        <f ca="1">IFERROR(__xludf.DUMMYFUNCTION("VLOOKUP($D190,IMPORTRANGE(""1F5N2lheBqU_ssv2fEg7XSiyl0_Jtf24RQubw3IWp7fc"",""'LC-2 BOM'!C2:AF900""),Y$1,FALSE)"),"60V Ball Valve, Proportional")</f>
        <v>60V Ball Valve, Proportional</v>
      </c>
      <c r="AA66" s="40" t="str">
        <f ca="1">IFERROR(__xludf.DUMMYFUNCTION("VLOOKUP($D190,IMPORTRANGE(""1F5N2lheBqU_ssv2fEg7XSiyl0_Jtf24RQubw3IWp7fc"",""'LC-2 BOM'!C2:AF900""),Y$1,FALSE)"),"60V Ball Valve, Proportional")</f>
        <v>60V Ball Valve, Proportional</v>
      </c>
      <c r="AB66" s="40" t="str">
        <f ca="1">IFERROR(__xludf.DUMMYFUNCTION("VLOOKUP($D190,IMPORTRANGE(""1F5N2lheBqU_ssv2fEg7XSiyl0_Jtf24RQubw3IWp7fc"",""'LC-2 BOM'!C2:AF1000""),AB$1,FALSE)"),"WFF LC-2 Liquid Oxygen Schematic MP-105")</f>
        <v>WFF LC-2 Liquid Oxygen Schematic MP-105</v>
      </c>
      <c r="AC66" s="40" t="str">
        <f ca="1">IFERROR(__xludf.DUMMYFUNCTION("VLOOKUP($D190,IMPORTRANGE(""1F5N2lheBqU_ssv2fEg7XSiyl0_Jtf24RQubw3IWp7fc"",""'LC-2 BOM'!C2:AF1000""),AB$1,FALSE)"),"WFF LC-2 Liquid Oxygen Schematic MP-105")</f>
        <v>WFF LC-2 Liquid Oxygen Schematic MP-105</v>
      </c>
      <c r="AD66" s="40" t="str">
        <f ca="1">IFERROR(__xludf.DUMMYFUNCTION("VLOOKUP($D190,IMPORTRANGE(""1F5N2lheBqU_ssv2fEg7XSiyl0_Jtf24RQubw3IWp7fc"",""'LC-2 BOM'!C2:AF1000""),AB$1,FALSE)"),"WFF LC-2 Liquid Oxygen Schematic MP-105")</f>
        <v>WFF LC-2 Liquid Oxygen Schematic MP-105</v>
      </c>
      <c r="AE66" s="40" t="str">
        <f ca="1">IFERROR(__xludf.DUMMYFUNCTION("VLOOKUP($D190,IMPORTRANGE(""1F5N2lheBqU_ssv2fEg7XSiyl0_Jtf24RQubw3IWp7fc"",""'LC-2 BOM'!C2:AF1000""),AB$1,FALSE)"),"WFF LC-2 Liquid Oxygen Schematic MP-105")</f>
        <v>WFF LC-2 Liquid Oxygen Schematic MP-105</v>
      </c>
      <c r="AF66" s="40" t="str">
        <f ca="1">IFERROR(__xludf.DUMMYFUNCTION("VLOOKUP($D190,IMPORTRANGE(""1F5N2lheBqU_ssv2fEg7XSiyl0_Jtf24RQubw3IWp7fc"",""'LC-2 BOM'!C2:AF1000""),AB$1,FALSE)"),"WFF LC-2 Liquid Oxygen Schematic MP-105")</f>
        <v>WFF LC-2 Liquid Oxygen Schematic MP-105</v>
      </c>
      <c r="AG66" s="40" t="str">
        <f ca="1">IFERROR(__xludf.DUMMYFUNCTION("VLOOKUP($D190,IMPORTRANGE(""1F5N2lheBqU_ssv2fEg7XSiyl0_Jtf24RQubw3IWp7fc"",""'LC-2 BOM'!C2:AF1000""),AB$1,FALSE)"),"WFF LC-2 Liquid Oxygen Schematic MP-105")</f>
        <v>WFF LC-2 Liquid Oxygen Schematic MP-105</v>
      </c>
      <c r="AH66" s="40" t="str">
        <f ca="1">IFERROR(__xludf.DUMMYFUNCTION("VLOOKUP($D190,IMPORTRANGE(""1F5N2lheBqU_ssv2fEg7XSiyl0_Jtf24RQubw3IWp7fc"",""'LC-2 BOM'!C2:AF1000""),AB$1,FALSE)"),"WFF LC-2 Liquid Oxygen Schematic MP-105")</f>
        <v>WFF LC-2 Liquid Oxygen Schematic MP-105</v>
      </c>
      <c r="AI66" s="40" t="str">
        <f ca="1">IFERROR(__xludf.DUMMYFUNCTION("VLOOKUP($D190,IMPORTRANGE(""1F5N2lheBqU_ssv2fEg7XSiyl0_Jtf24RQubw3IWp7fc"",""'LC-2 BOM'!C2:AF1000""),AB$1,FALSE)"),"WFF LC-2 Liquid Oxygen Schematic MP-105")</f>
        <v>WFF LC-2 Liquid Oxygen Schematic MP-105</v>
      </c>
      <c r="AJ66" s="40" t="str">
        <f ca="1">IFERROR(__xludf.DUMMYFUNCTION("VLOOKUP($D190,IMPORTRANGE(""1F5N2lheBqU_ssv2fEg7XSiyl0_Jtf24RQubw3IWp7fc"",""'LC-2 BOM'!C2:AF1000""),AB$1,FALSE)"),"WFF LC-2 Liquid Oxygen Schematic MP-105")</f>
        <v>WFF LC-2 Liquid Oxygen Schematic MP-105</v>
      </c>
      <c r="AK66" s="40" t="str">
        <f ca="1">IFERROR(__xludf.DUMMYFUNCTION("VLOOKUP($D190,IMPORTRANGE(""1F5N2lheBqU_ssv2fEg7XSiyl0_Jtf24RQubw3IWp7fc"",""'LC-2 BOM'!C2:AF1000""),AB$1,FALSE)"),"WFF LC-2 Liquid Oxygen Schematic MP-105")</f>
        <v>WFF LC-2 Liquid Oxygen Schematic MP-105</v>
      </c>
      <c r="AL66" s="40" t="str">
        <f ca="1">IFERROR(__xludf.DUMMYFUNCTION("VLOOKUP($D190,IMPORTRANGE(""1F5N2lheBqU_ssv2fEg7XSiyl0_Jtf24RQubw3IWp7fc"",""'LC-2 BOM'!C2:AF1000""),AB$1,FALSE)"),"WFF LC-2 Liquid Oxygen Schematic MP-105")</f>
        <v>WFF LC-2 Liquid Oxygen Schematic MP-105</v>
      </c>
      <c r="AM66" s="40" t="str">
        <f ca="1">IFERROR(__xludf.DUMMYFUNCTION("VLOOKUP($D190,IMPORTRANGE(""1F5N2lheBqU_ssv2fEg7XSiyl0_Jtf24RQubw3IWp7fc"",""'LC-2 BOM'!C2:AF1000""),AB$1,FALSE)"),"WFF LC-2 Liquid Oxygen Schematic MP-105")</f>
        <v>WFF LC-2 Liquid Oxygen Schematic MP-105</v>
      </c>
      <c r="AN66" s="40" t="str">
        <f ca="1">IFERROR(__xludf.DUMMYFUNCTION("VLOOKUP($D190,IMPORTRANGE(""1F5N2lheBqU_ssv2fEg7XSiyl0_Jtf24RQubw3IWp7fc"",""'LC-2 BOM'!C2:AF1000""),AB$1,FALSE)"),"WFF LC-2 Liquid Oxygen Schematic MP-105")</f>
        <v>WFF LC-2 Liquid Oxygen Schematic MP-105</v>
      </c>
      <c r="AO66" s="40" t="str">
        <f ca="1">IFERROR(__xludf.DUMMYFUNCTION("VLOOKUP($D190,IMPORTRANGE(""1F5N2lheBqU_ssv2fEg7XSiyl0_Jtf24RQubw3IWp7fc"",""'LC-2 BOM'!C2:AF1000""),AB$1,FALSE)"),"WFF LC-2 Liquid Oxygen Schematic MP-105")</f>
        <v>WFF LC-2 Liquid Oxygen Schematic MP-105</v>
      </c>
      <c r="AP66" s="40" t="str">
        <f ca="1">IFERROR(__xludf.DUMMYFUNCTION("VLOOKUP($D190,IMPORTRANGE(""1F5N2lheBqU_ssv2fEg7XSiyl0_Jtf24RQubw3IWp7fc"",""'LC-2 BOM'!C2:AF1000""),AB$1,FALSE)"),"WFF LC-2 Liquid Oxygen Schematic MP-105")</f>
        <v>WFF LC-2 Liquid Oxygen Schematic MP-105</v>
      </c>
      <c r="AQ66" s="40" t="str">
        <f ca="1">IFERROR(__xludf.DUMMYFUNCTION("VLOOKUP($D190,IMPORTRANGE(""1F5N2lheBqU_ssv2fEg7XSiyl0_Jtf24RQubw3IWp7fc"",""'LC-2 BOM'!C2:AF1000""),AB$1,FALSE)"),"WFF LC-2 Liquid Oxygen Schematic MP-105")</f>
        <v>WFF LC-2 Liquid Oxygen Schematic MP-105</v>
      </c>
      <c r="AR66" s="40" t="str">
        <f ca="1">IFERROR(__xludf.DUMMYFUNCTION("VLOOKUP($D190,IMPORTRANGE(""1F5N2lheBqU_ssv2fEg7XSiyl0_Jtf24RQubw3IWp7fc"",""'LC-2 BOM'!C2:AF1000""),AB$1,FALSE)"),"WFF LC-2 Liquid Oxygen Schematic MP-105")</f>
        <v>WFF LC-2 Liquid Oxygen Schematic MP-105</v>
      </c>
      <c r="AS66" s="40" t="str">
        <f ca="1">IFERROR(__xludf.DUMMYFUNCTION("VLOOKUP($D190,IMPORTRANGE(""1F5N2lheBqU_ssv2fEg7XSiyl0_Jtf24RQubw3IWp7fc"",""'LC-2 BOM'!C2:AF1000""),AB$1,FALSE)"),"WFF LC-2 Liquid Oxygen Schematic MP-105")</f>
        <v>WFF LC-2 Liquid Oxygen Schematic MP-105</v>
      </c>
      <c r="AT66" s="40" t="str">
        <f ca="1">IFERROR(__xludf.DUMMYFUNCTION("VLOOKUP($D190,IMPORTRANGE(""1F5N2lheBqU_ssv2fEg7XSiyl0_Jtf24RQubw3IWp7fc"",""'LC-2 BOM'!C2:AF1000""),AB$1,FALSE)"),"WFF LC-2 Liquid Oxygen Schematic MP-105")</f>
        <v>WFF LC-2 Liquid Oxygen Schematic MP-105</v>
      </c>
      <c r="AU66" s="40" t="str">
        <f ca="1">IFERROR(__xludf.DUMMYFUNCTION("VLOOKUP($D190,IMPORTRANGE(""1F5N2lheBqU_ssv2fEg7XSiyl0_Jtf24RQubw3IWp7fc"",""'LC-2 BOM'!C2:AF1000""),AB$1,FALSE)"),"WFF LC-2 Liquid Oxygen Schematic MP-105")</f>
        <v>WFF LC-2 Liquid Oxygen Schematic MP-105</v>
      </c>
      <c r="AV66" s="40" t="str">
        <f ca="1">IFERROR(__xludf.DUMMYFUNCTION("VLOOKUP($D190,IMPORTRANGE(""1F5N2lheBqU_ssv2fEg7XSiyl0_Jtf24RQubw3IWp7fc"",""'LC-2 BOM'!C2:AF1000""),AB$1,FALSE)"),"WFF LC-2 Liquid Oxygen Schematic MP-105")</f>
        <v>WFF LC-2 Liquid Oxygen Schematic MP-105</v>
      </c>
      <c r="AW66" s="40" t="str">
        <f ca="1">IFERROR(__xludf.DUMMYFUNCTION("VLOOKUP($D190,IMPORTRANGE(""1F5N2lheBqU_ssv2fEg7XSiyl0_Jtf24RQubw3IWp7fc"",""'LC-2 BOM'!C2:AF1000""),AB$1,FALSE)"),"WFF LC-2 Liquid Oxygen Schematic MP-105")</f>
        <v>WFF LC-2 Liquid Oxygen Schematic MP-105</v>
      </c>
      <c r="AX66" s="40" t="str">
        <f ca="1">IFERROR(__xludf.DUMMYFUNCTION("VLOOKUP($D190,IMPORTRANGE(""1F5N2lheBqU_ssv2fEg7XSiyl0_Jtf24RQubw3IWp7fc"",""'LC-2 BOM'!C2:AF1000""),AB$1,FALSE)"),"WFF LC-2 Liquid Oxygen Schematic MP-105")</f>
        <v>WFF LC-2 Liquid Oxygen Schematic MP-105</v>
      </c>
      <c r="AY66" s="40" t="str">
        <f ca="1">IFERROR(__xludf.DUMMYFUNCTION("VLOOKUP($D190,IMPORTRANGE(""1F5N2lheBqU_ssv2fEg7XSiyl0_Jtf24RQubw3IWp7fc"",""'LC-2 BOM'!C2:AF1000""),AB$1,FALSE)"),"WFF LC-2 Liquid Oxygen Schematic MP-105")</f>
        <v>WFF LC-2 Liquid Oxygen Schematic MP-105</v>
      </c>
      <c r="AZ66" s="40" t="str">
        <f ca="1">IFERROR(__xludf.DUMMYFUNCTION("VLOOKUP($D190,IMPORTRANGE(""1F5N2lheBqU_ssv2fEg7XSiyl0_Jtf24RQubw3IWp7fc"",""'LC-2 BOM'!C2:AF1000""),AB$1,FALSE)"),"WFF LC-2 Liquid Oxygen Schematic MP-105")</f>
        <v>WFF LC-2 Liquid Oxygen Schematic MP-105</v>
      </c>
      <c r="BA66" s="40" t="str">
        <f ca="1">IFERROR(__xludf.DUMMYFUNCTION("VLOOKUP($D190,IMPORTRANGE(""1F5N2lheBqU_ssv2fEg7XSiyl0_Jtf24RQubw3IWp7fc"",""'LC-2 BOM'!C2:AF1000""),AB$1,FALSE)"),"WFF LC-2 Liquid Oxygen Schematic MP-105")</f>
        <v>WFF LC-2 Liquid Oxygen Schematic MP-105</v>
      </c>
    </row>
    <row r="67" spans="1:53" ht="25.5">
      <c r="A67" s="119" t="str">
        <f>CONCATENATE(VLOOKUP(E67,Systems,2,FALSE),"-",VLOOKUP(F67,Subsystems,2,FALSE),"-",VLOOKUP(G67,Components,2,FALSE),"-",VLOOKUP(R67,Metrics,2,FALSE),"-",B67)</f>
        <v>LOX-LS1-PVL-Pos-396</v>
      </c>
      <c r="B67" s="100">
        <v>396</v>
      </c>
      <c r="C67" s="99" t="s">
        <v>233</v>
      </c>
      <c r="D67" s="103" t="s">
        <v>234</v>
      </c>
      <c r="E67" s="99" t="s">
        <v>184</v>
      </c>
      <c r="F67" s="99" t="s">
        <v>220</v>
      </c>
      <c r="G67" s="99" t="s">
        <v>146</v>
      </c>
      <c r="H67" s="100" t="s">
        <v>152</v>
      </c>
      <c r="I67" s="100" t="str">
        <f>VLOOKUP(L67,InterfaceCards,2,FALSE)</f>
        <v>C2</v>
      </c>
      <c r="J67" s="39" t="str">
        <f>VLOOKUP(I67,'REF - Interface Cards'!$F$2:$G$11,2,FALSE)</f>
        <v>CB8</v>
      </c>
      <c r="K67" s="100">
        <f>VLOOKUP(L67,InterfaceCards,3,FALSE)</f>
        <v>2</v>
      </c>
      <c r="L67" s="99" t="s">
        <v>222</v>
      </c>
      <c r="M67" s="99">
        <v>2</v>
      </c>
      <c r="N67" s="96" t="s">
        <v>104</v>
      </c>
      <c r="O67" s="100" t="s">
        <v>187</v>
      </c>
      <c r="P67" s="205"/>
      <c r="Q67" s="205"/>
      <c r="R67" s="268" t="s">
        <v>149</v>
      </c>
      <c r="S67" s="119" t="s">
        <v>150</v>
      </c>
      <c r="T67" s="264"/>
      <c r="U67" s="205"/>
      <c r="V67" s="205" t="b">
        <v>0</v>
      </c>
      <c r="W67" s="115" t="str">
        <f>CONCATENATE(L67,":",N67)</f>
        <v>AO6:01</v>
      </c>
      <c r="X67" s="40" t="str">
        <f ca="1">IFERROR(__xludf.DUMMYFUNCTION("VLOOKUP($D119,IMPORTRANGE(""1F5N2lheBqU_ssv2fEg7XSiyl0_Jtf24RQubw3IWp7fc"",""'LC-2 BOM'!C2:AF1000""),X$1,FALSE)"),"05C360")</f>
        <v>05C360</v>
      </c>
      <c r="Y67" s="40" t="str">
        <f ca="1">IFERROR(__xludf.DUMMYFUNCTION("VLOOKUP($D194,IMPORTRANGE(""1zGeY54V42y3h6ga3LEauokEcjIAfHuNXKCYKLfLWtMI"",""'LC-2 BOM'!C2:AF900""),Y$1,FALSE)"),"60V Ball Valve, Proportional")</f>
        <v>60V Ball Valve, Proportional</v>
      </c>
      <c r="Z67" s="40" t="str">
        <f ca="1">IFERROR(__xludf.DUMMYFUNCTION("VLOOKUP($D194,IMPORTRANGE(""1zGeY54V42y3h6ga3LEauokEcjIAfHuNXKCYKLfLWtMI"",""'LC-2 BOM'!C2:AF900""),Y$1,FALSE)"),"60V Ball Valve, Proportional")</f>
        <v>60V Ball Valve, Proportional</v>
      </c>
      <c r="AA67" s="40" t="str">
        <f ca="1">IFERROR(__xludf.DUMMYFUNCTION("VLOOKUP($D194,IMPORTRANGE(""1zGeY54V42y3h6ga3LEauokEcjIAfHuNXKCYKLfLWtMI"",""'LC-2 BOM'!C2:AF900""),Y$1,FALSE)"),"60V Ball Valve, Proportional")</f>
        <v>60V Ball Valve, Proportional</v>
      </c>
      <c r="AB67" s="40" t="str">
        <f ca="1">IFERROR(__xludf.DUMMYFUNCTION("VLOOKUP($D194,IMPORTRANGE(""1F5N2lheBqU_ssv2fEg7XSiyl0_Jtf24RQubw3IWp7fc"",""'LC-2 BOM'!C2:AF1000""),AB$1,FALSE)"),"WFF LC-2 Liquid Oxygen Schematic MP-105")</f>
        <v>WFF LC-2 Liquid Oxygen Schematic MP-105</v>
      </c>
      <c r="AC67" s="40" t="str">
        <f ca="1">IFERROR(__xludf.DUMMYFUNCTION("VLOOKUP($D194,IMPORTRANGE(""1F5N2lheBqU_ssv2fEg7XSiyl0_Jtf24RQubw3IWp7fc"",""'LC-2 BOM'!C2:AF1000""),AB$1,FALSE)"),"WFF LC-2 Liquid Oxygen Schematic MP-105")</f>
        <v>WFF LC-2 Liquid Oxygen Schematic MP-105</v>
      </c>
      <c r="AD67" s="40" t="str">
        <f ca="1">IFERROR(__xludf.DUMMYFUNCTION("VLOOKUP($D194,IMPORTRANGE(""1F5N2lheBqU_ssv2fEg7XSiyl0_Jtf24RQubw3IWp7fc"",""'LC-2 BOM'!C2:AF1000""),AB$1,FALSE)"),"WFF LC-2 Liquid Oxygen Schematic MP-105")</f>
        <v>WFF LC-2 Liquid Oxygen Schematic MP-105</v>
      </c>
      <c r="AE67" s="40" t="str">
        <f ca="1">IFERROR(__xludf.DUMMYFUNCTION("VLOOKUP($D194,IMPORTRANGE(""1F5N2lheBqU_ssv2fEg7XSiyl0_Jtf24RQubw3IWp7fc"",""'LC-2 BOM'!C2:AF1000""),AB$1,FALSE)"),"WFF LC-2 Liquid Oxygen Schematic MP-105")</f>
        <v>WFF LC-2 Liquid Oxygen Schematic MP-105</v>
      </c>
      <c r="AF67" s="40" t="str">
        <f ca="1">IFERROR(__xludf.DUMMYFUNCTION("VLOOKUP($D194,IMPORTRANGE(""1F5N2lheBqU_ssv2fEg7XSiyl0_Jtf24RQubw3IWp7fc"",""'LC-2 BOM'!C2:AF1000""),AB$1,FALSE)"),"WFF LC-2 Liquid Oxygen Schematic MP-105")</f>
        <v>WFF LC-2 Liquid Oxygen Schematic MP-105</v>
      </c>
      <c r="AG67" s="40" t="str">
        <f ca="1">IFERROR(__xludf.DUMMYFUNCTION("VLOOKUP($D194,IMPORTRANGE(""1F5N2lheBqU_ssv2fEg7XSiyl0_Jtf24RQubw3IWp7fc"",""'LC-2 BOM'!C2:AF1000""),AB$1,FALSE)"),"WFF LC-2 Liquid Oxygen Schematic MP-105")</f>
        <v>WFF LC-2 Liquid Oxygen Schematic MP-105</v>
      </c>
      <c r="AH67" s="40" t="str">
        <f ca="1">IFERROR(__xludf.DUMMYFUNCTION("VLOOKUP($D194,IMPORTRANGE(""1F5N2lheBqU_ssv2fEg7XSiyl0_Jtf24RQubw3IWp7fc"",""'LC-2 BOM'!C2:AF1000""),AB$1,FALSE)"),"WFF LC-2 Liquid Oxygen Schematic MP-105")</f>
        <v>WFF LC-2 Liquid Oxygen Schematic MP-105</v>
      </c>
      <c r="AI67" s="40" t="str">
        <f ca="1">IFERROR(__xludf.DUMMYFUNCTION("VLOOKUP($D194,IMPORTRANGE(""1F5N2lheBqU_ssv2fEg7XSiyl0_Jtf24RQubw3IWp7fc"",""'LC-2 BOM'!C2:AF1000""),AB$1,FALSE)"),"WFF LC-2 Liquid Oxygen Schematic MP-105")</f>
        <v>WFF LC-2 Liquid Oxygen Schematic MP-105</v>
      </c>
      <c r="AJ67" s="40" t="str">
        <f ca="1">IFERROR(__xludf.DUMMYFUNCTION("VLOOKUP($D194,IMPORTRANGE(""1F5N2lheBqU_ssv2fEg7XSiyl0_Jtf24RQubw3IWp7fc"",""'LC-2 BOM'!C2:AF1000""),AB$1,FALSE)"),"WFF LC-2 Liquid Oxygen Schematic MP-105")</f>
        <v>WFF LC-2 Liquid Oxygen Schematic MP-105</v>
      </c>
      <c r="AK67" s="40" t="str">
        <f ca="1">IFERROR(__xludf.DUMMYFUNCTION("VLOOKUP($D194,IMPORTRANGE(""1F5N2lheBqU_ssv2fEg7XSiyl0_Jtf24RQubw3IWp7fc"",""'LC-2 BOM'!C2:AF1000""),AB$1,FALSE)"),"WFF LC-2 Liquid Oxygen Schematic MP-105")</f>
        <v>WFF LC-2 Liquid Oxygen Schematic MP-105</v>
      </c>
      <c r="AL67" s="40" t="str">
        <f ca="1">IFERROR(__xludf.DUMMYFUNCTION("VLOOKUP($D194,IMPORTRANGE(""1F5N2lheBqU_ssv2fEg7XSiyl0_Jtf24RQubw3IWp7fc"",""'LC-2 BOM'!C2:AF1000""),AB$1,FALSE)"),"WFF LC-2 Liquid Oxygen Schematic MP-105")</f>
        <v>WFF LC-2 Liquid Oxygen Schematic MP-105</v>
      </c>
      <c r="AM67" s="40" t="str">
        <f ca="1">IFERROR(__xludf.DUMMYFUNCTION("VLOOKUP($D194,IMPORTRANGE(""1F5N2lheBqU_ssv2fEg7XSiyl0_Jtf24RQubw3IWp7fc"",""'LC-2 BOM'!C2:AF1000""),AB$1,FALSE)"),"WFF LC-2 Liquid Oxygen Schematic MP-105")</f>
        <v>WFF LC-2 Liquid Oxygen Schematic MP-105</v>
      </c>
      <c r="AN67" s="40" t="str">
        <f ca="1">IFERROR(__xludf.DUMMYFUNCTION("VLOOKUP($D194,IMPORTRANGE(""1F5N2lheBqU_ssv2fEg7XSiyl0_Jtf24RQubw3IWp7fc"",""'LC-2 BOM'!C2:AF1000""),AB$1,FALSE)"),"WFF LC-2 Liquid Oxygen Schematic MP-105")</f>
        <v>WFF LC-2 Liquid Oxygen Schematic MP-105</v>
      </c>
      <c r="AO67" s="40" t="str">
        <f ca="1">IFERROR(__xludf.DUMMYFUNCTION("VLOOKUP($D194,IMPORTRANGE(""1F5N2lheBqU_ssv2fEg7XSiyl0_Jtf24RQubw3IWp7fc"",""'LC-2 BOM'!C2:AF1000""),AB$1,FALSE)"),"WFF LC-2 Liquid Oxygen Schematic MP-105")</f>
        <v>WFF LC-2 Liquid Oxygen Schematic MP-105</v>
      </c>
      <c r="AP67" s="40" t="str">
        <f ca="1">IFERROR(__xludf.DUMMYFUNCTION("VLOOKUP($D194,IMPORTRANGE(""1F5N2lheBqU_ssv2fEg7XSiyl0_Jtf24RQubw3IWp7fc"",""'LC-2 BOM'!C2:AF1000""),AB$1,FALSE)"),"WFF LC-2 Liquid Oxygen Schematic MP-105")</f>
        <v>WFF LC-2 Liquid Oxygen Schematic MP-105</v>
      </c>
      <c r="AQ67" s="40" t="str">
        <f ca="1">IFERROR(__xludf.DUMMYFUNCTION("VLOOKUP($D194,IMPORTRANGE(""1F5N2lheBqU_ssv2fEg7XSiyl0_Jtf24RQubw3IWp7fc"",""'LC-2 BOM'!C2:AF1000""),AB$1,FALSE)"),"WFF LC-2 Liquid Oxygen Schematic MP-105")</f>
        <v>WFF LC-2 Liquid Oxygen Schematic MP-105</v>
      </c>
      <c r="AR67" s="40" t="str">
        <f ca="1">IFERROR(__xludf.DUMMYFUNCTION("VLOOKUP($D194,IMPORTRANGE(""1F5N2lheBqU_ssv2fEg7XSiyl0_Jtf24RQubw3IWp7fc"",""'LC-2 BOM'!C2:AF1000""),AB$1,FALSE)"),"WFF LC-2 Liquid Oxygen Schematic MP-105")</f>
        <v>WFF LC-2 Liquid Oxygen Schematic MP-105</v>
      </c>
      <c r="AS67" s="40" t="str">
        <f ca="1">IFERROR(__xludf.DUMMYFUNCTION("VLOOKUP($D194,IMPORTRANGE(""1F5N2lheBqU_ssv2fEg7XSiyl0_Jtf24RQubw3IWp7fc"",""'LC-2 BOM'!C2:AF1000""),AB$1,FALSE)"),"WFF LC-2 Liquid Oxygen Schematic MP-105")</f>
        <v>WFF LC-2 Liquid Oxygen Schematic MP-105</v>
      </c>
      <c r="AT67" s="40" t="str">
        <f ca="1">IFERROR(__xludf.DUMMYFUNCTION("VLOOKUP($D194,IMPORTRANGE(""1F5N2lheBqU_ssv2fEg7XSiyl0_Jtf24RQubw3IWp7fc"",""'LC-2 BOM'!C2:AF1000""),AB$1,FALSE)"),"WFF LC-2 Liquid Oxygen Schematic MP-105")</f>
        <v>WFF LC-2 Liquid Oxygen Schematic MP-105</v>
      </c>
      <c r="AU67" s="40" t="str">
        <f ca="1">IFERROR(__xludf.DUMMYFUNCTION("VLOOKUP($D194,IMPORTRANGE(""1F5N2lheBqU_ssv2fEg7XSiyl0_Jtf24RQubw3IWp7fc"",""'LC-2 BOM'!C2:AF1000""),AB$1,FALSE)"),"WFF LC-2 Liquid Oxygen Schematic MP-105")</f>
        <v>WFF LC-2 Liquid Oxygen Schematic MP-105</v>
      </c>
      <c r="AV67" s="40" t="str">
        <f ca="1">IFERROR(__xludf.DUMMYFUNCTION("VLOOKUP($D194,IMPORTRANGE(""1F5N2lheBqU_ssv2fEg7XSiyl0_Jtf24RQubw3IWp7fc"",""'LC-2 BOM'!C2:AF1000""),AB$1,FALSE)"),"WFF LC-2 Liquid Oxygen Schematic MP-105")</f>
        <v>WFF LC-2 Liquid Oxygen Schematic MP-105</v>
      </c>
      <c r="AW67" s="40" t="str">
        <f ca="1">IFERROR(__xludf.DUMMYFUNCTION("VLOOKUP($D194,IMPORTRANGE(""1F5N2lheBqU_ssv2fEg7XSiyl0_Jtf24RQubw3IWp7fc"",""'LC-2 BOM'!C2:AF1000""),AB$1,FALSE)"),"WFF LC-2 Liquid Oxygen Schematic MP-105")</f>
        <v>WFF LC-2 Liquid Oxygen Schematic MP-105</v>
      </c>
      <c r="AX67" s="40" t="str">
        <f ca="1">IFERROR(__xludf.DUMMYFUNCTION("VLOOKUP($D194,IMPORTRANGE(""1F5N2lheBqU_ssv2fEg7XSiyl0_Jtf24RQubw3IWp7fc"",""'LC-2 BOM'!C2:AF1000""),AB$1,FALSE)"),"WFF LC-2 Liquid Oxygen Schematic MP-105")</f>
        <v>WFF LC-2 Liquid Oxygen Schematic MP-105</v>
      </c>
      <c r="AY67" s="40" t="str">
        <f ca="1">IFERROR(__xludf.DUMMYFUNCTION("VLOOKUP($D194,IMPORTRANGE(""1F5N2lheBqU_ssv2fEg7XSiyl0_Jtf24RQubw3IWp7fc"",""'LC-2 BOM'!C2:AF1000""),AB$1,FALSE)"),"WFF LC-2 Liquid Oxygen Schematic MP-105")</f>
        <v>WFF LC-2 Liquid Oxygen Schematic MP-105</v>
      </c>
      <c r="AZ67" s="40" t="str">
        <f ca="1">IFERROR(__xludf.DUMMYFUNCTION("VLOOKUP($D194,IMPORTRANGE(""1F5N2lheBqU_ssv2fEg7XSiyl0_Jtf24RQubw3IWp7fc"",""'LC-2 BOM'!C2:AF1000""),AB$1,FALSE)"),"WFF LC-2 Liquid Oxygen Schematic MP-105")</f>
        <v>WFF LC-2 Liquid Oxygen Schematic MP-105</v>
      </c>
      <c r="BA67" s="40" t="str">
        <f ca="1">IFERROR(__xludf.DUMMYFUNCTION("VLOOKUP($D194,IMPORTRANGE(""1F5N2lheBqU_ssv2fEg7XSiyl0_Jtf24RQubw3IWp7fc"",""'LC-2 BOM'!C2:AF1000""),AB$1,FALSE)"),"WFF LC-2 Liquid Oxygen Schematic MP-105")</f>
        <v>WFF LC-2 Liquid Oxygen Schematic MP-105</v>
      </c>
    </row>
    <row r="68" spans="1:53" ht="14.25">
      <c r="A68" s="119" t="str">
        <f>CONCATENATE(VLOOKUP(E68,Systems,2,FALSE),"-",VLOOKUP(F68,Subsystems,2,FALSE),"-",VLOOKUP(G68,Components,2,FALSE),"-",VLOOKUP(R68,Metrics,2,FALSE),"-",B68)</f>
        <v>LOX-LS1-DVL-Pos-382</v>
      </c>
      <c r="B68" s="100">
        <v>382</v>
      </c>
      <c r="C68" s="99" t="s">
        <v>235</v>
      </c>
      <c r="D68" s="103" t="s">
        <v>236</v>
      </c>
      <c r="E68" s="99" t="s">
        <v>184</v>
      </c>
      <c r="F68" s="99" t="s">
        <v>220</v>
      </c>
      <c r="G68" s="99" t="s">
        <v>101</v>
      </c>
      <c r="H68" s="100" t="s">
        <v>102</v>
      </c>
      <c r="I68" s="100" t="str">
        <f>VLOOKUP(L68,InterfaceCards,2,FALSE)</f>
        <v>C1</v>
      </c>
      <c r="J68" s="39" t="str">
        <f>VLOOKUP(I68,'REF - Interface Cards'!$F$2:$G$11,2,FALSE)</f>
        <v>CB1</v>
      </c>
      <c r="K68" s="100">
        <f>VLOOKUP(L68,InterfaceCards,3,FALSE)</f>
        <v>3</v>
      </c>
      <c r="L68" s="99" t="s">
        <v>237</v>
      </c>
      <c r="M68" s="99">
        <v>15</v>
      </c>
      <c r="N68" s="96">
        <v>12</v>
      </c>
      <c r="O68" s="100" t="s">
        <v>187</v>
      </c>
      <c r="P68" s="205"/>
      <c r="Q68" s="205"/>
      <c r="R68" s="268" t="s">
        <v>149</v>
      </c>
      <c r="S68" s="119" t="s">
        <v>150</v>
      </c>
      <c r="T68" s="264"/>
      <c r="U68" s="205"/>
      <c r="V68" s="205" t="b">
        <v>0</v>
      </c>
      <c r="W68" s="115" t="str">
        <f>CONCATENATE(L68,":",N68)</f>
        <v>DO3:12</v>
      </c>
      <c r="X68" s="40" t="str">
        <f ca="1">IFERROR(__xludf.DUMMYFUNCTION("VLOOKUP($D4,IMPORTRANGE(""1F5N2lheBqU_ssv2fEg7XSiyl0_Jtf24RQubw3IWp7fc"",""'LC-2 BOM'!C2:AF1000""),X$1,FALSE)"),"S13.2")</f>
        <v>S13.2</v>
      </c>
      <c r="Y68" s="40" t="str">
        <f ca="1">IFERROR(__xludf.DUMMYFUNCTION("VLOOKUP($D65,IMPORTRANGE(""1F5N2lheBqU_ssv2fEg7XSiyl0_Jtf24RQubw3IWp7fc"",""'LC-2 BOM'!C2:AF900""),Y$1,FALSE)"),"Ball Valve, Discrete")</f>
        <v>Ball Valve, Discrete</v>
      </c>
      <c r="Z68" s="40" t="str">
        <f ca="1">IFERROR(__xludf.DUMMYFUNCTION("VLOOKUP($D65,IMPORTRANGE(""1F5N2lheBqU_ssv2fEg7XSiyl0_Jtf24RQubw3IWp7fc"",""'LC-2 BOM'!C2:AF900""),Y$1,FALSE)"),"Ball Valve, Discrete")</f>
        <v>Ball Valve, Discrete</v>
      </c>
      <c r="AA68" s="40" t="str">
        <f ca="1">IFERROR(__xludf.DUMMYFUNCTION("VLOOKUP($D65,IMPORTRANGE(""1F5N2lheBqU_ssv2fEg7XSiyl0_Jtf24RQubw3IWp7fc"",""'LC-2 BOM'!C2:AF900""),Y$1,FALSE)"),"Ball Valve, Discrete")</f>
        <v>Ball Valve, Discrete</v>
      </c>
      <c r="AB68" s="40" t="str">
        <f ca="1">IFERROR(__xludf.DUMMYFUNCTION("VLOOKUP($D65,IMPORTRANGE(""1F5N2lheBqU_ssv2fEg7XSiyl0_Jtf24RQubw3IWp7fc"",""'LC-2 BOM'!C2:AF1000""),AB$1,FALSE)"),"WFF LC-2 Liquid Oxygen Schematic MP-105")</f>
        <v>WFF LC-2 Liquid Oxygen Schematic MP-105</v>
      </c>
      <c r="AC68" s="40" t="str">
        <f ca="1">IFERROR(__xludf.DUMMYFUNCTION("VLOOKUP($D65,IMPORTRANGE(""1F5N2lheBqU_ssv2fEg7XSiyl0_Jtf24RQubw3IWp7fc"",""'LC-2 BOM'!C2:AF1000""),AB$1,FALSE)"),"WFF LC-2 Liquid Oxygen Schematic MP-105")</f>
        <v>WFF LC-2 Liquid Oxygen Schematic MP-105</v>
      </c>
      <c r="AD68" s="40" t="str">
        <f ca="1">IFERROR(__xludf.DUMMYFUNCTION("VLOOKUP($D65,IMPORTRANGE(""1F5N2lheBqU_ssv2fEg7XSiyl0_Jtf24RQubw3IWp7fc"",""'LC-2 BOM'!C2:AF1000""),AB$1,FALSE)"),"WFF LC-2 Liquid Oxygen Schematic MP-105")</f>
        <v>WFF LC-2 Liquid Oxygen Schematic MP-105</v>
      </c>
      <c r="AE68" s="40" t="str">
        <f ca="1">IFERROR(__xludf.DUMMYFUNCTION("VLOOKUP($D65,IMPORTRANGE(""1F5N2lheBqU_ssv2fEg7XSiyl0_Jtf24RQubw3IWp7fc"",""'LC-2 BOM'!C2:AF1000""),AB$1,FALSE)"),"WFF LC-2 Liquid Oxygen Schematic MP-105")</f>
        <v>WFF LC-2 Liquid Oxygen Schematic MP-105</v>
      </c>
      <c r="AF68" s="40" t="str">
        <f ca="1">IFERROR(__xludf.DUMMYFUNCTION("VLOOKUP($D65,IMPORTRANGE(""1F5N2lheBqU_ssv2fEg7XSiyl0_Jtf24RQubw3IWp7fc"",""'LC-2 BOM'!C2:AF1000""),AB$1,FALSE)"),"WFF LC-2 Liquid Oxygen Schematic MP-105")</f>
        <v>WFF LC-2 Liquid Oxygen Schematic MP-105</v>
      </c>
      <c r="AG68" s="40" t="str">
        <f ca="1">IFERROR(__xludf.DUMMYFUNCTION("VLOOKUP($D65,IMPORTRANGE(""1F5N2lheBqU_ssv2fEg7XSiyl0_Jtf24RQubw3IWp7fc"",""'LC-2 BOM'!C2:AF1000""),AB$1,FALSE)"),"WFF LC-2 Liquid Oxygen Schematic MP-105")</f>
        <v>WFF LC-2 Liquid Oxygen Schematic MP-105</v>
      </c>
      <c r="AH68" s="40" t="str">
        <f ca="1">IFERROR(__xludf.DUMMYFUNCTION("VLOOKUP($D65,IMPORTRANGE(""1F5N2lheBqU_ssv2fEg7XSiyl0_Jtf24RQubw3IWp7fc"",""'LC-2 BOM'!C2:AF1000""),AB$1,FALSE)"),"WFF LC-2 Liquid Oxygen Schematic MP-105")</f>
        <v>WFF LC-2 Liquid Oxygen Schematic MP-105</v>
      </c>
      <c r="AI68" s="40" t="str">
        <f ca="1">IFERROR(__xludf.DUMMYFUNCTION("VLOOKUP($D65,IMPORTRANGE(""1F5N2lheBqU_ssv2fEg7XSiyl0_Jtf24RQubw3IWp7fc"",""'LC-2 BOM'!C2:AF1000""),AB$1,FALSE)"),"WFF LC-2 Liquid Oxygen Schematic MP-105")</f>
        <v>WFF LC-2 Liquid Oxygen Schematic MP-105</v>
      </c>
      <c r="AJ68" s="40" t="str">
        <f ca="1">IFERROR(__xludf.DUMMYFUNCTION("VLOOKUP($D65,IMPORTRANGE(""1F5N2lheBqU_ssv2fEg7XSiyl0_Jtf24RQubw3IWp7fc"",""'LC-2 BOM'!C2:AF1000""),AB$1,FALSE)"),"WFF LC-2 Liquid Oxygen Schematic MP-105")</f>
        <v>WFF LC-2 Liquid Oxygen Schematic MP-105</v>
      </c>
      <c r="AK68" s="40" t="str">
        <f ca="1">IFERROR(__xludf.DUMMYFUNCTION("VLOOKUP($D65,IMPORTRANGE(""1F5N2lheBqU_ssv2fEg7XSiyl0_Jtf24RQubw3IWp7fc"",""'LC-2 BOM'!C2:AF1000""),AB$1,FALSE)"),"WFF LC-2 Liquid Oxygen Schematic MP-105")</f>
        <v>WFF LC-2 Liquid Oxygen Schematic MP-105</v>
      </c>
      <c r="AL68" s="40" t="str">
        <f ca="1">IFERROR(__xludf.DUMMYFUNCTION("VLOOKUP($D65,IMPORTRANGE(""1F5N2lheBqU_ssv2fEg7XSiyl0_Jtf24RQubw3IWp7fc"",""'LC-2 BOM'!C2:AF1000""),AB$1,FALSE)"),"WFF LC-2 Liquid Oxygen Schematic MP-105")</f>
        <v>WFF LC-2 Liquid Oxygen Schematic MP-105</v>
      </c>
      <c r="AM68" s="40" t="str">
        <f ca="1">IFERROR(__xludf.DUMMYFUNCTION("VLOOKUP($D65,IMPORTRANGE(""1F5N2lheBqU_ssv2fEg7XSiyl0_Jtf24RQubw3IWp7fc"",""'LC-2 BOM'!C2:AF1000""),AB$1,FALSE)"),"WFF LC-2 Liquid Oxygen Schematic MP-105")</f>
        <v>WFF LC-2 Liquid Oxygen Schematic MP-105</v>
      </c>
      <c r="AN68" s="40" t="str">
        <f ca="1">IFERROR(__xludf.DUMMYFUNCTION("VLOOKUP($D65,IMPORTRANGE(""1F5N2lheBqU_ssv2fEg7XSiyl0_Jtf24RQubw3IWp7fc"",""'LC-2 BOM'!C2:AF1000""),AB$1,FALSE)"),"WFF LC-2 Liquid Oxygen Schematic MP-105")</f>
        <v>WFF LC-2 Liquid Oxygen Schematic MP-105</v>
      </c>
      <c r="AO68" s="40" t="str">
        <f ca="1">IFERROR(__xludf.DUMMYFUNCTION("VLOOKUP($D65,IMPORTRANGE(""1F5N2lheBqU_ssv2fEg7XSiyl0_Jtf24RQubw3IWp7fc"",""'LC-2 BOM'!C2:AF1000""),AB$1,FALSE)"),"WFF LC-2 Liquid Oxygen Schematic MP-105")</f>
        <v>WFF LC-2 Liquid Oxygen Schematic MP-105</v>
      </c>
      <c r="AP68" s="40" t="str">
        <f ca="1">IFERROR(__xludf.DUMMYFUNCTION("VLOOKUP($D65,IMPORTRANGE(""1F5N2lheBqU_ssv2fEg7XSiyl0_Jtf24RQubw3IWp7fc"",""'LC-2 BOM'!C2:AF1000""),AB$1,FALSE)"),"WFF LC-2 Liquid Oxygen Schematic MP-105")</f>
        <v>WFF LC-2 Liquid Oxygen Schematic MP-105</v>
      </c>
      <c r="AQ68" s="40" t="str">
        <f ca="1">IFERROR(__xludf.DUMMYFUNCTION("VLOOKUP($D65,IMPORTRANGE(""1F5N2lheBqU_ssv2fEg7XSiyl0_Jtf24RQubw3IWp7fc"",""'LC-2 BOM'!C2:AF1000""),AB$1,FALSE)"),"WFF LC-2 Liquid Oxygen Schematic MP-105")</f>
        <v>WFF LC-2 Liquid Oxygen Schematic MP-105</v>
      </c>
      <c r="AR68" s="40" t="str">
        <f ca="1">IFERROR(__xludf.DUMMYFUNCTION("VLOOKUP($D65,IMPORTRANGE(""1F5N2lheBqU_ssv2fEg7XSiyl0_Jtf24RQubw3IWp7fc"",""'LC-2 BOM'!C2:AF1000""),AB$1,FALSE)"),"WFF LC-2 Liquid Oxygen Schematic MP-105")</f>
        <v>WFF LC-2 Liquid Oxygen Schematic MP-105</v>
      </c>
      <c r="AS68" s="40" t="str">
        <f ca="1">IFERROR(__xludf.DUMMYFUNCTION("VLOOKUP($D65,IMPORTRANGE(""1F5N2lheBqU_ssv2fEg7XSiyl0_Jtf24RQubw3IWp7fc"",""'LC-2 BOM'!C2:AF1000""),AB$1,FALSE)"),"WFF LC-2 Liquid Oxygen Schematic MP-105")</f>
        <v>WFF LC-2 Liquid Oxygen Schematic MP-105</v>
      </c>
      <c r="AT68" s="40" t="str">
        <f ca="1">IFERROR(__xludf.DUMMYFUNCTION("VLOOKUP($D65,IMPORTRANGE(""1F5N2lheBqU_ssv2fEg7XSiyl0_Jtf24RQubw3IWp7fc"",""'LC-2 BOM'!C2:AF1000""),AB$1,FALSE)"),"WFF LC-2 Liquid Oxygen Schematic MP-105")</f>
        <v>WFF LC-2 Liquid Oxygen Schematic MP-105</v>
      </c>
      <c r="AU68" s="40" t="str">
        <f ca="1">IFERROR(__xludf.DUMMYFUNCTION("VLOOKUP($D65,IMPORTRANGE(""1F5N2lheBqU_ssv2fEg7XSiyl0_Jtf24RQubw3IWp7fc"",""'LC-2 BOM'!C2:AF1000""),AB$1,FALSE)"),"WFF LC-2 Liquid Oxygen Schematic MP-105")</f>
        <v>WFF LC-2 Liquid Oxygen Schematic MP-105</v>
      </c>
      <c r="AV68" s="40" t="str">
        <f ca="1">IFERROR(__xludf.DUMMYFUNCTION("VLOOKUP($D65,IMPORTRANGE(""1F5N2lheBqU_ssv2fEg7XSiyl0_Jtf24RQubw3IWp7fc"",""'LC-2 BOM'!C2:AF1000""),AB$1,FALSE)"),"WFF LC-2 Liquid Oxygen Schematic MP-105")</f>
        <v>WFF LC-2 Liquid Oxygen Schematic MP-105</v>
      </c>
      <c r="AW68" s="40" t="str">
        <f ca="1">IFERROR(__xludf.DUMMYFUNCTION("VLOOKUP($D65,IMPORTRANGE(""1F5N2lheBqU_ssv2fEg7XSiyl0_Jtf24RQubw3IWp7fc"",""'LC-2 BOM'!C2:AF1000""),AB$1,FALSE)"),"WFF LC-2 Liquid Oxygen Schematic MP-105")</f>
        <v>WFF LC-2 Liquid Oxygen Schematic MP-105</v>
      </c>
      <c r="AX68" s="40" t="str">
        <f ca="1">IFERROR(__xludf.DUMMYFUNCTION("VLOOKUP($D65,IMPORTRANGE(""1F5N2lheBqU_ssv2fEg7XSiyl0_Jtf24RQubw3IWp7fc"",""'LC-2 BOM'!C2:AF1000""),AB$1,FALSE)"),"WFF LC-2 Liquid Oxygen Schematic MP-105")</f>
        <v>WFF LC-2 Liquid Oxygen Schematic MP-105</v>
      </c>
      <c r="AY68" s="40" t="str">
        <f ca="1">IFERROR(__xludf.DUMMYFUNCTION("VLOOKUP($D65,IMPORTRANGE(""1F5N2lheBqU_ssv2fEg7XSiyl0_Jtf24RQubw3IWp7fc"",""'LC-2 BOM'!C2:AF1000""),AB$1,FALSE)"),"WFF LC-2 Liquid Oxygen Schematic MP-105")</f>
        <v>WFF LC-2 Liquid Oxygen Schematic MP-105</v>
      </c>
      <c r="AZ68" s="40" t="str">
        <f ca="1">IFERROR(__xludf.DUMMYFUNCTION("VLOOKUP($D65,IMPORTRANGE(""1F5N2lheBqU_ssv2fEg7XSiyl0_Jtf24RQubw3IWp7fc"",""'LC-2 BOM'!C2:AF1000""),AB$1,FALSE)"),"WFF LC-2 Liquid Oxygen Schematic MP-105")</f>
        <v>WFF LC-2 Liquid Oxygen Schematic MP-105</v>
      </c>
      <c r="BA68" s="40" t="str">
        <f ca="1">IFERROR(__xludf.DUMMYFUNCTION("VLOOKUP($D65,IMPORTRANGE(""1F5N2lheBqU_ssv2fEg7XSiyl0_Jtf24RQubw3IWp7fc"",""'LC-2 BOM'!C2:AF1000""),AB$1,FALSE)"),"WFF LC-2 Liquid Oxygen Schematic MP-105")</f>
        <v>WFF LC-2 Liquid Oxygen Schematic MP-105</v>
      </c>
    </row>
    <row r="69" spans="1:53" ht="14.25">
      <c r="A69" s="119" t="str">
        <f>CONCATENATE(VLOOKUP(E69,Systems,2,FALSE),"-",VLOOKUP(F69,Subsystems,2,FALSE),"-",VLOOKUP(G69,Components,2,FALSE),"-",VLOOKUP(R69,Metrics,2,FALSE),"-",B69)</f>
        <v>LOX-LS1-LS-PxO-343</v>
      </c>
      <c r="B69" s="100">
        <v>343</v>
      </c>
      <c r="C69" s="99" t="s">
        <v>238</v>
      </c>
      <c r="D69" s="103" t="s">
        <v>239</v>
      </c>
      <c r="E69" s="99" t="s">
        <v>184</v>
      </c>
      <c r="F69" s="99" t="s">
        <v>220</v>
      </c>
      <c r="G69" s="99" t="s">
        <v>88</v>
      </c>
      <c r="H69" s="100" t="s">
        <v>89</v>
      </c>
      <c r="I69" s="100" t="str">
        <f>VLOOKUP(L69,InterfaceCards,2,FALSE)</f>
        <v>C1</v>
      </c>
      <c r="J69" s="39" t="str">
        <f>VLOOKUP(I69,'REF - Interface Cards'!$F$2:$G$11,2,FALSE)</f>
        <v>CB1</v>
      </c>
      <c r="K69" s="100">
        <f>VLOOKUP(L69,InterfaceCards,3,FALSE)</f>
        <v>5</v>
      </c>
      <c r="L69" s="99" t="s">
        <v>240</v>
      </c>
      <c r="M69" s="99">
        <v>20</v>
      </c>
      <c r="N69" s="96" t="s">
        <v>241</v>
      </c>
      <c r="O69" s="100" t="s">
        <v>187</v>
      </c>
      <c r="P69" s="99"/>
      <c r="Q69" s="99"/>
      <c r="R69" s="268" t="s">
        <v>95</v>
      </c>
      <c r="S69" s="99" t="s">
        <v>96</v>
      </c>
      <c r="T69" s="100"/>
      <c r="U69" s="205"/>
      <c r="V69" s="205" t="b">
        <v>0</v>
      </c>
      <c r="W69" s="115" t="str">
        <f>CONCATENATE(L69,":",N69)</f>
        <v>DIO1:DI08</v>
      </c>
      <c r="X69" s="40" t="str">
        <f ca="1">IFERROR(__xludf.DUMMYFUNCTION("VLOOKUP($D4,IMPORTRANGE(""1F5N2lheBqU_ssv2fEg7XSiyl0_Jtf24RQubw3IWp7fc"",""'LC-2 BOM'!C2:AF1000""),X$1,FALSE)"),"S13.2")</f>
        <v>S13.2</v>
      </c>
      <c r="Y69" s="40" t="str">
        <f ca="1">IFERROR(__xludf.DUMMYFUNCTION("VLOOKUP($D104,IMPORTRANGE(""1zGeY54V42y3h6ga3LEauokEcjIAfHuNXKCYKLfLWtMI"",""'LC-2 BOM'!C2:AF900""),Y$1,FALSE)"),"Controller")</f>
        <v>Controller</v>
      </c>
      <c r="Z69" s="40" t="str">
        <f ca="1">IFERROR(__xludf.DUMMYFUNCTION("VLOOKUP($D104,IMPORTRANGE(""1zGeY54V42y3h6ga3LEauokEcjIAfHuNXKCYKLfLWtMI"",""'LC-2 BOM'!C2:AF900""),Y$1,FALSE)"),"Controller")</f>
        <v>Controller</v>
      </c>
      <c r="AA69" s="40" t="str">
        <f ca="1">IFERROR(__xludf.DUMMYFUNCTION("VLOOKUP($D104,IMPORTRANGE(""1zGeY54V42y3h6ga3LEauokEcjIAfHuNXKCYKLfLWtMI"",""'LC-2 BOM'!C2:AF900""),Y$1,FALSE)"),"Controller")</f>
        <v>Controller</v>
      </c>
      <c r="AB69" s="40" t="str">
        <f ca="1">IFERROR(__xludf.DUMMYFUNCTION("VLOOKUP($D104,IMPORTRANGE(""1F5N2lheBqU_ssv2fEg7XSiyl0_Jtf24RQubw3IWp7fc"",""'LC-2 BOM'!C2:AF1000""),AB$1,FALSE)"),"WFF LC-2 Liquid Oxygen Schematic MP-105")</f>
        <v>WFF LC-2 Liquid Oxygen Schematic MP-105</v>
      </c>
      <c r="AC69" s="40" t="str">
        <f ca="1">IFERROR(__xludf.DUMMYFUNCTION("VLOOKUP($D104,IMPORTRANGE(""1F5N2lheBqU_ssv2fEg7XSiyl0_Jtf24RQubw3IWp7fc"",""'LC-2 BOM'!C2:AF1000""),AB$1,FALSE)"),"WFF LC-2 Liquid Oxygen Schematic MP-105")</f>
        <v>WFF LC-2 Liquid Oxygen Schematic MP-105</v>
      </c>
      <c r="AD69" s="40" t="str">
        <f ca="1">IFERROR(__xludf.DUMMYFUNCTION("VLOOKUP($D104,IMPORTRANGE(""1F5N2lheBqU_ssv2fEg7XSiyl0_Jtf24RQubw3IWp7fc"",""'LC-2 BOM'!C2:AF1000""),AB$1,FALSE)"),"WFF LC-2 Liquid Oxygen Schematic MP-105")</f>
        <v>WFF LC-2 Liquid Oxygen Schematic MP-105</v>
      </c>
      <c r="AE69" s="40" t="str">
        <f ca="1">IFERROR(__xludf.DUMMYFUNCTION("VLOOKUP($D104,IMPORTRANGE(""1F5N2lheBqU_ssv2fEg7XSiyl0_Jtf24RQubw3IWp7fc"",""'LC-2 BOM'!C2:AF1000""),AB$1,FALSE)"),"WFF LC-2 Liquid Oxygen Schematic MP-105")</f>
        <v>WFF LC-2 Liquid Oxygen Schematic MP-105</v>
      </c>
      <c r="AF69" s="40" t="str">
        <f ca="1">IFERROR(__xludf.DUMMYFUNCTION("VLOOKUP($D104,IMPORTRANGE(""1F5N2lheBqU_ssv2fEg7XSiyl0_Jtf24RQubw3IWp7fc"",""'LC-2 BOM'!C2:AF1000""),AB$1,FALSE)"),"WFF LC-2 Liquid Oxygen Schematic MP-105")</f>
        <v>WFF LC-2 Liquid Oxygen Schematic MP-105</v>
      </c>
      <c r="AG69" s="40" t="str">
        <f ca="1">IFERROR(__xludf.DUMMYFUNCTION("VLOOKUP($D104,IMPORTRANGE(""1F5N2lheBqU_ssv2fEg7XSiyl0_Jtf24RQubw3IWp7fc"",""'LC-2 BOM'!C2:AF1000""),AB$1,FALSE)"),"WFF LC-2 Liquid Oxygen Schematic MP-105")</f>
        <v>WFF LC-2 Liquid Oxygen Schematic MP-105</v>
      </c>
      <c r="AH69" s="40" t="str">
        <f ca="1">IFERROR(__xludf.DUMMYFUNCTION("VLOOKUP($D104,IMPORTRANGE(""1F5N2lheBqU_ssv2fEg7XSiyl0_Jtf24RQubw3IWp7fc"",""'LC-2 BOM'!C2:AF1000""),AB$1,FALSE)"),"WFF LC-2 Liquid Oxygen Schematic MP-105")</f>
        <v>WFF LC-2 Liquid Oxygen Schematic MP-105</v>
      </c>
      <c r="AI69" s="40" t="str">
        <f ca="1">IFERROR(__xludf.DUMMYFUNCTION("VLOOKUP($D104,IMPORTRANGE(""1F5N2lheBqU_ssv2fEg7XSiyl0_Jtf24RQubw3IWp7fc"",""'LC-2 BOM'!C2:AF1000""),AB$1,FALSE)"),"WFF LC-2 Liquid Oxygen Schematic MP-105")</f>
        <v>WFF LC-2 Liquid Oxygen Schematic MP-105</v>
      </c>
      <c r="AJ69" s="40" t="str">
        <f ca="1">IFERROR(__xludf.DUMMYFUNCTION("VLOOKUP($D104,IMPORTRANGE(""1F5N2lheBqU_ssv2fEg7XSiyl0_Jtf24RQubw3IWp7fc"",""'LC-2 BOM'!C2:AF1000""),AB$1,FALSE)"),"WFF LC-2 Liquid Oxygen Schematic MP-105")</f>
        <v>WFF LC-2 Liquid Oxygen Schematic MP-105</v>
      </c>
      <c r="AK69" s="40" t="str">
        <f ca="1">IFERROR(__xludf.DUMMYFUNCTION("VLOOKUP($D104,IMPORTRANGE(""1F5N2lheBqU_ssv2fEg7XSiyl0_Jtf24RQubw3IWp7fc"",""'LC-2 BOM'!C2:AF1000""),AB$1,FALSE)"),"WFF LC-2 Liquid Oxygen Schematic MP-105")</f>
        <v>WFF LC-2 Liquid Oxygen Schematic MP-105</v>
      </c>
      <c r="AL69" s="40" t="str">
        <f ca="1">IFERROR(__xludf.DUMMYFUNCTION("VLOOKUP($D104,IMPORTRANGE(""1F5N2lheBqU_ssv2fEg7XSiyl0_Jtf24RQubw3IWp7fc"",""'LC-2 BOM'!C2:AF1000""),AB$1,FALSE)"),"WFF LC-2 Liquid Oxygen Schematic MP-105")</f>
        <v>WFF LC-2 Liquid Oxygen Schematic MP-105</v>
      </c>
      <c r="AM69" s="40" t="str">
        <f ca="1">IFERROR(__xludf.DUMMYFUNCTION("VLOOKUP($D104,IMPORTRANGE(""1F5N2lheBqU_ssv2fEg7XSiyl0_Jtf24RQubw3IWp7fc"",""'LC-2 BOM'!C2:AF1000""),AB$1,FALSE)"),"WFF LC-2 Liquid Oxygen Schematic MP-105")</f>
        <v>WFF LC-2 Liquid Oxygen Schematic MP-105</v>
      </c>
      <c r="AN69" s="40" t="str">
        <f ca="1">IFERROR(__xludf.DUMMYFUNCTION("VLOOKUP($D104,IMPORTRANGE(""1F5N2lheBqU_ssv2fEg7XSiyl0_Jtf24RQubw3IWp7fc"",""'LC-2 BOM'!C2:AF1000""),AB$1,FALSE)"),"WFF LC-2 Liquid Oxygen Schematic MP-105")</f>
        <v>WFF LC-2 Liquid Oxygen Schematic MP-105</v>
      </c>
      <c r="AO69" s="40" t="str">
        <f ca="1">IFERROR(__xludf.DUMMYFUNCTION("VLOOKUP($D104,IMPORTRANGE(""1F5N2lheBqU_ssv2fEg7XSiyl0_Jtf24RQubw3IWp7fc"",""'LC-2 BOM'!C2:AF1000""),AB$1,FALSE)"),"WFF LC-2 Liquid Oxygen Schematic MP-105")</f>
        <v>WFF LC-2 Liquid Oxygen Schematic MP-105</v>
      </c>
      <c r="AP69" s="40" t="str">
        <f ca="1">IFERROR(__xludf.DUMMYFUNCTION("VLOOKUP($D104,IMPORTRANGE(""1F5N2lheBqU_ssv2fEg7XSiyl0_Jtf24RQubw3IWp7fc"",""'LC-2 BOM'!C2:AF1000""),AB$1,FALSE)"),"WFF LC-2 Liquid Oxygen Schematic MP-105")</f>
        <v>WFF LC-2 Liquid Oxygen Schematic MP-105</v>
      </c>
      <c r="AQ69" s="40" t="str">
        <f ca="1">IFERROR(__xludf.DUMMYFUNCTION("VLOOKUP($D104,IMPORTRANGE(""1F5N2lheBqU_ssv2fEg7XSiyl0_Jtf24RQubw3IWp7fc"",""'LC-2 BOM'!C2:AF1000""),AB$1,FALSE)"),"WFF LC-2 Liquid Oxygen Schematic MP-105")</f>
        <v>WFF LC-2 Liquid Oxygen Schematic MP-105</v>
      </c>
      <c r="AR69" s="40" t="str">
        <f ca="1">IFERROR(__xludf.DUMMYFUNCTION("VLOOKUP($D104,IMPORTRANGE(""1F5N2lheBqU_ssv2fEg7XSiyl0_Jtf24RQubw3IWp7fc"",""'LC-2 BOM'!C2:AF1000""),AB$1,FALSE)"),"WFF LC-2 Liquid Oxygen Schematic MP-105")</f>
        <v>WFF LC-2 Liquid Oxygen Schematic MP-105</v>
      </c>
      <c r="AS69" s="40" t="str">
        <f ca="1">IFERROR(__xludf.DUMMYFUNCTION("VLOOKUP($D104,IMPORTRANGE(""1F5N2lheBqU_ssv2fEg7XSiyl0_Jtf24RQubw3IWp7fc"",""'LC-2 BOM'!C2:AF1000""),AB$1,FALSE)"),"WFF LC-2 Liquid Oxygen Schematic MP-105")</f>
        <v>WFF LC-2 Liquid Oxygen Schematic MP-105</v>
      </c>
      <c r="AT69" s="40" t="str">
        <f ca="1">IFERROR(__xludf.DUMMYFUNCTION("VLOOKUP($D104,IMPORTRANGE(""1F5N2lheBqU_ssv2fEg7XSiyl0_Jtf24RQubw3IWp7fc"",""'LC-2 BOM'!C2:AF1000""),AB$1,FALSE)"),"WFF LC-2 Liquid Oxygen Schematic MP-105")</f>
        <v>WFF LC-2 Liquid Oxygen Schematic MP-105</v>
      </c>
      <c r="AU69" s="40" t="str">
        <f ca="1">IFERROR(__xludf.DUMMYFUNCTION("VLOOKUP($D104,IMPORTRANGE(""1F5N2lheBqU_ssv2fEg7XSiyl0_Jtf24RQubw3IWp7fc"",""'LC-2 BOM'!C2:AF1000""),AB$1,FALSE)"),"WFF LC-2 Liquid Oxygen Schematic MP-105")</f>
        <v>WFF LC-2 Liquid Oxygen Schematic MP-105</v>
      </c>
      <c r="AV69" s="40" t="str">
        <f ca="1">IFERROR(__xludf.DUMMYFUNCTION("VLOOKUP($D104,IMPORTRANGE(""1F5N2lheBqU_ssv2fEg7XSiyl0_Jtf24RQubw3IWp7fc"",""'LC-2 BOM'!C2:AF1000""),AB$1,FALSE)"),"WFF LC-2 Liquid Oxygen Schematic MP-105")</f>
        <v>WFF LC-2 Liquid Oxygen Schematic MP-105</v>
      </c>
      <c r="AW69" s="40" t="str">
        <f ca="1">IFERROR(__xludf.DUMMYFUNCTION("VLOOKUP($D104,IMPORTRANGE(""1F5N2lheBqU_ssv2fEg7XSiyl0_Jtf24RQubw3IWp7fc"",""'LC-2 BOM'!C2:AF1000""),AB$1,FALSE)"),"WFF LC-2 Liquid Oxygen Schematic MP-105")</f>
        <v>WFF LC-2 Liquid Oxygen Schematic MP-105</v>
      </c>
      <c r="AX69" s="40" t="str">
        <f ca="1">IFERROR(__xludf.DUMMYFUNCTION("VLOOKUP($D104,IMPORTRANGE(""1F5N2lheBqU_ssv2fEg7XSiyl0_Jtf24RQubw3IWp7fc"",""'LC-2 BOM'!C2:AF1000""),AB$1,FALSE)"),"WFF LC-2 Liquid Oxygen Schematic MP-105")</f>
        <v>WFF LC-2 Liquid Oxygen Schematic MP-105</v>
      </c>
      <c r="AY69" s="40" t="str">
        <f ca="1">IFERROR(__xludf.DUMMYFUNCTION("VLOOKUP($D104,IMPORTRANGE(""1F5N2lheBqU_ssv2fEg7XSiyl0_Jtf24RQubw3IWp7fc"",""'LC-2 BOM'!C2:AF1000""),AB$1,FALSE)"),"WFF LC-2 Liquid Oxygen Schematic MP-105")</f>
        <v>WFF LC-2 Liquid Oxygen Schematic MP-105</v>
      </c>
      <c r="AZ69" s="40" t="str">
        <f ca="1">IFERROR(__xludf.DUMMYFUNCTION("VLOOKUP($D104,IMPORTRANGE(""1F5N2lheBqU_ssv2fEg7XSiyl0_Jtf24RQubw3IWp7fc"",""'LC-2 BOM'!C2:AF1000""),AB$1,FALSE)"),"WFF LC-2 Liquid Oxygen Schematic MP-105")</f>
        <v>WFF LC-2 Liquid Oxygen Schematic MP-105</v>
      </c>
      <c r="BA69" s="40" t="str">
        <f ca="1">IFERROR(__xludf.DUMMYFUNCTION("VLOOKUP($D104,IMPORTRANGE(""1F5N2lheBqU_ssv2fEg7XSiyl0_Jtf24RQubw3IWp7fc"",""'LC-2 BOM'!C2:AF1000""),AB$1,FALSE)"),"WFF LC-2 Liquid Oxygen Schematic MP-105")</f>
        <v>WFF LC-2 Liquid Oxygen Schematic MP-105</v>
      </c>
    </row>
    <row r="70" spans="1:53" ht="14.25">
      <c r="A70" s="119" t="str">
        <f>CONCATENATE(VLOOKUP(E70,Systems,2,FALSE),"-",VLOOKUP(F70,Subsystems,2,FALSE),"-",VLOOKUP(G70,Components,2,FALSE),"-",VLOOKUP(R70,Metrics,2,FALSE),"-",B70)</f>
        <v>LOX-LS1-LS-PxC-344</v>
      </c>
      <c r="B70" s="100">
        <v>344</v>
      </c>
      <c r="C70" s="99" t="s">
        <v>242</v>
      </c>
      <c r="D70" s="103" t="s">
        <v>239</v>
      </c>
      <c r="E70" s="99" t="s">
        <v>184</v>
      </c>
      <c r="F70" s="99" t="s">
        <v>220</v>
      </c>
      <c r="G70" s="99" t="s">
        <v>88</v>
      </c>
      <c r="H70" s="100" t="s">
        <v>89</v>
      </c>
      <c r="I70" s="100" t="str">
        <f>VLOOKUP(L70,InterfaceCards,2,FALSE)</f>
        <v>C1</v>
      </c>
      <c r="J70" s="39" t="str">
        <f>VLOOKUP(I70,'REF - Interface Cards'!$F$2:$G$11,2,FALSE)</f>
        <v>CB1</v>
      </c>
      <c r="K70" s="267">
        <f>VLOOKUP(L70,InterfaceCards,3,FALSE)</f>
        <v>5</v>
      </c>
      <c r="L70" s="99" t="s">
        <v>240</v>
      </c>
      <c r="M70" s="99">
        <v>21</v>
      </c>
      <c r="N70" s="96" t="s">
        <v>243</v>
      </c>
      <c r="O70" s="100" t="s">
        <v>187</v>
      </c>
      <c r="P70" s="99"/>
      <c r="Q70" s="99"/>
      <c r="R70" s="100" t="s">
        <v>99</v>
      </c>
      <c r="S70" s="99" t="s">
        <v>96</v>
      </c>
      <c r="T70" s="100"/>
      <c r="U70" s="205"/>
      <c r="V70" s="205" t="b">
        <v>0</v>
      </c>
      <c r="W70" s="115" t="str">
        <f>CONCATENATE(L70,":",N70)</f>
        <v>DIO1:DI09</v>
      </c>
      <c r="X70" s="40" t="str">
        <f ca="1">IFERROR(__xludf.DUMMYFUNCTION("VLOOKUP($D4,IMPORTRANGE(""1F5N2lheBqU_ssv2fEg7XSiyl0_Jtf24RQubw3IWp7fc"",""'LC-2 BOM'!C2:AF1000""),X$1,FALSE)"),"S13.2")</f>
        <v>S13.2</v>
      </c>
      <c r="Y70" s="40" t="str">
        <f ca="1">IFERROR(__xludf.DUMMYFUNCTION("VLOOKUP($D105,IMPORTRANGE(""1F5N2lheBqU_ssv2fEg7XSiyl0_Jtf24RQubw3IWp7fc"",""'LC-2 BOM'!C2:AF900""),Y$1,FALSE)"),"Controller")</f>
        <v>Controller</v>
      </c>
      <c r="Z70" s="40" t="str">
        <f ca="1">IFERROR(__xludf.DUMMYFUNCTION("VLOOKUP($D105,IMPORTRANGE(""1F5N2lheBqU_ssv2fEg7XSiyl0_Jtf24RQubw3IWp7fc"",""'LC-2 BOM'!C2:AF900""),Y$1,FALSE)"),"Controller")</f>
        <v>Controller</v>
      </c>
      <c r="AA70" s="40" t="str">
        <f ca="1">IFERROR(__xludf.DUMMYFUNCTION("VLOOKUP($D105,IMPORTRANGE(""1F5N2lheBqU_ssv2fEg7XSiyl0_Jtf24RQubw3IWp7fc"",""'LC-2 BOM'!C2:AF900""),Y$1,FALSE)"),"Controller")</f>
        <v>Controller</v>
      </c>
      <c r="AB70" s="40" t="str">
        <f ca="1">IFERROR(__xludf.DUMMYFUNCTION("VLOOKUP($D105,IMPORTRANGE(""1F5N2lheBqU_ssv2fEg7XSiyl0_Jtf24RQubw3IWp7fc"",""'LC-2 BOM'!C2:AF1000""),AB$1,FALSE)"),"WFF LC-2 Liquid Oxygen Schematic MP-105")</f>
        <v>WFF LC-2 Liquid Oxygen Schematic MP-105</v>
      </c>
      <c r="AC70" s="40" t="str">
        <f ca="1">IFERROR(__xludf.DUMMYFUNCTION("VLOOKUP($D105,IMPORTRANGE(""1F5N2lheBqU_ssv2fEg7XSiyl0_Jtf24RQubw3IWp7fc"",""'LC-2 BOM'!C2:AF1000""),AB$1,FALSE)"),"WFF LC-2 Liquid Oxygen Schematic MP-105")</f>
        <v>WFF LC-2 Liquid Oxygen Schematic MP-105</v>
      </c>
      <c r="AD70" s="40" t="str">
        <f ca="1">IFERROR(__xludf.DUMMYFUNCTION("VLOOKUP($D105,IMPORTRANGE(""1F5N2lheBqU_ssv2fEg7XSiyl0_Jtf24RQubw3IWp7fc"",""'LC-2 BOM'!C2:AF1000""),AB$1,FALSE)"),"WFF LC-2 Liquid Oxygen Schematic MP-105")</f>
        <v>WFF LC-2 Liquid Oxygen Schematic MP-105</v>
      </c>
      <c r="AE70" s="40" t="str">
        <f ca="1">IFERROR(__xludf.DUMMYFUNCTION("VLOOKUP($D105,IMPORTRANGE(""1F5N2lheBqU_ssv2fEg7XSiyl0_Jtf24RQubw3IWp7fc"",""'LC-2 BOM'!C2:AF1000""),AB$1,FALSE)"),"WFF LC-2 Liquid Oxygen Schematic MP-105")</f>
        <v>WFF LC-2 Liquid Oxygen Schematic MP-105</v>
      </c>
      <c r="AF70" s="40" t="str">
        <f ca="1">IFERROR(__xludf.DUMMYFUNCTION("VLOOKUP($D105,IMPORTRANGE(""1F5N2lheBqU_ssv2fEg7XSiyl0_Jtf24RQubw3IWp7fc"",""'LC-2 BOM'!C2:AF1000""),AB$1,FALSE)"),"WFF LC-2 Liquid Oxygen Schematic MP-105")</f>
        <v>WFF LC-2 Liquid Oxygen Schematic MP-105</v>
      </c>
      <c r="AG70" s="40" t="str">
        <f ca="1">IFERROR(__xludf.DUMMYFUNCTION("VLOOKUP($D105,IMPORTRANGE(""1F5N2lheBqU_ssv2fEg7XSiyl0_Jtf24RQubw3IWp7fc"",""'LC-2 BOM'!C2:AF1000""),AB$1,FALSE)"),"WFF LC-2 Liquid Oxygen Schematic MP-105")</f>
        <v>WFF LC-2 Liquid Oxygen Schematic MP-105</v>
      </c>
      <c r="AH70" s="40" t="str">
        <f ca="1">IFERROR(__xludf.DUMMYFUNCTION("VLOOKUP($D105,IMPORTRANGE(""1F5N2lheBqU_ssv2fEg7XSiyl0_Jtf24RQubw3IWp7fc"",""'LC-2 BOM'!C2:AF1000""),AB$1,FALSE)"),"WFF LC-2 Liquid Oxygen Schematic MP-105")</f>
        <v>WFF LC-2 Liquid Oxygen Schematic MP-105</v>
      </c>
      <c r="AI70" s="40" t="str">
        <f ca="1">IFERROR(__xludf.DUMMYFUNCTION("VLOOKUP($D105,IMPORTRANGE(""1F5N2lheBqU_ssv2fEg7XSiyl0_Jtf24RQubw3IWp7fc"",""'LC-2 BOM'!C2:AF1000""),AB$1,FALSE)"),"WFF LC-2 Liquid Oxygen Schematic MP-105")</f>
        <v>WFF LC-2 Liquid Oxygen Schematic MP-105</v>
      </c>
      <c r="AJ70" s="40" t="str">
        <f ca="1">IFERROR(__xludf.DUMMYFUNCTION("VLOOKUP($D105,IMPORTRANGE(""1F5N2lheBqU_ssv2fEg7XSiyl0_Jtf24RQubw3IWp7fc"",""'LC-2 BOM'!C2:AF1000""),AB$1,FALSE)"),"WFF LC-2 Liquid Oxygen Schematic MP-105")</f>
        <v>WFF LC-2 Liquid Oxygen Schematic MP-105</v>
      </c>
      <c r="AK70" s="40" t="str">
        <f ca="1">IFERROR(__xludf.DUMMYFUNCTION("VLOOKUP($D105,IMPORTRANGE(""1F5N2lheBqU_ssv2fEg7XSiyl0_Jtf24RQubw3IWp7fc"",""'LC-2 BOM'!C2:AF1000""),AB$1,FALSE)"),"WFF LC-2 Liquid Oxygen Schematic MP-105")</f>
        <v>WFF LC-2 Liquid Oxygen Schematic MP-105</v>
      </c>
      <c r="AL70" s="40" t="str">
        <f ca="1">IFERROR(__xludf.DUMMYFUNCTION("VLOOKUP($D105,IMPORTRANGE(""1F5N2lheBqU_ssv2fEg7XSiyl0_Jtf24RQubw3IWp7fc"",""'LC-2 BOM'!C2:AF1000""),AB$1,FALSE)"),"WFF LC-2 Liquid Oxygen Schematic MP-105")</f>
        <v>WFF LC-2 Liquid Oxygen Schematic MP-105</v>
      </c>
      <c r="AM70" s="40" t="str">
        <f ca="1">IFERROR(__xludf.DUMMYFUNCTION("VLOOKUP($D105,IMPORTRANGE(""1F5N2lheBqU_ssv2fEg7XSiyl0_Jtf24RQubw3IWp7fc"",""'LC-2 BOM'!C2:AF1000""),AB$1,FALSE)"),"WFF LC-2 Liquid Oxygen Schematic MP-105")</f>
        <v>WFF LC-2 Liquid Oxygen Schematic MP-105</v>
      </c>
      <c r="AN70" s="40" t="str">
        <f ca="1">IFERROR(__xludf.DUMMYFUNCTION("VLOOKUP($D105,IMPORTRANGE(""1F5N2lheBqU_ssv2fEg7XSiyl0_Jtf24RQubw3IWp7fc"",""'LC-2 BOM'!C2:AF1000""),AB$1,FALSE)"),"WFF LC-2 Liquid Oxygen Schematic MP-105")</f>
        <v>WFF LC-2 Liquid Oxygen Schematic MP-105</v>
      </c>
      <c r="AO70" s="40" t="str">
        <f ca="1">IFERROR(__xludf.DUMMYFUNCTION("VLOOKUP($D105,IMPORTRANGE(""1F5N2lheBqU_ssv2fEg7XSiyl0_Jtf24RQubw3IWp7fc"",""'LC-2 BOM'!C2:AF1000""),AB$1,FALSE)"),"WFF LC-2 Liquid Oxygen Schematic MP-105")</f>
        <v>WFF LC-2 Liquid Oxygen Schematic MP-105</v>
      </c>
      <c r="AP70" s="40" t="str">
        <f ca="1">IFERROR(__xludf.DUMMYFUNCTION("VLOOKUP($D105,IMPORTRANGE(""1F5N2lheBqU_ssv2fEg7XSiyl0_Jtf24RQubw3IWp7fc"",""'LC-2 BOM'!C2:AF1000""),AB$1,FALSE)"),"WFF LC-2 Liquid Oxygen Schematic MP-105")</f>
        <v>WFF LC-2 Liquid Oxygen Schematic MP-105</v>
      </c>
      <c r="AQ70" s="40" t="str">
        <f ca="1">IFERROR(__xludf.DUMMYFUNCTION("VLOOKUP($D105,IMPORTRANGE(""1F5N2lheBqU_ssv2fEg7XSiyl0_Jtf24RQubw3IWp7fc"",""'LC-2 BOM'!C2:AF1000""),AB$1,FALSE)"),"WFF LC-2 Liquid Oxygen Schematic MP-105")</f>
        <v>WFF LC-2 Liquid Oxygen Schematic MP-105</v>
      </c>
      <c r="AR70" s="40" t="str">
        <f ca="1">IFERROR(__xludf.DUMMYFUNCTION("VLOOKUP($D105,IMPORTRANGE(""1F5N2lheBqU_ssv2fEg7XSiyl0_Jtf24RQubw3IWp7fc"",""'LC-2 BOM'!C2:AF1000""),AB$1,FALSE)"),"WFF LC-2 Liquid Oxygen Schematic MP-105")</f>
        <v>WFF LC-2 Liquid Oxygen Schematic MP-105</v>
      </c>
      <c r="AS70" s="40" t="str">
        <f ca="1">IFERROR(__xludf.DUMMYFUNCTION("VLOOKUP($D105,IMPORTRANGE(""1F5N2lheBqU_ssv2fEg7XSiyl0_Jtf24RQubw3IWp7fc"",""'LC-2 BOM'!C2:AF1000""),AB$1,FALSE)"),"WFF LC-2 Liquid Oxygen Schematic MP-105")</f>
        <v>WFF LC-2 Liquid Oxygen Schematic MP-105</v>
      </c>
      <c r="AT70" s="40" t="str">
        <f ca="1">IFERROR(__xludf.DUMMYFUNCTION("VLOOKUP($D105,IMPORTRANGE(""1F5N2lheBqU_ssv2fEg7XSiyl0_Jtf24RQubw3IWp7fc"",""'LC-2 BOM'!C2:AF1000""),AB$1,FALSE)"),"WFF LC-2 Liquid Oxygen Schematic MP-105")</f>
        <v>WFF LC-2 Liquid Oxygen Schematic MP-105</v>
      </c>
      <c r="AU70" s="40" t="str">
        <f ca="1">IFERROR(__xludf.DUMMYFUNCTION("VLOOKUP($D105,IMPORTRANGE(""1F5N2lheBqU_ssv2fEg7XSiyl0_Jtf24RQubw3IWp7fc"",""'LC-2 BOM'!C2:AF1000""),AB$1,FALSE)"),"WFF LC-2 Liquid Oxygen Schematic MP-105")</f>
        <v>WFF LC-2 Liquid Oxygen Schematic MP-105</v>
      </c>
      <c r="AV70" s="40" t="str">
        <f ca="1">IFERROR(__xludf.DUMMYFUNCTION("VLOOKUP($D105,IMPORTRANGE(""1F5N2lheBqU_ssv2fEg7XSiyl0_Jtf24RQubw3IWp7fc"",""'LC-2 BOM'!C2:AF1000""),AB$1,FALSE)"),"WFF LC-2 Liquid Oxygen Schematic MP-105")</f>
        <v>WFF LC-2 Liquid Oxygen Schematic MP-105</v>
      </c>
      <c r="AW70" s="40" t="str">
        <f ca="1">IFERROR(__xludf.DUMMYFUNCTION("VLOOKUP($D105,IMPORTRANGE(""1F5N2lheBqU_ssv2fEg7XSiyl0_Jtf24RQubw3IWp7fc"",""'LC-2 BOM'!C2:AF1000""),AB$1,FALSE)"),"WFF LC-2 Liquid Oxygen Schematic MP-105")</f>
        <v>WFF LC-2 Liquid Oxygen Schematic MP-105</v>
      </c>
      <c r="AX70" s="40" t="str">
        <f ca="1">IFERROR(__xludf.DUMMYFUNCTION("VLOOKUP($D105,IMPORTRANGE(""1F5N2lheBqU_ssv2fEg7XSiyl0_Jtf24RQubw3IWp7fc"",""'LC-2 BOM'!C2:AF1000""),AB$1,FALSE)"),"WFF LC-2 Liquid Oxygen Schematic MP-105")</f>
        <v>WFF LC-2 Liquid Oxygen Schematic MP-105</v>
      </c>
      <c r="AY70" s="40" t="str">
        <f ca="1">IFERROR(__xludf.DUMMYFUNCTION("VLOOKUP($D105,IMPORTRANGE(""1F5N2lheBqU_ssv2fEg7XSiyl0_Jtf24RQubw3IWp7fc"",""'LC-2 BOM'!C2:AF1000""),AB$1,FALSE)"),"WFF LC-2 Liquid Oxygen Schematic MP-105")</f>
        <v>WFF LC-2 Liquid Oxygen Schematic MP-105</v>
      </c>
      <c r="AZ70" s="40" t="str">
        <f ca="1">IFERROR(__xludf.DUMMYFUNCTION("VLOOKUP($D105,IMPORTRANGE(""1F5N2lheBqU_ssv2fEg7XSiyl0_Jtf24RQubw3IWp7fc"",""'LC-2 BOM'!C2:AF1000""),AB$1,FALSE)"),"WFF LC-2 Liquid Oxygen Schematic MP-105")</f>
        <v>WFF LC-2 Liquid Oxygen Schematic MP-105</v>
      </c>
      <c r="BA70" s="40" t="str">
        <f ca="1">IFERROR(__xludf.DUMMYFUNCTION("VLOOKUP($D105,IMPORTRANGE(""1F5N2lheBqU_ssv2fEg7XSiyl0_Jtf24RQubw3IWp7fc"",""'LC-2 BOM'!C2:AF1000""),AB$1,FALSE)"),"WFF LC-2 Liquid Oxygen Schematic MP-105")</f>
        <v>WFF LC-2 Liquid Oxygen Schematic MP-105</v>
      </c>
    </row>
    <row r="71" spans="1:53" ht="25.5">
      <c r="A71" s="119" t="str">
        <f>CONCATENATE(VLOOKUP(E71,Systems,2,FALSE),"-",VLOOKUP(F71,Subsystems,2,FALSE),"-",VLOOKUP(G71,Components,2,FALSE),"-",VLOOKUP(R71,Metrics,2,FALSE),"-",B71)</f>
        <v>LOX-LS1-PVL-Pos-401</v>
      </c>
      <c r="B71" s="100">
        <v>401</v>
      </c>
      <c r="C71" s="99" t="s">
        <v>244</v>
      </c>
      <c r="D71" s="103" t="s">
        <v>245</v>
      </c>
      <c r="E71" s="99" t="s">
        <v>184</v>
      </c>
      <c r="F71" s="99" t="s">
        <v>220</v>
      </c>
      <c r="G71" s="99" t="s">
        <v>146</v>
      </c>
      <c r="H71" s="100" t="s">
        <v>152</v>
      </c>
      <c r="I71" s="100" t="str">
        <f>VLOOKUP(L71,InterfaceCards,2,FALSE)</f>
        <v>N1</v>
      </c>
      <c r="J71" s="39" t="str">
        <f>VLOOKUP(I71,'REF - Interface Cards'!$F$2:$G$11,2,FALSE)</f>
        <v>CB2</v>
      </c>
      <c r="K71" s="100">
        <f>VLOOKUP(L71,InterfaceCards,3,FALSE)</f>
        <v>7</v>
      </c>
      <c r="L71" s="99" t="s">
        <v>246</v>
      </c>
      <c r="M71" s="99">
        <v>12</v>
      </c>
      <c r="N71" s="96" t="s">
        <v>123</v>
      </c>
      <c r="O71" s="100" t="s">
        <v>247</v>
      </c>
      <c r="P71" s="99" t="s">
        <v>248</v>
      </c>
      <c r="Q71" s="99" t="s">
        <v>249</v>
      </c>
      <c r="R71" s="268" t="s">
        <v>149</v>
      </c>
      <c r="S71" s="119" t="s">
        <v>150</v>
      </c>
      <c r="T71" s="264"/>
      <c r="U71" s="115"/>
      <c r="V71" s="115" t="b">
        <v>0</v>
      </c>
      <c r="W71" s="115" t="str">
        <f>CONCATENATE(L71,":",N71)</f>
        <v>AO2:06</v>
      </c>
      <c r="X71" s="40" t="str">
        <f ca="1">IFERROR(__xludf.DUMMYFUNCTION("VLOOKUP($D119,IMPORTRANGE(""1F5N2lheBqU_ssv2fEg7XSiyl0_Jtf24RQubw3IWp7fc"",""'LC-2 BOM'!C2:AF1000""),X$1,FALSE)"),"05C360")</f>
        <v>05C360</v>
      </c>
      <c r="Y71" s="40" t="str">
        <f ca="1">IFERROR(__xludf.DUMMYFUNCTION("VLOOKUP($D403,IMPORTRANGE(""1F5N2lheBqU_ssv2fEg7XSiyl0_Jtf24RQubw3IWp7fc"",""'LC-2 BOM'!C2:AF900""),Y$1,FALSE)"),"60V Ball Valve, Proportional")</f>
        <v>60V Ball Valve, Proportional</v>
      </c>
      <c r="Z71" s="40" t="str">
        <f ca="1">IFERROR(__xludf.DUMMYFUNCTION("VLOOKUP($D403,IMPORTRANGE(""1F5N2lheBqU_ssv2fEg7XSiyl0_Jtf24RQubw3IWp7fc"",""'LC-2 BOM'!C2:AF900""),Y$1,FALSE)"),"60V Ball Valve, Proportional")</f>
        <v>60V Ball Valve, Proportional</v>
      </c>
      <c r="AA71" s="40" t="str">
        <f ca="1">IFERROR(__xludf.DUMMYFUNCTION("VLOOKUP($D403,IMPORTRANGE(""1F5N2lheBqU_ssv2fEg7XSiyl0_Jtf24RQubw3IWp7fc"",""'LC-2 BOM'!C2:AF900""),Y$1,FALSE)"),"60V Ball Valve, Proportional")</f>
        <v>60V Ball Valve, Proportional</v>
      </c>
      <c r="AB71" s="40" t="str">
        <f ca="1">IFERROR(__xludf.DUMMYFUNCTION("VLOOKUP($D403,IMPORTRANGE(""1F5N2lheBqU_ssv2fEg7XSiyl0_Jtf24RQubw3IWp7fc"",""'LC-2 BOM'!C2:AF1000""),AB$1,FALSE)"),"WFF LC-2 Liquid Oxygen Schematic MP-105")</f>
        <v>WFF LC-2 Liquid Oxygen Schematic MP-105</v>
      </c>
      <c r="AC71" s="40" t="str">
        <f ca="1">IFERROR(__xludf.DUMMYFUNCTION("VLOOKUP($D403,IMPORTRANGE(""1F5N2lheBqU_ssv2fEg7XSiyl0_Jtf24RQubw3IWp7fc"",""'LC-2 BOM'!C2:AF1000""),AB$1,FALSE)"),"WFF LC-2 Liquid Oxygen Schematic MP-105")</f>
        <v>WFF LC-2 Liquid Oxygen Schematic MP-105</v>
      </c>
      <c r="AD71" s="40" t="str">
        <f ca="1">IFERROR(__xludf.DUMMYFUNCTION("VLOOKUP($D403,IMPORTRANGE(""1F5N2lheBqU_ssv2fEg7XSiyl0_Jtf24RQubw3IWp7fc"",""'LC-2 BOM'!C2:AF1000""),AB$1,FALSE)"),"WFF LC-2 Liquid Oxygen Schematic MP-105")</f>
        <v>WFF LC-2 Liquid Oxygen Schematic MP-105</v>
      </c>
      <c r="AE71" s="40" t="str">
        <f ca="1">IFERROR(__xludf.DUMMYFUNCTION("VLOOKUP($D403,IMPORTRANGE(""1F5N2lheBqU_ssv2fEg7XSiyl0_Jtf24RQubw3IWp7fc"",""'LC-2 BOM'!C2:AF1000""),AB$1,FALSE)"),"WFF LC-2 Liquid Oxygen Schematic MP-105")</f>
        <v>WFF LC-2 Liquid Oxygen Schematic MP-105</v>
      </c>
      <c r="AF71" s="40" t="str">
        <f ca="1">IFERROR(__xludf.DUMMYFUNCTION("VLOOKUP($D403,IMPORTRANGE(""1F5N2lheBqU_ssv2fEg7XSiyl0_Jtf24RQubw3IWp7fc"",""'LC-2 BOM'!C2:AF1000""),AB$1,FALSE)"),"WFF LC-2 Liquid Oxygen Schematic MP-105")</f>
        <v>WFF LC-2 Liquid Oxygen Schematic MP-105</v>
      </c>
      <c r="AG71" s="40" t="str">
        <f ca="1">IFERROR(__xludf.DUMMYFUNCTION("VLOOKUP($D403,IMPORTRANGE(""1F5N2lheBqU_ssv2fEg7XSiyl0_Jtf24RQubw3IWp7fc"",""'LC-2 BOM'!C2:AF1000""),AB$1,FALSE)"),"WFF LC-2 Liquid Oxygen Schematic MP-105")</f>
        <v>WFF LC-2 Liquid Oxygen Schematic MP-105</v>
      </c>
      <c r="AH71" s="40" t="str">
        <f ca="1">IFERROR(__xludf.DUMMYFUNCTION("VLOOKUP($D403,IMPORTRANGE(""1F5N2lheBqU_ssv2fEg7XSiyl0_Jtf24RQubw3IWp7fc"",""'LC-2 BOM'!C2:AF1000""),AB$1,FALSE)"),"WFF LC-2 Liquid Oxygen Schematic MP-105")</f>
        <v>WFF LC-2 Liquid Oxygen Schematic MP-105</v>
      </c>
      <c r="AI71" s="40" t="str">
        <f ca="1">IFERROR(__xludf.DUMMYFUNCTION("VLOOKUP($D403,IMPORTRANGE(""1F5N2lheBqU_ssv2fEg7XSiyl0_Jtf24RQubw3IWp7fc"",""'LC-2 BOM'!C2:AF1000""),AB$1,FALSE)"),"WFF LC-2 Liquid Oxygen Schematic MP-105")</f>
        <v>WFF LC-2 Liquid Oxygen Schematic MP-105</v>
      </c>
      <c r="AJ71" s="40" t="str">
        <f ca="1">IFERROR(__xludf.DUMMYFUNCTION("VLOOKUP($D403,IMPORTRANGE(""1F5N2lheBqU_ssv2fEg7XSiyl0_Jtf24RQubw3IWp7fc"",""'LC-2 BOM'!C2:AF1000""),AB$1,FALSE)"),"WFF LC-2 Liquid Oxygen Schematic MP-105")</f>
        <v>WFF LC-2 Liquid Oxygen Schematic MP-105</v>
      </c>
      <c r="AK71" s="40" t="str">
        <f ca="1">IFERROR(__xludf.DUMMYFUNCTION("VLOOKUP($D403,IMPORTRANGE(""1F5N2lheBqU_ssv2fEg7XSiyl0_Jtf24RQubw3IWp7fc"",""'LC-2 BOM'!C2:AF1000""),AB$1,FALSE)"),"WFF LC-2 Liquid Oxygen Schematic MP-105")</f>
        <v>WFF LC-2 Liquid Oxygen Schematic MP-105</v>
      </c>
      <c r="AL71" s="40" t="str">
        <f ca="1">IFERROR(__xludf.DUMMYFUNCTION("VLOOKUP($D403,IMPORTRANGE(""1F5N2lheBqU_ssv2fEg7XSiyl0_Jtf24RQubw3IWp7fc"",""'LC-2 BOM'!C2:AF1000""),AB$1,FALSE)"),"WFF LC-2 Liquid Oxygen Schematic MP-105")</f>
        <v>WFF LC-2 Liquid Oxygen Schematic MP-105</v>
      </c>
      <c r="AM71" s="40" t="str">
        <f ca="1">IFERROR(__xludf.DUMMYFUNCTION("VLOOKUP($D403,IMPORTRANGE(""1F5N2lheBqU_ssv2fEg7XSiyl0_Jtf24RQubw3IWp7fc"",""'LC-2 BOM'!C2:AF1000""),AB$1,FALSE)"),"WFF LC-2 Liquid Oxygen Schematic MP-105")</f>
        <v>WFF LC-2 Liquid Oxygen Schematic MP-105</v>
      </c>
      <c r="AN71" s="40" t="str">
        <f ca="1">IFERROR(__xludf.DUMMYFUNCTION("VLOOKUP($D403,IMPORTRANGE(""1F5N2lheBqU_ssv2fEg7XSiyl0_Jtf24RQubw3IWp7fc"",""'LC-2 BOM'!C2:AF1000""),AB$1,FALSE)"),"WFF LC-2 Liquid Oxygen Schematic MP-105")</f>
        <v>WFF LC-2 Liquid Oxygen Schematic MP-105</v>
      </c>
      <c r="AO71" s="40" t="str">
        <f ca="1">IFERROR(__xludf.DUMMYFUNCTION("VLOOKUP($D403,IMPORTRANGE(""1F5N2lheBqU_ssv2fEg7XSiyl0_Jtf24RQubw3IWp7fc"",""'LC-2 BOM'!C2:AF1000""),AB$1,FALSE)"),"WFF LC-2 Liquid Oxygen Schematic MP-105")</f>
        <v>WFF LC-2 Liquid Oxygen Schematic MP-105</v>
      </c>
      <c r="AP71" s="40" t="str">
        <f ca="1">IFERROR(__xludf.DUMMYFUNCTION("VLOOKUP($D403,IMPORTRANGE(""1F5N2lheBqU_ssv2fEg7XSiyl0_Jtf24RQubw3IWp7fc"",""'LC-2 BOM'!C2:AF1000""),AB$1,FALSE)"),"WFF LC-2 Liquid Oxygen Schematic MP-105")</f>
        <v>WFF LC-2 Liquid Oxygen Schematic MP-105</v>
      </c>
      <c r="AQ71" s="40" t="str">
        <f ca="1">IFERROR(__xludf.DUMMYFUNCTION("VLOOKUP($D403,IMPORTRANGE(""1F5N2lheBqU_ssv2fEg7XSiyl0_Jtf24RQubw3IWp7fc"",""'LC-2 BOM'!C2:AF1000""),AB$1,FALSE)"),"WFF LC-2 Liquid Oxygen Schematic MP-105")</f>
        <v>WFF LC-2 Liquid Oxygen Schematic MP-105</v>
      </c>
      <c r="AR71" s="40" t="str">
        <f ca="1">IFERROR(__xludf.DUMMYFUNCTION("VLOOKUP($D403,IMPORTRANGE(""1F5N2lheBqU_ssv2fEg7XSiyl0_Jtf24RQubw3IWp7fc"",""'LC-2 BOM'!C2:AF1000""),AB$1,FALSE)"),"WFF LC-2 Liquid Oxygen Schematic MP-105")</f>
        <v>WFF LC-2 Liquid Oxygen Schematic MP-105</v>
      </c>
      <c r="AS71" s="40" t="str">
        <f ca="1">IFERROR(__xludf.DUMMYFUNCTION("VLOOKUP($D403,IMPORTRANGE(""1F5N2lheBqU_ssv2fEg7XSiyl0_Jtf24RQubw3IWp7fc"",""'LC-2 BOM'!C2:AF1000""),AB$1,FALSE)"),"WFF LC-2 Liquid Oxygen Schematic MP-105")</f>
        <v>WFF LC-2 Liquid Oxygen Schematic MP-105</v>
      </c>
      <c r="AT71" s="40" t="str">
        <f ca="1">IFERROR(__xludf.DUMMYFUNCTION("VLOOKUP($D403,IMPORTRANGE(""1F5N2lheBqU_ssv2fEg7XSiyl0_Jtf24RQubw3IWp7fc"",""'LC-2 BOM'!C2:AF1000""),AB$1,FALSE)"),"WFF LC-2 Liquid Oxygen Schematic MP-105")</f>
        <v>WFF LC-2 Liquid Oxygen Schematic MP-105</v>
      </c>
      <c r="AU71" s="40" t="str">
        <f ca="1">IFERROR(__xludf.DUMMYFUNCTION("VLOOKUP($D403,IMPORTRANGE(""1F5N2lheBqU_ssv2fEg7XSiyl0_Jtf24RQubw3IWp7fc"",""'LC-2 BOM'!C2:AF1000""),AB$1,FALSE)"),"WFF LC-2 Liquid Oxygen Schematic MP-105")</f>
        <v>WFF LC-2 Liquid Oxygen Schematic MP-105</v>
      </c>
      <c r="AV71" s="40" t="str">
        <f ca="1">IFERROR(__xludf.DUMMYFUNCTION("VLOOKUP($D403,IMPORTRANGE(""1F5N2lheBqU_ssv2fEg7XSiyl0_Jtf24RQubw3IWp7fc"",""'LC-2 BOM'!C2:AF1000""),AB$1,FALSE)"),"WFF LC-2 Liquid Oxygen Schematic MP-105")</f>
        <v>WFF LC-2 Liquid Oxygen Schematic MP-105</v>
      </c>
      <c r="AW71" s="40" t="str">
        <f ca="1">IFERROR(__xludf.DUMMYFUNCTION("VLOOKUP($D403,IMPORTRANGE(""1F5N2lheBqU_ssv2fEg7XSiyl0_Jtf24RQubw3IWp7fc"",""'LC-2 BOM'!C2:AF1000""),AB$1,FALSE)"),"WFF LC-2 Liquid Oxygen Schematic MP-105")</f>
        <v>WFF LC-2 Liquid Oxygen Schematic MP-105</v>
      </c>
      <c r="AX71" s="40" t="str">
        <f ca="1">IFERROR(__xludf.DUMMYFUNCTION("VLOOKUP($D403,IMPORTRANGE(""1F5N2lheBqU_ssv2fEg7XSiyl0_Jtf24RQubw3IWp7fc"",""'LC-2 BOM'!C2:AF1000""),AB$1,FALSE)"),"WFF LC-2 Liquid Oxygen Schematic MP-105")</f>
        <v>WFF LC-2 Liquid Oxygen Schematic MP-105</v>
      </c>
      <c r="AY71" s="40" t="str">
        <f ca="1">IFERROR(__xludf.DUMMYFUNCTION("VLOOKUP($D403,IMPORTRANGE(""1F5N2lheBqU_ssv2fEg7XSiyl0_Jtf24RQubw3IWp7fc"",""'LC-2 BOM'!C2:AF1000""),AB$1,FALSE)"),"WFF LC-2 Liquid Oxygen Schematic MP-105")</f>
        <v>WFF LC-2 Liquid Oxygen Schematic MP-105</v>
      </c>
      <c r="AZ71" s="40" t="str">
        <f ca="1">IFERROR(__xludf.DUMMYFUNCTION("VLOOKUP($D403,IMPORTRANGE(""1F5N2lheBqU_ssv2fEg7XSiyl0_Jtf24RQubw3IWp7fc"",""'LC-2 BOM'!C2:AF1000""),AB$1,FALSE)"),"WFF LC-2 Liquid Oxygen Schematic MP-105")</f>
        <v>WFF LC-2 Liquid Oxygen Schematic MP-105</v>
      </c>
      <c r="BA71" s="40" t="str">
        <f ca="1">IFERROR(__xludf.DUMMYFUNCTION("VLOOKUP($D403,IMPORTRANGE(""1F5N2lheBqU_ssv2fEg7XSiyl0_Jtf24RQubw3IWp7fc"",""'LC-2 BOM'!C2:AF1000""),AB$1,FALSE)"),"WFF LC-2 Liquid Oxygen Schematic MP-105")</f>
        <v>WFF LC-2 Liquid Oxygen Schematic MP-105</v>
      </c>
    </row>
    <row r="72" spans="1:53" ht="14.25">
      <c r="A72" s="119" t="str">
        <f>CONCATENATE(VLOOKUP(E72,Systems,2,FALSE),"-",VLOOKUP(F72,Subsystems,2,FALSE),"-",VLOOKUP(G72,Components,2,FALSE),"-",VLOOKUP(R72,Metrics,2,FALSE),"-",B72)</f>
        <v>LOX-LS1-PVL-Pos-381</v>
      </c>
      <c r="B72" s="100">
        <v>381</v>
      </c>
      <c r="C72" s="99" t="s">
        <v>244</v>
      </c>
      <c r="D72" s="103" t="s">
        <v>245</v>
      </c>
      <c r="E72" s="99" t="s">
        <v>184</v>
      </c>
      <c r="F72" s="99" t="s">
        <v>220</v>
      </c>
      <c r="G72" s="99" t="s">
        <v>146</v>
      </c>
      <c r="H72" s="100" t="s">
        <v>147</v>
      </c>
      <c r="I72" s="100" t="str">
        <f>VLOOKUP(L72,InterfaceCards,2,FALSE)</f>
        <v>N4</v>
      </c>
      <c r="J72" s="39" t="str">
        <f>VLOOKUP(I72,'REF - Interface Cards'!$F$2:$G$11,2,FALSE)</f>
        <v>CB5</v>
      </c>
      <c r="K72" s="100">
        <f>VLOOKUP(L72,InterfaceCards,3,FALSE)</f>
        <v>2</v>
      </c>
      <c r="L72" s="99" t="s">
        <v>250</v>
      </c>
      <c r="M72" s="99">
        <v>3</v>
      </c>
      <c r="N72" s="96" t="s">
        <v>108</v>
      </c>
      <c r="O72" s="100" t="s">
        <v>248</v>
      </c>
      <c r="P72" s="99" t="s">
        <v>248</v>
      </c>
      <c r="Q72" s="99" t="s">
        <v>249</v>
      </c>
      <c r="R72" s="268" t="s">
        <v>149</v>
      </c>
      <c r="S72" s="119" t="s">
        <v>150</v>
      </c>
      <c r="T72" s="264"/>
      <c r="U72" s="115"/>
      <c r="V72" s="115" t="b">
        <v>0</v>
      </c>
      <c r="W72" s="115" t="str">
        <f>CONCATENATE(L72,":",N72)</f>
        <v>AI7:02</v>
      </c>
      <c r="X72" s="40" t="str">
        <f ca="1">IFERROR(__xludf.DUMMYFUNCTION("VLOOKUP($D475,IMPORTRANGE(""1F5N2lheBqU_ssv2fEg7XSiyl0_Jtf24RQubw3IWp7fc"",""'LC-2 BOM'!C2:AF1000""),X$1,FALSE)"),"04C706")</f>
        <v>04C706</v>
      </c>
      <c r="Y72" s="40" t="str">
        <f ca="1">IFERROR(__xludf.DUMMYFUNCTION("VLOOKUP($D569,IMPORTRANGE(""1F5N2lheBqU_ssv2fEg7XSiyl0_Jtf24RQubw3IWp7fc"",""'LC-2 BOM'!C2:AF900""),Y$1,FALSE)"),"60V Ball Valve, Proportional")</f>
        <v>60V Ball Valve, Proportional</v>
      </c>
      <c r="Z72" s="40" t="str">
        <f ca="1">IFERROR(__xludf.DUMMYFUNCTION("VLOOKUP($D569,IMPORTRANGE(""1F5N2lheBqU_ssv2fEg7XSiyl0_Jtf24RQubw3IWp7fc"",""'LC-2 BOM'!C2:AF900""),Y$1,FALSE)"),"60V Ball Valve, Proportional")</f>
        <v>60V Ball Valve, Proportional</v>
      </c>
      <c r="AA72" s="40" t="str">
        <f ca="1">IFERROR(__xludf.DUMMYFUNCTION("VLOOKUP($D569,IMPORTRANGE(""1F5N2lheBqU_ssv2fEg7XSiyl0_Jtf24RQubw3IWp7fc"",""'LC-2 BOM'!C2:AF900""),Y$1,FALSE)"),"60V Ball Valve, Proportional")</f>
        <v>60V Ball Valve, Proportional</v>
      </c>
      <c r="AB72" s="40" t="str">
        <f ca="1">IFERROR(__xludf.DUMMYFUNCTION("VLOOKUP($D569,IMPORTRANGE(""1F5N2lheBqU_ssv2fEg7XSiyl0_Jtf24RQubw3IWp7fc"",""'LC-2 BOM'!C2:AF1000""),AB$1,FALSE)"),"WFF LC-2 Liquid Oxygen Schematic MP-105")</f>
        <v>WFF LC-2 Liquid Oxygen Schematic MP-105</v>
      </c>
      <c r="AC72" s="40" t="str">
        <f ca="1">IFERROR(__xludf.DUMMYFUNCTION("VLOOKUP($D569,IMPORTRANGE(""1F5N2lheBqU_ssv2fEg7XSiyl0_Jtf24RQubw3IWp7fc"",""'LC-2 BOM'!C2:AF1000""),AB$1,FALSE)"),"WFF LC-2 Liquid Oxygen Schematic MP-105")</f>
        <v>WFF LC-2 Liquid Oxygen Schematic MP-105</v>
      </c>
      <c r="AD72" s="40" t="str">
        <f ca="1">IFERROR(__xludf.DUMMYFUNCTION("VLOOKUP($D569,IMPORTRANGE(""1F5N2lheBqU_ssv2fEg7XSiyl0_Jtf24RQubw3IWp7fc"",""'LC-2 BOM'!C2:AF1000""),AB$1,FALSE)"),"WFF LC-2 Liquid Oxygen Schematic MP-105")</f>
        <v>WFF LC-2 Liquid Oxygen Schematic MP-105</v>
      </c>
      <c r="AE72" s="40" t="str">
        <f ca="1">IFERROR(__xludf.DUMMYFUNCTION("VLOOKUP($D569,IMPORTRANGE(""1F5N2lheBqU_ssv2fEg7XSiyl0_Jtf24RQubw3IWp7fc"",""'LC-2 BOM'!C2:AF1000""),AB$1,FALSE)"),"WFF LC-2 Liquid Oxygen Schematic MP-105")</f>
        <v>WFF LC-2 Liquid Oxygen Schematic MP-105</v>
      </c>
      <c r="AF72" s="40" t="str">
        <f ca="1">IFERROR(__xludf.DUMMYFUNCTION("VLOOKUP($D569,IMPORTRANGE(""1F5N2lheBqU_ssv2fEg7XSiyl0_Jtf24RQubw3IWp7fc"",""'LC-2 BOM'!C2:AF1000""),AB$1,FALSE)"),"WFF LC-2 Liquid Oxygen Schematic MP-105")</f>
        <v>WFF LC-2 Liquid Oxygen Schematic MP-105</v>
      </c>
      <c r="AG72" s="40" t="str">
        <f ca="1">IFERROR(__xludf.DUMMYFUNCTION("VLOOKUP($D569,IMPORTRANGE(""1F5N2lheBqU_ssv2fEg7XSiyl0_Jtf24RQubw3IWp7fc"",""'LC-2 BOM'!C2:AF1000""),AB$1,FALSE)"),"WFF LC-2 Liquid Oxygen Schematic MP-105")</f>
        <v>WFF LC-2 Liquid Oxygen Schematic MP-105</v>
      </c>
      <c r="AH72" s="40" t="str">
        <f ca="1">IFERROR(__xludf.DUMMYFUNCTION("VLOOKUP($D569,IMPORTRANGE(""1F5N2lheBqU_ssv2fEg7XSiyl0_Jtf24RQubw3IWp7fc"",""'LC-2 BOM'!C2:AF1000""),AB$1,FALSE)"),"WFF LC-2 Liquid Oxygen Schematic MP-105")</f>
        <v>WFF LC-2 Liquid Oxygen Schematic MP-105</v>
      </c>
      <c r="AI72" s="40" t="str">
        <f ca="1">IFERROR(__xludf.DUMMYFUNCTION("VLOOKUP($D569,IMPORTRANGE(""1F5N2lheBqU_ssv2fEg7XSiyl0_Jtf24RQubw3IWp7fc"",""'LC-2 BOM'!C2:AF1000""),AB$1,FALSE)"),"WFF LC-2 Liquid Oxygen Schematic MP-105")</f>
        <v>WFF LC-2 Liquid Oxygen Schematic MP-105</v>
      </c>
      <c r="AJ72" s="40" t="str">
        <f ca="1">IFERROR(__xludf.DUMMYFUNCTION("VLOOKUP($D569,IMPORTRANGE(""1F5N2lheBqU_ssv2fEg7XSiyl0_Jtf24RQubw3IWp7fc"",""'LC-2 BOM'!C2:AF1000""),AB$1,FALSE)"),"WFF LC-2 Liquid Oxygen Schematic MP-105")</f>
        <v>WFF LC-2 Liquid Oxygen Schematic MP-105</v>
      </c>
      <c r="AK72" s="40" t="str">
        <f ca="1">IFERROR(__xludf.DUMMYFUNCTION("VLOOKUP($D569,IMPORTRANGE(""1F5N2lheBqU_ssv2fEg7XSiyl0_Jtf24RQubw3IWp7fc"",""'LC-2 BOM'!C2:AF1000""),AB$1,FALSE)"),"WFF LC-2 Liquid Oxygen Schematic MP-105")</f>
        <v>WFF LC-2 Liquid Oxygen Schematic MP-105</v>
      </c>
      <c r="AL72" s="40" t="str">
        <f ca="1">IFERROR(__xludf.DUMMYFUNCTION("VLOOKUP($D569,IMPORTRANGE(""1F5N2lheBqU_ssv2fEg7XSiyl0_Jtf24RQubw3IWp7fc"",""'LC-2 BOM'!C2:AF1000""),AB$1,FALSE)"),"WFF LC-2 Liquid Oxygen Schematic MP-105")</f>
        <v>WFF LC-2 Liquid Oxygen Schematic MP-105</v>
      </c>
      <c r="AM72" s="40" t="str">
        <f ca="1">IFERROR(__xludf.DUMMYFUNCTION("VLOOKUP($D569,IMPORTRANGE(""1F5N2lheBqU_ssv2fEg7XSiyl0_Jtf24RQubw3IWp7fc"",""'LC-2 BOM'!C2:AF1000""),AB$1,FALSE)"),"WFF LC-2 Liquid Oxygen Schematic MP-105")</f>
        <v>WFF LC-2 Liquid Oxygen Schematic MP-105</v>
      </c>
      <c r="AN72" s="40" t="str">
        <f ca="1">IFERROR(__xludf.DUMMYFUNCTION("VLOOKUP($D569,IMPORTRANGE(""1F5N2lheBqU_ssv2fEg7XSiyl0_Jtf24RQubw3IWp7fc"",""'LC-2 BOM'!C2:AF1000""),AB$1,FALSE)"),"WFF LC-2 Liquid Oxygen Schematic MP-105")</f>
        <v>WFF LC-2 Liquid Oxygen Schematic MP-105</v>
      </c>
      <c r="AO72" s="40" t="str">
        <f ca="1">IFERROR(__xludf.DUMMYFUNCTION("VLOOKUP($D569,IMPORTRANGE(""1F5N2lheBqU_ssv2fEg7XSiyl0_Jtf24RQubw3IWp7fc"",""'LC-2 BOM'!C2:AF1000""),AB$1,FALSE)"),"WFF LC-2 Liquid Oxygen Schematic MP-105")</f>
        <v>WFF LC-2 Liquid Oxygen Schematic MP-105</v>
      </c>
      <c r="AP72" s="40" t="str">
        <f ca="1">IFERROR(__xludf.DUMMYFUNCTION("VLOOKUP($D569,IMPORTRANGE(""1F5N2lheBqU_ssv2fEg7XSiyl0_Jtf24RQubw3IWp7fc"",""'LC-2 BOM'!C2:AF1000""),AB$1,FALSE)"),"WFF LC-2 Liquid Oxygen Schematic MP-105")</f>
        <v>WFF LC-2 Liquid Oxygen Schematic MP-105</v>
      </c>
      <c r="AQ72" s="40" t="str">
        <f ca="1">IFERROR(__xludf.DUMMYFUNCTION("VLOOKUP($D569,IMPORTRANGE(""1F5N2lheBqU_ssv2fEg7XSiyl0_Jtf24RQubw3IWp7fc"",""'LC-2 BOM'!C2:AF1000""),AB$1,FALSE)"),"WFF LC-2 Liquid Oxygen Schematic MP-105")</f>
        <v>WFF LC-2 Liquid Oxygen Schematic MP-105</v>
      </c>
      <c r="AR72" s="40" t="str">
        <f ca="1">IFERROR(__xludf.DUMMYFUNCTION("VLOOKUP($D569,IMPORTRANGE(""1F5N2lheBqU_ssv2fEg7XSiyl0_Jtf24RQubw3IWp7fc"",""'LC-2 BOM'!C2:AF1000""),AB$1,FALSE)"),"WFF LC-2 Liquid Oxygen Schematic MP-105")</f>
        <v>WFF LC-2 Liquid Oxygen Schematic MP-105</v>
      </c>
      <c r="AS72" s="40" t="str">
        <f ca="1">IFERROR(__xludf.DUMMYFUNCTION("VLOOKUP($D569,IMPORTRANGE(""1F5N2lheBqU_ssv2fEg7XSiyl0_Jtf24RQubw3IWp7fc"",""'LC-2 BOM'!C2:AF1000""),AB$1,FALSE)"),"WFF LC-2 Liquid Oxygen Schematic MP-105")</f>
        <v>WFF LC-2 Liquid Oxygen Schematic MP-105</v>
      </c>
      <c r="AT72" s="40" t="str">
        <f ca="1">IFERROR(__xludf.DUMMYFUNCTION("VLOOKUP($D569,IMPORTRANGE(""1F5N2lheBqU_ssv2fEg7XSiyl0_Jtf24RQubw3IWp7fc"",""'LC-2 BOM'!C2:AF1000""),AB$1,FALSE)"),"WFF LC-2 Liquid Oxygen Schematic MP-105")</f>
        <v>WFF LC-2 Liquid Oxygen Schematic MP-105</v>
      </c>
      <c r="AU72" s="40" t="str">
        <f ca="1">IFERROR(__xludf.DUMMYFUNCTION("VLOOKUP($D569,IMPORTRANGE(""1F5N2lheBqU_ssv2fEg7XSiyl0_Jtf24RQubw3IWp7fc"",""'LC-2 BOM'!C2:AF1000""),AB$1,FALSE)"),"WFF LC-2 Liquid Oxygen Schematic MP-105")</f>
        <v>WFF LC-2 Liquid Oxygen Schematic MP-105</v>
      </c>
      <c r="AV72" s="40" t="str">
        <f ca="1">IFERROR(__xludf.DUMMYFUNCTION("VLOOKUP($D569,IMPORTRANGE(""1F5N2lheBqU_ssv2fEg7XSiyl0_Jtf24RQubw3IWp7fc"",""'LC-2 BOM'!C2:AF1000""),AB$1,FALSE)"),"WFF LC-2 Liquid Oxygen Schematic MP-105")</f>
        <v>WFF LC-2 Liquid Oxygen Schematic MP-105</v>
      </c>
      <c r="AW72" s="40" t="str">
        <f ca="1">IFERROR(__xludf.DUMMYFUNCTION("VLOOKUP($D569,IMPORTRANGE(""1F5N2lheBqU_ssv2fEg7XSiyl0_Jtf24RQubw3IWp7fc"",""'LC-2 BOM'!C2:AF1000""),AB$1,FALSE)"),"WFF LC-2 Liquid Oxygen Schematic MP-105")</f>
        <v>WFF LC-2 Liquid Oxygen Schematic MP-105</v>
      </c>
      <c r="AX72" s="40" t="str">
        <f ca="1">IFERROR(__xludf.DUMMYFUNCTION("VLOOKUP($D569,IMPORTRANGE(""1F5N2lheBqU_ssv2fEg7XSiyl0_Jtf24RQubw3IWp7fc"",""'LC-2 BOM'!C2:AF1000""),AB$1,FALSE)"),"WFF LC-2 Liquid Oxygen Schematic MP-105")</f>
        <v>WFF LC-2 Liquid Oxygen Schematic MP-105</v>
      </c>
      <c r="AY72" s="40" t="str">
        <f ca="1">IFERROR(__xludf.DUMMYFUNCTION("VLOOKUP($D569,IMPORTRANGE(""1F5N2lheBqU_ssv2fEg7XSiyl0_Jtf24RQubw3IWp7fc"",""'LC-2 BOM'!C2:AF1000""),AB$1,FALSE)"),"WFF LC-2 Liquid Oxygen Schematic MP-105")</f>
        <v>WFF LC-2 Liquid Oxygen Schematic MP-105</v>
      </c>
      <c r="AZ72" s="40" t="str">
        <f ca="1">IFERROR(__xludf.DUMMYFUNCTION("VLOOKUP($D569,IMPORTRANGE(""1F5N2lheBqU_ssv2fEg7XSiyl0_Jtf24RQubw3IWp7fc"",""'LC-2 BOM'!C2:AF1000""),AB$1,FALSE)"),"WFF LC-2 Liquid Oxygen Schematic MP-105")</f>
        <v>WFF LC-2 Liquid Oxygen Schematic MP-105</v>
      </c>
      <c r="BA72" s="40" t="str">
        <f ca="1">IFERROR(__xludf.DUMMYFUNCTION("VLOOKUP($D569,IMPORTRANGE(""1F5N2lheBqU_ssv2fEg7XSiyl0_Jtf24RQubw3IWp7fc"",""'LC-2 BOM'!C2:AF1000""),AB$1,FALSE)"),"WFF LC-2 Liquid Oxygen Schematic MP-105")</f>
        <v>WFF LC-2 Liquid Oxygen Schematic MP-105</v>
      </c>
    </row>
    <row r="73" spans="1:53" ht="14.25">
      <c r="A73" s="119" t="str">
        <f>CONCATENATE(VLOOKUP(E73,Systems,2,FALSE),"-",VLOOKUP(F73,Subsystems,2,FALSE),"-",VLOOKUP(G73,Components,2,FALSE),"-",VLOOKUP(R73,Metrics,2,FALSE),"-",B73)</f>
        <v>LOX-LS1-DVL-Pos-380</v>
      </c>
      <c r="B73" s="100">
        <v>380</v>
      </c>
      <c r="C73" s="99" t="s">
        <v>251</v>
      </c>
      <c r="D73" s="103" t="s">
        <v>252</v>
      </c>
      <c r="E73" s="99" t="s">
        <v>184</v>
      </c>
      <c r="F73" s="99" t="s">
        <v>220</v>
      </c>
      <c r="G73" s="99" t="s">
        <v>101</v>
      </c>
      <c r="H73" s="100" t="s">
        <v>102</v>
      </c>
      <c r="I73" s="100" t="str">
        <f>VLOOKUP(L73,InterfaceCards,2,FALSE)</f>
        <v>C1</v>
      </c>
      <c r="J73" s="39" t="str">
        <f>VLOOKUP(I73,'REF - Interface Cards'!$F$2:$G$11,2,FALSE)</f>
        <v>CB1</v>
      </c>
      <c r="K73" s="100">
        <f>VLOOKUP(L73,InterfaceCards,3,FALSE)</f>
        <v>3</v>
      </c>
      <c r="L73" s="99" t="s">
        <v>237</v>
      </c>
      <c r="M73" s="99">
        <v>14</v>
      </c>
      <c r="N73" s="96">
        <v>11</v>
      </c>
      <c r="O73" s="100" t="s">
        <v>248</v>
      </c>
      <c r="P73" s="99" t="s">
        <v>248</v>
      </c>
      <c r="Q73" s="99" t="s">
        <v>253</v>
      </c>
      <c r="R73" s="268" t="s">
        <v>149</v>
      </c>
      <c r="S73" s="119" t="s">
        <v>150</v>
      </c>
      <c r="T73" s="264"/>
      <c r="U73" s="115"/>
      <c r="V73" s="115" t="b">
        <v>0</v>
      </c>
      <c r="W73" s="115" t="str">
        <f>CONCATENATE(L73,":",N73)</f>
        <v>DO3:11</v>
      </c>
      <c r="X73" s="40" t="str">
        <f ca="1">IFERROR(__xludf.DUMMYFUNCTION("VLOOKUP($D4,IMPORTRANGE(""1F5N2lheBqU_ssv2fEg7XSiyl0_Jtf24RQubw3IWp7fc"",""'LC-2 BOM'!C2:AF1000""),X$1,FALSE)"),"S13.2")</f>
        <v>S13.2</v>
      </c>
      <c r="Y73" s="40" t="str">
        <f ca="1">IFERROR(__xludf.DUMMYFUNCTION("VLOOKUP($D64,IMPORTRANGE(""1zGeY54V42y3h6ga3LEauokEcjIAfHuNXKCYKLfLWtMI"",""'LC-2 BOM'!C2:AF900""),Y$1,FALSE)"),"Ball Valve, Discrete")</f>
        <v>Ball Valve, Discrete</v>
      </c>
      <c r="Z73" s="40" t="str">
        <f ca="1">IFERROR(__xludf.DUMMYFUNCTION("VLOOKUP($D64,IMPORTRANGE(""1zGeY54V42y3h6ga3LEauokEcjIAfHuNXKCYKLfLWtMI"",""'LC-2 BOM'!C2:AF900""),Y$1,FALSE)"),"Ball Valve, Discrete")</f>
        <v>Ball Valve, Discrete</v>
      </c>
      <c r="AA73" s="40" t="str">
        <f ca="1">IFERROR(__xludf.DUMMYFUNCTION("VLOOKUP($D64,IMPORTRANGE(""1zGeY54V42y3h6ga3LEauokEcjIAfHuNXKCYKLfLWtMI"",""'LC-2 BOM'!C2:AF900""),Y$1,FALSE)"),"Ball Valve, Discrete")</f>
        <v>Ball Valve, Discrete</v>
      </c>
      <c r="AB73" s="40" t="str">
        <f ca="1">IFERROR(__xludf.DUMMYFUNCTION("VLOOKUP($D64,IMPORTRANGE(""1F5N2lheBqU_ssv2fEg7XSiyl0_Jtf24RQubw3IWp7fc"",""'LC-2 BOM'!C2:AF1000""),AB$1,FALSE)"),"WFF LC-2 Liquid Oxygen Schematic MP-105")</f>
        <v>WFF LC-2 Liquid Oxygen Schematic MP-105</v>
      </c>
      <c r="AC73" s="40" t="str">
        <f ca="1">IFERROR(__xludf.DUMMYFUNCTION("VLOOKUP($D64,IMPORTRANGE(""1F5N2lheBqU_ssv2fEg7XSiyl0_Jtf24RQubw3IWp7fc"",""'LC-2 BOM'!C2:AF1000""),AB$1,FALSE)"),"WFF LC-2 Liquid Oxygen Schematic MP-105")</f>
        <v>WFF LC-2 Liquid Oxygen Schematic MP-105</v>
      </c>
      <c r="AD73" s="40" t="str">
        <f ca="1">IFERROR(__xludf.DUMMYFUNCTION("VLOOKUP($D64,IMPORTRANGE(""1F5N2lheBqU_ssv2fEg7XSiyl0_Jtf24RQubw3IWp7fc"",""'LC-2 BOM'!C2:AF1000""),AB$1,FALSE)"),"WFF LC-2 Liquid Oxygen Schematic MP-105")</f>
        <v>WFF LC-2 Liquid Oxygen Schematic MP-105</v>
      </c>
      <c r="AE73" s="40" t="str">
        <f ca="1">IFERROR(__xludf.DUMMYFUNCTION("VLOOKUP($D64,IMPORTRANGE(""1F5N2lheBqU_ssv2fEg7XSiyl0_Jtf24RQubw3IWp7fc"",""'LC-2 BOM'!C2:AF1000""),AB$1,FALSE)"),"WFF LC-2 Liquid Oxygen Schematic MP-105")</f>
        <v>WFF LC-2 Liquid Oxygen Schematic MP-105</v>
      </c>
      <c r="AF73" s="40" t="str">
        <f ca="1">IFERROR(__xludf.DUMMYFUNCTION("VLOOKUP($D64,IMPORTRANGE(""1F5N2lheBqU_ssv2fEg7XSiyl0_Jtf24RQubw3IWp7fc"",""'LC-2 BOM'!C2:AF1000""),AB$1,FALSE)"),"WFF LC-2 Liquid Oxygen Schematic MP-105")</f>
        <v>WFF LC-2 Liquid Oxygen Schematic MP-105</v>
      </c>
      <c r="AG73" s="40" t="str">
        <f ca="1">IFERROR(__xludf.DUMMYFUNCTION("VLOOKUP($D64,IMPORTRANGE(""1F5N2lheBqU_ssv2fEg7XSiyl0_Jtf24RQubw3IWp7fc"",""'LC-2 BOM'!C2:AF1000""),AB$1,FALSE)"),"WFF LC-2 Liquid Oxygen Schematic MP-105")</f>
        <v>WFF LC-2 Liquid Oxygen Schematic MP-105</v>
      </c>
      <c r="AH73" s="40" t="str">
        <f ca="1">IFERROR(__xludf.DUMMYFUNCTION("VLOOKUP($D64,IMPORTRANGE(""1F5N2lheBqU_ssv2fEg7XSiyl0_Jtf24RQubw3IWp7fc"",""'LC-2 BOM'!C2:AF1000""),AB$1,FALSE)"),"WFF LC-2 Liquid Oxygen Schematic MP-105")</f>
        <v>WFF LC-2 Liquid Oxygen Schematic MP-105</v>
      </c>
      <c r="AI73" s="40" t="str">
        <f ca="1">IFERROR(__xludf.DUMMYFUNCTION("VLOOKUP($D64,IMPORTRANGE(""1F5N2lheBqU_ssv2fEg7XSiyl0_Jtf24RQubw3IWp7fc"",""'LC-2 BOM'!C2:AF1000""),AB$1,FALSE)"),"WFF LC-2 Liquid Oxygen Schematic MP-105")</f>
        <v>WFF LC-2 Liquid Oxygen Schematic MP-105</v>
      </c>
      <c r="AJ73" s="40" t="str">
        <f ca="1">IFERROR(__xludf.DUMMYFUNCTION("VLOOKUP($D64,IMPORTRANGE(""1F5N2lheBqU_ssv2fEg7XSiyl0_Jtf24RQubw3IWp7fc"",""'LC-2 BOM'!C2:AF1000""),AB$1,FALSE)"),"WFF LC-2 Liquid Oxygen Schematic MP-105")</f>
        <v>WFF LC-2 Liquid Oxygen Schematic MP-105</v>
      </c>
      <c r="AK73" s="40" t="str">
        <f ca="1">IFERROR(__xludf.DUMMYFUNCTION("VLOOKUP($D64,IMPORTRANGE(""1F5N2lheBqU_ssv2fEg7XSiyl0_Jtf24RQubw3IWp7fc"",""'LC-2 BOM'!C2:AF1000""),AB$1,FALSE)"),"WFF LC-2 Liquid Oxygen Schematic MP-105")</f>
        <v>WFF LC-2 Liquid Oxygen Schematic MP-105</v>
      </c>
      <c r="AL73" s="40" t="str">
        <f ca="1">IFERROR(__xludf.DUMMYFUNCTION("VLOOKUP($D64,IMPORTRANGE(""1F5N2lheBqU_ssv2fEg7XSiyl0_Jtf24RQubw3IWp7fc"",""'LC-2 BOM'!C2:AF1000""),AB$1,FALSE)"),"WFF LC-2 Liquid Oxygen Schematic MP-105")</f>
        <v>WFF LC-2 Liquid Oxygen Schematic MP-105</v>
      </c>
      <c r="AM73" s="40" t="str">
        <f ca="1">IFERROR(__xludf.DUMMYFUNCTION("VLOOKUP($D64,IMPORTRANGE(""1F5N2lheBqU_ssv2fEg7XSiyl0_Jtf24RQubw3IWp7fc"",""'LC-2 BOM'!C2:AF1000""),AB$1,FALSE)"),"WFF LC-2 Liquid Oxygen Schematic MP-105")</f>
        <v>WFF LC-2 Liquid Oxygen Schematic MP-105</v>
      </c>
      <c r="AN73" s="40" t="str">
        <f ca="1">IFERROR(__xludf.DUMMYFUNCTION("VLOOKUP($D64,IMPORTRANGE(""1F5N2lheBqU_ssv2fEg7XSiyl0_Jtf24RQubw3IWp7fc"",""'LC-2 BOM'!C2:AF1000""),AB$1,FALSE)"),"WFF LC-2 Liquid Oxygen Schematic MP-105")</f>
        <v>WFF LC-2 Liquid Oxygen Schematic MP-105</v>
      </c>
      <c r="AO73" s="40" t="str">
        <f ca="1">IFERROR(__xludf.DUMMYFUNCTION("VLOOKUP($D64,IMPORTRANGE(""1F5N2lheBqU_ssv2fEg7XSiyl0_Jtf24RQubw3IWp7fc"",""'LC-2 BOM'!C2:AF1000""),AB$1,FALSE)"),"WFF LC-2 Liquid Oxygen Schematic MP-105")</f>
        <v>WFF LC-2 Liquid Oxygen Schematic MP-105</v>
      </c>
      <c r="AP73" s="40" t="str">
        <f ca="1">IFERROR(__xludf.DUMMYFUNCTION("VLOOKUP($D64,IMPORTRANGE(""1F5N2lheBqU_ssv2fEg7XSiyl0_Jtf24RQubw3IWp7fc"",""'LC-2 BOM'!C2:AF1000""),AB$1,FALSE)"),"WFF LC-2 Liquid Oxygen Schematic MP-105")</f>
        <v>WFF LC-2 Liquid Oxygen Schematic MP-105</v>
      </c>
      <c r="AQ73" s="40" t="str">
        <f ca="1">IFERROR(__xludf.DUMMYFUNCTION("VLOOKUP($D64,IMPORTRANGE(""1F5N2lheBqU_ssv2fEg7XSiyl0_Jtf24RQubw3IWp7fc"",""'LC-2 BOM'!C2:AF1000""),AB$1,FALSE)"),"WFF LC-2 Liquid Oxygen Schematic MP-105")</f>
        <v>WFF LC-2 Liquid Oxygen Schematic MP-105</v>
      </c>
      <c r="AR73" s="40" t="str">
        <f ca="1">IFERROR(__xludf.DUMMYFUNCTION("VLOOKUP($D64,IMPORTRANGE(""1F5N2lheBqU_ssv2fEg7XSiyl0_Jtf24RQubw3IWp7fc"",""'LC-2 BOM'!C2:AF1000""),AB$1,FALSE)"),"WFF LC-2 Liquid Oxygen Schematic MP-105")</f>
        <v>WFF LC-2 Liquid Oxygen Schematic MP-105</v>
      </c>
      <c r="AS73" s="40" t="str">
        <f ca="1">IFERROR(__xludf.DUMMYFUNCTION("VLOOKUP($D64,IMPORTRANGE(""1F5N2lheBqU_ssv2fEg7XSiyl0_Jtf24RQubw3IWp7fc"",""'LC-2 BOM'!C2:AF1000""),AB$1,FALSE)"),"WFF LC-2 Liquid Oxygen Schematic MP-105")</f>
        <v>WFF LC-2 Liquid Oxygen Schematic MP-105</v>
      </c>
      <c r="AT73" s="40" t="str">
        <f ca="1">IFERROR(__xludf.DUMMYFUNCTION("VLOOKUP($D64,IMPORTRANGE(""1F5N2lheBqU_ssv2fEg7XSiyl0_Jtf24RQubw3IWp7fc"",""'LC-2 BOM'!C2:AF1000""),AB$1,FALSE)"),"WFF LC-2 Liquid Oxygen Schematic MP-105")</f>
        <v>WFF LC-2 Liquid Oxygen Schematic MP-105</v>
      </c>
      <c r="AU73" s="40" t="str">
        <f ca="1">IFERROR(__xludf.DUMMYFUNCTION("VLOOKUP($D64,IMPORTRANGE(""1F5N2lheBqU_ssv2fEg7XSiyl0_Jtf24RQubw3IWp7fc"",""'LC-2 BOM'!C2:AF1000""),AB$1,FALSE)"),"WFF LC-2 Liquid Oxygen Schematic MP-105")</f>
        <v>WFF LC-2 Liquid Oxygen Schematic MP-105</v>
      </c>
      <c r="AV73" s="40" t="str">
        <f ca="1">IFERROR(__xludf.DUMMYFUNCTION("VLOOKUP($D64,IMPORTRANGE(""1F5N2lheBqU_ssv2fEg7XSiyl0_Jtf24RQubw3IWp7fc"",""'LC-2 BOM'!C2:AF1000""),AB$1,FALSE)"),"WFF LC-2 Liquid Oxygen Schematic MP-105")</f>
        <v>WFF LC-2 Liquid Oxygen Schematic MP-105</v>
      </c>
      <c r="AW73" s="40" t="str">
        <f ca="1">IFERROR(__xludf.DUMMYFUNCTION("VLOOKUP($D64,IMPORTRANGE(""1F5N2lheBqU_ssv2fEg7XSiyl0_Jtf24RQubw3IWp7fc"",""'LC-2 BOM'!C2:AF1000""),AB$1,FALSE)"),"WFF LC-2 Liquid Oxygen Schematic MP-105")</f>
        <v>WFF LC-2 Liquid Oxygen Schematic MP-105</v>
      </c>
      <c r="AX73" s="40" t="str">
        <f ca="1">IFERROR(__xludf.DUMMYFUNCTION("VLOOKUP($D64,IMPORTRANGE(""1F5N2lheBqU_ssv2fEg7XSiyl0_Jtf24RQubw3IWp7fc"",""'LC-2 BOM'!C2:AF1000""),AB$1,FALSE)"),"WFF LC-2 Liquid Oxygen Schematic MP-105")</f>
        <v>WFF LC-2 Liquid Oxygen Schematic MP-105</v>
      </c>
      <c r="AY73" s="40" t="str">
        <f ca="1">IFERROR(__xludf.DUMMYFUNCTION("VLOOKUP($D64,IMPORTRANGE(""1F5N2lheBqU_ssv2fEg7XSiyl0_Jtf24RQubw3IWp7fc"",""'LC-2 BOM'!C2:AF1000""),AB$1,FALSE)"),"WFF LC-2 Liquid Oxygen Schematic MP-105")</f>
        <v>WFF LC-2 Liquid Oxygen Schematic MP-105</v>
      </c>
      <c r="AZ73" s="40" t="str">
        <f ca="1">IFERROR(__xludf.DUMMYFUNCTION("VLOOKUP($D64,IMPORTRANGE(""1F5N2lheBqU_ssv2fEg7XSiyl0_Jtf24RQubw3IWp7fc"",""'LC-2 BOM'!C2:AF1000""),AB$1,FALSE)"),"WFF LC-2 Liquid Oxygen Schematic MP-105")</f>
        <v>WFF LC-2 Liquid Oxygen Schematic MP-105</v>
      </c>
      <c r="BA73" s="40" t="str">
        <f ca="1">IFERROR(__xludf.DUMMYFUNCTION("VLOOKUP($D64,IMPORTRANGE(""1F5N2lheBqU_ssv2fEg7XSiyl0_Jtf24RQubw3IWp7fc"",""'LC-2 BOM'!C2:AF1000""),AB$1,FALSE)"),"WFF LC-2 Liquid Oxygen Schematic MP-105")</f>
        <v>WFF LC-2 Liquid Oxygen Schematic MP-105</v>
      </c>
    </row>
    <row r="74" spans="1:53" ht="14.25">
      <c r="A74" s="119" t="str">
        <f>CONCATENATE(VLOOKUP(E74,Systems,2,FALSE),"-",VLOOKUP(F74,Subsystems,2,FALSE),"-",VLOOKUP(G74,Components,2,FALSE),"-",VLOOKUP(R74,Metrics,2,FALSE),"-",B74)</f>
        <v>LOX-LS1-LS-PxC-342</v>
      </c>
      <c r="B74" s="100">
        <v>342</v>
      </c>
      <c r="C74" s="99" t="s">
        <v>254</v>
      </c>
      <c r="D74" s="103" t="s">
        <v>255</v>
      </c>
      <c r="E74" s="99" t="s">
        <v>184</v>
      </c>
      <c r="F74" s="99" t="s">
        <v>220</v>
      </c>
      <c r="G74" s="99" t="s">
        <v>88</v>
      </c>
      <c r="H74" s="100" t="s">
        <v>89</v>
      </c>
      <c r="I74" s="100" t="str">
        <f>VLOOKUP(L74,InterfaceCards,2,FALSE)</f>
        <v>N4</v>
      </c>
      <c r="J74" s="39" t="str">
        <f>VLOOKUP(I74,'REF - Interface Cards'!$F$2:$G$11,2,FALSE)</f>
        <v>CB5</v>
      </c>
      <c r="K74" s="267">
        <f>VLOOKUP(L74,InterfaceCards,3,FALSE)</f>
        <v>1</v>
      </c>
      <c r="L74" s="99" t="s">
        <v>256</v>
      </c>
      <c r="M74" s="99">
        <v>13</v>
      </c>
      <c r="N74" s="96">
        <v>10</v>
      </c>
      <c r="O74" s="99" t="s">
        <v>248</v>
      </c>
      <c r="P74" s="99" t="s">
        <v>248</v>
      </c>
      <c r="Q74" s="99" t="s">
        <v>249</v>
      </c>
      <c r="R74" s="100" t="s">
        <v>99</v>
      </c>
      <c r="S74" s="99" t="s">
        <v>96</v>
      </c>
      <c r="T74" s="264"/>
      <c r="U74" s="115"/>
      <c r="V74" s="115" t="b">
        <v>0</v>
      </c>
      <c r="W74" s="115" t="str">
        <f>CONCATENATE(L74,":",N74)</f>
        <v>DI4:10</v>
      </c>
      <c r="X74" s="40" t="str">
        <f ca="1">IFERROR(__xludf.DUMMYFUNCTION("VLOOKUP($D475,IMPORTRANGE(""1F5N2lheBqU_ssv2fEg7XSiyl0_Jtf24RQubw3IWp7fc"",""'LC-2 BOM'!C2:AF1000""),X$1,FALSE)"),"04C706")</f>
        <v>04C706</v>
      </c>
      <c r="Y74" s="40" t="str">
        <f ca="1">IFERROR(__xludf.DUMMYFUNCTION("VLOOKUP($D539,IMPORTRANGE(""1zGeY54V42y3h6ga3LEauokEcjIAfHuNXKCYKLfLWtMI"",""'LC-2 BOM'!C2:AF900""),Y$1,FALSE)"),"Controller")</f>
        <v>Controller</v>
      </c>
      <c r="Z74" s="40" t="str">
        <f ca="1">IFERROR(__xludf.DUMMYFUNCTION("VLOOKUP($D539,IMPORTRANGE(""1zGeY54V42y3h6ga3LEauokEcjIAfHuNXKCYKLfLWtMI"",""'LC-2 BOM'!C2:AF900""),Y$1,FALSE)"),"Controller")</f>
        <v>Controller</v>
      </c>
      <c r="AA74" s="40" t="str">
        <f ca="1">IFERROR(__xludf.DUMMYFUNCTION("VLOOKUP($D539,IMPORTRANGE(""1zGeY54V42y3h6ga3LEauokEcjIAfHuNXKCYKLfLWtMI"",""'LC-2 BOM'!C2:AF900""),Y$1,FALSE)"),"Controller")</f>
        <v>Controller</v>
      </c>
      <c r="AB74" s="40" t="str">
        <f ca="1">IFERROR(__xludf.DUMMYFUNCTION("VLOOKUP($D539,IMPORTRANGE(""1F5N2lheBqU_ssv2fEg7XSiyl0_Jtf24RQubw3IWp7fc"",""'LC-2 BOM'!C2:AF1000""),AB$1,FALSE)"),"WFF LC-2 Liquid Oxygen Schematic MP-105")</f>
        <v>WFF LC-2 Liquid Oxygen Schematic MP-105</v>
      </c>
      <c r="AC74" s="40" t="str">
        <f ca="1">IFERROR(__xludf.DUMMYFUNCTION("VLOOKUP($D539,IMPORTRANGE(""1F5N2lheBqU_ssv2fEg7XSiyl0_Jtf24RQubw3IWp7fc"",""'LC-2 BOM'!C2:AF1000""),AB$1,FALSE)"),"WFF LC-2 Liquid Oxygen Schematic MP-105")</f>
        <v>WFF LC-2 Liquid Oxygen Schematic MP-105</v>
      </c>
      <c r="AD74" s="40" t="str">
        <f ca="1">IFERROR(__xludf.DUMMYFUNCTION("VLOOKUP($D539,IMPORTRANGE(""1F5N2lheBqU_ssv2fEg7XSiyl0_Jtf24RQubw3IWp7fc"",""'LC-2 BOM'!C2:AF1000""),AB$1,FALSE)"),"WFF LC-2 Liquid Oxygen Schematic MP-105")</f>
        <v>WFF LC-2 Liquid Oxygen Schematic MP-105</v>
      </c>
      <c r="AE74" s="40" t="str">
        <f ca="1">IFERROR(__xludf.DUMMYFUNCTION("VLOOKUP($D539,IMPORTRANGE(""1F5N2lheBqU_ssv2fEg7XSiyl0_Jtf24RQubw3IWp7fc"",""'LC-2 BOM'!C2:AF1000""),AB$1,FALSE)"),"WFF LC-2 Liquid Oxygen Schematic MP-105")</f>
        <v>WFF LC-2 Liquid Oxygen Schematic MP-105</v>
      </c>
      <c r="AF74" s="40" t="str">
        <f ca="1">IFERROR(__xludf.DUMMYFUNCTION("VLOOKUP($D539,IMPORTRANGE(""1F5N2lheBqU_ssv2fEg7XSiyl0_Jtf24RQubw3IWp7fc"",""'LC-2 BOM'!C2:AF1000""),AB$1,FALSE)"),"WFF LC-2 Liquid Oxygen Schematic MP-105")</f>
        <v>WFF LC-2 Liquid Oxygen Schematic MP-105</v>
      </c>
      <c r="AG74" s="40" t="str">
        <f ca="1">IFERROR(__xludf.DUMMYFUNCTION("VLOOKUP($D539,IMPORTRANGE(""1F5N2lheBqU_ssv2fEg7XSiyl0_Jtf24RQubw3IWp7fc"",""'LC-2 BOM'!C2:AF1000""),AB$1,FALSE)"),"WFF LC-2 Liquid Oxygen Schematic MP-105")</f>
        <v>WFF LC-2 Liquid Oxygen Schematic MP-105</v>
      </c>
      <c r="AH74" s="40" t="str">
        <f ca="1">IFERROR(__xludf.DUMMYFUNCTION("VLOOKUP($D539,IMPORTRANGE(""1F5N2lheBqU_ssv2fEg7XSiyl0_Jtf24RQubw3IWp7fc"",""'LC-2 BOM'!C2:AF1000""),AB$1,FALSE)"),"WFF LC-2 Liquid Oxygen Schematic MP-105")</f>
        <v>WFF LC-2 Liquid Oxygen Schematic MP-105</v>
      </c>
      <c r="AI74" s="40" t="str">
        <f ca="1">IFERROR(__xludf.DUMMYFUNCTION("VLOOKUP($D539,IMPORTRANGE(""1F5N2lheBqU_ssv2fEg7XSiyl0_Jtf24RQubw3IWp7fc"",""'LC-2 BOM'!C2:AF1000""),AB$1,FALSE)"),"WFF LC-2 Liquid Oxygen Schematic MP-105")</f>
        <v>WFF LC-2 Liquid Oxygen Schematic MP-105</v>
      </c>
      <c r="AJ74" s="40" t="str">
        <f ca="1">IFERROR(__xludf.DUMMYFUNCTION("VLOOKUP($D539,IMPORTRANGE(""1F5N2lheBqU_ssv2fEg7XSiyl0_Jtf24RQubw3IWp7fc"",""'LC-2 BOM'!C2:AF1000""),AB$1,FALSE)"),"WFF LC-2 Liquid Oxygen Schematic MP-105")</f>
        <v>WFF LC-2 Liquid Oxygen Schematic MP-105</v>
      </c>
      <c r="AK74" s="40" t="str">
        <f ca="1">IFERROR(__xludf.DUMMYFUNCTION("VLOOKUP($D539,IMPORTRANGE(""1F5N2lheBqU_ssv2fEg7XSiyl0_Jtf24RQubw3IWp7fc"",""'LC-2 BOM'!C2:AF1000""),AB$1,FALSE)"),"WFF LC-2 Liquid Oxygen Schematic MP-105")</f>
        <v>WFF LC-2 Liquid Oxygen Schematic MP-105</v>
      </c>
      <c r="AL74" s="40" t="str">
        <f ca="1">IFERROR(__xludf.DUMMYFUNCTION("VLOOKUP($D539,IMPORTRANGE(""1F5N2lheBqU_ssv2fEg7XSiyl0_Jtf24RQubw3IWp7fc"",""'LC-2 BOM'!C2:AF1000""),AB$1,FALSE)"),"WFF LC-2 Liquid Oxygen Schematic MP-105")</f>
        <v>WFF LC-2 Liquid Oxygen Schematic MP-105</v>
      </c>
      <c r="AM74" s="40" t="str">
        <f ca="1">IFERROR(__xludf.DUMMYFUNCTION("VLOOKUP($D539,IMPORTRANGE(""1F5N2lheBqU_ssv2fEg7XSiyl0_Jtf24RQubw3IWp7fc"",""'LC-2 BOM'!C2:AF1000""),AB$1,FALSE)"),"WFF LC-2 Liquid Oxygen Schematic MP-105")</f>
        <v>WFF LC-2 Liquid Oxygen Schematic MP-105</v>
      </c>
      <c r="AN74" s="40" t="str">
        <f ca="1">IFERROR(__xludf.DUMMYFUNCTION("VLOOKUP($D539,IMPORTRANGE(""1F5N2lheBqU_ssv2fEg7XSiyl0_Jtf24RQubw3IWp7fc"",""'LC-2 BOM'!C2:AF1000""),AB$1,FALSE)"),"WFF LC-2 Liquid Oxygen Schematic MP-105")</f>
        <v>WFF LC-2 Liquid Oxygen Schematic MP-105</v>
      </c>
      <c r="AO74" s="40" t="str">
        <f ca="1">IFERROR(__xludf.DUMMYFUNCTION("VLOOKUP($D539,IMPORTRANGE(""1F5N2lheBqU_ssv2fEg7XSiyl0_Jtf24RQubw3IWp7fc"",""'LC-2 BOM'!C2:AF1000""),AB$1,FALSE)"),"WFF LC-2 Liquid Oxygen Schematic MP-105")</f>
        <v>WFF LC-2 Liquid Oxygen Schematic MP-105</v>
      </c>
      <c r="AP74" s="40" t="str">
        <f ca="1">IFERROR(__xludf.DUMMYFUNCTION("VLOOKUP($D539,IMPORTRANGE(""1F5N2lheBqU_ssv2fEg7XSiyl0_Jtf24RQubw3IWp7fc"",""'LC-2 BOM'!C2:AF1000""),AB$1,FALSE)"),"WFF LC-2 Liquid Oxygen Schematic MP-105")</f>
        <v>WFF LC-2 Liquid Oxygen Schematic MP-105</v>
      </c>
      <c r="AQ74" s="40" t="str">
        <f ca="1">IFERROR(__xludf.DUMMYFUNCTION("VLOOKUP($D539,IMPORTRANGE(""1F5N2lheBqU_ssv2fEg7XSiyl0_Jtf24RQubw3IWp7fc"",""'LC-2 BOM'!C2:AF1000""),AB$1,FALSE)"),"WFF LC-2 Liquid Oxygen Schematic MP-105")</f>
        <v>WFF LC-2 Liquid Oxygen Schematic MP-105</v>
      </c>
      <c r="AR74" s="40" t="str">
        <f ca="1">IFERROR(__xludf.DUMMYFUNCTION("VLOOKUP($D539,IMPORTRANGE(""1F5N2lheBqU_ssv2fEg7XSiyl0_Jtf24RQubw3IWp7fc"",""'LC-2 BOM'!C2:AF1000""),AB$1,FALSE)"),"WFF LC-2 Liquid Oxygen Schematic MP-105")</f>
        <v>WFF LC-2 Liquid Oxygen Schematic MP-105</v>
      </c>
      <c r="AS74" s="40" t="str">
        <f ca="1">IFERROR(__xludf.DUMMYFUNCTION("VLOOKUP($D539,IMPORTRANGE(""1F5N2lheBqU_ssv2fEg7XSiyl0_Jtf24RQubw3IWp7fc"",""'LC-2 BOM'!C2:AF1000""),AB$1,FALSE)"),"WFF LC-2 Liquid Oxygen Schematic MP-105")</f>
        <v>WFF LC-2 Liquid Oxygen Schematic MP-105</v>
      </c>
      <c r="AT74" s="40" t="str">
        <f ca="1">IFERROR(__xludf.DUMMYFUNCTION("VLOOKUP($D539,IMPORTRANGE(""1F5N2lheBqU_ssv2fEg7XSiyl0_Jtf24RQubw3IWp7fc"",""'LC-2 BOM'!C2:AF1000""),AB$1,FALSE)"),"WFF LC-2 Liquid Oxygen Schematic MP-105")</f>
        <v>WFF LC-2 Liquid Oxygen Schematic MP-105</v>
      </c>
      <c r="AU74" s="40" t="str">
        <f ca="1">IFERROR(__xludf.DUMMYFUNCTION("VLOOKUP($D539,IMPORTRANGE(""1F5N2lheBqU_ssv2fEg7XSiyl0_Jtf24RQubw3IWp7fc"",""'LC-2 BOM'!C2:AF1000""),AB$1,FALSE)"),"WFF LC-2 Liquid Oxygen Schematic MP-105")</f>
        <v>WFF LC-2 Liquid Oxygen Schematic MP-105</v>
      </c>
      <c r="AV74" s="40" t="str">
        <f ca="1">IFERROR(__xludf.DUMMYFUNCTION("VLOOKUP($D539,IMPORTRANGE(""1F5N2lheBqU_ssv2fEg7XSiyl0_Jtf24RQubw3IWp7fc"",""'LC-2 BOM'!C2:AF1000""),AB$1,FALSE)"),"WFF LC-2 Liquid Oxygen Schematic MP-105")</f>
        <v>WFF LC-2 Liquid Oxygen Schematic MP-105</v>
      </c>
      <c r="AW74" s="40" t="str">
        <f ca="1">IFERROR(__xludf.DUMMYFUNCTION("VLOOKUP($D539,IMPORTRANGE(""1F5N2lheBqU_ssv2fEg7XSiyl0_Jtf24RQubw3IWp7fc"",""'LC-2 BOM'!C2:AF1000""),AB$1,FALSE)"),"WFF LC-2 Liquid Oxygen Schematic MP-105")</f>
        <v>WFF LC-2 Liquid Oxygen Schematic MP-105</v>
      </c>
      <c r="AX74" s="40" t="str">
        <f ca="1">IFERROR(__xludf.DUMMYFUNCTION("VLOOKUP($D539,IMPORTRANGE(""1F5N2lheBqU_ssv2fEg7XSiyl0_Jtf24RQubw3IWp7fc"",""'LC-2 BOM'!C2:AF1000""),AB$1,FALSE)"),"WFF LC-2 Liquid Oxygen Schematic MP-105")</f>
        <v>WFF LC-2 Liquid Oxygen Schematic MP-105</v>
      </c>
      <c r="AY74" s="40" t="str">
        <f ca="1">IFERROR(__xludf.DUMMYFUNCTION("VLOOKUP($D539,IMPORTRANGE(""1F5N2lheBqU_ssv2fEg7XSiyl0_Jtf24RQubw3IWp7fc"",""'LC-2 BOM'!C2:AF1000""),AB$1,FALSE)"),"WFF LC-2 Liquid Oxygen Schematic MP-105")</f>
        <v>WFF LC-2 Liquid Oxygen Schematic MP-105</v>
      </c>
      <c r="AZ74" s="40" t="str">
        <f ca="1">IFERROR(__xludf.DUMMYFUNCTION("VLOOKUP($D539,IMPORTRANGE(""1F5N2lheBqU_ssv2fEg7XSiyl0_Jtf24RQubw3IWp7fc"",""'LC-2 BOM'!C2:AF1000""),AB$1,FALSE)"),"WFF LC-2 Liquid Oxygen Schematic MP-105")</f>
        <v>WFF LC-2 Liquid Oxygen Schematic MP-105</v>
      </c>
      <c r="BA74" s="40" t="str">
        <f ca="1">IFERROR(__xludf.DUMMYFUNCTION("VLOOKUP($D539,IMPORTRANGE(""1F5N2lheBqU_ssv2fEg7XSiyl0_Jtf24RQubw3IWp7fc"",""'LC-2 BOM'!C2:AF1000""),AB$1,FALSE)"),"WFF LC-2 Liquid Oxygen Schematic MP-105")</f>
        <v>WFF LC-2 Liquid Oxygen Schematic MP-105</v>
      </c>
    </row>
    <row r="75" spans="1:53" ht="14.25">
      <c r="A75" s="119" t="str">
        <f>CONCATENATE(VLOOKUP(E75,Systems,2,FALSE),"-",VLOOKUP(F75,Subsystems,2,FALSE),"-",VLOOKUP(G75,Components,2,FALSE),"-",VLOOKUP(R75,Metrics,2,FALSE),"-",B75)</f>
        <v>LOX-LS1-LS-PxO-341</v>
      </c>
      <c r="B75" s="100">
        <v>341</v>
      </c>
      <c r="C75" s="99" t="s">
        <v>257</v>
      </c>
      <c r="D75" s="103" t="s">
        <v>255</v>
      </c>
      <c r="E75" s="273" t="s">
        <v>184</v>
      </c>
      <c r="F75" s="273" t="s">
        <v>220</v>
      </c>
      <c r="G75" s="99" t="s">
        <v>88</v>
      </c>
      <c r="H75" s="100" t="s">
        <v>89</v>
      </c>
      <c r="I75" s="100" t="str">
        <f>VLOOKUP(L75,InterfaceCards,2,FALSE)</f>
        <v>N4</v>
      </c>
      <c r="J75" s="39" t="str">
        <f>VLOOKUP(I75,'REF - Interface Cards'!$F$2:$G$11,2,FALSE)</f>
        <v>CB5</v>
      </c>
      <c r="K75" s="100">
        <f>VLOOKUP(L75,InterfaceCards,3,FALSE)</f>
        <v>1</v>
      </c>
      <c r="L75" s="273" t="s">
        <v>256</v>
      </c>
      <c r="M75" s="99">
        <v>12</v>
      </c>
      <c r="N75" s="96" t="s">
        <v>111</v>
      </c>
      <c r="O75" s="99" t="s">
        <v>248</v>
      </c>
      <c r="P75" s="99" t="s">
        <v>248</v>
      </c>
      <c r="Q75" s="99" t="s">
        <v>249</v>
      </c>
      <c r="R75" s="268" t="s">
        <v>95</v>
      </c>
      <c r="S75" s="99" t="s">
        <v>96</v>
      </c>
      <c r="T75" s="264"/>
      <c r="U75" s="115"/>
      <c r="V75" s="115" t="b">
        <v>0</v>
      </c>
      <c r="W75" s="115" t="str">
        <f>CONCATENATE(L75,":",N75)</f>
        <v>DI4:09</v>
      </c>
      <c r="X75" s="40" t="str">
        <f ca="1">IFERROR(__xludf.DUMMYFUNCTION("VLOOKUP($D475,IMPORTRANGE(""1F5N2lheBqU_ssv2fEg7XSiyl0_Jtf24RQubw3IWp7fc"",""'LC-2 BOM'!C2:AF1000""),X$1,FALSE)"),"04C706")</f>
        <v>04C706</v>
      </c>
      <c r="Y75" s="40" t="str">
        <f ca="1">IFERROR(__xludf.DUMMYFUNCTION("VLOOKUP($D560,IMPORTRANGE(""1F5N2lheBqU_ssv2fEg7XSiyl0_Jtf24RQubw3IWp7fc"",""'LC-2 BOM'!C2:AF900""),Y$1,FALSE)"),"Controller")</f>
        <v>Controller</v>
      </c>
      <c r="Z75" s="40" t="str">
        <f ca="1">IFERROR(__xludf.DUMMYFUNCTION("VLOOKUP($D560,IMPORTRANGE(""1F5N2lheBqU_ssv2fEg7XSiyl0_Jtf24RQubw3IWp7fc"",""'LC-2 BOM'!C2:AF900""),Y$1,FALSE)"),"Controller")</f>
        <v>Controller</v>
      </c>
      <c r="AA75" s="40" t="str">
        <f ca="1">IFERROR(__xludf.DUMMYFUNCTION("VLOOKUP($D560,IMPORTRANGE(""1F5N2lheBqU_ssv2fEg7XSiyl0_Jtf24RQubw3IWp7fc"",""'LC-2 BOM'!C2:AF900""),Y$1,FALSE)"),"Controller")</f>
        <v>Controller</v>
      </c>
      <c r="AB75" s="40" t="str">
        <f ca="1">IFERROR(__xludf.DUMMYFUNCTION("VLOOKUP($D560,IMPORTRANGE(""1F5N2lheBqU_ssv2fEg7XSiyl0_Jtf24RQubw3IWp7fc"",""'LC-2 BOM'!C2:AF1000""),AB$1,FALSE)"),"WFF LC-2 Liquid Oxygen Schematic MP-105")</f>
        <v>WFF LC-2 Liquid Oxygen Schematic MP-105</v>
      </c>
      <c r="AC75" s="40" t="str">
        <f ca="1">IFERROR(__xludf.DUMMYFUNCTION("VLOOKUP($D560,IMPORTRANGE(""1F5N2lheBqU_ssv2fEg7XSiyl0_Jtf24RQubw3IWp7fc"",""'LC-2 BOM'!C2:AF1000""),AB$1,FALSE)"),"WFF LC-2 Liquid Oxygen Schematic MP-105")</f>
        <v>WFF LC-2 Liquid Oxygen Schematic MP-105</v>
      </c>
      <c r="AD75" s="40" t="str">
        <f ca="1">IFERROR(__xludf.DUMMYFUNCTION("VLOOKUP($D560,IMPORTRANGE(""1F5N2lheBqU_ssv2fEg7XSiyl0_Jtf24RQubw3IWp7fc"",""'LC-2 BOM'!C2:AF1000""),AB$1,FALSE)"),"WFF LC-2 Liquid Oxygen Schematic MP-105")</f>
        <v>WFF LC-2 Liquid Oxygen Schematic MP-105</v>
      </c>
      <c r="AE75" s="40" t="str">
        <f ca="1">IFERROR(__xludf.DUMMYFUNCTION("VLOOKUP($D560,IMPORTRANGE(""1F5N2lheBqU_ssv2fEg7XSiyl0_Jtf24RQubw3IWp7fc"",""'LC-2 BOM'!C2:AF1000""),AB$1,FALSE)"),"WFF LC-2 Liquid Oxygen Schematic MP-105")</f>
        <v>WFF LC-2 Liquid Oxygen Schematic MP-105</v>
      </c>
      <c r="AF75" s="40" t="str">
        <f ca="1">IFERROR(__xludf.DUMMYFUNCTION("VLOOKUP($D560,IMPORTRANGE(""1F5N2lheBqU_ssv2fEg7XSiyl0_Jtf24RQubw3IWp7fc"",""'LC-2 BOM'!C2:AF1000""),AB$1,FALSE)"),"WFF LC-2 Liquid Oxygen Schematic MP-105")</f>
        <v>WFF LC-2 Liquid Oxygen Schematic MP-105</v>
      </c>
      <c r="AG75" s="40" t="str">
        <f ca="1">IFERROR(__xludf.DUMMYFUNCTION("VLOOKUP($D560,IMPORTRANGE(""1F5N2lheBqU_ssv2fEg7XSiyl0_Jtf24RQubw3IWp7fc"",""'LC-2 BOM'!C2:AF1000""),AB$1,FALSE)"),"WFF LC-2 Liquid Oxygen Schematic MP-105")</f>
        <v>WFF LC-2 Liquid Oxygen Schematic MP-105</v>
      </c>
      <c r="AH75" s="40" t="str">
        <f ca="1">IFERROR(__xludf.DUMMYFUNCTION("VLOOKUP($D560,IMPORTRANGE(""1F5N2lheBqU_ssv2fEg7XSiyl0_Jtf24RQubw3IWp7fc"",""'LC-2 BOM'!C2:AF1000""),AB$1,FALSE)"),"WFF LC-2 Liquid Oxygen Schematic MP-105")</f>
        <v>WFF LC-2 Liquid Oxygen Schematic MP-105</v>
      </c>
      <c r="AI75" s="40" t="str">
        <f ca="1">IFERROR(__xludf.DUMMYFUNCTION("VLOOKUP($D560,IMPORTRANGE(""1F5N2lheBqU_ssv2fEg7XSiyl0_Jtf24RQubw3IWp7fc"",""'LC-2 BOM'!C2:AF1000""),AB$1,FALSE)"),"WFF LC-2 Liquid Oxygen Schematic MP-105")</f>
        <v>WFF LC-2 Liquid Oxygen Schematic MP-105</v>
      </c>
      <c r="AJ75" s="40" t="str">
        <f ca="1">IFERROR(__xludf.DUMMYFUNCTION("VLOOKUP($D560,IMPORTRANGE(""1F5N2lheBqU_ssv2fEg7XSiyl0_Jtf24RQubw3IWp7fc"",""'LC-2 BOM'!C2:AF1000""),AB$1,FALSE)"),"WFF LC-2 Liquid Oxygen Schematic MP-105")</f>
        <v>WFF LC-2 Liquid Oxygen Schematic MP-105</v>
      </c>
      <c r="AK75" s="40" t="str">
        <f ca="1">IFERROR(__xludf.DUMMYFUNCTION("VLOOKUP($D560,IMPORTRANGE(""1F5N2lheBqU_ssv2fEg7XSiyl0_Jtf24RQubw3IWp7fc"",""'LC-2 BOM'!C2:AF1000""),AB$1,FALSE)"),"WFF LC-2 Liquid Oxygen Schematic MP-105")</f>
        <v>WFF LC-2 Liquid Oxygen Schematic MP-105</v>
      </c>
      <c r="AL75" s="40" t="str">
        <f ca="1">IFERROR(__xludf.DUMMYFUNCTION("VLOOKUP($D560,IMPORTRANGE(""1F5N2lheBqU_ssv2fEg7XSiyl0_Jtf24RQubw3IWp7fc"",""'LC-2 BOM'!C2:AF1000""),AB$1,FALSE)"),"WFF LC-2 Liquid Oxygen Schematic MP-105")</f>
        <v>WFF LC-2 Liquid Oxygen Schematic MP-105</v>
      </c>
      <c r="AM75" s="40" t="str">
        <f ca="1">IFERROR(__xludf.DUMMYFUNCTION("VLOOKUP($D560,IMPORTRANGE(""1F5N2lheBqU_ssv2fEg7XSiyl0_Jtf24RQubw3IWp7fc"",""'LC-2 BOM'!C2:AF1000""),AB$1,FALSE)"),"WFF LC-2 Liquid Oxygen Schematic MP-105")</f>
        <v>WFF LC-2 Liquid Oxygen Schematic MP-105</v>
      </c>
      <c r="AN75" s="40" t="str">
        <f ca="1">IFERROR(__xludf.DUMMYFUNCTION("VLOOKUP($D560,IMPORTRANGE(""1F5N2lheBqU_ssv2fEg7XSiyl0_Jtf24RQubw3IWp7fc"",""'LC-2 BOM'!C2:AF1000""),AB$1,FALSE)"),"WFF LC-2 Liquid Oxygen Schematic MP-105")</f>
        <v>WFF LC-2 Liquid Oxygen Schematic MP-105</v>
      </c>
      <c r="AO75" s="40" t="str">
        <f ca="1">IFERROR(__xludf.DUMMYFUNCTION("VLOOKUP($D560,IMPORTRANGE(""1F5N2lheBqU_ssv2fEg7XSiyl0_Jtf24RQubw3IWp7fc"",""'LC-2 BOM'!C2:AF1000""),AB$1,FALSE)"),"WFF LC-2 Liquid Oxygen Schematic MP-105")</f>
        <v>WFF LC-2 Liquid Oxygen Schematic MP-105</v>
      </c>
      <c r="AP75" s="40" t="str">
        <f ca="1">IFERROR(__xludf.DUMMYFUNCTION("VLOOKUP($D560,IMPORTRANGE(""1F5N2lheBqU_ssv2fEg7XSiyl0_Jtf24RQubw3IWp7fc"",""'LC-2 BOM'!C2:AF1000""),AB$1,FALSE)"),"WFF LC-2 Liquid Oxygen Schematic MP-105")</f>
        <v>WFF LC-2 Liquid Oxygen Schematic MP-105</v>
      </c>
      <c r="AQ75" s="40" t="str">
        <f ca="1">IFERROR(__xludf.DUMMYFUNCTION("VLOOKUP($D560,IMPORTRANGE(""1F5N2lheBqU_ssv2fEg7XSiyl0_Jtf24RQubw3IWp7fc"",""'LC-2 BOM'!C2:AF1000""),AB$1,FALSE)"),"WFF LC-2 Liquid Oxygen Schematic MP-105")</f>
        <v>WFF LC-2 Liquid Oxygen Schematic MP-105</v>
      </c>
      <c r="AR75" s="40" t="str">
        <f ca="1">IFERROR(__xludf.DUMMYFUNCTION("VLOOKUP($D560,IMPORTRANGE(""1F5N2lheBqU_ssv2fEg7XSiyl0_Jtf24RQubw3IWp7fc"",""'LC-2 BOM'!C2:AF1000""),AB$1,FALSE)"),"WFF LC-2 Liquid Oxygen Schematic MP-105")</f>
        <v>WFF LC-2 Liquid Oxygen Schematic MP-105</v>
      </c>
      <c r="AS75" s="40" t="str">
        <f ca="1">IFERROR(__xludf.DUMMYFUNCTION("VLOOKUP($D560,IMPORTRANGE(""1F5N2lheBqU_ssv2fEg7XSiyl0_Jtf24RQubw3IWp7fc"",""'LC-2 BOM'!C2:AF1000""),AB$1,FALSE)"),"WFF LC-2 Liquid Oxygen Schematic MP-105")</f>
        <v>WFF LC-2 Liquid Oxygen Schematic MP-105</v>
      </c>
      <c r="AT75" s="40" t="str">
        <f ca="1">IFERROR(__xludf.DUMMYFUNCTION("VLOOKUP($D560,IMPORTRANGE(""1F5N2lheBqU_ssv2fEg7XSiyl0_Jtf24RQubw3IWp7fc"",""'LC-2 BOM'!C2:AF1000""),AB$1,FALSE)"),"WFF LC-2 Liquid Oxygen Schematic MP-105")</f>
        <v>WFF LC-2 Liquid Oxygen Schematic MP-105</v>
      </c>
      <c r="AU75" s="40" t="str">
        <f ca="1">IFERROR(__xludf.DUMMYFUNCTION("VLOOKUP($D560,IMPORTRANGE(""1F5N2lheBqU_ssv2fEg7XSiyl0_Jtf24RQubw3IWp7fc"",""'LC-2 BOM'!C2:AF1000""),AB$1,FALSE)"),"WFF LC-2 Liquid Oxygen Schematic MP-105")</f>
        <v>WFF LC-2 Liquid Oxygen Schematic MP-105</v>
      </c>
      <c r="AV75" s="40" t="str">
        <f ca="1">IFERROR(__xludf.DUMMYFUNCTION("VLOOKUP($D560,IMPORTRANGE(""1F5N2lheBqU_ssv2fEg7XSiyl0_Jtf24RQubw3IWp7fc"",""'LC-2 BOM'!C2:AF1000""),AB$1,FALSE)"),"WFF LC-2 Liquid Oxygen Schematic MP-105")</f>
        <v>WFF LC-2 Liquid Oxygen Schematic MP-105</v>
      </c>
      <c r="AW75" s="40" t="str">
        <f ca="1">IFERROR(__xludf.DUMMYFUNCTION("VLOOKUP($D560,IMPORTRANGE(""1F5N2lheBqU_ssv2fEg7XSiyl0_Jtf24RQubw3IWp7fc"",""'LC-2 BOM'!C2:AF1000""),AB$1,FALSE)"),"WFF LC-2 Liquid Oxygen Schematic MP-105")</f>
        <v>WFF LC-2 Liquid Oxygen Schematic MP-105</v>
      </c>
      <c r="AX75" s="40" t="str">
        <f ca="1">IFERROR(__xludf.DUMMYFUNCTION("VLOOKUP($D560,IMPORTRANGE(""1F5N2lheBqU_ssv2fEg7XSiyl0_Jtf24RQubw3IWp7fc"",""'LC-2 BOM'!C2:AF1000""),AB$1,FALSE)"),"WFF LC-2 Liquid Oxygen Schematic MP-105")</f>
        <v>WFF LC-2 Liquid Oxygen Schematic MP-105</v>
      </c>
      <c r="AY75" s="40" t="str">
        <f ca="1">IFERROR(__xludf.DUMMYFUNCTION("VLOOKUP($D560,IMPORTRANGE(""1F5N2lheBqU_ssv2fEg7XSiyl0_Jtf24RQubw3IWp7fc"",""'LC-2 BOM'!C2:AF1000""),AB$1,FALSE)"),"WFF LC-2 Liquid Oxygen Schematic MP-105")</f>
        <v>WFF LC-2 Liquid Oxygen Schematic MP-105</v>
      </c>
      <c r="AZ75" s="40" t="str">
        <f ca="1">IFERROR(__xludf.DUMMYFUNCTION("VLOOKUP($D560,IMPORTRANGE(""1F5N2lheBqU_ssv2fEg7XSiyl0_Jtf24RQubw3IWp7fc"",""'LC-2 BOM'!C2:AF1000""),AB$1,FALSE)"),"WFF LC-2 Liquid Oxygen Schematic MP-105")</f>
        <v>WFF LC-2 Liquid Oxygen Schematic MP-105</v>
      </c>
      <c r="BA75" s="40" t="str">
        <f ca="1">IFERROR(__xludf.DUMMYFUNCTION("VLOOKUP($D560,IMPORTRANGE(""1F5N2lheBqU_ssv2fEg7XSiyl0_Jtf24RQubw3IWp7fc"",""'LC-2 BOM'!C2:AF1000""),AB$1,FALSE)"),"WFF LC-2 Liquid Oxygen Schematic MP-105")</f>
        <v>WFF LC-2 Liquid Oxygen Schematic MP-105</v>
      </c>
    </row>
    <row r="76" spans="1:53" ht="14.25">
      <c r="A76" s="119" t="str">
        <f>CONCATENATE(VLOOKUP(E76,Systems,2,FALSE),"-",VLOOKUP(F76,Subsystems,2,FALSE),"-",VLOOKUP(G76,Components,2,FALSE),"-",VLOOKUP(R76,Metrics,2,FALSE),"-",B76)</f>
        <v>LOX-LS1-PVL-Pos-325</v>
      </c>
      <c r="B76" s="100">
        <v>325</v>
      </c>
      <c r="C76" s="99" t="s">
        <v>258</v>
      </c>
      <c r="D76" s="103" t="s">
        <v>259</v>
      </c>
      <c r="E76" s="99" t="s">
        <v>184</v>
      </c>
      <c r="F76" s="99" t="s">
        <v>220</v>
      </c>
      <c r="G76" s="99" t="s">
        <v>146</v>
      </c>
      <c r="H76" s="100" t="s">
        <v>147</v>
      </c>
      <c r="I76" s="100" t="str">
        <f>VLOOKUP(L76,InterfaceCards,2,FALSE)</f>
        <v>N1</v>
      </c>
      <c r="J76" s="39" t="str">
        <f>VLOOKUP(I76,'REF - Interface Cards'!$F$2:$G$11,2,FALSE)</f>
        <v>CB2</v>
      </c>
      <c r="K76" s="100">
        <f>VLOOKUP(L76,InterfaceCards,3,FALSE)</f>
        <v>3</v>
      </c>
      <c r="L76" s="99" t="s">
        <v>260</v>
      </c>
      <c r="M76" s="99">
        <v>6</v>
      </c>
      <c r="N76" s="96" t="s">
        <v>129</v>
      </c>
      <c r="O76" s="100" t="s">
        <v>187</v>
      </c>
      <c r="P76" s="205"/>
      <c r="Q76" s="205"/>
      <c r="R76" s="268" t="s">
        <v>149</v>
      </c>
      <c r="S76" s="119" t="s">
        <v>150</v>
      </c>
      <c r="T76" s="100"/>
      <c r="U76" s="205"/>
      <c r="V76" s="205" t="b">
        <v>0</v>
      </c>
      <c r="W76" s="115" t="str">
        <f>CONCATENATE(L76,":",N76)</f>
        <v>AI2:05</v>
      </c>
      <c r="X76" s="40" t="str">
        <f ca="1">IFERROR(__xludf.DUMMYFUNCTION("VLOOKUP($D119,IMPORTRANGE(""1F5N2lheBqU_ssv2fEg7XSiyl0_Jtf24RQubw3IWp7fc"",""'LC-2 BOM'!C2:AF1000""),X$1,FALSE)"),"05C360")</f>
        <v>05C360</v>
      </c>
      <c r="Y76" s="40" t="str">
        <f ca="1">IFERROR(__xludf.DUMMYFUNCTION("VLOOKUP($D372,IMPORTRANGE(""1zGeY54V42y3h6ga3LEauokEcjIAfHuNXKCYKLfLWtMI"",""'LC-2 BOM'!C2:AF900""),Y$1,FALSE)"),"60V Ball Valve, Proportional")</f>
        <v>60V Ball Valve, Proportional</v>
      </c>
      <c r="Z76" s="40" t="str">
        <f ca="1">IFERROR(__xludf.DUMMYFUNCTION("VLOOKUP($D372,IMPORTRANGE(""1zGeY54V42y3h6ga3LEauokEcjIAfHuNXKCYKLfLWtMI"",""'LC-2 BOM'!C2:AF900""),Y$1,FALSE)"),"60V Ball Valve, Proportional")</f>
        <v>60V Ball Valve, Proportional</v>
      </c>
      <c r="AA76" s="40" t="str">
        <f ca="1">IFERROR(__xludf.DUMMYFUNCTION("VLOOKUP($D372,IMPORTRANGE(""1zGeY54V42y3h6ga3LEauokEcjIAfHuNXKCYKLfLWtMI"",""'LC-2 BOM'!C2:AF900""),Y$1,FALSE)"),"60V Ball Valve, Proportional")</f>
        <v>60V Ball Valve, Proportional</v>
      </c>
      <c r="AB76" s="40" t="str">
        <f ca="1">IFERROR(__xludf.DUMMYFUNCTION("VLOOKUP($D372,IMPORTRANGE(""1F5N2lheBqU_ssv2fEg7XSiyl0_Jtf24RQubw3IWp7fc"",""'LC-2 BOM'!C2:AF1000""),AB$1,FALSE)"),"WFF LC-2 Liquid Oxygen Schematic MP-105")</f>
        <v>WFF LC-2 Liquid Oxygen Schematic MP-105</v>
      </c>
      <c r="AC76" s="40" t="str">
        <f ca="1">IFERROR(__xludf.DUMMYFUNCTION("VLOOKUP($D372,IMPORTRANGE(""1F5N2lheBqU_ssv2fEg7XSiyl0_Jtf24RQubw3IWp7fc"",""'LC-2 BOM'!C2:AF1000""),AB$1,FALSE)"),"WFF LC-2 Liquid Oxygen Schematic MP-105")</f>
        <v>WFF LC-2 Liquid Oxygen Schematic MP-105</v>
      </c>
      <c r="AD76" s="40" t="str">
        <f ca="1">IFERROR(__xludf.DUMMYFUNCTION("VLOOKUP($D372,IMPORTRANGE(""1F5N2lheBqU_ssv2fEg7XSiyl0_Jtf24RQubw3IWp7fc"",""'LC-2 BOM'!C2:AF1000""),AB$1,FALSE)"),"WFF LC-2 Liquid Oxygen Schematic MP-105")</f>
        <v>WFF LC-2 Liquid Oxygen Schematic MP-105</v>
      </c>
      <c r="AE76" s="40" t="str">
        <f ca="1">IFERROR(__xludf.DUMMYFUNCTION("VLOOKUP($D372,IMPORTRANGE(""1F5N2lheBqU_ssv2fEg7XSiyl0_Jtf24RQubw3IWp7fc"",""'LC-2 BOM'!C2:AF1000""),AB$1,FALSE)"),"WFF LC-2 Liquid Oxygen Schematic MP-105")</f>
        <v>WFF LC-2 Liquid Oxygen Schematic MP-105</v>
      </c>
      <c r="AF76" s="40" t="str">
        <f ca="1">IFERROR(__xludf.DUMMYFUNCTION("VLOOKUP($D372,IMPORTRANGE(""1F5N2lheBqU_ssv2fEg7XSiyl0_Jtf24RQubw3IWp7fc"",""'LC-2 BOM'!C2:AF1000""),AB$1,FALSE)"),"WFF LC-2 Liquid Oxygen Schematic MP-105")</f>
        <v>WFF LC-2 Liquid Oxygen Schematic MP-105</v>
      </c>
      <c r="AG76" s="40" t="str">
        <f ca="1">IFERROR(__xludf.DUMMYFUNCTION("VLOOKUP($D372,IMPORTRANGE(""1F5N2lheBqU_ssv2fEg7XSiyl0_Jtf24RQubw3IWp7fc"",""'LC-2 BOM'!C2:AF1000""),AB$1,FALSE)"),"WFF LC-2 Liquid Oxygen Schematic MP-105")</f>
        <v>WFF LC-2 Liquid Oxygen Schematic MP-105</v>
      </c>
      <c r="AH76" s="40" t="str">
        <f ca="1">IFERROR(__xludf.DUMMYFUNCTION("VLOOKUP($D372,IMPORTRANGE(""1F5N2lheBqU_ssv2fEg7XSiyl0_Jtf24RQubw3IWp7fc"",""'LC-2 BOM'!C2:AF1000""),AB$1,FALSE)"),"WFF LC-2 Liquid Oxygen Schematic MP-105")</f>
        <v>WFF LC-2 Liquid Oxygen Schematic MP-105</v>
      </c>
      <c r="AI76" s="40" t="str">
        <f ca="1">IFERROR(__xludf.DUMMYFUNCTION("VLOOKUP($D372,IMPORTRANGE(""1F5N2lheBqU_ssv2fEg7XSiyl0_Jtf24RQubw3IWp7fc"",""'LC-2 BOM'!C2:AF1000""),AB$1,FALSE)"),"WFF LC-2 Liquid Oxygen Schematic MP-105")</f>
        <v>WFF LC-2 Liquid Oxygen Schematic MP-105</v>
      </c>
      <c r="AJ76" s="40" t="str">
        <f ca="1">IFERROR(__xludf.DUMMYFUNCTION("VLOOKUP($D372,IMPORTRANGE(""1F5N2lheBqU_ssv2fEg7XSiyl0_Jtf24RQubw3IWp7fc"",""'LC-2 BOM'!C2:AF1000""),AB$1,FALSE)"),"WFF LC-2 Liquid Oxygen Schematic MP-105")</f>
        <v>WFF LC-2 Liquid Oxygen Schematic MP-105</v>
      </c>
      <c r="AK76" s="40" t="str">
        <f ca="1">IFERROR(__xludf.DUMMYFUNCTION("VLOOKUP($D372,IMPORTRANGE(""1F5N2lheBqU_ssv2fEg7XSiyl0_Jtf24RQubw3IWp7fc"",""'LC-2 BOM'!C2:AF1000""),AB$1,FALSE)"),"WFF LC-2 Liquid Oxygen Schematic MP-105")</f>
        <v>WFF LC-2 Liquid Oxygen Schematic MP-105</v>
      </c>
      <c r="AL76" s="40" t="str">
        <f ca="1">IFERROR(__xludf.DUMMYFUNCTION("VLOOKUP($D372,IMPORTRANGE(""1F5N2lheBqU_ssv2fEg7XSiyl0_Jtf24RQubw3IWp7fc"",""'LC-2 BOM'!C2:AF1000""),AB$1,FALSE)"),"WFF LC-2 Liquid Oxygen Schematic MP-105")</f>
        <v>WFF LC-2 Liquid Oxygen Schematic MP-105</v>
      </c>
      <c r="AM76" s="40" t="str">
        <f ca="1">IFERROR(__xludf.DUMMYFUNCTION("VLOOKUP($D372,IMPORTRANGE(""1F5N2lheBqU_ssv2fEg7XSiyl0_Jtf24RQubw3IWp7fc"",""'LC-2 BOM'!C2:AF1000""),AB$1,FALSE)"),"WFF LC-2 Liquid Oxygen Schematic MP-105")</f>
        <v>WFF LC-2 Liquid Oxygen Schematic MP-105</v>
      </c>
      <c r="AN76" s="40" t="str">
        <f ca="1">IFERROR(__xludf.DUMMYFUNCTION("VLOOKUP($D372,IMPORTRANGE(""1F5N2lheBqU_ssv2fEg7XSiyl0_Jtf24RQubw3IWp7fc"",""'LC-2 BOM'!C2:AF1000""),AB$1,FALSE)"),"WFF LC-2 Liquid Oxygen Schematic MP-105")</f>
        <v>WFF LC-2 Liquid Oxygen Schematic MP-105</v>
      </c>
      <c r="AO76" s="40" t="str">
        <f ca="1">IFERROR(__xludf.DUMMYFUNCTION("VLOOKUP($D372,IMPORTRANGE(""1F5N2lheBqU_ssv2fEg7XSiyl0_Jtf24RQubw3IWp7fc"",""'LC-2 BOM'!C2:AF1000""),AB$1,FALSE)"),"WFF LC-2 Liquid Oxygen Schematic MP-105")</f>
        <v>WFF LC-2 Liquid Oxygen Schematic MP-105</v>
      </c>
      <c r="AP76" s="40" t="str">
        <f ca="1">IFERROR(__xludf.DUMMYFUNCTION("VLOOKUP($D372,IMPORTRANGE(""1F5N2lheBqU_ssv2fEg7XSiyl0_Jtf24RQubw3IWp7fc"",""'LC-2 BOM'!C2:AF1000""),AB$1,FALSE)"),"WFF LC-2 Liquid Oxygen Schematic MP-105")</f>
        <v>WFF LC-2 Liquid Oxygen Schematic MP-105</v>
      </c>
      <c r="AQ76" s="40" t="str">
        <f ca="1">IFERROR(__xludf.DUMMYFUNCTION("VLOOKUP($D372,IMPORTRANGE(""1F5N2lheBqU_ssv2fEg7XSiyl0_Jtf24RQubw3IWp7fc"",""'LC-2 BOM'!C2:AF1000""),AB$1,FALSE)"),"WFF LC-2 Liquid Oxygen Schematic MP-105")</f>
        <v>WFF LC-2 Liquid Oxygen Schematic MP-105</v>
      </c>
      <c r="AR76" s="40" t="str">
        <f ca="1">IFERROR(__xludf.DUMMYFUNCTION("VLOOKUP($D372,IMPORTRANGE(""1F5N2lheBqU_ssv2fEg7XSiyl0_Jtf24RQubw3IWp7fc"",""'LC-2 BOM'!C2:AF1000""),AB$1,FALSE)"),"WFF LC-2 Liquid Oxygen Schematic MP-105")</f>
        <v>WFF LC-2 Liquid Oxygen Schematic MP-105</v>
      </c>
      <c r="AS76" s="40" t="str">
        <f ca="1">IFERROR(__xludf.DUMMYFUNCTION("VLOOKUP($D372,IMPORTRANGE(""1F5N2lheBqU_ssv2fEg7XSiyl0_Jtf24RQubw3IWp7fc"",""'LC-2 BOM'!C2:AF1000""),AB$1,FALSE)"),"WFF LC-2 Liquid Oxygen Schematic MP-105")</f>
        <v>WFF LC-2 Liquid Oxygen Schematic MP-105</v>
      </c>
      <c r="AT76" s="40" t="str">
        <f ca="1">IFERROR(__xludf.DUMMYFUNCTION("VLOOKUP($D372,IMPORTRANGE(""1F5N2lheBqU_ssv2fEg7XSiyl0_Jtf24RQubw3IWp7fc"",""'LC-2 BOM'!C2:AF1000""),AB$1,FALSE)"),"WFF LC-2 Liquid Oxygen Schematic MP-105")</f>
        <v>WFF LC-2 Liquid Oxygen Schematic MP-105</v>
      </c>
      <c r="AU76" s="40" t="str">
        <f ca="1">IFERROR(__xludf.DUMMYFUNCTION("VLOOKUP($D372,IMPORTRANGE(""1F5N2lheBqU_ssv2fEg7XSiyl0_Jtf24RQubw3IWp7fc"",""'LC-2 BOM'!C2:AF1000""),AB$1,FALSE)"),"WFF LC-2 Liquid Oxygen Schematic MP-105")</f>
        <v>WFF LC-2 Liquid Oxygen Schematic MP-105</v>
      </c>
      <c r="AV76" s="40" t="str">
        <f ca="1">IFERROR(__xludf.DUMMYFUNCTION("VLOOKUP($D372,IMPORTRANGE(""1F5N2lheBqU_ssv2fEg7XSiyl0_Jtf24RQubw3IWp7fc"",""'LC-2 BOM'!C2:AF1000""),AB$1,FALSE)"),"WFF LC-2 Liquid Oxygen Schematic MP-105")</f>
        <v>WFF LC-2 Liquid Oxygen Schematic MP-105</v>
      </c>
      <c r="AW76" s="40" t="str">
        <f ca="1">IFERROR(__xludf.DUMMYFUNCTION("VLOOKUP($D372,IMPORTRANGE(""1F5N2lheBqU_ssv2fEg7XSiyl0_Jtf24RQubw3IWp7fc"",""'LC-2 BOM'!C2:AF1000""),AB$1,FALSE)"),"WFF LC-2 Liquid Oxygen Schematic MP-105")</f>
        <v>WFF LC-2 Liquid Oxygen Schematic MP-105</v>
      </c>
      <c r="AX76" s="40" t="str">
        <f ca="1">IFERROR(__xludf.DUMMYFUNCTION("VLOOKUP($D372,IMPORTRANGE(""1F5N2lheBqU_ssv2fEg7XSiyl0_Jtf24RQubw3IWp7fc"",""'LC-2 BOM'!C2:AF1000""),AB$1,FALSE)"),"WFF LC-2 Liquid Oxygen Schematic MP-105")</f>
        <v>WFF LC-2 Liquid Oxygen Schematic MP-105</v>
      </c>
      <c r="AY76" s="40" t="str">
        <f ca="1">IFERROR(__xludf.DUMMYFUNCTION("VLOOKUP($D372,IMPORTRANGE(""1F5N2lheBqU_ssv2fEg7XSiyl0_Jtf24RQubw3IWp7fc"",""'LC-2 BOM'!C2:AF1000""),AB$1,FALSE)"),"WFF LC-2 Liquid Oxygen Schematic MP-105")</f>
        <v>WFF LC-2 Liquid Oxygen Schematic MP-105</v>
      </c>
      <c r="AZ76" s="40" t="str">
        <f ca="1">IFERROR(__xludf.DUMMYFUNCTION("VLOOKUP($D372,IMPORTRANGE(""1F5N2lheBqU_ssv2fEg7XSiyl0_Jtf24RQubw3IWp7fc"",""'LC-2 BOM'!C2:AF1000""),AB$1,FALSE)"),"WFF LC-2 Liquid Oxygen Schematic MP-105")</f>
        <v>WFF LC-2 Liquid Oxygen Schematic MP-105</v>
      </c>
      <c r="BA76" s="40" t="str">
        <f ca="1">IFERROR(__xludf.DUMMYFUNCTION("VLOOKUP($D372,IMPORTRANGE(""1F5N2lheBqU_ssv2fEg7XSiyl0_Jtf24RQubw3IWp7fc"",""'LC-2 BOM'!C2:AF1000""),AB$1,FALSE)"),"WFF LC-2 Liquid Oxygen Schematic MP-105")</f>
        <v>WFF LC-2 Liquid Oxygen Schematic MP-105</v>
      </c>
    </row>
    <row r="77" spans="1:53" ht="25.5">
      <c r="A77" s="119" t="str">
        <f>CONCATENATE(VLOOKUP(E77,Systems,2,FALSE),"-",VLOOKUP(F77,Subsystems,2,FALSE),"-",VLOOKUP(G77,Components,2,FALSE),"-",VLOOKUP(R77,Metrics,2,FALSE),"-",B77)</f>
        <v>LOX-LS1-PVL-Pos-397</v>
      </c>
      <c r="B77" s="100">
        <v>397</v>
      </c>
      <c r="C77" s="99" t="s">
        <v>258</v>
      </c>
      <c r="D77" s="103" t="s">
        <v>259</v>
      </c>
      <c r="E77" s="99" t="s">
        <v>184</v>
      </c>
      <c r="F77" s="99" t="s">
        <v>220</v>
      </c>
      <c r="G77" s="99" t="s">
        <v>146</v>
      </c>
      <c r="H77" s="100" t="s">
        <v>152</v>
      </c>
      <c r="I77" s="100" t="str">
        <f>VLOOKUP(L77,InterfaceCards,2,FALSE)</f>
        <v>N1</v>
      </c>
      <c r="J77" s="39" t="str">
        <f>VLOOKUP(I77,'REF - Interface Cards'!$F$2:$G$11,2,FALSE)</f>
        <v>CB2</v>
      </c>
      <c r="K77" s="100">
        <f>VLOOKUP(L77,InterfaceCards,3,FALSE)</f>
        <v>7</v>
      </c>
      <c r="L77" s="99" t="s">
        <v>246</v>
      </c>
      <c r="M77" s="99">
        <v>7</v>
      </c>
      <c r="N77" s="96" t="s">
        <v>113</v>
      </c>
      <c r="O77" s="100" t="s">
        <v>187</v>
      </c>
      <c r="P77" s="205"/>
      <c r="Q77" s="205"/>
      <c r="R77" s="268" t="s">
        <v>149</v>
      </c>
      <c r="S77" s="119" t="s">
        <v>150</v>
      </c>
      <c r="T77" s="264"/>
      <c r="U77" s="205"/>
      <c r="V77" s="205" t="b">
        <v>0</v>
      </c>
      <c r="W77" s="115" t="str">
        <f>CONCATENATE(L77,":",N77)</f>
        <v>AO2:03</v>
      </c>
      <c r="X77" s="40" t="str">
        <f ca="1">IFERROR(__xludf.DUMMYFUNCTION("VLOOKUP($D119,IMPORTRANGE(""1F5N2lheBqU_ssv2fEg7XSiyl0_Jtf24RQubw3IWp7fc"",""'LC-2 BOM'!C2:AF1000""),X$1,FALSE)"),"05C360")</f>
        <v>05C360</v>
      </c>
      <c r="Y77" s="40" t="str">
        <f ca="1">IFERROR(__xludf.DUMMYFUNCTION("VLOOKUP($D400,IMPORTRANGE(""1zGeY54V42y3h6ga3LEauokEcjIAfHuNXKCYKLfLWtMI"",""'LC-2 BOM'!C2:AF900""),Y$1,FALSE)"),"60V Ball Valve, Proportional")</f>
        <v>60V Ball Valve, Proportional</v>
      </c>
      <c r="Z77" s="40" t="str">
        <f ca="1">IFERROR(__xludf.DUMMYFUNCTION("VLOOKUP($D400,IMPORTRANGE(""1zGeY54V42y3h6ga3LEauokEcjIAfHuNXKCYKLfLWtMI"",""'LC-2 BOM'!C2:AF900""),Y$1,FALSE)"),"60V Ball Valve, Proportional")</f>
        <v>60V Ball Valve, Proportional</v>
      </c>
      <c r="AA77" s="40" t="str">
        <f ca="1">IFERROR(__xludf.DUMMYFUNCTION("VLOOKUP($D400,IMPORTRANGE(""1zGeY54V42y3h6ga3LEauokEcjIAfHuNXKCYKLfLWtMI"",""'LC-2 BOM'!C2:AF900""),Y$1,FALSE)"),"60V Ball Valve, Proportional")</f>
        <v>60V Ball Valve, Proportional</v>
      </c>
      <c r="AB77" s="40" t="str">
        <f ca="1">IFERROR(__xludf.DUMMYFUNCTION("VLOOKUP($D400,IMPORTRANGE(""1F5N2lheBqU_ssv2fEg7XSiyl0_Jtf24RQubw3IWp7fc"",""'LC-2 BOM'!C2:AF1000""),AB$1,FALSE)"),"WFF LC-2 Liquid Oxygen Schematic MP-105")</f>
        <v>WFF LC-2 Liquid Oxygen Schematic MP-105</v>
      </c>
      <c r="AC77" s="40" t="str">
        <f ca="1">IFERROR(__xludf.DUMMYFUNCTION("VLOOKUP($D400,IMPORTRANGE(""1F5N2lheBqU_ssv2fEg7XSiyl0_Jtf24RQubw3IWp7fc"",""'LC-2 BOM'!C2:AF1000""),AB$1,FALSE)"),"WFF LC-2 Liquid Oxygen Schematic MP-105")</f>
        <v>WFF LC-2 Liquid Oxygen Schematic MP-105</v>
      </c>
      <c r="AD77" s="40" t="str">
        <f ca="1">IFERROR(__xludf.DUMMYFUNCTION("VLOOKUP($D400,IMPORTRANGE(""1F5N2lheBqU_ssv2fEg7XSiyl0_Jtf24RQubw3IWp7fc"",""'LC-2 BOM'!C2:AF1000""),AB$1,FALSE)"),"WFF LC-2 Liquid Oxygen Schematic MP-105")</f>
        <v>WFF LC-2 Liquid Oxygen Schematic MP-105</v>
      </c>
      <c r="AE77" s="40" t="str">
        <f ca="1">IFERROR(__xludf.DUMMYFUNCTION("VLOOKUP($D400,IMPORTRANGE(""1F5N2lheBqU_ssv2fEg7XSiyl0_Jtf24RQubw3IWp7fc"",""'LC-2 BOM'!C2:AF1000""),AB$1,FALSE)"),"WFF LC-2 Liquid Oxygen Schematic MP-105")</f>
        <v>WFF LC-2 Liquid Oxygen Schematic MP-105</v>
      </c>
      <c r="AF77" s="40" t="str">
        <f ca="1">IFERROR(__xludf.DUMMYFUNCTION("VLOOKUP($D400,IMPORTRANGE(""1F5N2lheBqU_ssv2fEg7XSiyl0_Jtf24RQubw3IWp7fc"",""'LC-2 BOM'!C2:AF1000""),AB$1,FALSE)"),"WFF LC-2 Liquid Oxygen Schematic MP-105")</f>
        <v>WFF LC-2 Liquid Oxygen Schematic MP-105</v>
      </c>
      <c r="AG77" s="40" t="str">
        <f ca="1">IFERROR(__xludf.DUMMYFUNCTION("VLOOKUP($D400,IMPORTRANGE(""1F5N2lheBqU_ssv2fEg7XSiyl0_Jtf24RQubw3IWp7fc"",""'LC-2 BOM'!C2:AF1000""),AB$1,FALSE)"),"WFF LC-2 Liquid Oxygen Schematic MP-105")</f>
        <v>WFF LC-2 Liquid Oxygen Schematic MP-105</v>
      </c>
      <c r="AH77" s="40" t="str">
        <f ca="1">IFERROR(__xludf.DUMMYFUNCTION("VLOOKUP($D400,IMPORTRANGE(""1F5N2lheBqU_ssv2fEg7XSiyl0_Jtf24RQubw3IWp7fc"",""'LC-2 BOM'!C2:AF1000""),AB$1,FALSE)"),"WFF LC-2 Liquid Oxygen Schematic MP-105")</f>
        <v>WFF LC-2 Liquid Oxygen Schematic MP-105</v>
      </c>
      <c r="AI77" s="40" t="str">
        <f ca="1">IFERROR(__xludf.DUMMYFUNCTION("VLOOKUP($D400,IMPORTRANGE(""1F5N2lheBqU_ssv2fEg7XSiyl0_Jtf24RQubw3IWp7fc"",""'LC-2 BOM'!C2:AF1000""),AB$1,FALSE)"),"WFF LC-2 Liquid Oxygen Schematic MP-105")</f>
        <v>WFF LC-2 Liquid Oxygen Schematic MP-105</v>
      </c>
      <c r="AJ77" s="40" t="str">
        <f ca="1">IFERROR(__xludf.DUMMYFUNCTION("VLOOKUP($D400,IMPORTRANGE(""1F5N2lheBqU_ssv2fEg7XSiyl0_Jtf24RQubw3IWp7fc"",""'LC-2 BOM'!C2:AF1000""),AB$1,FALSE)"),"WFF LC-2 Liquid Oxygen Schematic MP-105")</f>
        <v>WFF LC-2 Liquid Oxygen Schematic MP-105</v>
      </c>
      <c r="AK77" s="40" t="str">
        <f ca="1">IFERROR(__xludf.DUMMYFUNCTION("VLOOKUP($D400,IMPORTRANGE(""1F5N2lheBqU_ssv2fEg7XSiyl0_Jtf24RQubw3IWp7fc"",""'LC-2 BOM'!C2:AF1000""),AB$1,FALSE)"),"WFF LC-2 Liquid Oxygen Schematic MP-105")</f>
        <v>WFF LC-2 Liquid Oxygen Schematic MP-105</v>
      </c>
      <c r="AL77" s="40" t="str">
        <f ca="1">IFERROR(__xludf.DUMMYFUNCTION("VLOOKUP($D400,IMPORTRANGE(""1F5N2lheBqU_ssv2fEg7XSiyl0_Jtf24RQubw3IWp7fc"",""'LC-2 BOM'!C2:AF1000""),AB$1,FALSE)"),"WFF LC-2 Liquid Oxygen Schematic MP-105")</f>
        <v>WFF LC-2 Liquid Oxygen Schematic MP-105</v>
      </c>
      <c r="AM77" s="40" t="str">
        <f ca="1">IFERROR(__xludf.DUMMYFUNCTION("VLOOKUP($D400,IMPORTRANGE(""1F5N2lheBqU_ssv2fEg7XSiyl0_Jtf24RQubw3IWp7fc"",""'LC-2 BOM'!C2:AF1000""),AB$1,FALSE)"),"WFF LC-2 Liquid Oxygen Schematic MP-105")</f>
        <v>WFF LC-2 Liquid Oxygen Schematic MP-105</v>
      </c>
      <c r="AN77" s="40" t="str">
        <f ca="1">IFERROR(__xludf.DUMMYFUNCTION("VLOOKUP($D400,IMPORTRANGE(""1F5N2lheBqU_ssv2fEg7XSiyl0_Jtf24RQubw3IWp7fc"",""'LC-2 BOM'!C2:AF1000""),AB$1,FALSE)"),"WFF LC-2 Liquid Oxygen Schematic MP-105")</f>
        <v>WFF LC-2 Liquid Oxygen Schematic MP-105</v>
      </c>
      <c r="AO77" s="40" t="str">
        <f ca="1">IFERROR(__xludf.DUMMYFUNCTION("VLOOKUP($D400,IMPORTRANGE(""1F5N2lheBqU_ssv2fEg7XSiyl0_Jtf24RQubw3IWp7fc"",""'LC-2 BOM'!C2:AF1000""),AB$1,FALSE)"),"WFF LC-2 Liquid Oxygen Schematic MP-105")</f>
        <v>WFF LC-2 Liquid Oxygen Schematic MP-105</v>
      </c>
      <c r="AP77" s="40" t="str">
        <f ca="1">IFERROR(__xludf.DUMMYFUNCTION("VLOOKUP($D400,IMPORTRANGE(""1F5N2lheBqU_ssv2fEg7XSiyl0_Jtf24RQubw3IWp7fc"",""'LC-2 BOM'!C2:AF1000""),AB$1,FALSE)"),"WFF LC-2 Liquid Oxygen Schematic MP-105")</f>
        <v>WFF LC-2 Liquid Oxygen Schematic MP-105</v>
      </c>
      <c r="AQ77" s="40" t="str">
        <f ca="1">IFERROR(__xludf.DUMMYFUNCTION("VLOOKUP($D400,IMPORTRANGE(""1F5N2lheBqU_ssv2fEg7XSiyl0_Jtf24RQubw3IWp7fc"",""'LC-2 BOM'!C2:AF1000""),AB$1,FALSE)"),"WFF LC-2 Liquid Oxygen Schematic MP-105")</f>
        <v>WFF LC-2 Liquid Oxygen Schematic MP-105</v>
      </c>
      <c r="AR77" s="40" t="str">
        <f ca="1">IFERROR(__xludf.DUMMYFUNCTION("VLOOKUP($D400,IMPORTRANGE(""1F5N2lheBqU_ssv2fEg7XSiyl0_Jtf24RQubw3IWp7fc"",""'LC-2 BOM'!C2:AF1000""),AB$1,FALSE)"),"WFF LC-2 Liquid Oxygen Schematic MP-105")</f>
        <v>WFF LC-2 Liquid Oxygen Schematic MP-105</v>
      </c>
      <c r="AS77" s="40" t="str">
        <f ca="1">IFERROR(__xludf.DUMMYFUNCTION("VLOOKUP($D400,IMPORTRANGE(""1F5N2lheBqU_ssv2fEg7XSiyl0_Jtf24RQubw3IWp7fc"",""'LC-2 BOM'!C2:AF1000""),AB$1,FALSE)"),"WFF LC-2 Liquid Oxygen Schematic MP-105")</f>
        <v>WFF LC-2 Liquid Oxygen Schematic MP-105</v>
      </c>
      <c r="AT77" s="40" t="str">
        <f ca="1">IFERROR(__xludf.DUMMYFUNCTION("VLOOKUP($D400,IMPORTRANGE(""1F5N2lheBqU_ssv2fEg7XSiyl0_Jtf24RQubw3IWp7fc"",""'LC-2 BOM'!C2:AF1000""),AB$1,FALSE)"),"WFF LC-2 Liquid Oxygen Schematic MP-105")</f>
        <v>WFF LC-2 Liquid Oxygen Schematic MP-105</v>
      </c>
      <c r="AU77" s="40" t="str">
        <f ca="1">IFERROR(__xludf.DUMMYFUNCTION("VLOOKUP($D400,IMPORTRANGE(""1F5N2lheBqU_ssv2fEg7XSiyl0_Jtf24RQubw3IWp7fc"",""'LC-2 BOM'!C2:AF1000""),AB$1,FALSE)"),"WFF LC-2 Liquid Oxygen Schematic MP-105")</f>
        <v>WFF LC-2 Liquid Oxygen Schematic MP-105</v>
      </c>
      <c r="AV77" s="40" t="str">
        <f ca="1">IFERROR(__xludf.DUMMYFUNCTION("VLOOKUP($D400,IMPORTRANGE(""1F5N2lheBqU_ssv2fEg7XSiyl0_Jtf24RQubw3IWp7fc"",""'LC-2 BOM'!C2:AF1000""),AB$1,FALSE)"),"WFF LC-2 Liquid Oxygen Schematic MP-105")</f>
        <v>WFF LC-2 Liquid Oxygen Schematic MP-105</v>
      </c>
      <c r="AW77" s="40" t="str">
        <f ca="1">IFERROR(__xludf.DUMMYFUNCTION("VLOOKUP($D400,IMPORTRANGE(""1F5N2lheBqU_ssv2fEg7XSiyl0_Jtf24RQubw3IWp7fc"",""'LC-2 BOM'!C2:AF1000""),AB$1,FALSE)"),"WFF LC-2 Liquid Oxygen Schematic MP-105")</f>
        <v>WFF LC-2 Liquid Oxygen Schematic MP-105</v>
      </c>
      <c r="AX77" s="40" t="str">
        <f ca="1">IFERROR(__xludf.DUMMYFUNCTION("VLOOKUP($D400,IMPORTRANGE(""1F5N2lheBqU_ssv2fEg7XSiyl0_Jtf24RQubw3IWp7fc"",""'LC-2 BOM'!C2:AF1000""),AB$1,FALSE)"),"WFF LC-2 Liquid Oxygen Schematic MP-105")</f>
        <v>WFF LC-2 Liquid Oxygen Schematic MP-105</v>
      </c>
      <c r="AY77" s="40" t="str">
        <f ca="1">IFERROR(__xludf.DUMMYFUNCTION("VLOOKUP($D400,IMPORTRANGE(""1F5N2lheBqU_ssv2fEg7XSiyl0_Jtf24RQubw3IWp7fc"",""'LC-2 BOM'!C2:AF1000""),AB$1,FALSE)"),"WFF LC-2 Liquid Oxygen Schematic MP-105")</f>
        <v>WFF LC-2 Liquid Oxygen Schematic MP-105</v>
      </c>
      <c r="AZ77" s="40" t="str">
        <f ca="1">IFERROR(__xludf.DUMMYFUNCTION("VLOOKUP($D400,IMPORTRANGE(""1F5N2lheBqU_ssv2fEg7XSiyl0_Jtf24RQubw3IWp7fc"",""'LC-2 BOM'!C2:AF1000""),AB$1,FALSE)"),"WFF LC-2 Liquid Oxygen Schematic MP-105")</f>
        <v>WFF LC-2 Liquid Oxygen Schematic MP-105</v>
      </c>
      <c r="BA77" s="40" t="str">
        <f ca="1">IFERROR(__xludf.DUMMYFUNCTION("VLOOKUP($D400,IMPORTRANGE(""1F5N2lheBqU_ssv2fEg7XSiyl0_Jtf24RQubw3IWp7fc"",""'LC-2 BOM'!C2:AF1000""),AB$1,FALSE)"),"WFF LC-2 Liquid Oxygen Schematic MP-105")</f>
        <v>WFF LC-2 Liquid Oxygen Schematic MP-105</v>
      </c>
    </row>
    <row r="78" spans="1:53" ht="25.5">
      <c r="A78" s="119" t="str">
        <f>CONCATENATE(VLOOKUP(E78,Systems,2,FALSE),"-",VLOOKUP(F78,Subsystems,2,FALSE),"-",VLOOKUP(G78,Components,2,FALSE),"-",VLOOKUP(R78,Metrics,2,FALSE),"-",B78)</f>
        <v>LOX-LS1-PVL-Pos-398</v>
      </c>
      <c r="B78" s="100">
        <v>398</v>
      </c>
      <c r="C78" s="99" t="s">
        <v>261</v>
      </c>
      <c r="D78" s="103" t="s">
        <v>262</v>
      </c>
      <c r="E78" s="99" t="s">
        <v>184</v>
      </c>
      <c r="F78" s="99" t="s">
        <v>220</v>
      </c>
      <c r="G78" s="99" t="s">
        <v>146</v>
      </c>
      <c r="H78" s="100" t="s">
        <v>152</v>
      </c>
      <c r="I78" s="100" t="str">
        <f>VLOOKUP(L78,InterfaceCards,2,FALSE)</f>
        <v>N1</v>
      </c>
      <c r="J78" s="39" t="str">
        <f>VLOOKUP(I78,'REF - Interface Cards'!$F$2:$G$11,2,FALSE)</f>
        <v>CB2</v>
      </c>
      <c r="K78" s="100">
        <f>VLOOKUP(L78,InterfaceCards,3,FALSE)</f>
        <v>7</v>
      </c>
      <c r="L78" s="99" t="s">
        <v>246</v>
      </c>
      <c r="M78" s="99">
        <v>10</v>
      </c>
      <c r="N78" s="101" t="s">
        <v>129</v>
      </c>
      <c r="O78" s="100" t="s">
        <v>248</v>
      </c>
      <c r="P78" s="205"/>
      <c r="Q78" s="205"/>
      <c r="R78" s="268" t="s">
        <v>149</v>
      </c>
      <c r="S78" s="119" t="s">
        <v>150</v>
      </c>
      <c r="T78" s="275"/>
      <c r="U78" s="172"/>
      <c r="V78" s="172" t="b">
        <v>0</v>
      </c>
      <c r="W78" s="115" t="str">
        <f>CONCATENATE(L78,":",N78)</f>
        <v>AO2:05</v>
      </c>
      <c r="X78" s="40" t="str">
        <f ca="1">IFERROR(__xludf.DUMMYFUNCTION("VLOOKUP($D119,IMPORTRANGE(""1F5N2lheBqU_ssv2fEg7XSiyl0_Jtf24RQubw3IWp7fc"",""'LC-2 BOM'!C2:AF1000""),X$1,FALSE)"),"05C360")</f>
        <v>05C360</v>
      </c>
      <c r="Y78" s="40" t="str">
        <f ca="1">IFERROR(__xludf.DUMMYFUNCTION("VLOOKUP($D402,IMPORTRANGE(""1F5N2lheBqU_ssv2fEg7XSiyl0_Jtf24RQubw3IWp7fc"",""'LC-2 BOM'!C2:AF900""),Y$1,FALSE)"),"60V Ball Valve, Proportional")</f>
        <v>60V Ball Valve, Proportional</v>
      </c>
      <c r="Z78" s="40" t="str">
        <f ca="1">IFERROR(__xludf.DUMMYFUNCTION("VLOOKUP($D402,IMPORTRANGE(""1F5N2lheBqU_ssv2fEg7XSiyl0_Jtf24RQubw3IWp7fc"",""'LC-2 BOM'!C2:AF900""),Y$1,FALSE)"),"60V Ball Valve, Proportional")</f>
        <v>60V Ball Valve, Proportional</v>
      </c>
      <c r="AA78" s="40" t="str">
        <f ca="1">IFERROR(__xludf.DUMMYFUNCTION("VLOOKUP($D402,IMPORTRANGE(""1F5N2lheBqU_ssv2fEg7XSiyl0_Jtf24RQubw3IWp7fc"",""'LC-2 BOM'!C2:AF900""),Y$1,FALSE)"),"60V Ball Valve, Proportional")</f>
        <v>60V Ball Valve, Proportional</v>
      </c>
      <c r="AB78" s="40" t="str">
        <f ca="1">IFERROR(__xludf.DUMMYFUNCTION("VLOOKUP($D402,IMPORTRANGE(""1F5N2lheBqU_ssv2fEg7XSiyl0_Jtf24RQubw3IWp7fc"",""'LC-2 BOM'!C2:AF1000""),AB$1,FALSE)"),"WFF LC-2 Liquid Oxygen Schematic MP-105")</f>
        <v>WFF LC-2 Liquid Oxygen Schematic MP-105</v>
      </c>
      <c r="AC78" s="40" t="str">
        <f ca="1">IFERROR(__xludf.DUMMYFUNCTION("VLOOKUP($D402,IMPORTRANGE(""1F5N2lheBqU_ssv2fEg7XSiyl0_Jtf24RQubw3IWp7fc"",""'LC-2 BOM'!C2:AF1000""),AB$1,FALSE)"),"WFF LC-2 Liquid Oxygen Schematic MP-105")</f>
        <v>WFF LC-2 Liquid Oxygen Schematic MP-105</v>
      </c>
      <c r="AD78" s="40" t="str">
        <f ca="1">IFERROR(__xludf.DUMMYFUNCTION("VLOOKUP($D402,IMPORTRANGE(""1F5N2lheBqU_ssv2fEg7XSiyl0_Jtf24RQubw3IWp7fc"",""'LC-2 BOM'!C2:AF1000""),AB$1,FALSE)"),"WFF LC-2 Liquid Oxygen Schematic MP-105")</f>
        <v>WFF LC-2 Liquid Oxygen Schematic MP-105</v>
      </c>
      <c r="AE78" s="40" t="str">
        <f ca="1">IFERROR(__xludf.DUMMYFUNCTION("VLOOKUP($D402,IMPORTRANGE(""1F5N2lheBqU_ssv2fEg7XSiyl0_Jtf24RQubw3IWp7fc"",""'LC-2 BOM'!C2:AF1000""),AB$1,FALSE)"),"WFF LC-2 Liquid Oxygen Schematic MP-105")</f>
        <v>WFF LC-2 Liquid Oxygen Schematic MP-105</v>
      </c>
      <c r="AF78" s="40" t="str">
        <f ca="1">IFERROR(__xludf.DUMMYFUNCTION("VLOOKUP($D402,IMPORTRANGE(""1F5N2lheBqU_ssv2fEg7XSiyl0_Jtf24RQubw3IWp7fc"",""'LC-2 BOM'!C2:AF1000""),AB$1,FALSE)"),"WFF LC-2 Liquid Oxygen Schematic MP-105")</f>
        <v>WFF LC-2 Liquid Oxygen Schematic MP-105</v>
      </c>
      <c r="AG78" s="40" t="str">
        <f ca="1">IFERROR(__xludf.DUMMYFUNCTION("VLOOKUP($D402,IMPORTRANGE(""1F5N2lheBqU_ssv2fEg7XSiyl0_Jtf24RQubw3IWp7fc"",""'LC-2 BOM'!C2:AF1000""),AB$1,FALSE)"),"WFF LC-2 Liquid Oxygen Schematic MP-105")</f>
        <v>WFF LC-2 Liquid Oxygen Schematic MP-105</v>
      </c>
      <c r="AH78" s="40" t="str">
        <f ca="1">IFERROR(__xludf.DUMMYFUNCTION("VLOOKUP($D402,IMPORTRANGE(""1F5N2lheBqU_ssv2fEg7XSiyl0_Jtf24RQubw3IWp7fc"",""'LC-2 BOM'!C2:AF1000""),AB$1,FALSE)"),"WFF LC-2 Liquid Oxygen Schematic MP-105")</f>
        <v>WFF LC-2 Liquid Oxygen Schematic MP-105</v>
      </c>
      <c r="AI78" s="40" t="str">
        <f ca="1">IFERROR(__xludf.DUMMYFUNCTION("VLOOKUP($D402,IMPORTRANGE(""1F5N2lheBqU_ssv2fEg7XSiyl0_Jtf24RQubw3IWp7fc"",""'LC-2 BOM'!C2:AF1000""),AB$1,FALSE)"),"WFF LC-2 Liquid Oxygen Schematic MP-105")</f>
        <v>WFF LC-2 Liquid Oxygen Schematic MP-105</v>
      </c>
      <c r="AJ78" s="40" t="str">
        <f ca="1">IFERROR(__xludf.DUMMYFUNCTION("VLOOKUP($D402,IMPORTRANGE(""1F5N2lheBqU_ssv2fEg7XSiyl0_Jtf24RQubw3IWp7fc"",""'LC-2 BOM'!C2:AF1000""),AB$1,FALSE)"),"WFF LC-2 Liquid Oxygen Schematic MP-105")</f>
        <v>WFF LC-2 Liquid Oxygen Schematic MP-105</v>
      </c>
      <c r="AK78" s="40" t="str">
        <f ca="1">IFERROR(__xludf.DUMMYFUNCTION("VLOOKUP($D402,IMPORTRANGE(""1F5N2lheBqU_ssv2fEg7XSiyl0_Jtf24RQubw3IWp7fc"",""'LC-2 BOM'!C2:AF1000""),AB$1,FALSE)"),"WFF LC-2 Liquid Oxygen Schematic MP-105")</f>
        <v>WFF LC-2 Liquid Oxygen Schematic MP-105</v>
      </c>
      <c r="AL78" s="40" t="str">
        <f ca="1">IFERROR(__xludf.DUMMYFUNCTION("VLOOKUP($D402,IMPORTRANGE(""1F5N2lheBqU_ssv2fEg7XSiyl0_Jtf24RQubw3IWp7fc"",""'LC-2 BOM'!C2:AF1000""),AB$1,FALSE)"),"WFF LC-2 Liquid Oxygen Schematic MP-105")</f>
        <v>WFF LC-2 Liquid Oxygen Schematic MP-105</v>
      </c>
      <c r="AM78" s="40" t="str">
        <f ca="1">IFERROR(__xludf.DUMMYFUNCTION("VLOOKUP($D402,IMPORTRANGE(""1F5N2lheBqU_ssv2fEg7XSiyl0_Jtf24RQubw3IWp7fc"",""'LC-2 BOM'!C2:AF1000""),AB$1,FALSE)"),"WFF LC-2 Liquid Oxygen Schematic MP-105")</f>
        <v>WFF LC-2 Liquid Oxygen Schematic MP-105</v>
      </c>
      <c r="AN78" s="40" t="str">
        <f ca="1">IFERROR(__xludf.DUMMYFUNCTION("VLOOKUP($D402,IMPORTRANGE(""1F5N2lheBqU_ssv2fEg7XSiyl0_Jtf24RQubw3IWp7fc"",""'LC-2 BOM'!C2:AF1000""),AB$1,FALSE)"),"WFF LC-2 Liquid Oxygen Schematic MP-105")</f>
        <v>WFF LC-2 Liquid Oxygen Schematic MP-105</v>
      </c>
      <c r="AO78" s="40" t="str">
        <f ca="1">IFERROR(__xludf.DUMMYFUNCTION("VLOOKUP($D402,IMPORTRANGE(""1F5N2lheBqU_ssv2fEg7XSiyl0_Jtf24RQubw3IWp7fc"",""'LC-2 BOM'!C2:AF1000""),AB$1,FALSE)"),"WFF LC-2 Liquid Oxygen Schematic MP-105")</f>
        <v>WFF LC-2 Liquid Oxygen Schematic MP-105</v>
      </c>
      <c r="AP78" s="40" t="str">
        <f ca="1">IFERROR(__xludf.DUMMYFUNCTION("VLOOKUP($D402,IMPORTRANGE(""1F5N2lheBqU_ssv2fEg7XSiyl0_Jtf24RQubw3IWp7fc"",""'LC-2 BOM'!C2:AF1000""),AB$1,FALSE)"),"WFF LC-2 Liquid Oxygen Schematic MP-105")</f>
        <v>WFF LC-2 Liquid Oxygen Schematic MP-105</v>
      </c>
      <c r="AQ78" s="40" t="str">
        <f ca="1">IFERROR(__xludf.DUMMYFUNCTION("VLOOKUP($D402,IMPORTRANGE(""1F5N2lheBqU_ssv2fEg7XSiyl0_Jtf24RQubw3IWp7fc"",""'LC-2 BOM'!C2:AF1000""),AB$1,FALSE)"),"WFF LC-2 Liquid Oxygen Schematic MP-105")</f>
        <v>WFF LC-2 Liquid Oxygen Schematic MP-105</v>
      </c>
      <c r="AR78" s="40" t="str">
        <f ca="1">IFERROR(__xludf.DUMMYFUNCTION("VLOOKUP($D402,IMPORTRANGE(""1F5N2lheBqU_ssv2fEg7XSiyl0_Jtf24RQubw3IWp7fc"",""'LC-2 BOM'!C2:AF1000""),AB$1,FALSE)"),"WFF LC-2 Liquid Oxygen Schematic MP-105")</f>
        <v>WFF LC-2 Liquid Oxygen Schematic MP-105</v>
      </c>
      <c r="AS78" s="40" t="str">
        <f ca="1">IFERROR(__xludf.DUMMYFUNCTION("VLOOKUP($D402,IMPORTRANGE(""1F5N2lheBqU_ssv2fEg7XSiyl0_Jtf24RQubw3IWp7fc"",""'LC-2 BOM'!C2:AF1000""),AB$1,FALSE)"),"WFF LC-2 Liquid Oxygen Schematic MP-105")</f>
        <v>WFF LC-2 Liquid Oxygen Schematic MP-105</v>
      </c>
      <c r="AT78" s="40" t="str">
        <f ca="1">IFERROR(__xludf.DUMMYFUNCTION("VLOOKUP($D402,IMPORTRANGE(""1F5N2lheBqU_ssv2fEg7XSiyl0_Jtf24RQubw3IWp7fc"",""'LC-2 BOM'!C2:AF1000""),AB$1,FALSE)"),"WFF LC-2 Liquid Oxygen Schematic MP-105")</f>
        <v>WFF LC-2 Liquid Oxygen Schematic MP-105</v>
      </c>
      <c r="AU78" s="40" t="str">
        <f ca="1">IFERROR(__xludf.DUMMYFUNCTION("VLOOKUP($D402,IMPORTRANGE(""1F5N2lheBqU_ssv2fEg7XSiyl0_Jtf24RQubw3IWp7fc"",""'LC-2 BOM'!C2:AF1000""),AB$1,FALSE)"),"WFF LC-2 Liquid Oxygen Schematic MP-105")</f>
        <v>WFF LC-2 Liquid Oxygen Schematic MP-105</v>
      </c>
      <c r="AV78" s="40" t="str">
        <f ca="1">IFERROR(__xludf.DUMMYFUNCTION("VLOOKUP($D402,IMPORTRANGE(""1F5N2lheBqU_ssv2fEg7XSiyl0_Jtf24RQubw3IWp7fc"",""'LC-2 BOM'!C2:AF1000""),AB$1,FALSE)"),"WFF LC-2 Liquid Oxygen Schematic MP-105")</f>
        <v>WFF LC-2 Liquid Oxygen Schematic MP-105</v>
      </c>
      <c r="AW78" s="40" t="str">
        <f ca="1">IFERROR(__xludf.DUMMYFUNCTION("VLOOKUP($D402,IMPORTRANGE(""1F5N2lheBqU_ssv2fEg7XSiyl0_Jtf24RQubw3IWp7fc"",""'LC-2 BOM'!C2:AF1000""),AB$1,FALSE)"),"WFF LC-2 Liquid Oxygen Schematic MP-105")</f>
        <v>WFF LC-2 Liquid Oxygen Schematic MP-105</v>
      </c>
      <c r="AX78" s="40" t="str">
        <f ca="1">IFERROR(__xludf.DUMMYFUNCTION("VLOOKUP($D402,IMPORTRANGE(""1F5N2lheBqU_ssv2fEg7XSiyl0_Jtf24RQubw3IWp7fc"",""'LC-2 BOM'!C2:AF1000""),AB$1,FALSE)"),"WFF LC-2 Liquid Oxygen Schematic MP-105")</f>
        <v>WFF LC-2 Liquid Oxygen Schematic MP-105</v>
      </c>
      <c r="AY78" s="40" t="str">
        <f ca="1">IFERROR(__xludf.DUMMYFUNCTION("VLOOKUP($D402,IMPORTRANGE(""1F5N2lheBqU_ssv2fEg7XSiyl0_Jtf24RQubw3IWp7fc"",""'LC-2 BOM'!C2:AF1000""),AB$1,FALSE)"),"WFF LC-2 Liquid Oxygen Schematic MP-105")</f>
        <v>WFF LC-2 Liquid Oxygen Schematic MP-105</v>
      </c>
      <c r="AZ78" s="40" t="str">
        <f ca="1">IFERROR(__xludf.DUMMYFUNCTION("VLOOKUP($D402,IMPORTRANGE(""1F5N2lheBqU_ssv2fEg7XSiyl0_Jtf24RQubw3IWp7fc"",""'LC-2 BOM'!C2:AF1000""),AB$1,FALSE)"),"WFF LC-2 Liquid Oxygen Schematic MP-105")</f>
        <v>WFF LC-2 Liquid Oxygen Schematic MP-105</v>
      </c>
      <c r="BA78" s="40" t="str">
        <f ca="1">IFERROR(__xludf.DUMMYFUNCTION("VLOOKUP($D402,IMPORTRANGE(""1F5N2lheBqU_ssv2fEg7XSiyl0_Jtf24RQubw3IWp7fc"",""'LC-2 BOM'!C2:AF1000""),AB$1,FALSE)"),"WFF LC-2 Liquid Oxygen Schematic MP-105")</f>
        <v>WFF LC-2 Liquid Oxygen Schematic MP-105</v>
      </c>
    </row>
    <row r="79" spans="1:53" ht="14.25">
      <c r="A79" s="119" t="str">
        <f>CONCATENATE(VLOOKUP(E79,Systems,2,FALSE),"-",VLOOKUP(F79,Subsystems,2,FALSE),"-",VLOOKUP(G79,Components,2,FALSE),"-",VLOOKUP(R79,Metrics,2,FALSE),"-",B79)</f>
        <v>LOX-LS1-PVL-Pos-326</v>
      </c>
      <c r="B79" s="100">
        <v>326</v>
      </c>
      <c r="C79" s="99" t="s">
        <v>261</v>
      </c>
      <c r="D79" s="103" t="s">
        <v>262</v>
      </c>
      <c r="E79" s="99" t="s">
        <v>184</v>
      </c>
      <c r="F79" s="99" t="s">
        <v>220</v>
      </c>
      <c r="G79" s="99" t="s">
        <v>146</v>
      </c>
      <c r="H79" s="100" t="s">
        <v>147</v>
      </c>
      <c r="I79" s="100" t="str">
        <f>VLOOKUP(L79,InterfaceCards,2,FALSE)</f>
        <v>N4</v>
      </c>
      <c r="J79" s="39" t="str">
        <f>VLOOKUP(I79,'REF - Interface Cards'!$F$2:$G$11,2,FALSE)</f>
        <v>CB5</v>
      </c>
      <c r="K79" s="100">
        <f>VLOOKUP(L79,InterfaceCards,3,FALSE)</f>
        <v>2</v>
      </c>
      <c r="L79" s="99" t="s">
        <v>250</v>
      </c>
      <c r="M79" s="99">
        <v>2</v>
      </c>
      <c r="N79" s="96" t="s">
        <v>104</v>
      </c>
      <c r="O79" s="100" t="s">
        <v>248</v>
      </c>
      <c r="P79" s="205"/>
      <c r="Q79" s="205"/>
      <c r="R79" s="268" t="s">
        <v>149</v>
      </c>
      <c r="S79" s="119" t="s">
        <v>150</v>
      </c>
      <c r="T79" s="264"/>
      <c r="U79" s="115"/>
      <c r="V79" s="115" t="b">
        <v>0</v>
      </c>
      <c r="W79" s="115" t="str">
        <f>CONCATENATE(L79,":",N79)</f>
        <v>AI7:01</v>
      </c>
      <c r="X79" s="40" t="str">
        <f ca="1">IFERROR(__xludf.DUMMYFUNCTION("VLOOKUP($D475,IMPORTRANGE(""1F5N2lheBqU_ssv2fEg7XSiyl0_Jtf24RQubw3IWp7fc"",""'LC-2 BOM'!C2:AF1000""),X$1,FALSE)"),"04C706")</f>
        <v>04C706</v>
      </c>
      <c r="Y79" s="40" t="str">
        <f ca="1">IFERROR(__xludf.DUMMYFUNCTION("VLOOKUP($D568,IMPORTRANGE(""1zGeY54V42y3h6ga3LEauokEcjIAfHuNXKCYKLfLWtMI"",""'LC-2 BOM'!C2:AF900""),Y$1,FALSE)"),"60V Ball Valve, Proportional")</f>
        <v>60V Ball Valve, Proportional</v>
      </c>
      <c r="Z79" s="40" t="str">
        <f ca="1">IFERROR(__xludf.DUMMYFUNCTION("VLOOKUP($D568,IMPORTRANGE(""1zGeY54V42y3h6ga3LEauokEcjIAfHuNXKCYKLfLWtMI"",""'LC-2 BOM'!C2:AF900""),Y$1,FALSE)"),"60V Ball Valve, Proportional")</f>
        <v>60V Ball Valve, Proportional</v>
      </c>
      <c r="AA79" s="40" t="str">
        <f ca="1">IFERROR(__xludf.DUMMYFUNCTION("VLOOKUP($D568,IMPORTRANGE(""1zGeY54V42y3h6ga3LEauokEcjIAfHuNXKCYKLfLWtMI"",""'LC-2 BOM'!C2:AF900""),Y$1,FALSE)"),"60V Ball Valve, Proportional")</f>
        <v>60V Ball Valve, Proportional</v>
      </c>
      <c r="AB79" s="40" t="str">
        <f ca="1">IFERROR(__xludf.DUMMYFUNCTION("VLOOKUP($D568,IMPORTRANGE(""1F5N2lheBqU_ssv2fEg7XSiyl0_Jtf24RQubw3IWp7fc"",""'LC-2 BOM'!C2:AF1000""),AB$1,FALSE)"),"WFF LC-2 Liquid Oxygen Schematic MP-105")</f>
        <v>WFF LC-2 Liquid Oxygen Schematic MP-105</v>
      </c>
      <c r="AC79" s="40" t="str">
        <f ca="1">IFERROR(__xludf.DUMMYFUNCTION("VLOOKUP($D568,IMPORTRANGE(""1F5N2lheBqU_ssv2fEg7XSiyl0_Jtf24RQubw3IWp7fc"",""'LC-2 BOM'!C2:AF1000""),AB$1,FALSE)"),"WFF LC-2 Liquid Oxygen Schematic MP-105")</f>
        <v>WFF LC-2 Liquid Oxygen Schematic MP-105</v>
      </c>
      <c r="AD79" s="40" t="str">
        <f ca="1">IFERROR(__xludf.DUMMYFUNCTION("VLOOKUP($D568,IMPORTRANGE(""1F5N2lheBqU_ssv2fEg7XSiyl0_Jtf24RQubw3IWp7fc"",""'LC-2 BOM'!C2:AF1000""),AB$1,FALSE)"),"WFF LC-2 Liquid Oxygen Schematic MP-105")</f>
        <v>WFF LC-2 Liquid Oxygen Schematic MP-105</v>
      </c>
      <c r="AE79" s="40" t="str">
        <f ca="1">IFERROR(__xludf.DUMMYFUNCTION("VLOOKUP($D568,IMPORTRANGE(""1F5N2lheBqU_ssv2fEg7XSiyl0_Jtf24RQubw3IWp7fc"",""'LC-2 BOM'!C2:AF1000""),AB$1,FALSE)"),"WFF LC-2 Liquid Oxygen Schematic MP-105")</f>
        <v>WFF LC-2 Liquid Oxygen Schematic MP-105</v>
      </c>
      <c r="AF79" s="40" t="str">
        <f ca="1">IFERROR(__xludf.DUMMYFUNCTION("VLOOKUP($D568,IMPORTRANGE(""1F5N2lheBqU_ssv2fEg7XSiyl0_Jtf24RQubw3IWp7fc"",""'LC-2 BOM'!C2:AF1000""),AB$1,FALSE)"),"WFF LC-2 Liquid Oxygen Schematic MP-105")</f>
        <v>WFF LC-2 Liquid Oxygen Schematic MP-105</v>
      </c>
      <c r="AG79" s="40" t="str">
        <f ca="1">IFERROR(__xludf.DUMMYFUNCTION("VLOOKUP($D568,IMPORTRANGE(""1F5N2lheBqU_ssv2fEg7XSiyl0_Jtf24RQubw3IWp7fc"",""'LC-2 BOM'!C2:AF1000""),AB$1,FALSE)"),"WFF LC-2 Liquid Oxygen Schematic MP-105")</f>
        <v>WFF LC-2 Liquid Oxygen Schematic MP-105</v>
      </c>
      <c r="AH79" s="40" t="str">
        <f ca="1">IFERROR(__xludf.DUMMYFUNCTION("VLOOKUP($D568,IMPORTRANGE(""1F5N2lheBqU_ssv2fEg7XSiyl0_Jtf24RQubw3IWp7fc"",""'LC-2 BOM'!C2:AF1000""),AB$1,FALSE)"),"WFF LC-2 Liquid Oxygen Schematic MP-105")</f>
        <v>WFF LC-2 Liquid Oxygen Schematic MP-105</v>
      </c>
      <c r="AI79" s="40" t="str">
        <f ca="1">IFERROR(__xludf.DUMMYFUNCTION("VLOOKUP($D568,IMPORTRANGE(""1F5N2lheBqU_ssv2fEg7XSiyl0_Jtf24RQubw3IWp7fc"",""'LC-2 BOM'!C2:AF1000""),AB$1,FALSE)"),"WFF LC-2 Liquid Oxygen Schematic MP-105")</f>
        <v>WFF LC-2 Liquid Oxygen Schematic MP-105</v>
      </c>
      <c r="AJ79" s="40" t="str">
        <f ca="1">IFERROR(__xludf.DUMMYFUNCTION("VLOOKUP($D568,IMPORTRANGE(""1F5N2lheBqU_ssv2fEg7XSiyl0_Jtf24RQubw3IWp7fc"",""'LC-2 BOM'!C2:AF1000""),AB$1,FALSE)"),"WFF LC-2 Liquid Oxygen Schematic MP-105")</f>
        <v>WFF LC-2 Liquid Oxygen Schematic MP-105</v>
      </c>
      <c r="AK79" s="40" t="str">
        <f ca="1">IFERROR(__xludf.DUMMYFUNCTION("VLOOKUP($D568,IMPORTRANGE(""1F5N2lheBqU_ssv2fEg7XSiyl0_Jtf24RQubw3IWp7fc"",""'LC-2 BOM'!C2:AF1000""),AB$1,FALSE)"),"WFF LC-2 Liquid Oxygen Schematic MP-105")</f>
        <v>WFF LC-2 Liquid Oxygen Schematic MP-105</v>
      </c>
      <c r="AL79" s="40" t="str">
        <f ca="1">IFERROR(__xludf.DUMMYFUNCTION("VLOOKUP($D568,IMPORTRANGE(""1F5N2lheBqU_ssv2fEg7XSiyl0_Jtf24RQubw3IWp7fc"",""'LC-2 BOM'!C2:AF1000""),AB$1,FALSE)"),"WFF LC-2 Liquid Oxygen Schematic MP-105")</f>
        <v>WFF LC-2 Liquid Oxygen Schematic MP-105</v>
      </c>
      <c r="AM79" s="40" t="str">
        <f ca="1">IFERROR(__xludf.DUMMYFUNCTION("VLOOKUP($D568,IMPORTRANGE(""1F5N2lheBqU_ssv2fEg7XSiyl0_Jtf24RQubw3IWp7fc"",""'LC-2 BOM'!C2:AF1000""),AB$1,FALSE)"),"WFF LC-2 Liquid Oxygen Schematic MP-105")</f>
        <v>WFF LC-2 Liquid Oxygen Schematic MP-105</v>
      </c>
      <c r="AN79" s="40" t="str">
        <f ca="1">IFERROR(__xludf.DUMMYFUNCTION("VLOOKUP($D568,IMPORTRANGE(""1F5N2lheBqU_ssv2fEg7XSiyl0_Jtf24RQubw3IWp7fc"",""'LC-2 BOM'!C2:AF1000""),AB$1,FALSE)"),"WFF LC-2 Liquid Oxygen Schematic MP-105")</f>
        <v>WFF LC-2 Liquid Oxygen Schematic MP-105</v>
      </c>
      <c r="AO79" s="40" t="str">
        <f ca="1">IFERROR(__xludf.DUMMYFUNCTION("VLOOKUP($D568,IMPORTRANGE(""1F5N2lheBqU_ssv2fEg7XSiyl0_Jtf24RQubw3IWp7fc"",""'LC-2 BOM'!C2:AF1000""),AB$1,FALSE)"),"WFF LC-2 Liquid Oxygen Schematic MP-105")</f>
        <v>WFF LC-2 Liquid Oxygen Schematic MP-105</v>
      </c>
      <c r="AP79" s="40" t="str">
        <f ca="1">IFERROR(__xludf.DUMMYFUNCTION("VLOOKUP($D568,IMPORTRANGE(""1F5N2lheBqU_ssv2fEg7XSiyl0_Jtf24RQubw3IWp7fc"",""'LC-2 BOM'!C2:AF1000""),AB$1,FALSE)"),"WFF LC-2 Liquid Oxygen Schematic MP-105")</f>
        <v>WFF LC-2 Liquid Oxygen Schematic MP-105</v>
      </c>
      <c r="AQ79" s="40" t="str">
        <f ca="1">IFERROR(__xludf.DUMMYFUNCTION("VLOOKUP($D568,IMPORTRANGE(""1F5N2lheBqU_ssv2fEg7XSiyl0_Jtf24RQubw3IWp7fc"",""'LC-2 BOM'!C2:AF1000""),AB$1,FALSE)"),"WFF LC-2 Liquid Oxygen Schematic MP-105")</f>
        <v>WFF LC-2 Liquid Oxygen Schematic MP-105</v>
      </c>
      <c r="AR79" s="40" t="str">
        <f ca="1">IFERROR(__xludf.DUMMYFUNCTION("VLOOKUP($D568,IMPORTRANGE(""1F5N2lheBqU_ssv2fEg7XSiyl0_Jtf24RQubw3IWp7fc"",""'LC-2 BOM'!C2:AF1000""),AB$1,FALSE)"),"WFF LC-2 Liquid Oxygen Schematic MP-105")</f>
        <v>WFF LC-2 Liquid Oxygen Schematic MP-105</v>
      </c>
      <c r="AS79" s="40" t="str">
        <f ca="1">IFERROR(__xludf.DUMMYFUNCTION("VLOOKUP($D568,IMPORTRANGE(""1F5N2lheBqU_ssv2fEg7XSiyl0_Jtf24RQubw3IWp7fc"",""'LC-2 BOM'!C2:AF1000""),AB$1,FALSE)"),"WFF LC-2 Liquid Oxygen Schematic MP-105")</f>
        <v>WFF LC-2 Liquid Oxygen Schematic MP-105</v>
      </c>
      <c r="AT79" s="40" t="str">
        <f ca="1">IFERROR(__xludf.DUMMYFUNCTION("VLOOKUP($D568,IMPORTRANGE(""1F5N2lheBqU_ssv2fEg7XSiyl0_Jtf24RQubw3IWp7fc"",""'LC-2 BOM'!C2:AF1000""),AB$1,FALSE)"),"WFF LC-2 Liquid Oxygen Schematic MP-105")</f>
        <v>WFF LC-2 Liquid Oxygen Schematic MP-105</v>
      </c>
      <c r="AU79" s="40" t="str">
        <f ca="1">IFERROR(__xludf.DUMMYFUNCTION("VLOOKUP($D568,IMPORTRANGE(""1F5N2lheBqU_ssv2fEg7XSiyl0_Jtf24RQubw3IWp7fc"",""'LC-2 BOM'!C2:AF1000""),AB$1,FALSE)"),"WFF LC-2 Liquid Oxygen Schematic MP-105")</f>
        <v>WFF LC-2 Liquid Oxygen Schematic MP-105</v>
      </c>
      <c r="AV79" s="40" t="str">
        <f ca="1">IFERROR(__xludf.DUMMYFUNCTION("VLOOKUP($D568,IMPORTRANGE(""1F5N2lheBqU_ssv2fEg7XSiyl0_Jtf24RQubw3IWp7fc"",""'LC-2 BOM'!C2:AF1000""),AB$1,FALSE)"),"WFF LC-2 Liquid Oxygen Schematic MP-105")</f>
        <v>WFF LC-2 Liquid Oxygen Schematic MP-105</v>
      </c>
      <c r="AW79" s="40" t="str">
        <f ca="1">IFERROR(__xludf.DUMMYFUNCTION("VLOOKUP($D568,IMPORTRANGE(""1F5N2lheBqU_ssv2fEg7XSiyl0_Jtf24RQubw3IWp7fc"",""'LC-2 BOM'!C2:AF1000""),AB$1,FALSE)"),"WFF LC-2 Liquid Oxygen Schematic MP-105")</f>
        <v>WFF LC-2 Liquid Oxygen Schematic MP-105</v>
      </c>
      <c r="AX79" s="40" t="str">
        <f ca="1">IFERROR(__xludf.DUMMYFUNCTION("VLOOKUP($D568,IMPORTRANGE(""1F5N2lheBqU_ssv2fEg7XSiyl0_Jtf24RQubw3IWp7fc"",""'LC-2 BOM'!C2:AF1000""),AB$1,FALSE)"),"WFF LC-2 Liquid Oxygen Schematic MP-105")</f>
        <v>WFF LC-2 Liquid Oxygen Schematic MP-105</v>
      </c>
      <c r="AY79" s="40" t="str">
        <f ca="1">IFERROR(__xludf.DUMMYFUNCTION("VLOOKUP($D568,IMPORTRANGE(""1F5N2lheBqU_ssv2fEg7XSiyl0_Jtf24RQubw3IWp7fc"",""'LC-2 BOM'!C2:AF1000""),AB$1,FALSE)"),"WFF LC-2 Liquid Oxygen Schematic MP-105")</f>
        <v>WFF LC-2 Liquid Oxygen Schematic MP-105</v>
      </c>
      <c r="AZ79" s="40" t="str">
        <f ca="1">IFERROR(__xludf.DUMMYFUNCTION("VLOOKUP($D568,IMPORTRANGE(""1F5N2lheBqU_ssv2fEg7XSiyl0_Jtf24RQubw3IWp7fc"",""'LC-2 BOM'!C2:AF1000""),AB$1,FALSE)"),"WFF LC-2 Liquid Oxygen Schematic MP-105")</f>
        <v>WFF LC-2 Liquid Oxygen Schematic MP-105</v>
      </c>
      <c r="BA79" s="40" t="str">
        <f ca="1">IFERROR(__xludf.DUMMYFUNCTION("VLOOKUP($D568,IMPORTRANGE(""1F5N2lheBqU_ssv2fEg7XSiyl0_Jtf24RQubw3IWp7fc"",""'LC-2 BOM'!C2:AF1000""),AB$1,FALSE)"),"WFF LC-2 Liquid Oxygen Schematic MP-105")</f>
        <v>WFF LC-2 Liquid Oxygen Schematic MP-105</v>
      </c>
    </row>
    <row r="80" spans="1:53" ht="14.25">
      <c r="A80" s="119" t="str">
        <f>CONCATENATE(VLOOKUP(E80,Systems,2,FALSE),"-",VLOOKUP(F80,Subsystems,2,FALSE),"-",VLOOKUP(G80,Components,2,FALSE),"-",VLOOKUP(R80,Metrics,2,FALSE),"-",B80)</f>
        <v>LOX-LS1-DVL-Pos-323</v>
      </c>
      <c r="B80" s="100">
        <v>323</v>
      </c>
      <c r="C80" s="99" t="s">
        <v>263</v>
      </c>
      <c r="D80" s="103" t="s">
        <v>264</v>
      </c>
      <c r="E80" s="99" t="s">
        <v>184</v>
      </c>
      <c r="F80" s="99" t="s">
        <v>220</v>
      </c>
      <c r="G80" s="99" t="s">
        <v>101</v>
      </c>
      <c r="H80" s="100" t="s">
        <v>102</v>
      </c>
      <c r="I80" s="100" t="str">
        <f>VLOOKUP(L80,InterfaceCards,2,FALSE)</f>
        <v>C2</v>
      </c>
      <c r="J80" s="39" t="str">
        <f>VLOOKUP(I80,'REF - Interface Cards'!$F$2:$G$11,2,FALSE)</f>
        <v>CB8</v>
      </c>
      <c r="K80" s="100">
        <f>VLOOKUP(L80,InterfaceCards,3,FALSE)</f>
        <v>4</v>
      </c>
      <c r="L80" s="99" t="s">
        <v>186</v>
      </c>
      <c r="M80" s="99">
        <v>16</v>
      </c>
      <c r="N80" s="96">
        <v>13</v>
      </c>
      <c r="O80" s="100" t="s">
        <v>187</v>
      </c>
      <c r="P80" s="205"/>
      <c r="Q80" s="205"/>
      <c r="R80" s="268" t="s">
        <v>149</v>
      </c>
      <c r="S80" s="119" t="s">
        <v>150</v>
      </c>
      <c r="T80" s="100"/>
      <c r="U80" s="205"/>
      <c r="V80" s="205" t="b">
        <v>0</v>
      </c>
      <c r="W80" s="115" t="str">
        <f>CONCATENATE(L80,":",N80)</f>
        <v>DO7:13</v>
      </c>
      <c r="X80" s="40" t="str">
        <f ca="1">IFERROR(__xludf.DUMMYFUNCTION("VLOOKUP($D119,IMPORTRANGE(""1F5N2lheBqU_ssv2fEg7XSiyl0_Jtf24RQubw3IWp7fc"",""'LC-2 BOM'!C2:AF1000""),X$1,FALSE)"),"05C360")</f>
        <v>05C360</v>
      </c>
      <c r="Y80" s="40" t="str">
        <f ca="1">IFERROR(__xludf.DUMMYFUNCTION("VLOOKUP($D225,IMPORTRANGE(""1zGeY54V42y3h6ga3LEauokEcjIAfHuNXKCYKLfLWtMI"",""'LC-2 BOM'!C2:AF900""),Y$1,FALSE)"),"Ball Valve, Discrete")</f>
        <v>Ball Valve, Discrete</v>
      </c>
      <c r="Z80" s="40" t="str">
        <f ca="1">IFERROR(__xludf.DUMMYFUNCTION("VLOOKUP($D225,IMPORTRANGE(""1zGeY54V42y3h6ga3LEauokEcjIAfHuNXKCYKLfLWtMI"",""'LC-2 BOM'!C2:AF900""),Y$1,FALSE)"),"Ball Valve, Discrete")</f>
        <v>Ball Valve, Discrete</v>
      </c>
      <c r="AA80" s="40" t="str">
        <f ca="1">IFERROR(__xludf.DUMMYFUNCTION("VLOOKUP($D225,IMPORTRANGE(""1zGeY54V42y3h6ga3LEauokEcjIAfHuNXKCYKLfLWtMI"",""'LC-2 BOM'!C2:AF900""),Y$1,FALSE)"),"Ball Valve, Discrete")</f>
        <v>Ball Valve, Discrete</v>
      </c>
      <c r="AB80" s="40" t="str">
        <f ca="1">IFERROR(__xludf.DUMMYFUNCTION("VLOOKUP($D225,IMPORTRANGE(""1F5N2lheBqU_ssv2fEg7XSiyl0_Jtf24RQubw3IWp7fc"",""'LC-2 BOM'!C2:AF1000""),AB$1,FALSE)"),"WFF LC-2 Liquid Oxygen Schematic MP-105")</f>
        <v>WFF LC-2 Liquid Oxygen Schematic MP-105</v>
      </c>
      <c r="AC80" s="40" t="str">
        <f ca="1">IFERROR(__xludf.DUMMYFUNCTION("VLOOKUP($D225,IMPORTRANGE(""1F5N2lheBqU_ssv2fEg7XSiyl0_Jtf24RQubw3IWp7fc"",""'LC-2 BOM'!C2:AF1000""),AB$1,FALSE)"),"WFF LC-2 Liquid Oxygen Schematic MP-105")</f>
        <v>WFF LC-2 Liquid Oxygen Schematic MP-105</v>
      </c>
      <c r="AD80" s="40" t="str">
        <f ca="1">IFERROR(__xludf.DUMMYFUNCTION("VLOOKUP($D225,IMPORTRANGE(""1F5N2lheBqU_ssv2fEg7XSiyl0_Jtf24RQubw3IWp7fc"",""'LC-2 BOM'!C2:AF1000""),AB$1,FALSE)"),"WFF LC-2 Liquid Oxygen Schematic MP-105")</f>
        <v>WFF LC-2 Liquid Oxygen Schematic MP-105</v>
      </c>
      <c r="AE80" s="40" t="str">
        <f ca="1">IFERROR(__xludf.DUMMYFUNCTION("VLOOKUP($D225,IMPORTRANGE(""1F5N2lheBqU_ssv2fEg7XSiyl0_Jtf24RQubw3IWp7fc"",""'LC-2 BOM'!C2:AF1000""),AB$1,FALSE)"),"WFF LC-2 Liquid Oxygen Schematic MP-105")</f>
        <v>WFF LC-2 Liquid Oxygen Schematic MP-105</v>
      </c>
      <c r="AF80" s="40" t="str">
        <f ca="1">IFERROR(__xludf.DUMMYFUNCTION("VLOOKUP($D225,IMPORTRANGE(""1F5N2lheBqU_ssv2fEg7XSiyl0_Jtf24RQubw3IWp7fc"",""'LC-2 BOM'!C2:AF1000""),AB$1,FALSE)"),"WFF LC-2 Liquid Oxygen Schematic MP-105")</f>
        <v>WFF LC-2 Liquid Oxygen Schematic MP-105</v>
      </c>
      <c r="AG80" s="40" t="str">
        <f ca="1">IFERROR(__xludf.DUMMYFUNCTION("VLOOKUP($D225,IMPORTRANGE(""1F5N2lheBqU_ssv2fEg7XSiyl0_Jtf24RQubw3IWp7fc"",""'LC-2 BOM'!C2:AF1000""),AB$1,FALSE)"),"WFF LC-2 Liquid Oxygen Schematic MP-105")</f>
        <v>WFF LC-2 Liquid Oxygen Schematic MP-105</v>
      </c>
      <c r="AH80" s="40" t="str">
        <f ca="1">IFERROR(__xludf.DUMMYFUNCTION("VLOOKUP($D225,IMPORTRANGE(""1F5N2lheBqU_ssv2fEg7XSiyl0_Jtf24RQubw3IWp7fc"",""'LC-2 BOM'!C2:AF1000""),AB$1,FALSE)"),"WFF LC-2 Liquid Oxygen Schematic MP-105")</f>
        <v>WFF LC-2 Liquid Oxygen Schematic MP-105</v>
      </c>
      <c r="AI80" s="40" t="str">
        <f ca="1">IFERROR(__xludf.DUMMYFUNCTION("VLOOKUP($D225,IMPORTRANGE(""1F5N2lheBqU_ssv2fEg7XSiyl0_Jtf24RQubw3IWp7fc"",""'LC-2 BOM'!C2:AF1000""),AB$1,FALSE)"),"WFF LC-2 Liquid Oxygen Schematic MP-105")</f>
        <v>WFF LC-2 Liquid Oxygen Schematic MP-105</v>
      </c>
      <c r="AJ80" s="40" t="str">
        <f ca="1">IFERROR(__xludf.DUMMYFUNCTION("VLOOKUP($D225,IMPORTRANGE(""1F5N2lheBqU_ssv2fEg7XSiyl0_Jtf24RQubw3IWp7fc"",""'LC-2 BOM'!C2:AF1000""),AB$1,FALSE)"),"WFF LC-2 Liquid Oxygen Schematic MP-105")</f>
        <v>WFF LC-2 Liquid Oxygen Schematic MP-105</v>
      </c>
      <c r="AK80" s="40" t="str">
        <f ca="1">IFERROR(__xludf.DUMMYFUNCTION("VLOOKUP($D225,IMPORTRANGE(""1F5N2lheBqU_ssv2fEg7XSiyl0_Jtf24RQubw3IWp7fc"",""'LC-2 BOM'!C2:AF1000""),AB$1,FALSE)"),"WFF LC-2 Liquid Oxygen Schematic MP-105")</f>
        <v>WFF LC-2 Liquid Oxygen Schematic MP-105</v>
      </c>
      <c r="AL80" s="40" t="str">
        <f ca="1">IFERROR(__xludf.DUMMYFUNCTION("VLOOKUP($D225,IMPORTRANGE(""1F5N2lheBqU_ssv2fEg7XSiyl0_Jtf24RQubw3IWp7fc"",""'LC-2 BOM'!C2:AF1000""),AB$1,FALSE)"),"WFF LC-2 Liquid Oxygen Schematic MP-105")</f>
        <v>WFF LC-2 Liquid Oxygen Schematic MP-105</v>
      </c>
      <c r="AM80" s="40" t="str">
        <f ca="1">IFERROR(__xludf.DUMMYFUNCTION("VLOOKUP($D225,IMPORTRANGE(""1F5N2lheBqU_ssv2fEg7XSiyl0_Jtf24RQubw3IWp7fc"",""'LC-2 BOM'!C2:AF1000""),AB$1,FALSE)"),"WFF LC-2 Liquid Oxygen Schematic MP-105")</f>
        <v>WFF LC-2 Liquid Oxygen Schematic MP-105</v>
      </c>
      <c r="AN80" s="40" t="str">
        <f ca="1">IFERROR(__xludf.DUMMYFUNCTION("VLOOKUP($D225,IMPORTRANGE(""1F5N2lheBqU_ssv2fEg7XSiyl0_Jtf24RQubw3IWp7fc"",""'LC-2 BOM'!C2:AF1000""),AB$1,FALSE)"),"WFF LC-2 Liquid Oxygen Schematic MP-105")</f>
        <v>WFF LC-2 Liquid Oxygen Schematic MP-105</v>
      </c>
      <c r="AO80" s="40" t="str">
        <f ca="1">IFERROR(__xludf.DUMMYFUNCTION("VLOOKUP($D225,IMPORTRANGE(""1F5N2lheBqU_ssv2fEg7XSiyl0_Jtf24RQubw3IWp7fc"",""'LC-2 BOM'!C2:AF1000""),AB$1,FALSE)"),"WFF LC-2 Liquid Oxygen Schematic MP-105")</f>
        <v>WFF LC-2 Liquid Oxygen Schematic MP-105</v>
      </c>
      <c r="AP80" s="40" t="str">
        <f ca="1">IFERROR(__xludf.DUMMYFUNCTION("VLOOKUP($D225,IMPORTRANGE(""1F5N2lheBqU_ssv2fEg7XSiyl0_Jtf24RQubw3IWp7fc"",""'LC-2 BOM'!C2:AF1000""),AB$1,FALSE)"),"WFF LC-2 Liquid Oxygen Schematic MP-105")</f>
        <v>WFF LC-2 Liquid Oxygen Schematic MP-105</v>
      </c>
      <c r="AQ80" s="40" t="str">
        <f ca="1">IFERROR(__xludf.DUMMYFUNCTION("VLOOKUP($D225,IMPORTRANGE(""1F5N2lheBqU_ssv2fEg7XSiyl0_Jtf24RQubw3IWp7fc"",""'LC-2 BOM'!C2:AF1000""),AB$1,FALSE)"),"WFF LC-2 Liquid Oxygen Schematic MP-105")</f>
        <v>WFF LC-2 Liquid Oxygen Schematic MP-105</v>
      </c>
      <c r="AR80" s="40" t="str">
        <f ca="1">IFERROR(__xludf.DUMMYFUNCTION("VLOOKUP($D225,IMPORTRANGE(""1F5N2lheBqU_ssv2fEg7XSiyl0_Jtf24RQubw3IWp7fc"",""'LC-2 BOM'!C2:AF1000""),AB$1,FALSE)"),"WFF LC-2 Liquid Oxygen Schematic MP-105")</f>
        <v>WFF LC-2 Liquid Oxygen Schematic MP-105</v>
      </c>
      <c r="AS80" s="40" t="str">
        <f ca="1">IFERROR(__xludf.DUMMYFUNCTION("VLOOKUP($D225,IMPORTRANGE(""1F5N2lheBqU_ssv2fEg7XSiyl0_Jtf24RQubw3IWp7fc"",""'LC-2 BOM'!C2:AF1000""),AB$1,FALSE)"),"WFF LC-2 Liquid Oxygen Schematic MP-105")</f>
        <v>WFF LC-2 Liquid Oxygen Schematic MP-105</v>
      </c>
      <c r="AT80" s="40" t="str">
        <f ca="1">IFERROR(__xludf.DUMMYFUNCTION("VLOOKUP($D225,IMPORTRANGE(""1F5N2lheBqU_ssv2fEg7XSiyl0_Jtf24RQubw3IWp7fc"",""'LC-2 BOM'!C2:AF1000""),AB$1,FALSE)"),"WFF LC-2 Liquid Oxygen Schematic MP-105")</f>
        <v>WFF LC-2 Liquid Oxygen Schematic MP-105</v>
      </c>
      <c r="AU80" s="40" t="str">
        <f ca="1">IFERROR(__xludf.DUMMYFUNCTION("VLOOKUP($D225,IMPORTRANGE(""1F5N2lheBqU_ssv2fEg7XSiyl0_Jtf24RQubw3IWp7fc"",""'LC-2 BOM'!C2:AF1000""),AB$1,FALSE)"),"WFF LC-2 Liquid Oxygen Schematic MP-105")</f>
        <v>WFF LC-2 Liquid Oxygen Schematic MP-105</v>
      </c>
      <c r="AV80" s="40" t="str">
        <f ca="1">IFERROR(__xludf.DUMMYFUNCTION("VLOOKUP($D225,IMPORTRANGE(""1F5N2lheBqU_ssv2fEg7XSiyl0_Jtf24RQubw3IWp7fc"",""'LC-2 BOM'!C2:AF1000""),AB$1,FALSE)"),"WFF LC-2 Liquid Oxygen Schematic MP-105")</f>
        <v>WFF LC-2 Liquid Oxygen Schematic MP-105</v>
      </c>
      <c r="AW80" s="40" t="str">
        <f ca="1">IFERROR(__xludf.DUMMYFUNCTION("VLOOKUP($D225,IMPORTRANGE(""1F5N2lheBqU_ssv2fEg7XSiyl0_Jtf24RQubw3IWp7fc"",""'LC-2 BOM'!C2:AF1000""),AB$1,FALSE)"),"WFF LC-2 Liquid Oxygen Schematic MP-105")</f>
        <v>WFF LC-2 Liquid Oxygen Schematic MP-105</v>
      </c>
      <c r="AX80" s="40" t="str">
        <f ca="1">IFERROR(__xludf.DUMMYFUNCTION("VLOOKUP($D225,IMPORTRANGE(""1F5N2lheBqU_ssv2fEg7XSiyl0_Jtf24RQubw3IWp7fc"",""'LC-2 BOM'!C2:AF1000""),AB$1,FALSE)"),"WFF LC-2 Liquid Oxygen Schematic MP-105")</f>
        <v>WFF LC-2 Liquid Oxygen Schematic MP-105</v>
      </c>
      <c r="AY80" s="40" t="str">
        <f ca="1">IFERROR(__xludf.DUMMYFUNCTION("VLOOKUP($D225,IMPORTRANGE(""1F5N2lheBqU_ssv2fEg7XSiyl0_Jtf24RQubw3IWp7fc"",""'LC-2 BOM'!C2:AF1000""),AB$1,FALSE)"),"WFF LC-2 Liquid Oxygen Schematic MP-105")</f>
        <v>WFF LC-2 Liquid Oxygen Schematic MP-105</v>
      </c>
      <c r="AZ80" s="40" t="str">
        <f ca="1">IFERROR(__xludf.DUMMYFUNCTION("VLOOKUP($D225,IMPORTRANGE(""1F5N2lheBqU_ssv2fEg7XSiyl0_Jtf24RQubw3IWp7fc"",""'LC-2 BOM'!C2:AF1000""),AB$1,FALSE)"),"WFF LC-2 Liquid Oxygen Schematic MP-105")</f>
        <v>WFF LC-2 Liquid Oxygen Schematic MP-105</v>
      </c>
      <c r="BA80" s="40" t="str">
        <f ca="1">IFERROR(__xludf.DUMMYFUNCTION("VLOOKUP($D225,IMPORTRANGE(""1F5N2lheBqU_ssv2fEg7XSiyl0_Jtf24RQubw3IWp7fc"",""'LC-2 BOM'!C2:AF1000""),AB$1,FALSE)"),"WFF LC-2 Liquid Oxygen Schematic MP-105")</f>
        <v>WFF LC-2 Liquid Oxygen Schematic MP-105</v>
      </c>
    </row>
    <row r="81" spans="1:53" ht="14.25">
      <c r="A81" s="119" t="str">
        <f>CONCATENATE(VLOOKUP(E81,Systems,2,FALSE),"-",VLOOKUP(F81,Subsystems,2,FALSE),"-",VLOOKUP(G81,Components,2,FALSE),"-",VLOOKUP(R81,Metrics,2,FALSE),"-",B81)</f>
        <v>LOX-LS1-LS-PxO-337</v>
      </c>
      <c r="B81" s="100">
        <v>337</v>
      </c>
      <c r="C81" s="99" t="s">
        <v>265</v>
      </c>
      <c r="D81" s="263" t="s">
        <v>266</v>
      </c>
      <c r="E81" s="99" t="s">
        <v>184</v>
      </c>
      <c r="F81" s="99" t="s">
        <v>220</v>
      </c>
      <c r="G81" s="99" t="s">
        <v>88</v>
      </c>
      <c r="H81" s="100" t="s">
        <v>89</v>
      </c>
      <c r="I81" s="100" t="str">
        <f>VLOOKUP(L81,InterfaceCards,2,FALSE)</f>
        <v>C2</v>
      </c>
      <c r="J81" s="39" t="str">
        <f>VLOOKUP(I81,'REF - Interface Cards'!$F$2:$G$11,2,FALSE)</f>
        <v>CB8</v>
      </c>
      <c r="K81" s="100">
        <f>VLOOKUP(L81,InterfaceCards,3,FALSE)</f>
        <v>6</v>
      </c>
      <c r="L81" s="99" t="s">
        <v>227</v>
      </c>
      <c r="M81" s="99">
        <v>5</v>
      </c>
      <c r="N81" s="96" t="s">
        <v>118</v>
      </c>
      <c r="O81" s="100" t="s">
        <v>187</v>
      </c>
      <c r="P81" s="99"/>
      <c r="Q81" s="99"/>
      <c r="R81" s="268" t="s">
        <v>95</v>
      </c>
      <c r="S81" s="99" t="s">
        <v>96</v>
      </c>
      <c r="T81" s="100"/>
      <c r="U81" s="205"/>
      <c r="V81" s="205" t="b">
        <v>0</v>
      </c>
      <c r="W81" s="115" t="str">
        <f>CONCATENATE(L81,":",N81)</f>
        <v>DI8:04</v>
      </c>
      <c r="X81" s="40" t="str">
        <f ca="1">IFERROR(__xludf.DUMMYFUNCTION("VLOOKUP($D119,IMPORTRANGE(""1F5N2lheBqU_ssv2fEg7XSiyl0_Jtf24RQubw3IWp7fc"",""'LC-2 BOM'!C2:AF1000""),X$1,FALSE)"),"05C360")</f>
        <v>05C360</v>
      </c>
      <c r="Y81" s="40" t="str">
        <f ca="1">IFERROR(__xludf.DUMMYFUNCTION("VLOOKUP($D270,IMPORTRANGE(""1zGeY54V42y3h6ga3LEauokEcjIAfHuNXKCYKLfLWtMI"",""'LC-2 BOM'!C2:AF900""),Y$1,FALSE)"),"Controller")</f>
        <v>Controller</v>
      </c>
      <c r="Z81" s="40" t="str">
        <f ca="1">IFERROR(__xludf.DUMMYFUNCTION("VLOOKUP($D270,IMPORTRANGE(""1zGeY54V42y3h6ga3LEauokEcjIAfHuNXKCYKLfLWtMI"",""'LC-2 BOM'!C2:AF900""),Y$1,FALSE)"),"Controller")</f>
        <v>Controller</v>
      </c>
      <c r="AA81" s="40" t="str">
        <f ca="1">IFERROR(__xludf.DUMMYFUNCTION("VLOOKUP($D270,IMPORTRANGE(""1zGeY54V42y3h6ga3LEauokEcjIAfHuNXKCYKLfLWtMI"",""'LC-2 BOM'!C2:AF900""),Y$1,FALSE)"),"Controller")</f>
        <v>Controller</v>
      </c>
      <c r="AB81" s="40" t="str">
        <f ca="1">IFERROR(__xludf.DUMMYFUNCTION("VLOOKUP($D270,IMPORTRANGE(""1F5N2lheBqU_ssv2fEg7XSiyl0_Jtf24RQubw3IWp7fc"",""'LC-2 BOM'!C2:AF1000""),AB$1,FALSE)"),"WFF LC-2 Liquid Oxygen Schematic MP-105")</f>
        <v>WFF LC-2 Liquid Oxygen Schematic MP-105</v>
      </c>
      <c r="AC81" s="40" t="str">
        <f ca="1">IFERROR(__xludf.DUMMYFUNCTION("VLOOKUP($D270,IMPORTRANGE(""1F5N2lheBqU_ssv2fEg7XSiyl0_Jtf24RQubw3IWp7fc"",""'LC-2 BOM'!C2:AF1000""),AB$1,FALSE)"),"WFF LC-2 Liquid Oxygen Schematic MP-105")</f>
        <v>WFF LC-2 Liquid Oxygen Schematic MP-105</v>
      </c>
      <c r="AD81" s="40" t="str">
        <f ca="1">IFERROR(__xludf.DUMMYFUNCTION("VLOOKUP($D270,IMPORTRANGE(""1F5N2lheBqU_ssv2fEg7XSiyl0_Jtf24RQubw3IWp7fc"",""'LC-2 BOM'!C2:AF1000""),AB$1,FALSE)"),"WFF LC-2 Liquid Oxygen Schematic MP-105")</f>
        <v>WFF LC-2 Liquid Oxygen Schematic MP-105</v>
      </c>
      <c r="AE81" s="40" t="str">
        <f ca="1">IFERROR(__xludf.DUMMYFUNCTION("VLOOKUP($D270,IMPORTRANGE(""1F5N2lheBqU_ssv2fEg7XSiyl0_Jtf24RQubw3IWp7fc"",""'LC-2 BOM'!C2:AF1000""),AB$1,FALSE)"),"WFF LC-2 Liquid Oxygen Schematic MP-105")</f>
        <v>WFF LC-2 Liquid Oxygen Schematic MP-105</v>
      </c>
      <c r="AF81" s="40" t="str">
        <f ca="1">IFERROR(__xludf.DUMMYFUNCTION("VLOOKUP($D270,IMPORTRANGE(""1F5N2lheBqU_ssv2fEg7XSiyl0_Jtf24RQubw3IWp7fc"",""'LC-2 BOM'!C2:AF1000""),AB$1,FALSE)"),"WFF LC-2 Liquid Oxygen Schematic MP-105")</f>
        <v>WFF LC-2 Liquid Oxygen Schematic MP-105</v>
      </c>
      <c r="AG81" s="40" t="str">
        <f ca="1">IFERROR(__xludf.DUMMYFUNCTION("VLOOKUP($D270,IMPORTRANGE(""1F5N2lheBqU_ssv2fEg7XSiyl0_Jtf24RQubw3IWp7fc"",""'LC-2 BOM'!C2:AF1000""),AB$1,FALSE)"),"WFF LC-2 Liquid Oxygen Schematic MP-105")</f>
        <v>WFF LC-2 Liquid Oxygen Schematic MP-105</v>
      </c>
      <c r="AH81" s="40" t="str">
        <f ca="1">IFERROR(__xludf.DUMMYFUNCTION("VLOOKUP($D270,IMPORTRANGE(""1F5N2lheBqU_ssv2fEg7XSiyl0_Jtf24RQubw3IWp7fc"",""'LC-2 BOM'!C2:AF1000""),AB$1,FALSE)"),"WFF LC-2 Liquid Oxygen Schematic MP-105")</f>
        <v>WFF LC-2 Liquid Oxygen Schematic MP-105</v>
      </c>
      <c r="AI81" s="40" t="str">
        <f ca="1">IFERROR(__xludf.DUMMYFUNCTION("VLOOKUP($D270,IMPORTRANGE(""1F5N2lheBqU_ssv2fEg7XSiyl0_Jtf24RQubw3IWp7fc"",""'LC-2 BOM'!C2:AF1000""),AB$1,FALSE)"),"WFF LC-2 Liquid Oxygen Schematic MP-105")</f>
        <v>WFF LC-2 Liquid Oxygen Schematic MP-105</v>
      </c>
      <c r="AJ81" s="40" t="str">
        <f ca="1">IFERROR(__xludf.DUMMYFUNCTION("VLOOKUP($D270,IMPORTRANGE(""1F5N2lheBqU_ssv2fEg7XSiyl0_Jtf24RQubw3IWp7fc"",""'LC-2 BOM'!C2:AF1000""),AB$1,FALSE)"),"WFF LC-2 Liquid Oxygen Schematic MP-105")</f>
        <v>WFF LC-2 Liquid Oxygen Schematic MP-105</v>
      </c>
      <c r="AK81" s="40" t="str">
        <f ca="1">IFERROR(__xludf.DUMMYFUNCTION("VLOOKUP($D270,IMPORTRANGE(""1F5N2lheBqU_ssv2fEg7XSiyl0_Jtf24RQubw3IWp7fc"",""'LC-2 BOM'!C2:AF1000""),AB$1,FALSE)"),"WFF LC-2 Liquid Oxygen Schematic MP-105")</f>
        <v>WFF LC-2 Liquid Oxygen Schematic MP-105</v>
      </c>
      <c r="AL81" s="40" t="str">
        <f ca="1">IFERROR(__xludf.DUMMYFUNCTION("VLOOKUP($D270,IMPORTRANGE(""1F5N2lheBqU_ssv2fEg7XSiyl0_Jtf24RQubw3IWp7fc"",""'LC-2 BOM'!C2:AF1000""),AB$1,FALSE)"),"WFF LC-2 Liquid Oxygen Schematic MP-105")</f>
        <v>WFF LC-2 Liquid Oxygen Schematic MP-105</v>
      </c>
      <c r="AM81" s="40" t="str">
        <f ca="1">IFERROR(__xludf.DUMMYFUNCTION("VLOOKUP($D270,IMPORTRANGE(""1F5N2lheBqU_ssv2fEg7XSiyl0_Jtf24RQubw3IWp7fc"",""'LC-2 BOM'!C2:AF1000""),AB$1,FALSE)"),"WFF LC-2 Liquid Oxygen Schematic MP-105")</f>
        <v>WFF LC-2 Liquid Oxygen Schematic MP-105</v>
      </c>
      <c r="AN81" s="40" t="str">
        <f ca="1">IFERROR(__xludf.DUMMYFUNCTION("VLOOKUP($D270,IMPORTRANGE(""1F5N2lheBqU_ssv2fEg7XSiyl0_Jtf24RQubw3IWp7fc"",""'LC-2 BOM'!C2:AF1000""),AB$1,FALSE)"),"WFF LC-2 Liquid Oxygen Schematic MP-105")</f>
        <v>WFF LC-2 Liquid Oxygen Schematic MP-105</v>
      </c>
      <c r="AO81" s="40" t="str">
        <f ca="1">IFERROR(__xludf.DUMMYFUNCTION("VLOOKUP($D270,IMPORTRANGE(""1F5N2lheBqU_ssv2fEg7XSiyl0_Jtf24RQubw3IWp7fc"",""'LC-2 BOM'!C2:AF1000""),AB$1,FALSE)"),"WFF LC-2 Liquid Oxygen Schematic MP-105")</f>
        <v>WFF LC-2 Liquid Oxygen Schematic MP-105</v>
      </c>
      <c r="AP81" s="40" t="str">
        <f ca="1">IFERROR(__xludf.DUMMYFUNCTION("VLOOKUP($D270,IMPORTRANGE(""1F5N2lheBqU_ssv2fEg7XSiyl0_Jtf24RQubw3IWp7fc"",""'LC-2 BOM'!C2:AF1000""),AB$1,FALSE)"),"WFF LC-2 Liquid Oxygen Schematic MP-105")</f>
        <v>WFF LC-2 Liquid Oxygen Schematic MP-105</v>
      </c>
      <c r="AQ81" s="40" t="str">
        <f ca="1">IFERROR(__xludf.DUMMYFUNCTION("VLOOKUP($D270,IMPORTRANGE(""1F5N2lheBqU_ssv2fEg7XSiyl0_Jtf24RQubw3IWp7fc"",""'LC-2 BOM'!C2:AF1000""),AB$1,FALSE)"),"WFF LC-2 Liquid Oxygen Schematic MP-105")</f>
        <v>WFF LC-2 Liquid Oxygen Schematic MP-105</v>
      </c>
      <c r="AR81" s="40" t="str">
        <f ca="1">IFERROR(__xludf.DUMMYFUNCTION("VLOOKUP($D270,IMPORTRANGE(""1F5N2lheBqU_ssv2fEg7XSiyl0_Jtf24RQubw3IWp7fc"",""'LC-2 BOM'!C2:AF1000""),AB$1,FALSE)"),"WFF LC-2 Liquid Oxygen Schematic MP-105")</f>
        <v>WFF LC-2 Liquid Oxygen Schematic MP-105</v>
      </c>
      <c r="AS81" s="40" t="str">
        <f ca="1">IFERROR(__xludf.DUMMYFUNCTION("VLOOKUP($D270,IMPORTRANGE(""1F5N2lheBqU_ssv2fEg7XSiyl0_Jtf24RQubw3IWp7fc"",""'LC-2 BOM'!C2:AF1000""),AB$1,FALSE)"),"WFF LC-2 Liquid Oxygen Schematic MP-105")</f>
        <v>WFF LC-2 Liquid Oxygen Schematic MP-105</v>
      </c>
      <c r="AT81" s="40" t="str">
        <f ca="1">IFERROR(__xludf.DUMMYFUNCTION("VLOOKUP($D270,IMPORTRANGE(""1F5N2lheBqU_ssv2fEg7XSiyl0_Jtf24RQubw3IWp7fc"",""'LC-2 BOM'!C2:AF1000""),AB$1,FALSE)"),"WFF LC-2 Liquid Oxygen Schematic MP-105")</f>
        <v>WFF LC-2 Liquid Oxygen Schematic MP-105</v>
      </c>
      <c r="AU81" s="40" t="str">
        <f ca="1">IFERROR(__xludf.DUMMYFUNCTION("VLOOKUP($D270,IMPORTRANGE(""1F5N2lheBqU_ssv2fEg7XSiyl0_Jtf24RQubw3IWp7fc"",""'LC-2 BOM'!C2:AF1000""),AB$1,FALSE)"),"WFF LC-2 Liquid Oxygen Schematic MP-105")</f>
        <v>WFF LC-2 Liquid Oxygen Schematic MP-105</v>
      </c>
      <c r="AV81" s="40" t="str">
        <f ca="1">IFERROR(__xludf.DUMMYFUNCTION("VLOOKUP($D270,IMPORTRANGE(""1F5N2lheBqU_ssv2fEg7XSiyl0_Jtf24RQubw3IWp7fc"",""'LC-2 BOM'!C2:AF1000""),AB$1,FALSE)"),"WFF LC-2 Liquid Oxygen Schematic MP-105")</f>
        <v>WFF LC-2 Liquid Oxygen Schematic MP-105</v>
      </c>
      <c r="AW81" s="40" t="str">
        <f ca="1">IFERROR(__xludf.DUMMYFUNCTION("VLOOKUP($D270,IMPORTRANGE(""1F5N2lheBqU_ssv2fEg7XSiyl0_Jtf24RQubw3IWp7fc"",""'LC-2 BOM'!C2:AF1000""),AB$1,FALSE)"),"WFF LC-2 Liquid Oxygen Schematic MP-105")</f>
        <v>WFF LC-2 Liquid Oxygen Schematic MP-105</v>
      </c>
      <c r="AX81" s="40" t="str">
        <f ca="1">IFERROR(__xludf.DUMMYFUNCTION("VLOOKUP($D270,IMPORTRANGE(""1F5N2lheBqU_ssv2fEg7XSiyl0_Jtf24RQubw3IWp7fc"",""'LC-2 BOM'!C2:AF1000""),AB$1,FALSE)"),"WFF LC-2 Liquid Oxygen Schematic MP-105")</f>
        <v>WFF LC-2 Liquid Oxygen Schematic MP-105</v>
      </c>
      <c r="AY81" s="40" t="str">
        <f ca="1">IFERROR(__xludf.DUMMYFUNCTION("VLOOKUP($D270,IMPORTRANGE(""1F5N2lheBqU_ssv2fEg7XSiyl0_Jtf24RQubw3IWp7fc"",""'LC-2 BOM'!C2:AF1000""),AB$1,FALSE)"),"WFF LC-2 Liquid Oxygen Schematic MP-105")</f>
        <v>WFF LC-2 Liquid Oxygen Schematic MP-105</v>
      </c>
      <c r="AZ81" s="40" t="str">
        <f ca="1">IFERROR(__xludf.DUMMYFUNCTION("VLOOKUP($D270,IMPORTRANGE(""1F5N2lheBqU_ssv2fEg7XSiyl0_Jtf24RQubw3IWp7fc"",""'LC-2 BOM'!C2:AF1000""),AB$1,FALSE)"),"WFF LC-2 Liquid Oxygen Schematic MP-105")</f>
        <v>WFF LC-2 Liquid Oxygen Schematic MP-105</v>
      </c>
      <c r="BA81" s="40" t="str">
        <f ca="1">IFERROR(__xludf.DUMMYFUNCTION("VLOOKUP($D270,IMPORTRANGE(""1F5N2lheBqU_ssv2fEg7XSiyl0_Jtf24RQubw3IWp7fc"",""'LC-2 BOM'!C2:AF1000""),AB$1,FALSE)"),"WFF LC-2 Liquid Oxygen Schematic MP-105")</f>
        <v>WFF LC-2 Liquid Oxygen Schematic MP-105</v>
      </c>
    </row>
    <row r="82" spans="1:53" ht="14.25">
      <c r="A82" s="119" t="str">
        <f>CONCATENATE(VLOOKUP(E82,Systems,2,FALSE),"-",VLOOKUP(F82,Subsystems,2,FALSE),"-",VLOOKUP(G82,Components,2,FALSE),"-",VLOOKUP(R82,Metrics,2,FALSE),"-",B82)</f>
        <v>LOX-LS1-LS-PxC-338</v>
      </c>
      <c r="B82" s="100">
        <v>338</v>
      </c>
      <c r="C82" s="99" t="s">
        <v>267</v>
      </c>
      <c r="D82" s="263" t="s">
        <v>266</v>
      </c>
      <c r="E82" s="99" t="s">
        <v>184</v>
      </c>
      <c r="F82" s="99" t="s">
        <v>220</v>
      </c>
      <c r="G82" s="99" t="s">
        <v>88</v>
      </c>
      <c r="H82" s="100" t="s">
        <v>89</v>
      </c>
      <c r="I82" s="100" t="str">
        <f>VLOOKUP(L82,InterfaceCards,2,FALSE)</f>
        <v>C2</v>
      </c>
      <c r="J82" s="39" t="str">
        <f>VLOOKUP(I82,'REF - Interface Cards'!$F$2:$G$11,2,FALSE)</f>
        <v>CB8</v>
      </c>
      <c r="K82" s="267">
        <f>VLOOKUP(L82,InterfaceCards,3,FALSE)</f>
        <v>6</v>
      </c>
      <c r="L82" s="99" t="s">
        <v>227</v>
      </c>
      <c r="M82" s="99">
        <v>6</v>
      </c>
      <c r="N82" s="96" t="s">
        <v>129</v>
      </c>
      <c r="O82" s="100" t="s">
        <v>187</v>
      </c>
      <c r="P82" s="99"/>
      <c r="Q82" s="99"/>
      <c r="R82" s="100" t="s">
        <v>99</v>
      </c>
      <c r="S82" s="99" t="s">
        <v>96</v>
      </c>
      <c r="T82" s="100"/>
      <c r="U82" s="205"/>
      <c r="V82" s="205" t="b">
        <v>0</v>
      </c>
      <c r="W82" s="115" t="str">
        <f>CONCATENATE(L82,":",N82)</f>
        <v>DI8:05</v>
      </c>
      <c r="X82" s="40" t="str">
        <f ca="1">IFERROR(__xludf.DUMMYFUNCTION("VLOOKUP($D119,IMPORTRANGE(""1F5N2lheBqU_ssv2fEg7XSiyl0_Jtf24RQubw3IWp7fc"",""'LC-2 BOM'!C2:AF1000""),X$1,FALSE)"),"05C360")</f>
        <v>05C360</v>
      </c>
      <c r="Y82" s="40" t="str">
        <f ca="1">IFERROR(__xludf.DUMMYFUNCTION("VLOOKUP($D271,IMPORTRANGE(""1zGeY54V42y3h6ga3LEauokEcjIAfHuNXKCYKLfLWtMI"",""'LC-2 BOM'!C2:AF900""),Y$1,FALSE)"),"Controller")</f>
        <v>Controller</v>
      </c>
      <c r="Z82" s="40" t="str">
        <f ca="1">IFERROR(__xludf.DUMMYFUNCTION("VLOOKUP($D271,IMPORTRANGE(""1zGeY54V42y3h6ga3LEauokEcjIAfHuNXKCYKLfLWtMI"",""'LC-2 BOM'!C2:AF900""),Y$1,FALSE)"),"Controller")</f>
        <v>Controller</v>
      </c>
      <c r="AA82" s="40" t="str">
        <f ca="1">IFERROR(__xludf.DUMMYFUNCTION("VLOOKUP($D271,IMPORTRANGE(""1zGeY54V42y3h6ga3LEauokEcjIAfHuNXKCYKLfLWtMI"",""'LC-2 BOM'!C2:AF900""),Y$1,FALSE)"),"Controller")</f>
        <v>Controller</v>
      </c>
      <c r="AB82" s="40" t="str">
        <f ca="1">IFERROR(__xludf.DUMMYFUNCTION("VLOOKUP($D271,IMPORTRANGE(""1F5N2lheBqU_ssv2fEg7XSiyl0_Jtf24RQubw3IWp7fc"",""'LC-2 BOM'!C2:AF1000""),AB$1,FALSE)"),"WFF LC-2 Liquid Oxygen Schematic MP-105")</f>
        <v>WFF LC-2 Liquid Oxygen Schematic MP-105</v>
      </c>
      <c r="AC82" s="40" t="str">
        <f ca="1">IFERROR(__xludf.DUMMYFUNCTION("VLOOKUP($D271,IMPORTRANGE(""1F5N2lheBqU_ssv2fEg7XSiyl0_Jtf24RQubw3IWp7fc"",""'LC-2 BOM'!C2:AF1000""),AB$1,FALSE)"),"WFF LC-2 Liquid Oxygen Schematic MP-105")</f>
        <v>WFF LC-2 Liquid Oxygen Schematic MP-105</v>
      </c>
      <c r="AD82" s="40" t="str">
        <f ca="1">IFERROR(__xludf.DUMMYFUNCTION("VLOOKUP($D271,IMPORTRANGE(""1F5N2lheBqU_ssv2fEg7XSiyl0_Jtf24RQubw3IWp7fc"",""'LC-2 BOM'!C2:AF1000""),AB$1,FALSE)"),"WFF LC-2 Liquid Oxygen Schematic MP-105")</f>
        <v>WFF LC-2 Liquid Oxygen Schematic MP-105</v>
      </c>
      <c r="AE82" s="40" t="str">
        <f ca="1">IFERROR(__xludf.DUMMYFUNCTION("VLOOKUP($D271,IMPORTRANGE(""1F5N2lheBqU_ssv2fEg7XSiyl0_Jtf24RQubw3IWp7fc"",""'LC-2 BOM'!C2:AF1000""),AB$1,FALSE)"),"WFF LC-2 Liquid Oxygen Schematic MP-105")</f>
        <v>WFF LC-2 Liquid Oxygen Schematic MP-105</v>
      </c>
      <c r="AF82" s="40" t="str">
        <f ca="1">IFERROR(__xludf.DUMMYFUNCTION("VLOOKUP($D271,IMPORTRANGE(""1F5N2lheBqU_ssv2fEg7XSiyl0_Jtf24RQubw3IWp7fc"",""'LC-2 BOM'!C2:AF1000""),AB$1,FALSE)"),"WFF LC-2 Liquid Oxygen Schematic MP-105")</f>
        <v>WFF LC-2 Liquid Oxygen Schematic MP-105</v>
      </c>
      <c r="AG82" s="40" t="str">
        <f ca="1">IFERROR(__xludf.DUMMYFUNCTION("VLOOKUP($D271,IMPORTRANGE(""1F5N2lheBqU_ssv2fEg7XSiyl0_Jtf24RQubw3IWp7fc"",""'LC-2 BOM'!C2:AF1000""),AB$1,FALSE)"),"WFF LC-2 Liquid Oxygen Schematic MP-105")</f>
        <v>WFF LC-2 Liquid Oxygen Schematic MP-105</v>
      </c>
      <c r="AH82" s="40" t="str">
        <f ca="1">IFERROR(__xludf.DUMMYFUNCTION("VLOOKUP($D271,IMPORTRANGE(""1F5N2lheBqU_ssv2fEg7XSiyl0_Jtf24RQubw3IWp7fc"",""'LC-2 BOM'!C2:AF1000""),AB$1,FALSE)"),"WFF LC-2 Liquid Oxygen Schematic MP-105")</f>
        <v>WFF LC-2 Liquid Oxygen Schematic MP-105</v>
      </c>
      <c r="AI82" s="40" t="str">
        <f ca="1">IFERROR(__xludf.DUMMYFUNCTION("VLOOKUP($D271,IMPORTRANGE(""1F5N2lheBqU_ssv2fEg7XSiyl0_Jtf24RQubw3IWp7fc"",""'LC-2 BOM'!C2:AF1000""),AB$1,FALSE)"),"WFF LC-2 Liquid Oxygen Schematic MP-105")</f>
        <v>WFF LC-2 Liquid Oxygen Schematic MP-105</v>
      </c>
      <c r="AJ82" s="40" t="str">
        <f ca="1">IFERROR(__xludf.DUMMYFUNCTION("VLOOKUP($D271,IMPORTRANGE(""1F5N2lheBqU_ssv2fEg7XSiyl0_Jtf24RQubw3IWp7fc"",""'LC-2 BOM'!C2:AF1000""),AB$1,FALSE)"),"WFF LC-2 Liquid Oxygen Schematic MP-105")</f>
        <v>WFF LC-2 Liquid Oxygen Schematic MP-105</v>
      </c>
      <c r="AK82" s="40" t="str">
        <f ca="1">IFERROR(__xludf.DUMMYFUNCTION("VLOOKUP($D271,IMPORTRANGE(""1F5N2lheBqU_ssv2fEg7XSiyl0_Jtf24RQubw3IWp7fc"",""'LC-2 BOM'!C2:AF1000""),AB$1,FALSE)"),"WFF LC-2 Liquid Oxygen Schematic MP-105")</f>
        <v>WFF LC-2 Liquid Oxygen Schematic MP-105</v>
      </c>
      <c r="AL82" s="40" t="str">
        <f ca="1">IFERROR(__xludf.DUMMYFUNCTION("VLOOKUP($D271,IMPORTRANGE(""1F5N2lheBqU_ssv2fEg7XSiyl0_Jtf24RQubw3IWp7fc"",""'LC-2 BOM'!C2:AF1000""),AB$1,FALSE)"),"WFF LC-2 Liquid Oxygen Schematic MP-105")</f>
        <v>WFF LC-2 Liquid Oxygen Schematic MP-105</v>
      </c>
      <c r="AM82" s="40" t="str">
        <f ca="1">IFERROR(__xludf.DUMMYFUNCTION("VLOOKUP($D271,IMPORTRANGE(""1F5N2lheBqU_ssv2fEg7XSiyl0_Jtf24RQubw3IWp7fc"",""'LC-2 BOM'!C2:AF1000""),AB$1,FALSE)"),"WFF LC-2 Liquid Oxygen Schematic MP-105")</f>
        <v>WFF LC-2 Liquid Oxygen Schematic MP-105</v>
      </c>
      <c r="AN82" s="40" t="str">
        <f ca="1">IFERROR(__xludf.DUMMYFUNCTION("VLOOKUP($D271,IMPORTRANGE(""1F5N2lheBqU_ssv2fEg7XSiyl0_Jtf24RQubw3IWp7fc"",""'LC-2 BOM'!C2:AF1000""),AB$1,FALSE)"),"WFF LC-2 Liquid Oxygen Schematic MP-105")</f>
        <v>WFF LC-2 Liquid Oxygen Schematic MP-105</v>
      </c>
      <c r="AO82" s="40" t="str">
        <f ca="1">IFERROR(__xludf.DUMMYFUNCTION("VLOOKUP($D271,IMPORTRANGE(""1F5N2lheBqU_ssv2fEg7XSiyl0_Jtf24RQubw3IWp7fc"",""'LC-2 BOM'!C2:AF1000""),AB$1,FALSE)"),"WFF LC-2 Liquid Oxygen Schematic MP-105")</f>
        <v>WFF LC-2 Liquid Oxygen Schematic MP-105</v>
      </c>
      <c r="AP82" s="40" t="str">
        <f ca="1">IFERROR(__xludf.DUMMYFUNCTION("VLOOKUP($D271,IMPORTRANGE(""1F5N2lheBqU_ssv2fEg7XSiyl0_Jtf24RQubw3IWp7fc"",""'LC-2 BOM'!C2:AF1000""),AB$1,FALSE)"),"WFF LC-2 Liquid Oxygen Schematic MP-105")</f>
        <v>WFF LC-2 Liquid Oxygen Schematic MP-105</v>
      </c>
      <c r="AQ82" s="40" t="str">
        <f ca="1">IFERROR(__xludf.DUMMYFUNCTION("VLOOKUP($D271,IMPORTRANGE(""1F5N2lheBqU_ssv2fEg7XSiyl0_Jtf24RQubw3IWp7fc"",""'LC-2 BOM'!C2:AF1000""),AB$1,FALSE)"),"WFF LC-2 Liquid Oxygen Schematic MP-105")</f>
        <v>WFF LC-2 Liquid Oxygen Schematic MP-105</v>
      </c>
      <c r="AR82" s="40" t="str">
        <f ca="1">IFERROR(__xludf.DUMMYFUNCTION("VLOOKUP($D271,IMPORTRANGE(""1F5N2lheBqU_ssv2fEg7XSiyl0_Jtf24RQubw3IWp7fc"",""'LC-2 BOM'!C2:AF1000""),AB$1,FALSE)"),"WFF LC-2 Liquid Oxygen Schematic MP-105")</f>
        <v>WFF LC-2 Liquid Oxygen Schematic MP-105</v>
      </c>
      <c r="AS82" s="40" t="str">
        <f ca="1">IFERROR(__xludf.DUMMYFUNCTION("VLOOKUP($D271,IMPORTRANGE(""1F5N2lheBqU_ssv2fEg7XSiyl0_Jtf24RQubw3IWp7fc"",""'LC-2 BOM'!C2:AF1000""),AB$1,FALSE)"),"WFF LC-2 Liquid Oxygen Schematic MP-105")</f>
        <v>WFF LC-2 Liquid Oxygen Schematic MP-105</v>
      </c>
      <c r="AT82" s="40" t="str">
        <f ca="1">IFERROR(__xludf.DUMMYFUNCTION("VLOOKUP($D271,IMPORTRANGE(""1F5N2lheBqU_ssv2fEg7XSiyl0_Jtf24RQubw3IWp7fc"",""'LC-2 BOM'!C2:AF1000""),AB$1,FALSE)"),"WFF LC-2 Liquid Oxygen Schematic MP-105")</f>
        <v>WFF LC-2 Liquid Oxygen Schematic MP-105</v>
      </c>
      <c r="AU82" s="40" t="str">
        <f ca="1">IFERROR(__xludf.DUMMYFUNCTION("VLOOKUP($D271,IMPORTRANGE(""1F5N2lheBqU_ssv2fEg7XSiyl0_Jtf24RQubw3IWp7fc"",""'LC-2 BOM'!C2:AF1000""),AB$1,FALSE)"),"WFF LC-2 Liquid Oxygen Schematic MP-105")</f>
        <v>WFF LC-2 Liquid Oxygen Schematic MP-105</v>
      </c>
      <c r="AV82" s="40" t="str">
        <f ca="1">IFERROR(__xludf.DUMMYFUNCTION("VLOOKUP($D271,IMPORTRANGE(""1F5N2lheBqU_ssv2fEg7XSiyl0_Jtf24RQubw3IWp7fc"",""'LC-2 BOM'!C2:AF1000""),AB$1,FALSE)"),"WFF LC-2 Liquid Oxygen Schematic MP-105")</f>
        <v>WFF LC-2 Liquid Oxygen Schematic MP-105</v>
      </c>
      <c r="AW82" s="40" t="str">
        <f ca="1">IFERROR(__xludf.DUMMYFUNCTION("VLOOKUP($D271,IMPORTRANGE(""1F5N2lheBqU_ssv2fEg7XSiyl0_Jtf24RQubw3IWp7fc"",""'LC-2 BOM'!C2:AF1000""),AB$1,FALSE)"),"WFF LC-2 Liquid Oxygen Schematic MP-105")</f>
        <v>WFF LC-2 Liquid Oxygen Schematic MP-105</v>
      </c>
      <c r="AX82" s="40" t="str">
        <f ca="1">IFERROR(__xludf.DUMMYFUNCTION("VLOOKUP($D271,IMPORTRANGE(""1F5N2lheBqU_ssv2fEg7XSiyl0_Jtf24RQubw3IWp7fc"",""'LC-2 BOM'!C2:AF1000""),AB$1,FALSE)"),"WFF LC-2 Liquid Oxygen Schematic MP-105")</f>
        <v>WFF LC-2 Liquid Oxygen Schematic MP-105</v>
      </c>
      <c r="AY82" s="40" t="str">
        <f ca="1">IFERROR(__xludf.DUMMYFUNCTION("VLOOKUP($D271,IMPORTRANGE(""1F5N2lheBqU_ssv2fEg7XSiyl0_Jtf24RQubw3IWp7fc"",""'LC-2 BOM'!C2:AF1000""),AB$1,FALSE)"),"WFF LC-2 Liquid Oxygen Schematic MP-105")</f>
        <v>WFF LC-2 Liquid Oxygen Schematic MP-105</v>
      </c>
      <c r="AZ82" s="40" t="str">
        <f ca="1">IFERROR(__xludf.DUMMYFUNCTION("VLOOKUP($D271,IMPORTRANGE(""1F5N2lheBqU_ssv2fEg7XSiyl0_Jtf24RQubw3IWp7fc"",""'LC-2 BOM'!C2:AF1000""),AB$1,FALSE)"),"WFF LC-2 Liquid Oxygen Schematic MP-105")</f>
        <v>WFF LC-2 Liquid Oxygen Schematic MP-105</v>
      </c>
      <c r="BA82" s="40" t="str">
        <f ca="1">IFERROR(__xludf.DUMMYFUNCTION("VLOOKUP($D271,IMPORTRANGE(""1F5N2lheBqU_ssv2fEg7XSiyl0_Jtf24RQubw3IWp7fc"",""'LC-2 BOM'!C2:AF1000""),AB$1,FALSE)"),"WFF LC-2 Liquid Oxygen Schematic MP-105")</f>
        <v>WFF LC-2 Liquid Oxygen Schematic MP-105</v>
      </c>
    </row>
    <row r="83" spans="1:53" ht="14.25">
      <c r="A83" s="119" t="str">
        <f>CONCATENATE(VLOOKUP(E83,Systems,2,FALSE),"-",VLOOKUP(F83,Subsystems,2,FALSE),"-",VLOOKUP(G83,Components,2,FALSE),"-",VLOOKUP(R83,Metrics,2,FALSE),"-",B83)</f>
        <v>LOX-LS1-DVL-Pos-318</v>
      </c>
      <c r="B83" s="100">
        <v>318</v>
      </c>
      <c r="C83" s="99" t="s">
        <v>268</v>
      </c>
      <c r="D83" s="103" t="s">
        <v>269</v>
      </c>
      <c r="E83" s="99" t="s">
        <v>184</v>
      </c>
      <c r="F83" s="99" t="s">
        <v>220</v>
      </c>
      <c r="G83" s="99" t="s">
        <v>101</v>
      </c>
      <c r="H83" s="100" t="s">
        <v>102</v>
      </c>
      <c r="I83" s="100" t="str">
        <f>VLOOKUP(L83,InterfaceCards,2,FALSE)</f>
        <v>C2</v>
      </c>
      <c r="J83" s="39" t="str">
        <f>VLOOKUP(I83,'REF - Interface Cards'!$F$2:$G$11,2,FALSE)</f>
        <v>CB8</v>
      </c>
      <c r="K83" s="100">
        <f>VLOOKUP(L83,InterfaceCards,3,FALSE)</f>
        <v>4</v>
      </c>
      <c r="L83" s="99" t="s">
        <v>186</v>
      </c>
      <c r="M83" s="99">
        <v>14</v>
      </c>
      <c r="N83" s="96">
        <v>11</v>
      </c>
      <c r="O83" s="100" t="s">
        <v>187</v>
      </c>
      <c r="P83" s="205"/>
      <c r="Q83" s="205"/>
      <c r="R83" s="268" t="s">
        <v>149</v>
      </c>
      <c r="S83" s="119" t="s">
        <v>150</v>
      </c>
      <c r="T83" s="100"/>
      <c r="U83" s="205"/>
      <c r="V83" s="205" t="b">
        <v>0</v>
      </c>
      <c r="W83" s="115" t="str">
        <f>CONCATENATE(L83,":",N83)</f>
        <v>DO7:11</v>
      </c>
      <c r="X83" s="40" t="str">
        <f ca="1">IFERROR(__xludf.DUMMYFUNCTION("VLOOKUP($D119,IMPORTRANGE(""1F5N2lheBqU_ssv2fEg7XSiyl0_Jtf24RQubw3IWp7fc"",""'LC-2 BOM'!C2:AF1000""),X$1,FALSE)"),"05C360")</f>
        <v>05C360</v>
      </c>
      <c r="Y83" s="40" t="str">
        <f ca="1">IFERROR(__xludf.DUMMYFUNCTION("VLOOKUP($D223,IMPORTRANGE(""1zGeY54V42y3h6ga3LEauokEcjIAfHuNXKCYKLfLWtMI"",""'LC-2 BOM'!C2:AF900""),Y$1,FALSE)"),"Ball Valve, Discrete")</f>
        <v>Ball Valve, Discrete</v>
      </c>
      <c r="Z83" s="40" t="str">
        <f ca="1">IFERROR(__xludf.DUMMYFUNCTION("VLOOKUP($D223,IMPORTRANGE(""1zGeY54V42y3h6ga3LEauokEcjIAfHuNXKCYKLfLWtMI"",""'LC-2 BOM'!C2:AF900""),Y$1,FALSE)"),"Ball Valve, Discrete")</f>
        <v>Ball Valve, Discrete</v>
      </c>
      <c r="AA83" s="40" t="str">
        <f ca="1">IFERROR(__xludf.DUMMYFUNCTION("VLOOKUP($D223,IMPORTRANGE(""1zGeY54V42y3h6ga3LEauokEcjIAfHuNXKCYKLfLWtMI"",""'LC-2 BOM'!C2:AF900""),Y$1,FALSE)"),"Ball Valve, Discrete")</f>
        <v>Ball Valve, Discrete</v>
      </c>
      <c r="AB83" s="40" t="str">
        <f ca="1">IFERROR(__xludf.DUMMYFUNCTION("VLOOKUP($D223,IMPORTRANGE(""1F5N2lheBqU_ssv2fEg7XSiyl0_Jtf24RQubw3IWp7fc"",""'LC-2 BOM'!C2:AF1000""),AB$1,FALSE)"),"WFF LC-2 Liquid Oxygen Schematic MP-105")</f>
        <v>WFF LC-2 Liquid Oxygen Schematic MP-105</v>
      </c>
      <c r="AC83" s="40" t="str">
        <f ca="1">IFERROR(__xludf.DUMMYFUNCTION("VLOOKUP($D223,IMPORTRANGE(""1F5N2lheBqU_ssv2fEg7XSiyl0_Jtf24RQubw3IWp7fc"",""'LC-2 BOM'!C2:AF1000""),AB$1,FALSE)"),"WFF LC-2 Liquid Oxygen Schematic MP-105")</f>
        <v>WFF LC-2 Liquid Oxygen Schematic MP-105</v>
      </c>
      <c r="AD83" s="40" t="str">
        <f ca="1">IFERROR(__xludf.DUMMYFUNCTION("VLOOKUP($D223,IMPORTRANGE(""1F5N2lheBqU_ssv2fEg7XSiyl0_Jtf24RQubw3IWp7fc"",""'LC-2 BOM'!C2:AF1000""),AB$1,FALSE)"),"WFF LC-2 Liquid Oxygen Schematic MP-105")</f>
        <v>WFF LC-2 Liquid Oxygen Schematic MP-105</v>
      </c>
      <c r="AE83" s="40" t="str">
        <f ca="1">IFERROR(__xludf.DUMMYFUNCTION("VLOOKUP($D223,IMPORTRANGE(""1F5N2lheBqU_ssv2fEg7XSiyl0_Jtf24RQubw3IWp7fc"",""'LC-2 BOM'!C2:AF1000""),AB$1,FALSE)"),"WFF LC-2 Liquid Oxygen Schematic MP-105")</f>
        <v>WFF LC-2 Liquid Oxygen Schematic MP-105</v>
      </c>
      <c r="AF83" s="40" t="str">
        <f ca="1">IFERROR(__xludf.DUMMYFUNCTION("VLOOKUP($D223,IMPORTRANGE(""1F5N2lheBqU_ssv2fEg7XSiyl0_Jtf24RQubw3IWp7fc"",""'LC-2 BOM'!C2:AF1000""),AB$1,FALSE)"),"WFF LC-2 Liquid Oxygen Schematic MP-105")</f>
        <v>WFF LC-2 Liquid Oxygen Schematic MP-105</v>
      </c>
      <c r="AG83" s="40" t="str">
        <f ca="1">IFERROR(__xludf.DUMMYFUNCTION("VLOOKUP($D223,IMPORTRANGE(""1F5N2lheBqU_ssv2fEg7XSiyl0_Jtf24RQubw3IWp7fc"",""'LC-2 BOM'!C2:AF1000""),AB$1,FALSE)"),"WFF LC-2 Liquid Oxygen Schematic MP-105")</f>
        <v>WFF LC-2 Liquid Oxygen Schematic MP-105</v>
      </c>
      <c r="AH83" s="40" t="str">
        <f ca="1">IFERROR(__xludf.DUMMYFUNCTION("VLOOKUP($D223,IMPORTRANGE(""1F5N2lheBqU_ssv2fEg7XSiyl0_Jtf24RQubw3IWp7fc"",""'LC-2 BOM'!C2:AF1000""),AB$1,FALSE)"),"WFF LC-2 Liquid Oxygen Schematic MP-105")</f>
        <v>WFF LC-2 Liquid Oxygen Schematic MP-105</v>
      </c>
      <c r="AI83" s="40" t="str">
        <f ca="1">IFERROR(__xludf.DUMMYFUNCTION("VLOOKUP($D223,IMPORTRANGE(""1F5N2lheBqU_ssv2fEg7XSiyl0_Jtf24RQubw3IWp7fc"",""'LC-2 BOM'!C2:AF1000""),AB$1,FALSE)"),"WFF LC-2 Liquid Oxygen Schematic MP-105")</f>
        <v>WFF LC-2 Liquid Oxygen Schematic MP-105</v>
      </c>
      <c r="AJ83" s="40" t="str">
        <f ca="1">IFERROR(__xludf.DUMMYFUNCTION("VLOOKUP($D223,IMPORTRANGE(""1F5N2lheBqU_ssv2fEg7XSiyl0_Jtf24RQubw3IWp7fc"",""'LC-2 BOM'!C2:AF1000""),AB$1,FALSE)"),"WFF LC-2 Liquid Oxygen Schematic MP-105")</f>
        <v>WFF LC-2 Liquid Oxygen Schematic MP-105</v>
      </c>
      <c r="AK83" s="40" t="str">
        <f ca="1">IFERROR(__xludf.DUMMYFUNCTION("VLOOKUP($D223,IMPORTRANGE(""1F5N2lheBqU_ssv2fEg7XSiyl0_Jtf24RQubw3IWp7fc"",""'LC-2 BOM'!C2:AF1000""),AB$1,FALSE)"),"WFF LC-2 Liquid Oxygen Schematic MP-105")</f>
        <v>WFF LC-2 Liquid Oxygen Schematic MP-105</v>
      </c>
      <c r="AL83" s="40" t="str">
        <f ca="1">IFERROR(__xludf.DUMMYFUNCTION("VLOOKUP($D223,IMPORTRANGE(""1F5N2lheBqU_ssv2fEg7XSiyl0_Jtf24RQubw3IWp7fc"",""'LC-2 BOM'!C2:AF1000""),AB$1,FALSE)"),"WFF LC-2 Liquid Oxygen Schematic MP-105")</f>
        <v>WFF LC-2 Liquid Oxygen Schematic MP-105</v>
      </c>
      <c r="AM83" s="40" t="str">
        <f ca="1">IFERROR(__xludf.DUMMYFUNCTION("VLOOKUP($D223,IMPORTRANGE(""1F5N2lheBqU_ssv2fEg7XSiyl0_Jtf24RQubw3IWp7fc"",""'LC-2 BOM'!C2:AF1000""),AB$1,FALSE)"),"WFF LC-2 Liquid Oxygen Schematic MP-105")</f>
        <v>WFF LC-2 Liquid Oxygen Schematic MP-105</v>
      </c>
      <c r="AN83" s="40" t="str">
        <f ca="1">IFERROR(__xludf.DUMMYFUNCTION("VLOOKUP($D223,IMPORTRANGE(""1F5N2lheBqU_ssv2fEg7XSiyl0_Jtf24RQubw3IWp7fc"",""'LC-2 BOM'!C2:AF1000""),AB$1,FALSE)"),"WFF LC-2 Liquid Oxygen Schematic MP-105")</f>
        <v>WFF LC-2 Liquid Oxygen Schematic MP-105</v>
      </c>
      <c r="AO83" s="40" t="str">
        <f ca="1">IFERROR(__xludf.DUMMYFUNCTION("VLOOKUP($D223,IMPORTRANGE(""1F5N2lheBqU_ssv2fEg7XSiyl0_Jtf24RQubw3IWp7fc"",""'LC-2 BOM'!C2:AF1000""),AB$1,FALSE)"),"WFF LC-2 Liquid Oxygen Schematic MP-105")</f>
        <v>WFF LC-2 Liquid Oxygen Schematic MP-105</v>
      </c>
      <c r="AP83" s="40" t="str">
        <f ca="1">IFERROR(__xludf.DUMMYFUNCTION("VLOOKUP($D223,IMPORTRANGE(""1F5N2lheBqU_ssv2fEg7XSiyl0_Jtf24RQubw3IWp7fc"",""'LC-2 BOM'!C2:AF1000""),AB$1,FALSE)"),"WFF LC-2 Liquid Oxygen Schematic MP-105")</f>
        <v>WFF LC-2 Liquid Oxygen Schematic MP-105</v>
      </c>
      <c r="AQ83" s="40" t="str">
        <f ca="1">IFERROR(__xludf.DUMMYFUNCTION("VLOOKUP($D223,IMPORTRANGE(""1F5N2lheBqU_ssv2fEg7XSiyl0_Jtf24RQubw3IWp7fc"",""'LC-2 BOM'!C2:AF1000""),AB$1,FALSE)"),"WFF LC-2 Liquid Oxygen Schematic MP-105")</f>
        <v>WFF LC-2 Liquid Oxygen Schematic MP-105</v>
      </c>
      <c r="AR83" s="40" t="str">
        <f ca="1">IFERROR(__xludf.DUMMYFUNCTION("VLOOKUP($D223,IMPORTRANGE(""1F5N2lheBqU_ssv2fEg7XSiyl0_Jtf24RQubw3IWp7fc"",""'LC-2 BOM'!C2:AF1000""),AB$1,FALSE)"),"WFF LC-2 Liquid Oxygen Schematic MP-105")</f>
        <v>WFF LC-2 Liquid Oxygen Schematic MP-105</v>
      </c>
      <c r="AS83" s="40" t="str">
        <f ca="1">IFERROR(__xludf.DUMMYFUNCTION("VLOOKUP($D223,IMPORTRANGE(""1F5N2lheBqU_ssv2fEg7XSiyl0_Jtf24RQubw3IWp7fc"",""'LC-2 BOM'!C2:AF1000""),AB$1,FALSE)"),"WFF LC-2 Liquid Oxygen Schematic MP-105")</f>
        <v>WFF LC-2 Liquid Oxygen Schematic MP-105</v>
      </c>
      <c r="AT83" s="40" t="str">
        <f ca="1">IFERROR(__xludf.DUMMYFUNCTION("VLOOKUP($D223,IMPORTRANGE(""1F5N2lheBqU_ssv2fEg7XSiyl0_Jtf24RQubw3IWp7fc"",""'LC-2 BOM'!C2:AF1000""),AB$1,FALSE)"),"WFF LC-2 Liquid Oxygen Schematic MP-105")</f>
        <v>WFF LC-2 Liquid Oxygen Schematic MP-105</v>
      </c>
      <c r="AU83" s="40" t="str">
        <f ca="1">IFERROR(__xludf.DUMMYFUNCTION("VLOOKUP($D223,IMPORTRANGE(""1F5N2lheBqU_ssv2fEg7XSiyl0_Jtf24RQubw3IWp7fc"",""'LC-2 BOM'!C2:AF1000""),AB$1,FALSE)"),"WFF LC-2 Liquid Oxygen Schematic MP-105")</f>
        <v>WFF LC-2 Liquid Oxygen Schematic MP-105</v>
      </c>
      <c r="AV83" s="40" t="str">
        <f ca="1">IFERROR(__xludf.DUMMYFUNCTION("VLOOKUP($D223,IMPORTRANGE(""1F5N2lheBqU_ssv2fEg7XSiyl0_Jtf24RQubw3IWp7fc"",""'LC-2 BOM'!C2:AF1000""),AB$1,FALSE)"),"WFF LC-2 Liquid Oxygen Schematic MP-105")</f>
        <v>WFF LC-2 Liquid Oxygen Schematic MP-105</v>
      </c>
      <c r="AW83" s="40" t="str">
        <f ca="1">IFERROR(__xludf.DUMMYFUNCTION("VLOOKUP($D223,IMPORTRANGE(""1F5N2lheBqU_ssv2fEg7XSiyl0_Jtf24RQubw3IWp7fc"",""'LC-2 BOM'!C2:AF1000""),AB$1,FALSE)"),"WFF LC-2 Liquid Oxygen Schematic MP-105")</f>
        <v>WFF LC-2 Liquid Oxygen Schematic MP-105</v>
      </c>
      <c r="AX83" s="40" t="str">
        <f ca="1">IFERROR(__xludf.DUMMYFUNCTION("VLOOKUP($D223,IMPORTRANGE(""1F5N2lheBqU_ssv2fEg7XSiyl0_Jtf24RQubw3IWp7fc"",""'LC-2 BOM'!C2:AF1000""),AB$1,FALSE)"),"WFF LC-2 Liquid Oxygen Schematic MP-105")</f>
        <v>WFF LC-2 Liquid Oxygen Schematic MP-105</v>
      </c>
      <c r="AY83" s="40" t="str">
        <f ca="1">IFERROR(__xludf.DUMMYFUNCTION("VLOOKUP($D223,IMPORTRANGE(""1F5N2lheBqU_ssv2fEg7XSiyl0_Jtf24RQubw3IWp7fc"",""'LC-2 BOM'!C2:AF1000""),AB$1,FALSE)"),"WFF LC-2 Liquid Oxygen Schematic MP-105")</f>
        <v>WFF LC-2 Liquid Oxygen Schematic MP-105</v>
      </c>
      <c r="AZ83" s="40" t="str">
        <f ca="1">IFERROR(__xludf.DUMMYFUNCTION("VLOOKUP($D223,IMPORTRANGE(""1F5N2lheBqU_ssv2fEg7XSiyl0_Jtf24RQubw3IWp7fc"",""'LC-2 BOM'!C2:AF1000""),AB$1,FALSE)"),"WFF LC-2 Liquid Oxygen Schematic MP-105")</f>
        <v>WFF LC-2 Liquid Oxygen Schematic MP-105</v>
      </c>
      <c r="BA83" s="40" t="str">
        <f ca="1">IFERROR(__xludf.DUMMYFUNCTION("VLOOKUP($D223,IMPORTRANGE(""1F5N2lheBqU_ssv2fEg7XSiyl0_Jtf24RQubw3IWp7fc"",""'LC-2 BOM'!C2:AF1000""),AB$1,FALSE)"),"WFF LC-2 Liquid Oxygen Schematic MP-105")</f>
        <v>WFF LC-2 Liquid Oxygen Schematic MP-105</v>
      </c>
    </row>
    <row r="84" spans="1:53">
      <c r="A84" s="119" t="str">
        <f>CONCATENATE(VLOOKUP(E84,Systems,2,FALSE),"-",VLOOKUP(F84,Subsystems,2,FALSE),"-",VLOOKUP(G84,Components,2,FALSE),"-",VLOOKUP(R84,Metrics,2,FALSE),"-",B84)</f>
        <v>LOX-LS1-LS-PxO-333</v>
      </c>
      <c r="B84" s="100">
        <v>333</v>
      </c>
      <c r="C84" s="159" t="s">
        <v>270</v>
      </c>
      <c r="D84" s="263" t="s">
        <v>271</v>
      </c>
      <c r="E84" s="99" t="s">
        <v>184</v>
      </c>
      <c r="F84" s="99" t="s">
        <v>220</v>
      </c>
      <c r="G84" s="99" t="s">
        <v>88</v>
      </c>
      <c r="H84" s="100" t="s">
        <v>89</v>
      </c>
      <c r="I84" s="100" t="str">
        <f>VLOOKUP(L84,InterfaceCards,2,FALSE)</f>
        <v>C2</v>
      </c>
      <c r="J84" s="39" t="str">
        <f>VLOOKUP(I84,'REF - Interface Cards'!$F$2:$G$11,2,FALSE)</f>
        <v>CB8</v>
      </c>
      <c r="K84" s="100">
        <f>VLOOKUP(L84,InterfaceCards,3,FALSE)</f>
        <v>6</v>
      </c>
      <c r="L84" s="99" t="s">
        <v>227</v>
      </c>
      <c r="M84" s="99">
        <v>1</v>
      </c>
      <c r="N84" s="96" t="s">
        <v>91</v>
      </c>
      <c r="O84" s="100" t="s">
        <v>187</v>
      </c>
      <c r="P84" s="99"/>
      <c r="Q84" s="99"/>
      <c r="R84" s="268" t="s">
        <v>95</v>
      </c>
      <c r="S84" s="99" t="s">
        <v>96</v>
      </c>
      <c r="T84" s="100"/>
      <c r="U84" s="205"/>
      <c r="V84" s="205" t="b">
        <v>0</v>
      </c>
      <c r="W84" s="115" t="str">
        <f>CONCATENATE(L84,":",N84)</f>
        <v>DI8:00</v>
      </c>
      <c r="X84" s="40" t="str">
        <f ca="1">IFERROR(__xludf.DUMMYFUNCTION("VLOOKUP($D119,IMPORTRANGE(""1F5N2lheBqU_ssv2fEg7XSiyl0_Jtf24RQubw3IWp7fc"",""'LC-2 BOM'!C2:AF1000""),X$1,FALSE)"),"05C360")</f>
        <v>05C360</v>
      </c>
      <c r="Y84" s="40" t="str">
        <f ca="1">IFERROR(__xludf.DUMMYFUNCTION("VLOOKUP($D266,IMPORTRANGE(""1zGeY54V42y3h6ga3LEauokEcjIAfHuNXKCYKLfLWtMI"",""'LC-2 BOM'!C2:AF900""),Y$1,FALSE)"),"Controller")</f>
        <v>Controller</v>
      </c>
      <c r="Z84" s="40" t="str">
        <f ca="1">IFERROR(__xludf.DUMMYFUNCTION("VLOOKUP($D266,IMPORTRANGE(""1zGeY54V42y3h6ga3LEauokEcjIAfHuNXKCYKLfLWtMI"",""'LC-2 BOM'!C2:AF900""),Y$1,FALSE)"),"Controller")</f>
        <v>Controller</v>
      </c>
      <c r="AA84" s="40" t="str">
        <f ca="1">IFERROR(__xludf.DUMMYFUNCTION("VLOOKUP($D266,IMPORTRANGE(""1zGeY54V42y3h6ga3LEauokEcjIAfHuNXKCYKLfLWtMI"",""'LC-2 BOM'!C2:AF900""),Y$1,FALSE)"),"Controller")</f>
        <v>Controller</v>
      </c>
      <c r="AB84" s="40" t="str">
        <f ca="1">IFERROR(__xludf.DUMMYFUNCTION("VLOOKUP($D266,IMPORTRANGE(""1F5N2lheBqU_ssv2fEg7XSiyl0_Jtf24RQubw3IWp7fc"",""'LC-2 BOM'!C2:AF1000""),AB$1,FALSE)"),"WFF LC-2 Liquid Oxygen Schematic MP-105")</f>
        <v>WFF LC-2 Liquid Oxygen Schematic MP-105</v>
      </c>
      <c r="AC84" s="40" t="str">
        <f ca="1">IFERROR(__xludf.DUMMYFUNCTION("VLOOKUP($D266,IMPORTRANGE(""1F5N2lheBqU_ssv2fEg7XSiyl0_Jtf24RQubw3IWp7fc"",""'LC-2 BOM'!C2:AF1000""),AB$1,FALSE)"),"WFF LC-2 Liquid Oxygen Schematic MP-105")</f>
        <v>WFF LC-2 Liquid Oxygen Schematic MP-105</v>
      </c>
      <c r="AD84" s="40" t="str">
        <f ca="1">IFERROR(__xludf.DUMMYFUNCTION("VLOOKUP($D266,IMPORTRANGE(""1F5N2lheBqU_ssv2fEg7XSiyl0_Jtf24RQubw3IWp7fc"",""'LC-2 BOM'!C2:AF1000""),AB$1,FALSE)"),"WFF LC-2 Liquid Oxygen Schematic MP-105")</f>
        <v>WFF LC-2 Liquid Oxygen Schematic MP-105</v>
      </c>
      <c r="AE84" s="40" t="str">
        <f ca="1">IFERROR(__xludf.DUMMYFUNCTION("VLOOKUP($D266,IMPORTRANGE(""1F5N2lheBqU_ssv2fEg7XSiyl0_Jtf24RQubw3IWp7fc"",""'LC-2 BOM'!C2:AF1000""),AB$1,FALSE)"),"WFF LC-2 Liquid Oxygen Schematic MP-105")</f>
        <v>WFF LC-2 Liquid Oxygen Schematic MP-105</v>
      </c>
      <c r="AF84" s="40" t="str">
        <f ca="1">IFERROR(__xludf.DUMMYFUNCTION("VLOOKUP($D266,IMPORTRANGE(""1F5N2lheBqU_ssv2fEg7XSiyl0_Jtf24RQubw3IWp7fc"",""'LC-2 BOM'!C2:AF1000""),AB$1,FALSE)"),"WFF LC-2 Liquid Oxygen Schematic MP-105")</f>
        <v>WFF LC-2 Liquid Oxygen Schematic MP-105</v>
      </c>
      <c r="AG84" s="40" t="str">
        <f ca="1">IFERROR(__xludf.DUMMYFUNCTION("VLOOKUP($D266,IMPORTRANGE(""1F5N2lheBqU_ssv2fEg7XSiyl0_Jtf24RQubw3IWp7fc"",""'LC-2 BOM'!C2:AF1000""),AB$1,FALSE)"),"WFF LC-2 Liquid Oxygen Schematic MP-105")</f>
        <v>WFF LC-2 Liquid Oxygen Schematic MP-105</v>
      </c>
      <c r="AH84" s="40" t="str">
        <f ca="1">IFERROR(__xludf.DUMMYFUNCTION("VLOOKUP($D266,IMPORTRANGE(""1F5N2lheBqU_ssv2fEg7XSiyl0_Jtf24RQubw3IWp7fc"",""'LC-2 BOM'!C2:AF1000""),AB$1,FALSE)"),"WFF LC-2 Liquid Oxygen Schematic MP-105")</f>
        <v>WFF LC-2 Liquid Oxygen Schematic MP-105</v>
      </c>
      <c r="AI84" s="40" t="str">
        <f ca="1">IFERROR(__xludf.DUMMYFUNCTION("VLOOKUP($D266,IMPORTRANGE(""1F5N2lheBqU_ssv2fEg7XSiyl0_Jtf24RQubw3IWp7fc"",""'LC-2 BOM'!C2:AF1000""),AB$1,FALSE)"),"WFF LC-2 Liquid Oxygen Schematic MP-105")</f>
        <v>WFF LC-2 Liquid Oxygen Schematic MP-105</v>
      </c>
      <c r="AJ84" s="40" t="str">
        <f ca="1">IFERROR(__xludf.DUMMYFUNCTION("VLOOKUP($D266,IMPORTRANGE(""1F5N2lheBqU_ssv2fEg7XSiyl0_Jtf24RQubw3IWp7fc"",""'LC-2 BOM'!C2:AF1000""),AB$1,FALSE)"),"WFF LC-2 Liquid Oxygen Schematic MP-105")</f>
        <v>WFF LC-2 Liquid Oxygen Schematic MP-105</v>
      </c>
      <c r="AK84" s="40" t="str">
        <f ca="1">IFERROR(__xludf.DUMMYFUNCTION("VLOOKUP($D266,IMPORTRANGE(""1F5N2lheBqU_ssv2fEg7XSiyl0_Jtf24RQubw3IWp7fc"",""'LC-2 BOM'!C2:AF1000""),AB$1,FALSE)"),"WFF LC-2 Liquid Oxygen Schematic MP-105")</f>
        <v>WFF LC-2 Liquid Oxygen Schematic MP-105</v>
      </c>
      <c r="AL84" s="40" t="str">
        <f ca="1">IFERROR(__xludf.DUMMYFUNCTION("VLOOKUP($D266,IMPORTRANGE(""1F5N2lheBqU_ssv2fEg7XSiyl0_Jtf24RQubw3IWp7fc"",""'LC-2 BOM'!C2:AF1000""),AB$1,FALSE)"),"WFF LC-2 Liquid Oxygen Schematic MP-105")</f>
        <v>WFF LC-2 Liquid Oxygen Schematic MP-105</v>
      </c>
      <c r="AM84" s="40" t="str">
        <f ca="1">IFERROR(__xludf.DUMMYFUNCTION("VLOOKUP($D266,IMPORTRANGE(""1F5N2lheBqU_ssv2fEg7XSiyl0_Jtf24RQubw3IWp7fc"",""'LC-2 BOM'!C2:AF1000""),AB$1,FALSE)"),"WFF LC-2 Liquid Oxygen Schematic MP-105")</f>
        <v>WFF LC-2 Liquid Oxygen Schematic MP-105</v>
      </c>
      <c r="AN84" s="40" t="str">
        <f ca="1">IFERROR(__xludf.DUMMYFUNCTION("VLOOKUP($D266,IMPORTRANGE(""1F5N2lheBqU_ssv2fEg7XSiyl0_Jtf24RQubw3IWp7fc"",""'LC-2 BOM'!C2:AF1000""),AB$1,FALSE)"),"WFF LC-2 Liquid Oxygen Schematic MP-105")</f>
        <v>WFF LC-2 Liquid Oxygen Schematic MP-105</v>
      </c>
      <c r="AO84" s="40" t="str">
        <f ca="1">IFERROR(__xludf.DUMMYFUNCTION("VLOOKUP($D266,IMPORTRANGE(""1F5N2lheBqU_ssv2fEg7XSiyl0_Jtf24RQubw3IWp7fc"",""'LC-2 BOM'!C2:AF1000""),AB$1,FALSE)"),"WFF LC-2 Liquid Oxygen Schematic MP-105")</f>
        <v>WFF LC-2 Liquid Oxygen Schematic MP-105</v>
      </c>
      <c r="AP84" s="40" t="str">
        <f ca="1">IFERROR(__xludf.DUMMYFUNCTION("VLOOKUP($D266,IMPORTRANGE(""1F5N2lheBqU_ssv2fEg7XSiyl0_Jtf24RQubw3IWp7fc"",""'LC-2 BOM'!C2:AF1000""),AB$1,FALSE)"),"WFF LC-2 Liquid Oxygen Schematic MP-105")</f>
        <v>WFF LC-2 Liquid Oxygen Schematic MP-105</v>
      </c>
      <c r="AQ84" s="40" t="str">
        <f ca="1">IFERROR(__xludf.DUMMYFUNCTION("VLOOKUP($D266,IMPORTRANGE(""1F5N2lheBqU_ssv2fEg7XSiyl0_Jtf24RQubw3IWp7fc"",""'LC-2 BOM'!C2:AF1000""),AB$1,FALSE)"),"WFF LC-2 Liquid Oxygen Schematic MP-105")</f>
        <v>WFF LC-2 Liquid Oxygen Schematic MP-105</v>
      </c>
      <c r="AR84" s="40" t="str">
        <f ca="1">IFERROR(__xludf.DUMMYFUNCTION("VLOOKUP($D266,IMPORTRANGE(""1F5N2lheBqU_ssv2fEg7XSiyl0_Jtf24RQubw3IWp7fc"",""'LC-2 BOM'!C2:AF1000""),AB$1,FALSE)"),"WFF LC-2 Liquid Oxygen Schematic MP-105")</f>
        <v>WFF LC-2 Liquid Oxygen Schematic MP-105</v>
      </c>
      <c r="AS84" s="40" t="str">
        <f ca="1">IFERROR(__xludf.DUMMYFUNCTION("VLOOKUP($D266,IMPORTRANGE(""1F5N2lheBqU_ssv2fEg7XSiyl0_Jtf24RQubw3IWp7fc"",""'LC-2 BOM'!C2:AF1000""),AB$1,FALSE)"),"WFF LC-2 Liquid Oxygen Schematic MP-105")</f>
        <v>WFF LC-2 Liquid Oxygen Schematic MP-105</v>
      </c>
      <c r="AT84" s="40" t="str">
        <f ca="1">IFERROR(__xludf.DUMMYFUNCTION("VLOOKUP($D266,IMPORTRANGE(""1F5N2lheBqU_ssv2fEg7XSiyl0_Jtf24RQubw3IWp7fc"",""'LC-2 BOM'!C2:AF1000""),AB$1,FALSE)"),"WFF LC-2 Liquid Oxygen Schematic MP-105")</f>
        <v>WFF LC-2 Liquid Oxygen Schematic MP-105</v>
      </c>
      <c r="AU84" s="40" t="str">
        <f ca="1">IFERROR(__xludf.DUMMYFUNCTION("VLOOKUP($D266,IMPORTRANGE(""1F5N2lheBqU_ssv2fEg7XSiyl0_Jtf24RQubw3IWp7fc"",""'LC-2 BOM'!C2:AF1000""),AB$1,FALSE)"),"WFF LC-2 Liquid Oxygen Schematic MP-105")</f>
        <v>WFF LC-2 Liquid Oxygen Schematic MP-105</v>
      </c>
      <c r="AV84" s="40" t="str">
        <f ca="1">IFERROR(__xludf.DUMMYFUNCTION("VLOOKUP($D266,IMPORTRANGE(""1F5N2lheBqU_ssv2fEg7XSiyl0_Jtf24RQubw3IWp7fc"",""'LC-2 BOM'!C2:AF1000""),AB$1,FALSE)"),"WFF LC-2 Liquid Oxygen Schematic MP-105")</f>
        <v>WFF LC-2 Liquid Oxygen Schematic MP-105</v>
      </c>
      <c r="AW84" s="40" t="str">
        <f ca="1">IFERROR(__xludf.DUMMYFUNCTION("VLOOKUP($D266,IMPORTRANGE(""1F5N2lheBqU_ssv2fEg7XSiyl0_Jtf24RQubw3IWp7fc"",""'LC-2 BOM'!C2:AF1000""),AB$1,FALSE)"),"WFF LC-2 Liquid Oxygen Schematic MP-105")</f>
        <v>WFF LC-2 Liquid Oxygen Schematic MP-105</v>
      </c>
      <c r="AX84" s="40" t="str">
        <f ca="1">IFERROR(__xludf.DUMMYFUNCTION("VLOOKUP($D266,IMPORTRANGE(""1F5N2lheBqU_ssv2fEg7XSiyl0_Jtf24RQubw3IWp7fc"",""'LC-2 BOM'!C2:AF1000""),AB$1,FALSE)"),"WFF LC-2 Liquid Oxygen Schematic MP-105")</f>
        <v>WFF LC-2 Liquid Oxygen Schematic MP-105</v>
      </c>
      <c r="AY84" s="40" t="str">
        <f ca="1">IFERROR(__xludf.DUMMYFUNCTION("VLOOKUP($D266,IMPORTRANGE(""1F5N2lheBqU_ssv2fEg7XSiyl0_Jtf24RQubw3IWp7fc"",""'LC-2 BOM'!C2:AF1000""),AB$1,FALSE)"),"WFF LC-2 Liquid Oxygen Schematic MP-105")</f>
        <v>WFF LC-2 Liquid Oxygen Schematic MP-105</v>
      </c>
      <c r="AZ84" s="40" t="str">
        <f ca="1">IFERROR(__xludf.DUMMYFUNCTION("VLOOKUP($D266,IMPORTRANGE(""1F5N2lheBqU_ssv2fEg7XSiyl0_Jtf24RQubw3IWp7fc"",""'LC-2 BOM'!C2:AF1000""),AB$1,FALSE)"),"WFF LC-2 Liquid Oxygen Schematic MP-105")</f>
        <v>WFF LC-2 Liquid Oxygen Schematic MP-105</v>
      </c>
      <c r="BA84" s="40" t="str">
        <f ca="1">IFERROR(__xludf.DUMMYFUNCTION("VLOOKUP($D266,IMPORTRANGE(""1F5N2lheBqU_ssv2fEg7XSiyl0_Jtf24RQubw3IWp7fc"",""'LC-2 BOM'!C2:AF1000""),AB$1,FALSE)"),"WFF LC-2 Liquid Oxygen Schematic MP-105")</f>
        <v>WFF LC-2 Liquid Oxygen Schematic MP-105</v>
      </c>
    </row>
    <row r="85" spans="1:53">
      <c r="A85" s="119" t="str">
        <f>CONCATENATE(VLOOKUP(E85,Systems,2,FALSE),"-",VLOOKUP(F85,Subsystems,2,FALSE),"-",VLOOKUP(G85,Components,2,FALSE),"-",VLOOKUP(R85,Metrics,2,FALSE),"-",B85)</f>
        <v>LOX-LS1-LS-PxC-334</v>
      </c>
      <c r="B85" s="100">
        <v>334</v>
      </c>
      <c r="C85" s="159" t="s">
        <v>272</v>
      </c>
      <c r="D85" s="263" t="s">
        <v>271</v>
      </c>
      <c r="E85" s="99" t="s">
        <v>184</v>
      </c>
      <c r="F85" s="99" t="s">
        <v>220</v>
      </c>
      <c r="G85" s="99" t="s">
        <v>88</v>
      </c>
      <c r="H85" s="100" t="s">
        <v>89</v>
      </c>
      <c r="I85" s="100" t="str">
        <f>VLOOKUP(L85,InterfaceCards,2,FALSE)</f>
        <v>C2</v>
      </c>
      <c r="J85" s="39" t="str">
        <f>VLOOKUP(I85,'REF - Interface Cards'!$F$2:$G$11,2,FALSE)</f>
        <v>CB8</v>
      </c>
      <c r="K85" s="267">
        <f>VLOOKUP(L85,InterfaceCards,3,FALSE)</f>
        <v>6</v>
      </c>
      <c r="L85" s="99" t="s">
        <v>227</v>
      </c>
      <c r="M85" s="99">
        <v>2</v>
      </c>
      <c r="N85" s="96" t="s">
        <v>104</v>
      </c>
      <c r="O85" s="100" t="s">
        <v>187</v>
      </c>
      <c r="P85" s="99"/>
      <c r="Q85" s="99"/>
      <c r="R85" s="100" t="s">
        <v>99</v>
      </c>
      <c r="S85" s="99" t="s">
        <v>96</v>
      </c>
      <c r="T85" s="100"/>
      <c r="U85" s="205"/>
      <c r="V85" s="205" t="b">
        <v>0</v>
      </c>
      <c r="W85" s="115" t="str">
        <f>CONCATENATE(L85,":",N85)</f>
        <v>DI8:01</v>
      </c>
      <c r="X85" s="40" t="str">
        <f ca="1">IFERROR(__xludf.DUMMYFUNCTION("VLOOKUP($D119,IMPORTRANGE(""1F5N2lheBqU_ssv2fEg7XSiyl0_Jtf24RQubw3IWp7fc"",""'LC-2 BOM'!C2:AF1000""),X$1,FALSE)"),"05C360")</f>
        <v>05C360</v>
      </c>
      <c r="Y85" s="40" t="str">
        <f ca="1">IFERROR(__xludf.DUMMYFUNCTION("VLOOKUP($D267,IMPORTRANGE(""1F5N2lheBqU_ssv2fEg7XSiyl0_Jtf24RQubw3IWp7fc"",""'LC-2 BOM'!C2:AF900""),Y$1,FALSE)"),"Controller")</f>
        <v>Controller</v>
      </c>
      <c r="Z85" s="40" t="str">
        <f ca="1">IFERROR(__xludf.DUMMYFUNCTION("VLOOKUP($D267,IMPORTRANGE(""1F5N2lheBqU_ssv2fEg7XSiyl0_Jtf24RQubw3IWp7fc"",""'LC-2 BOM'!C2:AF900""),Y$1,FALSE)"),"Controller")</f>
        <v>Controller</v>
      </c>
      <c r="AA85" s="40" t="str">
        <f ca="1">IFERROR(__xludf.DUMMYFUNCTION("VLOOKUP($D267,IMPORTRANGE(""1F5N2lheBqU_ssv2fEg7XSiyl0_Jtf24RQubw3IWp7fc"",""'LC-2 BOM'!C2:AF900""),Y$1,FALSE)"),"Controller")</f>
        <v>Controller</v>
      </c>
      <c r="AB85" s="40" t="str">
        <f ca="1">IFERROR(__xludf.DUMMYFUNCTION("VLOOKUP($D267,IMPORTRANGE(""1F5N2lheBqU_ssv2fEg7XSiyl0_Jtf24RQubw3IWp7fc"",""'LC-2 BOM'!C2:AF1000""),AB$1,FALSE)"),"WFF LC-2 Liquid Oxygen Schematic MP-105")</f>
        <v>WFF LC-2 Liquid Oxygen Schematic MP-105</v>
      </c>
      <c r="AC85" s="40" t="str">
        <f ca="1">IFERROR(__xludf.DUMMYFUNCTION("VLOOKUP($D267,IMPORTRANGE(""1F5N2lheBqU_ssv2fEg7XSiyl0_Jtf24RQubw3IWp7fc"",""'LC-2 BOM'!C2:AF1000""),AB$1,FALSE)"),"WFF LC-2 Liquid Oxygen Schematic MP-105")</f>
        <v>WFF LC-2 Liquid Oxygen Schematic MP-105</v>
      </c>
      <c r="AD85" s="40" t="str">
        <f ca="1">IFERROR(__xludf.DUMMYFUNCTION("VLOOKUP($D267,IMPORTRANGE(""1F5N2lheBqU_ssv2fEg7XSiyl0_Jtf24RQubw3IWp7fc"",""'LC-2 BOM'!C2:AF1000""),AB$1,FALSE)"),"WFF LC-2 Liquid Oxygen Schematic MP-105")</f>
        <v>WFF LC-2 Liquid Oxygen Schematic MP-105</v>
      </c>
      <c r="AE85" s="40" t="str">
        <f ca="1">IFERROR(__xludf.DUMMYFUNCTION("VLOOKUP($D267,IMPORTRANGE(""1F5N2lheBqU_ssv2fEg7XSiyl0_Jtf24RQubw3IWp7fc"",""'LC-2 BOM'!C2:AF1000""),AB$1,FALSE)"),"WFF LC-2 Liquid Oxygen Schematic MP-105")</f>
        <v>WFF LC-2 Liquid Oxygen Schematic MP-105</v>
      </c>
      <c r="AF85" s="40" t="str">
        <f ca="1">IFERROR(__xludf.DUMMYFUNCTION("VLOOKUP($D267,IMPORTRANGE(""1F5N2lheBqU_ssv2fEg7XSiyl0_Jtf24RQubw3IWp7fc"",""'LC-2 BOM'!C2:AF1000""),AB$1,FALSE)"),"WFF LC-2 Liquid Oxygen Schematic MP-105")</f>
        <v>WFF LC-2 Liquid Oxygen Schematic MP-105</v>
      </c>
      <c r="AG85" s="40" t="str">
        <f ca="1">IFERROR(__xludf.DUMMYFUNCTION("VLOOKUP($D267,IMPORTRANGE(""1F5N2lheBqU_ssv2fEg7XSiyl0_Jtf24RQubw3IWp7fc"",""'LC-2 BOM'!C2:AF1000""),AB$1,FALSE)"),"WFF LC-2 Liquid Oxygen Schematic MP-105")</f>
        <v>WFF LC-2 Liquid Oxygen Schematic MP-105</v>
      </c>
      <c r="AH85" s="40" t="str">
        <f ca="1">IFERROR(__xludf.DUMMYFUNCTION("VLOOKUP($D267,IMPORTRANGE(""1F5N2lheBqU_ssv2fEg7XSiyl0_Jtf24RQubw3IWp7fc"",""'LC-2 BOM'!C2:AF1000""),AB$1,FALSE)"),"WFF LC-2 Liquid Oxygen Schematic MP-105")</f>
        <v>WFF LC-2 Liquid Oxygen Schematic MP-105</v>
      </c>
      <c r="AI85" s="40" t="str">
        <f ca="1">IFERROR(__xludf.DUMMYFUNCTION("VLOOKUP($D267,IMPORTRANGE(""1F5N2lheBqU_ssv2fEg7XSiyl0_Jtf24RQubw3IWp7fc"",""'LC-2 BOM'!C2:AF1000""),AB$1,FALSE)"),"WFF LC-2 Liquid Oxygen Schematic MP-105")</f>
        <v>WFF LC-2 Liquid Oxygen Schematic MP-105</v>
      </c>
      <c r="AJ85" s="40" t="str">
        <f ca="1">IFERROR(__xludf.DUMMYFUNCTION("VLOOKUP($D267,IMPORTRANGE(""1F5N2lheBqU_ssv2fEg7XSiyl0_Jtf24RQubw3IWp7fc"",""'LC-2 BOM'!C2:AF1000""),AB$1,FALSE)"),"WFF LC-2 Liquid Oxygen Schematic MP-105")</f>
        <v>WFF LC-2 Liquid Oxygen Schematic MP-105</v>
      </c>
      <c r="AK85" s="40" t="str">
        <f ca="1">IFERROR(__xludf.DUMMYFUNCTION("VLOOKUP($D267,IMPORTRANGE(""1F5N2lheBqU_ssv2fEg7XSiyl0_Jtf24RQubw3IWp7fc"",""'LC-2 BOM'!C2:AF1000""),AB$1,FALSE)"),"WFF LC-2 Liquid Oxygen Schematic MP-105")</f>
        <v>WFF LC-2 Liquid Oxygen Schematic MP-105</v>
      </c>
      <c r="AL85" s="40" t="str">
        <f ca="1">IFERROR(__xludf.DUMMYFUNCTION("VLOOKUP($D267,IMPORTRANGE(""1F5N2lheBqU_ssv2fEg7XSiyl0_Jtf24RQubw3IWp7fc"",""'LC-2 BOM'!C2:AF1000""),AB$1,FALSE)"),"WFF LC-2 Liquid Oxygen Schematic MP-105")</f>
        <v>WFF LC-2 Liquid Oxygen Schematic MP-105</v>
      </c>
      <c r="AM85" s="40" t="str">
        <f ca="1">IFERROR(__xludf.DUMMYFUNCTION("VLOOKUP($D267,IMPORTRANGE(""1F5N2lheBqU_ssv2fEg7XSiyl0_Jtf24RQubw3IWp7fc"",""'LC-2 BOM'!C2:AF1000""),AB$1,FALSE)"),"WFF LC-2 Liquid Oxygen Schematic MP-105")</f>
        <v>WFF LC-2 Liquid Oxygen Schematic MP-105</v>
      </c>
      <c r="AN85" s="40" t="str">
        <f ca="1">IFERROR(__xludf.DUMMYFUNCTION("VLOOKUP($D267,IMPORTRANGE(""1F5N2lheBqU_ssv2fEg7XSiyl0_Jtf24RQubw3IWp7fc"",""'LC-2 BOM'!C2:AF1000""),AB$1,FALSE)"),"WFF LC-2 Liquid Oxygen Schematic MP-105")</f>
        <v>WFF LC-2 Liquid Oxygen Schematic MP-105</v>
      </c>
      <c r="AO85" s="40" t="str">
        <f ca="1">IFERROR(__xludf.DUMMYFUNCTION("VLOOKUP($D267,IMPORTRANGE(""1F5N2lheBqU_ssv2fEg7XSiyl0_Jtf24RQubw3IWp7fc"",""'LC-2 BOM'!C2:AF1000""),AB$1,FALSE)"),"WFF LC-2 Liquid Oxygen Schematic MP-105")</f>
        <v>WFF LC-2 Liquid Oxygen Schematic MP-105</v>
      </c>
      <c r="AP85" s="40" t="str">
        <f ca="1">IFERROR(__xludf.DUMMYFUNCTION("VLOOKUP($D267,IMPORTRANGE(""1F5N2lheBqU_ssv2fEg7XSiyl0_Jtf24RQubw3IWp7fc"",""'LC-2 BOM'!C2:AF1000""),AB$1,FALSE)"),"WFF LC-2 Liquid Oxygen Schematic MP-105")</f>
        <v>WFF LC-2 Liquid Oxygen Schematic MP-105</v>
      </c>
      <c r="AQ85" s="40" t="str">
        <f ca="1">IFERROR(__xludf.DUMMYFUNCTION("VLOOKUP($D267,IMPORTRANGE(""1F5N2lheBqU_ssv2fEg7XSiyl0_Jtf24RQubw3IWp7fc"",""'LC-2 BOM'!C2:AF1000""),AB$1,FALSE)"),"WFF LC-2 Liquid Oxygen Schematic MP-105")</f>
        <v>WFF LC-2 Liquid Oxygen Schematic MP-105</v>
      </c>
      <c r="AR85" s="40" t="str">
        <f ca="1">IFERROR(__xludf.DUMMYFUNCTION("VLOOKUP($D267,IMPORTRANGE(""1F5N2lheBqU_ssv2fEg7XSiyl0_Jtf24RQubw3IWp7fc"",""'LC-2 BOM'!C2:AF1000""),AB$1,FALSE)"),"WFF LC-2 Liquid Oxygen Schematic MP-105")</f>
        <v>WFF LC-2 Liquid Oxygen Schematic MP-105</v>
      </c>
      <c r="AS85" s="40" t="str">
        <f ca="1">IFERROR(__xludf.DUMMYFUNCTION("VLOOKUP($D267,IMPORTRANGE(""1F5N2lheBqU_ssv2fEg7XSiyl0_Jtf24RQubw3IWp7fc"",""'LC-2 BOM'!C2:AF1000""),AB$1,FALSE)"),"WFF LC-2 Liquid Oxygen Schematic MP-105")</f>
        <v>WFF LC-2 Liquid Oxygen Schematic MP-105</v>
      </c>
      <c r="AT85" s="40" t="str">
        <f ca="1">IFERROR(__xludf.DUMMYFUNCTION("VLOOKUP($D267,IMPORTRANGE(""1F5N2lheBqU_ssv2fEg7XSiyl0_Jtf24RQubw3IWp7fc"",""'LC-2 BOM'!C2:AF1000""),AB$1,FALSE)"),"WFF LC-2 Liquid Oxygen Schematic MP-105")</f>
        <v>WFF LC-2 Liquid Oxygen Schematic MP-105</v>
      </c>
      <c r="AU85" s="40" t="str">
        <f ca="1">IFERROR(__xludf.DUMMYFUNCTION("VLOOKUP($D267,IMPORTRANGE(""1F5N2lheBqU_ssv2fEg7XSiyl0_Jtf24RQubw3IWp7fc"",""'LC-2 BOM'!C2:AF1000""),AB$1,FALSE)"),"WFF LC-2 Liquid Oxygen Schematic MP-105")</f>
        <v>WFF LC-2 Liquid Oxygen Schematic MP-105</v>
      </c>
      <c r="AV85" s="40" t="str">
        <f ca="1">IFERROR(__xludf.DUMMYFUNCTION("VLOOKUP($D267,IMPORTRANGE(""1F5N2lheBqU_ssv2fEg7XSiyl0_Jtf24RQubw3IWp7fc"",""'LC-2 BOM'!C2:AF1000""),AB$1,FALSE)"),"WFF LC-2 Liquid Oxygen Schematic MP-105")</f>
        <v>WFF LC-2 Liquid Oxygen Schematic MP-105</v>
      </c>
      <c r="AW85" s="40" t="str">
        <f ca="1">IFERROR(__xludf.DUMMYFUNCTION("VLOOKUP($D267,IMPORTRANGE(""1F5N2lheBqU_ssv2fEg7XSiyl0_Jtf24RQubw3IWp7fc"",""'LC-2 BOM'!C2:AF1000""),AB$1,FALSE)"),"WFF LC-2 Liquid Oxygen Schematic MP-105")</f>
        <v>WFF LC-2 Liquid Oxygen Schematic MP-105</v>
      </c>
      <c r="AX85" s="40" t="str">
        <f ca="1">IFERROR(__xludf.DUMMYFUNCTION("VLOOKUP($D267,IMPORTRANGE(""1F5N2lheBqU_ssv2fEg7XSiyl0_Jtf24RQubw3IWp7fc"",""'LC-2 BOM'!C2:AF1000""),AB$1,FALSE)"),"WFF LC-2 Liquid Oxygen Schematic MP-105")</f>
        <v>WFF LC-2 Liquid Oxygen Schematic MP-105</v>
      </c>
      <c r="AY85" s="40" t="str">
        <f ca="1">IFERROR(__xludf.DUMMYFUNCTION("VLOOKUP($D267,IMPORTRANGE(""1F5N2lheBqU_ssv2fEg7XSiyl0_Jtf24RQubw3IWp7fc"",""'LC-2 BOM'!C2:AF1000""),AB$1,FALSE)"),"WFF LC-2 Liquid Oxygen Schematic MP-105")</f>
        <v>WFF LC-2 Liquid Oxygen Schematic MP-105</v>
      </c>
      <c r="AZ85" s="40" t="str">
        <f ca="1">IFERROR(__xludf.DUMMYFUNCTION("VLOOKUP($D267,IMPORTRANGE(""1F5N2lheBqU_ssv2fEg7XSiyl0_Jtf24RQubw3IWp7fc"",""'LC-2 BOM'!C2:AF1000""),AB$1,FALSE)"),"WFF LC-2 Liquid Oxygen Schematic MP-105")</f>
        <v>WFF LC-2 Liquid Oxygen Schematic MP-105</v>
      </c>
      <c r="BA85" s="40" t="str">
        <f ca="1">IFERROR(__xludf.DUMMYFUNCTION("VLOOKUP($D267,IMPORTRANGE(""1F5N2lheBqU_ssv2fEg7XSiyl0_Jtf24RQubw3IWp7fc"",""'LC-2 BOM'!C2:AF1000""),AB$1,FALSE)"),"WFF LC-2 Liquid Oxygen Schematic MP-105")</f>
        <v>WFF LC-2 Liquid Oxygen Schematic MP-105</v>
      </c>
    </row>
    <row r="86" spans="1:53" ht="14.25">
      <c r="A86" s="119" t="str">
        <f>CONCATENATE(VLOOKUP(E86,Systems,2,FALSE),"-",VLOOKUP(F86,Subsystems,2,FALSE),"-",VLOOKUP(G86,Components,2,FALSE),"-",VLOOKUP(R86,Metrics,2,FALSE),"-",B86)</f>
        <v>LOX-LS1-DVL-Pos-384</v>
      </c>
      <c r="B86" s="100">
        <v>384</v>
      </c>
      <c r="C86" s="99" t="s">
        <v>273</v>
      </c>
      <c r="D86" s="103" t="s">
        <v>274</v>
      </c>
      <c r="E86" s="99" t="s">
        <v>184</v>
      </c>
      <c r="F86" s="99" t="s">
        <v>220</v>
      </c>
      <c r="G86" s="99" t="s">
        <v>101</v>
      </c>
      <c r="H86" s="100" t="s">
        <v>102</v>
      </c>
      <c r="I86" s="100" t="str">
        <f>VLOOKUP(L86,InterfaceCards,2,FALSE)</f>
        <v>C2</v>
      </c>
      <c r="J86" s="39" t="str">
        <f>VLOOKUP(I86,'REF - Interface Cards'!$F$2:$G$11,2,FALSE)</f>
        <v>CB8</v>
      </c>
      <c r="K86" s="100">
        <f>VLOOKUP(L86,InterfaceCards,3,FALSE)</f>
        <v>4</v>
      </c>
      <c r="L86" s="99" t="s">
        <v>186</v>
      </c>
      <c r="M86" s="99">
        <v>20</v>
      </c>
      <c r="N86" s="96">
        <v>16</v>
      </c>
      <c r="O86" s="100" t="s">
        <v>187</v>
      </c>
      <c r="P86" s="99" t="s">
        <v>275</v>
      </c>
      <c r="Q86" s="205"/>
      <c r="R86" s="268" t="s">
        <v>149</v>
      </c>
      <c r="S86" s="119" t="s">
        <v>150</v>
      </c>
      <c r="T86" s="264"/>
      <c r="U86" s="205"/>
      <c r="V86" s="205" t="b">
        <v>0</v>
      </c>
      <c r="W86" s="115" t="str">
        <f>CONCATENATE(L86,":",N86)</f>
        <v>DO7:16</v>
      </c>
      <c r="X86" s="40" t="str">
        <f ca="1">IFERROR(__xludf.DUMMYFUNCTION("VLOOKUP($D119,IMPORTRANGE(""1F5N2lheBqU_ssv2fEg7XSiyl0_Jtf24RQubw3IWp7fc"",""'LC-2 BOM'!C2:AF1000""),X$1,FALSE)"),"05C360")</f>
        <v>05C360</v>
      </c>
      <c r="Y86" s="40" t="str">
        <f ca="1">IFERROR(__xludf.DUMMYFUNCTION("VLOOKUP($D227,IMPORTRANGE(""1zGeY54V42y3h6ga3LEauokEcjIAfHuNXKCYKLfLWtMI"",""'LC-2 BOM'!C2:AF900""),Y$1,FALSE)"),"Ball Valve, Discrete")</f>
        <v>Ball Valve, Discrete</v>
      </c>
      <c r="Z86" s="40" t="str">
        <f ca="1">IFERROR(__xludf.DUMMYFUNCTION("VLOOKUP($D227,IMPORTRANGE(""1zGeY54V42y3h6ga3LEauokEcjIAfHuNXKCYKLfLWtMI"",""'LC-2 BOM'!C2:AF900""),Y$1,FALSE)"),"Ball Valve, Discrete")</f>
        <v>Ball Valve, Discrete</v>
      </c>
      <c r="AA86" s="40" t="str">
        <f ca="1">IFERROR(__xludf.DUMMYFUNCTION("VLOOKUP($D227,IMPORTRANGE(""1zGeY54V42y3h6ga3LEauokEcjIAfHuNXKCYKLfLWtMI"",""'LC-2 BOM'!C2:AF900""),Y$1,FALSE)"),"Ball Valve, Discrete")</f>
        <v>Ball Valve, Discrete</v>
      </c>
      <c r="AB86" s="40" t="str">
        <f ca="1">IFERROR(__xludf.DUMMYFUNCTION("VLOOKUP($D227,IMPORTRANGE(""1F5N2lheBqU_ssv2fEg7XSiyl0_Jtf24RQubw3IWp7fc"",""'LC-2 BOM'!C2:AF1000""),AB$1,FALSE)"),"WFF LC-2 Liquid Oxygen Schematic MP-105")</f>
        <v>WFF LC-2 Liquid Oxygen Schematic MP-105</v>
      </c>
      <c r="AC86" s="40" t="str">
        <f ca="1">IFERROR(__xludf.DUMMYFUNCTION("VLOOKUP($D227,IMPORTRANGE(""1F5N2lheBqU_ssv2fEg7XSiyl0_Jtf24RQubw3IWp7fc"",""'LC-2 BOM'!C2:AF1000""),AB$1,FALSE)"),"WFF LC-2 Liquid Oxygen Schematic MP-105")</f>
        <v>WFF LC-2 Liquid Oxygen Schematic MP-105</v>
      </c>
      <c r="AD86" s="40" t="str">
        <f ca="1">IFERROR(__xludf.DUMMYFUNCTION("VLOOKUP($D227,IMPORTRANGE(""1F5N2lheBqU_ssv2fEg7XSiyl0_Jtf24RQubw3IWp7fc"",""'LC-2 BOM'!C2:AF1000""),AB$1,FALSE)"),"WFF LC-2 Liquid Oxygen Schematic MP-105")</f>
        <v>WFF LC-2 Liquid Oxygen Schematic MP-105</v>
      </c>
      <c r="AE86" s="40" t="str">
        <f ca="1">IFERROR(__xludf.DUMMYFUNCTION("VLOOKUP($D227,IMPORTRANGE(""1F5N2lheBqU_ssv2fEg7XSiyl0_Jtf24RQubw3IWp7fc"",""'LC-2 BOM'!C2:AF1000""),AB$1,FALSE)"),"WFF LC-2 Liquid Oxygen Schematic MP-105")</f>
        <v>WFF LC-2 Liquid Oxygen Schematic MP-105</v>
      </c>
      <c r="AF86" s="40" t="str">
        <f ca="1">IFERROR(__xludf.DUMMYFUNCTION("VLOOKUP($D227,IMPORTRANGE(""1F5N2lheBqU_ssv2fEg7XSiyl0_Jtf24RQubw3IWp7fc"",""'LC-2 BOM'!C2:AF1000""),AB$1,FALSE)"),"WFF LC-2 Liquid Oxygen Schematic MP-105")</f>
        <v>WFF LC-2 Liquid Oxygen Schematic MP-105</v>
      </c>
      <c r="AG86" s="40" t="str">
        <f ca="1">IFERROR(__xludf.DUMMYFUNCTION("VLOOKUP($D227,IMPORTRANGE(""1F5N2lheBqU_ssv2fEg7XSiyl0_Jtf24RQubw3IWp7fc"",""'LC-2 BOM'!C2:AF1000""),AB$1,FALSE)"),"WFF LC-2 Liquid Oxygen Schematic MP-105")</f>
        <v>WFF LC-2 Liquid Oxygen Schematic MP-105</v>
      </c>
      <c r="AH86" s="40" t="str">
        <f ca="1">IFERROR(__xludf.DUMMYFUNCTION("VLOOKUP($D227,IMPORTRANGE(""1F5N2lheBqU_ssv2fEg7XSiyl0_Jtf24RQubw3IWp7fc"",""'LC-2 BOM'!C2:AF1000""),AB$1,FALSE)"),"WFF LC-2 Liquid Oxygen Schematic MP-105")</f>
        <v>WFF LC-2 Liquid Oxygen Schematic MP-105</v>
      </c>
      <c r="AI86" s="40" t="str">
        <f ca="1">IFERROR(__xludf.DUMMYFUNCTION("VLOOKUP($D227,IMPORTRANGE(""1F5N2lheBqU_ssv2fEg7XSiyl0_Jtf24RQubw3IWp7fc"",""'LC-2 BOM'!C2:AF1000""),AB$1,FALSE)"),"WFF LC-2 Liquid Oxygen Schematic MP-105")</f>
        <v>WFF LC-2 Liquid Oxygen Schematic MP-105</v>
      </c>
      <c r="AJ86" s="40" t="str">
        <f ca="1">IFERROR(__xludf.DUMMYFUNCTION("VLOOKUP($D227,IMPORTRANGE(""1F5N2lheBqU_ssv2fEg7XSiyl0_Jtf24RQubw3IWp7fc"",""'LC-2 BOM'!C2:AF1000""),AB$1,FALSE)"),"WFF LC-2 Liquid Oxygen Schematic MP-105")</f>
        <v>WFF LC-2 Liquid Oxygen Schematic MP-105</v>
      </c>
      <c r="AK86" s="40" t="str">
        <f ca="1">IFERROR(__xludf.DUMMYFUNCTION("VLOOKUP($D227,IMPORTRANGE(""1F5N2lheBqU_ssv2fEg7XSiyl0_Jtf24RQubw3IWp7fc"",""'LC-2 BOM'!C2:AF1000""),AB$1,FALSE)"),"WFF LC-2 Liquid Oxygen Schematic MP-105")</f>
        <v>WFF LC-2 Liquid Oxygen Schematic MP-105</v>
      </c>
      <c r="AL86" s="40" t="str">
        <f ca="1">IFERROR(__xludf.DUMMYFUNCTION("VLOOKUP($D227,IMPORTRANGE(""1F5N2lheBqU_ssv2fEg7XSiyl0_Jtf24RQubw3IWp7fc"",""'LC-2 BOM'!C2:AF1000""),AB$1,FALSE)"),"WFF LC-2 Liquid Oxygen Schematic MP-105")</f>
        <v>WFF LC-2 Liquid Oxygen Schematic MP-105</v>
      </c>
      <c r="AM86" s="40" t="str">
        <f ca="1">IFERROR(__xludf.DUMMYFUNCTION("VLOOKUP($D227,IMPORTRANGE(""1F5N2lheBqU_ssv2fEg7XSiyl0_Jtf24RQubw3IWp7fc"",""'LC-2 BOM'!C2:AF1000""),AB$1,FALSE)"),"WFF LC-2 Liquid Oxygen Schematic MP-105")</f>
        <v>WFF LC-2 Liquid Oxygen Schematic MP-105</v>
      </c>
      <c r="AN86" s="40" t="str">
        <f ca="1">IFERROR(__xludf.DUMMYFUNCTION("VLOOKUP($D227,IMPORTRANGE(""1F5N2lheBqU_ssv2fEg7XSiyl0_Jtf24RQubw3IWp7fc"",""'LC-2 BOM'!C2:AF1000""),AB$1,FALSE)"),"WFF LC-2 Liquid Oxygen Schematic MP-105")</f>
        <v>WFF LC-2 Liquid Oxygen Schematic MP-105</v>
      </c>
      <c r="AO86" s="40" t="str">
        <f ca="1">IFERROR(__xludf.DUMMYFUNCTION("VLOOKUP($D227,IMPORTRANGE(""1F5N2lheBqU_ssv2fEg7XSiyl0_Jtf24RQubw3IWp7fc"",""'LC-2 BOM'!C2:AF1000""),AB$1,FALSE)"),"WFF LC-2 Liquid Oxygen Schematic MP-105")</f>
        <v>WFF LC-2 Liquid Oxygen Schematic MP-105</v>
      </c>
      <c r="AP86" s="40" t="str">
        <f ca="1">IFERROR(__xludf.DUMMYFUNCTION("VLOOKUP($D227,IMPORTRANGE(""1F5N2lheBqU_ssv2fEg7XSiyl0_Jtf24RQubw3IWp7fc"",""'LC-2 BOM'!C2:AF1000""),AB$1,FALSE)"),"WFF LC-2 Liquid Oxygen Schematic MP-105")</f>
        <v>WFF LC-2 Liquid Oxygen Schematic MP-105</v>
      </c>
      <c r="AQ86" s="40" t="str">
        <f ca="1">IFERROR(__xludf.DUMMYFUNCTION("VLOOKUP($D227,IMPORTRANGE(""1F5N2lheBqU_ssv2fEg7XSiyl0_Jtf24RQubw3IWp7fc"",""'LC-2 BOM'!C2:AF1000""),AB$1,FALSE)"),"WFF LC-2 Liquid Oxygen Schematic MP-105")</f>
        <v>WFF LC-2 Liquid Oxygen Schematic MP-105</v>
      </c>
      <c r="AR86" s="40" t="str">
        <f ca="1">IFERROR(__xludf.DUMMYFUNCTION("VLOOKUP($D227,IMPORTRANGE(""1F5N2lheBqU_ssv2fEg7XSiyl0_Jtf24RQubw3IWp7fc"",""'LC-2 BOM'!C2:AF1000""),AB$1,FALSE)"),"WFF LC-2 Liquid Oxygen Schematic MP-105")</f>
        <v>WFF LC-2 Liquid Oxygen Schematic MP-105</v>
      </c>
      <c r="AS86" s="40" t="str">
        <f ca="1">IFERROR(__xludf.DUMMYFUNCTION("VLOOKUP($D227,IMPORTRANGE(""1F5N2lheBqU_ssv2fEg7XSiyl0_Jtf24RQubw3IWp7fc"",""'LC-2 BOM'!C2:AF1000""),AB$1,FALSE)"),"WFF LC-2 Liquid Oxygen Schematic MP-105")</f>
        <v>WFF LC-2 Liquid Oxygen Schematic MP-105</v>
      </c>
      <c r="AT86" s="40" t="str">
        <f ca="1">IFERROR(__xludf.DUMMYFUNCTION("VLOOKUP($D227,IMPORTRANGE(""1F5N2lheBqU_ssv2fEg7XSiyl0_Jtf24RQubw3IWp7fc"",""'LC-2 BOM'!C2:AF1000""),AB$1,FALSE)"),"WFF LC-2 Liquid Oxygen Schematic MP-105")</f>
        <v>WFF LC-2 Liquid Oxygen Schematic MP-105</v>
      </c>
      <c r="AU86" s="40" t="str">
        <f ca="1">IFERROR(__xludf.DUMMYFUNCTION("VLOOKUP($D227,IMPORTRANGE(""1F5N2lheBqU_ssv2fEg7XSiyl0_Jtf24RQubw3IWp7fc"",""'LC-2 BOM'!C2:AF1000""),AB$1,FALSE)"),"WFF LC-2 Liquid Oxygen Schematic MP-105")</f>
        <v>WFF LC-2 Liquid Oxygen Schematic MP-105</v>
      </c>
      <c r="AV86" s="40" t="str">
        <f ca="1">IFERROR(__xludf.DUMMYFUNCTION("VLOOKUP($D227,IMPORTRANGE(""1F5N2lheBqU_ssv2fEg7XSiyl0_Jtf24RQubw3IWp7fc"",""'LC-2 BOM'!C2:AF1000""),AB$1,FALSE)"),"WFF LC-2 Liquid Oxygen Schematic MP-105")</f>
        <v>WFF LC-2 Liquid Oxygen Schematic MP-105</v>
      </c>
      <c r="AW86" s="40" t="str">
        <f ca="1">IFERROR(__xludf.DUMMYFUNCTION("VLOOKUP($D227,IMPORTRANGE(""1F5N2lheBqU_ssv2fEg7XSiyl0_Jtf24RQubw3IWp7fc"",""'LC-2 BOM'!C2:AF1000""),AB$1,FALSE)"),"WFF LC-2 Liquid Oxygen Schematic MP-105")</f>
        <v>WFF LC-2 Liquid Oxygen Schematic MP-105</v>
      </c>
      <c r="AX86" s="40" t="str">
        <f ca="1">IFERROR(__xludf.DUMMYFUNCTION("VLOOKUP($D227,IMPORTRANGE(""1F5N2lheBqU_ssv2fEg7XSiyl0_Jtf24RQubw3IWp7fc"",""'LC-2 BOM'!C2:AF1000""),AB$1,FALSE)"),"WFF LC-2 Liquid Oxygen Schematic MP-105")</f>
        <v>WFF LC-2 Liquid Oxygen Schematic MP-105</v>
      </c>
      <c r="AY86" s="40" t="str">
        <f ca="1">IFERROR(__xludf.DUMMYFUNCTION("VLOOKUP($D227,IMPORTRANGE(""1F5N2lheBqU_ssv2fEg7XSiyl0_Jtf24RQubw3IWp7fc"",""'LC-2 BOM'!C2:AF1000""),AB$1,FALSE)"),"WFF LC-2 Liquid Oxygen Schematic MP-105")</f>
        <v>WFF LC-2 Liquid Oxygen Schematic MP-105</v>
      </c>
      <c r="AZ86" s="40" t="str">
        <f ca="1">IFERROR(__xludf.DUMMYFUNCTION("VLOOKUP($D227,IMPORTRANGE(""1F5N2lheBqU_ssv2fEg7XSiyl0_Jtf24RQubw3IWp7fc"",""'LC-2 BOM'!C2:AF1000""),AB$1,FALSE)"),"WFF LC-2 Liquid Oxygen Schematic MP-105")</f>
        <v>WFF LC-2 Liquid Oxygen Schematic MP-105</v>
      </c>
      <c r="BA86" s="40" t="str">
        <f ca="1">IFERROR(__xludf.DUMMYFUNCTION("VLOOKUP($D227,IMPORTRANGE(""1F5N2lheBqU_ssv2fEg7XSiyl0_Jtf24RQubw3IWp7fc"",""'LC-2 BOM'!C2:AF1000""),AB$1,FALSE)"),"WFF LC-2 Liquid Oxygen Schematic MP-105")</f>
        <v>WFF LC-2 Liquid Oxygen Schematic MP-105</v>
      </c>
    </row>
    <row r="87" spans="1:53" ht="14.25">
      <c r="A87" s="119" t="str">
        <f>CONCATENATE(VLOOKUP(E87,Systems,2,FALSE),"-",VLOOKUP(F87,Subsystems,2,FALSE),"-",VLOOKUP(G87,Components,2,FALSE),"-",VLOOKUP(R87,Metrics,2,FALSE),"-",B87)</f>
        <v>LOX-LS1-LS-PxO-345</v>
      </c>
      <c r="B87" s="100">
        <v>345</v>
      </c>
      <c r="C87" s="99" t="s">
        <v>276</v>
      </c>
      <c r="D87" s="263" t="s">
        <v>277</v>
      </c>
      <c r="E87" s="99" t="s">
        <v>184</v>
      </c>
      <c r="F87" s="99" t="s">
        <v>220</v>
      </c>
      <c r="G87" s="99" t="s">
        <v>88</v>
      </c>
      <c r="H87" s="100" t="s">
        <v>89</v>
      </c>
      <c r="I87" s="100" t="str">
        <f>VLOOKUP(L87,InterfaceCards,2,FALSE)</f>
        <v>C2</v>
      </c>
      <c r="J87" s="39" t="str">
        <f>VLOOKUP(I87,'REF - Interface Cards'!$F$2:$G$11,2,FALSE)</f>
        <v>CB8</v>
      </c>
      <c r="K87" s="100">
        <f>VLOOKUP(L87,InterfaceCards,3,FALSE)</f>
        <v>6</v>
      </c>
      <c r="L87" s="99" t="s">
        <v>227</v>
      </c>
      <c r="M87" s="99">
        <v>13</v>
      </c>
      <c r="N87" s="96">
        <v>10</v>
      </c>
      <c r="O87" s="100" t="s">
        <v>187</v>
      </c>
      <c r="P87" s="99"/>
      <c r="Q87" s="99"/>
      <c r="R87" s="268" t="s">
        <v>95</v>
      </c>
      <c r="S87" s="99" t="s">
        <v>96</v>
      </c>
      <c r="T87" s="100"/>
      <c r="U87" s="205"/>
      <c r="V87" s="205" t="b">
        <v>0</v>
      </c>
      <c r="W87" s="115" t="str">
        <f>CONCATENATE(L87,":",N87)</f>
        <v>DI8:10</v>
      </c>
      <c r="X87" s="40" t="str">
        <f ca="1">IFERROR(__xludf.DUMMYFUNCTION("VLOOKUP($D119,IMPORTRANGE(""1F5N2lheBqU_ssv2fEg7XSiyl0_Jtf24RQubw3IWp7fc"",""'LC-2 BOM'!C2:AF1000""),X$1,FALSE)"),"05C360")</f>
        <v>05C360</v>
      </c>
      <c r="Y87" s="40" t="str">
        <f ca="1">IFERROR(__xludf.DUMMYFUNCTION("VLOOKUP($D256,IMPORTRANGE(""1zGeY54V42y3h6ga3LEauokEcjIAfHuNXKCYKLfLWtMI"",""'LC-2 BOM'!C2:AF900""),Y$1,FALSE)"),"Controller")</f>
        <v>Controller</v>
      </c>
      <c r="Z87" s="40" t="str">
        <f ca="1">IFERROR(__xludf.DUMMYFUNCTION("VLOOKUP($D256,IMPORTRANGE(""1zGeY54V42y3h6ga3LEauokEcjIAfHuNXKCYKLfLWtMI"",""'LC-2 BOM'!C2:AF900""),Y$1,FALSE)"),"Controller")</f>
        <v>Controller</v>
      </c>
      <c r="AA87" s="40" t="str">
        <f ca="1">IFERROR(__xludf.DUMMYFUNCTION("VLOOKUP($D256,IMPORTRANGE(""1zGeY54V42y3h6ga3LEauokEcjIAfHuNXKCYKLfLWtMI"",""'LC-2 BOM'!C2:AF900""),Y$1,FALSE)"),"Controller")</f>
        <v>Controller</v>
      </c>
      <c r="AB87" s="40" t="str">
        <f ca="1">IFERROR(__xludf.DUMMYFUNCTION("VLOOKUP($D256,IMPORTRANGE(""1F5N2lheBqU_ssv2fEg7XSiyl0_Jtf24RQubw3IWp7fc"",""'LC-2 BOM'!C2:AF1000""),AB$1,FALSE)"),"WFF LC-2 Liquid Oxygen Schematic MP-105")</f>
        <v>WFF LC-2 Liquid Oxygen Schematic MP-105</v>
      </c>
      <c r="AC87" s="40" t="str">
        <f ca="1">IFERROR(__xludf.DUMMYFUNCTION("VLOOKUP($D256,IMPORTRANGE(""1F5N2lheBqU_ssv2fEg7XSiyl0_Jtf24RQubw3IWp7fc"",""'LC-2 BOM'!C2:AF1000""),AB$1,FALSE)"),"WFF LC-2 Liquid Oxygen Schematic MP-105")</f>
        <v>WFF LC-2 Liquid Oxygen Schematic MP-105</v>
      </c>
      <c r="AD87" s="40" t="str">
        <f ca="1">IFERROR(__xludf.DUMMYFUNCTION("VLOOKUP($D256,IMPORTRANGE(""1F5N2lheBqU_ssv2fEg7XSiyl0_Jtf24RQubw3IWp7fc"",""'LC-2 BOM'!C2:AF1000""),AB$1,FALSE)"),"WFF LC-2 Liquid Oxygen Schematic MP-105")</f>
        <v>WFF LC-2 Liquid Oxygen Schematic MP-105</v>
      </c>
      <c r="AE87" s="40" t="str">
        <f ca="1">IFERROR(__xludf.DUMMYFUNCTION("VLOOKUP($D256,IMPORTRANGE(""1F5N2lheBqU_ssv2fEg7XSiyl0_Jtf24RQubw3IWp7fc"",""'LC-2 BOM'!C2:AF1000""),AB$1,FALSE)"),"WFF LC-2 Liquid Oxygen Schematic MP-105")</f>
        <v>WFF LC-2 Liquid Oxygen Schematic MP-105</v>
      </c>
      <c r="AF87" s="40" t="str">
        <f ca="1">IFERROR(__xludf.DUMMYFUNCTION("VLOOKUP($D256,IMPORTRANGE(""1F5N2lheBqU_ssv2fEg7XSiyl0_Jtf24RQubw3IWp7fc"",""'LC-2 BOM'!C2:AF1000""),AB$1,FALSE)"),"WFF LC-2 Liquid Oxygen Schematic MP-105")</f>
        <v>WFF LC-2 Liquid Oxygen Schematic MP-105</v>
      </c>
      <c r="AG87" s="40" t="str">
        <f ca="1">IFERROR(__xludf.DUMMYFUNCTION("VLOOKUP($D256,IMPORTRANGE(""1F5N2lheBqU_ssv2fEg7XSiyl0_Jtf24RQubw3IWp7fc"",""'LC-2 BOM'!C2:AF1000""),AB$1,FALSE)"),"WFF LC-2 Liquid Oxygen Schematic MP-105")</f>
        <v>WFF LC-2 Liquid Oxygen Schematic MP-105</v>
      </c>
      <c r="AH87" s="40" t="str">
        <f ca="1">IFERROR(__xludf.DUMMYFUNCTION("VLOOKUP($D256,IMPORTRANGE(""1F5N2lheBqU_ssv2fEg7XSiyl0_Jtf24RQubw3IWp7fc"",""'LC-2 BOM'!C2:AF1000""),AB$1,FALSE)"),"WFF LC-2 Liquid Oxygen Schematic MP-105")</f>
        <v>WFF LC-2 Liquid Oxygen Schematic MP-105</v>
      </c>
      <c r="AI87" s="40" t="str">
        <f ca="1">IFERROR(__xludf.DUMMYFUNCTION("VLOOKUP($D256,IMPORTRANGE(""1F5N2lheBqU_ssv2fEg7XSiyl0_Jtf24RQubw3IWp7fc"",""'LC-2 BOM'!C2:AF1000""),AB$1,FALSE)"),"WFF LC-2 Liquid Oxygen Schematic MP-105")</f>
        <v>WFF LC-2 Liquid Oxygen Schematic MP-105</v>
      </c>
      <c r="AJ87" s="40" t="str">
        <f ca="1">IFERROR(__xludf.DUMMYFUNCTION("VLOOKUP($D256,IMPORTRANGE(""1F5N2lheBqU_ssv2fEg7XSiyl0_Jtf24RQubw3IWp7fc"",""'LC-2 BOM'!C2:AF1000""),AB$1,FALSE)"),"WFF LC-2 Liquid Oxygen Schematic MP-105")</f>
        <v>WFF LC-2 Liquid Oxygen Schematic MP-105</v>
      </c>
      <c r="AK87" s="40" t="str">
        <f ca="1">IFERROR(__xludf.DUMMYFUNCTION("VLOOKUP($D256,IMPORTRANGE(""1F5N2lheBqU_ssv2fEg7XSiyl0_Jtf24RQubw3IWp7fc"",""'LC-2 BOM'!C2:AF1000""),AB$1,FALSE)"),"WFF LC-2 Liquid Oxygen Schematic MP-105")</f>
        <v>WFF LC-2 Liquid Oxygen Schematic MP-105</v>
      </c>
      <c r="AL87" s="40" t="str">
        <f ca="1">IFERROR(__xludf.DUMMYFUNCTION("VLOOKUP($D256,IMPORTRANGE(""1F5N2lheBqU_ssv2fEg7XSiyl0_Jtf24RQubw3IWp7fc"",""'LC-2 BOM'!C2:AF1000""),AB$1,FALSE)"),"WFF LC-2 Liquid Oxygen Schematic MP-105")</f>
        <v>WFF LC-2 Liquid Oxygen Schematic MP-105</v>
      </c>
      <c r="AM87" s="40" t="str">
        <f ca="1">IFERROR(__xludf.DUMMYFUNCTION("VLOOKUP($D256,IMPORTRANGE(""1F5N2lheBqU_ssv2fEg7XSiyl0_Jtf24RQubw3IWp7fc"",""'LC-2 BOM'!C2:AF1000""),AB$1,FALSE)"),"WFF LC-2 Liquid Oxygen Schematic MP-105")</f>
        <v>WFF LC-2 Liquid Oxygen Schematic MP-105</v>
      </c>
      <c r="AN87" s="40" t="str">
        <f ca="1">IFERROR(__xludf.DUMMYFUNCTION("VLOOKUP($D256,IMPORTRANGE(""1F5N2lheBqU_ssv2fEg7XSiyl0_Jtf24RQubw3IWp7fc"",""'LC-2 BOM'!C2:AF1000""),AB$1,FALSE)"),"WFF LC-2 Liquid Oxygen Schematic MP-105")</f>
        <v>WFF LC-2 Liquid Oxygen Schematic MP-105</v>
      </c>
      <c r="AO87" s="40" t="str">
        <f ca="1">IFERROR(__xludf.DUMMYFUNCTION("VLOOKUP($D256,IMPORTRANGE(""1F5N2lheBqU_ssv2fEg7XSiyl0_Jtf24RQubw3IWp7fc"",""'LC-2 BOM'!C2:AF1000""),AB$1,FALSE)"),"WFF LC-2 Liquid Oxygen Schematic MP-105")</f>
        <v>WFF LC-2 Liquid Oxygen Schematic MP-105</v>
      </c>
      <c r="AP87" s="40" t="str">
        <f ca="1">IFERROR(__xludf.DUMMYFUNCTION("VLOOKUP($D256,IMPORTRANGE(""1F5N2lheBqU_ssv2fEg7XSiyl0_Jtf24RQubw3IWp7fc"",""'LC-2 BOM'!C2:AF1000""),AB$1,FALSE)"),"WFF LC-2 Liquid Oxygen Schematic MP-105")</f>
        <v>WFF LC-2 Liquid Oxygen Schematic MP-105</v>
      </c>
      <c r="AQ87" s="40" t="str">
        <f ca="1">IFERROR(__xludf.DUMMYFUNCTION("VLOOKUP($D256,IMPORTRANGE(""1F5N2lheBqU_ssv2fEg7XSiyl0_Jtf24RQubw3IWp7fc"",""'LC-2 BOM'!C2:AF1000""),AB$1,FALSE)"),"WFF LC-2 Liquid Oxygen Schematic MP-105")</f>
        <v>WFF LC-2 Liquid Oxygen Schematic MP-105</v>
      </c>
      <c r="AR87" s="40" t="str">
        <f ca="1">IFERROR(__xludf.DUMMYFUNCTION("VLOOKUP($D256,IMPORTRANGE(""1F5N2lheBqU_ssv2fEg7XSiyl0_Jtf24RQubw3IWp7fc"",""'LC-2 BOM'!C2:AF1000""),AB$1,FALSE)"),"WFF LC-2 Liquid Oxygen Schematic MP-105")</f>
        <v>WFF LC-2 Liquid Oxygen Schematic MP-105</v>
      </c>
      <c r="AS87" s="40" t="str">
        <f ca="1">IFERROR(__xludf.DUMMYFUNCTION("VLOOKUP($D256,IMPORTRANGE(""1F5N2lheBqU_ssv2fEg7XSiyl0_Jtf24RQubw3IWp7fc"",""'LC-2 BOM'!C2:AF1000""),AB$1,FALSE)"),"WFF LC-2 Liquid Oxygen Schematic MP-105")</f>
        <v>WFF LC-2 Liquid Oxygen Schematic MP-105</v>
      </c>
      <c r="AT87" s="40" t="str">
        <f ca="1">IFERROR(__xludf.DUMMYFUNCTION("VLOOKUP($D256,IMPORTRANGE(""1F5N2lheBqU_ssv2fEg7XSiyl0_Jtf24RQubw3IWp7fc"",""'LC-2 BOM'!C2:AF1000""),AB$1,FALSE)"),"WFF LC-2 Liquid Oxygen Schematic MP-105")</f>
        <v>WFF LC-2 Liquid Oxygen Schematic MP-105</v>
      </c>
      <c r="AU87" s="40" t="str">
        <f ca="1">IFERROR(__xludf.DUMMYFUNCTION("VLOOKUP($D256,IMPORTRANGE(""1F5N2lheBqU_ssv2fEg7XSiyl0_Jtf24RQubw3IWp7fc"",""'LC-2 BOM'!C2:AF1000""),AB$1,FALSE)"),"WFF LC-2 Liquid Oxygen Schematic MP-105")</f>
        <v>WFF LC-2 Liquid Oxygen Schematic MP-105</v>
      </c>
      <c r="AV87" s="40" t="str">
        <f ca="1">IFERROR(__xludf.DUMMYFUNCTION("VLOOKUP($D256,IMPORTRANGE(""1F5N2lheBqU_ssv2fEg7XSiyl0_Jtf24RQubw3IWp7fc"",""'LC-2 BOM'!C2:AF1000""),AB$1,FALSE)"),"WFF LC-2 Liquid Oxygen Schematic MP-105")</f>
        <v>WFF LC-2 Liquid Oxygen Schematic MP-105</v>
      </c>
      <c r="AW87" s="40" t="str">
        <f ca="1">IFERROR(__xludf.DUMMYFUNCTION("VLOOKUP($D256,IMPORTRANGE(""1F5N2lheBqU_ssv2fEg7XSiyl0_Jtf24RQubw3IWp7fc"",""'LC-2 BOM'!C2:AF1000""),AB$1,FALSE)"),"WFF LC-2 Liquid Oxygen Schematic MP-105")</f>
        <v>WFF LC-2 Liquid Oxygen Schematic MP-105</v>
      </c>
      <c r="AX87" s="40" t="str">
        <f ca="1">IFERROR(__xludf.DUMMYFUNCTION("VLOOKUP($D256,IMPORTRANGE(""1F5N2lheBqU_ssv2fEg7XSiyl0_Jtf24RQubw3IWp7fc"",""'LC-2 BOM'!C2:AF1000""),AB$1,FALSE)"),"WFF LC-2 Liquid Oxygen Schematic MP-105")</f>
        <v>WFF LC-2 Liquid Oxygen Schematic MP-105</v>
      </c>
      <c r="AY87" s="40" t="str">
        <f ca="1">IFERROR(__xludf.DUMMYFUNCTION("VLOOKUP($D256,IMPORTRANGE(""1F5N2lheBqU_ssv2fEg7XSiyl0_Jtf24RQubw3IWp7fc"",""'LC-2 BOM'!C2:AF1000""),AB$1,FALSE)"),"WFF LC-2 Liquid Oxygen Schematic MP-105")</f>
        <v>WFF LC-2 Liquid Oxygen Schematic MP-105</v>
      </c>
      <c r="AZ87" s="40" t="str">
        <f ca="1">IFERROR(__xludf.DUMMYFUNCTION("VLOOKUP($D256,IMPORTRANGE(""1F5N2lheBqU_ssv2fEg7XSiyl0_Jtf24RQubw3IWp7fc"",""'LC-2 BOM'!C2:AF1000""),AB$1,FALSE)"),"WFF LC-2 Liquid Oxygen Schematic MP-105")</f>
        <v>WFF LC-2 Liquid Oxygen Schematic MP-105</v>
      </c>
      <c r="BA87" s="40" t="str">
        <f ca="1">IFERROR(__xludf.DUMMYFUNCTION("VLOOKUP($D256,IMPORTRANGE(""1F5N2lheBqU_ssv2fEg7XSiyl0_Jtf24RQubw3IWp7fc"",""'LC-2 BOM'!C2:AF1000""),AB$1,FALSE)"),"WFF LC-2 Liquid Oxygen Schematic MP-105")</f>
        <v>WFF LC-2 Liquid Oxygen Schematic MP-105</v>
      </c>
    </row>
    <row r="88" spans="1:53" ht="14.25">
      <c r="A88" s="119" t="str">
        <f>CONCATENATE(VLOOKUP(E88,Systems,2,FALSE),"-",VLOOKUP(F88,Subsystems,2,FALSE),"-",VLOOKUP(G88,Components,2,FALSE),"-",VLOOKUP(R88,Metrics,2,FALSE),"-",B88)</f>
        <v>LOX-LS1-LS-PxC-346</v>
      </c>
      <c r="B88" s="100">
        <v>346</v>
      </c>
      <c r="C88" s="99" t="s">
        <v>278</v>
      </c>
      <c r="D88" s="263" t="s">
        <v>277</v>
      </c>
      <c r="E88" s="99" t="s">
        <v>184</v>
      </c>
      <c r="F88" s="99" t="s">
        <v>220</v>
      </c>
      <c r="G88" s="99" t="s">
        <v>88</v>
      </c>
      <c r="H88" s="100" t="s">
        <v>89</v>
      </c>
      <c r="I88" s="100" t="str">
        <f>VLOOKUP(L88,InterfaceCards,2,FALSE)</f>
        <v>C2</v>
      </c>
      <c r="J88" s="39" t="str">
        <f>VLOOKUP(I88,'REF - Interface Cards'!$F$2:$G$11,2,FALSE)</f>
        <v>CB8</v>
      </c>
      <c r="K88" s="267">
        <f>VLOOKUP(L88,InterfaceCards,3,FALSE)</f>
        <v>6</v>
      </c>
      <c r="L88" s="99" t="s">
        <v>227</v>
      </c>
      <c r="M88" s="99">
        <v>14</v>
      </c>
      <c r="N88" s="96">
        <v>11</v>
      </c>
      <c r="O88" s="100" t="s">
        <v>187</v>
      </c>
      <c r="P88" s="99"/>
      <c r="Q88" s="99"/>
      <c r="R88" s="100" t="s">
        <v>99</v>
      </c>
      <c r="S88" s="99" t="s">
        <v>96</v>
      </c>
      <c r="T88" s="100"/>
      <c r="U88" s="205"/>
      <c r="V88" s="205" t="b">
        <v>0</v>
      </c>
      <c r="W88" s="115" t="str">
        <f>CONCATENATE(L88,":",N88)</f>
        <v>DI8:11</v>
      </c>
      <c r="X88" s="40" t="str">
        <f ca="1">IFERROR(__xludf.DUMMYFUNCTION("VLOOKUP($D119,IMPORTRANGE(""1F5N2lheBqU_ssv2fEg7XSiyl0_Jtf24RQubw3IWp7fc"",""'LC-2 BOM'!C2:AF1000""),X$1,FALSE)"),"05C360")</f>
        <v>05C360</v>
      </c>
      <c r="Y88" s="40" t="str">
        <f ca="1">IFERROR(__xludf.DUMMYFUNCTION("VLOOKUP($D257,IMPORTRANGE(""1zGeY54V42y3h6ga3LEauokEcjIAfHuNXKCYKLfLWtMI"",""'LC-2 BOM'!C2:AF900""),Y$1,FALSE)"),"Controller")</f>
        <v>Controller</v>
      </c>
      <c r="Z88" s="40" t="str">
        <f ca="1">IFERROR(__xludf.DUMMYFUNCTION("VLOOKUP($D257,IMPORTRANGE(""1zGeY54V42y3h6ga3LEauokEcjIAfHuNXKCYKLfLWtMI"",""'LC-2 BOM'!C2:AF900""),Y$1,FALSE)"),"Controller")</f>
        <v>Controller</v>
      </c>
      <c r="AA88" s="40" t="str">
        <f ca="1">IFERROR(__xludf.DUMMYFUNCTION("VLOOKUP($D257,IMPORTRANGE(""1zGeY54V42y3h6ga3LEauokEcjIAfHuNXKCYKLfLWtMI"",""'LC-2 BOM'!C2:AF900""),Y$1,FALSE)"),"Controller")</f>
        <v>Controller</v>
      </c>
      <c r="AB88" s="40" t="str">
        <f ca="1">IFERROR(__xludf.DUMMYFUNCTION("VLOOKUP($D257,IMPORTRANGE(""1F5N2lheBqU_ssv2fEg7XSiyl0_Jtf24RQubw3IWp7fc"",""'LC-2 BOM'!C2:AF1000""),AB$1,FALSE)"),"WFF LC-2 Liquid Oxygen Schematic MP-105")</f>
        <v>WFF LC-2 Liquid Oxygen Schematic MP-105</v>
      </c>
      <c r="AC88" s="40" t="str">
        <f ca="1">IFERROR(__xludf.DUMMYFUNCTION("VLOOKUP($D257,IMPORTRANGE(""1F5N2lheBqU_ssv2fEg7XSiyl0_Jtf24RQubw3IWp7fc"",""'LC-2 BOM'!C2:AF1000""),AB$1,FALSE)"),"WFF LC-2 Liquid Oxygen Schematic MP-105")</f>
        <v>WFF LC-2 Liquid Oxygen Schematic MP-105</v>
      </c>
      <c r="AD88" s="40" t="str">
        <f ca="1">IFERROR(__xludf.DUMMYFUNCTION("VLOOKUP($D257,IMPORTRANGE(""1F5N2lheBqU_ssv2fEg7XSiyl0_Jtf24RQubw3IWp7fc"",""'LC-2 BOM'!C2:AF1000""),AB$1,FALSE)"),"WFF LC-2 Liquid Oxygen Schematic MP-105")</f>
        <v>WFF LC-2 Liquid Oxygen Schematic MP-105</v>
      </c>
      <c r="AE88" s="40" t="str">
        <f ca="1">IFERROR(__xludf.DUMMYFUNCTION("VLOOKUP($D257,IMPORTRANGE(""1F5N2lheBqU_ssv2fEg7XSiyl0_Jtf24RQubw3IWp7fc"",""'LC-2 BOM'!C2:AF1000""),AB$1,FALSE)"),"WFF LC-2 Liquid Oxygen Schematic MP-105")</f>
        <v>WFF LC-2 Liquid Oxygen Schematic MP-105</v>
      </c>
      <c r="AF88" s="40" t="str">
        <f ca="1">IFERROR(__xludf.DUMMYFUNCTION("VLOOKUP($D257,IMPORTRANGE(""1F5N2lheBqU_ssv2fEg7XSiyl0_Jtf24RQubw3IWp7fc"",""'LC-2 BOM'!C2:AF1000""),AB$1,FALSE)"),"WFF LC-2 Liquid Oxygen Schematic MP-105")</f>
        <v>WFF LC-2 Liquid Oxygen Schematic MP-105</v>
      </c>
      <c r="AG88" s="40" t="str">
        <f ca="1">IFERROR(__xludf.DUMMYFUNCTION("VLOOKUP($D257,IMPORTRANGE(""1F5N2lheBqU_ssv2fEg7XSiyl0_Jtf24RQubw3IWp7fc"",""'LC-2 BOM'!C2:AF1000""),AB$1,FALSE)"),"WFF LC-2 Liquid Oxygen Schematic MP-105")</f>
        <v>WFF LC-2 Liquid Oxygen Schematic MP-105</v>
      </c>
      <c r="AH88" s="40" t="str">
        <f ca="1">IFERROR(__xludf.DUMMYFUNCTION("VLOOKUP($D257,IMPORTRANGE(""1F5N2lheBqU_ssv2fEg7XSiyl0_Jtf24RQubw3IWp7fc"",""'LC-2 BOM'!C2:AF1000""),AB$1,FALSE)"),"WFF LC-2 Liquid Oxygen Schematic MP-105")</f>
        <v>WFF LC-2 Liquid Oxygen Schematic MP-105</v>
      </c>
      <c r="AI88" s="40" t="str">
        <f ca="1">IFERROR(__xludf.DUMMYFUNCTION("VLOOKUP($D257,IMPORTRANGE(""1F5N2lheBqU_ssv2fEg7XSiyl0_Jtf24RQubw3IWp7fc"",""'LC-2 BOM'!C2:AF1000""),AB$1,FALSE)"),"WFF LC-2 Liquid Oxygen Schematic MP-105")</f>
        <v>WFF LC-2 Liquid Oxygen Schematic MP-105</v>
      </c>
      <c r="AJ88" s="40" t="str">
        <f ca="1">IFERROR(__xludf.DUMMYFUNCTION("VLOOKUP($D257,IMPORTRANGE(""1F5N2lheBqU_ssv2fEg7XSiyl0_Jtf24RQubw3IWp7fc"",""'LC-2 BOM'!C2:AF1000""),AB$1,FALSE)"),"WFF LC-2 Liquid Oxygen Schematic MP-105")</f>
        <v>WFF LC-2 Liquid Oxygen Schematic MP-105</v>
      </c>
      <c r="AK88" s="40" t="str">
        <f ca="1">IFERROR(__xludf.DUMMYFUNCTION("VLOOKUP($D257,IMPORTRANGE(""1F5N2lheBqU_ssv2fEg7XSiyl0_Jtf24RQubw3IWp7fc"",""'LC-2 BOM'!C2:AF1000""),AB$1,FALSE)"),"WFF LC-2 Liquid Oxygen Schematic MP-105")</f>
        <v>WFF LC-2 Liquid Oxygen Schematic MP-105</v>
      </c>
      <c r="AL88" s="40" t="str">
        <f ca="1">IFERROR(__xludf.DUMMYFUNCTION("VLOOKUP($D257,IMPORTRANGE(""1F5N2lheBqU_ssv2fEg7XSiyl0_Jtf24RQubw3IWp7fc"",""'LC-2 BOM'!C2:AF1000""),AB$1,FALSE)"),"WFF LC-2 Liquid Oxygen Schematic MP-105")</f>
        <v>WFF LC-2 Liquid Oxygen Schematic MP-105</v>
      </c>
      <c r="AM88" s="40" t="str">
        <f ca="1">IFERROR(__xludf.DUMMYFUNCTION("VLOOKUP($D257,IMPORTRANGE(""1F5N2lheBqU_ssv2fEg7XSiyl0_Jtf24RQubw3IWp7fc"",""'LC-2 BOM'!C2:AF1000""),AB$1,FALSE)"),"WFF LC-2 Liquid Oxygen Schematic MP-105")</f>
        <v>WFF LC-2 Liquid Oxygen Schematic MP-105</v>
      </c>
      <c r="AN88" s="40" t="str">
        <f ca="1">IFERROR(__xludf.DUMMYFUNCTION("VLOOKUP($D257,IMPORTRANGE(""1F5N2lheBqU_ssv2fEg7XSiyl0_Jtf24RQubw3IWp7fc"",""'LC-2 BOM'!C2:AF1000""),AB$1,FALSE)"),"WFF LC-2 Liquid Oxygen Schematic MP-105")</f>
        <v>WFF LC-2 Liquid Oxygen Schematic MP-105</v>
      </c>
      <c r="AO88" s="40" t="str">
        <f ca="1">IFERROR(__xludf.DUMMYFUNCTION("VLOOKUP($D257,IMPORTRANGE(""1F5N2lheBqU_ssv2fEg7XSiyl0_Jtf24RQubw3IWp7fc"",""'LC-2 BOM'!C2:AF1000""),AB$1,FALSE)"),"WFF LC-2 Liquid Oxygen Schematic MP-105")</f>
        <v>WFF LC-2 Liquid Oxygen Schematic MP-105</v>
      </c>
      <c r="AP88" s="40" t="str">
        <f ca="1">IFERROR(__xludf.DUMMYFUNCTION("VLOOKUP($D257,IMPORTRANGE(""1F5N2lheBqU_ssv2fEg7XSiyl0_Jtf24RQubw3IWp7fc"",""'LC-2 BOM'!C2:AF1000""),AB$1,FALSE)"),"WFF LC-2 Liquid Oxygen Schematic MP-105")</f>
        <v>WFF LC-2 Liquid Oxygen Schematic MP-105</v>
      </c>
      <c r="AQ88" s="40" t="str">
        <f ca="1">IFERROR(__xludf.DUMMYFUNCTION("VLOOKUP($D257,IMPORTRANGE(""1F5N2lheBqU_ssv2fEg7XSiyl0_Jtf24RQubw3IWp7fc"",""'LC-2 BOM'!C2:AF1000""),AB$1,FALSE)"),"WFF LC-2 Liquid Oxygen Schematic MP-105")</f>
        <v>WFF LC-2 Liquid Oxygen Schematic MP-105</v>
      </c>
      <c r="AR88" s="40" t="str">
        <f ca="1">IFERROR(__xludf.DUMMYFUNCTION("VLOOKUP($D257,IMPORTRANGE(""1F5N2lheBqU_ssv2fEg7XSiyl0_Jtf24RQubw3IWp7fc"",""'LC-2 BOM'!C2:AF1000""),AB$1,FALSE)"),"WFF LC-2 Liquid Oxygen Schematic MP-105")</f>
        <v>WFF LC-2 Liquid Oxygen Schematic MP-105</v>
      </c>
      <c r="AS88" s="40" t="str">
        <f ca="1">IFERROR(__xludf.DUMMYFUNCTION("VLOOKUP($D257,IMPORTRANGE(""1F5N2lheBqU_ssv2fEg7XSiyl0_Jtf24RQubw3IWp7fc"",""'LC-2 BOM'!C2:AF1000""),AB$1,FALSE)"),"WFF LC-2 Liquid Oxygen Schematic MP-105")</f>
        <v>WFF LC-2 Liquid Oxygen Schematic MP-105</v>
      </c>
      <c r="AT88" s="40" t="str">
        <f ca="1">IFERROR(__xludf.DUMMYFUNCTION("VLOOKUP($D257,IMPORTRANGE(""1F5N2lheBqU_ssv2fEg7XSiyl0_Jtf24RQubw3IWp7fc"",""'LC-2 BOM'!C2:AF1000""),AB$1,FALSE)"),"WFF LC-2 Liquid Oxygen Schematic MP-105")</f>
        <v>WFF LC-2 Liquid Oxygen Schematic MP-105</v>
      </c>
      <c r="AU88" s="40" t="str">
        <f ca="1">IFERROR(__xludf.DUMMYFUNCTION("VLOOKUP($D257,IMPORTRANGE(""1F5N2lheBqU_ssv2fEg7XSiyl0_Jtf24RQubw3IWp7fc"",""'LC-2 BOM'!C2:AF1000""),AB$1,FALSE)"),"WFF LC-2 Liquid Oxygen Schematic MP-105")</f>
        <v>WFF LC-2 Liquid Oxygen Schematic MP-105</v>
      </c>
      <c r="AV88" s="40" t="str">
        <f ca="1">IFERROR(__xludf.DUMMYFUNCTION("VLOOKUP($D257,IMPORTRANGE(""1F5N2lheBqU_ssv2fEg7XSiyl0_Jtf24RQubw3IWp7fc"",""'LC-2 BOM'!C2:AF1000""),AB$1,FALSE)"),"WFF LC-2 Liquid Oxygen Schematic MP-105")</f>
        <v>WFF LC-2 Liquid Oxygen Schematic MP-105</v>
      </c>
      <c r="AW88" s="40" t="str">
        <f ca="1">IFERROR(__xludf.DUMMYFUNCTION("VLOOKUP($D257,IMPORTRANGE(""1F5N2lheBqU_ssv2fEg7XSiyl0_Jtf24RQubw3IWp7fc"",""'LC-2 BOM'!C2:AF1000""),AB$1,FALSE)"),"WFF LC-2 Liquid Oxygen Schematic MP-105")</f>
        <v>WFF LC-2 Liquid Oxygen Schematic MP-105</v>
      </c>
      <c r="AX88" s="40" t="str">
        <f ca="1">IFERROR(__xludf.DUMMYFUNCTION("VLOOKUP($D257,IMPORTRANGE(""1F5N2lheBqU_ssv2fEg7XSiyl0_Jtf24RQubw3IWp7fc"",""'LC-2 BOM'!C2:AF1000""),AB$1,FALSE)"),"WFF LC-2 Liquid Oxygen Schematic MP-105")</f>
        <v>WFF LC-2 Liquid Oxygen Schematic MP-105</v>
      </c>
      <c r="AY88" s="40" t="str">
        <f ca="1">IFERROR(__xludf.DUMMYFUNCTION("VLOOKUP($D257,IMPORTRANGE(""1F5N2lheBqU_ssv2fEg7XSiyl0_Jtf24RQubw3IWp7fc"",""'LC-2 BOM'!C2:AF1000""),AB$1,FALSE)"),"WFF LC-2 Liquid Oxygen Schematic MP-105")</f>
        <v>WFF LC-2 Liquid Oxygen Schematic MP-105</v>
      </c>
      <c r="AZ88" s="40" t="str">
        <f ca="1">IFERROR(__xludf.DUMMYFUNCTION("VLOOKUP($D257,IMPORTRANGE(""1F5N2lheBqU_ssv2fEg7XSiyl0_Jtf24RQubw3IWp7fc"",""'LC-2 BOM'!C2:AF1000""),AB$1,FALSE)"),"WFF LC-2 Liquid Oxygen Schematic MP-105")</f>
        <v>WFF LC-2 Liquid Oxygen Schematic MP-105</v>
      </c>
      <c r="BA88" s="40" t="str">
        <f ca="1">IFERROR(__xludf.DUMMYFUNCTION("VLOOKUP($D257,IMPORTRANGE(""1F5N2lheBqU_ssv2fEg7XSiyl0_Jtf24RQubw3IWp7fc"",""'LC-2 BOM'!C2:AF1000""),AB$1,FALSE)"),"WFF LC-2 Liquid Oxygen Schematic MP-105")</f>
        <v>WFF LC-2 Liquid Oxygen Schematic MP-105</v>
      </c>
    </row>
    <row r="89" spans="1:53" ht="14.25">
      <c r="A89" s="119" t="str">
        <f>CONCATENATE(VLOOKUP(E89,Systems,2,FALSE),"-",VLOOKUP(F89,Subsystems,2,FALSE),"-",VLOOKUP(G89,Components,2,FALSE),"-",VLOOKUP(R89,Metrics,2,FALSE),"-",B89)</f>
        <v>LOX-LS1-DVL-Pos-385</v>
      </c>
      <c r="B89" s="100">
        <v>385</v>
      </c>
      <c r="C89" s="99" t="s">
        <v>279</v>
      </c>
      <c r="D89" s="103" t="s">
        <v>280</v>
      </c>
      <c r="E89" s="99" t="s">
        <v>184</v>
      </c>
      <c r="F89" s="99" t="s">
        <v>220</v>
      </c>
      <c r="G89" s="99" t="s">
        <v>101</v>
      </c>
      <c r="H89" s="100" t="s">
        <v>102</v>
      </c>
      <c r="I89" s="100" t="str">
        <f>VLOOKUP(L89,InterfaceCards,2,FALSE)</f>
        <v>C2</v>
      </c>
      <c r="J89" s="39" t="str">
        <f>VLOOKUP(I89,'REF - Interface Cards'!$F$2:$G$11,2,FALSE)</f>
        <v>CB8</v>
      </c>
      <c r="K89" s="100">
        <f>VLOOKUP(L89,InterfaceCards,3,FALSE)</f>
        <v>4</v>
      </c>
      <c r="L89" s="99" t="s">
        <v>186</v>
      </c>
      <c r="M89" s="99">
        <v>21</v>
      </c>
      <c r="N89" s="96">
        <v>17</v>
      </c>
      <c r="O89" s="100" t="s">
        <v>187</v>
      </c>
      <c r="P89" s="205"/>
      <c r="Q89" s="205"/>
      <c r="R89" s="268" t="s">
        <v>149</v>
      </c>
      <c r="S89" s="119" t="s">
        <v>150</v>
      </c>
      <c r="T89" s="264"/>
      <c r="U89" s="205"/>
      <c r="V89" s="205" t="b">
        <v>0</v>
      </c>
      <c r="W89" s="115" t="str">
        <f>CONCATENATE(L89,":",N89)</f>
        <v>DO7:17</v>
      </c>
      <c r="X89" s="40" t="str">
        <f ca="1">IFERROR(__xludf.DUMMYFUNCTION("VLOOKUP($D119,IMPORTRANGE(""1F5N2lheBqU_ssv2fEg7XSiyl0_Jtf24RQubw3IWp7fc"",""'LC-2 BOM'!C2:AF1000""),X$1,FALSE)"),"05C360")</f>
        <v>05C360</v>
      </c>
      <c r="Y89" s="40" t="str">
        <f ca="1">IFERROR(__xludf.DUMMYFUNCTION("VLOOKUP($D228,IMPORTRANGE(""1zGeY54V42y3h6ga3LEauokEcjIAfHuNXKCYKLfLWtMI"",""'LC-2 BOM'!C2:AF900""),Y$1,FALSE)"),"Ball Valve, Discrete")</f>
        <v>Ball Valve, Discrete</v>
      </c>
      <c r="Z89" s="40" t="str">
        <f ca="1">IFERROR(__xludf.DUMMYFUNCTION("VLOOKUP($D228,IMPORTRANGE(""1zGeY54V42y3h6ga3LEauokEcjIAfHuNXKCYKLfLWtMI"",""'LC-2 BOM'!C2:AF900""),Y$1,FALSE)"),"Ball Valve, Discrete")</f>
        <v>Ball Valve, Discrete</v>
      </c>
      <c r="AA89" s="40" t="str">
        <f ca="1">IFERROR(__xludf.DUMMYFUNCTION("VLOOKUP($D228,IMPORTRANGE(""1zGeY54V42y3h6ga3LEauokEcjIAfHuNXKCYKLfLWtMI"",""'LC-2 BOM'!C2:AF900""),Y$1,FALSE)"),"Ball Valve, Discrete")</f>
        <v>Ball Valve, Discrete</v>
      </c>
      <c r="AB89" s="40" t="str">
        <f ca="1">IFERROR(__xludf.DUMMYFUNCTION("VLOOKUP($D228,IMPORTRANGE(""1F5N2lheBqU_ssv2fEg7XSiyl0_Jtf24RQubw3IWp7fc"",""'LC-2 BOM'!C2:AF1000""),AB$1,FALSE)"),"WFF LC-2 Liquid Oxygen Schematic MP-105")</f>
        <v>WFF LC-2 Liquid Oxygen Schematic MP-105</v>
      </c>
      <c r="AC89" s="40" t="str">
        <f ca="1">IFERROR(__xludf.DUMMYFUNCTION("VLOOKUP($D228,IMPORTRANGE(""1F5N2lheBqU_ssv2fEg7XSiyl0_Jtf24RQubw3IWp7fc"",""'LC-2 BOM'!C2:AF1000""),AB$1,FALSE)"),"WFF LC-2 Liquid Oxygen Schematic MP-105")</f>
        <v>WFF LC-2 Liquid Oxygen Schematic MP-105</v>
      </c>
      <c r="AD89" s="40" t="str">
        <f ca="1">IFERROR(__xludf.DUMMYFUNCTION("VLOOKUP($D228,IMPORTRANGE(""1F5N2lheBqU_ssv2fEg7XSiyl0_Jtf24RQubw3IWp7fc"",""'LC-2 BOM'!C2:AF1000""),AB$1,FALSE)"),"WFF LC-2 Liquid Oxygen Schematic MP-105")</f>
        <v>WFF LC-2 Liquid Oxygen Schematic MP-105</v>
      </c>
      <c r="AE89" s="40" t="str">
        <f ca="1">IFERROR(__xludf.DUMMYFUNCTION("VLOOKUP($D228,IMPORTRANGE(""1F5N2lheBqU_ssv2fEg7XSiyl0_Jtf24RQubw3IWp7fc"",""'LC-2 BOM'!C2:AF1000""),AB$1,FALSE)"),"WFF LC-2 Liquid Oxygen Schematic MP-105")</f>
        <v>WFF LC-2 Liquid Oxygen Schematic MP-105</v>
      </c>
      <c r="AF89" s="40" t="str">
        <f ca="1">IFERROR(__xludf.DUMMYFUNCTION("VLOOKUP($D228,IMPORTRANGE(""1F5N2lheBqU_ssv2fEg7XSiyl0_Jtf24RQubw3IWp7fc"",""'LC-2 BOM'!C2:AF1000""),AB$1,FALSE)"),"WFF LC-2 Liquid Oxygen Schematic MP-105")</f>
        <v>WFF LC-2 Liquid Oxygen Schematic MP-105</v>
      </c>
      <c r="AG89" s="40" t="str">
        <f ca="1">IFERROR(__xludf.DUMMYFUNCTION("VLOOKUP($D228,IMPORTRANGE(""1F5N2lheBqU_ssv2fEg7XSiyl0_Jtf24RQubw3IWp7fc"",""'LC-2 BOM'!C2:AF1000""),AB$1,FALSE)"),"WFF LC-2 Liquid Oxygen Schematic MP-105")</f>
        <v>WFF LC-2 Liquid Oxygen Schematic MP-105</v>
      </c>
      <c r="AH89" s="40" t="str">
        <f ca="1">IFERROR(__xludf.DUMMYFUNCTION("VLOOKUP($D228,IMPORTRANGE(""1F5N2lheBqU_ssv2fEg7XSiyl0_Jtf24RQubw3IWp7fc"",""'LC-2 BOM'!C2:AF1000""),AB$1,FALSE)"),"WFF LC-2 Liquid Oxygen Schematic MP-105")</f>
        <v>WFF LC-2 Liquid Oxygen Schematic MP-105</v>
      </c>
      <c r="AI89" s="40" t="str">
        <f ca="1">IFERROR(__xludf.DUMMYFUNCTION("VLOOKUP($D228,IMPORTRANGE(""1F5N2lheBqU_ssv2fEg7XSiyl0_Jtf24RQubw3IWp7fc"",""'LC-2 BOM'!C2:AF1000""),AB$1,FALSE)"),"WFF LC-2 Liquid Oxygen Schematic MP-105")</f>
        <v>WFF LC-2 Liquid Oxygen Schematic MP-105</v>
      </c>
      <c r="AJ89" s="40" t="str">
        <f ca="1">IFERROR(__xludf.DUMMYFUNCTION("VLOOKUP($D228,IMPORTRANGE(""1F5N2lheBqU_ssv2fEg7XSiyl0_Jtf24RQubw3IWp7fc"",""'LC-2 BOM'!C2:AF1000""),AB$1,FALSE)"),"WFF LC-2 Liquid Oxygen Schematic MP-105")</f>
        <v>WFF LC-2 Liquid Oxygen Schematic MP-105</v>
      </c>
      <c r="AK89" s="40" t="str">
        <f ca="1">IFERROR(__xludf.DUMMYFUNCTION("VLOOKUP($D228,IMPORTRANGE(""1F5N2lheBqU_ssv2fEg7XSiyl0_Jtf24RQubw3IWp7fc"",""'LC-2 BOM'!C2:AF1000""),AB$1,FALSE)"),"WFF LC-2 Liquid Oxygen Schematic MP-105")</f>
        <v>WFF LC-2 Liquid Oxygen Schematic MP-105</v>
      </c>
      <c r="AL89" s="40" t="str">
        <f ca="1">IFERROR(__xludf.DUMMYFUNCTION("VLOOKUP($D228,IMPORTRANGE(""1F5N2lheBqU_ssv2fEg7XSiyl0_Jtf24RQubw3IWp7fc"",""'LC-2 BOM'!C2:AF1000""),AB$1,FALSE)"),"WFF LC-2 Liquid Oxygen Schematic MP-105")</f>
        <v>WFF LC-2 Liquid Oxygen Schematic MP-105</v>
      </c>
      <c r="AM89" s="40" t="str">
        <f ca="1">IFERROR(__xludf.DUMMYFUNCTION("VLOOKUP($D228,IMPORTRANGE(""1F5N2lheBqU_ssv2fEg7XSiyl0_Jtf24RQubw3IWp7fc"",""'LC-2 BOM'!C2:AF1000""),AB$1,FALSE)"),"WFF LC-2 Liquid Oxygen Schematic MP-105")</f>
        <v>WFF LC-2 Liquid Oxygen Schematic MP-105</v>
      </c>
      <c r="AN89" s="40" t="str">
        <f ca="1">IFERROR(__xludf.DUMMYFUNCTION("VLOOKUP($D228,IMPORTRANGE(""1F5N2lheBqU_ssv2fEg7XSiyl0_Jtf24RQubw3IWp7fc"",""'LC-2 BOM'!C2:AF1000""),AB$1,FALSE)"),"WFF LC-2 Liquid Oxygen Schematic MP-105")</f>
        <v>WFF LC-2 Liquid Oxygen Schematic MP-105</v>
      </c>
      <c r="AO89" s="40" t="str">
        <f ca="1">IFERROR(__xludf.DUMMYFUNCTION("VLOOKUP($D228,IMPORTRANGE(""1F5N2lheBqU_ssv2fEg7XSiyl0_Jtf24RQubw3IWp7fc"",""'LC-2 BOM'!C2:AF1000""),AB$1,FALSE)"),"WFF LC-2 Liquid Oxygen Schematic MP-105")</f>
        <v>WFF LC-2 Liquid Oxygen Schematic MP-105</v>
      </c>
      <c r="AP89" s="40" t="str">
        <f ca="1">IFERROR(__xludf.DUMMYFUNCTION("VLOOKUP($D228,IMPORTRANGE(""1F5N2lheBqU_ssv2fEg7XSiyl0_Jtf24RQubw3IWp7fc"",""'LC-2 BOM'!C2:AF1000""),AB$1,FALSE)"),"WFF LC-2 Liquid Oxygen Schematic MP-105")</f>
        <v>WFF LC-2 Liquid Oxygen Schematic MP-105</v>
      </c>
      <c r="AQ89" s="40" t="str">
        <f ca="1">IFERROR(__xludf.DUMMYFUNCTION("VLOOKUP($D228,IMPORTRANGE(""1F5N2lheBqU_ssv2fEg7XSiyl0_Jtf24RQubw3IWp7fc"",""'LC-2 BOM'!C2:AF1000""),AB$1,FALSE)"),"WFF LC-2 Liquid Oxygen Schematic MP-105")</f>
        <v>WFF LC-2 Liquid Oxygen Schematic MP-105</v>
      </c>
      <c r="AR89" s="40" t="str">
        <f ca="1">IFERROR(__xludf.DUMMYFUNCTION("VLOOKUP($D228,IMPORTRANGE(""1F5N2lheBqU_ssv2fEg7XSiyl0_Jtf24RQubw3IWp7fc"",""'LC-2 BOM'!C2:AF1000""),AB$1,FALSE)"),"WFF LC-2 Liquid Oxygen Schematic MP-105")</f>
        <v>WFF LC-2 Liquid Oxygen Schematic MP-105</v>
      </c>
      <c r="AS89" s="40" t="str">
        <f ca="1">IFERROR(__xludf.DUMMYFUNCTION("VLOOKUP($D228,IMPORTRANGE(""1F5N2lheBqU_ssv2fEg7XSiyl0_Jtf24RQubw3IWp7fc"",""'LC-2 BOM'!C2:AF1000""),AB$1,FALSE)"),"WFF LC-2 Liquid Oxygen Schematic MP-105")</f>
        <v>WFF LC-2 Liquid Oxygen Schematic MP-105</v>
      </c>
      <c r="AT89" s="40" t="str">
        <f ca="1">IFERROR(__xludf.DUMMYFUNCTION("VLOOKUP($D228,IMPORTRANGE(""1F5N2lheBqU_ssv2fEg7XSiyl0_Jtf24RQubw3IWp7fc"",""'LC-2 BOM'!C2:AF1000""),AB$1,FALSE)"),"WFF LC-2 Liquid Oxygen Schematic MP-105")</f>
        <v>WFF LC-2 Liquid Oxygen Schematic MP-105</v>
      </c>
      <c r="AU89" s="40" t="str">
        <f ca="1">IFERROR(__xludf.DUMMYFUNCTION("VLOOKUP($D228,IMPORTRANGE(""1F5N2lheBqU_ssv2fEg7XSiyl0_Jtf24RQubw3IWp7fc"",""'LC-2 BOM'!C2:AF1000""),AB$1,FALSE)"),"WFF LC-2 Liquid Oxygen Schematic MP-105")</f>
        <v>WFF LC-2 Liquid Oxygen Schematic MP-105</v>
      </c>
      <c r="AV89" s="40" t="str">
        <f ca="1">IFERROR(__xludf.DUMMYFUNCTION("VLOOKUP($D228,IMPORTRANGE(""1F5N2lheBqU_ssv2fEg7XSiyl0_Jtf24RQubw3IWp7fc"",""'LC-2 BOM'!C2:AF1000""),AB$1,FALSE)"),"WFF LC-2 Liquid Oxygen Schematic MP-105")</f>
        <v>WFF LC-2 Liquid Oxygen Schematic MP-105</v>
      </c>
      <c r="AW89" s="40" t="str">
        <f ca="1">IFERROR(__xludf.DUMMYFUNCTION("VLOOKUP($D228,IMPORTRANGE(""1F5N2lheBqU_ssv2fEg7XSiyl0_Jtf24RQubw3IWp7fc"",""'LC-2 BOM'!C2:AF1000""),AB$1,FALSE)"),"WFF LC-2 Liquid Oxygen Schematic MP-105")</f>
        <v>WFF LC-2 Liquid Oxygen Schematic MP-105</v>
      </c>
      <c r="AX89" s="40" t="str">
        <f ca="1">IFERROR(__xludf.DUMMYFUNCTION("VLOOKUP($D228,IMPORTRANGE(""1F5N2lheBqU_ssv2fEg7XSiyl0_Jtf24RQubw3IWp7fc"",""'LC-2 BOM'!C2:AF1000""),AB$1,FALSE)"),"WFF LC-2 Liquid Oxygen Schematic MP-105")</f>
        <v>WFF LC-2 Liquid Oxygen Schematic MP-105</v>
      </c>
      <c r="AY89" s="40" t="str">
        <f ca="1">IFERROR(__xludf.DUMMYFUNCTION("VLOOKUP($D228,IMPORTRANGE(""1F5N2lheBqU_ssv2fEg7XSiyl0_Jtf24RQubw3IWp7fc"",""'LC-2 BOM'!C2:AF1000""),AB$1,FALSE)"),"WFF LC-2 Liquid Oxygen Schematic MP-105")</f>
        <v>WFF LC-2 Liquid Oxygen Schematic MP-105</v>
      </c>
      <c r="AZ89" s="40" t="str">
        <f ca="1">IFERROR(__xludf.DUMMYFUNCTION("VLOOKUP($D228,IMPORTRANGE(""1F5N2lheBqU_ssv2fEg7XSiyl0_Jtf24RQubw3IWp7fc"",""'LC-2 BOM'!C2:AF1000""),AB$1,FALSE)"),"WFF LC-2 Liquid Oxygen Schematic MP-105")</f>
        <v>WFF LC-2 Liquid Oxygen Schematic MP-105</v>
      </c>
      <c r="BA89" s="40" t="str">
        <f ca="1">IFERROR(__xludf.DUMMYFUNCTION("VLOOKUP($D228,IMPORTRANGE(""1F5N2lheBqU_ssv2fEg7XSiyl0_Jtf24RQubw3IWp7fc"",""'LC-2 BOM'!C2:AF1000""),AB$1,FALSE)"),"WFF LC-2 Liquid Oxygen Schematic MP-105")</f>
        <v>WFF LC-2 Liquid Oxygen Schematic MP-105</v>
      </c>
    </row>
    <row r="90" spans="1:53" ht="14.25">
      <c r="A90" s="119" t="str">
        <f>CONCATENATE(VLOOKUP(E90,Systems,2,FALSE),"-",VLOOKUP(F90,Subsystems,2,FALSE),"-",VLOOKUP(G90,Components,2,FALSE),"-",VLOOKUP(R90,Metrics,2,FALSE),"-",B90)</f>
        <v>LOX-LS1-LS-PxO-347</v>
      </c>
      <c r="B90" s="100">
        <v>347</v>
      </c>
      <c r="C90" s="99" t="s">
        <v>281</v>
      </c>
      <c r="D90" s="263" t="s">
        <v>282</v>
      </c>
      <c r="E90" s="99" t="s">
        <v>184</v>
      </c>
      <c r="F90" s="99" t="s">
        <v>220</v>
      </c>
      <c r="G90" s="99" t="s">
        <v>88</v>
      </c>
      <c r="H90" s="100" t="s">
        <v>89</v>
      </c>
      <c r="I90" s="100" t="str">
        <f>VLOOKUP(L90,InterfaceCards,2,FALSE)</f>
        <v>C2</v>
      </c>
      <c r="J90" s="39" t="str">
        <f>VLOOKUP(I90,'REF - Interface Cards'!$F$2:$G$11,2,FALSE)</f>
        <v>CB8</v>
      </c>
      <c r="K90" s="100">
        <f>VLOOKUP(L90,InterfaceCards,3,FALSE)</f>
        <v>6</v>
      </c>
      <c r="L90" s="99" t="s">
        <v>227</v>
      </c>
      <c r="M90" s="99">
        <v>15</v>
      </c>
      <c r="N90" s="96">
        <v>12</v>
      </c>
      <c r="O90" s="100" t="s">
        <v>187</v>
      </c>
      <c r="P90" s="99"/>
      <c r="Q90" s="99"/>
      <c r="R90" s="268" t="s">
        <v>95</v>
      </c>
      <c r="S90" s="99" t="s">
        <v>96</v>
      </c>
      <c r="T90" s="100"/>
      <c r="U90" s="205"/>
      <c r="V90" s="205" t="b">
        <v>0</v>
      </c>
      <c r="W90" s="115" t="str">
        <f>CONCATENATE(L90,":",N90)</f>
        <v>DI8:12</v>
      </c>
      <c r="X90" s="40" t="str">
        <f ca="1">IFERROR(__xludf.DUMMYFUNCTION("VLOOKUP($D119,IMPORTRANGE(""1F5N2lheBqU_ssv2fEg7XSiyl0_Jtf24RQubw3IWp7fc"",""'LC-2 BOM'!C2:AF1000""),X$1,FALSE)"),"05C360")</f>
        <v>05C360</v>
      </c>
      <c r="Y90" s="40" t="str">
        <f ca="1">IFERROR(__xludf.DUMMYFUNCTION("VLOOKUP($D258,IMPORTRANGE(""1zGeY54V42y3h6ga3LEauokEcjIAfHuNXKCYKLfLWtMI"",""'LC-2 BOM'!C2:AF900""),Y$1,FALSE)"),"Controller")</f>
        <v>Controller</v>
      </c>
      <c r="Z90" s="40" t="str">
        <f ca="1">IFERROR(__xludf.DUMMYFUNCTION("VLOOKUP($D258,IMPORTRANGE(""1zGeY54V42y3h6ga3LEauokEcjIAfHuNXKCYKLfLWtMI"",""'LC-2 BOM'!C2:AF900""),Y$1,FALSE)"),"Controller")</f>
        <v>Controller</v>
      </c>
      <c r="AA90" s="40" t="str">
        <f ca="1">IFERROR(__xludf.DUMMYFUNCTION("VLOOKUP($D258,IMPORTRANGE(""1zGeY54V42y3h6ga3LEauokEcjIAfHuNXKCYKLfLWtMI"",""'LC-2 BOM'!C2:AF900""),Y$1,FALSE)"),"Controller")</f>
        <v>Controller</v>
      </c>
      <c r="AB90" s="40" t="str">
        <f ca="1">IFERROR(__xludf.DUMMYFUNCTION("VLOOKUP($D258,IMPORTRANGE(""1F5N2lheBqU_ssv2fEg7XSiyl0_Jtf24RQubw3IWp7fc"",""'LC-2 BOM'!C2:AF1000""),AB$1,FALSE)"),"WFF LC-2 Liquid Oxygen Schematic MP-105")</f>
        <v>WFF LC-2 Liquid Oxygen Schematic MP-105</v>
      </c>
      <c r="AC90" s="40" t="str">
        <f ca="1">IFERROR(__xludf.DUMMYFUNCTION("VLOOKUP($D258,IMPORTRANGE(""1F5N2lheBqU_ssv2fEg7XSiyl0_Jtf24RQubw3IWp7fc"",""'LC-2 BOM'!C2:AF1000""),AB$1,FALSE)"),"WFF LC-2 Liquid Oxygen Schematic MP-105")</f>
        <v>WFF LC-2 Liquid Oxygen Schematic MP-105</v>
      </c>
      <c r="AD90" s="40" t="str">
        <f ca="1">IFERROR(__xludf.DUMMYFUNCTION("VLOOKUP($D258,IMPORTRANGE(""1F5N2lheBqU_ssv2fEg7XSiyl0_Jtf24RQubw3IWp7fc"",""'LC-2 BOM'!C2:AF1000""),AB$1,FALSE)"),"WFF LC-2 Liquid Oxygen Schematic MP-105")</f>
        <v>WFF LC-2 Liquid Oxygen Schematic MP-105</v>
      </c>
      <c r="AE90" s="40" t="str">
        <f ca="1">IFERROR(__xludf.DUMMYFUNCTION("VLOOKUP($D258,IMPORTRANGE(""1F5N2lheBqU_ssv2fEg7XSiyl0_Jtf24RQubw3IWp7fc"",""'LC-2 BOM'!C2:AF1000""),AB$1,FALSE)"),"WFF LC-2 Liquid Oxygen Schematic MP-105")</f>
        <v>WFF LC-2 Liquid Oxygen Schematic MP-105</v>
      </c>
      <c r="AF90" s="40" t="str">
        <f ca="1">IFERROR(__xludf.DUMMYFUNCTION("VLOOKUP($D258,IMPORTRANGE(""1F5N2lheBqU_ssv2fEg7XSiyl0_Jtf24RQubw3IWp7fc"",""'LC-2 BOM'!C2:AF1000""),AB$1,FALSE)"),"WFF LC-2 Liquid Oxygen Schematic MP-105")</f>
        <v>WFF LC-2 Liquid Oxygen Schematic MP-105</v>
      </c>
      <c r="AG90" s="40" t="str">
        <f ca="1">IFERROR(__xludf.DUMMYFUNCTION("VLOOKUP($D258,IMPORTRANGE(""1F5N2lheBqU_ssv2fEg7XSiyl0_Jtf24RQubw3IWp7fc"",""'LC-2 BOM'!C2:AF1000""),AB$1,FALSE)"),"WFF LC-2 Liquid Oxygen Schematic MP-105")</f>
        <v>WFF LC-2 Liquid Oxygen Schematic MP-105</v>
      </c>
      <c r="AH90" s="40" t="str">
        <f ca="1">IFERROR(__xludf.DUMMYFUNCTION("VLOOKUP($D258,IMPORTRANGE(""1F5N2lheBqU_ssv2fEg7XSiyl0_Jtf24RQubw3IWp7fc"",""'LC-2 BOM'!C2:AF1000""),AB$1,FALSE)"),"WFF LC-2 Liquid Oxygen Schematic MP-105")</f>
        <v>WFF LC-2 Liquid Oxygen Schematic MP-105</v>
      </c>
      <c r="AI90" s="40" t="str">
        <f ca="1">IFERROR(__xludf.DUMMYFUNCTION("VLOOKUP($D258,IMPORTRANGE(""1F5N2lheBqU_ssv2fEg7XSiyl0_Jtf24RQubw3IWp7fc"",""'LC-2 BOM'!C2:AF1000""),AB$1,FALSE)"),"WFF LC-2 Liquid Oxygen Schematic MP-105")</f>
        <v>WFF LC-2 Liquid Oxygen Schematic MP-105</v>
      </c>
      <c r="AJ90" s="40" t="str">
        <f ca="1">IFERROR(__xludf.DUMMYFUNCTION("VLOOKUP($D258,IMPORTRANGE(""1F5N2lheBqU_ssv2fEg7XSiyl0_Jtf24RQubw3IWp7fc"",""'LC-2 BOM'!C2:AF1000""),AB$1,FALSE)"),"WFF LC-2 Liquid Oxygen Schematic MP-105")</f>
        <v>WFF LC-2 Liquid Oxygen Schematic MP-105</v>
      </c>
      <c r="AK90" s="40" t="str">
        <f ca="1">IFERROR(__xludf.DUMMYFUNCTION("VLOOKUP($D258,IMPORTRANGE(""1F5N2lheBqU_ssv2fEg7XSiyl0_Jtf24RQubw3IWp7fc"",""'LC-2 BOM'!C2:AF1000""),AB$1,FALSE)"),"WFF LC-2 Liquid Oxygen Schematic MP-105")</f>
        <v>WFF LC-2 Liquid Oxygen Schematic MP-105</v>
      </c>
      <c r="AL90" s="40" t="str">
        <f ca="1">IFERROR(__xludf.DUMMYFUNCTION("VLOOKUP($D258,IMPORTRANGE(""1F5N2lheBqU_ssv2fEg7XSiyl0_Jtf24RQubw3IWp7fc"",""'LC-2 BOM'!C2:AF1000""),AB$1,FALSE)"),"WFF LC-2 Liquid Oxygen Schematic MP-105")</f>
        <v>WFF LC-2 Liquid Oxygen Schematic MP-105</v>
      </c>
      <c r="AM90" s="40" t="str">
        <f ca="1">IFERROR(__xludf.DUMMYFUNCTION("VLOOKUP($D258,IMPORTRANGE(""1F5N2lheBqU_ssv2fEg7XSiyl0_Jtf24RQubw3IWp7fc"",""'LC-2 BOM'!C2:AF1000""),AB$1,FALSE)"),"WFF LC-2 Liquid Oxygen Schematic MP-105")</f>
        <v>WFF LC-2 Liquid Oxygen Schematic MP-105</v>
      </c>
      <c r="AN90" s="40" t="str">
        <f ca="1">IFERROR(__xludf.DUMMYFUNCTION("VLOOKUP($D258,IMPORTRANGE(""1F5N2lheBqU_ssv2fEg7XSiyl0_Jtf24RQubw3IWp7fc"",""'LC-2 BOM'!C2:AF1000""),AB$1,FALSE)"),"WFF LC-2 Liquid Oxygen Schematic MP-105")</f>
        <v>WFF LC-2 Liquid Oxygen Schematic MP-105</v>
      </c>
      <c r="AO90" s="40" t="str">
        <f ca="1">IFERROR(__xludf.DUMMYFUNCTION("VLOOKUP($D258,IMPORTRANGE(""1F5N2lheBqU_ssv2fEg7XSiyl0_Jtf24RQubw3IWp7fc"",""'LC-2 BOM'!C2:AF1000""),AB$1,FALSE)"),"WFF LC-2 Liquid Oxygen Schematic MP-105")</f>
        <v>WFF LC-2 Liquid Oxygen Schematic MP-105</v>
      </c>
      <c r="AP90" s="40" t="str">
        <f ca="1">IFERROR(__xludf.DUMMYFUNCTION("VLOOKUP($D258,IMPORTRANGE(""1F5N2lheBqU_ssv2fEg7XSiyl0_Jtf24RQubw3IWp7fc"",""'LC-2 BOM'!C2:AF1000""),AB$1,FALSE)"),"WFF LC-2 Liquid Oxygen Schematic MP-105")</f>
        <v>WFF LC-2 Liquid Oxygen Schematic MP-105</v>
      </c>
      <c r="AQ90" s="40" t="str">
        <f ca="1">IFERROR(__xludf.DUMMYFUNCTION("VLOOKUP($D258,IMPORTRANGE(""1F5N2lheBqU_ssv2fEg7XSiyl0_Jtf24RQubw3IWp7fc"",""'LC-2 BOM'!C2:AF1000""),AB$1,FALSE)"),"WFF LC-2 Liquid Oxygen Schematic MP-105")</f>
        <v>WFF LC-2 Liquid Oxygen Schematic MP-105</v>
      </c>
      <c r="AR90" s="40" t="str">
        <f ca="1">IFERROR(__xludf.DUMMYFUNCTION("VLOOKUP($D258,IMPORTRANGE(""1F5N2lheBqU_ssv2fEg7XSiyl0_Jtf24RQubw3IWp7fc"",""'LC-2 BOM'!C2:AF1000""),AB$1,FALSE)"),"WFF LC-2 Liquid Oxygen Schematic MP-105")</f>
        <v>WFF LC-2 Liquid Oxygen Schematic MP-105</v>
      </c>
      <c r="AS90" s="40" t="str">
        <f ca="1">IFERROR(__xludf.DUMMYFUNCTION("VLOOKUP($D258,IMPORTRANGE(""1F5N2lheBqU_ssv2fEg7XSiyl0_Jtf24RQubw3IWp7fc"",""'LC-2 BOM'!C2:AF1000""),AB$1,FALSE)"),"WFF LC-2 Liquid Oxygen Schematic MP-105")</f>
        <v>WFF LC-2 Liquid Oxygen Schematic MP-105</v>
      </c>
      <c r="AT90" s="40" t="str">
        <f ca="1">IFERROR(__xludf.DUMMYFUNCTION("VLOOKUP($D258,IMPORTRANGE(""1F5N2lheBqU_ssv2fEg7XSiyl0_Jtf24RQubw3IWp7fc"",""'LC-2 BOM'!C2:AF1000""),AB$1,FALSE)"),"WFF LC-2 Liquid Oxygen Schematic MP-105")</f>
        <v>WFF LC-2 Liquid Oxygen Schematic MP-105</v>
      </c>
      <c r="AU90" s="40" t="str">
        <f ca="1">IFERROR(__xludf.DUMMYFUNCTION("VLOOKUP($D258,IMPORTRANGE(""1F5N2lheBqU_ssv2fEg7XSiyl0_Jtf24RQubw3IWp7fc"",""'LC-2 BOM'!C2:AF1000""),AB$1,FALSE)"),"WFF LC-2 Liquid Oxygen Schematic MP-105")</f>
        <v>WFF LC-2 Liquid Oxygen Schematic MP-105</v>
      </c>
      <c r="AV90" s="40" t="str">
        <f ca="1">IFERROR(__xludf.DUMMYFUNCTION("VLOOKUP($D258,IMPORTRANGE(""1F5N2lheBqU_ssv2fEg7XSiyl0_Jtf24RQubw3IWp7fc"",""'LC-2 BOM'!C2:AF1000""),AB$1,FALSE)"),"WFF LC-2 Liquid Oxygen Schematic MP-105")</f>
        <v>WFF LC-2 Liquid Oxygen Schematic MP-105</v>
      </c>
      <c r="AW90" s="40" t="str">
        <f ca="1">IFERROR(__xludf.DUMMYFUNCTION("VLOOKUP($D258,IMPORTRANGE(""1F5N2lheBqU_ssv2fEg7XSiyl0_Jtf24RQubw3IWp7fc"",""'LC-2 BOM'!C2:AF1000""),AB$1,FALSE)"),"WFF LC-2 Liquid Oxygen Schematic MP-105")</f>
        <v>WFF LC-2 Liquid Oxygen Schematic MP-105</v>
      </c>
      <c r="AX90" s="40" t="str">
        <f ca="1">IFERROR(__xludf.DUMMYFUNCTION("VLOOKUP($D258,IMPORTRANGE(""1F5N2lheBqU_ssv2fEg7XSiyl0_Jtf24RQubw3IWp7fc"",""'LC-2 BOM'!C2:AF1000""),AB$1,FALSE)"),"WFF LC-2 Liquid Oxygen Schematic MP-105")</f>
        <v>WFF LC-2 Liquid Oxygen Schematic MP-105</v>
      </c>
      <c r="AY90" s="40" t="str">
        <f ca="1">IFERROR(__xludf.DUMMYFUNCTION("VLOOKUP($D258,IMPORTRANGE(""1F5N2lheBqU_ssv2fEg7XSiyl0_Jtf24RQubw3IWp7fc"",""'LC-2 BOM'!C2:AF1000""),AB$1,FALSE)"),"WFF LC-2 Liquid Oxygen Schematic MP-105")</f>
        <v>WFF LC-2 Liquid Oxygen Schematic MP-105</v>
      </c>
      <c r="AZ90" s="40" t="str">
        <f ca="1">IFERROR(__xludf.DUMMYFUNCTION("VLOOKUP($D258,IMPORTRANGE(""1F5N2lheBqU_ssv2fEg7XSiyl0_Jtf24RQubw3IWp7fc"",""'LC-2 BOM'!C2:AF1000""),AB$1,FALSE)"),"WFF LC-2 Liquid Oxygen Schematic MP-105")</f>
        <v>WFF LC-2 Liquid Oxygen Schematic MP-105</v>
      </c>
      <c r="BA90" s="40" t="str">
        <f ca="1">IFERROR(__xludf.DUMMYFUNCTION("VLOOKUP($D258,IMPORTRANGE(""1F5N2lheBqU_ssv2fEg7XSiyl0_Jtf24RQubw3IWp7fc"",""'LC-2 BOM'!C2:AF1000""),AB$1,FALSE)"),"WFF LC-2 Liquid Oxygen Schematic MP-105")</f>
        <v>WFF LC-2 Liquid Oxygen Schematic MP-105</v>
      </c>
    </row>
    <row r="91" spans="1:53" ht="14.25">
      <c r="A91" s="119" t="str">
        <f>CONCATENATE(VLOOKUP(E91,Systems,2,FALSE),"-",VLOOKUP(F91,Subsystems,2,FALSE),"-",VLOOKUP(G91,Components,2,FALSE),"-",VLOOKUP(R91,Metrics,2,FALSE),"-",B91)</f>
        <v>LOX-LS1-LS-PxC-348</v>
      </c>
      <c r="B91" s="100">
        <v>348</v>
      </c>
      <c r="C91" s="99" t="s">
        <v>283</v>
      </c>
      <c r="D91" s="263" t="s">
        <v>282</v>
      </c>
      <c r="E91" s="99" t="s">
        <v>184</v>
      </c>
      <c r="F91" s="99" t="s">
        <v>220</v>
      </c>
      <c r="G91" s="99" t="s">
        <v>88</v>
      </c>
      <c r="H91" s="100" t="s">
        <v>89</v>
      </c>
      <c r="I91" s="100" t="str">
        <f>VLOOKUP(L91,InterfaceCards,2,FALSE)</f>
        <v>C2</v>
      </c>
      <c r="J91" s="39" t="str">
        <f>VLOOKUP(I91,'REF - Interface Cards'!$F$2:$G$11,2,FALSE)</f>
        <v>CB8</v>
      </c>
      <c r="K91" s="267">
        <f>VLOOKUP(L91,InterfaceCards,3,FALSE)</f>
        <v>6</v>
      </c>
      <c r="L91" s="99" t="s">
        <v>227</v>
      </c>
      <c r="M91" s="99">
        <v>16</v>
      </c>
      <c r="N91" s="96">
        <v>13</v>
      </c>
      <c r="O91" s="100" t="s">
        <v>187</v>
      </c>
      <c r="P91" s="99"/>
      <c r="Q91" s="99"/>
      <c r="R91" s="100" t="s">
        <v>99</v>
      </c>
      <c r="S91" s="99" t="s">
        <v>96</v>
      </c>
      <c r="T91" s="100"/>
      <c r="U91" s="205"/>
      <c r="V91" s="205" t="b">
        <v>0</v>
      </c>
      <c r="W91" s="115" t="str">
        <f>CONCATENATE(L91,":",N91)</f>
        <v>DI8:13</v>
      </c>
      <c r="X91" s="40" t="str">
        <f ca="1">IFERROR(__xludf.DUMMYFUNCTION("VLOOKUP($D119,IMPORTRANGE(""1F5N2lheBqU_ssv2fEg7XSiyl0_Jtf24RQubw3IWp7fc"",""'LC-2 BOM'!C2:AF1000""),X$1,FALSE)"),"05C360")</f>
        <v>05C360</v>
      </c>
      <c r="Y91" s="40" t="str">
        <f ca="1">IFERROR(__xludf.DUMMYFUNCTION("VLOOKUP($D259,IMPORTRANGE(""1zGeY54V42y3h6ga3LEauokEcjIAfHuNXKCYKLfLWtMI"",""'LC-2 BOM'!C2:AF900""),Y$1,FALSE)"),"Controller")</f>
        <v>Controller</v>
      </c>
      <c r="Z91" s="40" t="str">
        <f ca="1">IFERROR(__xludf.DUMMYFUNCTION("VLOOKUP($D259,IMPORTRANGE(""1zGeY54V42y3h6ga3LEauokEcjIAfHuNXKCYKLfLWtMI"",""'LC-2 BOM'!C2:AF900""),Y$1,FALSE)"),"Controller")</f>
        <v>Controller</v>
      </c>
      <c r="AA91" s="40" t="str">
        <f ca="1">IFERROR(__xludf.DUMMYFUNCTION("VLOOKUP($D259,IMPORTRANGE(""1zGeY54V42y3h6ga3LEauokEcjIAfHuNXKCYKLfLWtMI"",""'LC-2 BOM'!C2:AF900""),Y$1,FALSE)"),"Controller")</f>
        <v>Controller</v>
      </c>
      <c r="AB91" s="40" t="str">
        <f ca="1">IFERROR(__xludf.DUMMYFUNCTION("VLOOKUP($D259,IMPORTRANGE(""1F5N2lheBqU_ssv2fEg7XSiyl0_Jtf24RQubw3IWp7fc"",""'LC-2 BOM'!C2:AF1000""),AB$1,FALSE)"),"WFF LC-2 Liquid Oxygen Schematic MP-105")</f>
        <v>WFF LC-2 Liquid Oxygen Schematic MP-105</v>
      </c>
      <c r="AC91" s="40" t="str">
        <f ca="1">IFERROR(__xludf.DUMMYFUNCTION("VLOOKUP($D259,IMPORTRANGE(""1F5N2lheBqU_ssv2fEg7XSiyl0_Jtf24RQubw3IWp7fc"",""'LC-2 BOM'!C2:AF1000""),AB$1,FALSE)"),"WFF LC-2 Liquid Oxygen Schematic MP-105")</f>
        <v>WFF LC-2 Liquid Oxygen Schematic MP-105</v>
      </c>
      <c r="AD91" s="40" t="str">
        <f ca="1">IFERROR(__xludf.DUMMYFUNCTION("VLOOKUP($D259,IMPORTRANGE(""1F5N2lheBqU_ssv2fEg7XSiyl0_Jtf24RQubw3IWp7fc"",""'LC-2 BOM'!C2:AF1000""),AB$1,FALSE)"),"WFF LC-2 Liquid Oxygen Schematic MP-105")</f>
        <v>WFF LC-2 Liquid Oxygen Schematic MP-105</v>
      </c>
      <c r="AE91" s="40" t="str">
        <f ca="1">IFERROR(__xludf.DUMMYFUNCTION("VLOOKUP($D259,IMPORTRANGE(""1F5N2lheBqU_ssv2fEg7XSiyl0_Jtf24RQubw3IWp7fc"",""'LC-2 BOM'!C2:AF1000""),AB$1,FALSE)"),"WFF LC-2 Liquid Oxygen Schematic MP-105")</f>
        <v>WFF LC-2 Liquid Oxygen Schematic MP-105</v>
      </c>
      <c r="AF91" s="40" t="str">
        <f ca="1">IFERROR(__xludf.DUMMYFUNCTION("VLOOKUP($D259,IMPORTRANGE(""1F5N2lheBqU_ssv2fEg7XSiyl0_Jtf24RQubw3IWp7fc"",""'LC-2 BOM'!C2:AF1000""),AB$1,FALSE)"),"WFF LC-2 Liquid Oxygen Schematic MP-105")</f>
        <v>WFF LC-2 Liquid Oxygen Schematic MP-105</v>
      </c>
      <c r="AG91" s="40" t="str">
        <f ca="1">IFERROR(__xludf.DUMMYFUNCTION("VLOOKUP($D259,IMPORTRANGE(""1F5N2lheBqU_ssv2fEg7XSiyl0_Jtf24RQubw3IWp7fc"",""'LC-2 BOM'!C2:AF1000""),AB$1,FALSE)"),"WFF LC-2 Liquid Oxygen Schematic MP-105")</f>
        <v>WFF LC-2 Liquid Oxygen Schematic MP-105</v>
      </c>
      <c r="AH91" s="40" t="str">
        <f ca="1">IFERROR(__xludf.DUMMYFUNCTION("VLOOKUP($D259,IMPORTRANGE(""1F5N2lheBqU_ssv2fEg7XSiyl0_Jtf24RQubw3IWp7fc"",""'LC-2 BOM'!C2:AF1000""),AB$1,FALSE)"),"WFF LC-2 Liquid Oxygen Schematic MP-105")</f>
        <v>WFF LC-2 Liquid Oxygen Schematic MP-105</v>
      </c>
      <c r="AI91" s="40" t="str">
        <f ca="1">IFERROR(__xludf.DUMMYFUNCTION("VLOOKUP($D259,IMPORTRANGE(""1F5N2lheBqU_ssv2fEg7XSiyl0_Jtf24RQubw3IWp7fc"",""'LC-2 BOM'!C2:AF1000""),AB$1,FALSE)"),"WFF LC-2 Liquid Oxygen Schematic MP-105")</f>
        <v>WFF LC-2 Liquid Oxygen Schematic MP-105</v>
      </c>
      <c r="AJ91" s="40" t="str">
        <f ca="1">IFERROR(__xludf.DUMMYFUNCTION("VLOOKUP($D259,IMPORTRANGE(""1F5N2lheBqU_ssv2fEg7XSiyl0_Jtf24RQubw3IWp7fc"",""'LC-2 BOM'!C2:AF1000""),AB$1,FALSE)"),"WFF LC-2 Liquid Oxygen Schematic MP-105")</f>
        <v>WFF LC-2 Liquid Oxygen Schematic MP-105</v>
      </c>
      <c r="AK91" s="40" t="str">
        <f ca="1">IFERROR(__xludf.DUMMYFUNCTION("VLOOKUP($D259,IMPORTRANGE(""1F5N2lheBqU_ssv2fEg7XSiyl0_Jtf24RQubw3IWp7fc"",""'LC-2 BOM'!C2:AF1000""),AB$1,FALSE)"),"WFF LC-2 Liquid Oxygen Schematic MP-105")</f>
        <v>WFF LC-2 Liquid Oxygen Schematic MP-105</v>
      </c>
      <c r="AL91" s="40" t="str">
        <f ca="1">IFERROR(__xludf.DUMMYFUNCTION("VLOOKUP($D259,IMPORTRANGE(""1F5N2lheBqU_ssv2fEg7XSiyl0_Jtf24RQubw3IWp7fc"",""'LC-2 BOM'!C2:AF1000""),AB$1,FALSE)"),"WFF LC-2 Liquid Oxygen Schematic MP-105")</f>
        <v>WFF LC-2 Liquid Oxygen Schematic MP-105</v>
      </c>
      <c r="AM91" s="40" t="str">
        <f ca="1">IFERROR(__xludf.DUMMYFUNCTION("VLOOKUP($D259,IMPORTRANGE(""1F5N2lheBqU_ssv2fEg7XSiyl0_Jtf24RQubw3IWp7fc"",""'LC-2 BOM'!C2:AF1000""),AB$1,FALSE)"),"WFF LC-2 Liquid Oxygen Schematic MP-105")</f>
        <v>WFF LC-2 Liquid Oxygen Schematic MP-105</v>
      </c>
      <c r="AN91" s="40" t="str">
        <f ca="1">IFERROR(__xludf.DUMMYFUNCTION("VLOOKUP($D259,IMPORTRANGE(""1F5N2lheBqU_ssv2fEg7XSiyl0_Jtf24RQubw3IWp7fc"",""'LC-2 BOM'!C2:AF1000""),AB$1,FALSE)"),"WFF LC-2 Liquid Oxygen Schematic MP-105")</f>
        <v>WFF LC-2 Liquid Oxygen Schematic MP-105</v>
      </c>
      <c r="AO91" s="40" t="str">
        <f ca="1">IFERROR(__xludf.DUMMYFUNCTION("VLOOKUP($D259,IMPORTRANGE(""1F5N2lheBqU_ssv2fEg7XSiyl0_Jtf24RQubw3IWp7fc"",""'LC-2 BOM'!C2:AF1000""),AB$1,FALSE)"),"WFF LC-2 Liquid Oxygen Schematic MP-105")</f>
        <v>WFF LC-2 Liquid Oxygen Schematic MP-105</v>
      </c>
      <c r="AP91" s="40" t="str">
        <f ca="1">IFERROR(__xludf.DUMMYFUNCTION("VLOOKUP($D259,IMPORTRANGE(""1F5N2lheBqU_ssv2fEg7XSiyl0_Jtf24RQubw3IWp7fc"",""'LC-2 BOM'!C2:AF1000""),AB$1,FALSE)"),"WFF LC-2 Liquid Oxygen Schematic MP-105")</f>
        <v>WFF LC-2 Liquid Oxygen Schematic MP-105</v>
      </c>
      <c r="AQ91" s="40" t="str">
        <f ca="1">IFERROR(__xludf.DUMMYFUNCTION("VLOOKUP($D259,IMPORTRANGE(""1F5N2lheBqU_ssv2fEg7XSiyl0_Jtf24RQubw3IWp7fc"",""'LC-2 BOM'!C2:AF1000""),AB$1,FALSE)"),"WFF LC-2 Liquid Oxygen Schematic MP-105")</f>
        <v>WFF LC-2 Liquid Oxygen Schematic MP-105</v>
      </c>
      <c r="AR91" s="40" t="str">
        <f ca="1">IFERROR(__xludf.DUMMYFUNCTION("VLOOKUP($D259,IMPORTRANGE(""1F5N2lheBqU_ssv2fEg7XSiyl0_Jtf24RQubw3IWp7fc"",""'LC-2 BOM'!C2:AF1000""),AB$1,FALSE)"),"WFF LC-2 Liquid Oxygen Schematic MP-105")</f>
        <v>WFF LC-2 Liquid Oxygen Schematic MP-105</v>
      </c>
      <c r="AS91" s="40" t="str">
        <f ca="1">IFERROR(__xludf.DUMMYFUNCTION("VLOOKUP($D259,IMPORTRANGE(""1F5N2lheBqU_ssv2fEg7XSiyl0_Jtf24RQubw3IWp7fc"",""'LC-2 BOM'!C2:AF1000""),AB$1,FALSE)"),"WFF LC-2 Liquid Oxygen Schematic MP-105")</f>
        <v>WFF LC-2 Liquid Oxygen Schematic MP-105</v>
      </c>
      <c r="AT91" s="40" t="str">
        <f ca="1">IFERROR(__xludf.DUMMYFUNCTION("VLOOKUP($D259,IMPORTRANGE(""1F5N2lheBqU_ssv2fEg7XSiyl0_Jtf24RQubw3IWp7fc"",""'LC-2 BOM'!C2:AF1000""),AB$1,FALSE)"),"WFF LC-2 Liquid Oxygen Schematic MP-105")</f>
        <v>WFF LC-2 Liquid Oxygen Schematic MP-105</v>
      </c>
      <c r="AU91" s="40" t="str">
        <f ca="1">IFERROR(__xludf.DUMMYFUNCTION("VLOOKUP($D259,IMPORTRANGE(""1F5N2lheBqU_ssv2fEg7XSiyl0_Jtf24RQubw3IWp7fc"",""'LC-2 BOM'!C2:AF1000""),AB$1,FALSE)"),"WFF LC-2 Liquid Oxygen Schematic MP-105")</f>
        <v>WFF LC-2 Liquid Oxygen Schematic MP-105</v>
      </c>
      <c r="AV91" s="40" t="str">
        <f ca="1">IFERROR(__xludf.DUMMYFUNCTION("VLOOKUP($D259,IMPORTRANGE(""1F5N2lheBqU_ssv2fEg7XSiyl0_Jtf24RQubw3IWp7fc"",""'LC-2 BOM'!C2:AF1000""),AB$1,FALSE)"),"WFF LC-2 Liquid Oxygen Schematic MP-105")</f>
        <v>WFF LC-2 Liquid Oxygen Schematic MP-105</v>
      </c>
      <c r="AW91" s="40" t="str">
        <f ca="1">IFERROR(__xludf.DUMMYFUNCTION("VLOOKUP($D259,IMPORTRANGE(""1F5N2lheBqU_ssv2fEg7XSiyl0_Jtf24RQubw3IWp7fc"",""'LC-2 BOM'!C2:AF1000""),AB$1,FALSE)"),"WFF LC-2 Liquid Oxygen Schematic MP-105")</f>
        <v>WFF LC-2 Liquid Oxygen Schematic MP-105</v>
      </c>
      <c r="AX91" s="40" t="str">
        <f ca="1">IFERROR(__xludf.DUMMYFUNCTION("VLOOKUP($D259,IMPORTRANGE(""1F5N2lheBqU_ssv2fEg7XSiyl0_Jtf24RQubw3IWp7fc"",""'LC-2 BOM'!C2:AF1000""),AB$1,FALSE)"),"WFF LC-2 Liquid Oxygen Schematic MP-105")</f>
        <v>WFF LC-2 Liquid Oxygen Schematic MP-105</v>
      </c>
      <c r="AY91" s="40" t="str">
        <f ca="1">IFERROR(__xludf.DUMMYFUNCTION("VLOOKUP($D259,IMPORTRANGE(""1F5N2lheBqU_ssv2fEg7XSiyl0_Jtf24RQubw3IWp7fc"",""'LC-2 BOM'!C2:AF1000""),AB$1,FALSE)"),"WFF LC-2 Liquid Oxygen Schematic MP-105")</f>
        <v>WFF LC-2 Liquid Oxygen Schematic MP-105</v>
      </c>
      <c r="AZ91" s="40" t="str">
        <f ca="1">IFERROR(__xludf.DUMMYFUNCTION("VLOOKUP($D259,IMPORTRANGE(""1F5N2lheBqU_ssv2fEg7XSiyl0_Jtf24RQubw3IWp7fc"",""'LC-2 BOM'!C2:AF1000""),AB$1,FALSE)"),"WFF LC-2 Liquid Oxygen Schematic MP-105")</f>
        <v>WFF LC-2 Liquid Oxygen Schematic MP-105</v>
      </c>
      <c r="BA91" s="40" t="str">
        <f ca="1">IFERROR(__xludf.DUMMYFUNCTION("VLOOKUP($D259,IMPORTRANGE(""1F5N2lheBqU_ssv2fEg7XSiyl0_Jtf24RQubw3IWp7fc"",""'LC-2 BOM'!C2:AF1000""),AB$1,FALSE)"),"WFF LC-2 Liquid Oxygen Schematic MP-105")</f>
        <v>WFF LC-2 Liquid Oxygen Schematic MP-105</v>
      </c>
    </row>
    <row r="92" spans="1:53" ht="14.25">
      <c r="A92" s="119" t="str">
        <f>CONCATENATE(VLOOKUP(E92,Systems,2,FALSE),"-",VLOOKUP(F92,Subsystems,2,FALSE),"-",VLOOKUP(G92,Components,2,FALSE),"-",VLOOKUP(R92,Metrics,2,FALSE),"-",B92)</f>
        <v>LOX-LS1-DVL-Pos-386</v>
      </c>
      <c r="B92" s="100">
        <v>386</v>
      </c>
      <c r="C92" s="99" t="s">
        <v>284</v>
      </c>
      <c r="D92" s="103" t="s">
        <v>285</v>
      </c>
      <c r="E92" s="99" t="s">
        <v>184</v>
      </c>
      <c r="F92" s="99" t="s">
        <v>220</v>
      </c>
      <c r="G92" s="99" t="s">
        <v>101</v>
      </c>
      <c r="H92" s="100" t="s">
        <v>102</v>
      </c>
      <c r="I92" s="100" t="str">
        <f>VLOOKUP(L92,InterfaceCards,2,FALSE)</f>
        <v>C2</v>
      </c>
      <c r="J92" s="39" t="str">
        <f>VLOOKUP(I92,'REF - Interface Cards'!$F$2:$G$11,2,FALSE)</f>
        <v>CB8</v>
      </c>
      <c r="K92" s="100">
        <f>VLOOKUP(L92,InterfaceCards,3,FALSE)</f>
        <v>4</v>
      </c>
      <c r="L92" s="99" t="s">
        <v>186</v>
      </c>
      <c r="M92" s="99">
        <v>22</v>
      </c>
      <c r="N92" s="96">
        <v>18</v>
      </c>
      <c r="O92" s="100" t="s">
        <v>187</v>
      </c>
      <c r="P92" s="205"/>
      <c r="Q92" s="205"/>
      <c r="R92" s="268" t="s">
        <v>149</v>
      </c>
      <c r="S92" s="119" t="s">
        <v>150</v>
      </c>
      <c r="T92" s="264"/>
      <c r="U92" s="205"/>
      <c r="V92" s="205" t="b">
        <v>0</v>
      </c>
      <c r="W92" s="115" t="str">
        <f>CONCATENATE(L92,":",N92)</f>
        <v>DO7:18</v>
      </c>
      <c r="X92" s="40" t="str">
        <f ca="1">IFERROR(__xludf.DUMMYFUNCTION("VLOOKUP($D119,IMPORTRANGE(""1F5N2lheBqU_ssv2fEg7XSiyl0_Jtf24RQubw3IWp7fc"",""'LC-2 BOM'!C2:AF1000""),X$1,FALSE)"),"05C360")</f>
        <v>05C360</v>
      </c>
      <c r="Y92" s="40" t="str">
        <f ca="1">IFERROR(__xludf.DUMMYFUNCTION("VLOOKUP($D229,IMPORTRANGE(""1zGeY54V42y3h6ga3LEauokEcjIAfHuNXKCYKLfLWtMI"",""'LC-2 BOM'!C2:AF900""),Y$1,FALSE)"),"Ball Valve, Discrete")</f>
        <v>Ball Valve, Discrete</v>
      </c>
      <c r="Z92" s="40" t="str">
        <f ca="1">IFERROR(__xludf.DUMMYFUNCTION("VLOOKUP($D229,IMPORTRANGE(""1zGeY54V42y3h6ga3LEauokEcjIAfHuNXKCYKLfLWtMI"",""'LC-2 BOM'!C2:AF900""),Y$1,FALSE)"),"Ball Valve, Discrete")</f>
        <v>Ball Valve, Discrete</v>
      </c>
      <c r="AA92" s="40" t="str">
        <f ca="1">IFERROR(__xludf.DUMMYFUNCTION("VLOOKUP($D229,IMPORTRANGE(""1zGeY54V42y3h6ga3LEauokEcjIAfHuNXKCYKLfLWtMI"",""'LC-2 BOM'!C2:AF900""),Y$1,FALSE)"),"Ball Valve, Discrete")</f>
        <v>Ball Valve, Discrete</v>
      </c>
      <c r="AB92" s="40" t="str">
        <f ca="1">IFERROR(__xludf.DUMMYFUNCTION("VLOOKUP($D229,IMPORTRANGE(""1F5N2lheBqU_ssv2fEg7XSiyl0_Jtf24RQubw3IWp7fc"",""'LC-2 BOM'!C2:AF1000""),AB$1,FALSE)"),"WFF LC-2 Liquid Oxygen Schematic MP-105")</f>
        <v>WFF LC-2 Liquid Oxygen Schematic MP-105</v>
      </c>
      <c r="AC92" s="40" t="str">
        <f ca="1">IFERROR(__xludf.DUMMYFUNCTION("VLOOKUP($D229,IMPORTRANGE(""1F5N2lheBqU_ssv2fEg7XSiyl0_Jtf24RQubw3IWp7fc"",""'LC-2 BOM'!C2:AF1000""),AB$1,FALSE)"),"WFF LC-2 Liquid Oxygen Schematic MP-105")</f>
        <v>WFF LC-2 Liquid Oxygen Schematic MP-105</v>
      </c>
      <c r="AD92" s="40" t="str">
        <f ca="1">IFERROR(__xludf.DUMMYFUNCTION("VLOOKUP($D229,IMPORTRANGE(""1F5N2lheBqU_ssv2fEg7XSiyl0_Jtf24RQubw3IWp7fc"",""'LC-2 BOM'!C2:AF1000""),AB$1,FALSE)"),"WFF LC-2 Liquid Oxygen Schematic MP-105")</f>
        <v>WFF LC-2 Liquid Oxygen Schematic MP-105</v>
      </c>
      <c r="AE92" s="40" t="str">
        <f ca="1">IFERROR(__xludf.DUMMYFUNCTION("VLOOKUP($D229,IMPORTRANGE(""1F5N2lheBqU_ssv2fEg7XSiyl0_Jtf24RQubw3IWp7fc"",""'LC-2 BOM'!C2:AF1000""),AB$1,FALSE)"),"WFF LC-2 Liquid Oxygen Schematic MP-105")</f>
        <v>WFF LC-2 Liquid Oxygen Schematic MP-105</v>
      </c>
      <c r="AF92" s="40" t="str">
        <f ca="1">IFERROR(__xludf.DUMMYFUNCTION("VLOOKUP($D229,IMPORTRANGE(""1F5N2lheBqU_ssv2fEg7XSiyl0_Jtf24RQubw3IWp7fc"",""'LC-2 BOM'!C2:AF1000""),AB$1,FALSE)"),"WFF LC-2 Liquid Oxygen Schematic MP-105")</f>
        <v>WFF LC-2 Liquid Oxygen Schematic MP-105</v>
      </c>
      <c r="AG92" s="40" t="str">
        <f ca="1">IFERROR(__xludf.DUMMYFUNCTION("VLOOKUP($D229,IMPORTRANGE(""1F5N2lheBqU_ssv2fEg7XSiyl0_Jtf24RQubw3IWp7fc"",""'LC-2 BOM'!C2:AF1000""),AB$1,FALSE)"),"WFF LC-2 Liquid Oxygen Schematic MP-105")</f>
        <v>WFF LC-2 Liquid Oxygen Schematic MP-105</v>
      </c>
      <c r="AH92" s="40" t="str">
        <f ca="1">IFERROR(__xludf.DUMMYFUNCTION("VLOOKUP($D229,IMPORTRANGE(""1F5N2lheBqU_ssv2fEg7XSiyl0_Jtf24RQubw3IWp7fc"",""'LC-2 BOM'!C2:AF1000""),AB$1,FALSE)"),"WFF LC-2 Liquid Oxygen Schematic MP-105")</f>
        <v>WFF LC-2 Liquid Oxygen Schematic MP-105</v>
      </c>
      <c r="AI92" s="40" t="str">
        <f ca="1">IFERROR(__xludf.DUMMYFUNCTION("VLOOKUP($D229,IMPORTRANGE(""1F5N2lheBqU_ssv2fEg7XSiyl0_Jtf24RQubw3IWp7fc"",""'LC-2 BOM'!C2:AF1000""),AB$1,FALSE)"),"WFF LC-2 Liquid Oxygen Schematic MP-105")</f>
        <v>WFF LC-2 Liquid Oxygen Schematic MP-105</v>
      </c>
      <c r="AJ92" s="40" t="str">
        <f ca="1">IFERROR(__xludf.DUMMYFUNCTION("VLOOKUP($D229,IMPORTRANGE(""1F5N2lheBqU_ssv2fEg7XSiyl0_Jtf24RQubw3IWp7fc"",""'LC-2 BOM'!C2:AF1000""),AB$1,FALSE)"),"WFF LC-2 Liquid Oxygen Schematic MP-105")</f>
        <v>WFF LC-2 Liquid Oxygen Schematic MP-105</v>
      </c>
      <c r="AK92" s="40" t="str">
        <f ca="1">IFERROR(__xludf.DUMMYFUNCTION("VLOOKUP($D229,IMPORTRANGE(""1F5N2lheBqU_ssv2fEg7XSiyl0_Jtf24RQubw3IWp7fc"",""'LC-2 BOM'!C2:AF1000""),AB$1,FALSE)"),"WFF LC-2 Liquid Oxygen Schematic MP-105")</f>
        <v>WFF LC-2 Liquid Oxygen Schematic MP-105</v>
      </c>
      <c r="AL92" s="40" t="str">
        <f ca="1">IFERROR(__xludf.DUMMYFUNCTION("VLOOKUP($D229,IMPORTRANGE(""1F5N2lheBqU_ssv2fEg7XSiyl0_Jtf24RQubw3IWp7fc"",""'LC-2 BOM'!C2:AF1000""),AB$1,FALSE)"),"WFF LC-2 Liquid Oxygen Schematic MP-105")</f>
        <v>WFF LC-2 Liquid Oxygen Schematic MP-105</v>
      </c>
      <c r="AM92" s="40" t="str">
        <f ca="1">IFERROR(__xludf.DUMMYFUNCTION("VLOOKUP($D229,IMPORTRANGE(""1F5N2lheBqU_ssv2fEg7XSiyl0_Jtf24RQubw3IWp7fc"",""'LC-2 BOM'!C2:AF1000""),AB$1,FALSE)"),"WFF LC-2 Liquid Oxygen Schematic MP-105")</f>
        <v>WFF LC-2 Liquid Oxygen Schematic MP-105</v>
      </c>
      <c r="AN92" s="40" t="str">
        <f ca="1">IFERROR(__xludf.DUMMYFUNCTION("VLOOKUP($D229,IMPORTRANGE(""1F5N2lheBqU_ssv2fEg7XSiyl0_Jtf24RQubw3IWp7fc"",""'LC-2 BOM'!C2:AF1000""),AB$1,FALSE)"),"WFF LC-2 Liquid Oxygen Schematic MP-105")</f>
        <v>WFF LC-2 Liquid Oxygen Schematic MP-105</v>
      </c>
      <c r="AO92" s="40" t="str">
        <f ca="1">IFERROR(__xludf.DUMMYFUNCTION("VLOOKUP($D229,IMPORTRANGE(""1F5N2lheBqU_ssv2fEg7XSiyl0_Jtf24RQubw3IWp7fc"",""'LC-2 BOM'!C2:AF1000""),AB$1,FALSE)"),"WFF LC-2 Liquid Oxygen Schematic MP-105")</f>
        <v>WFF LC-2 Liquid Oxygen Schematic MP-105</v>
      </c>
      <c r="AP92" s="40" t="str">
        <f ca="1">IFERROR(__xludf.DUMMYFUNCTION("VLOOKUP($D229,IMPORTRANGE(""1F5N2lheBqU_ssv2fEg7XSiyl0_Jtf24RQubw3IWp7fc"",""'LC-2 BOM'!C2:AF1000""),AB$1,FALSE)"),"WFF LC-2 Liquid Oxygen Schematic MP-105")</f>
        <v>WFF LC-2 Liquid Oxygen Schematic MP-105</v>
      </c>
      <c r="AQ92" s="40" t="str">
        <f ca="1">IFERROR(__xludf.DUMMYFUNCTION("VLOOKUP($D229,IMPORTRANGE(""1F5N2lheBqU_ssv2fEg7XSiyl0_Jtf24RQubw3IWp7fc"",""'LC-2 BOM'!C2:AF1000""),AB$1,FALSE)"),"WFF LC-2 Liquid Oxygen Schematic MP-105")</f>
        <v>WFF LC-2 Liquid Oxygen Schematic MP-105</v>
      </c>
      <c r="AR92" s="40" t="str">
        <f ca="1">IFERROR(__xludf.DUMMYFUNCTION("VLOOKUP($D229,IMPORTRANGE(""1F5N2lheBqU_ssv2fEg7XSiyl0_Jtf24RQubw3IWp7fc"",""'LC-2 BOM'!C2:AF1000""),AB$1,FALSE)"),"WFF LC-2 Liquid Oxygen Schematic MP-105")</f>
        <v>WFF LC-2 Liquid Oxygen Schematic MP-105</v>
      </c>
      <c r="AS92" s="40" t="str">
        <f ca="1">IFERROR(__xludf.DUMMYFUNCTION("VLOOKUP($D229,IMPORTRANGE(""1F5N2lheBqU_ssv2fEg7XSiyl0_Jtf24RQubw3IWp7fc"",""'LC-2 BOM'!C2:AF1000""),AB$1,FALSE)"),"WFF LC-2 Liquid Oxygen Schematic MP-105")</f>
        <v>WFF LC-2 Liquid Oxygen Schematic MP-105</v>
      </c>
      <c r="AT92" s="40" t="str">
        <f ca="1">IFERROR(__xludf.DUMMYFUNCTION("VLOOKUP($D229,IMPORTRANGE(""1F5N2lheBqU_ssv2fEg7XSiyl0_Jtf24RQubw3IWp7fc"",""'LC-2 BOM'!C2:AF1000""),AB$1,FALSE)"),"WFF LC-2 Liquid Oxygen Schematic MP-105")</f>
        <v>WFF LC-2 Liquid Oxygen Schematic MP-105</v>
      </c>
      <c r="AU92" s="40" t="str">
        <f ca="1">IFERROR(__xludf.DUMMYFUNCTION("VLOOKUP($D229,IMPORTRANGE(""1F5N2lheBqU_ssv2fEg7XSiyl0_Jtf24RQubw3IWp7fc"",""'LC-2 BOM'!C2:AF1000""),AB$1,FALSE)"),"WFF LC-2 Liquid Oxygen Schematic MP-105")</f>
        <v>WFF LC-2 Liquid Oxygen Schematic MP-105</v>
      </c>
      <c r="AV92" s="40" t="str">
        <f ca="1">IFERROR(__xludf.DUMMYFUNCTION("VLOOKUP($D229,IMPORTRANGE(""1F5N2lheBqU_ssv2fEg7XSiyl0_Jtf24RQubw3IWp7fc"",""'LC-2 BOM'!C2:AF1000""),AB$1,FALSE)"),"WFF LC-2 Liquid Oxygen Schematic MP-105")</f>
        <v>WFF LC-2 Liquid Oxygen Schematic MP-105</v>
      </c>
      <c r="AW92" s="40" t="str">
        <f ca="1">IFERROR(__xludf.DUMMYFUNCTION("VLOOKUP($D229,IMPORTRANGE(""1F5N2lheBqU_ssv2fEg7XSiyl0_Jtf24RQubw3IWp7fc"",""'LC-2 BOM'!C2:AF1000""),AB$1,FALSE)"),"WFF LC-2 Liquid Oxygen Schematic MP-105")</f>
        <v>WFF LC-2 Liquid Oxygen Schematic MP-105</v>
      </c>
      <c r="AX92" s="40" t="str">
        <f ca="1">IFERROR(__xludf.DUMMYFUNCTION("VLOOKUP($D229,IMPORTRANGE(""1F5N2lheBqU_ssv2fEg7XSiyl0_Jtf24RQubw3IWp7fc"",""'LC-2 BOM'!C2:AF1000""),AB$1,FALSE)"),"WFF LC-2 Liquid Oxygen Schematic MP-105")</f>
        <v>WFF LC-2 Liquid Oxygen Schematic MP-105</v>
      </c>
      <c r="AY92" s="40" t="str">
        <f ca="1">IFERROR(__xludf.DUMMYFUNCTION("VLOOKUP($D229,IMPORTRANGE(""1F5N2lheBqU_ssv2fEg7XSiyl0_Jtf24RQubw3IWp7fc"",""'LC-2 BOM'!C2:AF1000""),AB$1,FALSE)"),"WFF LC-2 Liquid Oxygen Schematic MP-105")</f>
        <v>WFF LC-2 Liquid Oxygen Schematic MP-105</v>
      </c>
      <c r="AZ92" s="40" t="str">
        <f ca="1">IFERROR(__xludf.DUMMYFUNCTION("VLOOKUP($D229,IMPORTRANGE(""1F5N2lheBqU_ssv2fEg7XSiyl0_Jtf24RQubw3IWp7fc"",""'LC-2 BOM'!C2:AF1000""),AB$1,FALSE)"),"WFF LC-2 Liquid Oxygen Schematic MP-105")</f>
        <v>WFF LC-2 Liquid Oxygen Schematic MP-105</v>
      </c>
      <c r="BA92" s="40" t="str">
        <f ca="1">IFERROR(__xludf.DUMMYFUNCTION("VLOOKUP($D229,IMPORTRANGE(""1F5N2lheBqU_ssv2fEg7XSiyl0_Jtf24RQubw3IWp7fc"",""'LC-2 BOM'!C2:AF1000""),AB$1,FALSE)"),"WFF LC-2 Liquid Oxygen Schematic MP-105")</f>
        <v>WFF LC-2 Liquid Oxygen Schematic MP-105</v>
      </c>
    </row>
    <row r="93" spans="1:53" ht="14.25">
      <c r="A93" s="119" t="str">
        <f>CONCATENATE(VLOOKUP(E93,Systems,2,FALSE),"-",VLOOKUP(F93,Subsystems,2,FALSE),"-",VLOOKUP(G93,Components,2,FALSE),"-",VLOOKUP(R93,Metrics,2,FALSE),"-",B93)</f>
        <v>LOX-LS1-LS-PxO-349</v>
      </c>
      <c r="B93" s="100">
        <v>349</v>
      </c>
      <c r="C93" s="99" t="s">
        <v>286</v>
      </c>
      <c r="D93" s="263" t="s">
        <v>287</v>
      </c>
      <c r="E93" s="99" t="s">
        <v>184</v>
      </c>
      <c r="F93" s="99" t="s">
        <v>220</v>
      </c>
      <c r="G93" s="99" t="s">
        <v>88</v>
      </c>
      <c r="H93" s="100" t="s">
        <v>89</v>
      </c>
      <c r="I93" s="100" t="str">
        <f>VLOOKUP(L93,InterfaceCards,2,FALSE)</f>
        <v>C2</v>
      </c>
      <c r="J93" s="39" t="str">
        <f>VLOOKUP(I93,'REF - Interface Cards'!$F$2:$G$11,2,FALSE)</f>
        <v>CB8</v>
      </c>
      <c r="K93" s="100">
        <f>VLOOKUP(L93,InterfaceCards,3,FALSE)</f>
        <v>6</v>
      </c>
      <c r="L93" s="99" t="s">
        <v>227</v>
      </c>
      <c r="M93" s="99">
        <v>17</v>
      </c>
      <c r="N93" s="96">
        <v>14</v>
      </c>
      <c r="O93" s="100" t="s">
        <v>187</v>
      </c>
      <c r="P93" s="99"/>
      <c r="Q93" s="99"/>
      <c r="R93" s="268" t="s">
        <v>95</v>
      </c>
      <c r="S93" s="99" t="s">
        <v>96</v>
      </c>
      <c r="T93" s="264"/>
      <c r="U93" s="115"/>
      <c r="V93" s="115" t="b">
        <v>0</v>
      </c>
      <c r="W93" s="115" t="str">
        <f>CONCATENATE(L93,":",N93)</f>
        <v>DI8:14</v>
      </c>
      <c r="X93" s="40" t="str">
        <f ca="1">IFERROR(__xludf.DUMMYFUNCTION("VLOOKUP($D119,IMPORTRANGE(""1F5N2lheBqU_ssv2fEg7XSiyl0_Jtf24RQubw3IWp7fc"",""'LC-2 BOM'!C2:AF1000""),X$1,FALSE)"),"05C360")</f>
        <v>05C360</v>
      </c>
      <c r="Y93" s="40" t="str">
        <f ca="1">IFERROR(__xludf.DUMMYFUNCTION("VLOOKUP($D260,IMPORTRANGE(""1zGeY54V42y3h6ga3LEauokEcjIAfHuNXKCYKLfLWtMI"",""'LC-2 BOM'!C2:AF900""),Y$1,FALSE)"),"Controller")</f>
        <v>Controller</v>
      </c>
      <c r="Z93" s="40" t="str">
        <f ca="1">IFERROR(__xludf.DUMMYFUNCTION("VLOOKUP($D260,IMPORTRANGE(""1zGeY54V42y3h6ga3LEauokEcjIAfHuNXKCYKLfLWtMI"",""'LC-2 BOM'!C2:AF900""),Y$1,FALSE)"),"Controller")</f>
        <v>Controller</v>
      </c>
      <c r="AA93" s="40" t="str">
        <f ca="1">IFERROR(__xludf.DUMMYFUNCTION("VLOOKUP($D260,IMPORTRANGE(""1zGeY54V42y3h6ga3LEauokEcjIAfHuNXKCYKLfLWtMI"",""'LC-2 BOM'!C2:AF900""),Y$1,FALSE)"),"Controller")</f>
        <v>Controller</v>
      </c>
      <c r="AB93" s="40" t="str">
        <f ca="1">IFERROR(__xludf.DUMMYFUNCTION("VLOOKUP($D260,IMPORTRANGE(""1F5N2lheBqU_ssv2fEg7XSiyl0_Jtf24RQubw3IWp7fc"",""'LC-2 BOM'!C2:AF1000""),AB$1,FALSE)"),"WFF LC-2 Liquid Oxygen Schematic MP-105")</f>
        <v>WFF LC-2 Liquid Oxygen Schematic MP-105</v>
      </c>
      <c r="AC93" s="40" t="str">
        <f ca="1">IFERROR(__xludf.DUMMYFUNCTION("VLOOKUP($D260,IMPORTRANGE(""1F5N2lheBqU_ssv2fEg7XSiyl0_Jtf24RQubw3IWp7fc"",""'LC-2 BOM'!C2:AF1000""),AB$1,FALSE)"),"WFF LC-2 Liquid Oxygen Schematic MP-105")</f>
        <v>WFF LC-2 Liquid Oxygen Schematic MP-105</v>
      </c>
      <c r="AD93" s="40" t="str">
        <f ca="1">IFERROR(__xludf.DUMMYFUNCTION("VLOOKUP($D260,IMPORTRANGE(""1F5N2lheBqU_ssv2fEg7XSiyl0_Jtf24RQubw3IWp7fc"",""'LC-2 BOM'!C2:AF1000""),AB$1,FALSE)"),"WFF LC-2 Liquid Oxygen Schematic MP-105")</f>
        <v>WFF LC-2 Liquid Oxygen Schematic MP-105</v>
      </c>
      <c r="AE93" s="40" t="str">
        <f ca="1">IFERROR(__xludf.DUMMYFUNCTION("VLOOKUP($D260,IMPORTRANGE(""1F5N2lheBqU_ssv2fEg7XSiyl0_Jtf24RQubw3IWp7fc"",""'LC-2 BOM'!C2:AF1000""),AB$1,FALSE)"),"WFF LC-2 Liquid Oxygen Schematic MP-105")</f>
        <v>WFF LC-2 Liquid Oxygen Schematic MP-105</v>
      </c>
      <c r="AF93" s="40" t="str">
        <f ca="1">IFERROR(__xludf.DUMMYFUNCTION("VLOOKUP($D260,IMPORTRANGE(""1F5N2lheBqU_ssv2fEg7XSiyl0_Jtf24RQubw3IWp7fc"",""'LC-2 BOM'!C2:AF1000""),AB$1,FALSE)"),"WFF LC-2 Liquid Oxygen Schematic MP-105")</f>
        <v>WFF LC-2 Liquid Oxygen Schematic MP-105</v>
      </c>
      <c r="AG93" s="40" t="str">
        <f ca="1">IFERROR(__xludf.DUMMYFUNCTION("VLOOKUP($D260,IMPORTRANGE(""1F5N2lheBqU_ssv2fEg7XSiyl0_Jtf24RQubw3IWp7fc"",""'LC-2 BOM'!C2:AF1000""),AB$1,FALSE)"),"WFF LC-2 Liquid Oxygen Schematic MP-105")</f>
        <v>WFF LC-2 Liquid Oxygen Schematic MP-105</v>
      </c>
      <c r="AH93" s="40" t="str">
        <f ca="1">IFERROR(__xludf.DUMMYFUNCTION("VLOOKUP($D260,IMPORTRANGE(""1F5N2lheBqU_ssv2fEg7XSiyl0_Jtf24RQubw3IWp7fc"",""'LC-2 BOM'!C2:AF1000""),AB$1,FALSE)"),"WFF LC-2 Liquid Oxygen Schematic MP-105")</f>
        <v>WFF LC-2 Liquid Oxygen Schematic MP-105</v>
      </c>
      <c r="AI93" s="40" t="str">
        <f ca="1">IFERROR(__xludf.DUMMYFUNCTION("VLOOKUP($D260,IMPORTRANGE(""1F5N2lheBqU_ssv2fEg7XSiyl0_Jtf24RQubw3IWp7fc"",""'LC-2 BOM'!C2:AF1000""),AB$1,FALSE)"),"WFF LC-2 Liquid Oxygen Schematic MP-105")</f>
        <v>WFF LC-2 Liquid Oxygen Schematic MP-105</v>
      </c>
      <c r="AJ93" s="40" t="str">
        <f ca="1">IFERROR(__xludf.DUMMYFUNCTION("VLOOKUP($D260,IMPORTRANGE(""1F5N2lheBqU_ssv2fEg7XSiyl0_Jtf24RQubw3IWp7fc"",""'LC-2 BOM'!C2:AF1000""),AB$1,FALSE)"),"WFF LC-2 Liquid Oxygen Schematic MP-105")</f>
        <v>WFF LC-2 Liquid Oxygen Schematic MP-105</v>
      </c>
      <c r="AK93" s="40" t="str">
        <f ca="1">IFERROR(__xludf.DUMMYFUNCTION("VLOOKUP($D260,IMPORTRANGE(""1F5N2lheBqU_ssv2fEg7XSiyl0_Jtf24RQubw3IWp7fc"",""'LC-2 BOM'!C2:AF1000""),AB$1,FALSE)"),"WFF LC-2 Liquid Oxygen Schematic MP-105")</f>
        <v>WFF LC-2 Liquid Oxygen Schematic MP-105</v>
      </c>
      <c r="AL93" s="40" t="str">
        <f ca="1">IFERROR(__xludf.DUMMYFUNCTION("VLOOKUP($D260,IMPORTRANGE(""1F5N2lheBqU_ssv2fEg7XSiyl0_Jtf24RQubw3IWp7fc"",""'LC-2 BOM'!C2:AF1000""),AB$1,FALSE)"),"WFF LC-2 Liquid Oxygen Schematic MP-105")</f>
        <v>WFF LC-2 Liquid Oxygen Schematic MP-105</v>
      </c>
      <c r="AM93" s="40" t="str">
        <f ca="1">IFERROR(__xludf.DUMMYFUNCTION("VLOOKUP($D260,IMPORTRANGE(""1F5N2lheBqU_ssv2fEg7XSiyl0_Jtf24RQubw3IWp7fc"",""'LC-2 BOM'!C2:AF1000""),AB$1,FALSE)"),"WFF LC-2 Liquid Oxygen Schematic MP-105")</f>
        <v>WFF LC-2 Liquid Oxygen Schematic MP-105</v>
      </c>
      <c r="AN93" s="40" t="str">
        <f ca="1">IFERROR(__xludf.DUMMYFUNCTION("VLOOKUP($D260,IMPORTRANGE(""1F5N2lheBqU_ssv2fEg7XSiyl0_Jtf24RQubw3IWp7fc"",""'LC-2 BOM'!C2:AF1000""),AB$1,FALSE)"),"WFF LC-2 Liquid Oxygen Schematic MP-105")</f>
        <v>WFF LC-2 Liquid Oxygen Schematic MP-105</v>
      </c>
      <c r="AO93" s="40" t="str">
        <f ca="1">IFERROR(__xludf.DUMMYFUNCTION("VLOOKUP($D260,IMPORTRANGE(""1F5N2lheBqU_ssv2fEg7XSiyl0_Jtf24RQubw3IWp7fc"",""'LC-2 BOM'!C2:AF1000""),AB$1,FALSE)"),"WFF LC-2 Liquid Oxygen Schematic MP-105")</f>
        <v>WFF LC-2 Liquid Oxygen Schematic MP-105</v>
      </c>
      <c r="AP93" s="40" t="str">
        <f ca="1">IFERROR(__xludf.DUMMYFUNCTION("VLOOKUP($D260,IMPORTRANGE(""1F5N2lheBqU_ssv2fEg7XSiyl0_Jtf24RQubw3IWp7fc"",""'LC-2 BOM'!C2:AF1000""),AB$1,FALSE)"),"WFF LC-2 Liquid Oxygen Schematic MP-105")</f>
        <v>WFF LC-2 Liquid Oxygen Schematic MP-105</v>
      </c>
      <c r="AQ93" s="40" t="str">
        <f ca="1">IFERROR(__xludf.DUMMYFUNCTION("VLOOKUP($D260,IMPORTRANGE(""1F5N2lheBqU_ssv2fEg7XSiyl0_Jtf24RQubw3IWp7fc"",""'LC-2 BOM'!C2:AF1000""),AB$1,FALSE)"),"WFF LC-2 Liquid Oxygen Schematic MP-105")</f>
        <v>WFF LC-2 Liquid Oxygen Schematic MP-105</v>
      </c>
      <c r="AR93" s="40" t="str">
        <f ca="1">IFERROR(__xludf.DUMMYFUNCTION("VLOOKUP($D260,IMPORTRANGE(""1F5N2lheBqU_ssv2fEg7XSiyl0_Jtf24RQubw3IWp7fc"",""'LC-2 BOM'!C2:AF1000""),AB$1,FALSE)"),"WFF LC-2 Liquid Oxygen Schematic MP-105")</f>
        <v>WFF LC-2 Liquid Oxygen Schematic MP-105</v>
      </c>
      <c r="AS93" s="40" t="str">
        <f ca="1">IFERROR(__xludf.DUMMYFUNCTION("VLOOKUP($D260,IMPORTRANGE(""1F5N2lheBqU_ssv2fEg7XSiyl0_Jtf24RQubw3IWp7fc"",""'LC-2 BOM'!C2:AF1000""),AB$1,FALSE)"),"WFF LC-2 Liquid Oxygen Schematic MP-105")</f>
        <v>WFF LC-2 Liquid Oxygen Schematic MP-105</v>
      </c>
      <c r="AT93" s="40" t="str">
        <f ca="1">IFERROR(__xludf.DUMMYFUNCTION("VLOOKUP($D260,IMPORTRANGE(""1F5N2lheBqU_ssv2fEg7XSiyl0_Jtf24RQubw3IWp7fc"",""'LC-2 BOM'!C2:AF1000""),AB$1,FALSE)"),"WFF LC-2 Liquid Oxygen Schematic MP-105")</f>
        <v>WFF LC-2 Liquid Oxygen Schematic MP-105</v>
      </c>
      <c r="AU93" s="40" t="str">
        <f ca="1">IFERROR(__xludf.DUMMYFUNCTION("VLOOKUP($D260,IMPORTRANGE(""1F5N2lheBqU_ssv2fEg7XSiyl0_Jtf24RQubw3IWp7fc"",""'LC-2 BOM'!C2:AF1000""),AB$1,FALSE)"),"WFF LC-2 Liquid Oxygen Schematic MP-105")</f>
        <v>WFF LC-2 Liquid Oxygen Schematic MP-105</v>
      </c>
      <c r="AV93" s="40" t="str">
        <f ca="1">IFERROR(__xludf.DUMMYFUNCTION("VLOOKUP($D260,IMPORTRANGE(""1F5N2lheBqU_ssv2fEg7XSiyl0_Jtf24RQubw3IWp7fc"",""'LC-2 BOM'!C2:AF1000""),AB$1,FALSE)"),"WFF LC-2 Liquid Oxygen Schematic MP-105")</f>
        <v>WFF LC-2 Liquid Oxygen Schematic MP-105</v>
      </c>
      <c r="AW93" s="40" t="str">
        <f ca="1">IFERROR(__xludf.DUMMYFUNCTION("VLOOKUP($D260,IMPORTRANGE(""1F5N2lheBqU_ssv2fEg7XSiyl0_Jtf24RQubw3IWp7fc"",""'LC-2 BOM'!C2:AF1000""),AB$1,FALSE)"),"WFF LC-2 Liquid Oxygen Schematic MP-105")</f>
        <v>WFF LC-2 Liquid Oxygen Schematic MP-105</v>
      </c>
      <c r="AX93" s="40" t="str">
        <f ca="1">IFERROR(__xludf.DUMMYFUNCTION("VLOOKUP($D260,IMPORTRANGE(""1F5N2lheBqU_ssv2fEg7XSiyl0_Jtf24RQubw3IWp7fc"",""'LC-2 BOM'!C2:AF1000""),AB$1,FALSE)"),"WFF LC-2 Liquid Oxygen Schematic MP-105")</f>
        <v>WFF LC-2 Liquid Oxygen Schematic MP-105</v>
      </c>
      <c r="AY93" s="40" t="str">
        <f ca="1">IFERROR(__xludf.DUMMYFUNCTION("VLOOKUP($D260,IMPORTRANGE(""1F5N2lheBqU_ssv2fEg7XSiyl0_Jtf24RQubw3IWp7fc"",""'LC-2 BOM'!C2:AF1000""),AB$1,FALSE)"),"WFF LC-2 Liquid Oxygen Schematic MP-105")</f>
        <v>WFF LC-2 Liquid Oxygen Schematic MP-105</v>
      </c>
      <c r="AZ93" s="40" t="str">
        <f ca="1">IFERROR(__xludf.DUMMYFUNCTION("VLOOKUP($D260,IMPORTRANGE(""1F5N2lheBqU_ssv2fEg7XSiyl0_Jtf24RQubw3IWp7fc"",""'LC-2 BOM'!C2:AF1000""),AB$1,FALSE)"),"WFF LC-2 Liquid Oxygen Schematic MP-105")</f>
        <v>WFF LC-2 Liquid Oxygen Schematic MP-105</v>
      </c>
      <c r="BA93" s="40" t="str">
        <f ca="1">IFERROR(__xludf.DUMMYFUNCTION("VLOOKUP($D260,IMPORTRANGE(""1F5N2lheBqU_ssv2fEg7XSiyl0_Jtf24RQubw3IWp7fc"",""'LC-2 BOM'!C2:AF1000""),AB$1,FALSE)"),"WFF LC-2 Liquid Oxygen Schematic MP-105")</f>
        <v>WFF LC-2 Liquid Oxygen Schematic MP-105</v>
      </c>
    </row>
    <row r="94" spans="1:53" ht="14.25">
      <c r="A94" s="119" t="str">
        <f>CONCATENATE(VLOOKUP(E94,Systems,2,FALSE),"-",VLOOKUP(F94,Subsystems,2,FALSE),"-",VLOOKUP(G94,Components,2,FALSE),"-",VLOOKUP(R94,Metrics,2,FALSE),"-",B94)</f>
        <v>LOX-LS1-LS-PxC-350</v>
      </c>
      <c r="B94" s="100">
        <v>350</v>
      </c>
      <c r="C94" s="99" t="s">
        <v>288</v>
      </c>
      <c r="D94" s="263" t="s">
        <v>287</v>
      </c>
      <c r="E94" s="99" t="s">
        <v>184</v>
      </c>
      <c r="F94" s="99" t="s">
        <v>220</v>
      </c>
      <c r="G94" s="99" t="s">
        <v>88</v>
      </c>
      <c r="H94" s="100" t="s">
        <v>89</v>
      </c>
      <c r="I94" s="100" t="str">
        <f>VLOOKUP(L94,InterfaceCards,2,FALSE)</f>
        <v>C2</v>
      </c>
      <c r="J94" s="39" t="str">
        <f>VLOOKUP(I94,'REF - Interface Cards'!$F$2:$G$11,2,FALSE)</f>
        <v>CB8</v>
      </c>
      <c r="K94" s="267">
        <f>VLOOKUP(L94,InterfaceCards,3,FALSE)</f>
        <v>6</v>
      </c>
      <c r="L94" s="99" t="s">
        <v>227</v>
      </c>
      <c r="M94" s="99">
        <v>18</v>
      </c>
      <c r="N94" s="96">
        <v>15</v>
      </c>
      <c r="O94" s="100" t="s">
        <v>187</v>
      </c>
      <c r="P94" s="99"/>
      <c r="Q94" s="99"/>
      <c r="R94" s="100" t="s">
        <v>99</v>
      </c>
      <c r="S94" s="99" t="s">
        <v>96</v>
      </c>
      <c r="T94" s="264"/>
      <c r="U94" s="115"/>
      <c r="V94" s="115" t="b">
        <v>0</v>
      </c>
      <c r="W94" s="115" t="str">
        <f>CONCATENATE(L94,":",N94)</f>
        <v>DI8:15</v>
      </c>
      <c r="X94" s="40" t="str">
        <f ca="1">IFERROR(__xludf.DUMMYFUNCTION("VLOOKUP($D119,IMPORTRANGE(""1F5N2lheBqU_ssv2fEg7XSiyl0_Jtf24RQubw3IWp7fc"",""'LC-2 BOM'!C2:AF1000""),X$1,FALSE)"),"05C360")</f>
        <v>05C360</v>
      </c>
      <c r="Y94" s="40" t="str">
        <f ca="1">IFERROR(__xludf.DUMMYFUNCTION("VLOOKUP($D261,IMPORTRANGE(""1zGeY54V42y3h6ga3LEauokEcjIAfHuNXKCYKLfLWtMI"",""'LC-2 BOM'!C2:AF900""),Y$1,FALSE)"),"Controller")</f>
        <v>Controller</v>
      </c>
      <c r="Z94" s="40" t="str">
        <f ca="1">IFERROR(__xludf.DUMMYFUNCTION("VLOOKUP($D261,IMPORTRANGE(""1zGeY54V42y3h6ga3LEauokEcjIAfHuNXKCYKLfLWtMI"",""'LC-2 BOM'!C2:AF900""),Y$1,FALSE)"),"Controller")</f>
        <v>Controller</v>
      </c>
      <c r="AA94" s="40" t="str">
        <f ca="1">IFERROR(__xludf.DUMMYFUNCTION("VLOOKUP($D261,IMPORTRANGE(""1zGeY54V42y3h6ga3LEauokEcjIAfHuNXKCYKLfLWtMI"",""'LC-2 BOM'!C2:AF900""),Y$1,FALSE)"),"Controller")</f>
        <v>Controller</v>
      </c>
      <c r="AB94" s="40" t="str">
        <f ca="1">IFERROR(__xludf.DUMMYFUNCTION("VLOOKUP($D261,IMPORTRANGE(""1F5N2lheBqU_ssv2fEg7XSiyl0_Jtf24RQubw3IWp7fc"",""'LC-2 BOM'!C2:AF1000""),AB$1,FALSE)"),"WFF LC-2 Liquid Oxygen Schematic MP-105")</f>
        <v>WFF LC-2 Liquid Oxygen Schematic MP-105</v>
      </c>
      <c r="AC94" s="40" t="str">
        <f ca="1">IFERROR(__xludf.DUMMYFUNCTION("VLOOKUP($D261,IMPORTRANGE(""1F5N2lheBqU_ssv2fEg7XSiyl0_Jtf24RQubw3IWp7fc"",""'LC-2 BOM'!C2:AF1000""),AB$1,FALSE)"),"WFF LC-2 Liquid Oxygen Schematic MP-105")</f>
        <v>WFF LC-2 Liquid Oxygen Schematic MP-105</v>
      </c>
      <c r="AD94" s="40" t="str">
        <f ca="1">IFERROR(__xludf.DUMMYFUNCTION("VLOOKUP($D261,IMPORTRANGE(""1F5N2lheBqU_ssv2fEg7XSiyl0_Jtf24RQubw3IWp7fc"",""'LC-2 BOM'!C2:AF1000""),AB$1,FALSE)"),"WFF LC-2 Liquid Oxygen Schematic MP-105")</f>
        <v>WFF LC-2 Liquid Oxygen Schematic MP-105</v>
      </c>
      <c r="AE94" s="40" t="str">
        <f ca="1">IFERROR(__xludf.DUMMYFUNCTION("VLOOKUP($D261,IMPORTRANGE(""1F5N2lheBqU_ssv2fEg7XSiyl0_Jtf24RQubw3IWp7fc"",""'LC-2 BOM'!C2:AF1000""),AB$1,FALSE)"),"WFF LC-2 Liquid Oxygen Schematic MP-105")</f>
        <v>WFF LC-2 Liquid Oxygen Schematic MP-105</v>
      </c>
      <c r="AF94" s="40" t="str">
        <f ca="1">IFERROR(__xludf.DUMMYFUNCTION("VLOOKUP($D261,IMPORTRANGE(""1F5N2lheBqU_ssv2fEg7XSiyl0_Jtf24RQubw3IWp7fc"",""'LC-2 BOM'!C2:AF1000""),AB$1,FALSE)"),"WFF LC-2 Liquid Oxygen Schematic MP-105")</f>
        <v>WFF LC-2 Liquid Oxygen Schematic MP-105</v>
      </c>
      <c r="AG94" s="40" t="str">
        <f ca="1">IFERROR(__xludf.DUMMYFUNCTION("VLOOKUP($D261,IMPORTRANGE(""1F5N2lheBqU_ssv2fEg7XSiyl0_Jtf24RQubw3IWp7fc"",""'LC-2 BOM'!C2:AF1000""),AB$1,FALSE)"),"WFF LC-2 Liquid Oxygen Schematic MP-105")</f>
        <v>WFF LC-2 Liquid Oxygen Schematic MP-105</v>
      </c>
      <c r="AH94" s="40" t="str">
        <f ca="1">IFERROR(__xludf.DUMMYFUNCTION("VLOOKUP($D261,IMPORTRANGE(""1F5N2lheBqU_ssv2fEg7XSiyl0_Jtf24RQubw3IWp7fc"",""'LC-2 BOM'!C2:AF1000""),AB$1,FALSE)"),"WFF LC-2 Liquid Oxygen Schematic MP-105")</f>
        <v>WFF LC-2 Liquid Oxygen Schematic MP-105</v>
      </c>
      <c r="AI94" s="40" t="str">
        <f ca="1">IFERROR(__xludf.DUMMYFUNCTION("VLOOKUP($D261,IMPORTRANGE(""1F5N2lheBqU_ssv2fEg7XSiyl0_Jtf24RQubw3IWp7fc"",""'LC-2 BOM'!C2:AF1000""),AB$1,FALSE)"),"WFF LC-2 Liquid Oxygen Schematic MP-105")</f>
        <v>WFF LC-2 Liquid Oxygen Schematic MP-105</v>
      </c>
      <c r="AJ94" s="40" t="str">
        <f ca="1">IFERROR(__xludf.DUMMYFUNCTION("VLOOKUP($D261,IMPORTRANGE(""1F5N2lheBqU_ssv2fEg7XSiyl0_Jtf24RQubw3IWp7fc"",""'LC-2 BOM'!C2:AF1000""),AB$1,FALSE)"),"WFF LC-2 Liquid Oxygen Schematic MP-105")</f>
        <v>WFF LC-2 Liquid Oxygen Schematic MP-105</v>
      </c>
      <c r="AK94" s="40" t="str">
        <f ca="1">IFERROR(__xludf.DUMMYFUNCTION("VLOOKUP($D261,IMPORTRANGE(""1F5N2lheBqU_ssv2fEg7XSiyl0_Jtf24RQubw3IWp7fc"",""'LC-2 BOM'!C2:AF1000""),AB$1,FALSE)"),"WFF LC-2 Liquid Oxygen Schematic MP-105")</f>
        <v>WFF LC-2 Liquid Oxygen Schematic MP-105</v>
      </c>
      <c r="AL94" s="40" t="str">
        <f ca="1">IFERROR(__xludf.DUMMYFUNCTION("VLOOKUP($D261,IMPORTRANGE(""1F5N2lheBqU_ssv2fEg7XSiyl0_Jtf24RQubw3IWp7fc"",""'LC-2 BOM'!C2:AF1000""),AB$1,FALSE)"),"WFF LC-2 Liquid Oxygen Schematic MP-105")</f>
        <v>WFF LC-2 Liquid Oxygen Schematic MP-105</v>
      </c>
      <c r="AM94" s="40" t="str">
        <f ca="1">IFERROR(__xludf.DUMMYFUNCTION("VLOOKUP($D261,IMPORTRANGE(""1F5N2lheBqU_ssv2fEg7XSiyl0_Jtf24RQubw3IWp7fc"",""'LC-2 BOM'!C2:AF1000""),AB$1,FALSE)"),"WFF LC-2 Liquid Oxygen Schematic MP-105")</f>
        <v>WFF LC-2 Liquid Oxygen Schematic MP-105</v>
      </c>
      <c r="AN94" s="40" t="str">
        <f ca="1">IFERROR(__xludf.DUMMYFUNCTION("VLOOKUP($D261,IMPORTRANGE(""1F5N2lheBqU_ssv2fEg7XSiyl0_Jtf24RQubw3IWp7fc"",""'LC-2 BOM'!C2:AF1000""),AB$1,FALSE)"),"WFF LC-2 Liquid Oxygen Schematic MP-105")</f>
        <v>WFF LC-2 Liquid Oxygen Schematic MP-105</v>
      </c>
      <c r="AO94" s="40" t="str">
        <f ca="1">IFERROR(__xludf.DUMMYFUNCTION("VLOOKUP($D261,IMPORTRANGE(""1F5N2lheBqU_ssv2fEg7XSiyl0_Jtf24RQubw3IWp7fc"",""'LC-2 BOM'!C2:AF1000""),AB$1,FALSE)"),"WFF LC-2 Liquid Oxygen Schematic MP-105")</f>
        <v>WFF LC-2 Liquid Oxygen Schematic MP-105</v>
      </c>
      <c r="AP94" s="40" t="str">
        <f ca="1">IFERROR(__xludf.DUMMYFUNCTION("VLOOKUP($D261,IMPORTRANGE(""1F5N2lheBqU_ssv2fEg7XSiyl0_Jtf24RQubw3IWp7fc"",""'LC-2 BOM'!C2:AF1000""),AB$1,FALSE)"),"WFF LC-2 Liquid Oxygen Schematic MP-105")</f>
        <v>WFF LC-2 Liquid Oxygen Schematic MP-105</v>
      </c>
      <c r="AQ94" s="40" t="str">
        <f ca="1">IFERROR(__xludf.DUMMYFUNCTION("VLOOKUP($D261,IMPORTRANGE(""1F5N2lheBqU_ssv2fEg7XSiyl0_Jtf24RQubw3IWp7fc"",""'LC-2 BOM'!C2:AF1000""),AB$1,FALSE)"),"WFF LC-2 Liquid Oxygen Schematic MP-105")</f>
        <v>WFF LC-2 Liquid Oxygen Schematic MP-105</v>
      </c>
      <c r="AR94" s="40" t="str">
        <f ca="1">IFERROR(__xludf.DUMMYFUNCTION("VLOOKUP($D261,IMPORTRANGE(""1F5N2lheBqU_ssv2fEg7XSiyl0_Jtf24RQubw3IWp7fc"",""'LC-2 BOM'!C2:AF1000""),AB$1,FALSE)"),"WFF LC-2 Liquid Oxygen Schematic MP-105")</f>
        <v>WFF LC-2 Liquid Oxygen Schematic MP-105</v>
      </c>
      <c r="AS94" s="40" t="str">
        <f ca="1">IFERROR(__xludf.DUMMYFUNCTION("VLOOKUP($D261,IMPORTRANGE(""1F5N2lheBqU_ssv2fEg7XSiyl0_Jtf24RQubw3IWp7fc"",""'LC-2 BOM'!C2:AF1000""),AB$1,FALSE)"),"WFF LC-2 Liquid Oxygen Schematic MP-105")</f>
        <v>WFF LC-2 Liquid Oxygen Schematic MP-105</v>
      </c>
      <c r="AT94" s="40" t="str">
        <f ca="1">IFERROR(__xludf.DUMMYFUNCTION("VLOOKUP($D261,IMPORTRANGE(""1F5N2lheBqU_ssv2fEg7XSiyl0_Jtf24RQubw3IWp7fc"",""'LC-2 BOM'!C2:AF1000""),AB$1,FALSE)"),"WFF LC-2 Liquid Oxygen Schematic MP-105")</f>
        <v>WFF LC-2 Liquid Oxygen Schematic MP-105</v>
      </c>
      <c r="AU94" s="40" t="str">
        <f ca="1">IFERROR(__xludf.DUMMYFUNCTION("VLOOKUP($D261,IMPORTRANGE(""1F5N2lheBqU_ssv2fEg7XSiyl0_Jtf24RQubw3IWp7fc"",""'LC-2 BOM'!C2:AF1000""),AB$1,FALSE)"),"WFF LC-2 Liquid Oxygen Schematic MP-105")</f>
        <v>WFF LC-2 Liquid Oxygen Schematic MP-105</v>
      </c>
      <c r="AV94" s="40" t="str">
        <f ca="1">IFERROR(__xludf.DUMMYFUNCTION("VLOOKUP($D261,IMPORTRANGE(""1F5N2lheBqU_ssv2fEg7XSiyl0_Jtf24RQubw3IWp7fc"",""'LC-2 BOM'!C2:AF1000""),AB$1,FALSE)"),"WFF LC-2 Liquid Oxygen Schematic MP-105")</f>
        <v>WFF LC-2 Liquid Oxygen Schematic MP-105</v>
      </c>
      <c r="AW94" s="40" t="str">
        <f ca="1">IFERROR(__xludf.DUMMYFUNCTION("VLOOKUP($D261,IMPORTRANGE(""1F5N2lheBqU_ssv2fEg7XSiyl0_Jtf24RQubw3IWp7fc"",""'LC-2 BOM'!C2:AF1000""),AB$1,FALSE)"),"WFF LC-2 Liquid Oxygen Schematic MP-105")</f>
        <v>WFF LC-2 Liquid Oxygen Schematic MP-105</v>
      </c>
      <c r="AX94" s="40" t="str">
        <f ca="1">IFERROR(__xludf.DUMMYFUNCTION("VLOOKUP($D261,IMPORTRANGE(""1F5N2lheBqU_ssv2fEg7XSiyl0_Jtf24RQubw3IWp7fc"",""'LC-2 BOM'!C2:AF1000""),AB$1,FALSE)"),"WFF LC-2 Liquid Oxygen Schematic MP-105")</f>
        <v>WFF LC-2 Liquid Oxygen Schematic MP-105</v>
      </c>
      <c r="AY94" s="40" t="str">
        <f ca="1">IFERROR(__xludf.DUMMYFUNCTION("VLOOKUP($D261,IMPORTRANGE(""1F5N2lheBqU_ssv2fEg7XSiyl0_Jtf24RQubw3IWp7fc"",""'LC-2 BOM'!C2:AF1000""),AB$1,FALSE)"),"WFF LC-2 Liquid Oxygen Schematic MP-105")</f>
        <v>WFF LC-2 Liquid Oxygen Schematic MP-105</v>
      </c>
      <c r="AZ94" s="40" t="str">
        <f ca="1">IFERROR(__xludf.DUMMYFUNCTION("VLOOKUP($D261,IMPORTRANGE(""1F5N2lheBqU_ssv2fEg7XSiyl0_Jtf24RQubw3IWp7fc"",""'LC-2 BOM'!C2:AF1000""),AB$1,FALSE)"),"WFF LC-2 Liquid Oxygen Schematic MP-105")</f>
        <v>WFF LC-2 Liquid Oxygen Schematic MP-105</v>
      </c>
      <c r="BA94" s="40" t="str">
        <f ca="1">IFERROR(__xludf.DUMMYFUNCTION("VLOOKUP($D261,IMPORTRANGE(""1F5N2lheBqU_ssv2fEg7XSiyl0_Jtf24RQubw3IWp7fc"",""'LC-2 BOM'!C2:AF1000""),AB$1,FALSE)"),"WFF LC-2 Liquid Oxygen Schematic MP-105")</f>
        <v>WFF LC-2 Liquid Oxygen Schematic MP-105</v>
      </c>
    </row>
    <row r="95" spans="1:53" ht="14.25">
      <c r="A95" s="119" t="str">
        <f>CONCATENATE(VLOOKUP(E95,Systems,2,FALSE),"-",VLOOKUP(F95,Subsystems,2,FALSE),"-",VLOOKUP(G95,Components,2,FALSE),"-",VLOOKUP(R95,Metrics,2,FALSE),"-",B95)</f>
        <v>LOX-LS1-DVL-Pos-387</v>
      </c>
      <c r="B95" s="100">
        <v>387</v>
      </c>
      <c r="C95" s="99" t="s">
        <v>289</v>
      </c>
      <c r="D95" s="103" t="s">
        <v>290</v>
      </c>
      <c r="E95" s="99" t="s">
        <v>184</v>
      </c>
      <c r="F95" s="99" t="s">
        <v>220</v>
      </c>
      <c r="G95" s="99" t="s">
        <v>101</v>
      </c>
      <c r="H95" s="100" t="s">
        <v>102</v>
      </c>
      <c r="I95" s="100" t="str">
        <f>VLOOKUP(L95,InterfaceCards,2,FALSE)</f>
        <v>C2</v>
      </c>
      <c r="J95" s="39" t="str">
        <f>VLOOKUP(I95,'REF - Interface Cards'!$F$2:$G$11,2,FALSE)</f>
        <v>CB8</v>
      </c>
      <c r="K95" s="267">
        <f>VLOOKUP(L95,InterfaceCards,3,FALSE)</f>
        <v>4</v>
      </c>
      <c r="L95" s="99" t="s">
        <v>186</v>
      </c>
      <c r="M95" s="99">
        <v>23</v>
      </c>
      <c r="N95" s="96">
        <v>19</v>
      </c>
      <c r="O95" s="100" t="s">
        <v>187</v>
      </c>
      <c r="P95" s="99"/>
      <c r="Q95" s="99"/>
      <c r="R95" s="100" t="s">
        <v>149</v>
      </c>
      <c r="S95" s="99" t="s">
        <v>150</v>
      </c>
      <c r="T95" s="110"/>
      <c r="U95" s="99"/>
      <c r="V95" s="99" t="b">
        <v>0</v>
      </c>
      <c r="W95" s="115" t="str">
        <f>CONCATENATE(L95,":",N95)</f>
        <v>DO7:19</v>
      </c>
      <c r="X95" s="40" t="str">
        <f ca="1">IFERROR(__xludf.DUMMYFUNCTION("VLOOKUP($D119,IMPORTRANGE(""1F5N2lheBqU_ssv2fEg7XSiyl0_Jtf24RQubw3IWp7fc"",""'LC-2 BOM'!C2:AF1000""),X$1,FALSE)"),"05C360")</f>
        <v>05C360</v>
      </c>
      <c r="Y95" s="40" t="str">
        <f ca="1">IFERROR(__xludf.DUMMYFUNCTION("VLOOKUP($D230,IMPORTRANGE(""1zGeY54V42y3h6ga3LEauokEcjIAfHuNXKCYKLfLWtMI"",""'LC-2 BOM'!C2:AF900""),Y$1,FALSE)"),"Ball Valve, Discrete")</f>
        <v>Ball Valve, Discrete</v>
      </c>
      <c r="Z95" s="40" t="str">
        <f ca="1">IFERROR(__xludf.DUMMYFUNCTION("VLOOKUP($D230,IMPORTRANGE(""1zGeY54V42y3h6ga3LEauokEcjIAfHuNXKCYKLfLWtMI"",""'LC-2 BOM'!C2:AF900""),Y$1,FALSE)"),"Ball Valve, Discrete")</f>
        <v>Ball Valve, Discrete</v>
      </c>
      <c r="AA95" s="40" t="str">
        <f ca="1">IFERROR(__xludf.DUMMYFUNCTION("VLOOKUP($D230,IMPORTRANGE(""1zGeY54V42y3h6ga3LEauokEcjIAfHuNXKCYKLfLWtMI"",""'LC-2 BOM'!C2:AF900""),Y$1,FALSE)"),"Ball Valve, Discrete")</f>
        <v>Ball Valve, Discrete</v>
      </c>
      <c r="AB95" s="40" t="str">
        <f ca="1">IFERROR(__xludf.DUMMYFUNCTION("VLOOKUP($D230,IMPORTRANGE(""1F5N2lheBqU_ssv2fEg7XSiyl0_Jtf24RQubw3IWp7fc"",""'LC-2 BOM'!C2:AF1000""),AB$1,FALSE)"),"WFF LC-2 Liquid Oxygen Schematic MP-105")</f>
        <v>WFF LC-2 Liquid Oxygen Schematic MP-105</v>
      </c>
      <c r="AC95" s="40" t="str">
        <f ca="1">IFERROR(__xludf.DUMMYFUNCTION("VLOOKUP($D230,IMPORTRANGE(""1F5N2lheBqU_ssv2fEg7XSiyl0_Jtf24RQubw3IWp7fc"",""'LC-2 BOM'!C2:AF1000""),AB$1,FALSE)"),"WFF LC-2 Liquid Oxygen Schematic MP-105")</f>
        <v>WFF LC-2 Liquid Oxygen Schematic MP-105</v>
      </c>
      <c r="AD95" s="40" t="str">
        <f ca="1">IFERROR(__xludf.DUMMYFUNCTION("VLOOKUP($D230,IMPORTRANGE(""1F5N2lheBqU_ssv2fEg7XSiyl0_Jtf24RQubw3IWp7fc"",""'LC-2 BOM'!C2:AF1000""),AB$1,FALSE)"),"WFF LC-2 Liquid Oxygen Schematic MP-105")</f>
        <v>WFF LC-2 Liquid Oxygen Schematic MP-105</v>
      </c>
      <c r="AE95" s="40" t="str">
        <f ca="1">IFERROR(__xludf.DUMMYFUNCTION("VLOOKUP($D230,IMPORTRANGE(""1F5N2lheBqU_ssv2fEg7XSiyl0_Jtf24RQubw3IWp7fc"",""'LC-2 BOM'!C2:AF1000""),AB$1,FALSE)"),"WFF LC-2 Liquid Oxygen Schematic MP-105")</f>
        <v>WFF LC-2 Liquid Oxygen Schematic MP-105</v>
      </c>
      <c r="AF95" s="40" t="str">
        <f ca="1">IFERROR(__xludf.DUMMYFUNCTION("VLOOKUP($D230,IMPORTRANGE(""1F5N2lheBqU_ssv2fEg7XSiyl0_Jtf24RQubw3IWp7fc"",""'LC-2 BOM'!C2:AF1000""),AB$1,FALSE)"),"WFF LC-2 Liquid Oxygen Schematic MP-105")</f>
        <v>WFF LC-2 Liquid Oxygen Schematic MP-105</v>
      </c>
      <c r="AG95" s="40" t="str">
        <f ca="1">IFERROR(__xludf.DUMMYFUNCTION("VLOOKUP($D230,IMPORTRANGE(""1F5N2lheBqU_ssv2fEg7XSiyl0_Jtf24RQubw3IWp7fc"",""'LC-2 BOM'!C2:AF1000""),AB$1,FALSE)"),"WFF LC-2 Liquid Oxygen Schematic MP-105")</f>
        <v>WFF LC-2 Liquid Oxygen Schematic MP-105</v>
      </c>
      <c r="AH95" s="40" t="str">
        <f ca="1">IFERROR(__xludf.DUMMYFUNCTION("VLOOKUP($D230,IMPORTRANGE(""1F5N2lheBqU_ssv2fEg7XSiyl0_Jtf24RQubw3IWp7fc"",""'LC-2 BOM'!C2:AF1000""),AB$1,FALSE)"),"WFF LC-2 Liquid Oxygen Schematic MP-105")</f>
        <v>WFF LC-2 Liquid Oxygen Schematic MP-105</v>
      </c>
      <c r="AI95" s="40" t="str">
        <f ca="1">IFERROR(__xludf.DUMMYFUNCTION("VLOOKUP($D230,IMPORTRANGE(""1F5N2lheBqU_ssv2fEg7XSiyl0_Jtf24RQubw3IWp7fc"",""'LC-2 BOM'!C2:AF1000""),AB$1,FALSE)"),"WFF LC-2 Liquid Oxygen Schematic MP-105")</f>
        <v>WFF LC-2 Liquid Oxygen Schematic MP-105</v>
      </c>
      <c r="AJ95" s="40" t="str">
        <f ca="1">IFERROR(__xludf.DUMMYFUNCTION("VLOOKUP($D230,IMPORTRANGE(""1F5N2lheBqU_ssv2fEg7XSiyl0_Jtf24RQubw3IWp7fc"",""'LC-2 BOM'!C2:AF1000""),AB$1,FALSE)"),"WFF LC-2 Liquid Oxygen Schematic MP-105")</f>
        <v>WFF LC-2 Liquid Oxygen Schematic MP-105</v>
      </c>
      <c r="AK95" s="40" t="str">
        <f ca="1">IFERROR(__xludf.DUMMYFUNCTION("VLOOKUP($D230,IMPORTRANGE(""1F5N2lheBqU_ssv2fEg7XSiyl0_Jtf24RQubw3IWp7fc"",""'LC-2 BOM'!C2:AF1000""),AB$1,FALSE)"),"WFF LC-2 Liquid Oxygen Schematic MP-105")</f>
        <v>WFF LC-2 Liquid Oxygen Schematic MP-105</v>
      </c>
      <c r="AL95" s="40" t="str">
        <f ca="1">IFERROR(__xludf.DUMMYFUNCTION("VLOOKUP($D230,IMPORTRANGE(""1F5N2lheBqU_ssv2fEg7XSiyl0_Jtf24RQubw3IWp7fc"",""'LC-2 BOM'!C2:AF1000""),AB$1,FALSE)"),"WFF LC-2 Liquid Oxygen Schematic MP-105")</f>
        <v>WFF LC-2 Liquid Oxygen Schematic MP-105</v>
      </c>
      <c r="AM95" s="40" t="str">
        <f ca="1">IFERROR(__xludf.DUMMYFUNCTION("VLOOKUP($D230,IMPORTRANGE(""1F5N2lheBqU_ssv2fEg7XSiyl0_Jtf24RQubw3IWp7fc"",""'LC-2 BOM'!C2:AF1000""),AB$1,FALSE)"),"WFF LC-2 Liquid Oxygen Schematic MP-105")</f>
        <v>WFF LC-2 Liquid Oxygen Schematic MP-105</v>
      </c>
      <c r="AN95" s="40" t="str">
        <f ca="1">IFERROR(__xludf.DUMMYFUNCTION("VLOOKUP($D230,IMPORTRANGE(""1F5N2lheBqU_ssv2fEg7XSiyl0_Jtf24RQubw3IWp7fc"",""'LC-2 BOM'!C2:AF1000""),AB$1,FALSE)"),"WFF LC-2 Liquid Oxygen Schematic MP-105")</f>
        <v>WFF LC-2 Liquid Oxygen Schematic MP-105</v>
      </c>
      <c r="AO95" s="40" t="str">
        <f ca="1">IFERROR(__xludf.DUMMYFUNCTION("VLOOKUP($D230,IMPORTRANGE(""1F5N2lheBqU_ssv2fEg7XSiyl0_Jtf24RQubw3IWp7fc"",""'LC-2 BOM'!C2:AF1000""),AB$1,FALSE)"),"WFF LC-2 Liquid Oxygen Schematic MP-105")</f>
        <v>WFF LC-2 Liquid Oxygen Schematic MP-105</v>
      </c>
      <c r="AP95" s="40" t="str">
        <f ca="1">IFERROR(__xludf.DUMMYFUNCTION("VLOOKUP($D230,IMPORTRANGE(""1F5N2lheBqU_ssv2fEg7XSiyl0_Jtf24RQubw3IWp7fc"",""'LC-2 BOM'!C2:AF1000""),AB$1,FALSE)"),"WFF LC-2 Liquid Oxygen Schematic MP-105")</f>
        <v>WFF LC-2 Liquid Oxygen Schematic MP-105</v>
      </c>
      <c r="AQ95" s="40" t="str">
        <f ca="1">IFERROR(__xludf.DUMMYFUNCTION("VLOOKUP($D230,IMPORTRANGE(""1F5N2lheBqU_ssv2fEg7XSiyl0_Jtf24RQubw3IWp7fc"",""'LC-2 BOM'!C2:AF1000""),AB$1,FALSE)"),"WFF LC-2 Liquid Oxygen Schematic MP-105")</f>
        <v>WFF LC-2 Liquid Oxygen Schematic MP-105</v>
      </c>
      <c r="AR95" s="40" t="str">
        <f ca="1">IFERROR(__xludf.DUMMYFUNCTION("VLOOKUP($D230,IMPORTRANGE(""1F5N2lheBqU_ssv2fEg7XSiyl0_Jtf24RQubw3IWp7fc"",""'LC-2 BOM'!C2:AF1000""),AB$1,FALSE)"),"WFF LC-2 Liquid Oxygen Schematic MP-105")</f>
        <v>WFF LC-2 Liquid Oxygen Schematic MP-105</v>
      </c>
      <c r="AS95" s="40" t="str">
        <f ca="1">IFERROR(__xludf.DUMMYFUNCTION("VLOOKUP($D230,IMPORTRANGE(""1F5N2lheBqU_ssv2fEg7XSiyl0_Jtf24RQubw3IWp7fc"",""'LC-2 BOM'!C2:AF1000""),AB$1,FALSE)"),"WFF LC-2 Liquid Oxygen Schematic MP-105")</f>
        <v>WFF LC-2 Liquid Oxygen Schematic MP-105</v>
      </c>
      <c r="AT95" s="40" t="str">
        <f ca="1">IFERROR(__xludf.DUMMYFUNCTION("VLOOKUP($D230,IMPORTRANGE(""1F5N2lheBqU_ssv2fEg7XSiyl0_Jtf24RQubw3IWp7fc"",""'LC-2 BOM'!C2:AF1000""),AB$1,FALSE)"),"WFF LC-2 Liquid Oxygen Schematic MP-105")</f>
        <v>WFF LC-2 Liquid Oxygen Schematic MP-105</v>
      </c>
      <c r="AU95" s="40" t="str">
        <f ca="1">IFERROR(__xludf.DUMMYFUNCTION("VLOOKUP($D230,IMPORTRANGE(""1F5N2lheBqU_ssv2fEg7XSiyl0_Jtf24RQubw3IWp7fc"",""'LC-2 BOM'!C2:AF1000""),AB$1,FALSE)"),"WFF LC-2 Liquid Oxygen Schematic MP-105")</f>
        <v>WFF LC-2 Liquid Oxygen Schematic MP-105</v>
      </c>
      <c r="AV95" s="40" t="str">
        <f ca="1">IFERROR(__xludf.DUMMYFUNCTION("VLOOKUP($D230,IMPORTRANGE(""1F5N2lheBqU_ssv2fEg7XSiyl0_Jtf24RQubw3IWp7fc"",""'LC-2 BOM'!C2:AF1000""),AB$1,FALSE)"),"WFF LC-2 Liquid Oxygen Schematic MP-105")</f>
        <v>WFF LC-2 Liquid Oxygen Schematic MP-105</v>
      </c>
      <c r="AW95" s="40" t="str">
        <f ca="1">IFERROR(__xludf.DUMMYFUNCTION("VLOOKUP($D230,IMPORTRANGE(""1F5N2lheBqU_ssv2fEg7XSiyl0_Jtf24RQubw3IWp7fc"",""'LC-2 BOM'!C2:AF1000""),AB$1,FALSE)"),"WFF LC-2 Liquid Oxygen Schematic MP-105")</f>
        <v>WFF LC-2 Liquid Oxygen Schematic MP-105</v>
      </c>
      <c r="AX95" s="40" t="str">
        <f ca="1">IFERROR(__xludf.DUMMYFUNCTION("VLOOKUP($D230,IMPORTRANGE(""1F5N2lheBqU_ssv2fEg7XSiyl0_Jtf24RQubw3IWp7fc"",""'LC-2 BOM'!C2:AF1000""),AB$1,FALSE)"),"WFF LC-2 Liquid Oxygen Schematic MP-105")</f>
        <v>WFF LC-2 Liquid Oxygen Schematic MP-105</v>
      </c>
      <c r="AY95" s="40" t="str">
        <f ca="1">IFERROR(__xludf.DUMMYFUNCTION("VLOOKUP($D230,IMPORTRANGE(""1F5N2lheBqU_ssv2fEg7XSiyl0_Jtf24RQubw3IWp7fc"",""'LC-2 BOM'!C2:AF1000""),AB$1,FALSE)"),"WFF LC-2 Liquid Oxygen Schematic MP-105")</f>
        <v>WFF LC-2 Liquid Oxygen Schematic MP-105</v>
      </c>
      <c r="AZ95" s="40" t="str">
        <f ca="1">IFERROR(__xludf.DUMMYFUNCTION("VLOOKUP($D230,IMPORTRANGE(""1F5N2lheBqU_ssv2fEg7XSiyl0_Jtf24RQubw3IWp7fc"",""'LC-2 BOM'!C2:AF1000""),AB$1,FALSE)"),"WFF LC-2 Liquid Oxygen Schematic MP-105")</f>
        <v>WFF LC-2 Liquid Oxygen Schematic MP-105</v>
      </c>
      <c r="BA95" s="40" t="str">
        <f ca="1">IFERROR(__xludf.DUMMYFUNCTION("VLOOKUP($D230,IMPORTRANGE(""1F5N2lheBqU_ssv2fEg7XSiyl0_Jtf24RQubw3IWp7fc"",""'LC-2 BOM'!C2:AF1000""),AB$1,FALSE)"),"WFF LC-2 Liquid Oxygen Schematic MP-105")</f>
        <v>WFF LC-2 Liquid Oxygen Schematic MP-105</v>
      </c>
    </row>
    <row r="96" spans="1:53" ht="14.25">
      <c r="A96" s="119" t="str">
        <f>CONCATENATE(VLOOKUP(E96,Systems,2,FALSE),"-",VLOOKUP(F96,Subsystems,2,FALSE),"-",VLOOKUP(G96,Components,2,FALSE),"-",VLOOKUP(R96,Metrics,2,FALSE),"-",B96)</f>
        <v>LOX-LS1-LS-PxO-391</v>
      </c>
      <c r="B96" s="100">
        <v>391</v>
      </c>
      <c r="C96" s="99" t="s">
        <v>291</v>
      </c>
      <c r="D96" s="263" t="s">
        <v>292</v>
      </c>
      <c r="E96" s="99" t="s">
        <v>184</v>
      </c>
      <c r="F96" s="99" t="s">
        <v>220</v>
      </c>
      <c r="G96" s="99" t="s">
        <v>88</v>
      </c>
      <c r="H96" s="100" t="s">
        <v>89</v>
      </c>
      <c r="I96" s="100" t="str">
        <f>VLOOKUP(L96,InterfaceCards,2,FALSE)</f>
        <v>C2</v>
      </c>
      <c r="J96" s="39" t="str">
        <f>VLOOKUP(I96,'REF - Interface Cards'!$F$2:$G$11,2,FALSE)</f>
        <v>CB8</v>
      </c>
      <c r="K96" s="100">
        <f>VLOOKUP(L96,InterfaceCards,3,FALSE)</f>
        <v>6</v>
      </c>
      <c r="L96" s="99" t="s">
        <v>227</v>
      </c>
      <c r="M96" s="99">
        <v>20</v>
      </c>
      <c r="N96" s="96">
        <v>16</v>
      </c>
      <c r="O96" s="100" t="s">
        <v>187</v>
      </c>
      <c r="P96" s="99"/>
      <c r="Q96" s="99"/>
      <c r="R96" s="268" t="s">
        <v>95</v>
      </c>
      <c r="S96" s="99" t="s">
        <v>96</v>
      </c>
      <c r="T96" s="264"/>
      <c r="U96" s="205"/>
      <c r="V96" s="205" t="b">
        <v>0</v>
      </c>
      <c r="W96" s="115" t="str">
        <f>CONCATENATE(L96,":",N96)</f>
        <v>DI8:16</v>
      </c>
      <c r="X96" s="40" t="str">
        <f ca="1">IFERROR(__xludf.DUMMYFUNCTION("VLOOKUP($D119,IMPORTRANGE(""1F5N2lheBqU_ssv2fEg7XSiyl0_Jtf24RQubw3IWp7fc"",""'LC-2 BOM'!C2:AF1000""),X$1,FALSE)"),"05C360")</f>
        <v>05C360</v>
      </c>
      <c r="Y96" s="40" t="str">
        <f ca="1">IFERROR(__xludf.DUMMYFUNCTION("VLOOKUP($D262,IMPORTRANGE(""1F5N2lheBqU_ssv2fEg7XSiyl0_Jtf24RQubw3IWp7fc"",""'LC-2 BOM'!C2:AF900""),Y$1,FALSE)"),"Controller")</f>
        <v>Controller</v>
      </c>
      <c r="Z96" s="40" t="str">
        <f ca="1">IFERROR(__xludf.DUMMYFUNCTION("VLOOKUP($D262,IMPORTRANGE(""1F5N2lheBqU_ssv2fEg7XSiyl0_Jtf24RQubw3IWp7fc"",""'LC-2 BOM'!C2:AF900""),Y$1,FALSE)"),"Controller")</f>
        <v>Controller</v>
      </c>
      <c r="AA96" s="40" t="str">
        <f ca="1">IFERROR(__xludf.DUMMYFUNCTION("VLOOKUP($D262,IMPORTRANGE(""1F5N2lheBqU_ssv2fEg7XSiyl0_Jtf24RQubw3IWp7fc"",""'LC-2 BOM'!C2:AF900""),Y$1,FALSE)"),"Controller")</f>
        <v>Controller</v>
      </c>
      <c r="AB96" s="40" t="str">
        <f ca="1">IFERROR(__xludf.DUMMYFUNCTION("VLOOKUP($D262,IMPORTRANGE(""1F5N2lheBqU_ssv2fEg7XSiyl0_Jtf24RQubw3IWp7fc"",""'LC-2 BOM'!C2:AF1000""),AB$1,FALSE)"),"WFF LC-2 Liquid Oxygen Schematic MP-105")</f>
        <v>WFF LC-2 Liquid Oxygen Schematic MP-105</v>
      </c>
      <c r="AC96" s="40" t="str">
        <f ca="1">IFERROR(__xludf.DUMMYFUNCTION("VLOOKUP($D262,IMPORTRANGE(""1F5N2lheBqU_ssv2fEg7XSiyl0_Jtf24RQubw3IWp7fc"",""'LC-2 BOM'!C2:AF1000""),AB$1,FALSE)"),"WFF LC-2 Liquid Oxygen Schematic MP-105")</f>
        <v>WFF LC-2 Liquid Oxygen Schematic MP-105</v>
      </c>
      <c r="AD96" s="40" t="str">
        <f ca="1">IFERROR(__xludf.DUMMYFUNCTION("VLOOKUP($D262,IMPORTRANGE(""1F5N2lheBqU_ssv2fEg7XSiyl0_Jtf24RQubw3IWp7fc"",""'LC-2 BOM'!C2:AF1000""),AB$1,FALSE)"),"WFF LC-2 Liquid Oxygen Schematic MP-105")</f>
        <v>WFF LC-2 Liquid Oxygen Schematic MP-105</v>
      </c>
      <c r="AE96" s="40" t="str">
        <f ca="1">IFERROR(__xludf.DUMMYFUNCTION("VLOOKUP($D262,IMPORTRANGE(""1F5N2lheBqU_ssv2fEg7XSiyl0_Jtf24RQubw3IWp7fc"",""'LC-2 BOM'!C2:AF1000""),AB$1,FALSE)"),"WFF LC-2 Liquid Oxygen Schematic MP-105")</f>
        <v>WFF LC-2 Liquid Oxygen Schematic MP-105</v>
      </c>
      <c r="AF96" s="40" t="str">
        <f ca="1">IFERROR(__xludf.DUMMYFUNCTION("VLOOKUP($D262,IMPORTRANGE(""1F5N2lheBqU_ssv2fEg7XSiyl0_Jtf24RQubw3IWp7fc"",""'LC-2 BOM'!C2:AF1000""),AB$1,FALSE)"),"WFF LC-2 Liquid Oxygen Schematic MP-105")</f>
        <v>WFF LC-2 Liquid Oxygen Schematic MP-105</v>
      </c>
      <c r="AG96" s="40" t="str">
        <f ca="1">IFERROR(__xludf.DUMMYFUNCTION("VLOOKUP($D262,IMPORTRANGE(""1F5N2lheBqU_ssv2fEg7XSiyl0_Jtf24RQubw3IWp7fc"",""'LC-2 BOM'!C2:AF1000""),AB$1,FALSE)"),"WFF LC-2 Liquid Oxygen Schematic MP-105")</f>
        <v>WFF LC-2 Liquid Oxygen Schematic MP-105</v>
      </c>
      <c r="AH96" s="40" t="str">
        <f ca="1">IFERROR(__xludf.DUMMYFUNCTION("VLOOKUP($D262,IMPORTRANGE(""1F5N2lheBqU_ssv2fEg7XSiyl0_Jtf24RQubw3IWp7fc"",""'LC-2 BOM'!C2:AF1000""),AB$1,FALSE)"),"WFF LC-2 Liquid Oxygen Schematic MP-105")</f>
        <v>WFF LC-2 Liquid Oxygen Schematic MP-105</v>
      </c>
      <c r="AI96" s="40" t="str">
        <f ca="1">IFERROR(__xludf.DUMMYFUNCTION("VLOOKUP($D262,IMPORTRANGE(""1F5N2lheBqU_ssv2fEg7XSiyl0_Jtf24RQubw3IWp7fc"",""'LC-2 BOM'!C2:AF1000""),AB$1,FALSE)"),"WFF LC-2 Liquid Oxygen Schematic MP-105")</f>
        <v>WFF LC-2 Liquid Oxygen Schematic MP-105</v>
      </c>
      <c r="AJ96" s="40" t="str">
        <f ca="1">IFERROR(__xludf.DUMMYFUNCTION("VLOOKUP($D262,IMPORTRANGE(""1F5N2lheBqU_ssv2fEg7XSiyl0_Jtf24RQubw3IWp7fc"",""'LC-2 BOM'!C2:AF1000""),AB$1,FALSE)"),"WFF LC-2 Liquid Oxygen Schematic MP-105")</f>
        <v>WFF LC-2 Liquid Oxygen Schematic MP-105</v>
      </c>
      <c r="AK96" s="40" t="str">
        <f ca="1">IFERROR(__xludf.DUMMYFUNCTION("VLOOKUP($D262,IMPORTRANGE(""1F5N2lheBqU_ssv2fEg7XSiyl0_Jtf24RQubw3IWp7fc"",""'LC-2 BOM'!C2:AF1000""),AB$1,FALSE)"),"WFF LC-2 Liquid Oxygen Schematic MP-105")</f>
        <v>WFF LC-2 Liquid Oxygen Schematic MP-105</v>
      </c>
      <c r="AL96" s="40" t="str">
        <f ca="1">IFERROR(__xludf.DUMMYFUNCTION("VLOOKUP($D262,IMPORTRANGE(""1F5N2lheBqU_ssv2fEg7XSiyl0_Jtf24RQubw3IWp7fc"",""'LC-2 BOM'!C2:AF1000""),AB$1,FALSE)"),"WFF LC-2 Liquid Oxygen Schematic MP-105")</f>
        <v>WFF LC-2 Liquid Oxygen Schematic MP-105</v>
      </c>
      <c r="AM96" s="40" t="str">
        <f ca="1">IFERROR(__xludf.DUMMYFUNCTION("VLOOKUP($D262,IMPORTRANGE(""1F5N2lheBqU_ssv2fEg7XSiyl0_Jtf24RQubw3IWp7fc"",""'LC-2 BOM'!C2:AF1000""),AB$1,FALSE)"),"WFF LC-2 Liquid Oxygen Schematic MP-105")</f>
        <v>WFF LC-2 Liquid Oxygen Schematic MP-105</v>
      </c>
      <c r="AN96" s="40" t="str">
        <f ca="1">IFERROR(__xludf.DUMMYFUNCTION("VLOOKUP($D262,IMPORTRANGE(""1F5N2lheBqU_ssv2fEg7XSiyl0_Jtf24RQubw3IWp7fc"",""'LC-2 BOM'!C2:AF1000""),AB$1,FALSE)"),"WFF LC-2 Liquid Oxygen Schematic MP-105")</f>
        <v>WFF LC-2 Liquid Oxygen Schematic MP-105</v>
      </c>
      <c r="AO96" s="40" t="str">
        <f ca="1">IFERROR(__xludf.DUMMYFUNCTION("VLOOKUP($D262,IMPORTRANGE(""1F5N2lheBqU_ssv2fEg7XSiyl0_Jtf24RQubw3IWp7fc"",""'LC-2 BOM'!C2:AF1000""),AB$1,FALSE)"),"WFF LC-2 Liquid Oxygen Schematic MP-105")</f>
        <v>WFF LC-2 Liquid Oxygen Schematic MP-105</v>
      </c>
      <c r="AP96" s="40" t="str">
        <f ca="1">IFERROR(__xludf.DUMMYFUNCTION("VLOOKUP($D262,IMPORTRANGE(""1F5N2lheBqU_ssv2fEg7XSiyl0_Jtf24RQubw3IWp7fc"",""'LC-2 BOM'!C2:AF1000""),AB$1,FALSE)"),"WFF LC-2 Liquid Oxygen Schematic MP-105")</f>
        <v>WFF LC-2 Liquid Oxygen Schematic MP-105</v>
      </c>
      <c r="AQ96" s="40" t="str">
        <f ca="1">IFERROR(__xludf.DUMMYFUNCTION("VLOOKUP($D262,IMPORTRANGE(""1F5N2lheBqU_ssv2fEg7XSiyl0_Jtf24RQubw3IWp7fc"",""'LC-2 BOM'!C2:AF1000""),AB$1,FALSE)"),"WFF LC-2 Liquid Oxygen Schematic MP-105")</f>
        <v>WFF LC-2 Liquid Oxygen Schematic MP-105</v>
      </c>
      <c r="AR96" s="40" t="str">
        <f ca="1">IFERROR(__xludf.DUMMYFUNCTION("VLOOKUP($D262,IMPORTRANGE(""1F5N2lheBqU_ssv2fEg7XSiyl0_Jtf24RQubw3IWp7fc"",""'LC-2 BOM'!C2:AF1000""),AB$1,FALSE)"),"WFF LC-2 Liquid Oxygen Schematic MP-105")</f>
        <v>WFF LC-2 Liquid Oxygen Schematic MP-105</v>
      </c>
      <c r="AS96" s="40" t="str">
        <f ca="1">IFERROR(__xludf.DUMMYFUNCTION("VLOOKUP($D262,IMPORTRANGE(""1F5N2lheBqU_ssv2fEg7XSiyl0_Jtf24RQubw3IWp7fc"",""'LC-2 BOM'!C2:AF1000""),AB$1,FALSE)"),"WFF LC-2 Liquid Oxygen Schematic MP-105")</f>
        <v>WFF LC-2 Liquid Oxygen Schematic MP-105</v>
      </c>
      <c r="AT96" s="40" t="str">
        <f ca="1">IFERROR(__xludf.DUMMYFUNCTION("VLOOKUP($D262,IMPORTRANGE(""1F5N2lheBqU_ssv2fEg7XSiyl0_Jtf24RQubw3IWp7fc"",""'LC-2 BOM'!C2:AF1000""),AB$1,FALSE)"),"WFF LC-2 Liquid Oxygen Schematic MP-105")</f>
        <v>WFF LC-2 Liquid Oxygen Schematic MP-105</v>
      </c>
      <c r="AU96" s="40" t="str">
        <f ca="1">IFERROR(__xludf.DUMMYFUNCTION("VLOOKUP($D262,IMPORTRANGE(""1F5N2lheBqU_ssv2fEg7XSiyl0_Jtf24RQubw3IWp7fc"",""'LC-2 BOM'!C2:AF1000""),AB$1,FALSE)"),"WFF LC-2 Liquid Oxygen Schematic MP-105")</f>
        <v>WFF LC-2 Liquid Oxygen Schematic MP-105</v>
      </c>
      <c r="AV96" s="40" t="str">
        <f ca="1">IFERROR(__xludf.DUMMYFUNCTION("VLOOKUP($D262,IMPORTRANGE(""1F5N2lheBqU_ssv2fEg7XSiyl0_Jtf24RQubw3IWp7fc"",""'LC-2 BOM'!C2:AF1000""),AB$1,FALSE)"),"WFF LC-2 Liquid Oxygen Schematic MP-105")</f>
        <v>WFF LC-2 Liquid Oxygen Schematic MP-105</v>
      </c>
      <c r="AW96" s="40" t="str">
        <f ca="1">IFERROR(__xludf.DUMMYFUNCTION("VLOOKUP($D262,IMPORTRANGE(""1F5N2lheBqU_ssv2fEg7XSiyl0_Jtf24RQubw3IWp7fc"",""'LC-2 BOM'!C2:AF1000""),AB$1,FALSE)"),"WFF LC-2 Liquid Oxygen Schematic MP-105")</f>
        <v>WFF LC-2 Liquid Oxygen Schematic MP-105</v>
      </c>
      <c r="AX96" s="40" t="str">
        <f ca="1">IFERROR(__xludf.DUMMYFUNCTION("VLOOKUP($D262,IMPORTRANGE(""1F5N2lheBqU_ssv2fEg7XSiyl0_Jtf24RQubw3IWp7fc"",""'LC-2 BOM'!C2:AF1000""),AB$1,FALSE)"),"WFF LC-2 Liquid Oxygen Schematic MP-105")</f>
        <v>WFF LC-2 Liquid Oxygen Schematic MP-105</v>
      </c>
      <c r="AY96" s="40" t="str">
        <f ca="1">IFERROR(__xludf.DUMMYFUNCTION("VLOOKUP($D262,IMPORTRANGE(""1F5N2lheBqU_ssv2fEg7XSiyl0_Jtf24RQubw3IWp7fc"",""'LC-2 BOM'!C2:AF1000""),AB$1,FALSE)"),"WFF LC-2 Liquid Oxygen Schematic MP-105")</f>
        <v>WFF LC-2 Liquid Oxygen Schematic MP-105</v>
      </c>
      <c r="AZ96" s="40" t="str">
        <f ca="1">IFERROR(__xludf.DUMMYFUNCTION("VLOOKUP($D262,IMPORTRANGE(""1F5N2lheBqU_ssv2fEg7XSiyl0_Jtf24RQubw3IWp7fc"",""'LC-2 BOM'!C2:AF1000""),AB$1,FALSE)"),"WFF LC-2 Liquid Oxygen Schematic MP-105")</f>
        <v>WFF LC-2 Liquid Oxygen Schematic MP-105</v>
      </c>
      <c r="BA96" s="40" t="str">
        <f ca="1">IFERROR(__xludf.DUMMYFUNCTION("VLOOKUP($D262,IMPORTRANGE(""1F5N2lheBqU_ssv2fEg7XSiyl0_Jtf24RQubw3IWp7fc"",""'LC-2 BOM'!C2:AF1000""),AB$1,FALSE)"),"WFF LC-2 Liquid Oxygen Schematic MP-105")</f>
        <v>WFF LC-2 Liquid Oxygen Schematic MP-105</v>
      </c>
    </row>
    <row r="97" spans="1:53" ht="14.25">
      <c r="A97" s="119" t="str">
        <f>CONCATENATE(VLOOKUP(E97,Systems,2,FALSE),"-",VLOOKUP(F97,Subsystems,2,FALSE),"-",VLOOKUP(G97,Components,2,FALSE),"-",VLOOKUP(R97,Metrics,2,FALSE),"-",B97)</f>
        <v>LOX-LS1-LS-PxC-392</v>
      </c>
      <c r="B97" s="100">
        <v>392</v>
      </c>
      <c r="C97" s="99" t="s">
        <v>293</v>
      </c>
      <c r="D97" s="263" t="s">
        <v>292</v>
      </c>
      <c r="E97" s="99" t="s">
        <v>184</v>
      </c>
      <c r="F97" s="99" t="s">
        <v>220</v>
      </c>
      <c r="G97" s="99" t="s">
        <v>88</v>
      </c>
      <c r="H97" s="100" t="s">
        <v>89</v>
      </c>
      <c r="I97" s="100" t="str">
        <f>VLOOKUP(L97,InterfaceCards,2,FALSE)</f>
        <v>C2</v>
      </c>
      <c r="J97" s="39" t="str">
        <f>VLOOKUP(I97,'REF - Interface Cards'!$F$2:$G$11,2,FALSE)</f>
        <v>CB8</v>
      </c>
      <c r="K97" s="267">
        <f>VLOOKUP(L97,InterfaceCards,3,FALSE)</f>
        <v>6</v>
      </c>
      <c r="L97" s="99" t="s">
        <v>227</v>
      </c>
      <c r="M97" s="99">
        <v>21</v>
      </c>
      <c r="N97" s="96">
        <v>17</v>
      </c>
      <c r="O97" s="100" t="s">
        <v>187</v>
      </c>
      <c r="P97" s="99"/>
      <c r="Q97" s="99"/>
      <c r="R97" s="100" t="s">
        <v>99</v>
      </c>
      <c r="S97" s="99" t="s">
        <v>96</v>
      </c>
      <c r="T97" s="264"/>
      <c r="U97" s="205"/>
      <c r="V97" s="205" t="b">
        <v>0</v>
      </c>
      <c r="W97" s="115" t="str">
        <f>CONCATENATE(L97,":",N97)</f>
        <v>DI8:17</v>
      </c>
      <c r="X97" s="40" t="str">
        <f ca="1">IFERROR(__xludf.DUMMYFUNCTION("VLOOKUP($D119,IMPORTRANGE(""1F5N2lheBqU_ssv2fEg7XSiyl0_Jtf24RQubw3IWp7fc"",""'LC-2 BOM'!C2:AF1000""),X$1,FALSE)"),"05C360")</f>
        <v>05C360</v>
      </c>
      <c r="Y97" s="40" t="str">
        <f ca="1">IFERROR(__xludf.DUMMYFUNCTION("VLOOKUP($D263,IMPORTRANGE(""1F5N2lheBqU_ssv2fEg7XSiyl0_Jtf24RQubw3IWp7fc"",""'LC-2 BOM'!C2:AF900""),Y$1,FALSE)"),"Controller")</f>
        <v>Controller</v>
      </c>
      <c r="Z97" s="40" t="str">
        <f ca="1">IFERROR(__xludf.DUMMYFUNCTION("VLOOKUP($D263,IMPORTRANGE(""1F5N2lheBqU_ssv2fEg7XSiyl0_Jtf24RQubw3IWp7fc"",""'LC-2 BOM'!C2:AF900""),Y$1,FALSE)"),"Controller")</f>
        <v>Controller</v>
      </c>
      <c r="AA97" s="40" t="str">
        <f ca="1">IFERROR(__xludf.DUMMYFUNCTION("VLOOKUP($D263,IMPORTRANGE(""1F5N2lheBqU_ssv2fEg7XSiyl0_Jtf24RQubw3IWp7fc"",""'LC-2 BOM'!C2:AF900""),Y$1,FALSE)"),"Controller")</f>
        <v>Controller</v>
      </c>
      <c r="AB97" s="40" t="str">
        <f ca="1">IFERROR(__xludf.DUMMYFUNCTION("VLOOKUP($D263,IMPORTRANGE(""1F5N2lheBqU_ssv2fEg7XSiyl0_Jtf24RQubw3IWp7fc"",""'LC-2 BOM'!C2:AF1000""),AB$1,FALSE)"),"WFF LC-2 Liquid Oxygen Schematic MP-105")</f>
        <v>WFF LC-2 Liquid Oxygen Schematic MP-105</v>
      </c>
      <c r="AC97" s="40" t="str">
        <f ca="1">IFERROR(__xludf.DUMMYFUNCTION("VLOOKUP($D263,IMPORTRANGE(""1F5N2lheBqU_ssv2fEg7XSiyl0_Jtf24RQubw3IWp7fc"",""'LC-2 BOM'!C2:AF1000""),AB$1,FALSE)"),"WFF LC-2 Liquid Oxygen Schematic MP-105")</f>
        <v>WFF LC-2 Liquid Oxygen Schematic MP-105</v>
      </c>
      <c r="AD97" s="40" t="str">
        <f ca="1">IFERROR(__xludf.DUMMYFUNCTION("VLOOKUP($D263,IMPORTRANGE(""1F5N2lheBqU_ssv2fEg7XSiyl0_Jtf24RQubw3IWp7fc"",""'LC-2 BOM'!C2:AF1000""),AB$1,FALSE)"),"WFF LC-2 Liquid Oxygen Schematic MP-105")</f>
        <v>WFF LC-2 Liquid Oxygen Schematic MP-105</v>
      </c>
      <c r="AE97" s="40" t="str">
        <f ca="1">IFERROR(__xludf.DUMMYFUNCTION("VLOOKUP($D263,IMPORTRANGE(""1F5N2lheBqU_ssv2fEg7XSiyl0_Jtf24RQubw3IWp7fc"",""'LC-2 BOM'!C2:AF1000""),AB$1,FALSE)"),"WFF LC-2 Liquid Oxygen Schematic MP-105")</f>
        <v>WFF LC-2 Liquid Oxygen Schematic MP-105</v>
      </c>
      <c r="AF97" s="40" t="str">
        <f ca="1">IFERROR(__xludf.DUMMYFUNCTION("VLOOKUP($D263,IMPORTRANGE(""1F5N2lheBqU_ssv2fEg7XSiyl0_Jtf24RQubw3IWp7fc"",""'LC-2 BOM'!C2:AF1000""),AB$1,FALSE)"),"WFF LC-2 Liquid Oxygen Schematic MP-105")</f>
        <v>WFF LC-2 Liquid Oxygen Schematic MP-105</v>
      </c>
      <c r="AG97" s="40" t="str">
        <f ca="1">IFERROR(__xludf.DUMMYFUNCTION("VLOOKUP($D263,IMPORTRANGE(""1F5N2lheBqU_ssv2fEg7XSiyl0_Jtf24RQubw3IWp7fc"",""'LC-2 BOM'!C2:AF1000""),AB$1,FALSE)"),"WFF LC-2 Liquid Oxygen Schematic MP-105")</f>
        <v>WFF LC-2 Liquid Oxygen Schematic MP-105</v>
      </c>
      <c r="AH97" s="40" t="str">
        <f ca="1">IFERROR(__xludf.DUMMYFUNCTION("VLOOKUP($D263,IMPORTRANGE(""1F5N2lheBqU_ssv2fEg7XSiyl0_Jtf24RQubw3IWp7fc"",""'LC-2 BOM'!C2:AF1000""),AB$1,FALSE)"),"WFF LC-2 Liquid Oxygen Schematic MP-105")</f>
        <v>WFF LC-2 Liquid Oxygen Schematic MP-105</v>
      </c>
      <c r="AI97" s="40" t="str">
        <f ca="1">IFERROR(__xludf.DUMMYFUNCTION("VLOOKUP($D263,IMPORTRANGE(""1F5N2lheBqU_ssv2fEg7XSiyl0_Jtf24RQubw3IWp7fc"",""'LC-2 BOM'!C2:AF1000""),AB$1,FALSE)"),"WFF LC-2 Liquid Oxygen Schematic MP-105")</f>
        <v>WFF LC-2 Liquid Oxygen Schematic MP-105</v>
      </c>
      <c r="AJ97" s="40" t="str">
        <f ca="1">IFERROR(__xludf.DUMMYFUNCTION("VLOOKUP($D263,IMPORTRANGE(""1F5N2lheBqU_ssv2fEg7XSiyl0_Jtf24RQubw3IWp7fc"",""'LC-2 BOM'!C2:AF1000""),AB$1,FALSE)"),"WFF LC-2 Liquid Oxygen Schematic MP-105")</f>
        <v>WFF LC-2 Liquid Oxygen Schematic MP-105</v>
      </c>
      <c r="AK97" s="40" t="str">
        <f ca="1">IFERROR(__xludf.DUMMYFUNCTION("VLOOKUP($D263,IMPORTRANGE(""1F5N2lheBqU_ssv2fEg7XSiyl0_Jtf24RQubw3IWp7fc"",""'LC-2 BOM'!C2:AF1000""),AB$1,FALSE)"),"WFF LC-2 Liquid Oxygen Schematic MP-105")</f>
        <v>WFF LC-2 Liquid Oxygen Schematic MP-105</v>
      </c>
      <c r="AL97" s="40" t="str">
        <f ca="1">IFERROR(__xludf.DUMMYFUNCTION("VLOOKUP($D263,IMPORTRANGE(""1F5N2lheBqU_ssv2fEg7XSiyl0_Jtf24RQubw3IWp7fc"",""'LC-2 BOM'!C2:AF1000""),AB$1,FALSE)"),"WFF LC-2 Liquid Oxygen Schematic MP-105")</f>
        <v>WFF LC-2 Liquid Oxygen Schematic MP-105</v>
      </c>
      <c r="AM97" s="40" t="str">
        <f ca="1">IFERROR(__xludf.DUMMYFUNCTION("VLOOKUP($D263,IMPORTRANGE(""1F5N2lheBqU_ssv2fEg7XSiyl0_Jtf24RQubw3IWp7fc"",""'LC-2 BOM'!C2:AF1000""),AB$1,FALSE)"),"WFF LC-2 Liquid Oxygen Schematic MP-105")</f>
        <v>WFF LC-2 Liquid Oxygen Schematic MP-105</v>
      </c>
      <c r="AN97" s="40" t="str">
        <f ca="1">IFERROR(__xludf.DUMMYFUNCTION("VLOOKUP($D263,IMPORTRANGE(""1F5N2lheBqU_ssv2fEg7XSiyl0_Jtf24RQubw3IWp7fc"",""'LC-2 BOM'!C2:AF1000""),AB$1,FALSE)"),"WFF LC-2 Liquid Oxygen Schematic MP-105")</f>
        <v>WFF LC-2 Liquid Oxygen Schematic MP-105</v>
      </c>
      <c r="AO97" s="40" t="str">
        <f ca="1">IFERROR(__xludf.DUMMYFUNCTION("VLOOKUP($D263,IMPORTRANGE(""1F5N2lheBqU_ssv2fEg7XSiyl0_Jtf24RQubw3IWp7fc"",""'LC-2 BOM'!C2:AF1000""),AB$1,FALSE)"),"WFF LC-2 Liquid Oxygen Schematic MP-105")</f>
        <v>WFF LC-2 Liquid Oxygen Schematic MP-105</v>
      </c>
      <c r="AP97" s="40" t="str">
        <f ca="1">IFERROR(__xludf.DUMMYFUNCTION("VLOOKUP($D263,IMPORTRANGE(""1F5N2lheBqU_ssv2fEg7XSiyl0_Jtf24RQubw3IWp7fc"",""'LC-2 BOM'!C2:AF1000""),AB$1,FALSE)"),"WFF LC-2 Liquid Oxygen Schematic MP-105")</f>
        <v>WFF LC-2 Liquid Oxygen Schematic MP-105</v>
      </c>
      <c r="AQ97" s="40" t="str">
        <f ca="1">IFERROR(__xludf.DUMMYFUNCTION("VLOOKUP($D263,IMPORTRANGE(""1F5N2lheBqU_ssv2fEg7XSiyl0_Jtf24RQubw3IWp7fc"",""'LC-2 BOM'!C2:AF1000""),AB$1,FALSE)"),"WFF LC-2 Liquid Oxygen Schematic MP-105")</f>
        <v>WFF LC-2 Liquid Oxygen Schematic MP-105</v>
      </c>
      <c r="AR97" s="40" t="str">
        <f ca="1">IFERROR(__xludf.DUMMYFUNCTION("VLOOKUP($D263,IMPORTRANGE(""1F5N2lheBqU_ssv2fEg7XSiyl0_Jtf24RQubw3IWp7fc"",""'LC-2 BOM'!C2:AF1000""),AB$1,FALSE)"),"WFF LC-2 Liquid Oxygen Schematic MP-105")</f>
        <v>WFF LC-2 Liquid Oxygen Schematic MP-105</v>
      </c>
      <c r="AS97" s="40" t="str">
        <f ca="1">IFERROR(__xludf.DUMMYFUNCTION("VLOOKUP($D263,IMPORTRANGE(""1F5N2lheBqU_ssv2fEg7XSiyl0_Jtf24RQubw3IWp7fc"",""'LC-2 BOM'!C2:AF1000""),AB$1,FALSE)"),"WFF LC-2 Liquid Oxygen Schematic MP-105")</f>
        <v>WFF LC-2 Liquid Oxygen Schematic MP-105</v>
      </c>
      <c r="AT97" s="40" t="str">
        <f ca="1">IFERROR(__xludf.DUMMYFUNCTION("VLOOKUP($D263,IMPORTRANGE(""1F5N2lheBqU_ssv2fEg7XSiyl0_Jtf24RQubw3IWp7fc"",""'LC-2 BOM'!C2:AF1000""),AB$1,FALSE)"),"WFF LC-2 Liquid Oxygen Schematic MP-105")</f>
        <v>WFF LC-2 Liquid Oxygen Schematic MP-105</v>
      </c>
      <c r="AU97" s="40" t="str">
        <f ca="1">IFERROR(__xludf.DUMMYFUNCTION("VLOOKUP($D263,IMPORTRANGE(""1F5N2lheBqU_ssv2fEg7XSiyl0_Jtf24RQubw3IWp7fc"",""'LC-2 BOM'!C2:AF1000""),AB$1,FALSE)"),"WFF LC-2 Liquid Oxygen Schematic MP-105")</f>
        <v>WFF LC-2 Liquid Oxygen Schematic MP-105</v>
      </c>
      <c r="AV97" s="40" t="str">
        <f ca="1">IFERROR(__xludf.DUMMYFUNCTION("VLOOKUP($D263,IMPORTRANGE(""1F5N2lheBqU_ssv2fEg7XSiyl0_Jtf24RQubw3IWp7fc"",""'LC-2 BOM'!C2:AF1000""),AB$1,FALSE)"),"WFF LC-2 Liquid Oxygen Schematic MP-105")</f>
        <v>WFF LC-2 Liquid Oxygen Schematic MP-105</v>
      </c>
      <c r="AW97" s="40" t="str">
        <f ca="1">IFERROR(__xludf.DUMMYFUNCTION("VLOOKUP($D263,IMPORTRANGE(""1F5N2lheBqU_ssv2fEg7XSiyl0_Jtf24RQubw3IWp7fc"",""'LC-2 BOM'!C2:AF1000""),AB$1,FALSE)"),"WFF LC-2 Liquid Oxygen Schematic MP-105")</f>
        <v>WFF LC-2 Liquid Oxygen Schematic MP-105</v>
      </c>
      <c r="AX97" s="40" t="str">
        <f ca="1">IFERROR(__xludf.DUMMYFUNCTION("VLOOKUP($D263,IMPORTRANGE(""1F5N2lheBqU_ssv2fEg7XSiyl0_Jtf24RQubw3IWp7fc"",""'LC-2 BOM'!C2:AF1000""),AB$1,FALSE)"),"WFF LC-2 Liquid Oxygen Schematic MP-105")</f>
        <v>WFF LC-2 Liquid Oxygen Schematic MP-105</v>
      </c>
      <c r="AY97" s="40" t="str">
        <f ca="1">IFERROR(__xludf.DUMMYFUNCTION("VLOOKUP($D263,IMPORTRANGE(""1F5N2lheBqU_ssv2fEg7XSiyl0_Jtf24RQubw3IWp7fc"",""'LC-2 BOM'!C2:AF1000""),AB$1,FALSE)"),"WFF LC-2 Liquid Oxygen Schematic MP-105")</f>
        <v>WFF LC-2 Liquid Oxygen Schematic MP-105</v>
      </c>
      <c r="AZ97" s="40" t="str">
        <f ca="1">IFERROR(__xludf.DUMMYFUNCTION("VLOOKUP($D263,IMPORTRANGE(""1F5N2lheBqU_ssv2fEg7XSiyl0_Jtf24RQubw3IWp7fc"",""'LC-2 BOM'!C2:AF1000""),AB$1,FALSE)"),"WFF LC-2 Liquid Oxygen Schematic MP-105")</f>
        <v>WFF LC-2 Liquid Oxygen Schematic MP-105</v>
      </c>
      <c r="BA97" s="40" t="str">
        <f ca="1">IFERROR(__xludf.DUMMYFUNCTION("VLOOKUP($D263,IMPORTRANGE(""1F5N2lheBqU_ssv2fEg7XSiyl0_Jtf24RQubw3IWp7fc"",""'LC-2 BOM'!C2:AF1000""),AB$1,FALSE)"),"WFF LC-2 Liquid Oxygen Schematic MP-105")</f>
        <v>WFF LC-2 Liquid Oxygen Schematic MP-105</v>
      </c>
    </row>
    <row r="98" spans="1:53" ht="14.25">
      <c r="A98" s="119" t="str">
        <f>CONCATENATE(VLOOKUP(E98,Systems,2,FALSE),"-",VLOOKUP(F98,Subsystems,2,FALSE),"-",VLOOKUP(G98,Components,2,FALSE),"-",VLOOKUP(R98,Metrics,2,FALSE),"-",B98)</f>
        <v>LOX-LS1-PVL-Pos-389</v>
      </c>
      <c r="B98" s="100">
        <v>389</v>
      </c>
      <c r="C98" s="99" t="s">
        <v>231</v>
      </c>
      <c r="D98" s="103" t="s">
        <v>294</v>
      </c>
      <c r="E98" s="99" t="s">
        <v>184</v>
      </c>
      <c r="F98" s="99" t="s">
        <v>220</v>
      </c>
      <c r="G98" s="99" t="s">
        <v>146</v>
      </c>
      <c r="H98" s="100" t="s">
        <v>147</v>
      </c>
      <c r="I98" s="100" t="str">
        <f>VLOOKUP(L98,InterfaceCards,2,FALSE)</f>
        <v>C2</v>
      </c>
      <c r="J98" s="39" t="str">
        <f>VLOOKUP(I98,'REF - Interface Cards'!$F$2:$G$11,2,FALSE)</f>
        <v>CB8</v>
      </c>
      <c r="K98" s="100">
        <f>VLOOKUP(L98,InterfaceCards,3,FALSE)</f>
        <v>1</v>
      </c>
      <c r="L98" s="99" t="s">
        <v>221</v>
      </c>
      <c r="M98" s="99">
        <v>13</v>
      </c>
      <c r="N98" s="96">
        <v>10</v>
      </c>
      <c r="O98" s="100" t="s">
        <v>187</v>
      </c>
      <c r="P98" s="205"/>
      <c r="Q98" s="205"/>
      <c r="R98" s="268" t="s">
        <v>149</v>
      </c>
      <c r="S98" s="119" t="s">
        <v>150</v>
      </c>
      <c r="T98" s="264"/>
      <c r="U98" s="205"/>
      <c r="V98" s="205" t="b">
        <v>0</v>
      </c>
      <c r="W98" s="115" t="str">
        <f>CONCATENATE(L98,":",N98)</f>
        <v>AI11:10</v>
      </c>
      <c r="X98" s="40" t="str">
        <f ca="1">IFERROR(__xludf.DUMMYFUNCTION("VLOOKUP($D119,IMPORTRANGE(""1F5N2lheBqU_ssv2fEg7XSiyl0_Jtf24RQubw3IWp7fc"",""'LC-2 BOM'!C2:AF1000""),X$1,FALSE)"),"05C360")</f>
        <v>05C360</v>
      </c>
      <c r="Y98" s="40" t="str">
        <f ca="1">IFERROR(__xludf.DUMMYFUNCTION("VLOOKUP($D178,IMPORTRANGE(""1zGeY54V42y3h6ga3LEauokEcjIAfHuNXKCYKLfLWtMI"",""'LC-2 BOM'!C2:AF900""),Y$1,FALSE)"),"60V Ball Valve, Proportional")</f>
        <v>60V Ball Valve, Proportional</v>
      </c>
      <c r="Z98" s="40" t="str">
        <f ca="1">IFERROR(__xludf.DUMMYFUNCTION("VLOOKUP($D178,IMPORTRANGE(""1zGeY54V42y3h6ga3LEauokEcjIAfHuNXKCYKLfLWtMI"",""'LC-2 BOM'!C2:AF900""),Y$1,FALSE)"),"60V Ball Valve, Proportional")</f>
        <v>60V Ball Valve, Proportional</v>
      </c>
      <c r="AA98" s="40" t="str">
        <f ca="1">IFERROR(__xludf.DUMMYFUNCTION("VLOOKUP($D178,IMPORTRANGE(""1zGeY54V42y3h6ga3LEauokEcjIAfHuNXKCYKLfLWtMI"",""'LC-2 BOM'!C2:AF900""),Y$1,FALSE)"),"60V Ball Valve, Proportional")</f>
        <v>60V Ball Valve, Proportional</v>
      </c>
      <c r="AB98" s="40" t="str">
        <f ca="1">IFERROR(__xludf.DUMMYFUNCTION("VLOOKUP($D178,IMPORTRANGE(""1F5N2lheBqU_ssv2fEg7XSiyl0_Jtf24RQubw3IWp7fc"",""'LC-2 BOM'!C2:AF1000""),AB$1,FALSE)"),"WFF LC-2 Liquid Oxygen Schematic MP-105")</f>
        <v>WFF LC-2 Liquid Oxygen Schematic MP-105</v>
      </c>
      <c r="AC98" s="40" t="str">
        <f ca="1">IFERROR(__xludf.DUMMYFUNCTION("VLOOKUP($D178,IMPORTRANGE(""1F5N2lheBqU_ssv2fEg7XSiyl0_Jtf24RQubw3IWp7fc"",""'LC-2 BOM'!C2:AF1000""),AB$1,FALSE)"),"WFF LC-2 Liquid Oxygen Schematic MP-105")</f>
        <v>WFF LC-2 Liquid Oxygen Schematic MP-105</v>
      </c>
      <c r="AD98" s="40" t="str">
        <f ca="1">IFERROR(__xludf.DUMMYFUNCTION("VLOOKUP($D178,IMPORTRANGE(""1F5N2lheBqU_ssv2fEg7XSiyl0_Jtf24RQubw3IWp7fc"",""'LC-2 BOM'!C2:AF1000""),AB$1,FALSE)"),"WFF LC-2 Liquid Oxygen Schematic MP-105")</f>
        <v>WFF LC-2 Liquid Oxygen Schematic MP-105</v>
      </c>
      <c r="AE98" s="40" t="str">
        <f ca="1">IFERROR(__xludf.DUMMYFUNCTION("VLOOKUP($D178,IMPORTRANGE(""1F5N2lheBqU_ssv2fEg7XSiyl0_Jtf24RQubw3IWp7fc"",""'LC-2 BOM'!C2:AF1000""),AB$1,FALSE)"),"WFF LC-2 Liquid Oxygen Schematic MP-105")</f>
        <v>WFF LC-2 Liquid Oxygen Schematic MP-105</v>
      </c>
      <c r="AF98" s="40" t="str">
        <f ca="1">IFERROR(__xludf.DUMMYFUNCTION("VLOOKUP($D178,IMPORTRANGE(""1F5N2lheBqU_ssv2fEg7XSiyl0_Jtf24RQubw3IWp7fc"",""'LC-2 BOM'!C2:AF1000""),AB$1,FALSE)"),"WFF LC-2 Liquid Oxygen Schematic MP-105")</f>
        <v>WFF LC-2 Liquid Oxygen Schematic MP-105</v>
      </c>
      <c r="AG98" s="40" t="str">
        <f ca="1">IFERROR(__xludf.DUMMYFUNCTION("VLOOKUP($D178,IMPORTRANGE(""1F5N2lheBqU_ssv2fEg7XSiyl0_Jtf24RQubw3IWp7fc"",""'LC-2 BOM'!C2:AF1000""),AB$1,FALSE)"),"WFF LC-2 Liquid Oxygen Schematic MP-105")</f>
        <v>WFF LC-2 Liquid Oxygen Schematic MP-105</v>
      </c>
      <c r="AH98" s="40" t="str">
        <f ca="1">IFERROR(__xludf.DUMMYFUNCTION("VLOOKUP($D178,IMPORTRANGE(""1F5N2lheBqU_ssv2fEg7XSiyl0_Jtf24RQubw3IWp7fc"",""'LC-2 BOM'!C2:AF1000""),AB$1,FALSE)"),"WFF LC-2 Liquid Oxygen Schematic MP-105")</f>
        <v>WFF LC-2 Liquid Oxygen Schematic MP-105</v>
      </c>
      <c r="AI98" s="40" t="str">
        <f ca="1">IFERROR(__xludf.DUMMYFUNCTION("VLOOKUP($D178,IMPORTRANGE(""1F5N2lheBqU_ssv2fEg7XSiyl0_Jtf24RQubw3IWp7fc"",""'LC-2 BOM'!C2:AF1000""),AB$1,FALSE)"),"WFF LC-2 Liquid Oxygen Schematic MP-105")</f>
        <v>WFF LC-2 Liquid Oxygen Schematic MP-105</v>
      </c>
      <c r="AJ98" s="40" t="str">
        <f ca="1">IFERROR(__xludf.DUMMYFUNCTION("VLOOKUP($D178,IMPORTRANGE(""1F5N2lheBqU_ssv2fEg7XSiyl0_Jtf24RQubw3IWp7fc"",""'LC-2 BOM'!C2:AF1000""),AB$1,FALSE)"),"WFF LC-2 Liquid Oxygen Schematic MP-105")</f>
        <v>WFF LC-2 Liquid Oxygen Schematic MP-105</v>
      </c>
      <c r="AK98" s="40" t="str">
        <f ca="1">IFERROR(__xludf.DUMMYFUNCTION("VLOOKUP($D178,IMPORTRANGE(""1F5N2lheBqU_ssv2fEg7XSiyl0_Jtf24RQubw3IWp7fc"",""'LC-2 BOM'!C2:AF1000""),AB$1,FALSE)"),"WFF LC-2 Liquid Oxygen Schematic MP-105")</f>
        <v>WFF LC-2 Liquid Oxygen Schematic MP-105</v>
      </c>
      <c r="AL98" s="40" t="str">
        <f ca="1">IFERROR(__xludf.DUMMYFUNCTION("VLOOKUP($D178,IMPORTRANGE(""1F5N2lheBqU_ssv2fEg7XSiyl0_Jtf24RQubw3IWp7fc"",""'LC-2 BOM'!C2:AF1000""),AB$1,FALSE)"),"WFF LC-2 Liquid Oxygen Schematic MP-105")</f>
        <v>WFF LC-2 Liquid Oxygen Schematic MP-105</v>
      </c>
      <c r="AM98" s="40" t="str">
        <f ca="1">IFERROR(__xludf.DUMMYFUNCTION("VLOOKUP($D178,IMPORTRANGE(""1F5N2lheBqU_ssv2fEg7XSiyl0_Jtf24RQubw3IWp7fc"",""'LC-2 BOM'!C2:AF1000""),AB$1,FALSE)"),"WFF LC-2 Liquid Oxygen Schematic MP-105")</f>
        <v>WFF LC-2 Liquid Oxygen Schematic MP-105</v>
      </c>
      <c r="AN98" s="40" t="str">
        <f ca="1">IFERROR(__xludf.DUMMYFUNCTION("VLOOKUP($D178,IMPORTRANGE(""1F5N2lheBqU_ssv2fEg7XSiyl0_Jtf24RQubw3IWp7fc"",""'LC-2 BOM'!C2:AF1000""),AB$1,FALSE)"),"WFF LC-2 Liquid Oxygen Schematic MP-105")</f>
        <v>WFF LC-2 Liquid Oxygen Schematic MP-105</v>
      </c>
      <c r="AO98" s="40" t="str">
        <f ca="1">IFERROR(__xludf.DUMMYFUNCTION("VLOOKUP($D178,IMPORTRANGE(""1F5N2lheBqU_ssv2fEg7XSiyl0_Jtf24RQubw3IWp7fc"",""'LC-2 BOM'!C2:AF1000""),AB$1,FALSE)"),"WFF LC-2 Liquid Oxygen Schematic MP-105")</f>
        <v>WFF LC-2 Liquid Oxygen Schematic MP-105</v>
      </c>
      <c r="AP98" s="40" t="str">
        <f ca="1">IFERROR(__xludf.DUMMYFUNCTION("VLOOKUP($D178,IMPORTRANGE(""1F5N2lheBqU_ssv2fEg7XSiyl0_Jtf24RQubw3IWp7fc"",""'LC-2 BOM'!C2:AF1000""),AB$1,FALSE)"),"WFF LC-2 Liquid Oxygen Schematic MP-105")</f>
        <v>WFF LC-2 Liquid Oxygen Schematic MP-105</v>
      </c>
      <c r="AQ98" s="40" t="str">
        <f ca="1">IFERROR(__xludf.DUMMYFUNCTION("VLOOKUP($D178,IMPORTRANGE(""1F5N2lheBqU_ssv2fEg7XSiyl0_Jtf24RQubw3IWp7fc"",""'LC-2 BOM'!C2:AF1000""),AB$1,FALSE)"),"WFF LC-2 Liquid Oxygen Schematic MP-105")</f>
        <v>WFF LC-2 Liquid Oxygen Schematic MP-105</v>
      </c>
      <c r="AR98" s="40" t="str">
        <f ca="1">IFERROR(__xludf.DUMMYFUNCTION("VLOOKUP($D178,IMPORTRANGE(""1F5N2lheBqU_ssv2fEg7XSiyl0_Jtf24RQubw3IWp7fc"",""'LC-2 BOM'!C2:AF1000""),AB$1,FALSE)"),"WFF LC-2 Liquid Oxygen Schematic MP-105")</f>
        <v>WFF LC-2 Liquid Oxygen Schematic MP-105</v>
      </c>
      <c r="AS98" s="40" t="str">
        <f ca="1">IFERROR(__xludf.DUMMYFUNCTION("VLOOKUP($D178,IMPORTRANGE(""1F5N2lheBqU_ssv2fEg7XSiyl0_Jtf24RQubw3IWp7fc"",""'LC-2 BOM'!C2:AF1000""),AB$1,FALSE)"),"WFF LC-2 Liquid Oxygen Schematic MP-105")</f>
        <v>WFF LC-2 Liquid Oxygen Schematic MP-105</v>
      </c>
      <c r="AT98" s="40" t="str">
        <f ca="1">IFERROR(__xludf.DUMMYFUNCTION("VLOOKUP($D178,IMPORTRANGE(""1F5N2lheBqU_ssv2fEg7XSiyl0_Jtf24RQubw3IWp7fc"",""'LC-2 BOM'!C2:AF1000""),AB$1,FALSE)"),"WFF LC-2 Liquid Oxygen Schematic MP-105")</f>
        <v>WFF LC-2 Liquid Oxygen Schematic MP-105</v>
      </c>
      <c r="AU98" s="40" t="str">
        <f ca="1">IFERROR(__xludf.DUMMYFUNCTION("VLOOKUP($D178,IMPORTRANGE(""1F5N2lheBqU_ssv2fEg7XSiyl0_Jtf24RQubw3IWp7fc"",""'LC-2 BOM'!C2:AF1000""),AB$1,FALSE)"),"WFF LC-2 Liquid Oxygen Schematic MP-105")</f>
        <v>WFF LC-2 Liquid Oxygen Schematic MP-105</v>
      </c>
      <c r="AV98" s="40" t="str">
        <f ca="1">IFERROR(__xludf.DUMMYFUNCTION("VLOOKUP($D178,IMPORTRANGE(""1F5N2lheBqU_ssv2fEg7XSiyl0_Jtf24RQubw3IWp7fc"",""'LC-2 BOM'!C2:AF1000""),AB$1,FALSE)"),"WFF LC-2 Liquid Oxygen Schematic MP-105")</f>
        <v>WFF LC-2 Liquid Oxygen Schematic MP-105</v>
      </c>
      <c r="AW98" s="40" t="str">
        <f ca="1">IFERROR(__xludf.DUMMYFUNCTION("VLOOKUP($D178,IMPORTRANGE(""1F5N2lheBqU_ssv2fEg7XSiyl0_Jtf24RQubw3IWp7fc"",""'LC-2 BOM'!C2:AF1000""),AB$1,FALSE)"),"WFF LC-2 Liquid Oxygen Schematic MP-105")</f>
        <v>WFF LC-2 Liquid Oxygen Schematic MP-105</v>
      </c>
      <c r="AX98" s="40" t="str">
        <f ca="1">IFERROR(__xludf.DUMMYFUNCTION("VLOOKUP($D178,IMPORTRANGE(""1F5N2lheBqU_ssv2fEg7XSiyl0_Jtf24RQubw3IWp7fc"",""'LC-2 BOM'!C2:AF1000""),AB$1,FALSE)"),"WFF LC-2 Liquid Oxygen Schematic MP-105")</f>
        <v>WFF LC-2 Liquid Oxygen Schematic MP-105</v>
      </c>
      <c r="AY98" s="40" t="str">
        <f ca="1">IFERROR(__xludf.DUMMYFUNCTION("VLOOKUP($D178,IMPORTRANGE(""1F5N2lheBqU_ssv2fEg7XSiyl0_Jtf24RQubw3IWp7fc"",""'LC-2 BOM'!C2:AF1000""),AB$1,FALSE)"),"WFF LC-2 Liquid Oxygen Schematic MP-105")</f>
        <v>WFF LC-2 Liquid Oxygen Schematic MP-105</v>
      </c>
      <c r="AZ98" s="40" t="str">
        <f ca="1">IFERROR(__xludf.DUMMYFUNCTION("VLOOKUP($D178,IMPORTRANGE(""1F5N2lheBqU_ssv2fEg7XSiyl0_Jtf24RQubw3IWp7fc"",""'LC-2 BOM'!C2:AF1000""),AB$1,FALSE)"),"WFF LC-2 Liquid Oxygen Schematic MP-105")</f>
        <v>WFF LC-2 Liquid Oxygen Schematic MP-105</v>
      </c>
      <c r="BA98" s="40" t="str">
        <f ca="1">IFERROR(__xludf.DUMMYFUNCTION("VLOOKUP($D178,IMPORTRANGE(""1F5N2lheBqU_ssv2fEg7XSiyl0_Jtf24RQubw3IWp7fc"",""'LC-2 BOM'!C2:AF1000""),AB$1,FALSE)"),"WFF LC-2 Liquid Oxygen Schematic MP-105")</f>
        <v>WFF LC-2 Liquid Oxygen Schematic MP-105</v>
      </c>
    </row>
    <row r="99" spans="1:53" ht="25.5">
      <c r="A99" s="119" t="str">
        <f>CONCATENATE(VLOOKUP(E99,Systems,2,FALSE),"-",VLOOKUP(F99,Subsystems,2,FALSE),"-",VLOOKUP(G99,Components,2,FALSE),"-",VLOOKUP(R99,Metrics,2,FALSE),"-",B99)</f>
        <v>LOX-LS1-PVL-Pos-403</v>
      </c>
      <c r="B99" s="100">
        <v>403</v>
      </c>
      <c r="C99" s="99" t="s">
        <v>231</v>
      </c>
      <c r="D99" s="103" t="s">
        <v>294</v>
      </c>
      <c r="E99" s="99" t="s">
        <v>184</v>
      </c>
      <c r="F99" s="99" t="s">
        <v>220</v>
      </c>
      <c r="G99" s="99" t="s">
        <v>146</v>
      </c>
      <c r="H99" s="100" t="s">
        <v>152</v>
      </c>
      <c r="I99" s="100" t="str">
        <f>VLOOKUP(L99,InterfaceCards,2,FALSE)</f>
        <v>C2</v>
      </c>
      <c r="J99" s="39" t="str">
        <f>VLOOKUP(I99,'REF - Interface Cards'!$F$2:$G$11,2,FALSE)</f>
        <v>CB8</v>
      </c>
      <c r="K99" s="100">
        <f>VLOOKUP(L99,InterfaceCards,3,FALSE)</f>
        <v>2</v>
      </c>
      <c r="L99" s="99" t="s">
        <v>222</v>
      </c>
      <c r="M99" s="99">
        <v>10</v>
      </c>
      <c r="N99" s="96" t="s">
        <v>129</v>
      </c>
      <c r="O99" s="100" t="s">
        <v>187</v>
      </c>
      <c r="P99" s="205"/>
      <c r="Q99" s="205"/>
      <c r="R99" s="268" t="s">
        <v>149</v>
      </c>
      <c r="S99" s="119" t="s">
        <v>150</v>
      </c>
      <c r="T99" s="264"/>
      <c r="U99" s="205"/>
      <c r="V99" s="205" t="b">
        <v>0</v>
      </c>
      <c r="W99" s="115" t="str">
        <f>CONCATENATE(L99,":",N99)</f>
        <v>AO6:05</v>
      </c>
      <c r="X99" s="40" t="str">
        <f ca="1">IFERROR(__xludf.DUMMYFUNCTION("VLOOKUP($D119,IMPORTRANGE(""1F5N2lheBqU_ssv2fEg7XSiyl0_Jtf24RQubw3IWp7fc"",""'LC-2 BOM'!C2:AF1000""),X$1,FALSE)"),"05C360")</f>
        <v>05C360</v>
      </c>
      <c r="Y99" s="40" t="str">
        <f ca="1">IFERROR(__xludf.DUMMYFUNCTION("VLOOKUP($D198,IMPORTRANGE(""1zGeY54V42y3h6ga3LEauokEcjIAfHuNXKCYKLfLWtMI"",""'LC-2 BOM'!C2:AF900""),Y$1,FALSE)"),"60V Ball Valve, Proportional")</f>
        <v>60V Ball Valve, Proportional</v>
      </c>
      <c r="Z99" s="40" t="str">
        <f ca="1">IFERROR(__xludf.DUMMYFUNCTION("VLOOKUP($D198,IMPORTRANGE(""1zGeY54V42y3h6ga3LEauokEcjIAfHuNXKCYKLfLWtMI"",""'LC-2 BOM'!C2:AF900""),Y$1,FALSE)"),"60V Ball Valve, Proportional")</f>
        <v>60V Ball Valve, Proportional</v>
      </c>
      <c r="AA99" s="40" t="str">
        <f ca="1">IFERROR(__xludf.DUMMYFUNCTION("VLOOKUP($D198,IMPORTRANGE(""1zGeY54V42y3h6ga3LEauokEcjIAfHuNXKCYKLfLWtMI"",""'LC-2 BOM'!C2:AF900""),Y$1,FALSE)"),"60V Ball Valve, Proportional")</f>
        <v>60V Ball Valve, Proportional</v>
      </c>
      <c r="AB99" s="40" t="str">
        <f ca="1">IFERROR(__xludf.DUMMYFUNCTION("VLOOKUP($D198,IMPORTRANGE(""1F5N2lheBqU_ssv2fEg7XSiyl0_Jtf24RQubw3IWp7fc"",""'LC-2 BOM'!C2:AF1000""),AB$1,FALSE)"),"WFF LC-2 Liquid Oxygen Schematic MP-105")</f>
        <v>WFF LC-2 Liquid Oxygen Schematic MP-105</v>
      </c>
      <c r="AC99" s="40" t="str">
        <f ca="1">IFERROR(__xludf.DUMMYFUNCTION("VLOOKUP($D198,IMPORTRANGE(""1F5N2lheBqU_ssv2fEg7XSiyl0_Jtf24RQubw3IWp7fc"",""'LC-2 BOM'!C2:AF1000""),AB$1,FALSE)"),"WFF LC-2 Liquid Oxygen Schematic MP-105")</f>
        <v>WFF LC-2 Liquid Oxygen Schematic MP-105</v>
      </c>
      <c r="AD99" s="40" t="str">
        <f ca="1">IFERROR(__xludf.DUMMYFUNCTION("VLOOKUP($D198,IMPORTRANGE(""1F5N2lheBqU_ssv2fEg7XSiyl0_Jtf24RQubw3IWp7fc"",""'LC-2 BOM'!C2:AF1000""),AB$1,FALSE)"),"WFF LC-2 Liquid Oxygen Schematic MP-105")</f>
        <v>WFF LC-2 Liquid Oxygen Schematic MP-105</v>
      </c>
      <c r="AE99" s="40" t="str">
        <f ca="1">IFERROR(__xludf.DUMMYFUNCTION("VLOOKUP($D198,IMPORTRANGE(""1F5N2lheBqU_ssv2fEg7XSiyl0_Jtf24RQubw3IWp7fc"",""'LC-2 BOM'!C2:AF1000""),AB$1,FALSE)"),"WFF LC-2 Liquid Oxygen Schematic MP-105")</f>
        <v>WFF LC-2 Liquid Oxygen Schematic MP-105</v>
      </c>
      <c r="AF99" s="40" t="str">
        <f ca="1">IFERROR(__xludf.DUMMYFUNCTION("VLOOKUP($D198,IMPORTRANGE(""1F5N2lheBqU_ssv2fEg7XSiyl0_Jtf24RQubw3IWp7fc"",""'LC-2 BOM'!C2:AF1000""),AB$1,FALSE)"),"WFF LC-2 Liquid Oxygen Schematic MP-105")</f>
        <v>WFF LC-2 Liquid Oxygen Schematic MP-105</v>
      </c>
      <c r="AG99" s="40" t="str">
        <f ca="1">IFERROR(__xludf.DUMMYFUNCTION("VLOOKUP($D198,IMPORTRANGE(""1F5N2lheBqU_ssv2fEg7XSiyl0_Jtf24RQubw3IWp7fc"",""'LC-2 BOM'!C2:AF1000""),AB$1,FALSE)"),"WFF LC-2 Liquid Oxygen Schematic MP-105")</f>
        <v>WFF LC-2 Liquid Oxygen Schematic MP-105</v>
      </c>
      <c r="AH99" s="40" t="str">
        <f ca="1">IFERROR(__xludf.DUMMYFUNCTION("VLOOKUP($D198,IMPORTRANGE(""1F5N2lheBqU_ssv2fEg7XSiyl0_Jtf24RQubw3IWp7fc"",""'LC-2 BOM'!C2:AF1000""),AB$1,FALSE)"),"WFF LC-2 Liquid Oxygen Schematic MP-105")</f>
        <v>WFF LC-2 Liquid Oxygen Schematic MP-105</v>
      </c>
      <c r="AI99" s="40" t="str">
        <f ca="1">IFERROR(__xludf.DUMMYFUNCTION("VLOOKUP($D198,IMPORTRANGE(""1F5N2lheBqU_ssv2fEg7XSiyl0_Jtf24RQubw3IWp7fc"",""'LC-2 BOM'!C2:AF1000""),AB$1,FALSE)"),"WFF LC-2 Liquid Oxygen Schematic MP-105")</f>
        <v>WFF LC-2 Liquid Oxygen Schematic MP-105</v>
      </c>
      <c r="AJ99" s="40" t="str">
        <f ca="1">IFERROR(__xludf.DUMMYFUNCTION("VLOOKUP($D198,IMPORTRANGE(""1F5N2lheBqU_ssv2fEg7XSiyl0_Jtf24RQubw3IWp7fc"",""'LC-2 BOM'!C2:AF1000""),AB$1,FALSE)"),"WFF LC-2 Liquid Oxygen Schematic MP-105")</f>
        <v>WFF LC-2 Liquid Oxygen Schematic MP-105</v>
      </c>
      <c r="AK99" s="40" t="str">
        <f ca="1">IFERROR(__xludf.DUMMYFUNCTION("VLOOKUP($D198,IMPORTRANGE(""1F5N2lheBqU_ssv2fEg7XSiyl0_Jtf24RQubw3IWp7fc"",""'LC-2 BOM'!C2:AF1000""),AB$1,FALSE)"),"WFF LC-2 Liquid Oxygen Schematic MP-105")</f>
        <v>WFF LC-2 Liquid Oxygen Schematic MP-105</v>
      </c>
      <c r="AL99" s="40" t="str">
        <f ca="1">IFERROR(__xludf.DUMMYFUNCTION("VLOOKUP($D198,IMPORTRANGE(""1F5N2lheBqU_ssv2fEg7XSiyl0_Jtf24RQubw3IWp7fc"",""'LC-2 BOM'!C2:AF1000""),AB$1,FALSE)"),"WFF LC-2 Liquid Oxygen Schematic MP-105")</f>
        <v>WFF LC-2 Liquid Oxygen Schematic MP-105</v>
      </c>
      <c r="AM99" s="40" t="str">
        <f ca="1">IFERROR(__xludf.DUMMYFUNCTION("VLOOKUP($D198,IMPORTRANGE(""1F5N2lheBqU_ssv2fEg7XSiyl0_Jtf24RQubw3IWp7fc"",""'LC-2 BOM'!C2:AF1000""),AB$1,FALSE)"),"WFF LC-2 Liquid Oxygen Schematic MP-105")</f>
        <v>WFF LC-2 Liquid Oxygen Schematic MP-105</v>
      </c>
      <c r="AN99" s="40" t="str">
        <f ca="1">IFERROR(__xludf.DUMMYFUNCTION("VLOOKUP($D198,IMPORTRANGE(""1F5N2lheBqU_ssv2fEg7XSiyl0_Jtf24RQubw3IWp7fc"",""'LC-2 BOM'!C2:AF1000""),AB$1,FALSE)"),"WFF LC-2 Liquid Oxygen Schematic MP-105")</f>
        <v>WFF LC-2 Liquid Oxygen Schematic MP-105</v>
      </c>
      <c r="AO99" s="40" t="str">
        <f ca="1">IFERROR(__xludf.DUMMYFUNCTION("VLOOKUP($D198,IMPORTRANGE(""1F5N2lheBqU_ssv2fEg7XSiyl0_Jtf24RQubw3IWp7fc"",""'LC-2 BOM'!C2:AF1000""),AB$1,FALSE)"),"WFF LC-2 Liquid Oxygen Schematic MP-105")</f>
        <v>WFF LC-2 Liquid Oxygen Schematic MP-105</v>
      </c>
      <c r="AP99" s="40" t="str">
        <f ca="1">IFERROR(__xludf.DUMMYFUNCTION("VLOOKUP($D198,IMPORTRANGE(""1F5N2lheBqU_ssv2fEg7XSiyl0_Jtf24RQubw3IWp7fc"",""'LC-2 BOM'!C2:AF1000""),AB$1,FALSE)"),"WFF LC-2 Liquid Oxygen Schematic MP-105")</f>
        <v>WFF LC-2 Liquid Oxygen Schematic MP-105</v>
      </c>
      <c r="AQ99" s="40" t="str">
        <f ca="1">IFERROR(__xludf.DUMMYFUNCTION("VLOOKUP($D198,IMPORTRANGE(""1F5N2lheBqU_ssv2fEg7XSiyl0_Jtf24RQubw3IWp7fc"",""'LC-2 BOM'!C2:AF1000""),AB$1,FALSE)"),"WFF LC-2 Liquid Oxygen Schematic MP-105")</f>
        <v>WFF LC-2 Liquid Oxygen Schematic MP-105</v>
      </c>
      <c r="AR99" s="40" t="str">
        <f ca="1">IFERROR(__xludf.DUMMYFUNCTION("VLOOKUP($D198,IMPORTRANGE(""1F5N2lheBqU_ssv2fEg7XSiyl0_Jtf24RQubw3IWp7fc"",""'LC-2 BOM'!C2:AF1000""),AB$1,FALSE)"),"WFF LC-2 Liquid Oxygen Schematic MP-105")</f>
        <v>WFF LC-2 Liquid Oxygen Schematic MP-105</v>
      </c>
      <c r="AS99" s="40" t="str">
        <f ca="1">IFERROR(__xludf.DUMMYFUNCTION("VLOOKUP($D198,IMPORTRANGE(""1F5N2lheBqU_ssv2fEg7XSiyl0_Jtf24RQubw3IWp7fc"",""'LC-2 BOM'!C2:AF1000""),AB$1,FALSE)"),"WFF LC-2 Liquid Oxygen Schematic MP-105")</f>
        <v>WFF LC-2 Liquid Oxygen Schematic MP-105</v>
      </c>
      <c r="AT99" s="40" t="str">
        <f ca="1">IFERROR(__xludf.DUMMYFUNCTION("VLOOKUP($D198,IMPORTRANGE(""1F5N2lheBqU_ssv2fEg7XSiyl0_Jtf24RQubw3IWp7fc"",""'LC-2 BOM'!C2:AF1000""),AB$1,FALSE)"),"WFF LC-2 Liquid Oxygen Schematic MP-105")</f>
        <v>WFF LC-2 Liquid Oxygen Schematic MP-105</v>
      </c>
      <c r="AU99" s="40" t="str">
        <f ca="1">IFERROR(__xludf.DUMMYFUNCTION("VLOOKUP($D198,IMPORTRANGE(""1F5N2lheBqU_ssv2fEg7XSiyl0_Jtf24RQubw3IWp7fc"",""'LC-2 BOM'!C2:AF1000""),AB$1,FALSE)"),"WFF LC-2 Liquid Oxygen Schematic MP-105")</f>
        <v>WFF LC-2 Liquid Oxygen Schematic MP-105</v>
      </c>
      <c r="AV99" s="40" t="str">
        <f ca="1">IFERROR(__xludf.DUMMYFUNCTION("VLOOKUP($D198,IMPORTRANGE(""1F5N2lheBqU_ssv2fEg7XSiyl0_Jtf24RQubw3IWp7fc"",""'LC-2 BOM'!C2:AF1000""),AB$1,FALSE)"),"WFF LC-2 Liquid Oxygen Schematic MP-105")</f>
        <v>WFF LC-2 Liquid Oxygen Schematic MP-105</v>
      </c>
      <c r="AW99" s="40" t="str">
        <f ca="1">IFERROR(__xludf.DUMMYFUNCTION("VLOOKUP($D198,IMPORTRANGE(""1F5N2lheBqU_ssv2fEg7XSiyl0_Jtf24RQubw3IWp7fc"",""'LC-2 BOM'!C2:AF1000""),AB$1,FALSE)"),"WFF LC-2 Liquid Oxygen Schematic MP-105")</f>
        <v>WFF LC-2 Liquid Oxygen Schematic MP-105</v>
      </c>
      <c r="AX99" s="40" t="str">
        <f ca="1">IFERROR(__xludf.DUMMYFUNCTION("VLOOKUP($D198,IMPORTRANGE(""1F5N2lheBqU_ssv2fEg7XSiyl0_Jtf24RQubw3IWp7fc"",""'LC-2 BOM'!C2:AF1000""),AB$1,FALSE)"),"WFF LC-2 Liquid Oxygen Schematic MP-105")</f>
        <v>WFF LC-2 Liquid Oxygen Schematic MP-105</v>
      </c>
      <c r="AY99" s="40" t="str">
        <f ca="1">IFERROR(__xludf.DUMMYFUNCTION("VLOOKUP($D198,IMPORTRANGE(""1F5N2lheBqU_ssv2fEg7XSiyl0_Jtf24RQubw3IWp7fc"",""'LC-2 BOM'!C2:AF1000""),AB$1,FALSE)"),"WFF LC-2 Liquid Oxygen Schematic MP-105")</f>
        <v>WFF LC-2 Liquid Oxygen Schematic MP-105</v>
      </c>
      <c r="AZ99" s="40" t="str">
        <f ca="1">IFERROR(__xludf.DUMMYFUNCTION("VLOOKUP($D198,IMPORTRANGE(""1F5N2lheBqU_ssv2fEg7XSiyl0_Jtf24RQubw3IWp7fc"",""'LC-2 BOM'!C2:AF1000""),AB$1,FALSE)"),"WFF LC-2 Liquid Oxygen Schematic MP-105")</f>
        <v>WFF LC-2 Liquid Oxygen Schematic MP-105</v>
      </c>
      <c r="BA99" s="40" t="str">
        <f ca="1">IFERROR(__xludf.DUMMYFUNCTION("VLOOKUP($D198,IMPORTRANGE(""1F5N2lheBqU_ssv2fEg7XSiyl0_Jtf24RQubw3IWp7fc"",""'LC-2 BOM'!C2:AF1000""),AB$1,FALSE)"),"WFF LC-2 Liquid Oxygen Schematic MP-105")</f>
        <v>WFF LC-2 Liquid Oxygen Schematic MP-105</v>
      </c>
    </row>
    <row r="100" spans="1:53" ht="14.25">
      <c r="A100" s="119" t="str">
        <f>CONCATENATE(VLOOKUP(E100,Systems,2,FALSE),"-",VLOOKUP(F100,Subsystems,2,FALSE),"-",VLOOKUP(G100,Components,2,FALSE),"-",VLOOKUP(R100,Metrics,2,FALSE),"-",B100)</f>
        <v>LOX-LS1-PVL-Pos-390</v>
      </c>
      <c r="B100" s="100">
        <v>390</v>
      </c>
      <c r="C100" s="99" t="s">
        <v>295</v>
      </c>
      <c r="D100" s="103" t="s">
        <v>296</v>
      </c>
      <c r="E100" s="99" t="s">
        <v>184</v>
      </c>
      <c r="F100" s="99" t="s">
        <v>220</v>
      </c>
      <c r="G100" s="99" t="s">
        <v>146</v>
      </c>
      <c r="H100" s="100" t="s">
        <v>147</v>
      </c>
      <c r="I100" s="100" t="str">
        <f>VLOOKUP(L100,InterfaceCards,2,FALSE)</f>
        <v>C2</v>
      </c>
      <c r="J100" s="39" t="str">
        <f>VLOOKUP(I100,'REF - Interface Cards'!$F$2:$G$11,2,FALSE)</f>
        <v>CB8</v>
      </c>
      <c r="K100" s="100">
        <f>VLOOKUP(L100,InterfaceCards,3,FALSE)</f>
        <v>1</v>
      </c>
      <c r="L100" s="99" t="s">
        <v>221</v>
      </c>
      <c r="M100" s="99">
        <v>14</v>
      </c>
      <c r="N100" s="96">
        <v>11</v>
      </c>
      <c r="O100" s="100" t="s">
        <v>187</v>
      </c>
      <c r="P100" s="205"/>
      <c r="Q100" s="205"/>
      <c r="R100" s="268" t="s">
        <v>149</v>
      </c>
      <c r="S100" s="119" t="s">
        <v>150</v>
      </c>
      <c r="T100" s="264"/>
      <c r="U100" s="205"/>
      <c r="V100" s="205" t="b">
        <v>0</v>
      </c>
      <c r="W100" s="115" t="str">
        <f>CONCATENATE(L100,":",N100)</f>
        <v>AI11:11</v>
      </c>
      <c r="X100" s="40" t="str">
        <f ca="1">IFERROR(__xludf.DUMMYFUNCTION("VLOOKUP($D119,IMPORTRANGE(""1F5N2lheBqU_ssv2fEg7XSiyl0_Jtf24RQubw3IWp7fc"",""'LC-2 BOM'!C2:AF1000""),X$1,FALSE)"),"05C360")</f>
        <v>05C360</v>
      </c>
      <c r="Y100" s="40" t="str">
        <f ca="1">IFERROR(__xludf.DUMMYFUNCTION("VLOOKUP($D179,IMPORTRANGE(""1F5N2lheBqU_ssv2fEg7XSiyl0_Jtf24RQubw3IWp7fc"",""'LC-2 BOM'!C2:AF900""),Y$1,FALSE)"),"60V Ball Valve, Proportional")</f>
        <v>60V Ball Valve, Proportional</v>
      </c>
      <c r="Z100" s="40" t="str">
        <f ca="1">IFERROR(__xludf.DUMMYFUNCTION("VLOOKUP($D179,IMPORTRANGE(""1F5N2lheBqU_ssv2fEg7XSiyl0_Jtf24RQubw3IWp7fc"",""'LC-2 BOM'!C2:AF900""),Y$1,FALSE)"),"60V Ball Valve, Proportional")</f>
        <v>60V Ball Valve, Proportional</v>
      </c>
      <c r="AA100" s="40" t="str">
        <f ca="1">IFERROR(__xludf.DUMMYFUNCTION("VLOOKUP($D179,IMPORTRANGE(""1F5N2lheBqU_ssv2fEg7XSiyl0_Jtf24RQubw3IWp7fc"",""'LC-2 BOM'!C2:AF900""),Y$1,FALSE)"),"60V Ball Valve, Proportional")</f>
        <v>60V Ball Valve, Proportional</v>
      </c>
      <c r="AB100" s="40" t="str">
        <f ca="1">IFERROR(__xludf.DUMMYFUNCTION("VLOOKUP($D179,IMPORTRANGE(""1F5N2lheBqU_ssv2fEg7XSiyl0_Jtf24RQubw3IWp7fc"",""'LC-2 BOM'!C2:AF1000""),AB$1,FALSE)"),"WFF LC-2 Liquid Oxygen Schematic MP-105")</f>
        <v>WFF LC-2 Liquid Oxygen Schematic MP-105</v>
      </c>
      <c r="AC100" s="40" t="str">
        <f ca="1">IFERROR(__xludf.DUMMYFUNCTION("VLOOKUP($D179,IMPORTRANGE(""1F5N2lheBqU_ssv2fEg7XSiyl0_Jtf24RQubw3IWp7fc"",""'LC-2 BOM'!C2:AF1000""),AB$1,FALSE)"),"WFF LC-2 Liquid Oxygen Schematic MP-105")</f>
        <v>WFF LC-2 Liquid Oxygen Schematic MP-105</v>
      </c>
      <c r="AD100" s="40" t="str">
        <f ca="1">IFERROR(__xludf.DUMMYFUNCTION("VLOOKUP($D179,IMPORTRANGE(""1F5N2lheBqU_ssv2fEg7XSiyl0_Jtf24RQubw3IWp7fc"",""'LC-2 BOM'!C2:AF1000""),AB$1,FALSE)"),"WFF LC-2 Liquid Oxygen Schematic MP-105")</f>
        <v>WFF LC-2 Liquid Oxygen Schematic MP-105</v>
      </c>
      <c r="AE100" s="40" t="str">
        <f ca="1">IFERROR(__xludf.DUMMYFUNCTION("VLOOKUP($D179,IMPORTRANGE(""1F5N2lheBqU_ssv2fEg7XSiyl0_Jtf24RQubw3IWp7fc"",""'LC-2 BOM'!C2:AF1000""),AB$1,FALSE)"),"WFF LC-2 Liquid Oxygen Schematic MP-105")</f>
        <v>WFF LC-2 Liquid Oxygen Schematic MP-105</v>
      </c>
      <c r="AF100" s="40" t="str">
        <f ca="1">IFERROR(__xludf.DUMMYFUNCTION("VLOOKUP($D179,IMPORTRANGE(""1F5N2lheBqU_ssv2fEg7XSiyl0_Jtf24RQubw3IWp7fc"",""'LC-2 BOM'!C2:AF1000""),AB$1,FALSE)"),"WFF LC-2 Liquid Oxygen Schematic MP-105")</f>
        <v>WFF LC-2 Liquid Oxygen Schematic MP-105</v>
      </c>
      <c r="AG100" s="40" t="str">
        <f ca="1">IFERROR(__xludf.DUMMYFUNCTION("VLOOKUP($D179,IMPORTRANGE(""1F5N2lheBqU_ssv2fEg7XSiyl0_Jtf24RQubw3IWp7fc"",""'LC-2 BOM'!C2:AF1000""),AB$1,FALSE)"),"WFF LC-2 Liquid Oxygen Schematic MP-105")</f>
        <v>WFF LC-2 Liquid Oxygen Schematic MP-105</v>
      </c>
      <c r="AH100" s="40" t="str">
        <f ca="1">IFERROR(__xludf.DUMMYFUNCTION("VLOOKUP($D179,IMPORTRANGE(""1F5N2lheBqU_ssv2fEg7XSiyl0_Jtf24RQubw3IWp7fc"",""'LC-2 BOM'!C2:AF1000""),AB$1,FALSE)"),"WFF LC-2 Liquid Oxygen Schematic MP-105")</f>
        <v>WFF LC-2 Liquid Oxygen Schematic MP-105</v>
      </c>
      <c r="AI100" s="40" t="str">
        <f ca="1">IFERROR(__xludf.DUMMYFUNCTION("VLOOKUP($D179,IMPORTRANGE(""1F5N2lheBqU_ssv2fEg7XSiyl0_Jtf24RQubw3IWp7fc"",""'LC-2 BOM'!C2:AF1000""),AB$1,FALSE)"),"WFF LC-2 Liquid Oxygen Schematic MP-105")</f>
        <v>WFF LC-2 Liquid Oxygen Schematic MP-105</v>
      </c>
      <c r="AJ100" s="40" t="str">
        <f ca="1">IFERROR(__xludf.DUMMYFUNCTION("VLOOKUP($D179,IMPORTRANGE(""1F5N2lheBqU_ssv2fEg7XSiyl0_Jtf24RQubw3IWp7fc"",""'LC-2 BOM'!C2:AF1000""),AB$1,FALSE)"),"WFF LC-2 Liquid Oxygen Schematic MP-105")</f>
        <v>WFF LC-2 Liquid Oxygen Schematic MP-105</v>
      </c>
      <c r="AK100" s="40" t="str">
        <f ca="1">IFERROR(__xludf.DUMMYFUNCTION("VLOOKUP($D179,IMPORTRANGE(""1F5N2lheBqU_ssv2fEg7XSiyl0_Jtf24RQubw3IWp7fc"",""'LC-2 BOM'!C2:AF1000""),AB$1,FALSE)"),"WFF LC-2 Liquid Oxygen Schematic MP-105")</f>
        <v>WFF LC-2 Liquid Oxygen Schematic MP-105</v>
      </c>
      <c r="AL100" s="40" t="str">
        <f ca="1">IFERROR(__xludf.DUMMYFUNCTION("VLOOKUP($D179,IMPORTRANGE(""1F5N2lheBqU_ssv2fEg7XSiyl0_Jtf24RQubw3IWp7fc"",""'LC-2 BOM'!C2:AF1000""),AB$1,FALSE)"),"WFF LC-2 Liquid Oxygen Schematic MP-105")</f>
        <v>WFF LC-2 Liquid Oxygen Schematic MP-105</v>
      </c>
      <c r="AM100" s="40" t="str">
        <f ca="1">IFERROR(__xludf.DUMMYFUNCTION("VLOOKUP($D179,IMPORTRANGE(""1F5N2lheBqU_ssv2fEg7XSiyl0_Jtf24RQubw3IWp7fc"",""'LC-2 BOM'!C2:AF1000""),AB$1,FALSE)"),"WFF LC-2 Liquid Oxygen Schematic MP-105")</f>
        <v>WFF LC-2 Liquid Oxygen Schematic MP-105</v>
      </c>
      <c r="AN100" s="40" t="str">
        <f ca="1">IFERROR(__xludf.DUMMYFUNCTION("VLOOKUP($D179,IMPORTRANGE(""1F5N2lheBqU_ssv2fEg7XSiyl0_Jtf24RQubw3IWp7fc"",""'LC-2 BOM'!C2:AF1000""),AB$1,FALSE)"),"WFF LC-2 Liquid Oxygen Schematic MP-105")</f>
        <v>WFF LC-2 Liquid Oxygen Schematic MP-105</v>
      </c>
      <c r="AO100" s="40" t="str">
        <f ca="1">IFERROR(__xludf.DUMMYFUNCTION("VLOOKUP($D179,IMPORTRANGE(""1F5N2lheBqU_ssv2fEg7XSiyl0_Jtf24RQubw3IWp7fc"",""'LC-2 BOM'!C2:AF1000""),AB$1,FALSE)"),"WFF LC-2 Liquid Oxygen Schematic MP-105")</f>
        <v>WFF LC-2 Liquid Oxygen Schematic MP-105</v>
      </c>
      <c r="AP100" s="40" t="str">
        <f ca="1">IFERROR(__xludf.DUMMYFUNCTION("VLOOKUP($D179,IMPORTRANGE(""1F5N2lheBqU_ssv2fEg7XSiyl0_Jtf24RQubw3IWp7fc"",""'LC-2 BOM'!C2:AF1000""),AB$1,FALSE)"),"WFF LC-2 Liquid Oxygen Schematic MP-105")</f>
        <v>WFF LC-2 Liquid Oxygen Schematic MP-105</v>
      </c>
      <c r="AQ100" s="40" t="str">
        <f ca="1">IFERROR(__xludf.DUMMYFUNCTION("VLOOKUP($D179,IMPORTRANGE(""1F5N2lheBqU_ssv2fEg7XSiyl0_Jtf24RQubw3IWp7fc"",""'LC-2 BOM'!C2:AF1000""),AB$1,FALSE)"),"WFF LC-2 Liquid Oxygen Schematic MP-105")</f>
        <v>WFF LC-2 Liquid Oxygen Schematic MP-105</v>
      </c>
      <c r="AR100" s="40" t="str">
        <f ca="1">IFERROR(__xludf.DUMMYFUNCTION("VLOOKUP($D179,IMPORTRANGE(""1F5N2lheBqU_ssv2fEg7XSiyl0_Jtf24RQubw3IWp7fc"",""'LC-2 BOM'!C2:AF1000""),AB$1,FALSE)"),"WFF LC-2 Liquid Oxygen Schematic MP-105")</f>
        <v>WFF LC-2 Liquid Oxygen Schematic MP-105</v>
      </c>
      <c r="AS100" s="40" t="str">
        <f ca="1">IFERROR(__xludf.DUMMYFUNCTION("VLOOKUP($D179,IMPORTRANGE(""1F5N2lheBqU_ssv2fEg7XSiyl0_Jtf24RQubw3IWp7fc"",""'LC-2 BOM'!C2:AF1000""),AB$1,FALSE)"),"WFF LC-2 Liquid Oxygen Schematic MP-105")</f>
        <v>WFF LC-2 Liquid Oxygen Schematic MP-105</v>
      </c>
      <c r="AT100" s="40" t="str">
        <f ca="1">IFERROR(__xludf.DUMMYFUNCTION("VLOOKUP($D179,IMPORTRANGE(""1F5N2lheBqU_ssv2fEg7XSiyl0_Jtf24RQubw3IWp7fc"",""'LC-2 BOM'!C2:AF1000""),AB$1,FALSE)"),"WFF LC-2 Liquid Oxygen Schematic MP-105")</f>
        <v>WFF LC-2 Liquid Oxygen Schematic MP-105</v>
      </c>
      <c r="AU100" s="40" t="str">
        <f ca="1">IFERROR(__xludf.DUMMYFUNCTION("VLOOKUP($D179,IMPORTRANGE(""1F5N2lheBqU_ssv2fEg7XSiyl0_Jtf24RQubw3IWp7fc"",""'LC-2 BOM'!C2:AF1000""),AB$1,FALSE)"),"WFF LC-2 Liquid Oxygen Schematic MP-105")</f>
        <v>WFF LC-2 Liquid Oxygen Schematic MP-105</v>
      </c>
      <c r="AV100" s="40" t="str">
        <f ca="1">IFERROR(__xludf.DUMMYFUNCTION("VLOOKUP($D179,IMPORTRANGE(""1F5N2lheBqU_ssv2fEg7XSiyl0_Jtf24RQubw3IWp7fc"",""'LC-2 BOM'!C2:AF1000""),AB$1,FALSE)"),"WFF LC-2 Liquid Oxygen Schematic MP-105")</f>
        <v>WFF LC-2 Liquid Oxygen Schematic MP-105</v>
      </c>
      <c r="AW100" s="40" t="str">
        <f ca="1">IFERROR(__xludf.DUMMYFUNCTION("VLOOKUP($D179,IMPORTRANGE(""1F5N2lheBqU_ssv2fEg7XSiyl0_Jtf24RQubw3IWp7fc"",""'LC-2 BOM'!C2:AF1000""),AB$1,FALSE)"),"WFF LC-2 Liquid Oxygen Schematic MP-105")</f>
        <v>WFF LC-2 Liquid Oxygen Schematic MP-105</v>
      </c>
      <c r="AX100" s="40" t="str">
        <f ca="1">IFERROR(__xludf.DUMMYFUNCTION("VLOOKUP($D179,IMPORTRANGE(""1F5N2lheBqU_ssv2fEg7XSiyl0_Jtf24RQubw3IWp7fc"",""'LC-2 BOM'!C2:AF1000""),AB$1,FALSE)"),"WFF LC-2 Liquid Oxygen Schematic MP-105")</f>
        <v>WFF LC-2 Liquid Oxygen Schematic MP-105</v>
      </c>
      <c r="AY100" s="40" t="str">
        <f ca="1">IFERROR(__xludf.DUMMYFUNCTION("VLOOKUP($D179,IMPORTRANGE(""1F5N2lheBqU_ssv2fEg7XSiyl0_Jtf24RQubw3IWp7fc"",""'LC-2 BOM'!C2:AF1000""),AB$1,FALSE)"),"WFF LC-2 Liquid Oxygen Schematic MP-105")</f>
        <v>WFF LC-2 Liquid Oxygen Schematic MP-105</v>
      </c>
      <c r="AZ100" s="40" t="str">
        <f ca="1">IFERROR(__xludf.DUMMYFUNCTION("VLOOKUP($D179,IMPORTRANGE(""1F5N2lheBqU_ssv2fEg7XSiyl0_Jtf24RQubw3IWp7fc"",""'LC-2 BOM'!C2:AF1000""),AB$1,FALSE)"),"WFF LC-2 Liquid Oxygen Schematic MP-105")</f>
        <v>WFF LC-2 Liquid Oxygen Schematic MP-105</v>
      </c>
      <c r="BA100" s="40" t="str">
        <f ca="1">IFERROR(__xludf.DUMMYFUNCTION("VLOOKUP($D179,IMPORTRANGE(""1F5N2lheBqU_ssv2fEg7XSiyl0_Jtf24RQubw3IWp7fc"",""'LC-2 BOM'!C2:AF1000""),AB$1,FALSE)"),"WFF LC-2 Liquid Oxygen Schematic MP-105")</f>
        <v>WFF LC-2 Liquid Oxygen Schematic MP-105</v>
      </c>
    </row>
    <row r="101" spans="1:53" ht="25.5">
      <c r="A101" s="119" t="str">
        <f>CONCATENATE(VLOOKUP(E101,Systems,2,FALSE),"-",VLOOKUP(F101,Subsystems,2,FALSE),"-",VLOOKUP(G101,Components,2,FALSE),"-",VLOOKUP(R101,Metrics,2,FALSE),"-",B101)</f>
        <v>LOX-LS1-PVL-Pos-404</v>
      </c>
      <c r="B101" s="100">
        <v>404</v>
      </c>
      <c r="C101" s="99" t="s">
        <v>295</v>
      </c>
      <c r="D101" s="103" t="s">
        <v>296</v>
      </c>
      <c r="E101" s="99" t="s">
        <v>184</v>
      </c>
      <c r="F101" s="99" t="s">
        <v>220</v>
      </c>
      <c r="G101" s="99" t="s">
        <v>146</v>
      </c>
      <c r="H101" s="100" t="s">
        <v>152</v>
      </c>
      <c r="I101" s="100" t="str">
        <f>VLOOKUP(L101,InterfaceCards,2,FALSE)</f>
        <v>C2</v>
      </c>
      <c r="J101" s="39" t="str">
        <f>VLOOKUP(I101,'REF - Interface Cards'!$F$2:$G$11,2,FALSE)</f>
        <v>CB8</v>
      </c>
      <c r="K101" s="100">
        <f>VLOOKUP(L101,InterfaceCards,3,FALSE)</f>
        <v>2</v>
      </c>
      <c r="L101" s="99" t="s">
        <v>222</v>
      </c>
      <c r="M101" s="99">
        <v>12</v>
      </c>
      <c r="N101" s="96" t="s">
        <v>123</v>
      </c>
      <c r="O101" s="100" t="s">
        <v>187</v>
      </c>
      <c r="P101" s="205"/>
      <c r="Q101" s="205"/>
      <c r="R101" s="268" t="s">
        <v>149</v>
      </c>
      <c r="S101" s="119" t="s">
        <v>150</v>
      </c>
      <c r="T101" s="264"/>
      <c r="U101" s="205"/>
      <c r="V101" s="205" t="b">
        <v>0</v>
      </c>
      <c r="W101" s="115" t="str">
        <f>CONCATENATE(L101,":",N101)</f>
        <v>AO6:06</v>
      </c>
      <c r="X101" s="40" t="str">
        <f ca="1">IFERROR(__xludf.DUMMYFUNCTION("VLOOKUP($D119,IMPORTRANGE(""1F5N2lheBqU_ssv2fEg7XSiyl0_Jtf24RQubw3IWp7fc"",""'LC-2 BOM'!C2:AF1000""),X$1,FALSE)"),"05C360")</f>
        <v>05C360</v>
      </c>
      <c r="Y101" s="40" t="str">
        <f ca="1">IFERROR(__xludf.DUMMYFUNCTION("VLOOKUP($D199,IMPORTRANGE(""1zGeY54V42y3h6ga3LEauokEcjIAfHuNXKCYKLfLWtMI"",""'LC-2 BOM'!C2:AF900""),Y$1,FALSE)"),"60V Ball Valve, Proportional")</f>
        <v>60V Ball Valve, Proportional</v>
      </c>
      <c r="Z101" s="40" t="str">
        <f ca="1">IFERROR(__xludf.DUMMYFUNCTION("VLOOKUP($D199,IMPORTRANGE(""1zGeY54V42y3h6ga3LEauokEcjIAfHuNXKCYKLfLWtMI"",""'LC-2 BOM'!C2:AF900""),Y$1,FALSE)"),"60V Ball Valve, Proportional")</f>
        <v>60V Ball Valve, Proportional</v>
      </c>
      <c r="AA101" s="40" t="str">
        <f ca="1">IFERROR(__xludf.DUMMYFUNCTION("VLOOKUP($D199,IMPORTRANGE(""1zGeY54V42y3h6ga3LEauokEcjIAfHuNXKCYKLfLWtMI"",""'LC-2 BOM'!C2:AF900""),Y$1,FALSE)"),"60V Ball Valve, Proportional")</f>
        <v>60V Ball Valve, Proportional</v>
      </c>
      <c r="AB101" s="40" t="str">
        <f ca="1">IFERROR(__xludf.DUMMYFUNCTION("VLOOKUP($D199,IMPORTRANGE(""1F5N2lheBqU_ssv2fEg7XSiyl0_Jtf24RQubw3IWp7fc"",""'LC-2 BOM'!C2:AF1000""),AB$1,FALSE)"),"WFF LC-2 Liquid Oxygen Schematic MP-105")</f>
        <v>WFF LC-2 Liquid Oxygen Schematic MP-105</v>
      </c>
      <c r="AC101" s="40" t="str">
        <f ca="1">IFERROR(__xludf.DUMMYFUNCTION("VLOOKUP($D199,IMPORTRANGE(""1F5N2lheBqU_ssv2fEg7XSiyl0_Jtf24RQubw3IWp7fc"",""'LC-2 BOM'!C2:AF1000""),AB$1,FALSE)"),"WFF LC-2 Liquid Oxygen Schematic MP-105")</f>
        <v>WFF LC-2 Liquid Oxygen Schematic MP-105</v>
      </c>
      <c r="AD101" s="40" t="str">
        <f ca="1">IFERROR(__xludf.DUMMYFUNCTION("VLOOKUP($D199,IMPORTRANGE(""1F5N2lheBqU_ssv2fEg7XSiyl0_Jtf24RQubw3IWp7fc"",""'LC-2 BOM'!C2:AF1000""),AB$1,FALSE)"),"WFF LC-2 Liquid Oxygen Schematic MP-105")</f>
        <v>WFF LC-2 Liquid Oxygen Schematic MP-105</v>
      </c>
      <c r="AE101" s="40" t="str">
        <f ca="1">IFERROR(__xludf.DUMMYFUNCTION("VLOOKUP($D199,IMPORTRANGE(""1F5N2lheBqU_ssv2fEg7XSiyl0_Jtf24RQubw3IWp7fc"",""'LC-2 BOM'!C2:AF1000""),AB$1,FALSE)"),"WFF LC-2 Liquid Oxygen Schematic MP-105")</f>
        <v>WFF LC-2 Liquid Oxygen Schematic MP-105</v>
      </c>
      <c r="AF101" s="40" t="str">
        <f ca="1">IFERROR(__xludf.DUMMYFUNCTION("VLOOKUP($D199,IMPORTRANGE(""1F5N2lheBqU_ssv2fEg7XSiyl0_Jtf24RQubw3IWp7fc"",""'LC-2 BOM'!C2:AF1000""),AB$1,FALSE)"),"WFF LC-2 Liquid Oxygen Schematic MP-105")</f>
        <v>WFF LC-2 Liquid Oxygen Schematic MP-105</v>
      </c>
      <c r="AG101" s="40" t="str">
        <f ca="1">IFERROR(__xludf.DUMMYFUNCTION("VLOOKUP($D199,IMPORTRANGE(""1F5N2lheBqU_ssv2fEg7XSiyl0_Jtf24RQubw3IWp7fc"",""'LC-2 BOM'!C2:AF1000""),AB$1,FALSE)"),"WFF LC-2 Liquid Oxygen Schematic MP-105")</f>
        <v>WFF LC-2 Liquid Oxygen Schematic MP-105</v>
      </c>
      <c r="AH101" s="40" t="str">
        <f ca="1">IFERROR(__xludf.DUMMYFUNCTION("VLOOKUP($D199,IMPORTRANGE(""1F5N2lheBqU_ssv2fEg7XSiyl0_Jtf24RQubw3IWp7fc"",""'LC-2 BOM'!C2:AF1000""),AB$1,FALSE)"),"WFF LC-2 Liquid Oxygen Schematic MP-105")</f>
        <v>WFF LC-2 Liquid Oxygen Schematic MP-105</v>
      </c>
      <c r="AI101" s="40" t="str">
        <f ca="1">IFERROR(__xludf.DUMMYFUNCTION("VLOOKUP($D199,IMPORTRANGE(""1F5N2lheBqU_ssv2fEg7XSiyl0_Jtf24RQubw3IWp7fc"",""'LC-2 BOM'!C2:AF1000""),AB$1,FALSE)"),"WFF LC-2 Liquid Oxygen Schematic MP-105")</f>
        <v>WFF LC-2 Liquid Oxygen Schematic MP-105</v>
      </c>
      <c r="AJ101" s="40" t="str">
        <f ca="1">IFERROR(__xludf.DUMMYFUNCTION("VLOOKUP($D199,IMPORTRANGE(""1F5N2lheBqU_ssv2fEg7XSiyl0_Jtf24RQubw3IWp7fc"",""'LC-2 BOM'!C2:AF1000""),AB$1,FALSE)"),"WFF LC-2 Liquid Oxygen Schematic MP-105")</f>
        <v>WFF LC-2 Liquid Oxygen Schematic MP-105</v>
      </c>
      <c r="AK101" s="40" t="str">
        <f ca="1">IFERROR(__xludf.DUMMYFUNCTION("VLOOKUP($D199,IMPORTRANGE(""1F5N2lheBqU_ssv2fEg7XSiyl0_Jtf24RQubw3IWp7fc"",""'LC-2 BOM'!C2:AF1000""),AB$1,FALSE)"),"WFF LC-2 Liquid Oxygen Schematic MP-105")</f>
        <v>WFF LC-2 Liquid Oxygen Schematic MP-105</v>
      </c>
      <c r="AL101" s="40" t="str">
        <f ca="1">IFERROR(__xludf.DUMMYFUNCTION("VLOOKUP($D199,IMPORTRANGE(""1F5N2lheBqU_ssv2fEg7XSiyl0_Jtf24RQubw3IWp7fc"",""'LC-2 BOM'!C2:AF1000""),AB$1,FALSE)"),"WFF LC-2 Liquid Oxygen Schematic MP-105")</f>
        <v>WFF LC-2 Liquid Oxygen Schematic MP-105</v>
      </c>
      <c r="AM101" s="40" t="str">
        <f ca="1">IFERROR(__xludf.DUMMYFUNCTION("VLOOKUP($D199,IMPORTRANGE(""1F5N2lheBqU_ssv2fEg7XSiyl0_Jtf24RQubw3IWp7fc"",""'LC-2 BOM'!C2:AF1000""),AB$1,FALSE)"),"WFF LC-2 Liquid Oxygen Schematic MP-105")</f>
        <v>WFF LC-2 Liquid Oxygen Schematic MP-105</v>
      </c>
      <c r="AN101" s="40" t="str">
        <f ca="1">IFERROR(__xludf.DUMMYFUNCTION("VLOOKUP($D199,IMPORTRANGE(""1F5N2lheBqU_ssv2fEg7XSiyl0_Jtf24RQubw3IWp7fc"",""'LC-2 BOM'!C2:AF1000""),AB$1,FALSE)"),"WFF LC-2 Liquid Oxygen Schematic MP-105")</f>
        <v>WFF LC-2 Liquid Oxygen Schematic MP-105</v>
      </c>
      <c r="AO101" s="40" t="str">
        <f ca="1">IFERROR(__xludf.DUMMYFUNCTION("VLOOKUP($D199,IMPORTRANGE(""1F5N2lheBqU_ssv2fEg7XSiyl0_Jtf24RQubw3IWp7fc"",""'LC-2 BOM'!C2:AF1000""),AB$1,FALSE)"),"WFF LC-2 Liquid Oxygen Schematic MP-105")</f>
        <v>WFF LC-2 Liquid Oxygen Schematic MP-105</v>
      </c>
      <c r="AP101" s="40" t="str">
        <f ca="1">IFERROR(__xludf.DUMMYFUNCTION("VLOOKUP($D199,IMPORTRANGE(""1F5N2lheBqU_ssv2fEg7XSiyl0_Jtf24RQubw3IWp7fc"",""'LC-2 BOM'!C2:AF1000""),AB$1,FALSE)"),"WFF LC-2 Liquid Oxygen Schematic MP-105")</f>
        <v>WFF LC-2 Liquid Oxygen Schematic MP-105</v>
      </c>
      <c r="AQ101" s="40" t="str">
        <f ca="1">IFERROR(__xludf.DUMMYFUNCTION("VLOOKUP($D199,IMPORTRANGE(""1F5N2lheBqU_ssv2fEg7XSiyl0_Jtf24RQubw3IWp7fc"",""'LC-2 BOM'!C2:AF1000""),AB$1,FALSE)"),"WFF LC-2 Liquid Oxygen Schematic MP-105")</f>
        <v>WFF LC-2 Liquid Oxygen Schematic MP-105</v>
      </c>
      <c r="AR101" s="40" t="str">
        <f ca="1">IFERROR(__xludf.DUMMYFUNCTION("VLOOKUP($D199,IMPORTRANGE(""1F5N2lheBqU_ssv2fEg7XSiyl0_Jtf24RQubw3IWp7fc"",""'LC-2 BOM'!C2:AF1000""),AB$1,FALSE)"),"WFF LC-2 Liquid Oxygen Schematic MP-105")</f>
        <v>WFF LC-2 Liquid Oxygen Schematic MP-105</v>
      </c>
      <c r="AS101" s="40" t="str">
        <f ca="1">IFERROR(__xludf.DUMMYFUNCTION("VLOOKUP($D199,IMPORTRANGE(""1F5N2lheBqU_ssv2fEg7XSiyl0_Jtf24RQubw3IWp7fc"",""'LC-2 BOM'!C2:AF1000""),AB$1,FALSE)"),"WFF LC-2 Liquid Oxygen Schematic MP-105")</f>
        <v>WFF LC-2 Liquid Oxygen Schematic MP-105</v>
      </c>
      <c r="AT101" s="40" t="str">
        <f ca="1">IFERROR(__xludf.DUMMYFUNCTION("VLOOKUP($D199,IMPORTRANGE(""1F5N2lheBqU_ssv2fEg7XSiyl0_Jtf24RQubw3IWp7fc"",""'LC-2 BOM'!C2:AF1000""),AB$1,FALSE)"),"WFF LC-2 Liquid Oxygen Schematic MP-105")</f>
        <v>WFF LC-2 Liquid Oxygen Schematic MP-105</v>
      </c>
      <c r="AU101" s="40" t="str">
        <f ca="1">IFERROR(__xludf.DUMMYFUNCTION("VLOOKUP($D199,IMPORTRANGE(""1F5N2lheBqU_ssv2fEg7XSiyl0_Jtf24RQubw3IWp7fc"",""'LC-2 BOM'!C2:AF1000""),AB$1,FALSE)"),"WFF LC-2 Liquid Oxygen Schematic MP-105")</f>
        <v>WFF LC-2 Liquid Oxygen Schematic MP-105</v>
      </c>
      <c r="AV101" s="40" t="str">
        <f ca="1">IFERROR(__xludf.DUMMYFUNCTION("VLOOKUP($D199,IMPORTRANGE(""1F5N2lheBqU_ssv2fEg7XSiyl0_Jtf24RQubw3IWp7fc"",""'LC-2 BOM'!C2:AF1000""),AB$1,FALSE)"),"WFF LC-2 Liquid Oxygen Schematic MP-105")</f>
        <v>WFF LC-2 Liquid Oxygen Schematic MP-105</v>
      </c>
      <c r="AW101" s="40" t="str">
        <f ca="1">IFERROR(__xludf.DUMMYFUNCTION("VLOOKUP($D199,IMPORTRANGE(""1F5N2lheBqU_ssv2fEg7XSiyl0_Jtf24RQubw3IWp7fc"",""'LC-2 BOM'!C2:AF1000""),AB$1,FALSE)"),"WFF LC-2 Liquid Oxygen Schematic MP-105")</f>
        <v>WFF LC-2 Liquid Oxygen Schematic MP-105</v>
      </c>
      <c r="AX101" s="40" t="str">
        <f ca="1">IFERROR(__xludf.DUMMYFUNCTION("VLOOKUP($D199,IMPORTRANGE(""1F5N2lheBqU_ssv2fEg7XSiyl0_Jtf24RQubw3IWp7fc"",""'LC-2 BOM'!C2:AF1000""),AB$1,FALSE)"),"WFF LC-2 Liquid Oxygen Schematic MP-105")</f>
        <v>WFF LC-2 Liquid Oxygen Schematic MP-105</v>
      </c>
      <c r="AY101" s="40" t="str">
        <f ca="1">IFERROR(__xludf.DUMMYFUNCTION("VLOOKUP($D199,IMPORTRANGE(""1F5N2lheBqU_ssv2fEg7XSiyl0_Jtf24RQubw3IWp7fc"",""'LC-2 BOM'!C2:AF1000""),AB$1,FALSE)"),"WFF LC-2 Liquid Oxygen Schematic MP-105")</f>
        <v>WFF LC-2 Liquid Oxygen Schematic MP-105</v>
      </c>
      <c r="AZ101" s="40" t="str">
        <f ca="1">IFERROR(__xludf.DUMMYFUNCTION("VLOOKUP($D199,IMPORTRANGE(""1F5N2lheBqU_ssv2fEg7XSiyl0_Jtf24RQubw3IWp7fc"",""'LC-2 BOM'!C2:AF1000""),AB$1,FALSE)"),"WFF LC-2 Liquid Oxygen Schematic MP-105")</f>
        <v>WFF LC-2 Liquid Oxygen Schematic MP-105</v>
      </c>
      <c r="BA101" s="40" t="str">
        <f ca="1">IFERROR(__xludf.DUMMYFUNCTION("VLOOKUP($D199,IMPORTRANGE(""1F5N2lheBqU_ssv2fEg7XSiyl0_Jtf24RQubw3IWp7fc"",""'LC-2 BOM'!C2:AF1000""),AB$1,FALSE)"),"WFF LC-2 Liquid Oxygen Schematic MP-105")</f>
        <v>WFF LC-2 Liquid Oxygen Schematic MP-105</v>
      </c>
    </row>
    <row r="102" spans="1:53" ht="14.25">
      <c r="A102" s="119" t="str">
        <f>CONCATENATE(VLOOKUP(E102,Systems,2,FALSE),"-",VLOOKUP(F102,Subsystems,2,FALSE),"-",VLOOKUP(G102,Components,2,FALSE),"-",VLOOKUP(R102,Metrics,2,FALSE),"-",B102)</f>
        <v>LOX-LT1-DVL-B-354</v>
      </c>
      <c r="B102" s="100">
        <v>354</v>
      </c>
      <c r="C102" s="99" t="s">
        <v>297</v>
      </c>
      <c r="D102" s="103" t="s">
        <v>298</v>
      </c>
      <c r="E102" s="99" t="s">
        <v>184</v>
      </c>
      <c r="F102" s="99" t="s">
        <v>194</v>
      </c>
      <c r="G102" s="99" t="s">
        <v>101</v>
      </c>
      <c r="H102" s="99" t="s">
        <v>102</v>
      </c>
      <c r="I102" s="100" t="str">
        <f>VLOOKUP(L102,InterfaceCards,2,FALSE)</f>
        <v>C2</v>
      </c>
      <c r="J102" s="39" t="str">
        <f>VLOOKUP(I102,'REF - Interface Cards'!$F$2:$G$11,2,FALSE)</f>
        <v>CB8</v>
      </c>
      <c r="K102" s="267">
        <f>VLOOKUP(L102,InterfaceCards,3,FALSE)</f>
        <v>4</v>
      </c>
      <c r="L102" s="99" t="s">
        <v>186</v>
      </c>
      <c r="M102" s="99">
        <v>7</v>
      </c>
      <c r="N102" s="96" t="s">
        <v>123</v>
      </c>
      <c r="O102" s="99" t="s">
        <v>187</v>
      </c>
      <c r="P102" s="205"/>
      <c r="Q102" s="205"/>
      <c r="R102" s="119" t="s">
        <v>105</v>
      </c>
      <c r="S102" s="119" t="s">
        <v>96</v>
      </c>
      <c r="T102" s="205"/>
      <c r="U102" s="205"/>
      <c r="V102" s="205" t="b">
        <v>0</v>
      </c>
      <c r="W102" s="115" t="str">
        <f>CONCATENATE(L102,":",N102)</f>
        <v>DO7:06</v>
      </c>
      <c r="X102" s="40" t="str">
        <f ca="1">IFERROR(__xludf.DUMMYFUNCTION("VLOOKUP($D119,IMPORTRANGE(""1F5N2lheBqU_ssv2fEg7XSiyl0_Jtf24RQubw3IWp7fc"",""'LC-2 BOM'!C2:AF1000""),X$1,FALSE)"),"05C360")</f>
        <v>05C360</v>
      </c>
      <c r="Y102" s="40" t="str">
        <f ca="1">IFERROR(__xludf.DUMMYFUNCTION("VLOOKUP($D245,IMPORTRANGE(""1zGeY54V42y3h6ga3LEauokEcjIAfHuNXKCYKLfLWtMI"",""'LC-2 BOM'!C2:AF900""),Y$1,FALSE)"),"Ball Valve, Discrete")</f>
        <v>Ball Valve, Discrete</v>
      </c>
      <c r="Z102" s="40" t="str">
        <f ca="1">IFERROR(__xludf.DUMMYFUNCTION("VLOOKUP($D245,IMPORTRANGE(""1zGeY54V42y3h6ga3LEauokEcjIAfHuNXKCYKLfLWtMI"",""'LC-2 BOM'!C2:AF900""),Y$1,FALSE)"),"Ball Valve, Discrete")</f>
        <v>Ball Valve, Discrete</v>
      </c>
      <c r="AA102" s="40" t="str">
        <f ca="1">IFERROR(__xludf.DUMMYFUNCTION("VLOOKUP($D245,IMPORTRANGE(""1zGeY54V42y3h6ga3LEauokEcjIAfHuNXKCYKLfLWtMI"",""'LC-2 BOM'!C2:AF900""),Y$1,FALSE)"),"Ball Valve, Discrete")</f>
        <v>Ball Valve, Discrete</v>
      </c>
      <c r="AB102" s="40" t="str">
        <f ca="1">IFERROR(__xludf.DUMMYFUNCTION("VLOOKUP($D245,IMPORTRANGE(""1F5N2lheBqU_ssv2fEg7XSiyl0_Jtf24RQubw3IWp7fc"",""'LC-2 BOM'!C2:AF1000""),AB$1,FALSE)"),"WFF LC-2 LO2 Storage Schematic - MP-104")</f>
        <v>WFF LC-2 LO2 Storage Schematic - MP-104</v>
      </c>
      <c r="AC102" s="40" t="str">
        <f ca="1">IFERROR(__xludf.DUMMYFUNCTION("VLOOKUP($D245,IMPORTRANGE(""1F5N2lheBqU_ssv2fEg7XSiyl0_Jtf24RQubw3IWp7fc"",""'LC-2 BOM'!C2:AF1000""),AB$1,FALSE)"),"WFF LC-2 LO2 Storage Schematic - MP-104")</f>
        <v>WFF LC-2 LO2 Storage Schematic - MP-104</v>
      </c>
      <c r="AD102" s="40" t="str">
        <f ca="1">IFERROR(__xludf.DUMMYFUNCTION("VLOOKUP($D245,IMPORTRANGE(""1F5N2lheBqU_ssv2fEg7XSiyl0_Jtf24RQubw3IWp7fc"",""'LC-2 BOM'!C2:AF1000""),AB$1,FALSE)"),"WFF LC-2 LO2 Storage Schematic - MP-104")</f>
        <v>WFF LC-2 LO2 Storage Schematic - MP-104</v>
      </c>
      <c r="AE102" s="40" t="str">
        <f ca="1">IFERROR(__xludf.DUMMYFUNCTION("VLOOKUP($D245,IMPORTRANGE(""1F5N2lheBqU_ssv2fEg7XSiyl0_Jtf24RQubw3IWp7fc"",""'LC-2 BOM'!C2:AF1000""),AB$1,FALSE)"),"WFF LC-2 LO2 Storage Schematic - MP-104")</f>
        <v>WFF LC-2 LO2 Storage Schematic - MP-104</v>
      </c>
      <c r="AF102" s="40" t="str">
        <f ca="1">IFERROR(__xludf.DUMMYFUNCTION("VLOOKUP($D245,IMPORTRANGE(""1F5N2lheBqU_ssv2fEg7XSiyl0_Jtf24RQubw3IWp7fc"",""'LC-2 BOM'!C2:AF1000""),AB$1,FALSE)"),"WFF LC-2 LO2 Storage Schematic - MP-104")</f>
        <v>WFF LC-2 LO2 Storage Schematic - MP-104</v>
      </c>
      <c r="AG102" s="40" t="str">
        <f ca="1">IFERROR(__xludf.DUMMYFUNCTION("VLOOKUP($D245,IMPORTRANGE(""1F5N2lheBqU_ssv2fEg7XSiyl0_Jtf24RQubw3IWp7fc"",""'LC-2 BOM'!C2:AF1000""),AB$1,FALSE)"),"WFF LC-2 LO2 Storage Schematic - MP-104")</f>
        <v>WFF LC-2 LO2 Storage Schematic - MP-104</v>
      </c>
      <c r="AH102" s="40" t="str">
        <f ca="1">IFERROR(__xludf.DUMMYFUNCTION("VLOOKUP($D245,IMPORTRANGE(""1F5N2lheBqU_ssv2fEg7XSiyl0_Jtf24RQubw3IWp7fc"",""'LC-2 BOM'!C2:AF1000""),AB$1,FALSE)"),"WFF LC-2 LO2 Storage Schematic - MP-104")</f>
        <v>WFF LC-2 LO2 Storage Schematic - MP-104</v>
      </c>
      <c r="AI102" s="40" t="str">
        <f ca="1">IFERROR(__xludf.DUMMYFUNCTION("VLOOKUP($D245,IMPORTRANGE(""1F5N2lheBqU_ssv2fEg7XSiyl0_Jtf24RQubw3IWp7fc"",""'LC-2 BOM'!C2:AF1000""),AB$1,FALSE)"),"WFF LC-2 LO2 Storage Schematic - MP-104")</f>
        <v>WFF LC-2 LO2 Storage Schematic - MP-104</v>
      </c>
      <c r="AJ102" s="40" t="str">
        <f ca="1">IFERROR(__xludf.DUMMYFUNCTION("VLOOKUP($D245,IMPORTRANGE(""1F5N2lheBqU_ssv2fEg7XSiyl0_Jtf24RQubw3IWp7fc"",""'LC-2 BOM'!C2:AF1000""),AB$1,FALSE)"),"WFF LC-2 LO2 Storage Schematic - MP-104")</f>
        <v>WFF LC-2 LO2 Storage Schematic - MP-104</v>
      </c>
      <c r="AK102" s="40" t="str">
        <f ca="1">IFERROR(__xludf.DUMMYFUNCTION("VLOOKUP($D245,IMPORTRANGE(""1F5N2lheBqU_ssv2fEg7XSiyl0_Jtf24RQubw3IWp7fc"",""'LC-2 BOM'!C2:AF1000""),AB$1,FALSE)"),"WFF LC-2 LO2 Storage Schematic - MP-104")</f>
        <v>WFF LC-2 LO2 Storage Schematic - MP-104</v>
      </c>
      <c r="AL102" s="40" t="str">
        <f ca="1">IFERROR(__xludf.DUMMYFUNCTION("VLOOKUP($D245,IMPORTRANGE(""1F5N2lheBqU_ssv2fEg7XSiyl0_Jtf24RQubw3IWp7fc"",""'LC-2 BOM'!C2:AF1000""),AB$1,FALSE)"),"WFF LC-2 LO2 Storage Schematic - MP-104")</f>
        <v>WFF LC-2 LO2 Storage Schematic - MP-104</v>
      </c>
      <c r="AM102" s="40" t="str">
        <f ca="1">IFERROR(__xludf.DUMMYFUNCTION("VLOOKUP($D245,IMPORTRANGE(""1F5N2lheBqU_ssv2fEg7XSiyl0_Jtf24RQubw3IWp7fc"",""'LC-2 BOM'!C2:AF1000""),AB$1,FALSE)"),"WFF LC-2 LO2 Storage Schematic - MP-104")</f>
        <v>WFF LC-2 LO2 Storage Schematic - MP-104</v>
      </c>
      <c r="AN102" s="40" t="str">
        <f ca="1">IFERROR(__xludf.DUMMYFUNCTION("VLOOKUP($D245,IMPORTRANGE(""1F5N2lheBqU_ssv2fEg7XSiyl0_Jtf24RQubw3IWp7fc"",""'LC-2 BOM'!C2:AF1000""),AB$1,FALSE)"),"WFF LC-2 LO2 Storage Schematic - MP-104")</f>
        <v>WFF LC-2 LO2 Storage Schematic - MP-104</v>
      </c>
      <c r="AO102" s="40" t="str">
        <f ca="1">IFERROR(__xludf.DUMMYFUNCTION("VLOOKUP($D245,IMPORTRANGE(""1F5N2lheBqU_ssv2fEg7XSiyl0_Jtf24RQubw3IWp7fc"",""'LC-2 BOM'!C2:AF1000""),AB$1,FALSE)"),"WFF LC-2 LO2 Storage Schematic - MP-104")</f>
        <v>WFF LC-2 LO2 Storage Schematic - MP-104</v>
      </c>
      <c r="AP102" s="40" t="str">
        <f ca="1">IFERROR(__xludf.DUMMYFUNCTION("VLOOKUP($D245,IMPORTRANGE(""1F5N2lheBqU_ssv2fEg7XSiyl0_Jtf24RQubw3IWp7fc"",""'LC-2 BOM'!C2:AF1000""),AB$1,FALSE)"),"WFF LC-2 LO2 Storage Schematic - MP-104")</f>
        <v>WFF LC-2 LO2 Storage Schematic - MP-104</v>
      </c>
      <c r="AQ102" s="40" t="str">
        <f ca="1">IFERROR(__xludf.DUMMYFUNCTION("VLOOKUP($D245,IMPORTRANGE(""1F5N2lheBqU_ssv2fEg7XSiyl0_Jtf24RQubw3IWp7fc"",""'LC-2 BOM'!C2:AF1000""),AB$1,FALSE)"),"WFF LC-2 LO2 Storage Schematic - MP-104")</f>
        <v>WFF LC-2 LO2 Storage Schematic - MP-104</v>
      </c>
      <c r="AR102" s="40" t="str">
        <f ca="1">IFERROR(__xludf.DUMMYFUNCTION("VLOOKUP($D245,IMPORTRANGE(""1F5N2lheBqU_ssv2fEg7XSiyl0_Jtf24RQubw3IWp7fc"",""'LC-2 BOM'!C2:AF1000""),AB$1,FALSE)"),"WFF LC-2 LO2 Storage Schematic - MP-104")</f>
        <v>WFF LC-2 LO2 Storage Schematic - MP-104</v>
      </c>
      <c r="AS102" s="40" t="str">
        <f ca="1">IFERROR(__xludf.DUMMYFUNCTION("VLOOKUP($D245,IMPORTRANGE(""1F5N2lheBqU_ssv2fEg7XSiyl0_Jtf24RQubw3IWp7fc"",""'LC-2 BOM'!C2:AF1000""),AB$1,FALSE)"),"WFF LC-2 LO2 Storage Schematic - MP-104")</f>
        <v>WFF LC-2 LO2 Storage Schematic - MP-104</v>
      </c>
      <c r="AT102" s="40" t="str">
        <f ca="1">IFERROR(__xludf.DUMMYFUNCTION("VLOOKUP($D245,IMPORTRANGE(""1F5N2lheBqU_ssv2fEg7XSiyl0_Jtf24RQubw3IWp7fc"",""'LC-2 BOM'!C2:AF1000""),AB$1,FALSE)"),"WFF LC-2 LO2 Storage Schematic - MP-104")</f>
        <v>WFF LC-2 LO2 Storage Schematic - MP-104</v>
      </c>
      <c r="AU102" s="40" t="str">
        <f ca="1">IFERROR(__xludf.DUMMYFUNCTION("VLOOKUP($D245,IMPORTRANGE(""1F5N2lheBqU_ssv2fEg7XSiyl0_Jtf24RQubw3IWp7fc"",""'LC-2 BOM'!C2:AF1000""),AB$1,FALSE)"),"WFF LC-2 LO2 Storage Schematic - MP-104")</f>
        <v>WFF LC-2 LO2 Storage Schematic - MP-104</v>
      </c>
      <c r="AV102" s="40" t="str">
        <f ca="1">IFERROR(__xludf.DUMMYFUNCTION("VLOOKUP($D245,IMPORTRANGE(""1F5N2lheBqU_ssv2fEg7XSiyl0_Jtf24RQubw3IWp7fc"",""'LC-2 BOM'!C2:AF1000""),AB$1,FALSE)"),"WFF LC-2 LO2 Storage Schematic - MP-104")</f>
        <v>WFF LC-2 LO2 Storage Schematic - MP-104</v>
      </c>
      <c r="AW102" s="40" t="str">
        <f ca="1">IFERROR(__xludf.DUMMYFUNCTION("VLOOKUP($D245,IMPORTRANGE(""1F5N2lheBqU_ssv2fEg7XSiyl0_Jtf24RQubw3IWp7fc"",""'LC-2 BOM'!C2:AF1000""),AB$1,FALSE)"),"WFF LC-2 LO2 Storage Schematic - MP-104")</f>
        <v>WFF LC-2 LO2 Storage Schematic - MP-104</v>
      </c>
      <c r="AX102" s="40" t="str">
        <f ca="1">IFERROR(__xludf.DUMMYFUNCTION("VLOOKUP($D245,IMPORTRANGE(""1F5N2lheBqU_ssv2fEg7XSiyl0_Jtf24RQubw3IWp7fc"",""'LC-2 BOM'!C2:AF1000""),AB$1,FALSE)"),"WFF LC-2 LO2 Storage Schematic - MP-104")</f>
        <v>WFF LC-2 LO2 Storage Schematic - MP-104</v>
      </c>
      <c r="AY102" s="40" t="str">
        <f ca="1">IFERROR(__xludf.DUMMYFUNCTION("VLOOKUP($D245,IMPORTRANGE(""1F5N2lheBqU_ssv2fEg7XSiyl0_Jtf24RQubw3IWp7fc"",""'LC-2 BOM'!C2:AF1000""),AB$1,FALSE)"),"WFF LC-2 LO2 Storage Schematic - MP-104")</f>
        <v>WFF LC-2 LO2 Storage Schematic - MP-104</v>
      </c>
      <c r="AZ102" s="40" t="str">
        <f ca="1">IFERROR(__xludf.DUMMYFUNCTION("VLOOKUP($D245,IMPORTRANGE(""1F5N2lheBqU_ssv2fEg7XSiyl0_Jtf24RQubw3IWp7fc"",""'LC-2 BOM'!C2:AF1000""),AB$1,FALSE)"),"WFF LC-2 LO2 Storage Schematic - MP-104")</f>
        <v>WFF LC-2 LO2 Storage Schematic - MP-104</v>
      </c>
      <c r="BA102" s="40" t="str">
        <f ca="1">IFERROR(__xludf.DUMMYFUNCTION("VLOOKUP($D245,IMPORTRANGE(""1F5N2lheBqU_ssv2fEg7XSiyl0_Jtf24RQubw3IWp7fc"",""'LC-2 BOM'!C2:AF1000""),AB$1,FALSE)"),"WFF LC-2 LO2 Storage Schematic - MP-104")</f>
        <v>WFF LC-2 LO2 Storage Schematic - MP-104</v>
      </c>
    </row>
    <row r="103" spans="1:53" ht="14.25">
      <c r="A103" s="119" t="str">
        <f>CONCATENATE(VLOOKUP(E103,Systems,2,FALSE),"-",VLOOKUP(F103,Subsystems,2,FALSE),"-",VLOOKUP(G103,Components,2,FALSE),"-",VLOOKUP(R103,Metrics,2,FALSE),"-",B103)</f>
        <v>LOX-LT1-LS-PxC-371</v>
      </c>
      <c r="B103" s="100">
        <v>371</v>
      </c>
      <c r="C103" s="99" t="s">
        <v>299</v>
      </c>
      <c r="D103" s="99" t="s">
        <v>300</v>
      </c>
      <c r="E103" s="99" t="s">
        <v>184</v>
      </c>
      <c r="F103" s="99" t="s">
        <v>194</v>
      </c>
      <c r="G103" s="99" t="s">
        <v>88</v>
      </c>
      <c r="H103" s="100" t="s">
        <v>89</v>
      </c>
      <c r="I103" s="100" t="str">
        <f>VLOOKUP(L103,InterfaceCards,2,FALSE)</f>
        <v>C2</v>
      </c>
      <c r="J103" s="39" t="str">
        <f>VLOOKUP(I103,'REF - Interface Cards'!$F$2:$G$11,2,FALSE)</f>
        <v>CB8</v>
      </c>
      <c r="K103" s="267">
        <f>VLOOKUP(L103,InterfaceCards,3,FALSE)</f>
        <v>3</v>
      </c>
      <c r="L103" s="99" t="s">
        <v>190</v>
      </c>
      <c r="M103" s="99">
        <v>16</v>
      </c>
      <c r="N103" s="96">
        <v>13</v>
      </c>
      <c r="O103" s="100" t="s">
        <v>187</v>
      </c>
      <c r="P103" s="99"/>
      <c r="Q103" s="99"/>
      <c r="R103" s="100" t="s">
        <v>99</v>
      </c>
      <c r="S103" s="99" t="s">
        <v>96</v>
      </c>
      <c r="T103" s="110"/>
      <c r="U103" s="110"/>
      <c r="V103" s="110" t="b">
        <v>0</v>
      </c>
      <c r="W103" s="115" t="str">
        <f>CONCATENATE(L103,":",N103)</f>
        <v>DI6:13</v>
      </c>
      <c r="X103" s="40" t="str">
        <f ca="1">IFERROR(__xludf.DUMMYFUNCTION("VLOOKUP($D119,IMPORTRANGE(""1F5N2lheBqU_ssv2fEg7XSiyl0_Jtf24RQubw3IWp7fc"",""'LC-2 BOM'!C2:AF1000""),X$1,FALSE)"),"05C360")</f>
        <v>05C360</v>
      </c>
      <c r="Y103" s="40" t="str">
        <f ca="1">IFERROR(__xludf.DUMMYFUNCTION("VLOOKUP($D203,IMPORTRANGE(""1zGeY54V42y3h6ga3LEauokEcjIAfHuNXKCYKLfLWtMI"",""'LC-2 BOM'!C2:AF900""),Y$1,FALSE)"),"Controller")</f>
        <v>Controller</v>
      </c>
      <c r="Z103" s="40" t="str">
        <f ca="1">IFERROR(__xludf.DUMMYFUNCTION("VLOOKUP($D203,IMPORTRANGE(""1zGeY54V42y3h6ga3LEauokEcjIAfHuNXKCYKLfLWtMI"",""'LC-2 BOM'!C2:AF900""),Y$1,FALSE)"),"Controller")</f>
        <v>Controller</v>
      </c>
      <c r="AA103" s="40" t="str">
        <f ca="1">IFERROR(__xludf.DUMMYFUNCTION("VLOOKUP($D203,IMPORTRANGE(""1zGeY54V42y3h6ga3LEauokEcjIAfHuNXKCYKLfLWtMI"",""'LC-2 BOM'!C2:AF900""),Y$1,FALSE)"),"Controller")</f>
        <v>Controller</v>
      </c>
      <c r="AB103" s="40" t="str">
        <f ca="1">IFERROR(__xludf.DUMMYFUNCTION("VLOOKUP($D203,IMPORTRANGE(""1F5N2lheBqU_ssv2fEg7XSiyl0_Jtf24RQubw3IWp7fc"",""'LC-2 BOM'!C2:AF1000""),AB$1,FALSE)"),"WFF LC-2 LO2 Storage Schematic - MP-104")</f>
        <v>WFF LC-2 LO2 Storage Schematic - MP-104</v>
      </c>
      <c r="AC103" s="40" t="str">
        <f ca="1">IFERROR(__xludf.DUMMYFUNCTION("VLOOKUP($D203,IMPORTRANGE(""1F5N2lheBqU_ssv2fEg7XSiyl0_Jtf24RQubw3IWp7fc"",""'LC-2 BOM'!C2:AF1000""),AB$1,FALSE)"),"WFF LC-2 LO2 Storage Schematic - MP-104")</f>
        <v>WFF LC-2 LO2 Storage Schematic - MP-104</v>
      </c>
      <c r="AD103" s="40" t="str">
        <f ca="1">IFERROR(__xludf.DUMMYFUNCTION("VLOOKUP($D203,IMPORTRANGE(""1F5N2lheBqU_ssv2fEg7XSiyl0_Jtf24RQubw3IWp7fc"",""'LC-2 BOM'!C2:AF1000""),AB$1,FALSE)"),"WFF LC-2 LO2 Storage Schematic - MP-104")</f>
        <v>WFF LC-2 LO2 Storage Schematic - MP-104</v>
      </c>
      <c r="AE103" s="40" t="str">
        <f ca="1">IFERROR(__xludf.DUMMYFUNCTION("VLOOKUP($D203,IMPORTRANGE(""1F5N2lheBqU_ssv2fEg7XSiyl0_Jtf24RQubw3IWp7fc"",""'LC-2 BOM'!C2:AF1000""),AB$1,FALSE)"),"WFF LC-2 LO2 Storage Schematic - MP-104")</f>
        <v>WFF LC-2 LO2 Storage Schematic - MP-104</v>
      </c>
      <c r="AF103" s="40" t="str">
        <f ca="1">IFERROR(__xludf.DUMMYFUNCTION("VLOOKUP($D203,IMPORTRANGE(""1F5N2lheBqU_ssv2fEg7XSiyl0_Jtf24RQubw3IWp7fc"",""'LC-2 BOM'!C2:AF1000""),AB$1,FALSE)"),"WFF LC-2 LO2 Storage Schematic - MP-104")</f>
        <v>WFF LC-2 LO2 Storage Schematic - MP-104</v>
      </c>
      <c r="AG103" s="40" t="str">
        <f ca="1">IFERROR(__xludf.DUMMYFUNCTION("VLOOKUP($D203,IMPORTRANGE(""1F5N2lheBqU_ssv2fEg7XSiyl0_Jtf24RQubw3IWp7fc"",""'LC-2 BOM'!C2:AF1000""),AB$1,FALSE)"),"WFF LC-2 LO2 Storage Schematic - MP-104")</f>
        <v>WFF LC-2 LO2 Storage Schematic - MP-104</v>
      </c>
      <c r="AH103" s="40" t="str">
        <f ca="1">IFERROR(__xludf.DUMMYFUNCTION("VLOOKUP($D203,IMPORTRANGE(""1F5N2lheBqU_ssv2fEg7XSiyl0_Jtf24RQubw3IWp7fc"",""'LC-2 BOM'!C2:AF1000""),AB$1,FALSE)"),"WFF LC-2 LO2 Storage Schematic - MP-104")</f>
        <v>WFF LC-2 LO2 Storage Schematic - MP-104</v>
      </c>
      <c r="AI103" s="40" t="str">
        <f ca="1">IFERROR(__xludf.DUMMYFUNCTION("VLOOKUP($D203,IMPORTRANGE(""1F5N2lheBqU_ssv2fEg7XSiyl0_Jtf24RQubw3IWp7fc"",""'LC-2 BOM'!C2:AF1000""),AB$1,FALSE)"),"WFF LC-2 LO2 Storage Schematic - MP-104")</f>
        <v>WFF LC-2 LO2 Storage Schematic - MP-104</v>
      </c>
      <c r="AJ103" s="40" t="str">
        <f ca="1">IFERROR(__xludf.DUMMYFUNCTION("VLOOKUP($D203,IMPORTRANGE(""1F5N2lheBqU_ssv2fEg7XSiyl0_Jtf24RQubw3IWp7fc"",""'LC-2 BOM'!C2:AF1000""),AB$1,FALSE)"),"WFF LC-2 LO2 Storage Schematic - MP-104")</f>
        <v>WFF LC-2 LO2 Storage Schematic - MP-104</v>
      </c>
      <c r="AK103" s="40" t="str">
        <f ca="1">IFERROR(__xludf.DUMMYFUNCTION("VLOOKUP($D203,IMPORTRANGE(""1F5N2lheBqU_ssv2fEg7XSiyl0_Jtf24RQubw3IWp7fc"",""'LC-2 BOM'!C2:AF1000""),AB$1,FALSE)"),"WFF LC-2 LO2 Storage Schematic - MP-104")</f>
        <v>WFF LC-2 LO2 Storage Schematic - MP-104</v>
      </c>
      <c r="AL103" s="40" t="str">
        <f ca="1">IFERROR(__xludf.DUMMYFUNCTION("VLOOKUP($D203,IMPORTRANGE(""1F5N2lheBqU_ssv2fEg7XSiyl0_Jtf24RQubw3IWp7fc"",""'LC-2 BOM'!C2:AF1000""),AB$1,FALSE)"),"WFF LC-2 LO2 Storage Schematic - MP-104")</f>
        <v>WFF LC-2 LO2 Storage Schematic - MP-104</v>
      </c>
      <c r="AM103" s="40" t="str">
        <f ca="1">IFERROR(__xludf.DUMMYFUNCTION("VLOOKUP($D203,IMPORTRANGE(""1F5N2lheBqU_ssv2fEg7XSiyl0_Jtf24RQubw3IWp7fc"",""'LC-2 BOM'!C2:AF1000""),AB$1,FALSE)"),"WFF LC-2 LO2 Storage Schematic - MP-104")</f>
        <v>WFF LC-2 LO2 Storage Schematic - MP-104</v>
      </c>
      <c r="AN103" s="40" t="str">
        <f ca="1">IFERROR(__xludf.DUMMYFUNCTION("VLOOKUP($D203,IMPORTRANGE(""1F5N2lheBqU_ssv2fEg7XSiyl0_Jtf24RQubw3IWp7fc"",""'LC-2 BOM'!C2:AF1000""),AB$1,FALSE)"),"WFF LC-2 LO2 Storage Schematic - MP-104")</f>
        <v>WFF LC-2 LO2 Storage Schematic - MP-104</v>
      </c>
      <c r="AO103" s="40" t="str">
        <f ca="1">IFERROR(__xludf.DUMMYFUNCTION("VLOOKUP($D203,IMPORTRANGE(""1F5N2lheBqU_ssv2fEg7XSiyl0_Jtf24RQubw3IWp7fc"",""'LC-2 BOM'!C2:AF1000""),AB$1,FALSE)"),"WFF LC-2 LO2 Storage Schematic - MP-104")</f>
        <v>WFF LC-2 LO2 Storage Schematic - MP-104</v>
      </c>
      <c r="AP103" s="40" t="str">
        <f ca="1">IFERROR(__xludf.DUMMYFUNCTION("VLOOKUP($D203,IMPORTRANGE(""1F5N2lheBqU_ssv2fEg7XSiyl0_Jtf24RQubw3IWp7fc"",""'LC-2 BOM'!C2:AF1000""),AB$1,FALSE)"),"WFF LC-2 LO2 Storage Schematic - MP-104")</f>
        <v>WFF LC-2 LO2 Storage Schematic - MP-104</v>
      </c>
      <c r="AQ103" s="40" t="str">
        <f ca="1">IFERROR(__xludf.DUMMYFUNCTION("VLOOKUP($D203,IMPORTRANGE(""1F5N2lheBqU_ssv2fEg7XSiyl0_Jtf24RQubw3IWp7fc"",""'LC-2 BOM'!C2:AF1000""),AB$1,FALSE)"),"WFF LC-2 LO2 Storage Schematic - MP-104")</f>
        <v>WFF LC-2 LO2 Storage Schematic - MP-104</v>
      </c>
      <c r="AR103" s="40" t="str">
        <f ca="1">IFERROR(__xludf.DUMMYFUNCTION("VLOOKUP($D203,IMPORTRANGE(""1F5N2lheBqU_ssv2fEg7XSiyl0_Jtf24RQubw3IWp7fc"",""'LC-2 BOM'!C2:AF1000""),AB$1,FALSE)"),"WFF LC-2 LO2 Storage Schematic - MP-104")</f>
        <v>WFF LC-2 LO2 Storage Schematic - MP-104</v>
      </c>
      <c r="AS103" s="40" t="str">
        <f ca="1">IFERROR(__xludf.DUMMYFUNCTION("VLOOKUP($D203,IMPORTRANGE(""1F5N2lheBqU_ssv2fEg7XSiyl0_Jtf24RQubw3IWp7fc"",""'LC-2 BOM'!C2:AF1000""),AB$1,FALSE)"),"WFF LC-2 LO2 Storage Schematic - MP-104")</f>
        <v>WFF LC-2 LO2 Storage Schematic - MP-104</v>
      </c>
      <c r="AT103" s="40" t="str">
        <f ca="1">IFERROR(__xludf.DUMMYFUNCTION("VLOOKUP($D203,IMPORTRANGE(""1F5N2lheBqU_ssv2fEg7XSiyl0_Jtf24RQubw3IWp7fc"",""'LC-2 BOM'!C2:AF1000""),AB$1,FALSE)"),"WFF LC-2 LO2 Storage Schematic - MP-104")</f>
        <v>WFF LC-2 LO2 Storage Schematic - MP-104</v>
      </c>
      <c r="AU103" s="40" t="str">
        <f ca="1">IFERROR(__xludf.DUMMYFUNCTION("VLOOKUP($D203,IMPORTRANGE(""1F5N2lheBqU_ssv2fEg7XSiyl0_Jtf24RQubw3IWp7fc"",""'LC-2 BOM'!C2:AF1000""),AB$1,FALSE)"),"WFF LC-2 LO2 Storage Schematic - MP-104")</f>
        <v>WFF LC-2 LO2 Storage Schematic - MP-104</v>
      </c>
      <c r="AV103" s="40" t="str">
        <f ca="1">IFERROR(__xludf.DUMMYFUNCTION("VLOOKUP($D203,IMPORTRANGE(""1F5N2lheBqU_ssv2fEg7XSiyl0_Jtf24RQubw3IWp7fc"",""'LC-2 BOM'!C2:AF1000""),AB$1,FALSE)"),"WFF LC-2 LO2 Storage Schematic - MP-104")</f>
        <v>WFF LC-2 LO2 Storage Schematic - MP-104</v>
      </c>
      <c r="AW103" s="40" t="str">
        <f ca="1">IFERROR(__xludf.DUMMYFUNCTION("VLOOKUP($D203,IMPORTRANGE(""1F5N2lheBqU_ssv2fEg7XSiyl0_Jtf24RQubw3IWp7fc"",""'LC-2 BOM'!C2:AF1000""),AB$1,FALSE)"),"WFF LC-2 LO2 Storage Schematic - MP-104")</f>
        <v>WFF LC-2 LO2 Storage Schematic - MP-104</v>
      </c>
      <c r="AX103" s="40" t="str">
        <f ca="1">IFERROR(__xludf.DUMMYFUNCTION("VLOOKUP($D203,IMPORTRANGE(""1F5N2lheBqU_ssv2fEg7XSiyl0_Jtf24RQubw3IWp7fc"",""'LC-2 BOM'!C2:AF1000""),AB$1,FALSE)"),"WFF LC-2 LO2 Storage Schematic - MP-104")</f>
        <v>WFF LC-2 LO2 Storage Schematic - MP-104</v>
      </c>
      <c r="AY103" s="40" t="str">
        <f ca="1">IFERROR(__xludf.DUMMYFUNCTION("VLOOKUP($D203,IMPORTRANGE(""1F5N2lheBqU_ssv2fEg7XSiyl0_Jtf24RQubw3IWp7fc"",""'LC-2 BOM'!C2:AF1000""),AB$1,FALSE)"),"WFF LC-2 LO2 Storage Schematic - MP-104")</f>
        <v>WFF LC-2 LO2 Storage Schematic - MP-104</v>
      </c>
      <c r="AZ103" s="40" t="str">
        <f ca="1">IFERROR(__xludf.DUMMYFUNCTION("VLOOKUP($D203,IMPORTRANGE(""1F5N2lheBqU_ssv2fEg7XSiyl0_Jtf24RQubw3IWp7fc"",""'LC-2 BOM'!C2:AF1000""),AB$1,FALSE)"),"WFF LC-2 LO2 Storage Schematic - MP-104")</f>
        <v>WFF LC-2 LO2 Storage Schematic - MP-104</v>
      </c>
      <c r="BA103" s="40" t="str">
        <f ca="1">IFERROR(__xludf.DUMMYFUNCTION("VLOOKUP($D203,IMPORTRANGE(""1F5N2lheBqU_ssv2fEg7XSiyl0_Jtf24RQubw3IWp7fc"",""'LC-2 BOM'!C2:AF1000""),AB$1,FALSE)"),"WFF LC-2 LO2 Storage Schematic - MP-104")</f>
        <v>WFF LC-2 LO2 Storage Schematic - MP-104</v>
      </c>
    </row>
    <row r="104" spans="1:53" ht="14.25">
      <c r="A104" s="119" t="str">
        <f>CONCATENATE(VLOOKUP(E104,Systems,2,FALSE),"-",VLOOKUP(F104,Subsystems,2,FALSE),"-",VLOOKUP(G104,Components,2,FALSE),"-",VLOOKUP(R104,Metrics,2,FALSE),"-",B104)</f>
        <v>LOX-LT1-LS-PxO-370</v>
      </c>
      <c r="B104" s="100">
        <v>370</v>
      </c>
      <c r="C104" s="99" t="s">
        <v>301</v>
      </c>
      <c r="D104" s="99" t="s">
        <v>300</v>
      </c>
      <c r="E104" s="99" t="s">
        <v>184</v>
      </c>
      <c r="F104" s="99" t="s">
        <v>194</v>
      </c>
      <c r="G104" s="99" t="s">
        <v>88</v>
      </c>
      <c r="H104" s="100" t="s">
        <v>89</v>
      </c>
      <c r="I104" s="100" t="e">
        <f>VLOOKUP(L104,InterfaceCards,2,FALSE)</f>
        <v>#N/A</v>
      </c>
      <c r="J104" s="39" t="e">
        <f>VLOOKUP(I104,'REF - Interface Cards'!$F$2:$G$11,2,FALSE)</f>
        <v>#N/A</v>
      </c>
      <c r="K104" s="100" t="e">
        <f>VLOOKUP(L104,InterfaceCards,3,FALSE)</f>
        <v>#N/A</v>
      </c>
      <c r="L104" s="205"/>
      <c r="M104" s="99">
        <v>15</v>
      </c>
      <c r="N104" s="96">
        <v>12</v>
      </c>
      <c r="O104" s="100" t="s">
        <v>187</v>
      </c>
      <c r="P104" s="205"/>
      <c r="Q104" s="205"/>
      <c r="R104" s="268" t="s">
        <v>95</v>
      </c>
      <c r="S104" s="119" t="s">
        <v>96</v>
      </c>
      <c r="T104" s="264"/>
      <c r="U104" s="115"/>
      <c r="V104" s="115" t="b">
        <v>0</v>
      </c>
      <c r="W104" s="115" t="str">
        <f>CONCATENATE(L104,":",N104)</f>
        <v>:12</v>
      </c>
      <c r="X104" s="40" t="str">
        <f ca="1">IFERROR(__xludf.DUMMYFUNCTION("VLOOKUP($D475,IMPORTRANGE(""1F5N2lheBqU_ssv2fEg7XSiyl0_Jtf24RQubw3IWp7fc"",""'LC-2 BOM'!C2:AF1000""),X$1,FALSE)"),"04C706")</f>
        <v>04C706</v>
      </c>
      <c r="Y104" s="40" t="str">
        <f ca="1">IFERROR(__xludf.DUMMYFUNCTION("VLOOKUP($D704,IMPORTRANGE(""1zGeY54V42y3h6ga3LEauokEcjIAfHuNXKCYKLfLWtMI"",""'LC-2 BOM'!C2:AF900""),Y$1,FALSE)"),"Controller")</f>
        <v>Controller</v>
      </c>
      <c r="Z104" s="40" t="str">
        <f ca="1">IFERROR(__xludf.DUMMYFUNCTION("VLOOKUP($D704,IMPORTRANGE(""1zGeY54V42y3h6ga3LEauokEcjIAfHuNXKCYKLfLWtMI"",""'LC-2 BOM'!C2:AF900""),Y$1,FALSE)"),"Controller")</f>
        <v>Controller</v>
      </c>
      <c r="AA104" s="40" t="str">
        <f ca="1">IFERROR(__xludf.DUMMYFUNCTION("VLOOKUP($D704,IMPORTRANGE(""1zGeY54V42y3h6ga3LEauokEcjIAfHuNXKCYKLfLWtMI"",""'LC-2 BOM'!C2:AF900""),Y$1,FALSE)"),"Controller")</f>
        <v>Controller</v>
      </c>
      <c r="AB104" s="40" t="str">
        <f ca="1">IFERROR(__xludf.DUMMYFUNCTION("VLOOKUP($D704,IMPORTRANGE(""1F5N2lheBqU_ssv2fEg7XSiyl0_Jtf24RQubw3IWp7fc"",""'LC-2 BOM'!C2:AF1000""),AB$1,FALSE)"),"WFF LC-2 LO2 Storage Schematic - MP-104")</f>
        <v>WFF LC-2 LO2 Storage Schematic - MP-104</v>
      </c>
      <c r="AC104" s="40" t="str">
        <f ca="1">IFERROR(__xludf.DUMMYFUNCTION("VLOOKUP($D704,IMPORTRANGE(""1F5N2lheBqU_ssv2fEg7XSiyl0_Jtf24RQubw3IWp7fc"",""'LC-2 BOM'!C2:AF1000""),AB$1,FALSE)"),"WFF LC-2 LO2 Storage Schematic - MP-104")</f>
        <v>WFF LC-2 LO2 Storage Schematic - MP-104</v>
      </c>
      <c r="AD104" s="40" t="str">
        <f ca="1">IFERROR(__xludf.DUMMYFUNCTION("VLOOKUP($D704,IMPORTRANGE(""1F5N2lheBqU_ssv2fEg7XSiyl0_Jtf24RQubw3IWp7fc"",""'LC-2 BOM'!C2:AF1000""),AB$1,FALSE)"),"WFF LC-2 LO2 Storage Schematic - MP-104")</f>
        <v>WFF LC-2 LO2 Storage Schematic - MP-104</v>
      </c>
      <c r="AE104" s="40" t="str">
        <f ca="1">IFERROR(__xludf.DUMMYFUNCTION("VLOOKUP($D704,IMPORTRANGE(""1F5N2lheBqU_ssv2fEg7XSiyl0_Jtf24RQubw3IWp7fc"",""'LC-2 BOM'!C2:AF1000""),AB$1,FALSE)"),"WFF LC-2 LO2 Storage Schematic - MP-104")</f>
        <v>WFF LC-2 LO2 Storage Schematic - MP-104</v>
      </c>
      <c r="AF104" s="40" t="str">
        <f ca="1">IFERROR(__xludf.DUMMYFUNCTION("VLOOKUP($D704,IMPORTRANGE(""1F5N2lheBqU_ssv2fEg7XSiyl0_Jtf24RQubw3IWp7fc"",""'LC-2 BOM'!C2:AF1000""),AB$1,FALSE)"),"WFF LC-2 LO2 Storage Schematic - MP-104")</f>
        <v>WFF LC-2 LO2 Storage Schematic - MP-104</v>
      </c>
      <c r="AG104" s="40" t="str">
        <f ca="1">IFERROR(__xludf.DUMMYFUNCTION("VLOOKUP($D704,IMPORTRANGE(""1F5N2lheBqU_ssv2fEg7XSiyl0_Jtf24RQubw3IWp7fc"",""'LC-2 BOM'!C2:AF1000""),AB$1,FALSE)"),"WFF LC-2 LO2 Storage Schematic - MP-104")</f>
        <v>WFF LC-2 LO2 Storage Schematic - MP-104</v>
      </c>
      <c r="AH104" s="40" t="str">
        <f ca="1">IFERROR(__xludf.DUMMYFUNCTION("VLOOKUP($D704,IMPORTRANGE(""1F5N2lheBqU_ssv2fEg7XSiyl0_Jtf24RQubw3IWp7fc"",""'LC-2 BOM'!C2:AF1000""),AB$1,FALSE)"),"WFF LC-2 LO2 Storage Schematic - MP-104")</f>
        <v>WFF LC-2 LO2 Storage Schematic - MP-104</v>
      </c>
      <c r="AI104" s="40" t="str">
        <f ca="1">IFERROR(__xludf.DUMMYFUNCTION("VLOOKUP($D704,IMPORTRANGE(""1F5N2lheBqU_ssv2fEg7XSiyl0_Jtf24RQubw3IWp7fc"",""'LC-2 BOM'!C2:AF1000""),AB$1,FALSE)"),"WFF LC-2 LO2 Storage Schematic - MP-104")</f>
        <v>WFF LC-2 LO2 Storage Schematic - MP-104</v>
      </c>
      <c r="AJ104" s="40" t="str">
        <f ca="1">IFERROR(__xludf.DUMMYFUNCTION("VLOOKUP($D704,IMPORTRANGE(""1F5N2lheBqU_ssv2fEg7XSiyl0_Jtf24RQubw3IWp7fc"",""'LC-2 BOM'!C2:AF1000""),AB$1,FALSE)"),"WFF LC-2 LO2 Storage Schematic - MP-104")</f>
        <v>WFF LC-2 LO2 Storage Schematic - MP-104</v>
      </c>
      <c r="AK104" s="40" t="str">
        <f ca="1">IFERROR(__xludf.DUMMYFUNCTION("VLOOKUP($D704,IMPORTRANGE(""1F5N2lheBqU_ssv2fEg7XSiyl0_Jtf24RQubw3IWp7fc"",""'LC-2 BOM'!C2:AF1000""),AB$1,FALSE)"),"WFF LC-2 LO2 Storage Schematic - MP-104")</f>
        <v>WFF LC-2 LO2 Storage Schematic - MP-104</v>
      </c>
      <c r="AL104" s="40" t="str">
        <f ca="1">IFERROR(__xludf.DUMMYFUNCTION("VLOOKUP($D704,IMPORTRANGE(""1F5N2lheBqU_ssv2fEg7XSiyl0_Jtf24RQubw3IWp7fc"",""'LC-2 BOM'!C2:AF1000""),AB$1,FALSE)"),"WFF LC-2 LO2 Storage Schematic - MP-104")</f>
        <v>WFF LC-2 LO2 Storage Schematic - MP-104</v>
      </c>
      <c r="AM104" s="40" t="str">
        <f ca="1">IFERROR(__xludf.DUMMYFUNCTION("VLOOKUP($D704,IMPORTRANGE(""1F5N2lheBqU_ssv2fEg7XSiyl0_Jtf24RQubw3IWp7fc"",""'LC-2 BOM'!C2:AF1000""),AB$1,FALSE)"),"WFF LC-2 LO2 Storage Schematic - MP-104")</f>
        <v>WFF LC-2 LO2 Storage Schematic - MP-104</v>
      </c>
      <c r="AN104" s="40" t="str">
        <f ca="1">IFERROR(__xludf.DUMMYFUNCTION("VLOOKUP($D704,IMPORTRANGE(""1F5N2lheBqU_ssv2fEg7XSiyl0_Jtf24RQubw3IWp7fc"",""'LC-2 BOM'!C2:AF1000""),AB$1,FALSE)"),"WFF LC-2 LO2 Storage Schematic - MP-104")</f>
        <v>WFF LC-2 LO2 Storage Schematic - MP-104</v>
      </c>
      <c r="AO104" s="40" t="str">
        <f ca="1">IFERROR(__xludf.DUMMYFUNCTION("VLOOKUP($D704,IMPORTRANGE(""1F5N2lheBqU_ssv2fEg7XSiyl0_Jtf24RQubw3IWp7fc"",""'LC-2 BOM'!C2:AF1000""),AB$1,FALSE)"),"WFF LC-2 LO2 Storage Schematic - MP-104")</f>
        <v>WFF LC-2 LO2 Storage Schematic - MP-104</v>
      </c>
      <c r="AP104" s="40" t="str">
        <f ca="1">IFERROR(__xludf.DUMMYFUNCTION("VLOOKUP($D704,IMPORTRANGE(""1F5N2lheBqU_ssv2fEg7XSiyl0_Jtf24RQubw3IWp7fc"",""'LC-2 BOM'!C2:AF1000""),AB$1,FALSE)"),"WFF LC-2 LO2 Storage Schematic - MP-104")</f>
        <v>WFF LC-2 LO2 Storage Schematic - MP-104</v>
      </c>
      <c r="AQ104" s="40" t="str">
        <f ca="1">IFERROR(__xludf.DUMMYFUNCTION("VLOOKUP($D704,IMPORTRANGE(""1F5N2lheBqU_ssv2fEg7XSiyl0_Jtf24RQubw3IWp7fc"",""'LC-2 BOM'!C2:AF1000""),AB$1,FALSE)"),"WFF LC-2 LO2 Storage Schematic - MP-104")</f>
        <v>WFF LC-2 LO2 Storage Schematic - MP-104</v>
      </c>
      <c r="AR104" s="40" t="str">
        <f ca="1">IFERROR(__xludf.DUMMYFUNCTION("VLOOKUP($D704,IMPORTRANGE(""1F5N2lheBqU_ssv2fEg7XSiyl0_Jtf24RQubw3IWp7fc"",""'LC-2 BOM'!C2:AF1000""),AB$1,FALSE)"),"WFF LC-2 LO2 Storage Schematic - MP-104")</f>
        <v>WFF LC-2 LO2 Storage Schematic - MP-104</v>
      </c>
      <c r="AS104" s="40" t="str">
        <f ca="1">IFERROR(__xludf.DUMMYFUNCTION("VLOOKUP($D704,IMPORTRANGE(""1F5N2lheBqU_ssv2fEg7XSiyl0_Jtf24RQubw3IWp7fc"",""'LC-2 BOM'!C2:AF1000""),AB$1,FALSE)"),"WFF LC-2 LO2 Storage Schematic - MP-104")</f>
        <v>WFF LC-2 LO2 Storage Schematic - MP-104</v>
      </c>
      <c r="AT104" s="40" t="str">
        <f ca="1">IFERROR(__xludf.DUMMYFUNCTION("VLOOKUP($D704,IMPORTRANGE(""1F5N2lheBqU_ssv2fEg7XSiyl0_Jtf24RQubw3IWp7fc"",""'LC-2 BOM'!C2:AF1000""),AB$1,FALSE)"),"WFF LC-2 LO2 Storage Schematic - MP-104")</f>
        <v>WFF LC-2 LO2 Storage Schematic - MP-104</v>
      </c>
      <c r="AU104" s="40" t="str">
        <f ca="1">IFERROR(__xludf.DUMMYFUNCTION("VLOOKUP($D704,IMPORTRANGE(""1F5N2lheBqU_ssv2fEg7XSiyl0_Jtf24RQubw3IWp7fc"",""'LC-2 BOM'!C2:AF1000""),AB$1,FALSE)"),"WFF LC-2 LO2 Storage Schematic - MP-104")</f>
        <v>WFF LC-2 LO2 Storage Schematic - MP-104</v>
      </c>
      <c r="AV104" s="40" t="str">
        <f ca="1">IFERROR(__xludf.DUMMYFUNCTION("VLOOKUP($D704,IMPORTRANGE(""1F5N2lheBqU_ssv2fEg7XSiyl0_Jtf24RQubw3IWp7fc"",""'LC-2 BOM'!C2:AF1000""),AB$1,FALSE)"),"WFF LC-2 LO2 Storage Schematic - MP-104")</f>
        <v>WFF LC-2 LO2 Storage Schematic - MP-104</v>
      </c>
      <c r="AW104" s="40" t="str">
        <f ca="1">IFERROR(__xludf.DUMMYFUNCTION("VLOOKUP($D704,IMPORTRANGE(""1F5N2lheBqU_ssv2fEg7XSiyl0_Jtf24RQubw3IWp7fc"",""'LC-2 BOM'!C2:AF1000""),AB$1,FALSE)"),"WFF LC-2 LO2 Storage Schematic - MP-104")</f>
        <v>WFF LC-2 LO2 Storage Schematic - MP-104</v>
      </c>
      <c r="AX104" s="40" t="str">
        <f ca="1">IFERROR(__xludf.DUMMYFUNCTION("VLOOKUP($D704,IMPORTRANGE(""1F5N2lheBqU_ssv2fEg7XSiyl0_Jtf24RQubw3IWp7fc"",""'LC-2 BOM'!C2:AF1000""),AB$1,FALSE)"),"WFF LC-2 LO2 Storage Schematic - MP-104")</f>
        <v>WFF LC-2 LO2 Storage Schematic - MP-104</v>
      </c>
      <c r="AY104" s="40" t="str">
        <f ca="1">IFERROR(__xludf.DUMMYFUNCTION("VLOOKUP($D704,IMPORTRANGE(""1F5N2lheBqU_ssv2fEg7XSiyl0_Jtf24RQubw3IWp7fc"",""'LC-2 BOM'!C2:AF1000""),AB$1,FALSE)"),"WFF LC-2 LO2 Storage Schematic - MP-104")</f>
        <v>WFF LC-2 LO2 Storage Schematic - MP-104</v>
      </c>
      <c r="AZ104" s="40" t="str">
        <f ca="1">IFERROR(__xludf.DUMMYFUNCTION("VLOOKUP($D704,IMPORTRANGE(""1F5N2lheBqU_ssv2fEg7XSiyl0_Jtf24RQubw3IWp7fc"",""'LC-2 BOM'!C2:AF1000""),AB$1,FALSE)"),"WFF LC-2 LO2 Storage Schematic - MP-104")</f>
        <v>WFF LC-2 LO2 Storage Schematic - MP-104</v>
      </c>
      <c r="BA104" s="40" t="str">
        <f ca="1">IFERROR(__xludf.DUMMYFUNCTION("VLOOKUP($D704,IMPORTRANGE(""1F5N2lheBqU_ssv2fEg7XSiyl0_Jtf24RQubw3IWp7fc"",""'LC-2 BOM'!C2:AF1000""),AB$1,FALSE)"),"WFF LC-2 LO2 Storage Schematic - MP-104")</f>
        <v>WFF LC-2 LO2 Storage Schematic - MP-104</v>
      </c>
    </row>
    <row r="105" spans="1:53" ht="14.25">
      <c r="A105" s="119" t="str">
        <f>CONCATENATE(VLOOKUP(E105,Systems,2,FALSE),"-",VLOOKUP(F105,Subsystems,2,FALSE),"-",VLOOKUP(G105,Components,2,FALSE),"-",VLOOKUP(R105,Metrics,2,FALSE),"-",B105)</f>
        <v>LOX-LT2-DVL-B-352</v>
      </c>
      <c r="B105" s="100">
        <v>352</v>
      </c>
      <c r="C105" s="99" t="s">
        <v>302</v>
      </c>
      <c r="D105" s="103" t="s">
        <v>303</v>
      </c>
      <c r="E105" s="99" t="s">
        <v>184</v>
      </c>
      <c r="F105" s="99" t="s">
        <v>185</v>
      </c>
      <c r="G105" s="99" t="s">
        <v>101</v>
      </c>
      <c r="H105" s="99" t="s">
        <v>102</v>
      </c>
      <c r="I105" s="100" t="str">
        <f>VLOOKUP(L105,InterfaceCards,2,FALSE)</f>
        <v>C2</v>
      </c>
      <c r="J105" s="39" t="str">
        <f>VLOOKUP(I105,'REF - Interface Cards'!$F$2:$G$11,2,FALSE)</f>
        <v>CB8</v>
      </c>
      <c r="K105" s="267">
        <f>VLOOKUP(L105,InterfaceCards,3,FALSE)</f>
        <v>4</v>
      </c>
      <c r="L105" s="99" t="s">
        <v>186</v>
      </c>
      <c r="M105" s="99">
        <v>5</v>
      </c>
      <c r="N105" s="96" t="s">
        <v>118</v>
      </c>
      <c r="O105" s="99" t="s">
        <v>187</v>
      </c>
      <c r="P105" s="205"/>
      <c r="Q105" s="205"/>
      <c r="R105" s="119" t="s">
        <v>105</v>
      </c>
      <c r="S105" s="119" t="s">
        <v>96</v>
      </c>
      <c r="T105" s="205"/>
      <c r="U105" s="205"/>
      <c r="V105" s="205" t="b">
        <v>0</v>
      </c>
      <c r="W105" s="115" t="str">
        <f>CONCATENATE(L105,":",N105)</f>
        <v>DO7:04</v>
      </c>
      <c r="X105" s="40" t="str">
        <f ca="1">IFERROR(__xludf.DUMMYFUNCTION("VLOOKUP($D119,IMPORTRANGE(""1F5N2lheBqU_ssv2fEg7XSiyl0_Jtf24RQubw3IWp7fc"",""'LC-2 BOM'!C2:AF1000""),X$1,FALSE)"),"05C360")</f>
        <v>05C360</v>
      </c>
      <c r="Y105" s="40" t="str">
        <f ca="1">IFERROR(__xludf.DUMMYFUNCTION("VLOOKUP($D244,IMPORTRANGE(""1F5N2lheBqU_ssv2fEg7XSiyl0_Jtf24RQubw3IWp7fc"",""'LC-2 BOM'!C2:AF900""),Y$1,FALSE)"),"Ball Valve, Discrete")</f>
        <v>Ball Valve, Discrete</v>
      </c>
      <c r="Z105" s="40" t="str">
        <f ca="1">IFERROR(__xludf.DUMMYFUNCTION("VLOOKUP($D244,IMPORTRANGE(""1F5N2lheBqU_ssv2fEg7XSiyl0_Jtf24RQubw3IWp7fc"",""'LC-2 BOM'!C2:AF900""),Y$1,FALSE)"),"Ball Valve, Discrete")</f>
        <v>Ball Valve, Discrete</v>
      </c>
      <c r="AA105" s="40" t="str">
        <f ca="1">IFERROR(__xludf.DUMMYFUNCTION("VLOOKUP($D244,IMPORTRANGE(""1F5N2lheBqU_ssv2fEg7XSiyl0_Jtf24RQubw3IWp7fc"",""'LC-2 BOM'!C2:AF900""),Y$1,FALSE)"),"Ball Valve, Discrete")</f>
        <v>Ball Valve, Discrete</v>
      </c>
      <c r="AB105" s="40" t="str">
        <f ca="1">IFERROR(__xludf.DUMMYFUNCTION("VLOOKUP($D244,IMPORTRANGE(""1F5N2lheBqU_ssv2fEg7XSiyl0_Jtf24RQubw3IWp7fc"",""'LC-2 BOM'!C2:AF1000""),AB$1,FALSE)"),"WFF LC-2 LO2 Storage Schematic - MP-104")</f>
        <v>WFF LC-2 LO2 Storage Schematic - MP-104</v>
      </c>
      <c r="AC105" s="40" t="str">
        <f ca="1">IFERROR(__xludf.DUMMYFUNCTION("VLOOKUP($D244,IMPORTRANGE(""1F5N2lheBqU_ssv2fEg7XSiyl0_Jtf24RQubw3IWp7fc"",""'LC-2 BOM'!C2:AF1000""),AB$1,FALSE)"),"WFF LC-2 LO2 Storage Schematic - MP-104")</f>
        <v>WFF LC-2 LO2 Storage Schematic - MP-104</v>
      </c>
      <c r="AD105" s="40" t="str">
        <f ca="1">IFERROR(__xludf.DUMMYFUNCTION("VLOOKUP($D244,IMPORTRANGE(""1F5N2lheBqU_ssv2fEg7XSiyl0_Jtf24RQubw3IWp7fc"",""'LC-2 BOM'!C2:AF1000""),AB$1,FALSE)"),"WFF LC-2 LO2 Storage Schematic - MP-104")</f>
        <v>WFF LC-2 LO2 Storage Schematic - MP-104</v>
      </c>
      <c r="AE105" s="40" t="str">
        <f ca="1">IFERROR(__xludf.DUMMYFUNCTION("VLOOKUP($D244,IMPORTRANGE(""1F5N2lheBqU_ssv2fEg7XSiyl0_Jtf24RQubw3IWp7fc"",""'LC-2 BOM'!C2:AF1000""),AB$1,FALSE)"),"WFF LC-2 LO2 Storage Schematic - MP-104")</f>
        <v>WFF LC-2 LO2 Storage Schematic - MP-104</v>
      </c>
      <c r="AF105" s="40" t="str">
        <f ca="1">IFERROR(__xludf.DUMMYFUNCTION("VLOOKUP($D244,IMPORTRANGE(""1F5N2lheBqU_ssv2fEg7XSiyl0_Jtf24RQubw3IWp7fc"",""'LC-2 BOM'!C2:AF1000""),AB$1,FALSE)"),"WFF LC-2 LO2 Storage Schematic - MP-104")</f>
        <v>WFF LC-2 LO2 Storage Schematic - MP-104</v>
      </c>
      <c r="AG105" s="40" t="str">
        <f ca="1">IFERROR(__xludf.DUMMYFUNCTION("VLOOKUP($D244,IMPORTRANGE(""1F5N2lheBqU_ssv2fEg7XSiyl0_Jtf24RQubw3IWp7fc"",""'LC-2 BOM'!C2:AF1000""),AB$1,FALSE)"),"WFF LC-2 LO2 Storage Schematic - MP-104")</f>
        <v>WFF LC-2 LO2 Storage Schematic - MP-104</v>
      </c>
      <c r="AH105" s="40" t="str">
        <f ca="1">IFERROR(__xludf.DUMMYFUNCTION("VLOOKUP($D244,IMPORTRANGE(""1F5N2lheBqU_ssv2fEg7XSiyl0_Jtf24RQubw3IWp7fc"",""'LC-2 BOM'!C2:AF1000""),AB$1,FALSE)"),"WFF LC-2 LO2 Storage Schematic - MP-104")</f>
        <v>WFF LC-2 LO2 Storage Schematic - MP-104</v>
      </c>
      <c r="AI105" s="40" t="str">
        <f ca="1">IFERROR(__xludf.DUMMYFUNCTION("VLOOKUP($D244,IMPORTRANGE(""1F5N2lheBqU_ssv2fEg7XSiyl0_Jtf24RQubw3IWp7fc"",""'LC-2 BOM'!C2:AF1000""),AB$1,FALSE)"),"WFF LC-2 LO2 Storage Schematic - MP-104")</f>
        <v>WFF LC-2 LO2 Storage Schematic - MP-104</v>
      </c>
      <c r="AJ105" s="40" t="str">
        <f ca="1">IFERROR(__xludf.DUMMYFUNCTION("VLOOKUP($D244,IMPORTRANGE(""1F5N2lheBqU_ssv2fEg7XSiyl0_Jtf24RQubw3IWp7fc"",""'LC-2 BOM'!C2:AF1000""),AB$1,FALSE)"),"WFF LC-2 LO2 Storage Schematic - MP-104")</f>
        <v>WFF LC-2 LO2 Storage Schematic - MP-104</v>
      </c>
      <c r="AK105" s="40" t="str">
        <f ca="1">IFERROR(__xludf.DUMMYFUNCTION("VLOOKUP($D244,IMPORTRANGE(""1F5N2lheBqU_ssv2fEg7XSiyl0_Jtf24RQubw3IWp7fc"",""'LC-2 BOM'!C2:AF1000""),AB$1,FALSE)"),"WFF LC-2 LO2 Storage Schematic - MP-104")</f>
        <v>WFF LC-2 LO2 Storage Schematic - MP-104</v>
      </c>
      <c r="AL105" s="40" t="str">
        <f ca="1">IFERROR(__xludf.DUMMYFUNCTION("VLOOKUP($D244,IMPORTRANGE(""1F5N2lheBqU_ssv2fEg7XSiyl0_Jtf24RQubw3IWp7fc"",""'LC-2 BOM'!C2:AF1000""),AB$1,FALSE)"),"WFF LC-2 LO2 Storage Schematic - MP-104")</f>
        <v>WFF LC-2 LO2 Storage Schematic - MP-104</v>
      </c>
      <c r="AM105" s="40" t="str">
        <f ca="1">IFERROR(__xludf.DUMMYFUNCTION("VLOOKUP($D244,IMPORTRANGE(""1F5N2lheBqU_ssv2fEg7XSiyl0_Jtf24RQubw3IWp7fc"",""'LC-2 BOM'!C2:AF1000""),AB$1,FALSE)"),"WFF LC-2 LO2 Storage Schematic - MP-104")</f>
        <v>WFF LC-2 LO2 Storage Schematic - MP-104</v>
      </c>
      <c r="AN105" s="40" t="str">
        <f ca="1">IFERROR(__xludf.DUMMYFUNCTION("VLOOKUP($D244,IMPORTRANGE(""1F5N2lheBqU_ssv2fEg7XSiyl0_Jtf24RQubw3IWp7fc"",""'LC-2 BOM'!C2:AF1000""),AB$1,FALSE)"),"WFF LC-2 LO2 Storage Schematic - MP-104")</f>
        <v>WFF LC-2 LO2 Storage Schematic - MP-104</v>
      </c>
      <c r="AO105" s="40" t="str">
        <f ca="1">IFERROR(__xludf.DUMMYFUNCTION("VLOOKUP($D244,IMPORTRANGE(""1F5N2lheBqU_ssv2fEg7XSiyl0_Jtf24RQubw3IWp7fc"",""'LC-2 BOM'!C2:AF1000""),AB$1,FALSE)"),"WFF LC-2 LO2 Storage Schematic - MP-104")</f>
        <v>WFF LC-2 LO2 Storage Schematic - MP-104</v>
      </c>
      <c r="AP105" s="40" t="str">
        <f ca="1">IFERROR(__xludf.DUMMYFUNCTION("VLOOKUP($D244,IMPORTRANGE(""1F5N2lheBqU_ssv2fEg7XSiyl0_Jtf24RQubw3IWp7fc"",""'LC-2 BOM'!C2:AF1000""),AB$1,FALSE)"),"WFF LC-2 LO2 Storage Schematic - MP-104")</f>
        <v>WFF LC-2 LO2 Storage Schematic - MP-104</v>
      </c>
      <c r="AQ105" s="40" t="str">
        <f ca="1">IFERROR(__xludf.DUMMYFUNCTION("VLOOKUP($D244,IMPORTRANGE(""1F5N2lheBqU_ssv2fEg7XSiyl0_Jtf24RQubw3IWp7fc"",""'LC-2 BOM'!C2:AF1000""),AB$1,FALSE)"),"WFF LC-2 LO2 Storage Schematic - MP-104")</f>
        <v>WFF LC-2 LO2 Storage Schematic - MP-104</v>
      </c>
      <c r="AR105" s="40" t="str">
        <f ca="1">IFERROR(__xludf.DUMMYFUNCTION("VLOOKUP($D244,IMPORTRANGE(""1F5N2lheBqU_ssv2fEg7XSiyl0_Jtf24RQubw3IWp7fc"",""'LC-2 BOM'!C2:AF1000""),AB$1,FALSE)"),"WFF LC-2 LO2 Storage Schematic - MP-104")</f>
        <v>WFF LC-2 LO2 Storage Schematic - MP-104</v>
      </c>
      <c r="AS105" s="40" t="str">
        <f ca="1">IFERROR(__xludf.DUMMYFUNCTION("VLOOKUP($D244,IMPORTRANGE(""1F5N2lheBqU_ssv2fEg7XSiyl0_Jtf24RQubw3IWp7fc"",""'LC-2 BOM'!C2:AF1000""),AB$1,FALSE)"),"WFF LC-2 LO2 Storage Schematic - MP-104")</f>
        <v>WFF LC-2 LO2 Storage Schematic - MP-104</v>
      </c>
      <c r="AT105" s="40" t="str">
        <f ca="1">IFERROR(__xludf.DUMMYFUNCTION("VLOOKUP($D244,IMPORTRANGE(""1F5N2lheBqU_ssv2fEg7XSiyl0_Jtf24RQubw3IWp7fc"",""'LC-2 BOM'!C2:AF1000""),AB$1,FALSE)"),"WFF LC-2 LO2 Storage Schematic - MP-104")</f>
        <v>WFF LC-2 LO2 Storage Schematic - MP-104</v>
      </c>
      <c r="AU105" s="40" t="str">
        <f ca="1">IFERROR(__xludf.DUMMYFUNCTION("VLOOKUP($D244,IMPORTRANGE(""1F5N2lheBqU_ssv2fEg7XSiyl0_Jtf24RQubw3IWp7fc"",""'LC-2 BOM'!C2:AF1000""),AB$1,FALSE)"),"WFF LC-2 LO2 Storage Schematic - MP-104")</f>
        <v>WFF LC-2 LO2 Storage Schematic - MP-104</v>
      </c>
      <c r="AV105" s="40" t="str">
        <f ca="1">IFERROR(__xludf.DUMMYFUNCTION("VLOOKUP($D244,IMPORTRANGE(""1F5N2lheBqU_ssv2fEg7XSiyl0_Jtf24RQubw3IWp7fc"",""'LC-2 BOM'!C2:AF1000""),AB$1,FALSE)"),"WFF LC-2 LO2 Storage Schematic - MP-104")</f>
        <v>WFF LC-2 LO2 Storage Schematic - MP-104</v>
      </c>
      <c r="AW105" s="40" t="str">
        <f ca="1">IFERROR(__xludf.DUMMYFUNCTION("VLOOKUP($D244,IMPORTRANGE(""1F5N2lheBqU_ssv2fEg7XSiyl0_Jtf24RQubw3IWp7fc"",""'LC-2 BOM'!C2:AF1000""),AB$1,FALSE)"),"WFF LC-2 LO2 Storage Schematic - MP-104")</f>
        <v>WFF LC-2 LO2 Storage Schematic - MP-104</v>
      </c>
      <c r="AX105" s="40" t="str">
        <f ca="1">IFERROR(__xludf.DUMMYFUNCTION("VLOOKUP($D244,IMPORTRANGE(""1F5N2lheBqU_ssv2fEg7XSiyl0_Jtf24RQubw3IWp7fc"",""'LC-2 BOM'!C2:AF1000""),AB$1,FALSE)"),"WFF LC-2 LO2 Storage Schematic - MP-104")</f>
        <v>WFF LC-2 LO2 Storage Schematic - MP-104</v>
      </c>
      <c r="AY105" s="40" t="str">
        <f ca="1">IFERROR(__xludf.DUMMYFUNCTION("VLOOKUP($D244,IMPORTRANGE(""1F5N2lheBqU_ssv2fEg7XSiyl0_Jtf24RQubw3IWp7fc"",""'LC-2 BOM'!C2:AF1000""),AB$1,FALSE)"),"WFF LC-2 LO2 Storage Schematic - MP-104")</f>
        <v>WFF LC-2 LO2 Storage Schematic - MP-104</v>
      </c>
      <c r="AZ105" s="40" t="str">
        <f ca="1">IFERROR(__xludf.DUMMYFUNCTION("VLOOKUP($D244,IMPORTRANGE(""1F5N2lheBqU_ssv2fEg7XSiyl0_Jtf24RQubw3IWp7fc"",""'LC-2 BOM'!C2:AF1000""),AB$1,FALSE)"),"WFF LC-2 LO2 Storage Schematic - MP-104")</f>
        <v>WFF LC-2 LO2 Storage Schematic - MP-104</v>
      </c>
      <c r="BA105" s="40" t="str">
        <f ca="1">IFERROR(__xludf.DUMMYFUNCTION("VLOOKUP($D244,IMPORTRANGE(""1F5N2lheBqU_ssv2fEg7XSiyl0_Jtf24RQubw3IWp7fc"",""'LC-2 BOM'!C2:AF1000""),AB$1,FALSE)"),"WFF LC-2 LO2 Storage Schematic - MP-104")</f>
        <v>WFF LC-2 LO2 Storage Schematic - MP-104</v>
      </c>
    </row>
    <row r="106" spans="1:53" ht="14.25">
      <c r="A106" s="119" t="str">
        <f>CONCATENATE(VLOOKUP(E106,Systems,2,FALSE),"-",VLOOKUP(F106,Subsystems,2,FALSE),"-",VLOOKUP(G106,Components,2,FALSE),"-",VLOOKUP(R106,Metrics,2,FALSE),"-",B106)</f>
        <v>LOX-LT2-LS-PxO-366</v>
      </c>
      <c r="B106" s="100">
        <v>366</v>
      </c>
      <c r="C106" s="99" t="s">
        <v>304</v>
      </c>
      <c r="D106" s="99" t="s">
        <v>305</v>
      </c>
      <c r="E106" s="99" t="s">
        <v>184</v>
      </c>
      <c r="F106" s="99" t="s">
        <v>185</v>
      </c>
      <c r="G106" s="99" t="s">
        <v>88</v>
      </c>
      <c r="H106" s="100" t="s">
        <v>89</v>
      </c>
      <c r="I106" s="100" t="str">
        <f>VLOOKUP(L106,InterfaceCards,2,FALSE)</f>
        <v>C2</v>
      </c>
      <c r="J106" s="39" t="str">
        <f>VLOOKUP(I106,'REF - Interface Cards'!$F$2:$G$11,2,FALSE)</f>
        <v>CB8</v>
      </c>
      <c r="K106" s="100">
        <f>VLOOKUP(L106,InterfaceCards,3,FALSE)</f>
        <v>3</v>
      </c>
      <c r="L106" s="99" t="s">
        <v>190</v>
      </c>
      <c r="M106" s="99">
        <v>11</v>
      </c>
      <c r="N106" s="96" t="s">
        <v>133</v>
      </c>
      <c r="O106" s="100" t="s">
        <v>187</v>
      </c>
      <c r="P106" s="205"/>
      <c r="Q106" s="205"/>
      <c r="R106" s="268" t="s">
        <v>95</v>
      </c>
      <c r="S106" s="119" t="s">
        <v>96</v>
      </c>
      <c r="T106" s="264"/>
      <c r="U106" s="115"/>
      <c r="V106" s="115" t="b">
        <v>0</v>
      </c>
      <c r="W106" s="115" t="str">
        <f>CONCATENATE(L106,":",N106)</f>
        <v>DI6:08</v>
      </c>
      <c r="X106" s="40" t="str">
        <f ca="1">IFERROR(__xludf.DUMMYFUNCTION("VLOOKUP($D119,IMPORTRANGE(""1F5N2lheBqU_ssv2fEg7XSiyl0_Jtf24RQubw3IWp7fc"",""'LC-2 BOM'!C2:AF1000""),X$1,FALSE)"),"05C360")</f>
        <v>05C360</v>
      </c>
      <c r="Y106" s="40" t="str">
        <f ca="1">IFERROR(__xludf.DUMMYFUNCTION("VLOOKUP($D219,IMPORTRANGE(""1F5N2lheBqU_ssv2fEg7XSiyl0_Jtf24RQubw3IWp7fc"",""'LC-2 BOM'!C2:AF900""),Y$1,FALSE)"),"Controller")</f>
        <v>Controller</v>
      </c>
      <c r="Z106" s="40" t="str">
        <f ca="1">IFERROR(__xludf.DUMMYFUNCTION("VLOOKUP($D219,IMPORTRANGE(""1F5N2lheBqU_ssv2fEg7XSiyl0_Jtf24RQubw3IWp7fc"",""'LC-2 BOM'!C2:AF900""),Y$1,FALSE)"),"Controller")</f>
        <v>Controller</v>
      </c>
      <c r="AA106" s="40" t="str">
        <f ca="1">IFERROR(__xludf.DUMMYFUNCTION("VLOOKUP($D219,IMPORTRANGE(""1F5N2lheBqU_ssv2fEg7XSiyl0_Jtf24RQubw3IWp7fc"",""'LC-2 BOM'!C2:AF900""),Y$1,FALSE)"),"Controller")</f>
        <v>Controller</v>
      </c>
      <c r="AB106" s="40" t="str">
        <f ca="1">IFERROR(__xludf.DUMMYFUNCTION("VLOOKUP($D219,IMPORTRANGE(""1F5N2lheBqU_ssv2fEg7XSiyl0_Jtf24RQubw3IWp7fc"",""'LC-2 BOM'!C2:AF1000""),AB$1,FALSE)"),"WFF LC-2 LO2 Storage Schematic - MP-104")</f>
        <v>WFF LC-2 LO2 Storage Schematic - MP-104</v>
      </c>
      <c r="AC106" s="40" t="str">
        <f ca="1">IFERROR(__xludf.DUMMYFUNCTION("VLOOKUP($D219,IMPORTRANGE(""1F5N2lheBqU_ssv2fEg7XSiyl0_Jtf24RQubw3IWp7fc"",""'LC-2 BOM'!C2:AF1000""),AB$1,FALSE)"),"WFF LC-2 LO2 Storage Schematic - MP-104")</f>
        <v>WFF LC-2 LO2 Storage Schematic - MP-104</v>
      </c>
      <c r="AD106" s="40" t="str">
        <f ca="1">IFERROR(__xludf.DUMMYFUNCTION("VLOOKUP($D219,IMPORTRANGE(""1F5N2lheBqU_ssv2fEg7XSiyl0_Jtf24RQubw3IWp7fc"",""'LC-2 BOM'!C2:AF1000""),AB$1,FALSE)"),"WFF LC-2 LO2 Storage Schematic - MP-104")</f>
        <v>WFF LC-2 LO2 Storage Schematic - MP-104</v>
      </c>
      <c r="AE106" s="40" t="str">
        <f ca="1">IFERROR(__xludf.DUMMYFUNCTION("VLOOKUP($D219,IMPORTRANGE(""1F5N2lheBqU_ssv2fEg7XSiyl0_Jtf24RQubw3IWp7fc"",""'LC-2 BOM'!C2:AF1000""),AB$1,FALSE)"),"WFF LC-2 LO2 Storage Schematic - MP-104")</f>
        <v>WFF LC-2 LO2 Storage Schematic - MP-104</v>
      </c>
      <c r="AF106" s="40" t="str">
        <f ca="1">IFERROR(__xludf.DUMMYFUNCTION("VLOOKUP($D219,IMPORTRANGE(""1F5N2lheBqU_ssv2fEg7XSiyl0_Jtf24RQubw3IWp7fc"",""'LC-2 BOM'!C2:AF1000""),AB$1,FALSE)"),"WFF LC-2 LO2 Storage Schematic - MP-104")</f>
        <v>WFF LC-2 LO2 Storage Schematic - MP-104</v>
      </c>
      <c r="AG106" s="40" t="str">
        <f ca="1">IFERROR(__xludf.DUMMYFUNCTION("VLOOKUP($D219,IMPORTRANGE(""1F5N2lheBqU_ssv2fEg7XSiyl0_Jtf24RQubw3IWp7fc"",""'LC-2 BOM'!C2:AF1000""),AB$1,FALSE)"),"WFF LC-2 LO2 Storage Schematic - MP-104")</f>
        <v>WFF LC-2 LO2 Storage Schematic - MP-104</v>
      </c>
      <c r="AH106" s="40" t="str">
        <f ca="1">IFERROR(__xludf.DUMMYFUNCTION("VLOOKUP($D219,IMPORTRANGE(""1F5N2lheBqU_ssv2fEg7XSiyl0_Jtf24RQubw3IWp7fc"",""'LC-2 BOM'!C2:AF1000""),AB$1,FALSE)"),"WFF LC-2 LO2 Storage Schematic - MP-104")</f>
        <v>WFF LC-2 LO2 Storage Schematic - MP-104</v>
      </c>
      <c r="AI106" s="40" t="str">
        <f ca="1">IFERROR(__xludf.DUMMYFUNCTION("VLOOKUP($D219,IMPORTRANGE(""1F5N2lheBqU_ssv2fEg7XSiyl0_Jtf24RQubw3IWp7fc"",""'LC-2 BOM'!C2:AF1000""),AB$1,FALSE)"),"WFF LC-2 LO2 Storage Schematic - MP-104")</f>
        <v>WFF LC-2 LO2 Storage Schematic - MP-104</v>
      </c>
      <c r="AJ106" s="40" t="str">
        <f ca="1">IFERROR(__xludf.DUMMYFUNCTION("VLOOKUP($D219,IMPORTRANGE(""1F5N2lheBqU_ssv2fEg7XSiyl0_Jtf24RQubw3IWp7fc"",""'LC-2 BOM'!C2:AF1000""),AB$1,FALSE)"),"WFF LC-2 LO2 Storage Schematic - MP-104")</f>
        <v>WFF LC-2 LO2 Storage Schematic - MP-104</v>
      </c>
      <c r="AK106" s="40" t="str">
        <f ca="1">IFERROR(__xludf.DUMMYFUNCTION("VLOOKUP($D219,IMPORTRANGE(""1F5N2lheBqU_ssv2fEg7XSiyl0_Jtf24RQubw3IWp7fc"",""'LC-2 BOM'!C2:AF1000""),AB$1,FALSE)"),"WFF LC-2 LO2 Storage Schematic - MP-104")</f>
        <v>WFF LC-2 LO2 Storage Schematic - MP-104</v>
      </c>
      <c r="AL106" s="40" t="str">
        <f ca="1">IFERROR(__xludf.DUMMYFUNCTION("VLOOKUP($D219,IMPORTRANGE(""1F5N2lheBqU_ssv2fEg7XSiyl0_Jtf24RQubw3IWp7fc"",""'LC-2 BOM'!C2:AF1000""),AB$1,FALSE)"),"WFF LC-2 LO2 Storage Schematic - MP-104")</f>
        <v>WFF LC-2 LO2 Storage Schematic - MP-104</v>
      </c>
      <c r="AM106" s="40" t="str">
        <f ca="1">IFERROR(__xludf.DUMMYFUNCTION("VLOOKUP($D219,IMPORTRANGE(""1F5N2lheBqU_ssv2fEg7XSiyl0_Jtf24RQubw3IWp7fc"",""'LC-2 BOM'!C2:AF1000""),AB$1,FALSE)"),"WFF LC-2 LO2 Storage Schematic - MP-104")</f>
        <v>WFF LC-2 LO2 Storage Schematic - MP-104</v>
      </c>
      <c r="AN106" s="40" t="str">
        <f ca="1">IFERROR(__xludf.DUMMYFUNCTION("VLOOKUP($D219,IMPORTRANGE(""1F5N2lheBqU_ssv2fEg7XSiyl0_Jtf24RQubw3IWp7fc"",""'LC-2 BOM'!C2:AF1000""),AB$1,FALSE)"),"WFF LC-2 LO2 Storage Schematic - MP-104")</f>
        <v>WFF LC-2 LO2 Storage Schematic - MP-104</v>
      </c>
      <c r="AO106" s="40" t="str">
        <f ca="1">IFERROR(__xludf.DUMMYFUNCTION("VLOOKUP($D219,IMPORTRANGE(""1F5N2lheBqU_ssv2fEg7XSiyl0_Jtf24RQubw3IWp7fc"",""'LC-2 BOM'!C2:AF1000""),AB$1,FALSE)"),"WFF LC-2 LO2 Storage Schematic - MP-104")</f>
        <v>WFF LC-2 LO2 Storage Schematic - MP-104</v>
      </c>
      <c r="AP106" s="40" t="str">
        <f ca="1">IFERROR(__xludf.DUMMYFUNCTION("VLOOKUP($D219,IMPORTRANGE(""1F5N2lheBqU_ssv2fEg7XSiyl0_Jtf24RQubw3IWp7fc"",""'LC-2 BOM'!C2:AF1000""),AB$1,FALSE)"),"WFF LC-2 LO2 Storage Schematic - MP-104")</f>
        <v>WFF LC-2 LO2 Storage Schematic - MP-104</v>
      </c>
      <c r="AQ106" s="40" t="str">
        <f ca="1">IFERROR(__xludf.DUMMYFUNCTION("VLOOKUP($D219,IMPORTRANGE(""1F5N2lheBqU_ssv2fEg7XSiyl0_Jtf24RQubw3IWp7fc"",""'LC-2 BOM'!C2:AF1000""),AB$1,FALSE)"),"WFF LC-2 LO2 Storage Schematic - MP-104")</f>
        <v>WFF LC-2 LO2 Storage Schematic - MP-104</v>
      </c>
      <c r="AR106" s="40" t="str">
        <f ca="1">IFERROR(__xludf.DUMMYFUNCTION("VLOOKUP($D219,IMPORTRANGE(""1F5N2lheBqU_ssv2fEg7XSiyl0_Jtf24RQubw3IWp7fc"",""'LC-2 BOM'!C2:AF1000""),AB$1,FALSE)"),"WFF LC-2 LO2 Storage Schematic - MP-104")</f>
        <v>WFF LC-2 LO2 Storage Schematic - MP-104</v>
      </c>
      <c r="AS106" s="40" t="str">
        <f ca="1">IFERROR(__xludf.DUMMYFUNCTION("VLOOKUP($D219,IMPORTRANGE(""1F5N2lheBqU_ssv2fEg7XSiyl0_Jtf24RQubw3IWp7fc"",""'LC-2 BOM'!C2:AF1000""),AB$1,FALSE)"),"WFF LC-2 LO2 Storage Schematic - MP-104")</f>
        <v>WFF LC-2 LO2 Storage Schematic - MP-104</v>
      </c>
      <c r="AT106" s="40" t="str">
        <f ca="1">IFERROR(__xludf.DUMMYFUNCTION("VLOOKUP($D219,IMPORTRANGE(""1F5N2lheBqU_ssv2fEg7XSiyl0_Jtf24RQubw3IWp7fc"",""'LC-2 BOM'!C2:AF1000""),AB$1,FALSE)"),"WFF LC-2 LO2 Storage Schematic - MP-104")</f>
        <v>WFF LC-2 LO2 Storage Schematic - MP-104</v>
      </c>
      <c r="AU106" s="40" t="str">
        <f ca="1">IFERROR(__xludf.DUMMYFUNCTION("VLOOKUP($D219,IMPORTRANGE(""1F5N2lheBqU_ssv2fEg7XSiyl0_Jtf24RQubw3IWp7fc"",""'LC-2 BOM'!C2:AF1000""),AB$1,FALSE)"),"WFF LC-2 LO2 Storage Schematic - MP-104")</f>
        <v>WFF LC-2 LO2 Storage Schematic - MP-104</v>
      </c>
      <c r="AV106" s="40" t="str">
        <f ca="1">IFERROR(__xludf.DUMMYFUNCTION("VLOOKUP($D219,IMPORTRANGE(""1F5N2lheBqU_ssv2fEg7XSiyl0_Jtf24RQubw3IWp7fc"",""'LC-2 BOM'!C2:AF1000""),AB$1,FALSE)"),"WFF LC-2 LO2 Storage Schematic - MP-104")</f>
        <v>WFF LC-2 LO2 Storage Schematic - MP-104</v>
      </c>
      <c r="AW106" s="40" t="str">
        <f ca="1">IFERROR(__xludf.DUMMYFUNCTION("VLOOKUP($D219,IMPORTRANGE(""1F5N2lheBqU_ssv2fEg7XSiyl0_Jtf24RQubw3IWp7fc"",""'LC-2 BOM'!C2:AF1000""),AB$1,FALSE)"),"WFF LC-2 LO2 Storage Schematic - MP-104")</f>
        <v>WFF LC-2 LO2 Storage Schematic - MP-104</v>
      </c>
      <c r="AX106" s="40" t="str">
        <f ca="1">IFERROR(__xludf.DUMMYFUNCTION("VLOOKUP($D219,IMPORTRANGE(""1F5N2lheBqU_ssv2fEg7XSiyl0_Jtf24RQubw3IWp7fc"",""'LC-2 BOM'!C2:AF1000""),AB$1,FALSE)"),"WFF LC-2 LO2 Storage Schematic - MP-104")</f>
        <v>WFF LC-2 LO2 Storage Schematic - MP-104</v>
      </c>
      <c r="AY106" s="40" t="str">
        <f ca="1">IFERROR(__xludf.DUMMYFUNCTION("VLOOKUP($D219,IMPORTRANGE(""1F5N2lheBqU_ssv2fEg7XSiyl0_Jtf24RQubw3IWp7fc"",""'LC-2 BOM'!C2:AF1000""),AB$1,FALSE)"),"WFF LC-2 LO2 Storage Schematic - MP-104")</f>
        <v>WFF LC-2 LO2 Storage Schematic - MP-104</v>
      </c>
      <c r="AZ106" s="40" t="str">
        <f ca="1">IFERROR(__xludf.DUMMYFUNCTION("VLOOKUP($D219,IMPORTRANGE(""1F5N2lheBqU_ssv2fEg7XSiyl0_Jtf24RQubw3IWp7fc"",""'LC-2 BOM'!C2:AF1000""),AB$1,FALSE)"),"WFF LC-2 LO2 Storage Schematic - MP-104")</f>
        <v>WFF LC-2 LO2 Storage Schematic - MP-104</v>
      </c>
      <c r="BA106" s="40" t="str">
        <f ca="1">IFERROR(__xludf.DUMMYFUNCTION("VLOOKUP($D219,IMPORTRANGE(""1F5N2lheBqU_ssv2fEg7XSiyl0_Jtf24RQubw3IWp7fc"",""'LC-2 BOM'!C2:AF1000""),AB$1,FALSE)"),"WFF LC-2 LO2 Storage Schematic - MP-104")</f>
        <v>WFF LC-2 LO2 Storage Schematic - MP-104</v>
      </c>
    </row>
    <row r="107" spans="1:53" ht="14.25">
      <c r="A107" s="119" t="str">
        <f>CONCATENATE(VLOOKUP(E107,Systems,2,FALSE),"-",VLOOKUP(F107,Subsystems,2,FALSE),"-",VLOOKUP(G107,Components,2,FALSE),"-",VLOOKUP(R107,Metrics,2,FALSE),"-",B107)</f>
        <v>LOX-LT2-LS-PxC-367</v>
      </c>
      <c r="B107" s="100">
        <v>367</v>
      </c>
      <c r="C107" s="273" t="s">
        <v>306</v>
      </c>
      <c r="D107" s="99" t="s">
        <v>305</v>
      </c>
      <c r="E107" s="99" t="s">
        <v>184</v>
      </c>
      <c r="F107" s="99" t="s">
        <v>185</v>
      </c>
      <c r="G107" s="99" t="s">
        <v>88</v>
      </c>
      <c r="H107" s="100" t="s">
        <v>89</v>
      </c>
      <c r="I107" s="100" t="str">
        <f>VLOOKUP(L107,InterfaceCards,2,FALSE)</f>
        <v>C2</v>
      </c>
      <c r="J107" s="39" t="str">
        <f>VLOOKUP(I107,'REF - Interface Cards'!$F$2:$G$11,2,FALSE)</f>
        <v>CB8</v>
      </c>
      <c r="K107" s="267">
        <f>VLOOKUP(L107,InterfaceCards,3,FALSE)</f>
        <v>3</v>
      </c>
      <c r="L107" s="99" t="s">
        <v>190</v>
      </c>
      <c r="M107" s="99">
        <v>12</v>
      </c>
      <c r="N107" s="96" t="s">
        <v>111</v>
      </c>
      <c r="O107" s="100" t="s">
        <v>187</v>
      </c>
      <c r="P107" s="99"/>
      <c r="Q107" s="99"/>
      <c r="R107" s="100" t="s">
        <v>99</v>
      </c>
      <c r="S107" s="99" t="s">
        <v>96</v>
      </c>
      <c r="T107" s="110"/>
      <c r="U107" s="110"/>
      <c r="V107" s="110" t="b">
        <v>0</v>
      </c>
      <c r="W107" s="115" t="str">
        <f>CONCATENATE(L107,":",N107)</f>
        <v>DI6:09</v>
      </c>
      <c r="X107" s="40" t="str">
        <f ca="1">IFERROR(__xludf.DUMMYFUNCTION("VLOOKUP($D119,IMPORTRANGE(""1F5N2lheBqU_ssv2fEg7XSiyl0_Jtf24RQubw3IWp7fc"",""'LC-2 BOM'!C2:AF1000""),X$1,FALSE)"),"05C360")</f>
        <v>05C360</v>
      </c>
      <c r="Y107" s="40" t="str">
        <f ca="1">IFERROR(__xludf.DUMMYFUNCTION("VLOOKUP($D220,IMPORTRANGE(""1F5N2lheBqU_ssv2fEg7XSiyl0_Jtf24RQubw3IWp7fc"",""'LC-2 BOM'!C2:AF900""),Y$1,FALSE)"),"Controller")</f>
        <v>Controller</v>
      </c>
      <c r="Z107" s="40" t="str">
        <f ca="1">IFERROR(__xludf.DUMMYFUNCTION("VLOOKUP($D220,IMPORTRANGE(""1F5N2lheBqU_ssv2fEg7XSiyl0_Jtf24RQubw3IWp7fc"",""'LC-2 BOM'!C2:AF900""),Y$1,FALSE)"),"Controller")</f>
        <v>Controller</v>
      </c>
      <c r="AA107" s="40" t="str">
        <f ca="1">IFERROR(__xludf.DUMMYFUNCTION("VLOOKUP($D220,IMPORTRANGE(""1F5N2lheBqU_ssv2fEg7XSiyl0_Jtf24RQubw3IWp7fc"",""'LC-2 BOM'!C2:AF900""),Y$1,FALSE)"),"Controller")</f>
        <v>Controller</v>
      </c>
      <c r="AB107" s="40" t="str">
        <f ca="1">IFERROR(__xludf.DUMMYFUNCTION("VLOOKUP($D220,IMPORTRANGE(""1F5N2lheBqU_ssv2fEg7XSiyl0_Jtf24RQubw3IWp7fc"",""'LC-2 BOM'!C2:AF1000""),AB$1,FALSE)"),"WFF LC-2 LO2 Storage Schematic - MP-104")</f>
        <v>WFF LC-2 LO2 Storage Schematic - MP-104</v>
      </c>
      <c r="AC107" s="40" t="str">
        <f ca="1">IFERROR(__xludf.DUMMYFUNCTION("VLOOKUP($D220,IMPORTRANGE(""1F5N2lheBqU_ssv2fEg7XSiyl0_Jtf24RQubw3IWp7fc"",""'LC-2 BOM'!C2:AF1000""),AB$1,FALSE)"),"WFF LC-2 LO2 Storage Schematic - MP-104")</f>
        <v>WFF LC-2 LO2 Storage Schematic - MP-104</v>
      </c>
      <c r="AD107" s="40" t="str">
        <f ca="1">IFERROR(__xludf.DUMMYFUNCTION("VLOOKUP($D220,IMPORTRANGE(""1F5N2lheBqU_ssv2fEg7XSiyl0_Jtf24RQubw3IWp7fc"",""'LC-2 BOM'!C2:AF1000""),AB$1,FALSE)"),"WFF LC-2 LO2 Storage Schematic - MP-104")</f>
        <v>WFF LC-2 LO2 Storage Schematic - MP-104</v>
      </c>
      <c r="AE107" s="40" t="str">
        <f ca="1">IFERROR(__xludf.DUMMYFUNCTION("VLOOKUP($D220,IMPORTRANGE(""1F5N2lheBqU_ssv2fEg7XSiyl0_Jtf24RQubw3IWp7fc"",""'LC-2 BOM'!C2:AF1000""),AB$1,FALSE)"),"WFF LC-2 LO2 Storage Schematic - MP-104")</f>
        <v>WFF LC-2 LO2 Storage Schematic - MP-104</v>
      </c>
      <c r="AF107" s="40" t="str">
        <f ca="1">IFERROR(__xludf.DUMMYFUNCTION("VLOOKUP($D220,IMPORTRANGE(""1F5N2lheBqU_ssv2fEg7XSiyl0_Jtf24RQubw3IWp7fc"",""'LC-2 BOM'!C2:AF1000""),AB$1,FALSE)"),"WFF LC-2 LO2 Storage Schematic - MP-104")</f>
        <v>WFF LC-2 LO2 Storage Schematic - MP-104</v>
      </c>
      <c r="AG107" s="40" t="str">
        <f ca="1">IFERROR(__xludf.DUMMYFUNCTION("VLOOKUP($D220,IMPORTRANGE(""1F5N2lheBqU_ssv2fEg7XSiyl0_Jtf24RQubw3IWp7fc"",""'LC-2 BOM'!C2:AF1000""),AB$1,FALSE)"),"WFF LC-2 LO2 Storage Schematic - MP-104")</f>
        <v>WFF LC-2 LO2 Storage Schematic - MP-104</v>
      </c>
      <c r="AH107" s="40" t="str">
        <f ca="1">IFERROR(__xludf.DUMMYFUNCTION("VLOOKUP($D220,IMPORTRANGE(""1F5N2lheBqU_ssv2fEg7XSiyl0_Jtf24RQubw3IWp7fc"",""'LC-2 BOM'!C2:AF1000""),AB$1,FALSE)"),"WFF LC-2 LO2 Storage Schematic - MP-104")</f>
        <v>WFF LC-2 LO2 Storage Schematic - MP-104</v>
      </c>
      <c r="AI107" s="40" t="str">
        <f ca="1">IFERROR(__xludf.DUMMYFUNCTION("VLOOKUP($D220,IMPORTRANGE(""1F5N2lheBqU_ssv2fEg7XSiyl0_Jtf24RQubw3IWp7fc"",""'LC-2 BOM'!C2:AF1000""),AB$1,FALSE)"),"WFF LC-2 LO2 Storage Schematic - MP-104")</f>
        <v>WFF LC-2 LO2 Storage Schematic - MP-104</v>
      </c>
      <c r="AJ107" s="40" t="str">
        <f ca="1">IFERROR(__xludf.DUMMYFUNCTION("VLOOKUP($D220,IMPORTRANGE(""1F5N2lheBqU_ssv2fEg7XSiyl0_Jtf24RQubw3IWp7fc"",""'LC-2 BOM'!C2:AF1000""),AB$1,FALSE)"),"WFF LC-2 LO2 Storage Schematic - MP-104")</f>
        <v>WFF LC-2 LO2 Storage Schematic - MP-104</v>
      </c>
      <c r="AK107" s="40" t="str">
        <f ca="1">IFERROR(__xludf.DUMMYFUNCTION("VLOOKUP($D220,IMPORTRANGE(""1F5N2lheBqU_ssv2fEg7XSiyl0_Jtf24RQubw3IWp7fc"",""'LC-2 BOM'!C2:AF1000""),AB$1,FALSE)"),"WFF LC-2 LO2 Storage Schematic - MP-104")</f>
        <v>WFF LC-2 LO2 Storage Schematic - MP-104</v>
      </c>
      <c r="AL107" s="40" t="str">
        <f ca="1">IFERROR(__xludf.DUMMYFUNCTION("VLOOKUP($D220,IMPORTRANGE(""1F5N2lheBqU_ssv2fEg7XSiyl0_Jtf24RQubw3IWp7fc"",""'LC-2 BOM'!C2:AF1000""),AB$1,FALSE)"),"WFF LC-2 LO2 Storage Schematic - MP-104")</f>
        <v>WFF LC-2 LO2 Storage Schematic - MP-104</v>
      </c>
      <c r="AM107" s="40" t="str">
        <f ca="1">IFERROR(__xludf.DUMMYFUNCTION("VLOOKUP($D220,IMPORTRANGE(""1F5N2lheBqU_ssv2fEg7XSiyl0_Jtf24RQubw3IWp7fc"",""'LC-2 BOM'!C2:AF1000""),AB$1,FALSE)"),"WFF LC-2 LO2 Storage Schematic - MP-104")</f>
        <v>WFF LC-2 LO2 Storage Schematic - MP-104</v>
      </c>
      <c r="AN107" s="40" t="str">
        <f ca="1">IFERROR(__xludf.DUMMYFUNCTION("VLOOKUP($D220,IMPORTRANGE(""1F5N2lheBqU_ssv2fEg7XSiyl0_Jtf24RQubw3IWp7fc"",""'LC-2 BOM'!C2:AF1000""),AB$1,FALSE)"),"WFF LC-2 LO2 Storage Schematic - MP-104")</f>
        <v>WFF LC-2 LO2 Storage Schematic - MP-104</v>
      </c>
      <c r="AO107" s="40" t="str">
        <f ca="1">IFERROR(__xludf.DUMMYFUNCTION("VLOOKUP($D220,IMPORTRANGE(""1F5N2lheBqU_ssv2fEg7XSiyl0_Jtf24RQubw3IWp7fc"",""'LC-2 BOM'!C2:AF1000""),AB$1,FALSE)"),"WFF LC-2 LO2 Storage Schematic - MP-104")</f>
        <v>WFF LC-2 LO2 Storage Schematic - MP-104</v>
      </c>
      <c r="AP107" s="40" t="str">
        <f ca="1">IFERROR(__xludf.DUMMYFUNCTION("VLOOKUP($D220,IMPORTRANGE(""1F5N2lheBqU_ssv2fEg7XSiyl0_Jtf24RQubw3IWp7fc"",""'LC-2 BOM'!C2:AF1000""),AB$1,FALSE)"),"WFF LC-2 LO2 Storage Schematic - MP-104")</f>
        <v>WFF LC-2 LO2 Storage Schematic - MP-104</v>
      </c>
      <c r="AQ107" s="40" t="str">
        <f ca="1">IFERROR(__xludf.DUMMYFUNCTION("VLOOKUP($D220,IMPORTRANGE(""1F5N2lheBqU_ssv2fEg7XSiyl0_Jtf24RQubw3IWp7fc"",""'LC-2 BOM'!C2:AF1000""),AB$1,FALSE)"),"WFF LC-2 LO2 Storage Schematic - MP-104")</f>
        <v>WFF LC-2 LO2 Storage Schematic - MP-104</v>
      </c>
      <c r="AR107" s="40" t="str">
        <f ca="1">IFERROR(__xludf.DUMMYFUNCTION("VLOOKUP($D220,IMPORTRANGE(""1F5N2lheBqU_ssv2fEg7XSiyl0_Jtf24RQubw3IWp7fc"",""'LC-2 BOM'!C2:AF1000""),AB$1,FALSE)"),"WFF LC-2 LO2 Storage Schematic - MP-104")</f>
        <v>WFF LC-2 LO2 Storage Schematic - MP-104</v>
      </c>
      <c r="AS107" s="40" t="str">
        <f ca="1">IFERROR(__xludf.DUMMYFUNCTION("VLOOKUP($D220,IMPORTRANGE(""1F5N2lheBqU_ssv2fEg7XSiyl0_Jtf24RQubw3IWp7fc"",""'LC-2 BOM'!C2:AF1000""),AB$1,FALSE)"),"WFF LC-2 LO2 Storage Schematic - MP-104")</f>
        <v>WFF LC-2 LO2 Storage Schematic - MP-104</v>
      </c>
      <c r="AT107" s="40" t="str">
        <f ca="1">IFERROR(__xludf.DUMMYFUNCTION("VLOOKUP($D220,IMPORTRANGE(""1F5N2lheBqU_ssv2fEg7XSiyl0_Jtf24RQubw3IWp7fc"",""'LC-2 BOM'!C2:AF1000""),AB$1,FALSE)"),"WFF LC-2 LO2 Storage Schematic - MP-104")</f>
        <v>WFF LC-2 LO2 Storage Schematic - MP-104</v>
      </c>
      <c r="AU107" s="40" t="str">
        <f ca="1">IFERROR(__xludf.DUMMYFUNCTION("VLOOKUP($D220,IMPORTRANGE(""1F5N2lheBqU_ssv2fEg7XSiyl0_Jtf24RQubw3IWp7fc"",""'LC-2 BOM'!C2:AF1000""),AB$1,FALSE)"),"WFF LC-2 LO2 Storage Schematic - MP-104")</f>
        <v>WFF LC-2 LO2 Storage Schematic - MP-104</v>
      </c>
      <c r="AV107" s="40" t="str">
        <f ca="1">IFERROR(__xludf.DUMMYFUNCTION("VLOOKUP($D220,IMPORTRANGE(""1F5N2lheBqU_ssv2fEg7XSiyl0_Jtf24RQubw3IWp7fc"",""'LC-2 BOM'!C2:AF1000""),AB$1,FALSE)"),"WFF LC-2 LO2 Storage Schematic - MP-104")</f>
        <v>WFF LC-2 LO2 Storage Schematic - MP-104</v>
      </c>
      <c r="AW107" s="40" t="str">
        <f ca="1">IFERROR(__xludf.DUMMYFUNCTION("VLOOKUP($D220,IMPORTRANGE(""1F5N2lheBqU_ssv2fEg7XSiyl0_Jtf24RQubw3IWp7fc"",""'LC-2 BOM'!C2:AF1000""),AB$1,FALSE)"),"WFF LC-2 LO2 Storage Schematic - MP-104")</f>
        <v>WFF LC-2 LO2 Storage Schematic - MP-104</v>
      </c>
      <c r="AX107" s="40" t="str">
        <f ca="1">IFERROR(__xludf.DUMMYFUNCTION("VLOOKUP($D220,IMPORTRANGE(""1F5N2lheBqU_ssv2fEg7XSiyl0_Jtf24RQubw3IWp7fc"",""'LC-2 BOM'!C2:AF1000""),AB$1,FALSE)"),"WFF LC-2 LO2 Storage Schematic - MP-104")</f>
        <v>WFF LC-2 LO2 Storage Schematic - MP-104</v>
      </c>
      <c r="AY107" s="40" t="str">
        <f ca="1">IFERROR(__xludf.DUMMYFUNCTION("VLOOKUP($D220,IMPORTRANGE(""1F5N2lheBqU_ssv2fEg7XSiyl0_Jtf24RQubw3IWp7fc"",""'LC-2 BOM'!C2:AF1000""),AB$1,FALSE)"),"WFF LC-2 LO2 Storage Schematic - MP-104")</f>
        <v>WFF LC-2 LO2 Storage Schematic - MP-104</v>
      </c>
      <c r="AZ107" s="40" t="str">
        <f ca="1">IFERROR(__xludf.DUMMYFUNCTION("VLOOKUP($D220,IMPORTRANGE(""1F5N2lheBqU_ssv2fEg7XSiyl0_Jtf24RQubw3IWp7fc"",""'LC-2 BOM'!C2:AF1000""),AB$1,FALSE)"),"WFF LC-2 LO2 Storage Schematic - MP-104")</f>
        <v>WFF LC-2 LO2 Storage Schematic - MP-104</v>
      </c>
      <c r="BA107" s="40" t="str">
        <f ca="1">IFERROR(__xludf.DUMMYFUNCTION("VLOOKUP($D220,IMPORTRANGE(""1F5N2lheBqU_ssv2fEg7XSiyl0_Jtf24RQubw3IWp7fc"",""'LC-2 BOM'!C2:AF1000""),AB$1,FALSE)"),"WFF LC-2 LO2 Storage Schematic - MP-104")</f>
        <v>WFF LC-2 LO2 Storage Schematic - MP-104</v>
      </c>
    </row>
    <row r="108" spans="1:53" ht="14.25">
      <c r="A108" s="119" t="str">
        <f>CONCATENATE(VLOOKUP(E108,Systems,2,FALSE),"-",VLOOKUP(F108,Subsystems,2,FALSE),"-",VLOOKUP(G108,Components,2,FALSE),"-",VLOOKUP(R108,Metrics,2,FALSE),"-",B108)</f>
        <v>LOX-LT1-PVL-Pos-374</v>
      </c>
      <c r="B108" s="100">
        <v>374</v>
      </c>
      <c r="C108" s="209" t="s">
        <v>307</v>
      </c>
      <c r="D108" s="103" t="s">
        <v>308</v>
      </c>
      <c r="E108" s="99" t="s">
        <v>184</v>
      </c>
      <c r="F108" s="99" t="s">
        <v>194</v>
      </c>
      <c r="G108" s="99" t="s">
        <v>146</v>
      </c>
      <c r="H108" s="100" t="s">
        <v>147</v>
      </c>
      <c r="I108" s="100" t="str">
        <f>VLOOKUP(L108,InterfaceCards,2,FALSE)</f>
        <v>C2</v>
      </c>
      <c r="J108" s="39" t="str">
        <f>VLOOKUP(I108,'REF - Interface Cards'!$F$2:$G$11,2,FALSE)</f>
        <v>CB8</v>
      </c>
      <c r="K108" s="100">
        <f>VLOOKUP(L108,InterfaceCards,3,FALSE)</f>
        <v>1</v>
      </c>
      <c r="L108" s="99" t="s">
        <v>221</v>
      </c>
      <c r="M108" s="99">
        <v>2</v>
      </c>
      <c r="N108" s="96" t="s">
        <v>104</v>
      </c>
      <c r="O108" s="100" t="s">
        <v>187</v>
      </c>
      <c r="P108" s="205"/>
      <c r="Q108" s="205"/>
      <c r="R108" s="268" t="s">
        <v>149</v>
      </c>
      <c r="S108" s="119" t="s">
        <v>96</v>
      </c>
      <c r="T108" s="264"/>
      <c r="U108" s="115"/>
      <c r="V108" s="115" t="b">
        <v>0</v>
      </c>
      <c r="W108" s="115" t="str">
        <f>CONCATENATE(L108,":",N108)</f>
        <v>AI11:01</v>
      </c>
      <c r="X108" s="40" t="str">
        <f ca="1">IFERROR(__xludf.DUMMYFUNCTION("VLOOKUP($D119,IMPORTRANGE(""1F5N2lheBqU_ssv2fEg7XSiyl0_Jtf24RQubw3IWp7fc"",""'LC-2 BOM'!C2:AF1000""),X$1,FALSE)"),"05C360")</f>
        <v>05C360</v>
      </c>
      <c r="Y108" s="40" t="str">
        <f ca="1">IFERROR(__xludf.DUMMYFUNCTION("VLOOKUP($D185,IMPORTRANGE(""1F5N2lheBqU_ssv2fEg7XSiyl0_Jtf24RQubw3IWp7fc"",""'LC-2 BOM'!C2:AF900""),Y$1,FALSE)"),"Ball Valve, Discrete")</f>
        <v>Ball Valve, Discrete</v>
      </c>
      <c r="Z108" s="40" t="str">
        <f ca="1">IFERROR(__xludf.DUMMYFUNCTION("VLOOKUP($D185,IMPORTRANGE(""1F5N2lheBqU_ssv2fEg7XSiyl0_Jtf24RQubw3IWp7fc"",""'LC-2 BOM'!C2:AF900""),Y$1,FALSE)"),"Ball Valve, Discrete")</f>
        <v>Ball Valve, Discrete</v>
      </c>
      <c r="AA108" s="40" t="str">
        <f ca="1">IFERROR(__xludf.DUMMYFUNCTION("VLOOKUP($D185,IMPORTRANGE(""1F5N2lheBqU_ssv2fEg7XSiyl0_Jtf24RQubw3IWp7fc"",""'LC-2 BOM'!C2:AF900""),Y$1,FALSE)"),"Ball Valve, Discrete")</f>
        <v>Ball Valve, Discrete</v>
      </c>
      <c r="AB108" s="40" t="str">
        <f ca="1">IFERROR(__xludf.DUMMYFUNCTION("VLOOKUP($D185,IMPORTRANGE(""1F5N2lheBqU_ssv2fEg7XSiyl0_Jtf24RQubw3IWp7fc"",""'LC-2 BOM'!C2:AF1000""),AB$1,FALSE)"),"WFF LC-2 LO2 Storage Schematic - MP-104")</f>
        <v>WFF LC-2 LO2 Storage Schematic - MP-104</v>
      </c>
      <c r="AC108" s="40" t="str">
        <f ca="1">IFERROR(__xludf.DUMMYFUNCTION("VLOOKUP($D185,IMPORTRANGE(""1F5N2lheBqU_ssv2fEg7XSiyl0_Jtf24RQubw3IWp7fc"",""'LC-2 BOM'!C2:AF1000""),AB$1,FALSE)"),"WFF LC-2 LO2 Storage Schematic - MP-104")</f>
        <v>WFF LC-2 LO2 Storage Schematic - MP-104</v>
      </c>
      <c r="AD108" s="40" t="str">
        <f ca="1">IFERROR(__xludf.DUMMYFUNCTION("VLOOKUP($D185,IMPORTRANGE(""1F5N2lheBqU_ssv2fEg7XSiyl0_Jtf24RQubw3IWp7fc"",""'LC-2 BOM'!C2:AF1000""),AB$1,FALSE)"),"WFF LC-2 LO2 Storage Schematic - MP-104")</f>
        <v>WFF LC-2 LO2 Storage Schematic - MP-104</v>
      </c>
      <c r="AE108" s="40" t="str">
        <f ca="1">IFERROR(__xludf.DUMMYFUNCTION("VLOOKUP($D185,IMPORTRANGE(""1F5N2lheBqU_ssv2fEg7XSiyl0_Jtf24RQubw3IWp7fc"",""'LC-2 BOM'!C2:AF1000""),AB$1,FALSE)"),"WFF LC-2 LO2 Storage Schematic - MP-104")</f>
        <v>WFF LC-2 LO2 Storage Schematic - MP-104</v>
      </c>
      <c r="AF108" s="40" t="str">
        <f ca="1">IFERROR(__xludf.DUMMYFUNCTION("VLOOKUP($D185,IMPORTRANGE(""1F5N2lheBqU_ssv2fEg7XSiyl0_Jtf24RQubw3IWp7fc"",""'LC-2 BOM'!C2:AF1000""),AB$1,FALSE)"),"WFF LC-2 LO2 Storage Schematic - MP-104")</f>
        <v>WFF LC-2 LO2 Storage Schematic - MP-104</v>
      </c>
      <c r="AG108" s="40" t="str">
        <f ca="1">IFERROR(__xludf.DUMMYFUNCTION("VLOOKUP($D185,IMPORTRANGE(""1F5N2lheBqU_ssv2fEg7XSiyl0_Jtf24RQubw3IWp7fc"",""'LC-2 BOM'!C2:AF1000""),AB$1,FALSE)"),"WFF LC-2 LO2 Storage Schematic - MP-104")</f>
        <v>WFF LC-2 LO2 Storage Schematic - MP-104</v>
      </c>
      <c r="AH108" s="40" t="str">
        <f ca="1">IFERROR(__xludf.DUMMYFUNCTION("VLOOKUP($D185,IMPORTRANGE(""1F5N2lheBqU_ssv2fEg7XSiyl0_Jtf24RQubw3IWp7fc"",""'LC-2 BOM'!C2:AF1000""),AB$1,FALSE)"),"WFF LC-2 LO2 Storage Schematic - MP-104")</f>
        <v>WFF LC-2 LO2 Storage Schematic - MP-104</v>
      </c>
      <c r="AI108" s="40" t="str">
        <f ca="1">IFERROR(__xludf.DUMMYFUNCTION("VLOOKUP($D185,IMPORTRANGE(""1F5N2lheBqU_ssv2fEg7XSiyl0_Jtf24RQubw3IWp7fc"",""'LC-2 BOM'!C2:AF1000""),AB$1,FALSE)"),"WFF LC-2 LO2 Storage Schematic - MP-104")</f>
        <v>WFF LC-2 LO2 Storage Schematic - MP-104</v>
      </c>
      <c r="AJ108" s="40" t="str">
        <f ca="1">IFERROR(__xludf.DUMMYFUNCTION("VLOOKUP($D185,IMPORTRANGE(""1F5N2lheBqU_ssv2fEg7XSiyl0_Jtf24RQubw3IWp7fc"",""'LC-2 BOM'!C2:AF1000""),AB$1,FALSE)"),"WFF LC-2 LO2 Storage Schematic - MP-104")</f>
        <v>WFF LC-2 LO2 Storage Schematic - MP-104</v>
      </c>
      <c r="AK108" s="40" t="str">
        <f ca="1">IFERROR(__xludf.DUMMYFUNCTION("VLOOKUP($D185,IMPORTRANGE(""1F5N2lheBqU_ssv2fEg7XSiyl0_Jtf24RQubw3IWp7fc"",""'LC-2 BOM'!C2:AF1000""),AB$1,FALSE)"),"WFF LC-2 LO2 Storage Schematic - MP-104")</f>
        <v>WFF LC-2 LO2 Storage Schematic - MP-104</v>
      </c>
      <c r="AL108" s="40" t="str">
        <f ca="1">IFERROR(__xludf.DUMMYFUNCTION("VLOOKUP($D185,IMPORTRANGE(""1F5N2lheBqU_ssv2fEg7XSiyl0_Jtf24RQubw3IWp7fc"",""'LC-2 BOM'!C2:AF1000""),AB$1,FALSE)"),"WFF LC-2 LO2 Storage Schematic - MP-104")</f>
        <v>WFF LC-2 LO2 Storage Schematic - MP-104</v>
      </c>
      <c r="AM108" s="40" t="str">
        <f ca="1">IFERROR(__xludf.DUMMYFUNCTION("VLOOKUP($D185,IMPORTRANGE(""1F5N2lheBqU_ssv2fEg7XSiyl0_Jtf24RQubw3IWp7fc"",""'LC-2 BOM'!C2:AF1000""),AB$1,FALSE)"),"WFF LC-2 LO2 Storage Schematic - MP-104")</f>
        <v>WFF LC-2 LO2 Storage Schematic - MP-104</v>
      </c>
      <c r="AN108" s="40" t="str">
        <f ca="1">IFERROR(__xludf.DUMMYFUNCTION("VLOOKUP($D185,IMPORTRANGE(""1F5N2lheBqU_ssv2fEg7XSiyl0_Jtf24RQubw3IWp7fc"",""'LC-2 BOM'!C2:AF1000""),AB$1,FALSE)"),"WFF LC-2 LO2 Storage Schematic - MP-104")</f>
        <v>WFF LC-2 LO2 Storage Schematic - MP-104</v>
      </c>
      <c r="AO108" s="40" t="str">
        <f ca="1">IFERROR(__xludf.DUMMYFUNCTION("VLOOKUP($D185,IMPORTRANGE(""1F5N2lheBqU_ssv2fEg7XSiyl0_Jtf24RQubw3IWp7fc"",""'LC-2 BOM'!C2:AF1000""),AB$1,FALSE)"),"WFF LC-2 LO2 Storage Schematic - MP-104")</f>
        <v>WFF LC-2 LO2 Storage Schematic - MP-104</v>
      </c>
      <c r="AP108" s="40" t="str">
        <f ca="1">IFERROR(__xludf.DUMMYFUNCTION("VLOOKUP($D185,IMPORTRANGE(""1F5N2lheBqU_ssv2fEg7XSiyl0_Jtf24RQubw3IWp7fc"",""'LC-2 BOM'!C2:AF1000""),AB$1,FALSE)"),"WFF LC-2 LO2 Storage Schematic - MP-104")</f>
        <v>WFF LC-2 LO2 Storage Schematic - MP-104</v>
      </c>
      <c r="AQ108" s="40" t="str">
        <f ca="1">IFERROR(__xludf.DUMMYFUNCTION("VLOOKUP($D185,IMPORTRANGE(""1F5N2lheBqU_ssv2fEg7XSiyl0_Jtf24RQubw3IWp7fc"",""'LC-2 BOM'!C2:AF1000""),AB$1,FALSE)"),"WFF LC-2 LO2 Storage Schematic - MP-104")</f>
        <v>WFF LC-2 LO2 Storage Schematic - MP-104</v>
      </c>
      <c r="AR108" s="40" t="str">
        <f ca="1">IFERROR(__xludf.DUMMYFUNCTION("VLOOKUP($D185,IMPORTRANGE(""1F5N2lheBqU_ssv2fEg7XSiyl0_Jtf24RQubw3IWp7fc"",""'LC-2 BOM'!C2:AF1000""),AB$1,FALSE)"),"WFF LC-2 LO2 Storage Schematic - MP-104")</f>
        <v>WFF LC-2 LO2 Storage Schematic - MP-104</v>
      </c>
      <c r="AS108" s="40" t="str">
        <f ca="1">IFERROR(__xludf.DUMMYFUNCTION("VLOOKUP($D185,IMPORTRANGE(""1F5N2lheBqU_ssv2fEg7XSiyl0_Jtf24RQubw3IWp7fc"",""'LC-2 BOM'!C2:AF1000""),AB$1,FALSE)"),"WFF LC-2 LO2 Storage Schematic - MP-104")</f>
        <v>WFF LC-2 LO2 Storage Schematic - MP-104</v>
      </c>
      <c r="AT108" s="40" t="str">
        <f ca="1">IFERROR(__xludf.DUMMYFUNCTION("VLOOKUP($D185,IMPORTRANGE(""1F5N2lheBqU_ssv2fEg7XSiyl0_Jtf24RQubw3IWp7fc"",""'LC-2 BOM'!C2:AF1000""),AB$1,FALSE)"),"WFF LC-2 LO2 Storage Schematic - MP-104")</f>
        <v>WFF LC-2 LO2 Storage Schematic - MP-104</v>
      </c>
      <c r="AU108" s="40" t="str">
        <f ca="1">IFERROR(__xludf.DUMMYFUNCTION("VLOOKUP($D185,IMPORTRANGE(""1F5N2lheBqU_ssv2fEg7XSiyl0_Jtf24RQubw3IWp7fc"",""'LC-2 BOM'!C2:AF1000""),AB$1,FALSE)"),"WFF LC-2 LO2 Storage Schematic - MP-104")</f>
        <v>WFF LC-2 LO2 Storage Schematic - MP-104</v>
      </c>
      <c r="AV108" s="40" t="str">
        <f ca="1">IFERROR(__xludf.DUMMYFUNCTION("VLOOKUP($D185,IMPORTRANGE(""1F5N2lheBqU_ssv2fEg7XSiyl0_Jtf24RQubw3IWp7fc"",""'LC-2 BOM'!C2:AF1000""),AB$1,FALSE)"),"WFF LC-2 LO2 Storage Schematic - MP-104")</f>
        <v>WFF LC-2 LO2 Storage Schematic - MP-104</v>
      </c>
      <c r="AW108" s="40" t="str">
        <f ca="1">IFERROR(__xludf.DUMMYFUNCTION("VLOOKUP($D185,IMPORTRANGE(""1F5N2lheBqU_ssv2fEg7XSiyl0_Jtf24RQubw3IWp7fc"",""'LC-2 BOM'!C2:AF1000""),AB$1,FALSE)"),"WFF LC-2 LO2 Storage Schematic - MP-104")</f>
        <v>WFF LC-2 LO2 Storage Schematic - MP-104</v>
      </c>
      <c r="AX108" s="40" t="str">
        <f ca="1">IFERROR(__xludf.DUMMYFUNCTION("VLOOKUP($D185,IMPORTRANGE(""1F5N2lheBqU_ssv2fEg7XSiyl0_Jtf24RQubw3IWp7fc"",""'LC-2 BOM'!C2:AF1000""),AB$1,FALSE)"),"WFF LC-2 LO2 Storage Schematic - MP-104")</f>
        <v>WFF LC-2 LO2 Storage Schematic - MP-104</v>
      </c>
      <c r="AY108" s="40" t="str">
        <f ca="1">IFERROR(__xludf.DUMMYFUNCTION("VLOOKUP($D185,IMPORTRANGE(""1F5N2lheBqU_ssv2fEg7XSiyl0_Jtf24RQubw3IWp7fc"",""'LC-2 BOM'!C2:AF1000""),AB$1,FALSE)"),"WFF LC-2 LO2 Storage Schematic - MP-104")</f>
        <v>WFF LC-2 LO2 Storage Schematic - MP-104</v>
      </c>
      <c r="AZ108" s="40" t="str">
        <f ca="1">IFERROR(__xludf.DUMMYFUNCTION("VLOOKUP($D185,IMPORTRANGE(""1F5N2lheBqU_ssv2fEg7XSiyl0_Jtf24RQubw3IWp7fc"",""'LC-2 BOM'!C2:AF1000""),AB$1,FALSE)"),"WFF LC-2 LO2 Storage Schematic - MP-104")</f>
        <v>WFF LC-2 LO2 Storage Schematic - MP-104</v>
      </c>
      <c r="BA108" s="40" t="str">
        <f ca="1">IFERROR(__xludf.DUMMYFUNCTION("VLOOKUP($D185,IMPORTRANGE(""1F5N2lheBqU_ssv2fEg7XSiyl0_Jtf24RQubw3IWp7fc"",""'LC-2 BOM'!C2:AF1000""),AB$1,FALSE)"),"WFF LC-2 LO2 Storage Schematic - MP-104")</f>
        <v>WFF LC-2 LO2 Storage Schematic - MP-104</v>
      </c>
    </row>
    <row r="109" spans="1:53" ht="14.25">
      <c r="A109" s="119" t="str">
        <f>CONCATENATE(VLOOKUP(E109,Systems,2,FALSE),"-",VLOOKUP(F109,Subsystems,2,FALSE),"-",VLOOKUP(G109,Components,2,FALSE),"-",VLOOKUP(R109,Metrics,2,FALSE),"-",B109)</f>
        <v>LOX-LT1-PVL-Pos-357</v>
      </c>
      <c r="B109" s="100">
        <v>357</v>
      </c>
      <c r="C109" s="209" t="s">
        <v>307</v>
      </c>
      <c r="D109" s="103" t="s">
        <v>308</v>
      </c>
      <c r="E109" s="99" t="s">
        <v>184</v>
      </c>
      <c r="F109" s="99" t="s">
        <v>194</v>
      </c>
      <c r="G109" s="99" t="s">
        <v>146</v>
      </c>
      <c r="H109" s="99" t="s">
        <v>152</v>
      </c>
      <c r="I109" s="100" t="str">
        <f>VLOOKUP(L109,InterfaceCards,2,FALSE)</f>
        <v>C2</v>
      </c>
      <c r="J109" s="39" t="str">
        <f>VLOOKUP(I109,'REF - Interface Cards'!$F$2:$G$11,2,FALSE)</f>
        <v>CB8</v>
      </c>
      <c r="K109" s="267">
        <f>VLOOKUP(L109,InterfaceCards,3,FALSE)</f>
        <v>2</v>
      </c>
      <c r="L109" s="99" t="s">
        <v>222</v>
      </c>
      <c r="M109" s="99">
        <v>14</v>
      </c>
      <c r="N109" s="96" t="s">
        <v>98</v>
      </c>
      <c r="O109" s="99" t="s">
        <v>187</v>
      </c>
      <c r="P109" s="205"/>
      <c r="Q109" s="205"/>
      <c r="R109" s="119" t="s">
        <v>149</v>
      </c>
      <c r="S109" s="119" t="s">
        <v>96</v>
      </c>
      <c r="T109" s="205"/>
      <c r="U109" s="205"/>
      <c r="V109" s="205" t="b">
        <v>0</v>
      </c>
      <c r="W109" s="115" t="str">
        <f>CONCATENATE(L109,":",N109)</f>
        <v>AO6:07</v>
      </c>
      <c r="X109" s="40" t="str">
        <f ca="1">IFERROR(__xludf.DUMMYFUNCTION("VLOOKUP($D119,IMPORTRANGE(""1F5N2lheBqU_ssv2fEg7XSiyl0_Jtf24RQubw3IWp7fc"",""'LC-2 BOM'!C2:AF1000""),X$1,FALSE)"),"05C360")</f>
        <v>05C360</v>
      </c>
      <c r="Y109" s="40" t="str">
        <f ca="1">IFERROR(__xludf.DUMMYFUNCTION("VLOOKUP($D200,IMPORTRANGE(""1zGeY54V42y3h6ga3LEauokEcjIAfHuNXKCYKLfLWtMI"",""'LC-2 BOM'!C2:AF900""),Y$1,FALSE)"),"Ball Valve, Discrete")</f>
        <v>Ball Valve, Discrete</v>
      </c>
      <c r="Z109" s="40" t="str">
        <f ca="1">IFERROR(__xludf.DUMMYFUNCTION("VLOOKUP($D200,IMPORTRANGE(""1zGeY54V42y3h6ga3LEauokEcjIAfHuNXKCYKLfLWtMI"",""'LC-2 BOM'!C2:AF900""),Y$1,FALSE)"),"Ball Valve, Discrete")</f>
        <v>Ball Valve, Discrete</v>
      </c>
      <c r="AA109" s="40" t="str">
        <f ca="1">IFERROR(__xludf.DUMMYFUNCTION("VLOOKUP($D200,IMPORTRANGE(""1zGeY54V42y3h6ga3LEauokEcjIAfHuNXKCYKLfLWtMI"",""'LC-2 BOM'!C2:AF900""),Y$1,FALSE)"),"Ball Valve, Discrete")</f>
        <v>Ball Valve, Discrete</v>
      </c>
      <c r="AB109" s="40" t="str">
        <f ca="1">IFERROR(__xludf.DUMMYFUNCTION("VLOOKUP($D200,IMPORTRANGE(""1F5N2lheBqU_ssv2fEg7XSiyl0_Jtf24RQubw3IWp7fc"",""'LC-2 BOM'!C2:AF1000""),AB$1,FALSE)"),"WFF LC-2 LO2 Storage Schematic - MP-104")</f>
        <v>WFF LC-2 LO2 Storage Schematic - MP-104</v>
      </c>
      <c r="AC109" s="40" t="str">
        <f ca="1">IFERROR(__xludf.DUMMYFUNCTION("VLOOKUP($D200,IMPORTRANGE(""1F5N2lheBqU_ssv2fEg7XSiyl0_Jtf24RQubw3IWp7fc"",""'LC-2 BOM'!C2:AF1000""),AB$1,FALSE)"),"WFF LC-2 LO2 Storage Schematic - MP-104")</f>
        <v>WFF LC-2 LO2 Storage Schematic - MP-104</v>
      </c>
      <c r="AD109" s="40" t="str">
        <f ca="1">IFERROR(__xludf.DUMMYFUNCTION("VLOOKUP($D200,IMPORTRANGE(""1F5N2lheBqU_ssv2fEg7XSiyl0_Jtf24RQubw3IWp7fc"",""'LC-2 BOM'!C2:AF1000""),AB$1,FALSE)"),"WFF LC-2 LO2 Storage Schematic - MP-104")</f>
        <v>WFF LC-2 LO2 Storage Schematic - MP-104</v>
      </c>
      <c r="AE109" s="40" t="str">
        <f ca="1">IFERROR(__xludf.DUMMYFUNCTION("VLOOKUP($D200,IMPORTRANGE(""1F5N2lheBqU_ssv2fEg7XSiyl0_Jtf24RQubw3IWp7fc"",""'LC-2 BOM'!C2:AF1000""),AB$1,FALSE)"),"WFF LC-2 LO2 Storage Schematic - MP-104")</f>
        <v>WFF LC-2 LO2 Storage Schematic - MP-104</v>
      </c>
      <c r="AF109" s="40" t="str">
        <f ca="1">IFERROR(__xludf.DUMMYFUNCTION("VLOOKUP($D200,IMPORTRANGE(""1F5N2lheBqU_ssv2fEg7XSiyl0_Jtf24RQubw3IWp7fc"",""'LC-2 BOM'!C2:AF1000""),AB$1,FALSE)"),"WFF LC-2 LO2 Storage Schematic - MP-104")</f>
        <v>WFF LC-2 LO2 Storage Schematic - MP-104</v>
      </c>
      <c r="AG109" s="40" t="str">
        <f ca="1">IFERROR(__xludf.DUMMYFUNCTION("VLOOKUP($D200,IMPORTRANGE(""1F5N2lheBqU_ssv2fEg7XSiyl0_Jtf24RQubw3IWp7fc"",""'LC-2 BOM'!C2:AF1000""),AB$1,FALSE)"),"WFF LC-2 LO2 Storage Schematic - MP-104")</f>
        <v>WFF LC-2 LO2 Storage Schematic - MP-104</v>
      </c>
      <c r="AH109" s="40" t="str">
        <f ca="1">IFERROR(__xludf.DUMMYFUNCTION("VLOOKUP($D200,IMPORTRANGE(""1F5N2lheBqU_ssv2fEg7XSiyl0_Jtf24RQubw3IWp7fc"",""'LC-2 BOM'!C2:AF1000""),AB$1,FALSE)"),"WFF LC-2 LO2 Storage Schematic - MP-104")</f>
        <v>WFF LC-2 LO2 Storage Schematic - MP-104</v>
      </c>
      <c r="AI109" s="40" t="str">
        <f ca="1">IFERROR(__xludf.DUMMYFUNCTION("VLOOKUP($D200,IMPORTRANGE(""1F5N2lheBqU_ssv2fEg7XSiyl0_Jtf24RQubw3IWp7fc"",""'LC-2 BOM'!C2:AF1000""),AB$1,FALSE)"),"WFF LC-2 LO2 Storage Schematic - MP-104")</f>
        <v>WFF LC-2 LO2 Storage Schematic - MP-104</v>
      </c>
      <c r="AJ109" s="40" t="str">
        <f ca="1">IFERROR(__xludf.DUMMYFUNCTION("VLOOKUP($D200,IMPORTRANGE(""1F5N2lheBqU_ssv2fEg7XSiyl0_Jtf24RQubw3IWp7fc"",""'LC-2 BOM'!C2:AF1000""),AB$1,FALSE)"),"WFF LC-2 LO2 Storage Schematic - MP-104")</f>
        <v>WFF LC-2 LO2 Storage Schematic - MP-104</v>
      </c>
      <c r="AK109" s="40" t="str">
        <f ca="1">IFERROR(__xludf.DUMMYFUNCTION("VLOOKUP($D200,IMPORTRANGE(""1F5N2lheBqU_ssv2fEg7XSiyl0_Jtf24RQubw3IWp7fc"",""'LC-2 BOM'!C2:AF1000""),AB$1,FALSE)"),"WFF LC-2 LO2 Storage Schematic - MP-104")</f>
        <v>WFF LC-2 LO2 Storage Schematic - MP-104</v>
      </c>
      <c r="AL109" s="40" t="str">
        <f ca="1">IFERROR(__xludf.DUMMYFUNCTION("VLOOKUP($D200,IMPORTRANGE(""1F5N2lheBqU_ssv2fEg7XSiyl0_Jtf24RQubw3IWp7fc"",""'LC-2 BOM'!C2:AF1000""),AB$1,FALSE)"),"WFF LC-2 LO2 Storage Schematic - MP-104")</f>
        <v>WFF LC-2 LO2 Storage Schematic - MP-104</v>
      </c>
      <c r="AM109" s="40" t="str">
        <f ca="1">IFERROR(__xludf.DUMMYFUNCTION("VLOOKUP($D200,IMPORTRANGE(""1F5N2lheBqU_ssv2fEg7XSiyl0_Jtf24RQubw3IWp7fc"",""'LC-2 BOM'!C2:AF1000""),AB$1,FALSE)"),"WFF LC-2 LO2 Storage Schematic - MP-104")</f>
        <v>WFF LC-2 LO2 Storage Schematic - MP-104</v>
      </c>
      <c r="AN109" s="40" t="str">
        <f ca="1">IFERROR(__xludf.DUMMYFUNCTION("VLOOKUP($D200,IMPORTRANGE(""1F5N2lheBqU_ssv2fEg7XSiyl0_Jtf24RQubw3IWp7fc"",""'LC-2 BOM'!C2:AF1000""),AB$1,FALSE)"),"WFF LC-2 LO2 Storage Schematic - MP-104")</f>
        <v>WFF LC-2 LO2 Storage Schematic - MP-104</v>
      </c>
      <c r="AO109" s="40" t="str">
        <f ca="1">IFERROR(__xludf.DUMMYFUNCTION("VLOOKUP($D200,IMPORTRANGE(""1F5N2lheBqU_ssv2fEg7XSiyl0_Jtf24RQubw3IWp7fc"",""'LC-2 BOM'!C2:AF1000""),AB$1,FALSE)"),"WFF LC-2 LO2 Storage Schematic - MP-104")</f>
        <v>WFF LC-2 LO2 Storage Schematic - MP-104</v>
      </c>
      <c r="AP109" s="40" t="str">
        <f ca="1">IFERROR(__xludf.DUMMYFUNCTION("VLOOKUP($D200,IMPORTRANGE(""1F5N2lheBqU_ssv2fEg7XSiyl0_Jtf24RQubw3IWp7fc"",""'LC-2 BOM'!C2:AF1000""),AB$1,FALSE)"),"WFF LC-2 LO2 Storage Schematic - MP-104")</f>
        <v>WFF LC-2 LO2 Storage Schematic - MP-104</v>
      </c>
      <c r="AQ109" s="40" t="str">
        <f ca="1">IFERROR(__xludf.DUMMYFUNCTION("VLOOKUP($D200,IMPORTRANGE(""1F5N2lheBqU_ssv2fEg7XSiyl0_Jtf24RQubw3IWp7fc"",""'LC-2 BOM'!C2:AF1000""),AB$1,FALSE)"),"WFF LC-2 LO2 Storage Schematic - MP-104")</f>
        <v>WFF LC-2 LO2 Storage Schematic - MP-104</v>
      </c>
      <c r="AR109" s="40" t="str">
        <f ca="1">IFERROR(__xludf.DUMMYFUNCTION("VLOOKUP($D200,IMPORTRANGE(""1F5N2lheBqU_ssv2fEg7XSiyl0_Jtf24RQubw3IWp7fc"",""'LC-2 BOM'!C2:AF1000""),AB$1,FALSE)"),"WFF LC-2 LO2 Storage Schematic - MP-104")</f>
        <v>WFF LC-2 LO2 Storage Schematic - MP-104</v>
      </c>
      <c r="AS109" s="40" t="str">
        <f ca="1">IFERROR(__xludf.DUMMYFUNCTION("VLOOKUP($D200,IMPORTRANGE(""1F5N2lheBqU_ssv2fEg7XSiyl0_Jtf24RQubw3IWp7fc"",""'LC-2 BOM'!C2:AF1000""),AB$1,FALSE)"),"WFF LC-2 LO2 Storage Schematic - MP-104")</f>
        <v>WFF LC-2 LO2 Storage Schematic - MP-104</v>
      </c>
      <c r="AT109" s="40" t="str">
        <f ca="1">IFERROR(__xludf.DUMMYFUNCTION("VLOOKUP($D200,IMPORTRANGE(""1F5N2lheBqU_ssv2fEg7XSiyl0_Jtf24RQubw3IWp7fc"",""'LC-2 BOM'!C2:AF1000""),AB$1,FALSE)"),"WFF LC-2 LO2 Storage Schematic - MP-104")</f>
        <v>WFF LC-2 LO2 Storage Schematic - MP-104</v>
      </c>
      <c r="AU109" s="40" t="str">
        <f ca="1">IFERROR(__xludf.DUMMYFUNCTION("VLOOKUP($D200,IMPORTRANGE(""1F5N2lheBqU_ssv2fEg7XSiyl0_Jtf24RQubw3IWp7fc"",""'LC-2 BOM'!C2:AF1000""),AB$1,FALSE)"),"WFF LC-2 LO2 Storage Schematic - MP-104")</f>
        <v>WFF LC-2 LO2 Storage Schematic - MP-104</v>
      </c>
      <c r="AV109" s="40" t="str">
        <f ca="1">IFERROR(__xludf.DUMMYFUNCTION("VLOOKUP($D200,IMPORTRANGE(""1F5N2lheBqU_ssv2fEg7XSiyl0_Jtf24RQubw3IWp7fc"",""'LC-2 BOM'!C2:AF1000""),AB$1,FALSE)"),"WFF LC-2 LO2 Storage Schematic - MP-104")</f>
        <v>WFF LC-2 LO2 Storage Schematic - MP-104</v>
      </c>
      <c r="AW109" s="40" t="str">
        <f ca="1">IFERROR(__xludf.DUMMYFUNCTION("VLOOKUP($D200,IMPORTRANGE(""1F5N2lheBqU_ssv2fEg7XSiyl0_Jtf24RQubw3IWp7fc"",""'LC-2 BOM'!C2:AF1000""),AB$1,FALSE)"),"WFF LC-2 LO2 Storage Schematic - MP-104")</f>
        <v>WFF LC-2 LO2 Storage Schematic - MP-104</v>
      </c>
      <c r="AX109" s="40" t="str">
        <f ca="1">IFERROR(__xludf.DUMMYFUNCTION("VLOOKUP($D200,IMPORTRANGE(""1F5N2lheBqU_ssv2fEg7XSiyl0_Jtf24RQubw3IWp7fc"",""'LC-2 BOM'!C2:AF1000""),AB$1,FALSE)"),"WFF LC-2 LO2 Storage Schematic - MP-104")</f>
        <v>WFF LC-2 LO2 Storage Schematic - MP-104</v>
      </c>
      <c r="AY109" s="40" t="str">
        <f ca="1">IFERROR(__xludf.DUMMYFUNCTION("VLOOKUP($D200,IMPORTRANGE(""1F5N2lheBqU_ssv2fEg7XSiyl0_Jtf24RQubw3IWp7fc"",""'LC-2 BOM'!C2:AF1000""),AB$1,FALSE)"),"WFF LC-2 LO2 Storage Schematic - MP-104")</f>
        <v>WFF LC-2 LO2 Storage Schematic - MP-104</v>
      </c>
      <c r="AZ109" s="40" t="str">
        <f ca="1">IFERROR(__xludf.DUMMYFUNCTION("VLOOKUP($D200,IMPORTRANGE(""1F5N2lheBqU_ssv2fEg7XSiyl0_Jtf24RQubw3IWp7fc"",""'LC-2 BOM'!C2:AF1000""),AB$1,FALSE)"),"WFF LC-2 LO2 Storage Schematic - MP-104")</f>
        <v>WFF LC-2 LO2 Storage Schematic - MP-104</v>
      </c>
      <c r="BA109" s="40" t="str">
        <f ca="1">IFERROR(__xludf.DUMMYFUNCTION("VLOOKUP($D200,IMPORTRANGE(""1F5N2lheBqU_ssv2fEg7XSiyl0_Jtf24RQubw3IWp7fc"",""'LC-2 BOM'!C2:AF1000""),AB$1,FALSE)"),"WFF LC-2 LO2 Storage Schematic - MP-104")</f>
        <v>WFF LC-2 LO2 Storage Schematic - MP-104</v>
      </c>
    </row>
    <row r="110" spans="1:53" ht="14.25">
      <c r="A110" s="119" t="str">
        <f>CONCATENATE(VLOOKUP(E110,Systems,2,FALSE),"-",VLOOKUP(F110,Subsystems,2,FALSE),"-",VLOOKUP(G110,Components,2,FALSE),"-",VLOOKUP(R110,Metrics,2,FALSE),"-",B110)</f>
        <v>LOX-LT2-PVL-Pos-368</v>
      </c>
      <c r="B110" s="100">
        <v>368</v>
      </c>
      <c r="C110" s="209" t="s">
        <v>309</v>
      </c>
      <c r="D110" s="103" t="s">
        <v>310</v>
      </c>
      <c r="E110" s="99" t="s">
        <v>184</v>
      </c>
      <c r="F110" s="99" t="s">
        <v>185</v>
      </c>
      <c r="G110" s="99" t="s">
        <v>146</v>
      </c>
      <c r="H110" s="100" t="s">
        <v>147</v>
      </c>
      <c r="I110" s="100" t="str">
        <f>VLOOKUP(L110,InterfaceCards,2,FALSE)</f>
        <v>C2</v>
      </c>
      <c r="J110" s="39" t="str">
        <f>VLOOKUP(I110,'REF - Interface Cards'!$F$2:$G$11,2,FALSE)</f>
        <v>CB8</v>
      </c>
      <c r="K110" s="100">
        <f>VLOOKUP(L110,InterfaceCards,3,FALSE)</f>
        <v>1</v>
      </c>
      <c r="L110" s="99" t="s">
        <v>221</v>
      </c>
      <c r="M110" s="99">
        <v>1</v>
      </c>
      <c r="N110" s="96" t="s">
        <v>91</v>
      </c>
      <c r="O110" s="100" t="s">
        <v>187</v>
      </c>
      <c r="P110" s="205"/>
      <c r="Q110" s="205"/>
      <c r="R110" s="268" t="s">
        <v>149</v>
      </c>
      <c r="S110" s="119" t="s">
        <v>96</v>
      </c>
      <c r="T110" s="264"/>
      <c r="U110" s="115"/>
      <c r="V110" s="115" t="b">
        <v>0</v>
      </c>
      <c r="W110" s="115" t="str">
        <f>CONCATENATE(L110,":",N110)</f>
        <v>AI11:00</v>
      </c>
      <c r="X110" s="40" t="str">
        <f ca="1">IFERROR(__xludf.DUMMYFUNCTION("VLOOKUP($D119,IMPORTRANGE(""1F5N2lheBqU_ssv2fEg7XSiyl0_Jtf24RQubw3IWp7fc"",""'LC-2 BOM'!C2:AF1000""),X$1,FALSE)"),"05C360")</f>
        <v>05C360</v>
      </c>
      <c r="Y110" s="40" t="str">
        <f ca="1">IFERROR(__xludf.DUMMYFUNCTION("VLOOKUP($D184,IMPORTRANGE(""1F5N2lheBqU_ssv2fEg7XSiyl0_Jtf24RQubw3IWp7fc"",""'LC-2 BOM'!C2:AF900""),Y$1,FALSE)"),"Ball Valve, Discrete")</f>
        <v>Ball Valve, Discrete</v>
      </c>
      <c r="Z110" s="40" t="str">
        <f ca="1">IFERROR(__xludf.DUMMYFUNCTION("VLOOKUP($D184,IMPORTRANGE(""1F5N2lheBqU_ssv2fEg7XSiyl0_Jtf24RQubw3IWp7fc"",""'LC-2 BOM'!C2:AF900""),Y$1,FALSE)"),"Ball Valve, Discrete")</f>
        <v>Ball Valve, Discrete</v>
      </c>
      <c r="AA110" s="40" t="str">
        <f ca="1">IFERROR(__xludf.DUMMYFUNCTION("VLOOKUP($D184,IMPORTRANGE(""1F5N2lheBqU_ssv2fEg7XSiyl0_Jtf24RQubw3IWp7fc"",""'LC-2 BOM'!C2:AF900""),Y$1,FALSE)"),"Ball Valve, Discrete")</f>
        <v>Ball Valve, Discrete</v>
      </c>
      <c r="AB110" s="40" t="str">
        <f ca="1">IFERROR(__xludf.DUMMYFUNCTION("VLOOKUP($D184,IMPORTRANGE(""1F5N2lheBqU_ssv2fEg7XSiyl0_Jtf24RQubw3IWp7fc"",""'LC-2 BOM'!C2:AF1000""),AB$1,FALSE)"),"WFF LC-2 LO2 Storage Schematic - MP-104")</f>
        <v>WFF LC-2 LO2 Storage Schematic - MP-104</v>
      </c>
      <c r="AC110" s="40" t="str">
        <f ca="1">IFERROR(__xludf.DUMMYFUNCTION("VLOOKUP($D184,IMPORTRANGE(""1F5N2lheBqU_ssv2fEg7XSiyl0_Jtf24RQubw3IWp7fc"",""'LC-2 BOM'!C2:AF1000""),AB$1,FALSE)"),"WFF LC-2 LO2 Storage Schematic - MP-104")</f>
        <v>WFF LC-2 LO2 Storage Schematic - MP-104</v>
      </c>
      <c r="AD110" s="40" t="str">
        <f ca="1">IFERROR(__xludf.DUMMYFUNCTION("VLOOKUP($D184,IMPORTRANGE(""1F5N2lheBqU_ssv2fEg7XSiyl0_Jtf24RQubw3IWp7fc"",""'LC-2 BOM'!C2:AF1000""),AB$1,FALSE)"),"WFF LC-2 LO2 Storage Schematic - MP-104")</f>
        <v>WFF LC-2 LO2 Storage Schematic - MP-104</v>
      </c>
      <c r="AE110" s="40" t="str">
        <f ca="1">IFERROR(__xludf.DUMMYFUNCTION("VLOOKUP($D184,IMPORTRANGE(""1F5N2lheBqU_ssv2fEg7XSiyl0_Jtf24RQubw3IWp7fc"",""'LC-2 BOM'!C2:AF1000""),AB$1,FALSE)"),"WFF LC-2 LO2 Storage Schematic - MP-104")</f>
        <v>WFF LC-2 LO2 Storage Schematic - MP-104</v>
      </c>
      <c r="AF110" s="40" t="str">
        <f ca="1">IFERROR(__xludf.DUMMYFUNCTION("VLOOKUP($D184,IMPORTRANGE(""1F5N2lheBqU_ssv2fEg7XSiyl0_Jtf24RQubw3IWp7fc"",""'LC-2 BOM'!C2:AF1000""),AB$1,FALSE)"),"WFF LC-2 LO2 Storage Schematic - MP-104")</f>
        <v>WFF LC-2 LO2 Storage Schematic - MP-104</v>
      </c>
      <c r="AG110" s="40" t="str">
        <f ca="1">IFERROR(__xludf.DUMMYFUNCTION("VLOOKUP($D184,IMPORTRANGE(""1F5N2lheBqU_ssv2fEg7XSiyl0_Jtf24RQubw3IWp7fc"",""'LC-2 BOM'!C2:AF1000""),AB$1,FALSE)"),"WFF LC-2 LO2 Storage Schematic - MP-104")</f>
        <v>WFF LC-2 LO2 Storage Schematic - MP-104</v>
      </c>
      <c r="AH110" s="40" t="str">
        <f ca="1">IFERROR(__xludf.DUMMYFUNCTION("VLOOKUP($D184,IMPORTRANGE(""1F5N2lheBqU_ssv2fEg7XSiyl0_Jtf24RQubw3IWp7fc"",""'LC-2 BOM'!C2:AF1000""),AB$1,FALSE)"),"WFF LC-2 LO2 Storage Schematic - MP-104")</f>
        <v>WFF LC-2 LO2 Storage Schematic - MP-104</v>
      </c>
      <c r="AI110" s="40" t="str">
        <f ca="1">IFERROR(__xludf.DUMMYFUNCTION("VLOOKUP($D184,IMPORTRANGE(""1F5N2lheBqU_ssv2fEg7XSiyl0_Jtf24RQubw3IWp7fc"",""'LC-2 BOM'!C2:AF1000""),AB$1,FALSE)"),"WFF LC-2 LO2 Storage Schematic - MP-104")</f>
        <v>WFF LC-2 LO2 Storage Schematic - MP-104</v>
      </c>
      <c r="AJ110" s="40" t="str">
        <f ca="1">IFERROR(__xludf.DUMMYFUNCTION("VLOOKUP($D184,IMPORTRANGE(""1F5N2lheBqU_ssv2fEg7XSiyl0_Jtf24RQubw3IWp7fc"",""'LC-2 BOM'!C2:AF1000""),AB$1,FALSE)"),"WFF LC-2 LO2 Storage Schematic - MP-104")</f>
        <v>WFF LC-2 LO2 Storage Schematic - MP-104</v>
      </c>
      <c r="AK110" s="40" t="str">
        <f ca="1">IFERROR(__xludf.DUMMYFUNCTION("VLOOKUP($D184,IMPORTRANGE(""1F5N2lheBqU_ssv2fEg7XSiyl0_Jtf24RQubw3IWp7fc"",""'LC-2 BOM'!C2:AF1000""),AB$1,FALSE)"),"WFF LC-2 LO2 Storage Schematic - MP-104")</f>
        <v>WFF LC-2 LO2 Storage Schematic - MP-104</v>
      </c>
      <c r="AL110" s="40" t="str">
        <f ca="1">IFERROR(__xludf.DUMMYFUNCTION("VLOOKUP($D184,IMPORTRANGE(""1F5N2lheBqU_ssv2fEg7XSiyl0_Jtf24RQubw3IWp7fc"",""'LC-2 BOM'!C2:AF1000""),AB$1,FALSE)"),"WFF LC-2 LO2 Storage Schematic - MP-104")</f>
        <v>WFF LC-2 LO2 Storage Schematic - MP-104</v>
      </c>
      <c r="AM110" s="40" t="str">
        <f ca="1">IFERROR(__xludf.DUMMYFUNCTION("VLOOKUP($D184,IMPORTRANGE(""1F5N2lheBqU_ssv2fEg7XSiyl0_Jtf24RQubw3IWp7fc"",""'LC-2 BOM'!C2:AF1000""),AB$1,FALSE)"),"WFF LC-2 LO2 Storage Schematic - MP-104")</f>
        <v>WFF LC-2 LO2 Storage Schematic - MP-104</v>
      </c>
      <c r="AN110" s="40" t="str">
        <f ca="1">IFERROR(__xludf.DUMMYFUNCTION("VLOOKUP($D184,IMPORTRANGE(""1F5N2lheBqU_ssv2fEg7XSiyl0_Jtf24RQubw3IWp7fc"",""'LC-2 BOM'!C2:AF1000""),AB$1,FALSE)"),"WFF LC-2 LO2 Storage Schematic - MP-104")</f>
        <v>WFF LC-2 LO2 Storage Schematic - MP-104</v>
      </c>
      <c r="AO110" s="40" t="str">
        <f ca="1">IFERROR(__xludf.DUMMYFUNCTION("VLOOKUP($D184,IMPORTRANGE(""1F5N2lheBqU_ssv2fEg7XSiyl0_Jtf24RQubw3IWp7fc"",""'LC-2 BOM'!C2:AF1000""),AB$1,FALSE)"),"WFF LC-2 LO2 Storage Schematic - MP-104")</f>
        <v>WFF LC-2 LO2 Storage Schematic - MP-104</v>
      </c>
      <c r="AP110" s="40" t="str">
        <f ca="1">IFERROR(__xludf.DUMMYFUNCTION("VLOOKUP($D184,IMPORTRANGE(""1F5N2lheBqU_ssv2fEg7XSiyl0_Jtf24RQubw3IWp7fc"",""'LC-2 BOM'!C2:AF1000""),AB$1,FALSE)"),"WFF LC-2 LO2 Storage Schematic - MP-104")</f>
        <v>WFF LC-2 LO2 Storage Schematic - MP-104</v>
      </c>
      <c r="AQ110" s="40" t="str">
        <f ca="1">IFERROR(__xludf.DUMMYFUNCTION("VLOOKUP($D184,IMPORTRANGE(""1F5N2lheBqU_ssv2fEg7XSiyl0_Jtf24RQubw3IWp7fc"",""'LC-2 BOM'!C2:AF1000""),AB$1,FALSE)"),"WFF LC-2 LO2 Storage Schematic - MP-104")</f>
        <v>WFF LC-2 LO2 Storage Schematic - MP-104</v>
      </c>
      <c r="AR110" s="40" t="str">
        <f ca="1">IFERROR(__xludf.DUMMYFUNCTION("VLOOKUP($D184,IMPORTRANGE(""1F5N2lheBqU_ssv2fEg7XSiyl0_Jtf24RQubw3IWp7fc"",""'LC-2 BOM'!C2:AF1000""),AB$1,FALSE)"),"WFF LC-2 LO2 Storage Schematic - MP-104")</f>
        <v>WFF LC-2 LO2 Storage Schematic - MP-104</v>
      </c>
      <c r="AS110" s="40" t="str">
        <f ca="1">IFERROR(__xludf.DUMMYFUNCTION("VLOOKUP($D184,IMPORTRANGE(""1F5N2lheBqU_ssv2fEg7XSiyl0_Jtf24RQubw3IWp7fc"",""'LC-2 BOM'!C2:AF1000""),AB$1,FALSE)"),"WFF LC-2 LO2 Storage Schematic - MP-104")</f>
        <v>WFF LC-2 LO2 Storage Schematic - MP-104</v>
      </c>
      <c r="AT110" s="40" t="str">
        <f ca="1">IFERROR(__xludf.DUMMYFUNCTION("VLOOKUP($D184,IMPORTRANGE(""1F5N2lheBqU_ssv2fEg7XSiyl0_Jtf24RQubw3IWp7fc"",""'LC-2 BOM'!C2:AF1000""),AB$1,FALSE)"),"WFF LC-2 LO2 Storage Schematic - MP-104")</f>
        <v>WFF LC-2 LO2 Storage Schematic - MP-104</v>
      </c>
      <c r="AU110" s="40" t="str">
        <f ca="1">IFERROR(__xludf.DUMMYFUNCTION("VLOOKUP($D184,IMPORTRANGE(""1F5N2lheBqU_ssv2fEg7XSiyl0_Jtf24RQubw3IWp7fc"",""'LC-2 BOM'!C2:AF1000""),AB$1,FALSE)"),"WFF LC-2 LO2 Storage Schematic - MP-104")</f>
        <v>WFF LC-2 LO2 Storage Schematic - MP-104</v>
      </c>
      <c r="AV110" s="40" t="str">
        <f ca="1">IFERROR(__xludf.DUMMYFUNCTION("VLOOKUP($D184,IMPORTRANGE(""1F5N2lheBqU_ssv2fEg7XSiyl0_Jtf24RQubw3IWp7fc"",""'LC-2 BOM'!C2:AF1000""),AB$1,FALSE)"),"WFF LC-2 LO2 Storage Schematic - MP-104")</f>
        <v>WFF LC-2 LO2 Storage Schematic - MP-104</v>
      </c>
      <c r="AW110" s="40" t="str">
        <f ca="1">IFERROR(__xludf.DUMMYFUNCTION("VLOOKUP($D184,IMPORTRANGE(""1F5N2lheBqU_ssv2fEg7XSiyl0_Jtf24RQubw3IWp7fc"",""'LC-2 BOM'!C2:AF1000""),AB$1,FALSE)"),"WFF LC-2 LO2 Storage Schematic - MP-104")</f>
        <v>WFF LC-2 LO2 Storage Schematic - MP-104</v>
      </c>
      <c r="AX110" s="40" t="str">
        <f ca="1">IFERROR(__xludf.DUMMYFUNCTION("VLOOKUP($D184,IMPORTRANGE(""1F5N2lheBqU_ssv2fEg7XSiyl0_Jtf24RQubw3IWp7fc"",""'LC-2 BOM'!C2:AF1000""),AB$1,FALSE)"),"WFF LC-2 LO2 Storage Schematic - MP-104")</f>
        <v>WFF LC-2 LO2 Storage Schematic - MP-104</v>
      </c>
      <c r="AY110" s="40" t="str">
        <f ca="1">IFERROR(__xludf.DUMMYFUNCTION("VLOOKUP($D184,IMPORTRANGE(""1F5N2lheBqU_ssv2fEg7XSiyl0_Jtf24RQubw3IWp7fc"",""'LC-2 BOM'!C2:AF1000""),AB$1,FALSE)"),"WFF LC-2 LO2 Storage Schematic - MP-104")</f>
        <v>WFF LC-2 LO2 Storage Schematic - MP-104</v>
      </c>
      <c r="AZ110" s="40" t="str">
        <f ca="1">IFERROR(__xludf.DUMMYFUNCTION("VLOOKUP($D184,IMPORTRANGE(""1F5N2lheBqU_ssv2fEg7XSiyl0_Jtf24RQubw3IWp7fc"",""'LC-2 BOM'!C2:AF1000""),AB$1,FALSE)"),"WFF LC-2 LO2 Storage Schematic - MP-104")</f>
        <v>WFF LC-2 LO2 Storage Schematic - MP-104</v>
      </c>
      <c r="BA110" s="40" t="str">
        <f ca="1">IFERROR(__xludf.DUMMYFUNCTION("VLOOKUP($D184,IMPORTRANGE(""1F5N2lheBqU_ssv2fEg7XSiyl0_Jtf24RQubw3IWp7fc"",""'LC-2 BOM'!C2:AF1000""),AB$1,FALSE)"),"WFF LC-2 LO2 Storage Schematic - MP-104")</f>
        <v>WFF LC-2 LO2 Storage Schematic - MP-104</v>
      </c>
    </row>
    <row r="111" spans="1:53" ht="14.25">
      <c r="A111" s="119" t="str">
        <f>CONCATENATE(VLOOKUP(E111,Systems,2,FALSE),"-",VLOOKUP(F111,Subsystems,2,FALSE),"-",VLOOKUP(G111,Components,2,FALSE),"-",VLOOKUP(R111,Metrics,2,FALSE),"-",B111)</f>
        <v>LOX-LT2-PVL-Pos-353</v>
      </c>
      <c r="B111" s="100">
        <v>353</v>
      </c>
      <c r="C111" s="209" t="s">
        <v>309</v>
      </c>
      <c r="D111" s="103" t="s">
        <v>310</v>
      </c>
      <c r="E111" s="99" t="s">
        <v>184</v>
      </c>
      <c r="F111" s="99" t="s">
        <v>185</v>
      </c>
      <c r="G111" s="99" t="s">
        <v>146</v>
      </c>
      <c r="H111" s="99" t="s">
        <v>152</v>
      </c>
      <c r="I111" s="100" t="str">
        <f>VLOOKUP(L111,InterfaceCards,2,FALSE)</f>
        <v>C2</v>
      </c>
      <c r="J111" s="39" t="str">
        <f>VLOOKUP(I111,'REF - Interface Cards'!$F$2:$G$11,2,FALSE)</f>
        <v>CB8</v>
      </c>
      <c r="K111" s="267">
        <f>VLOOKUP(L111,InterfaceCards,3,FALSE)</f>
        <v>2</v>
      </c>
      <c r="L111" s="99" t="s">
        <v>222</v>
      </c>
      <c r="M111" s="99">
        <v>4</v>
      </c>
      <c r="N111" s="96" t="s">
        <v>108</v>
      </c>
      <c r="O111" s="99" t="s">
        <v>187</v>
      </c>
      <c r="P111" s="205"/>
      <c r="Q111" s="205"/>
      <c r="R111" s="119" t="s">
        <v>149</v>
      </c>
      <c r="S111" s="119" t="s">
        <v>96</v>
      </c>
      <c r="T111" s="205"/>
      <c r="U111" s="205"/>
      <c r="V111" s="205" t="b">
        <v>0</v>
      </c>
      <c r="W111" s="115" t="str">
        <f>CONCATENATE(L111,":",N111)</f>
        <v>AO6:02</v>
      </c>
      <c r="X111" s="40" t="str">
        <f ca="1">IFERROR(__xludf.DUMMYFUNCTION("VLOOKUP($D119,IMPORTRANGE(""1F5N2lheBqU_ssv2fEg7XSiyl0_Jtf24RQubw3IWp7fc"",""'LC-2 BOM'!C2:AF1000""),X$1,FALSE)"),"05C360")</f>
        <v>05C360</v>
      </c>
      <c r="Y111" s="40" t="str">
        <f ca="1">IFERROR(__xludf.DUMMYFUNCTION("VLOOKUP($D195,IMPORTRANGE(""1zGeY54V42y3h6ga3LEauokEcjIAfHuNXKCYKLfLWtMI"",""'LC-2 BOM'!C2:AF900""),Y$1,FALSE)"),"Ball Valve, Discrete")</f>
        <v>Ball Valve, Discrete</v>
      </c>
      <c r="Z111" s="40" t="str">
        <f ca="1">IFERROR(__xludf.DUMMYFUNCTION("VLOOKUP($D195,IMPORTRANGE(""1zGeY54V42y3h6ga3LEauokEcjIAfHuNXKCYKLfLWtMI"",""'LC-2 BOM'!C2:AF900""),Y$1,FALSE)"),"Ball Valve, Discrete")</f>
        <v>Ball Valve, Discrete</v>
      </c>
      <c r="AA111" s="40" t="str">
        <f ca="1">IFERROR(__xludf.DUMMYFUNCTION("VLOOKUP($D195,IMPORTRANGE(""1zGeY54V42y3h6ga3LEauokEcjIAfHuNXKCYKLfLWtMI"",""'LC-2 BOM'!C2:AF900""),Y$1,FALSE)"),"Ball Valve, Discrete")</f>
        <v>Ball Valve, Discrete</v>
      </c>
      <c r="AB111" s="40" t="str">
        <f ca="1">IFERROR(__xludf.DUMMYFUNCTION("VLOOKUP($D195,IMPORTRANGE(""1F5N2lheBqU_ssv2fEg7XSiyl0_Jtf24RQubw3IWp7fc"",""'LC-2 BOM'!C2:AF1000""),AB$1,FALSE)"),"WFF LC-2 LO2 Storage Schematic - MP-104")</f>
        <v>WFF LC-2 LO2 Storage Schematic - MP-104</v>
      </c>
      <c r="AC111" s="40" t="str">
        <f ca="1">IFERROR(__xludf.DUMMYFUNCTION("VLOOKUP($D195,IMPORTRANGE(""1F5N2lheBqU_ssv2fEg7XSiyl0_Jtf24RQubw3IWp7fc"",""'LC-2 BOM'!C2:AF1000""),AB$1,FALSE)"),"WFF LC-2 LO2 Storage Schematic - MP-104")</f>
        <v>WFF LC-2 LO2 Storage Schematic - MP-104</v>
      </c>
      <c r="AD111" s="40" t="str">
        <f ca="1">IFERROR(__xludf.DUMMYFUNCTION("VLOOKUP($D195,IMPORTRANGE(""1F5N2lheBqU_ssv2fEg7XSiyl0_Jtf24RQubw3IWp7fc"",""'LC-2 BOM'!C2:AF1000""),AB$1,FALSE)"),"WFF LC-2 LO2 Storage Schematic - MP-104")</f>
        <v>WFF LC-2 LO2 Storage Schematic - MP-104</v>
      </c>
      <c r="AE111" s="40" t="str">
        <f ca="1">IFERROR(__xludf.DUMMYFUNCTION("VLOOKUP($D195,IMPORTRANGE(""1F5N2lheBqU_ssv2fEg7XSiyl0_Jtf24RQubw3IWp7fc"",""'LC-2 BOM'!C2:AF1000""),AB$1,FALSE)"),"WFF LC-2 LO2 Storage Schematic - MP-104")</f>
        <v>WFF LC-2 LO2 Storage Schematic - MP-104</v>
      </c>
      <c r="AF111" s="40" t="str">
        <f ca="1">IFERROR(__xludf.DUMMYFUNCTION("VLOOKUP($D195,IMPORTRANGE(""1F5N2lheBqU_ssv2fEg7XSiyl0_Jtf24RQubw3IWp7fc"",""'LC-2 BOM'!C2:AF1000""),AB$1,FALSE)"),"WFF LC-2 LO2 Storage Schematic - MP-104")</f>
        <v>WFF LC-2 LO2 Storage Schematic - MP-104</v>
      </c>
      <c r="AG111" s="40" t="str">
        <f ca="1">IFERROR(__xludf.DUMMYFUNCTION("VLOOKUP($D195,IMPORTRANGE(""1F5N2lheBqU_ssv2fEg7XSiyl0_Jtf24RQubw3IWp7fc"",""'LC-2 BOM'!C2:AF1000""),AB$1,FALSE)"),"WFF LC-2 LO2 Storage Schematic - MP-104")</f>
        <v>WFF LC-2 LO2 Storage Schematic - MP-104</v>
      </c>
      <c r="AH111" s="40" t="str">
        <f ca="1">IFERROR(__xludf.DUMMYFUNCTION("VLOOKUP($D195,IMPORTRANGE(""1F5N2lheBqU_ssv2fEg7XSiyl0_Jtf24RQubw3IWp7fc"",""'LC-2 BOM'!C2:AF1000""),AB$1,FALSE)"),"WFF LC-2 LO2 Storage Schematic - MP-104")</f>
        <v>WFF LC-2 LO2 Storage Schematic - MP-104</v>
      </c>
      <c r="AI111" s="40" t="str">
        <f ca="1">IFERROR(__xludf.DUMMYFUNCTION("VLOOKUP($D195,IMPORTRANGE(""1F5N2lheBqU_ssv2fEg7XSiyl0_Jtf24RQubw3IWp7fc"",""'LC-2 BOM'!C2:AF1000""),AB$1,FALSE)"),"WFF LC-2 LO2 Storage Schematic - MP-104")</f>
        <v>WFF LC-2 LO2 Storage Schematic - MP-104</v>
      </c>
      <c r="AJ111" s="40" t="str">
        <f ca="1">IFERROR(__xludf.DUMMYFUNCTION("VLOOKUP($D195,IMPORTRANGE(""1F5N2lheBqU_ssv2fEg7XSiyl0_Jtf24RQubw3IWp7fc"",""'LC-2 BOM'!C2:AF1000""),AB$1,FALSE)"),"WFF LC-2 LO2 Storage Schematic - MP-104")</f>
        <v>WFF LC-2 LO2 Storage Schematic - MP-104</v>
      </c>
      <c r="AK111" s="40" t="str">
        <f ca="1">IFERROR(__xludf.DUMMYFUNCTION("VLOOKUP($D195,IMPORTRANGE(""1F5N2lheBqU_ssv2fEg7XSiyl0_Jtf24RQubw3IWp7fc"",""'LC-2 BOM'!C2:AF1000""),AB$1,FALSE)"),"WFF LC-2 LO2 Storage Schematic - MP-104")</f>
        <v>WFF LC-2 LO2 Storage Schematic - MP-104</v>
      </c>
      <c r="AL111" s="40" t="str">
        <f ca="1">IFERROR(__xludf.DUMMYFUNCTION("VLOOKUP($D195,IMPORTRANGE(""1F5N2lheBqU_ssv2fEg7XSiyl0_Jtf24RQubw3IWp7fc"",""'LC-2 BOM'!C2:AF1000""),AB$1,FALSE)"),"WFF LC-2 LO2 Storage Schematic - MP-104")</f>
        <v>WFF LC-2 LO2 Storage Schematic - MP-104</v>
      </c>
      <c r="AM111" s="40" t="str">
        <f ca="1">IFERROR(__xludf.DUMMYFUNCTION("VLOOKUP($D195,IMPORTRANGE(""1F5N2lheBqU_ssv2fEg7XSiyl0_Jtf24RQubw3IWp7fc"",""'LC-2 BOM'!C2:AF1000""),AB$1,FALSE)"),"WFF LC-2 LO2 Storage Schematic - MP-104")</f>
        <v>WFF LC-2 LO2 Storage Schematic - MP-104</v>
      </c>
      <c r="AN111" s="40" t="str">
        <f ca="1">IFERROR(__xludf.DUMMYFUNCTION("VLOOKUP($D195,IMPORTRANGE(""1F5N2lheBqU_ssv2fEg7XSiyl0_Jtf24RQubw3IWp7fc"",""'LC-2 BOM'!C2:AF1000""),AB$1,FALSE)"),"WFF LC-2 LO2 Storage Schematic - MP-104")</f>
        <v>WFF LC-2 LO2 Storage Schematic - MP-104</v>
      </c>
      <c r="AO111" s="40" t="str">
        <f ca="1">IFERROR(__xludf.DUMMYFUNCTION("VLOOKUP($D195,IMPORTRANGE(""1F5N2lheBqU_ssv2fEg7XSiyl0_Jtf24RQubw3IWp7fc"",""'LC-2 BOM'!C2:AF1000""),AB$1,FALSE)"),"WFF LC-2 LO2 Storage Schematic - MP-104")</f>
        <v>WFF LC-2 LO2 Storage Schematic - MP-104</v>
      </c>
      <c r="AP111" s="40" t="str">
        <f ca="1">IFERROR(__xludf.DUMMYFUNCTION("VLOOKUP($D195,IMPORTRANGE(""1F5N2lheBqU_ssv2fEg7XSiyl0_Jtf24RQubw3IWp7fc"",""'LC-2 BOM'!C2:AF1000""),AB$1,FALSE)"),"WFF LC-2 LO2 Storage Schematic - MP-104")</f>
        <v>WFF LC-2 LO2 Storage Schematic - MP-104</v>
      </c>
      <c r="AQ111" s="40" t="str">
        <f ca="1">IFERROR(__xludf.DUMMYFUNCTION("VLOOKUP($D195,IMPORTRANGE(""1F5N2lheBqU_ssv2fEg7XSiyl0_Jtf24RQubw3IWp7fc"",""'LC-2 BOM'!C2:AF1000""),AB$1,FALSE)"),"WFF LC-2 LO2 Storage Schematic - MP-104")</f>
        <v>WFF LC-2 LO2 Storage Schematic - MP-104</v>
      </c>
      <c r="AR111" s="40" t="str">
        <f ca="1">IFERROR(__xludf.DUMMYFUNCTION("VLOOKUP($D195,IMPORTRANGE(""1F5N2lheBqU_ssv2fEg7XSiyl0_Jtf24RQubw3IWp7fc"",""'LC-2 BOM'!C2:AF1000""),AB$1,FALSE)"),"WFF LC-2 LO2 Storage Schematic - MP-104")</f>
        <v>WFF LC-2 LO2 Storage Schematic - MP-104</v>
      </c>
      <c r="AS111" s="40" t="str">
        <f ca="1">IFERROR(__xludf.DUMMYFUNCTION("VLOOKUP($D195,IMPORTRANGE(""1F5N2lheBqU_ssv2fEg7XSiyl0_Jtf24RQubw3IWp7fc"",""'LC-2 BOM'!C2:AF1000""),AB$1,FALSE)"),"WFF LC-2 LO2 Storage Schematic - MP-104")</f>
        <v>WFF LC-2 LO2 Storage Schematic - MP-104</v>
      </c>
      <c r="AT111" s="40" t="str">
        <f ca="1">IFERROR(__xludf.DUMMYFUNCTION("VLOOKUP($D195,IMPORTRANGE(""1F5N2lheBqU_ssv2fEg7XSiyl0_Jtf24RQubw3IWp7fc"",""'LC-2 BOM'!C2:AF1000""),AB$1,FALSE)"),"WFF LC-2 LO2 Storage Schematic - MP-104")</f>
        <v>WFF LC-2 LO2 Storage Schematic - MP-104</v>
      </c>
      <c r="AU111" s="40" t="str">
        <f ca="1">IFERROR(__xludf.DUMMYFUNCTION("VLOOKUP($D195,IMPORTRANGE(""1F5N2lheBqU_ssv2fEg7XSiyl0_Jtf24RQubw3IWp7fc"",""'LC-2 BOM'!C2:AF1000""),AB$1,FALSE)"),"WFF LC-2 LO2 Storage Schematic - MP-104")</f>
        <v>WFF LC-2 LO2 Storage Schematic - MP-104</v>
      </c>
      <c r="AV111" s="40" t="str">
        <f ca="1">IFERROR(__xludf.DUMMYFUNCTION("VLOOKUP($D195,IMPORTRANGE(""1F5N2lheBqU_ssv2fEg7XSiyl0_Jtf24RQubw3IWp7fc"",""'LC-2 BOM'!C2:AF1000""),AB$1,FALSE)"),"WFF LC-2 LO2 Storage Schematic - MP-104")</f>
        <v>WFF LC-2 LO2 Storage Schematic - MP-104</v>
      </c>
      <c r="AW111" s="40" t="str">
        <f ca="1">IFERROR(__xludf.DUMMYFUNCTION("VLOOKUP($D195,IMPORTRANGE(""1F5N2lheBqU_ssv2fEg7XSiyl0_Jtf24RQubw3IWp7fc"",""'LC-2 BOM'!C2:AF1000""),AB$1,FALSE)"),"WFF LC-2 LO2 Storage Schematic - MP-104")</f>
        <v>WFF LC-2 LO2 Storage Schematic - MP-104</v>
      </c>
      <c r="AX111" s="40" t="str">
        <f ca="1">IFERROR(__xludf.DUMMYFUNCTION("VLOOKUP($D195,IMPORTRANGE(""1F5N2lheBqU_ssv2fEg7XSiyl0_Jtf24RQubw3IWp7fc"",""'LC-2 BOM'!C2:AF1000""),AB$1,FALSE)"),"WFF LC-2 LO2 Storage Schematic - MP-104")</f>
        <v>WFF LC-2 LO2 Storage Schematic - MP-104</v>
      </c>
      <c r="AY111" s="40" t="str">
        <f ca="1">IFERROR(__xludf.DUMMYFUNCTION("VLOOKUP($D195,IMPORTRANGE(""1F5N2lheBqU_ssv2fEg7XSiyl0_Jtf24RQubw3IWp7fc"",""'LC-2 BOM'!C2:AF1000""),AB$1,FALSE)"),"WFF LC-2 LO2 Storage Schematic - MP-104")</f>
        <v>WFF LC-2 LO2 Storage Schematic - MP-104</v>
      </c>
      <c r="AZ111" s="40" t="str">
        <f ca="1">IFERROR(__xludf.DUMMYFUNCTION("VLOOKUP($D195,IMPORTRANGE(""1F5N2lheBqU_ssv2fEg7XSiyl0_Jtf24RQubw3IWp7fc"",""'LC-2 BOM'!C2:AF1000""),AB$1,FALSE)"),"WFF LC-2 LO2 Storage Schematic - MP-104")</f>
        <v>WFF LC-2 LO2 Storage Schematic - MP-104</v>
      </c>
      <c r="BA111" s="40" t="str">
        <f ca="1">IFERROR(__xludf.DUMMYFUNCTION("VLOOKUP($D195,IMPORTRANGE(""1F5N2lheBqU_ssv2fEg7XSiyl0_Jtf24RQubw3IWp7fc"",""'LC-2 BOM'!C2:AF1000""),AB$1,FALSE)"),"WFF LC-2 LO2 Storage Schematic - MP-104")</f>
        <v>WFF LC-2 LO2 Storage Schematic - MP-104</v>
      </c>
    </row>
    <row r="112" spans="1:53" ht="25.5">
      <c r="A112" s="119" t="str">
        <f>CONCATENATE(VLOOKUP(E112,Systems,2,FALSE),"-",VLOOKUP(F112,Subsystems,2,FALSE),"-",VLOOKUP(G112,Components,2,FALSE),"-",VLOOKUP(R112,Metrics,2,FALSE),"-",B112)</f>
        <v>LOX-LS1-PVL-Pos-402</v>
      </c>
      <c r="B112" s="100">
        <v>402</v>
      </c>
      <c r="C112" s="99" t="s">
        <v>311</v>
      </c>
      <c r="D112" s="103" t="s">
        <v>312</v>
      </c>
      <c r="E112" s="99" t="s">
        <v>184</v>
      </c>
      <c r="F112" s="99" t="s">
        <v>220</v>
      </c>
      <c r="G112" s="99" t="s">
        <v>146</v>
      </c>
      <c r="H112" s="100" t="s">
        <v>152</v>
      </c>
      <c r="I112" s="100" t="str">
        <f>VLOOKUP(L112,InterfaceCards,2,FALSE)</f>
        <v>N1</v>
      </c>
      <c r="J112" s="39" t="str">
        <f>VLOOKUP(I112,'REF - Interface Cards'!$F$2:$G$11,2,FALSE)</f>
        <v>CB2</v>
      </c>
      <c r="K112" s="100">
        <f>VLOOKUP(L112,InterfaceCards,3,FALSE)</f>
        <v>7</v>
      </c>
      <c r="L112" s="99" t="s">
        <v>246</v>
      </c>
      <c r="M112" s="99">
        <v>14</v>
      </c>
      <c r="N112" s="96" t="s">
        <v>98</v>
      </c>
      <c r="O112" s="100" t="s">
        <v>313</v>
      </c>
      <c r="P112" s="205"/>
      <c r="Q112" s="205"/>
      <c r="R112" s="268" t="s">
        <v>149</v>
      </c>
      <c r="S112" s="119" t="s">
        <v>150</v>
      </c>
      <c r="T112" s="264"/>
      <c r="U112" s="115"/>
      <c r="V112" s="115" t="b">
        <v>0</v>
      </c>
      <c r="W112" s="115" t="str">
        <f>CONCATENATE(L112,":",N112)</f>
        <v>AO2:07</v>
      </c>
      <c r="X112" s="40" t="str">
        <f ca="1">IFERROR(__xludf.DUMMYFUNCTION("VLOOKUP($D119,IMPORTRANGE(""1F5N2lheBqU_ssv2fEg7XSiyl0_Jtf24RQubw3IWp7fc"",""'LC-2 BOM'!C2:AF1000""),X$1,FALSE)"),"05C360")</f>
        <v>05C360</v>
      </c>
      <c r="Y112" s="40" t="str">
        <f ca="1">IFERROR(__xludf.DUMMYFUNCTION("VLOOKUP($D404,IMPORTRANGE(""1zGeY54V42y3h6ga3LEauokEcjIAfHuNXKCYKLfLWtMI"",""'LC-2 BOM'!C2:AF900""),Y$1,FALSE)"),"60V Ball Valve, Proportional")</f>
        <v>60V Ball Valve, Proportional</v>
      </c>
      <c r="Z112" s="40" t="str">
        <f ca="1">IFERROR(__xludf.DUMMYFUNCTION("VLOOKUP($D404,IMPORTRANGE(""1zGeY54V42y3h6ga3LEauokEcjIAfHuNXKCYKLfLWtMI"",""'LC-2 BOM'!C2:AF900""),Y$1,FALSE)"),"60V Ball Valve, Proportional")</f>
        <v>60V Ball Valve, Proportional</v>
      </c>
      <c r="AA112" s="40" t="str">
        <f ca="1">IFERROR(__xludf.DUMMYFUNCTION("VLOOKUP($D404,IMPORTRANGE(""1zGeY54V42y3h6ga3LEauokEcjIAfHuNXKCYKLfLWtMI"",""'LC-2 BOM'!C2:AF900""),Y$1,FALSE)"),"60V Ball Valve, Proportional")</f>
        <v>60V Ball Valve, Proportional</v>
      </c>
      <c r="AB112" s="40" t="str">
        <f ca="1">IFERROR(__xludf.DUMMYFUNCTION("VLOOKUP($D404,IMPORTRANGE(""1F5N2lheBqU_ssv2fEg7XSiyl0_Jtf24RQubw3IWp7fc"",""'LC-2 BOM'!C2:AF1000""),AB$1,FALSE)"),"WFF LC-2 Liquid Oxygen Schematic MP-105")</f>
        <v>WFF LC-2 Liquid Oxygen Schematic MP-105</v>
      </c>
      <c r="AC112" s="40" t="str">
        <f ca="1">IFERROR(__xludf.DUMMYFUNCTION("VLOOKUP($D404,IMPORTRANGE(""1F5N2lheBqU_ssv2fEg7XSiyl0_Jtf24RQubw3IWp7fc"",""'LC-2 BOM'!C2:AF1000""),AB$1,FALSE)"),"WFF LC-2 Liquid Oxygen Schematic MP-105")</f>
        <v>WFF LC-2 Liquid Oxygen Schematic MP-105</v>
      </c>
      <c r="AD112" s="40" t="str">
        <f ca="1">IFERROR(__xludf.DUMMYFUNCTION("VLOOKUP($D404,IMPORTRANGE(""1F5N2lheBqU_ssv2fEg7XSiyl0_Jtf24RQubw3IWp7fc"",""'LC-2 BOM'!C2:AF1000""),AB$1,FALSE)"),"WFF LC-2 Liquid Oxygen Schematic MP-105")</f>
        <v>WFF LC-2 Liquid Oxygen Schematic MP-105</v>
      </c>
      <c r="AE112" s="40" t="str">
        <f ca="1">IFERROR(__xludf.DUMMYFUNCTION("VLOOKUP($D404,IMPORTRANGE(""1F5N2lheBqU_ssv2fEg7XSiyl0_Jtf24RQubw3IWp7fc"",""'LC-2 BOM'!C2:AF1000""),AB$1,FALSE)"),"WFF LC-2 Liquid Oxygen Schematic MP-105")</f>
        <v>WFF LC-2 Liquid Oxygen Schematic MP-105</v>
      </c>
      <c r="AF112" s="40" t="str">
        <f ca="1">IFERROR(__xludf.DUMMYFUNCTION("VLOOKUP($D404,IMPORTRANGE(""1F5N2lheBqU_ssv2fEg7XSiyl0_Jtf24RQubw3IWp7fc"",""'LC-2 BOM'!C2:AF1000""),AB$1,FALSE)"),"WFF LC-2 Liquid Oxygen Schematic MP-105")</f>
        <v>WFF LC-2 Liquid Oxygen Schematic MP-105</v>
      </c>
      <c r="AG112" s="40" t="str">
        <f ca="1">IFERROR(__xludf.DUMMYFUNCTION("VLOOKUP($D404,IMPORTRANGE(""1F5N2lheBqU_ssv2fEg7XSiyl0_Jtf24RQubw3IWp7fc"",""'LC-2 BOM'!C2:AF1000""),AB$1,FALSE)"),"WFF LC-2 Liquid Oxygen Schematic MP-105")</f>
        <v>WFF LC-2 Liquid Oxygen Schematic MP-105</v>
      </c>
      <c r="AH112" s="40" t="str">
        <f ca="1">IFERROR(__xludf.DUMMYFUNCTION("VLOOKUP($D404,IMPORTRANGE(""1F5N2lheBqU_ssv2fEg7XSiyl0_Jtf24RQubw3IWp7fc"",""'LC-2 BOM'!C2:AF1000""),AB$1,FALSE)"),"WFF LC-2 Liquid Oxygen Schematic MP-105")</f>
        <v>WFF LC-2 Liquid Oxygen Schematic MP-105</v>
      </c>
      <c r="AI112" s="40" t="str">
        <f ca="1">IFERROR(__xludf.DUMMYFUNCTION("VLOOKUP($D404,IMPORTRANGE(""1F5N2lheBqU_ssv2fEg7XSiyl0_Jtf24RQubw3IWp7fc"",""'LC-2 BOM'!C2:AF1000""),AB$1,FALSE)"),"WFF LC-2 Liquid Oxygen Schematic MP-105")</f>
        <v>WFF LC-2 Liquid Oxygen Schematic MP-105</v>
      </c>
      <c r="AJ112" s="40" t="str">
        <f ca="1">IFERROR(__xludf.DUMMYFUNCTION("VLOOKUP($D404,IMPORTRANGE(""1F5N2lheBqU_ssv2fEg7XSiyl0_Jtf24RQubw3IWp7fc"",""'LC-2 BOM'!C2:AF1000""),AB$1,FALSE)"),"WFF LC-2 Liquid Oxygen Schematic MP-105")</f>
        <v>WFF LC-2 Liquid Oxygen Schematic MP-105</v>
      </c>
      <c r="AK112" s="40" t="str">
        <f ca="1">IFERROR(__xludf.DUMMYFUNCTION("VLOOKUP($D404,IMPORTRANGE(""1F5N2lheBqU_ssv2fEg7XSiyl0_Jtf24RQubw3IWp7fc"",""'LC-2 BOM'!C2:AF1000""),AB$1,FALSE)"),"WFF LC-2 Liquid Oxygen Schematic MP-105")</f>
        <v>WFF LC-2 Liquid Oxygen Schematic MP-105</v>
      </c>
      <c r="AL112" s="40" t="str">
        <f ca="1">IFERROR(__xludf.DUMMYFUNCTION("VLOOKUP($D404,IMPORTRANGE(""1F5N2lheBqU_ssv2fEg7XSiyl0_Jtf24RQubw3IWp7fc"",""'LC-2 BOM'!C2:AF1000""),AB$1,FALSE)"),"WFF LC-2 Liquid Oxygen Schematic MP-105")</f>
        <v>WFF LC-2 Liquid Oxygen Schematic MP-105</v>
      </c>
      <c r="AM112" s="40" t="str">
        <f ca="1">IFERROR(__xludf.DUMMYFUNCTION("VLOOKUP($D404,IMPORTRANGE(""1F5N2lheBqU_ssv2fEg7XSiyl0_Jtf24RQubw3IWp7fc"",""'LC-2 BOM'!C2:AF1000""),AB$1,FALSE)"),"WFF LC-2 Liquid Oxygen Schematic MP-105")</f>
        <v>WFF LC-2 Liquid Oxygen Schematic MP-105</v>
      </c>
      <c r="AN112" s="40" t="str">
        <f ca="1">IFERROR(__xludf.DUMMYFUNCTION("VLOOKUP($D404,IMPORTRANGE(""1F5N2lheBqU_ssv2fEg7XSiyl0_Jtf24RQubw3IWp7fc"",""'LC-2 BOM'!C2:AF1000""),AB$1,FALSE)"),"WFF LC-2 Liquid Oxygen Schematic MP-105")</f>
        <v>WFF LC-2 Liquid Oxygen Schematic MP-105</v>
      </c>
      <c r="AO112" s="40" t="str">
        <f ca="1">IFERROR(__xludf.DUMMYFUNCTION("VLOOKUP($D404,IMPORTRANGE(""1F5N2lheBqU_ssv2fEg7XSiyl0_Jtf24RQubw3IWp7fc"",""'LC-2 BOM'!C2:AF1000""),AB$1,FALSE)"),"WFF LC-2 Liquid Oxygen Schematic MP-105")</f>
        <v>WFF LC-2 Liquid Oxygen Schematic MP-105</v>
      </c>
      <c r="AP112" s="40" t="str">
        <f ca="1">IFERROR(__xludf.DUMMYFUNCTION("VLOOKUP($D404,IMPORTRANGE(""1F5N2lheBqU_ssv2fEg7XSiyl0_Jtf24RQubw3IWp7fc"",""'LC-2 BOM'!C2:AF1000""),AB$1,FALSE)"),"WFF LC-2 Liquid Oxygen Schematic MP-105")</f>
        <v>WFF LC-2 Liquid Oxygen Schematic MP-105</v>
      </c>
      <c r="AQ112" s="40" t="str">
        <f ca="1">IFERROR(__xludf.DUMMYFUNCTION("VLOOKUP($D404,IMPORTRANGE(""1F5N2lheBqU_ssv2fEg7XSiyl0_Jtf24RQubw3IWp7fc"",""'LC-2 BOM'!C2:AF1000""),AB$1,FALSE)"),"WFF LC-2 Liquid Oxygen Schematic MP-105")</f>
        <v>WFF LC-2 Liquid Oxygen Schematic MP-105</v>
      </c>
      <c r="AR112" s="40" t="str">
        <f ca="1">IFERROR(__xludf.DUMMYFUNCTION("VLOOKUP($D404,IMPORTRANGE(""1F5N2lheBqU_ssv2fEg7XSiyl0_Jtf24RQubw3IWp7fc"",""'LC-2 BOM'!C2:AF1000""),AB$1,FALSE)"),"WFF LC-2 Liquid Oxygen Schematic MP-105")</f>
        <v>WFF LC-2 Liquid Oxygen Schematic MP-105</v>
      </c>
      <c r="AS112" s="40" t="str">
        <f ca="1">IFERROR(__xludf.DUMMYFUNCTION("VLOOKUP($D404,IMPORTRANGE(""1F5N2lheBqU_ssv2fEg7XSiyl0_Jtf24RQubw3IWp7fc"",""'LC-2 BOM'!C2:AF1000""),AB$1,FALSE)"),"WFF LC-2 Liquid Oxygen Schematic MP-105")</f>
        <v>WFF LC-2 Liquid Oxygen Schematic MP-105</v>
      </c>
      <c r="AT112" s="40" t="str">
        <f ca="1">IFERROR(__xludf.DUMMYFUNCTION("VLOOKUP($D404,IMPORTRANGE(""1F5N2lheBqU_ssv2fEg7XSiyl0_Jtf24RQubw3IWp7fc"",""'LC-2 BOM'!C2:AF1000""),AB$1,FALSE)"),"WFF LC-2 Liquid Oxygen Schematic MP-105")</f>
        <v>WFF LC-2 Liquid Oxygen Schematic MP-105</v>
      </c>
      <c r="AU112" s="40" t="str">
        <f ca="1">IFERROR(__xludf.DUMMYFUNCTION("VLOOKUP($D404,IMPORTRANGE(""1F5N2lheBqU_ssv2fEg7XSiyl0_Jtf24RQubw3IWp7fc"",""'LC-2 BOM'!C2:AF1000""),AB$1,FALSE)"),"WFF LC-2 Liquid Oxygen Schematic MP-105")</f>
        <v>WFF LC-2 Liquid Oxygen Schematic MP-105</v>
      </c>
      <c r="AV112" s="40" t="str">
        <f ca="1">IFERROR(__xludf.DUMMYFUNCTION("VLOOKUP($D404,IMPORTRANGE(""1F5N2lheBqU_ssv2fEg7XSiyl0_Jtf24RQubw3IWp7fc"",""'LC-2 BOM'!C2:AF1000""),AB$1,FALSE)"),"WFF LC-2 Liquid Oxygen Schematic MP-105")</f>
        <v>WFF LC-2 Liquid Oxygen Schematic MP-105</v>
      </c>
      <c r="AW112" s="40" t="str">
        <f ca="1">IFERROR(__xludf.DUMMYFUNCTION("VLOOKUP($D404,IMPORTRANGE(""1F5N2lheBqU_ssv2fEg7XSiyl0_Jtf24RQubw3IWp7fc"",""'LC-2 BOM'!C2:AF1000""),AB$1,FALSE)"),"WFF LC-2 Liquid Oxygen Schematic MP-105")</f>
        <v>WFF LC-2 Liquid Oxygen Schematic MP-105</v>
      </c>
      <c r="AX112" s="40" t="str">
        <f ca="1">IFERROR(__xludf.DUMMYFUNCTION("VLOOKUP($D404,IMPORTRANGE(""1F5N2lheBqU_ssv2fEg7XSiyl0_Jtf24RQubw3IWp7fc"",""'LC-2 BOM'!C2:AF1000""),AB$1,FALSE)"),"WFF LC-2 Liquid Oxygen Schematic MP-105")</f>
        <v>WFF LC-2 Liquid Oxygen Schematic MP-105</v>
      </c>
      <c r="AY112" s="40" t="str">
        <f ca="1">IFERROR(__xludf.DUMMYFUNCTION("VLOOKUP($D404,IMPORTRANGE(""1F5N2lheBqU_ssv2fEg7XSiyl0_Jtf24RQubw3IWp7fc"",""'LC-2 BOM'!C2:AF1000""),AB$1,FALSE)"),"WFF LC-2 Liquid Oxygen Schematic MP-105")</f>
        <v>WFF LC-2 Liquid Oxygen Schematic MP-105</v>
      </c>
      <c r="AZ112" s="40" t="str">
        <f ca="1">IFERROR(__xludf.DUMMYFUNCTION("VLOOKUP($D404,IMPORTRANGE(""1F5N2lheBqU_ssv2fEg7XSiyl0_Jtf24RQubw3IWp7fc"",""'LC-2 BOM'!C2:AF1000""),AB$1,FALSE)"),"WFF LC-2 Liquid Oxygen Schematic MP-105")</f>
        <v>WFF LC-2 Liquid Oxygen Schematic MP-105</v>
      </c>
      <c r="BA112" s="40" t="str">
        <f ca="1">IFERROR(__xludf.DUMMYFUNCTION("VLOOKUP($D404,IMPORTRANGE(""1F5N2lheBqU_ssv2fEg7XSiyl0_Jtf24RQubw3IWp7fc"",""'LC-2 BOM'!C2:AF1000""),AB$1,FALSE)"),"WFF LC-2 Liquid Oxygen Schematic MP-105")</f>
        <v>WFF LC-2 Liquid Oxygen Schematic MP-105</v>
      </c>
    </row>
    <row r="113" spans="1:53" ht="14.25">
      <c r="A113" s="119" t="str">
        <f>CONCATENATE(VLOOKUP(E113,Systems,2,FALSE),"-",VLOOKUP(F113,Subsystems,2,FALSE),"-",VLOOKUP(G113,Components,2,FALSE),"-",VLOOKUP(R113,Metrics,2,FALSE),"-",B113)</f>
        <v>LOX-LS1-PVL-Pos-383</v>
      </c>
      <c r="B113" s="100">
        <v>383</v>
      </c>
      <c r="C113" s="99" t="s">
        <v>314</v>
      </c>
      <c r="D113" s="103" t="s">
        <v>312</v>
      </c>
      <c r="E113" s="99" t="s">
        <v>184</v>
      </c>
      <c r="F113" s="99" t="s">
        <v>220</v>
      </c>
      <c r="G113" s="99" t="s">
        <v>146</v>
      </c>
      <c r="H113" s="100" t="s">
        <v>147</v>
      </c>
      <c r="I113" s="100" t="str">
        <f>VLOOKUP(L113,InterfaceCards,2,FALSE)</f>
        <v>N2</v>
      </c>
      <c r="J113" s="39" t="str">
        <f>VLOOKUP(I113,'REF - Interface Cards'!$F$2:$G$11,2,FALSE)</f>
        <v>CB3</v>
      </c>
      <c r="K113" s="100">
        <f>VLOOKUP(L113,InterfaceCards,3,FALSE)</f>
        <v>3</v>
      </c>
      <c r="L113" s="99" t="s">
        <v>315</v>
      </c>
      <c r="M113" s="99">
        <v>6</v>
      </c>
      <c r="N113" s="96" t="s">
        <v>129</v>
      </c>
      <c r="O113" s="100" t="s">
        <v>313</v>
      </c>
      <c r="P113" s="205"/>
      <c r="Q113" s="205"/>
      <c r="R113" s="268" t="s">
        <v>149</v>
      </c>
      <c r="S113" s="119" t="s">
        <v>150</v>
      </c>
      <c r="T113" s="264"/>
      <c r="U113" s="115"/>
      <c r="V113" s="115" t="b">
        <v>0</v>
      </c>
      <c r="W113" s="115" t="str">
        <f>CONCATENATE(L113,":",N113)</f>
        <v>AI4:05</v>
      </c>
      <c r="X113" s="40" t="str">
        <f ca="1">IFERROR(__xludf.DUMMYFUNCTION("VLOOKUP($D119,IMPORTRANGE(""1F5N2lheBqU_ssv2fEg7XSiyl0_Jtf24RQubw3IWp7fc"",""'LC-2 BOM'!C2:AF1000""),X$1,FALSE)"),"05C360")</f>
        <v>05C360</v>
      </c>
      <c r="Y113" s="40" t="str">
        <f ca="1">IFERROR(__xludf.DUMMYFUNCTION("VLOOKUP($D462,IMPORTRANGE(""1zGeY54V42y3h6ga3LEauokEcjIAfHuNXKCYKLfLWtMI"",""'LC-2 BOM'!C2:AF900""),Y$1,FALSE)"),"60V Ball Valve, Proportional")</f>
        <v>60V Ball Valve, Proportional</v>
      </c>
      <c r="Z113" s="40" t="str">
        <f ca="1">IFERROR(__xludf.DUMMYFUNCTION("VLOOKUP($D462,IMPORTRANGE(""1zGeY54V42y3h6ga3LEauokEcjIAfHuNXKCYKLfLWtMI"",""'LC-2 BOM'!C2:AF900""),Y$1,FALSE)"),"60V Ball Valve, Proportional")</f>
        <v>60V Ball Valve, Proportional</v>
      </c>
      <c r="AA113" s="40" t="str">
        <f ca="1">IFERROR(__xludf.DUMMYFUNCTION("VLOOKUP($D462,IMPORTRANGE(""1zGeY54V42y3h6ga3LEauokEcjIAfHuNXKCYKLfLWtMI"",""'LC-2 BOM'!C2:AF900""),Y$1,FALSE)"),"60V Ball Valve, Proportional")</f>
        <v>60V Ball Valve, Proportional</v>
      </c>
      <c r="AB113" s="40" t="str">
        <f ca="1">IFERROR(__xludf.DUMMYFUNCTION("VLOOKUP($D462,IMPORTRANGE(""1F5N2lheBqU_ssv2fEg7XSiyl0_Jtf24RQubw3IWp7fc"",""'LC-2 BOM'!C2:AF1000""),AB$1,FALSE)"),"WFF LC-2 Liquid Oxygen Schematic MP-105")</f>
        <v>WFF LC-2 Liquid Oxygen Schematic MP-105</v>
      </c>
      <c r="AC113" s="40" t="str">
        <f ca="1">IFERROR(__xludf.DUMMYFUNCTION("VLOOKUP($D462,IMPORTRANGE(""1F5N2lheBqU_ssv2fEg7XSiyl0_Jtf24RQubw3IWp7fc"",""'LC-2 BOM'!C2:AF1000""),AB$1,FALSE)"),"WFF LC-2 Liquid Oxygen Schematic MP-105")</f>
        <v>WFF LC-2 Liquid Oxygen Schematic MP-105</v>
      </c>
      <c r="AD113" s="40" t="str">
        <f ca="1">IFERROR(__xludf.DUMMYFUNCTION("VLOOKUP($D462,IMPORTRANGE(""1F5N2lheBqU_ssv2fEg7XSiyl0_Jtf24RQubw3IWp7fc"",""'LC-2 BOM'!C2:AF1000""),AB$1,FALSE)"),"WFF LC-2 Liquid Oxygen Schematic MP-105")</f>
        <v>WFF LC-2 Liquid Oxygen Schematic MP-105</v>
      </c>
      <c r="AE113" s="40" t="str">
        <f ca="1">IFERROR(__xludf.DUMMYFUNCTION("VLOOKUP($D462,IMPORTRANGE(""1F5N2lheBqU_ssv2fEg7XSiyl0_Jtf24RQubw3IWp7fc"",""'LC-2 BOM'!C2:AF1000""),AB$1,FALSE)"),"WFF LC-2 Liquid Oxygen Schematic MP-105")</f>
        <v>WFF LC-2 Liquid Oxygen Schematic MP-105</v>
      </c>
      <c r="AF113" s="40" t="str">
        <f ca="1">IFERROR(__xludf.DUMMYFUNCTION("VLOOKUP($D462,IMPORTRANGE(""1F5N2lheBqU_ssv2fEg7XSiyl0_Jtf24RQubw3IWp7fc"",""'LC-2 BOM'!C2:AF1000""),AB$1,FALSE)"),"WFF LC-2 Liquid Oxygen Schematic MP-105")</f>
        <v>WFF LC-2 Liquid Oxygen Schematic MP-105</v>
      </c>
      <c r="AG113" s="40" t="str">
        <f ca="1">IFERROR(__xludf.DUMMYFUNCTION("VLOOKUP($D462,IMPORTRANGE(""1F5N2lheBqU_ssv2fEg7XSiyl0_Jtf24RQubw3IWp7fc"",""'LC-2 BOM'!C2:AF1000""),AB$1,FALSE)"),"WFF LC-2 Liquid Oxygen Schematic MP-105")</f>
        <v>WFF LC-2 Liquid Oxygen Schematic MP-105</v>
      </c>
      <c r="AH113" s="40" t="str">
        <f ca="1">IFERROR(__xludf.DUMMYFUNCTION("VLOOKUP($D462,IMPORTRANGE(""1F5N2lheBqU_ssv2fEg7XSiyl0_Jtf24RQubw3IWp7fc"",""'LC-2 BOM'!C2:AF1000""),AB$1,FALSE)"),"WFF LC-2 Liquid Oxygen Schematic MP-105")</f>
        <v>WFF LC-2 Liquid Oxygen Schematic MP-105</v>
      </c>
      <c r="AI113" s="40" t="str">
        <f ca="1">IFERROR(__xludf.DUMMYFUNCTION("VLOOKUP($D462,IMPORTRANGE(""1F5N2lheBqU_ssv2fEg7XSiyl0_Jtf24RQubw3IWp7fc"",""'LC-2 BOM'!C2:AF1000""),AB$1,FALSE)"),"WFF LC-2 Liquid Oxygen Schematic MP-105")</f>
        <v>WFF LC-2 Liquid Oxygen Schematic MP-105</v>
      </c>
      <c r="AJ113" s="40" t="str">
        <f ca="1">IFERROR(__xludf.DUMMYFUNCTION("VLOOKUP($D462,IMPORTRANGE(""1F5N2lheBqU_ssv2fEg7XSiyl0_Jtf24RQubw3IWp7fc"",""'LC-2 BOM'!C2:AF1000""),AB$1,FALSE)"),"WFF LC-2 Liquid Oxygen Schematic MP-105")</f>
        <v>WFF LC-2 Liquid Oxygen Schematic MP-105</v>
      </c>
      <c r="AK113" s="40" t="str">
        <f ca="1">IFERROR(__xludf.DUMMYFUNCTION("VLOOKUP($D462,IMPORTRANGE(""1F5N2lheBqU_ssv2fEg7XSiyl0_Jtf24RQubw3IWp7fc"",""'LC-2 BOM'!C2:AF1000""),AB$1,FALSE)"),"WFF LC-2 Liquid Oxygen Schematic MP-105")</f>
        <v>WFF LC-2 Liquid Oxygen Schematic MP-105</v>
      </c>
      <c r="AL113" s="40" t="str">
        <f ca="1">IFERROR(__xludf.DUMMYFUNCTION("VLOOKUP($D462,IMPORTRANGE(""1F5N2lheBqU_ssv2fEg7XSiyl0_Jtf24RQubw3IWp7fc"",""'LC-2 BOM'!C2:AF1000""),AB$1,FALSE)"),"WFF LC-2 Liquid Oxygen Schematic MP-105")</f>
        <v>WFF LC-2 Liquid Oxygen Schematic MP-105</v>
      </c>
      <c r="AM113" s="40" t="str">
        <f ca="1">IFERROR(__xludf.DUMMYFUNCTION("VLOOKUP($D462,IMPORTRANGE(""1F5N2lheBqU_ssv2fEg7XSiyl0_Jtf24RQubw3IWp7fc"",""'LC-2 BOM'!C2:AF1000""),AB$1,FALSE)"),"WFF LC-2 Liquid Oxygen Schematic MP-105")</f>
        <v>WFF LC-2 Liquid Oxygen Schematic MP-105</v>
      </c>
      <c r="AN113" s="40" t="str">
        <f ca="1">IFERROR(__xludf.DUMMYFUNCTION("VLOOKUP($D462,IMPORTRANGE(""1F5N2lheBqU_ssv2fEg7XSiyl0_Jtf24RQubw3IWp7fc"",""'LC-2 BOM'!C2:AF1000""),AB$1,FALSE)"),"WFF LC-2 Liquid Oxygen Schematic MP-105")</f>
        <v>WFF LC-2 Liquid Oxygen Schematic MP-105</v>
      </c>
      <c r="AO113" s="40" t="str">
        <f ca="1">IFERROR(__xludf.DUMMYFUNCTION("VLOOKUP($D462,IMPORTRANGE(""1F5N2lheBqU_ssv2fEg7XSiyl0_Jtf24RQubw3IWp7fc"",""'LC-2 BOM'!C2:AF1000""),AB$1,FALSE)"),"WFF LC-2 Liquid Oxygen Schematic MP-105")</f>
        <v>WFF LC-2 Liquid Oxygen Schematic MP-105</v>
      </c>
      <c r="AP113" s="40" t="str">
        <f ca="1">IFERROR(__xludf.DUMMYFUNCTION("VLOOKUP($D462,IMPORTRANGE(""1F5N2lheBqU_ssv2fEg7XSiyl0_Jtf24RQubw3IWp7fc"",""'LC-2 BOM'!C2:AF1000""),AB$1,FALSE)"),"WFF LC-2 Liquid Oxygen Schematic MP-105")</f>
        <v>WFF LC-2 Liquid Oxygen Schematic MP-105</v>
      </c>
      <c r="AQ113" s="40" t="str">
        <f ca="1">IFERROR(__xludf.DUMMYFUNCTION("VLOOKUP($D462,IMPORTRANGE(""1F5N2lheBqU_ssv2fEg7XSiyl0_Jtf24RQubw3IWp7fc"",""'LC-2 BOM'!C2:AF1000""),AB$1,FALSE)"),"WFF LC-2 Liquid Oxygen Schematic MP-105")</f>
        <v>WFF LC-2 Liquid Oxygen Schematic MP-105</v>
      </c>
      <c r="AR113" s="40" t="str">
        <f ca="1">IFERROR(__xludf.DUMMYFUNCTION("VLOOKUP($D462,IMPORTRANGE(""1F5N2lheBqU_ssv2fEg7XSiyl0_Jtf24RQubw3IWp7fc"",""'LC-2 BOM'!C2:AF1000""),AB$1,FALSE)"),"WFF LC-2 Liquid Oxygen Schematic MP-105")</f>
        <v>WFF LC-2 Liquid Oxygen Schematic MP-105</v>
      </c>
      <c r="AS113" s="40" t="str">
        <f ca="1">IFERROR(__xludf.DUMMYFUNCTION("VLOOKUP($D462,IMPORTRANGE(""1F5N2lheBqU_ssv2fEg7XSiyl0_Jtf24RQubw3IWp7fc"",""'LC-2 BOM'!C2:AF1000""),AB$1,FALSE)"),"WFF LC-2 Liquid Oxygen Schematic MP-105")</f>
        <v>WFF LC-2 Liquid Oxygen Schematic MP-105</v>
      </c>
      <c r="AT113" s="40" t="str">
        <f ca="1">IFERROR(__xludf.DUMMYFUNCTION("VLOOKUP($D462,IMPORTRANGE(""1F5N2lheBqU_ssv2fEg7XSiyl0_Jtf24RQubw3IWp7fc"",""'LC-2 BOM'!C2:AF1000""),AB$1,FALSE)"),"WFF LC-2 Liquid Oxygen Schematic MP-105")</f>
        <v>WFF LC-2 Liquid Oxygen Schematic MP-105</v>
      </c>
      <c r="AU113" s="40" t="str">
        <f ca="1">IFERROR(__xludf.DUMMYFUNCTION("VLOOKUP($D462,IMPORTRANGE(""1F5N2lheBqU_ssv2fEg7XSiyl0_Jtf24RQubw3IWp7fc"",""'LC-2 BOM'!C2:AF1000""),AB$1,FALSE)"),"WFF LC-2 Liquid Oxygen Schematic MP-105")</f>
        <v>WFF LC-2 Liquid Oxygen Schematic MP-105</v>
      </c>
      <c r="AV113" s="40" t="str">
        <f ca="1">IFERROR(__xludf.DUMMYFUNCTION("VLOOKUP($D462,IMPORTRANGE(""1F5N2lheBqU_ssv2fEg7XSiyl0_Jtf24RQubw3IWp7fc"",""'LC-2 BOM'!C2:AF1000""),AB$1,FALSE)"),"WFF LC-2 Liquid Oxygen Schematic MP-105")</f>
        <v>WFF LC-2 Liquid Oxygen Schematic MP-105</v>
      </c>
      <c r="AW113" s="40" t="str">
        <f ca="1">IFERROR(__xludf.DUMMYFUNCTION("VLOOKUP($D462,IMPORTRANGE(""1F5N2lheBqU_ssv2fEg7XSiyl0_Jtf24RQubw3IWp7fc"",""'LC-2 BOM'!C2:AF1000""),AB$1,FALSE)"),"WFF LC-2 Liquid Oxygen Schematic MP-105")</f>
        <v>WFF LC-2 Liquid Oxygen Schematic MP-105</v>
      </c>
      <c r="AX113" s="40" t="str">
        <f ca="1">IFERROR(__xludf.DUMMYFUNCTION("VLOOKUP($D462,IMPORTRANGE(""1F5N2lheBqU_ssv2fEg7XSiyl0_Jtf24RQubw3IWp7fc"",""'LC-2 BOM'!C2:AF1000""),AB$1,FALSE)"),"WFF LC-2 Liquid Oxygen Schematic MP-105")</f>
        <v>WFF LC-2 Liquid Oxygen Schematic MP-105</v>
      </c>
      <c r="AY113" s="40" t="str">
        <f ca="1">IFERROR(__xludf.DUMMYFUNCTION("VLOOKUP($D462,IMPORTRANGE(""1F5N2lheBqU_ssv2fEg7XSiyl0_Jtf24RQubw3IWp7fc"",""'LC-2 BOM'!C2:AF1000""),AB$1,FALSE)"),"WFF LC-2 Liquid Oxygen Schematic MP-105")</f>
        <v>WFF LC-2 Liquid Oxygen Schematic MP-105</v>
      </c>
      <c r="AZ113" s="40" t="str">
        <f ca="1">IFERROR(__xludf.DUMMYFUNCTION("VLOOKUP($D462,IMPORTRANGE(""1F5N2lheBqU_ssv2fEg7XSiyl0_Jtf24RQubw3IWp7fc"",""'LC-2 BOM'!C2:AF1000""),AB$1,FALSE)"),"WFF LC-2 Liquid Oxygen Schematic MP-105")</f>
        <v>WFF LC-2 Liquid Oxygen Schematic MP-105</v>
      </c>
      <c r="BA113" s="40" t="str">
        <f ca="1">IFERROR(__xludf.DUMMYFUNCTION("VLOOKUP($D462,IMPORTRANGE(""1F5N2lheBqU_ssv2fEg7XSiyl0_Jtf24RQubw3IWp7fc"",""'LC-2 BOM'!C2:AF1000""),AB$1,FALSE)"),"WFF LC-2 Liquid Oxygen Schematic MP-105")</f>
        <v>WFF LC-2 Liquid Oxygen Schematic MP-105</v>
      </c>
    </row>
    <row r="114" spans="1:53" ht="14.25">
      <c r="A114" s="119" t="str">
        <f>CONCATENATE(VLOOKUP(E114,Systems,2,FALSE),"-",VLOOKUP(F114,Subsystems,2,FALSE),"-",VLOOKUP(G114,Components,2,FALSE),"-",VLOOKUP(R114,Metrics,2,FALSE),"-",B114)</f>
        <v>LOX-LS1-DVL-Pos-388</v>
      </c>
      <c r="B114" s="100">
        <v>388</v>
      </c>
      <c r="C114" s="99" t="s">
        <v>316</v>
      </c>
      <c r="D114" s="103" t="s">
        <v>317</v>
      </c>
      <c r="E114" s="99" t="s">
        <v>184</v>
      </c>
      <c r="F114" s="99" t="s">
        <v>220</v>
      </c>
      <c r="G114" s="99" t="s">
        <v>101</v>
      </c>
      <c r="H114" s="100" t="s">
        <v>102</v>
      </c>
      <c r="I114" s="100" t="str">
        <f>VLOOKUP(L114,InterfaceCards,2,FALSE)</f>
        <v>C2</v>
      </c>
      <c r="J114" s="39" t="str">
        <f>VLOOKUP(I114,'REF - Interface Cards'!$F$2:$G$11,2,FALSE)</f>
        <v>CB8</v>
      </c>
      <c r="K114" s="267">
        <f>VLOOKUP(L114,InterfaceCards,3,FALSE)</f>
        <v>4</v>
      </c>
      <c r="L114" s="99" t="s">
        <v>186</v>
      </c>
      <c r="M114" s="99">
        <v>24</v>
      </c>
      <c r="N114" s="96">
        <v>20</v>
      </c>
      <c r="O114" s="100" t="s">
        <v>187</v>
      </c>
      <c r="P114" s="99"/>
      <c r="Q114" s="99"/>
      <c r="R114" s="100" t="s">
        <v>149</v>
      </c>
      <c r="S114" s="99" t="s">
        <v>150</v>
      </c>
      <c r="T114" s="110"/>
      <c r="U114" s="99"/>
      <c r="V114" s="99" t="b">
        <v>0</v>
      </c>
      <c r="W114" s="115" t="str">
        <f>CONCATENATE(L114,":",N114)</f>
        <v>DO7:20</v>
      </c>
      <c r="X114" s="40" t="str">
        <f ca="1">IFERROR(__xludf.DUMMYFUNCTION("VLOOKUP($D119,IMPORTRANGE(""1F5N2lheBqU_ssv2fEg7XSiyl0_Jtf24RQubw3IWp7fc"",""'LC-2 BOM'!C2:AF1000""),X$1,FALSE)"),"05C360")</f>
        <v>05C360</v>
      </c>
      <c r="Y114" s="40" t="str">
        <f ca="1">IFERROR(__xludf.DUMMYFUNCTION("VLOOKUP($D231,IMPORTRANGE(""1zGeY54V42y3h6ga3LEauokEcjIAfHuNXKCYKLfLWtMI"",""'LC-2 BOM'!C2:AF900""),Y$1,FALSE)"),"Ball Valve, Discrete")</f>
        <v>Ball Valve, Discrete</v>
      </c>
      <c r="Z114" s="40" t="str">
        <f ca="1">IFERROR(__xludf.DUMMYFUNCTION("VLOOKUP($D231,IMPORTRANGE(""1zGeY54V42y3h6ga3LEauokEcjIAfHuNXKCYKLfLWtMI"",""'LC-2 BOM'!C2:AF900""),Y$1,FALSE)"),"Ball Valve, Discrete")</f>
        <v>Ball Valve, Discrete</v>
      </c>
      <c r="AA114" s="40" t="str">
        <f ca="1">IFERROR(__xludf.DUMMYFUNCTION("VLOOKUP($D231,IMPORTRANGE(""1zGeY54V42y3h6ga3LEauokEcjIAfHuNXKCYKLfLWtMI"",""'LC-2 BOM'!C2:AF900""),Y$1,FALSE)"),"Ball Valve, Discrete")</f>
        <v>Ball Valve, Discrete</v>
      </c>
      <c r="AB114" s="40" t="str">
        <f ca="1">IFERROR(__xludf.DUMMYFUNCTION("VLOOKUP($D231,IMPORTRANGE(""1F5N2lheBqU_ssv2fEg7XSiyl0_Jtf24RQubw3IWp7fc"",""'LC-2 BOM'!C2:AF1000""),AB$1,FALSE)"),"WFF LC-2 Liquid Oxygen Schematic MP-105")</f>
        <v>WFF LC-2 Liquid Oxygen Schematic MP-105</v>
      </c>
      <c r="AC114" s="40" t="str">
        <f ca="1">IFERROR(__xludf.DUMMYFUNCTION("VLOOKUP($D231,IMPORTRANGE(""1F5N2lheBqU_ssv2fEg7XSiyl0_Jtf24RQubw3IWp7fc"",""'LC-2 BOM'!C2:AF1000""),AB$1,FALSE)"),"WFF LC-2 Liquid Oxygen Schematic MP-105")</f>
        <v>WFF LC-2 Liquid Oxygen Schematic MP-105</v>
      </c>
      <c r="AD114" s="40" t="str">
        <f ca="1">IFERROR(__xludf.DUMMYFUNCTION("VLOOKUP($D231,IMPORTRANGE(""1F5N2lheBqU_ssv2fEg7XSiyl0_Jtf24RQubw3IWp7fc"",""'LC-2 BOM'!C2:AF1000""),AB$1,FALSE)"),"WFF LC-2 Liquid Oxygen Schematic MP-105")</f>
        <v>WFF LC-2 Liquid Oxygen Schematic MP-105</v>
      </c>
      <c r="AE114" s="40" t="str">
        <f ca="1">IFERROR(__xludf.DUMMYFUNCTION("VLOOKUP($D231,IMPORTRANGE(""1F5N2lheBqU_ssv2fEg7XSiyl0_Jtf24RQubw3IWp7fc"",""'LC-2 BOM'!C2:AF1000""),AB$1,FALSE)"),"WFF LC-2 Liquid Oxygen Schematic MP-105")</f>
        <v>WFF LC-2 Liquid Oxygen Schematic MP-105</v>
      </c>
      <c r="AF114" s="40" t="str">
        <f ca="1">IFERROR(__xludf.DUMMYFUNCTION("VLOOKUP($D231,IMPORTRANGE(""1F5N2lheBqU_ssv2fEg7XSiyl0_Jtf24RQubw3IWp7fc"",""'LC-2 BOM'!C2:AF1000""),AB$1,FALSE)"),"WFF LC-2 Liquid Oxygen Schematic MP-105")</f>
        <v>WFF LC-2 Liquid Oxygen Schematic MP-105</v>
      </c>
      <c r="AG114" s="40" t="str">
        <f ca="1">IFERROR(__xludf.DUMMYFUNCTION("VLOOKUP($D231,IMPORTRANGE(""1F5N2lheBqU_ssv2fEg7XSiyl0_Jtf24RQubw3IWp7fc"",""'LC-2 BOM'!C2:AF1000""),AB$1,FALSE)"),"WFF LC-2 Liquid Oxygen Schematic MP-105")</f>
        <v>WFF LC-2 Liquid Oxygen Schematic MP-105</v>
      </c>
      <c r="AH114" s="40" t="str">
        <f ca="1">IFERROR(__xludf.DUMMYFUNCTION("VLOOKUP($D231,IMPORTRANGE(""1F5N2lheBqU_ssv2fEg7XSiyl0_Jtf24RQubw3IWp7fc"",""'LC-2 BOM'!C2:AF1000""),AB$1,FALSE)"),"WFF LC-2 Liquid Oxygen Schematic MP-105")</f>
        <v>WFF LC-2 Liquid Oxygen Schematic MP-105</v>
      </c>
      <c r="AI114" s="40" t="str">
        <f ca="1">IFERROR(__xludf.DUMMYFUNCTION("VLOOKUP($D231,IMPORTRANGE(""1F5N2lheBqU_ssv2fEg7XSiyl0_Jtf24RQubw3IWp7fc"",""'LC-2 BOM'!C2:AF1000""),AB$1,FALSE)"),"WFF LC-2 Liquid Oxygen Schematic MP-105")</f>
        <v>WFF LC-2 Liquid Oxygen Schematic MP-105</v>
      </c>
      <c r="AJ114" s="40" t="str">
        <f ca="1">IFERROR(__xludf.DUMMYFUNCTION("VLOOKUP($D231,IMPORTRANGE(""1F5N2lheBqU_ssv2fEg7XSiyl0_Jtf24RQubw3IWp7fc"",""'LC-2 BOM'!C2:AF1000""),AB$1,FALSE)"),"WFF LC-2 Liquid Oxygen Schematic MP-105")</f>
        <v>WFF LC-2 Liquid Oxygen Schematic MP-105</v>
      </c>
      <c r="AK114" s="40" t="str">
        <f ca="1">IFERROR(__xludf.DUMMYFUNCTION("VLOOKUP($D231,IMPORTRANGE(""1F5N2lheBqU_ssv2fEg7XSiyl0_Jtf24RQubw3IWp7fc"",""'LC-2 BOM'!C2:AF1000""),AB$1,FALSE)"),"WFF LC-2 Liquid Oxygen Schematic MP-105")</f>
        <v>WFF LC-2 Liquid Oxygen Schematic MP-105</v>
      </c>
      <c r="AL114" s="40" t="str">
        <f ca="1">IFERROR(__xludf.DUMMYFUNCTION("VLOOKUP($D231,IMPORTRANGE(""1F5N2lheBqU_ssv2fEg7XSiyl0_Jtf24RQubw3IWp7fc"",""'LC-2 BOM'!C2:AF1000""),AB$1,FALSE)"),"WFF LC-2 Liquid Oxygen Schematic MP-105")</f>
        <v>WFF LC-2 Liquid Oxygen Schematic MP-105</v>
      </c>
      <c r="AM114" s="40" t="str">
        <f ca="1">IFERROR(__xludf.DUMMYFUNCTION("VLOOKUP($D231,IMPORTRANGE(""1F5N2lheBqU_ssv2fEg7XSiyl0_Jtf24RQubw3IWp7fc"",""'LC-2 BOM'!C2:AF1000""),AB$1,FALSE)"),"WFF LC-2 Liquid Oxygen Schematic MP-105")</f>
        <v>WFF LC-2 Liquid Oxygen Schematic MP-105</v>
      </c>
      <c r="AN114" s="40" t="str">
        <f ca="1">IFERROR(__xludf.DUMMYFUNCTION("VLOOKUP($D231,IMPORTRANGE(""1F5N2lheBqU_ssv2fEg7XSiyl0_Jtf24RQubw3IWp7fc"",""'LC-2 BOM'!C2:AF1000""),AB$1,FALSE)"),"WFF LC-2 Liquid Oxygen Schematic MP-105")</f>
        <v>WFF LC-2 Liquid Oxygen Schematic MP-105</v>
      </c>
      <c r="AO114" s="40" t="str">
        <f ca="1">IFERROR(__xludf.DUMMYFUNCTION("VLOOKUP($D231,IMPORTRANGE(""1F5N2lheBqU_ssv2fEg7XSiyl0_Jtf24RQubw3IWp7fc"",""'LC-2 BOM'!C2:AF1000""),AB$1,FALSE)"),"WFF LC-2 Liquid Oxygen Schematic MP-105")</f>
        <v>WFF LC-2 Liquid Oxygen Schematic MP-105</v>
      </c>
      <c r="AP114" s="40" t="str">
        <f ca="1">IFERROR(__xludf.DUMMYFUNCTION("VLOOKUP($D231,IMPORTRANGE(""1F5N2lheBqU_ssv2fEg7XSiyl0_Jtf24RQubw3IWp7fc"",""'LC-2 BOM'!C2:AF1000""),AB$1,FALSE)"),"WFF LC-2 Liquid Oxygen Schematic MP-105")</f>
        <v>WFF LC-2 Liquid Oxygen Schematic MP-105</v>
      </c>
      <c r="AQ114" s="40" t="str">
        <f ca="1">IFERROR(__xludf.DUMMYFUNCTION("VLOOKUP($D231,IMPORTRANGE(""1F5N2lheBqU_ssv2fEg7XSiyl0_Jtf24RQubw3IWp7fc"",""'LC-2 BOM'!C2:AF1000""),AB$1,FALSE)"),"WFF LC-2 Liquid Oxygen Schematic MP-105")</f>
        <v>WFF LC-2 Liquid Oxygen Schematic MP-105</v>
      </c>
      <c r="AR114" s="40" t="str">
        <f ca="1">IFERROR(__xludf.DUMMYFUNCTION("VLOOKUP($D231,IMPORTRANGE(""1F5N2lheBqU_ssv2fEg7XSiyl0_Jtf24RQubw3IWp7fc"",""'LC-2 BOM'!C2:AF1000""),AB$1,FALSE)"),"WFF LC-2 Liquid Oxygen Schematic MP-105")</f>
        <v>WFF LC-2 Liquid Oxygen Schematic MP-105</v>
      </c>
      <c r="AS114" s="40" t="str">
        <f ca="1">IFERROR(__xludf.DUMMYFUNCTION("VLOOKUP($D231,IMPORTRANGE(""1F5N2lheBqU_ssv2fEg7XSiyl0_Jtf24RQubw3IWp7fc"",""'LC-2 BOM'!C2:AF1000""),AB$1,FALSE)"),"WFF LC-2 Liquid Oxygen Schematic MP-105")</f>
        <v>WFF LC-2 Liquid Oxygen Schematic MP-105</v>
      </c>
      <c r="AT114" s="40" t="str">
        <f ca="1">IFERROR(__xludf.DUMMYFUNCTION("VLOOKUP($D231,IMPORTRANGE(""1F5N2lheBqU_ssv2fEg7XSiyl0_Jtf24RQubw3IWp7fc"",""'LC-2 BOM'!C2:AF1000""),AB$1,FALSE)"),"WFF LC-2 Liquid Oxygen Schematic MP-105")</f>
        <v>WFF LC-2 Liquid Oxygen Schematic MP-105</v>
      </c>
      <c r="AU114" s="40" t="str">
        <f ca="1">IFERROR(__xludf.DUMMYFUNCTION("VLOOKUP($D231,IMPORTRANGE(""1F5N2lheBqU_ssv2fEg7XSiyl0_Jtf24RQubw3IWp7fc"",""'LC-2 BOM'!C2:AF1000""),AB$1,FALSE)"),"WFF LC-2 Liquid Oxygen Schematic MP-105")</f>
        <v>WFF LC-2 Liquid Oxygen Schematic MP-105</v>
      </c>
      <c r="AV114" s="40" t="str">
        <f ca="1">IFERROR(__xludf.DUMMYFUNCTION("VLOOKUP($D231,IMPORTRANGE(""1F5N2lheBqU_ssv2fEg7XSiyl0_Jtf24RQubw3IWp7fc"",""'LC-2 BOM'!C2:AF1000""),AB$1,FALSE)"),"WFF LC-2 Liquid Oxygen Schematic MP-105")</f>
        <v>WFF LC-2 Liquid Oxygen Schematic MP-105</v>
      </c>
      <c r="AW114" s="40" t="str">
        <f ca="1">IFERROR(__xludf.DUMMYFUNCTION("VLOOKUP($D231,IMPORTRANGE(""1F5N2lheBqU_ssv2fEg7XSiyl0_Jtf24RQubw3IWp7fc"",""'LC-2 BOM'!C2:AF1000""),AB$1,FALSE)"),"WFF LC-2 Liquid Oxygen Schematic MP-105")</f>
        <v>WFF LC-2 Liquid Oxygen Schematic MP-105</v>
      </c>
      <c r="AX114" s="40" t="str">
        <f ca="1">IFERROR(__xludf.DUMMYFUNCTION("VLOOKUP($D231,IMPORTRANGE(""1F5N2lheBqU_ssv2fEg7XSiyl0_Jtf24RQubw3IWp7fc"",""'LC-2 BOM'!C2:AF1000""),AB$1,FALSE)"),"WFF LC-2 Liquid Oxygen Schematic MP-105")</f>
        <v>WFF LC-2 Liquid Oxygen Schematic MP-105</v>
      </c>
      <c r="AY114" s="40" t="str">
        <f ca="1">IFERROR(__xludf.DUMMYFUNCTION("VLOOKUP($D231,IMPORTRANGE(""1F5N2lheBqU_ssv2fEg7XSiyl0_Jtf24RQubw3IWp7fc"",""'LC-2 BOM'!C2:AF1000""),AB$1,FALSE)"),"WFF LC-2 Liquid Oxygen Schematic MP-105")</f>
        <v>WFF LC-2 Liquid Oxygen Schematic MP-105</v>
      </c>
      <c r="AZ114" s="40" t="str">
        <f ca="1">IFERROR(__xludf.DUMMYFUNCTION("VLOOKUP($D231,IMPORTRANGE(""1F5N2lheBqU_ssv2fEg7XSiyl0_Jtf24RQubw3IWp7fc"",""'LC-2 BOM'!C2:AF1000""),AB$1,FALSE)"),"WFF LC-2 Liquid Oxygen Schematic MP-105")</f>
        <v>WFF LC-2 Liquid Oxygen Schematic MP-105</v>
      </c>
      <c r="BA114" s="40" t="str">
        <f ca="1">IFERROR(__xludf.DUMMYFUNCTION("VLOOKUP($D231,IMPORTRANGE(""1F5N2lheBqU_ssv2fEg7XSiyl0_Jtf24RQubw3IWp7fc"",""'LC-2 BOM'!C2:AF1000""),AB$1,FALSE)"),"WFF LC-2 Liquid Oxygen Schematic MP-105")</f>
        <v>WFF LC-2 Liquid Oxygen Schematic MP-105</v>
      </c>
    </row>
    <row r="115" spans="1:53" ht="14.25">
      <c r="A115" s="119" t="str">
        <f>CONCATENATE(VLOOKUP(E115,Systems,2,FALSE),"-",VLOOKUP(F115,Subsystems,2,FALSE),"-",VLOOKUP(G115,Components,2,FALSE),"-",VLOOKUP(R115,Metrics,2,FALSE),"-",B115)</f>
        <v>LOX-LS1-LS-PxO-393</v>
      </c>
      <c r="B115" s="100">
        <v>393</v>
      </c>
      <c r="C115" s="99" t="s">
        <v>318</v>
      </c>
      <c r="D115" s="99" t="s">
        <v>319</v>
      </c>
      <c r="E115" s="99" t="s">
        <v>184</v>
      </c>
      <c r="F115" s="99" t="s">
        <v>220</v>
      </c>
      <c r="G115" s="99" t="s">
        <v>88</v>
      </c>
      <c r="H115" s="100" t="s">
        <v>89</v>
      </c>
      <c r="I115" s="100" t="str">
        <f>VLOOKUP(L115,InterfaceCards,2,FALSE)</f>
        <v>C2</v>
      </c>
      <c r="J115" s="39" t="str">
        <f>VLOOKUP(I115,'REF - Interface Cards'!$F$2:$G$11,2,FALSE)</f>
        <v>CB8</v>
      </c>
      <c r="K115" s="100">
        <f>VLOOKUP(L115,InterfaceCards,3,FALSE)</f>
        <v>6</v>
      </c>
      <c r="L115" s="99" t="s">
        <v>227</v>
      </c>
      <c r="M115" s="99">
        <v>22</v>
      </c>
      <c r="N115" s="96">
        <v>18</v>
      </c>
      <c r="O115" s="100" t="s">
        <v>187</v>
      </c>
      <c r="P115" s="99"/>
      <c r="Q115" s="99"/>
      <c r="R115" s="268" t="s">
        <v>95</v>
      </c>
      <c r="S115" s="99" t="s">
        <v>96</v>
      </c>
      <c r="T115" s="264"/>
      <c r="U115" s="205"/>
      <c r="V115" s="205" t="b">
        <v>0</v>
      </c>
      <c r="W115" s="115" t="str">
        <f>CONCATENATE(L115,":",N115)</f>
        <v>DI8:18</v>
      </c>
      <c r="X115" s="40" t="str">
        <f ca="1">IFERROR(__xludf.DUMMYFUNCTION("VLOOKUP($D119,IMPORTRANGE(""1F5N2lheBqU_ssv2fEg7XSiyl0_Jtf24RQubw3IWp7fc"",""'LC-2 BOM'!C2:AF1000""),X$1,FALSE)"),"05C360")</f>
        <v>05C360</v>
      </c>
      <c r="Y115" s="40" t="str">
        <f ca="1">IFERROR(__xludf.DUMMYFUNCTION("VLOOKUP($D264,IMPORTRANGE(""1F5N2lheBqU_ssv2fEg7XSiyl0_Jtf24RQubw3IWp7fc"",""'LC-2 BOM'!C2:AF900""),Y$1,FALSE)"),"Controller")</f>
        <v>Controller</v>
      </c>
      <c r="Z115" s="40" t="str">
        <f ca="1">IFERROR(__xludf.DUMMYFUNCTION("VLOOKUP($D264,IMPORTRANGE(""1F5N2lheBqU_ssv2fEg7XSiyl0_Jtf24RQubw3IWp7fc"",""'LC-2 BOM'!C2:AF900""),Y$1,FALSE)"),"Controller")</f>
        <v>Controller</v>
      </c>
      <c r="AA115" s="40" t="str">
        <f ca="1">IFERROR(__xludf.DUMMYFUNCTION("VLOOKUP($D264,IMPORTRANGE(""1F5N2lheBqU_ssv2fEg7XSiyl0_Jtf24RQubw3IWp7fc"",""'LC-2 BOM'!C2:AF900""),Y$1,FALSE)"),"Controller")</f>
        <v>Controller</v>
      </c>
      <c r="AB115" s="40" t="str">
        <f ca="1">IFERROR(__xludf.DUMMYFUNCTION("VLOOKUP($D264,IMPORTRANGE(""1F5N2lheBqU_ssv2fEg7XSiyl0_Jtf24RQubw3IWp7fc"",""'LC-2 BOM'!C2:AF1000""),AB$1,FALSE)"),"WFF LC-2 Liquid Oxygen Schematic MP-105")</f>
        <v>WFF LC-2 Liquid Oxygen Schematic MP-105</v>
      </c>
      <c r="AC115" s="40" t="str">
        <f ca="1">IFERROR(__xludf.DUMMYFUNCTION("VLOOKUP($D264,IMPORTRANGE(""1F5N2lheBqU_ssv2fEg7XSiyl0_Jtf24RQubw3IWp7fc"",""'LC-2 BOM'!C2:AF1000""),AB$1,FALSE)"),"WFF LC-2 Liquid Oxygen Schematic MP-105")</f>
        <v>WFF LC-2 Liquid Oxygen Schematic MP-105</v>
      </c>
      <c r="AD115" s="40" t="str">
        <f ca="1">IFERROR(__xludf.DUMMYFUNCTION("VLOOKUP($D264,IMPORTRANGE(""1F5N2lheBqU_ssv2fEg7XSiyl0_Jtf24RQubw3IWp7fc"",""'LC-2 BOM'!C2:AF1000""),AB$1,FALSE)"),"WFF LC-2 Liquid Oxygen Schematic MP-105")</f>
        <v>WFF LC-2 Liquid Oxygen Schematic MP-105</v>
      </c>
      <c r="AE115" s="40" t="str">
        <f ca="1">IFERROR(__xludf.DUMMYFUNCTION("VLOOKUP($D264,IMPORTRANGE(""1F5N2lheBqU_ssv2fEg7XSiyl0_Jtf24RQubw3IWp7fc"",""'LC-2 BOM'!C2:AF1000""),AB$1,FALSE)"),"WFF LC-2 Liquid Oxygen Schematic MP-105")</f>
        <v>WFF LC-2 Liquid Oxygen Schematic MP-105</v>
      </c>
      <c r="AF115" s="40" t="str">
        <f ca="1">IFERROR(__xludf.DUMMYFUNCTION("VLOOKUP($D264,IMPORTRANGE(""1F5N2lheBqU_ssv2fEg7XSiyl0_Jtf24RQubw3IWp7fc"",""'LC-2 BOM'!C2:AF1000""),AB$1,FALSE)"),"WFF LC-2 Liquid Oxygen Schematic MP-105")</f>
        <v>WFF LC-2 Liquid Oxygen Schematic MP-105</v>
      </c>
      <c r="AG115" s="40" t="str">
        <f ca="1">IFERROR(__xludf.DUMMYFUNCTION("VLOOKUP($D264,IMPORTRANGE(""1F5N2lheBqU_ssv2fEg7XSiyl0_Jtf24RQubw3IWp7fc"",""'LC-2 BOM'!C2:AF1000""),AB$1,FALSE)"),"WFF LC-2 Liquid Oxygen Schematic MP-105")</f>
        <v>WFF LC-2 Liquid Oxygen Schematic MP-105</v>
      </c>
      <c r="AH115" s="40" t="str">
        <f ca="1">IFERROR(__xludf.DUMMYFUNCTION("VLOOKUP($D264,IMPORTRANGE(""1F5N2lheBqU_ssv2fEg7XSiyl0_Jtf24RQubw3IWp7fc"",""'LC-2 BOM'!C2:AF1000""),AB$1,FALSE)"),"WFF LC-2 Liquid Oxygen Schematic MP-105")</f>
        <v>WFF LC-2 Liquid Oxygen Schematic MP-105</v>
      </c>
      <c r="AI115" s="40" t="str">
        <f ca="1">IFERROR(__xludf.DUMMYFUNCTION("VLOOKUP($D264,IMPORTRANGE(""1F5N2lheBqU_ssv2fEg7XSiyl0_Jtf24RQubw3IWp7fc"",""'LC-2 BOM'!C2:AF1000""),AB$1,FALSE)"),"WFF LC-2 Liquid Oxygen Schematic MP-105")</f>
        <v>WFF LC-2 Liquid Oxygen Schematic MP-105</v>
      </c>
      <c r="AJ115" s="40" t="str">
        <f ca="1">IFERROR(__xludf.DUMMYFUNCTION("VLOOKUP($D264,IMPORTRANGE(""1F5N2lheBqU_ssv2fEg7XSiyl0_Jtf24RQubw3IWp7fc"",""'LC-2 BOM'!C2:AF1000""),AB$1,FALSE)"),"WFF LC-2 Liquid Oxygen Schematic MP-105")</f>
        <v>WFF LC-2 Liquid Oxygen Schematic MP-105</v>
      </c>
      <c r="AK115" s="40" t="str">
        <f ca="1">IFERROR(__xludf.DUMMYFUNCTION("VLOOKUP($D264,IMPORTRANGE(""1F5N2lheBqU_ssv2fEg7XSiyl0_Jtf24RQubw3IWp7fc"",""'LC-2 BOM'!C2:AF1000""),AB$1,FALSE)"),"WFF LC-2 Liquid Oxygen Schematic MP-105")</f>
        <v>WFF LC-2 Liquid Oxygen Schematic MP-105</v>
      </c>
      <c r="AL115" s="40" t="str">
        <f ca="1">IFERROR(__xludf.DUMMYFUNCTION("VLOOKUP($D264,IMPORTRANGE(""1F5N2lheBqU_ssv2fEg7XSiyl0_Jtf24RQubw3IWp7fc"",""'LC-2 BOM'!C2:AF1000""),AB$1,FALSE)"),"WFF LC-2 Liquid Oxygen Schematic MP-105")</f>
        <v>WFF LC-2 Liquid Oxygen Schematic MP-105</v>
      </c>
      <c r="AM115" s="40" t="str">
        <f ca="1">IFERROR(__xludf.DUMMYFUNCTION("VLOOKUP($D264,IMPORTRANGE(""1F5N2lheBqU_ssv2fEg7XSiyl0_Jtf24RQubw3IWp7fc"",""'LC-2 BOM'!C2:AF1000""),AB$1,FALSE)"),"WFF LC-2 Liquid Oxygen Schematic MP-105")</f>
        <v>WFF LC-2 Liquid Oxygen Schematic MP-105</v>
      </c>
      <c r="AN115" s="40" t="str">
        <f ca="1">IFERROR(__xludf.DUMMYFUNCTION("VLOOKUP($D264,IMPORTRANGE(""1F5N2lheBqU_ssv2fEg7XSiyl0_Jtf24RQubw3IWp7fc"",""'LC-2 BOM'!C2:AF1000""),AB$1,FALSE)"),"WFF LC-2 Liquid Oxygen Schematic MP-105")</f>
        <v>WFF LC-2 Liquid Oxygen Schematic MP-105</v>
      </c>
      <c r="AO115" s="40" t="str">
        <f ca="1">IFERROR(__xludf.DUMMYFUNCTION("VLOOKUP($D264,IMPORTRANGE(""1F5N2lheBqU_ssv2fEg7XSiyl0_Jtf24RQubw3IWp7fc"",""'LC-2 BOM'!C2:AF1000""),AB$1,FALSE)"),"WFF LC-2 Liquid Oxygen Schematic MP-105")</f>
        <v>WFF LC-2 Liquid Oxygen Schematic MP-105</v>
      </c>
      <c r="AP115" s="40" t="str">
        <f ca="1">IFERROR(__xludf.DUMMYFUNCTION("VLOOKUP($D264,IMPORTRANGE(""1F5N2lheBqU_ssv2fEg7XSiyl0_Jtf24RQubw3IWp7fc"",""'LC-2 BOM'!C2:AF1000""),AB$1,FALSE)"),"WFF LC-2 Liquid Oxygen Schematic MP-105")</f>
        <v>WFF LC-2 Liquid Oxygen Schematic MP-105</v>
      </c>
      <c r="AQ115" s="40" t="str">
        <f ca="1">IFERROR(__xludf.DUMMYFUNCTION("VLOOKUP($D264,IMPORTRANGE(""1F5N2lheBqU_ssv2fEg7XSiyl0_Jtf24RQubw3IWp7fc"",""'LC-2 BOM'!C2:AF1000""),AB$1,FALSE)"),"WFF LC-2 Liquid Oxygen Schematic MP-105")</f>
        <v>WFF LC-2 Liquid Oxygen Schematic MP-105</v>
      </c>
      <c r="AR115" s="40" t="str">
        <f ca="1">IFERROR(__xludf.DUMMYFUNCTION("VLOOKUP($D264,IMPORTRANGE(""1F5N2lheBqU_ssv2fEg7XSiyl0_Jtf24RQubw3IWp7fc"",""'LC-2 BOM'!C2:AF1000""),AB$1,FALSE)"),"WFF LC-2 Liquid Oxygen Schematic MP-105")</f>
        <v>WFF LC-2 Liquid Oxygen Schematic MP-105</v>
      </c>
      <c r="AS115" s="40" t="str">
        <f ca="1">IFERROR(__xludf.DUMMYFUNCTION("VLOOKUP($D264,IMPORTRANGE(""1F5N2lheBqU_ssv2fEg7XSiyl0_Jtf24RQubw3IWp7fc"",""'LC-2 BOM'!C2:AF1000""),AB$1,FALSE)"),"WFF LC-2 Liquid Oxygen Schematic MP-105")</f>
        <v>WFF LC-2 Liquid Oxygen Schematic MP-105</v>
      </c>
      <c r="AT115" s="40" t="str">
        <f ca="1">IFERROR(__xludf.DUMMYFUNCTION("VLOOKUP($D264,IMPORTRANGE(""1F5N2lheBqU_ssv2fEg7XSiyl0_Jtf24RQubw3IWp7fc"",""'LC-2 BOM'!C2:AF1000""),AB$1,FALSE)"),"WFF LC-2 Liquid Oxygen Schematic MP-105")</f>
        <v>WFF LC-2 Liquid Oxygen Schematic MP-105</v>
      </c>
      <c r="AU115" s="40" t="str">
        <f ca="1">IFERROR(__xludf.DUMMYFUNCTION("VLOOKUP($D264,IMPORTRANGE(""1F5N2lheBqU_ssv2fEg7XSiyl0_Jtf24RQubw3IWp7fc"",""'LC-2 BOM'!C2:AF1000""),AB$1,FALSE)"),"WFF LC-2 Liquid Oxygen Schematic MP-105")</f>
        <v>WFF LC-2 Liquid Oxygen Schematic MP-105</v>
      </c>
      <c r="AV115" s="40" t="str">
        <f ca="1">IFERROR(__xludf.DUMMYFUNCTION("VLOOKUP($D264,IMPORTRANGE(""1F5N2lheBqU_ssv2fEg7XSiyl0_Jtf24RQubw3IWp7fc"",""'LC-2 BOM'!C2:AF1000""),AB$1,FALSE)"),"WFF LC-2 Liquid Oxygen Schematic MP-105")</f>
        <v>WFF LC-2 Liquid Oxygen Schematic MP-105</v>
      </c>
      <c r="AW115" s="40" t="str">
        <f ca="1">IFERROR(__xludf.DUMMYFUNCTION("VLOOKUP($D264,IMPORTRANGE(""1F5N2lheBqU_ssv2fEg7XSiyl0_Jtf24RQubw3IWp7fc"",""'LC-2 BOM'!C2:AF1000""),AB$1,FALSE)"),"WFF LC-2 Liquid Oxygen Schematic MP-105")</f>
        <v>WFF LC-2 Liquid Oxygen Schematic MP-105</v>
      </c>
      <c r="AX115" s="40" t="str">
        <f ca="1">IFERROR(__xludf.DUMMYFUNCTION("VLOOKUP($D264,IMPORTRANGE(""1F5N2lheBqU_ssv2fEg7XSiyl0_Jtf24RQubw3IWp7fc"",""'LC-2 BOM'!C2:AF1000""),AB$1,FALSE)"),"WFF LC-2 Liquid Oxygen Schematic MP-105")</f>
        <v>WFF LC-2 Liquid Oxygen Schematic MP-105</v>
      </c>
      <c r="AY115" s="40" t="str">
        <f ca="1">IFERROR(__xludf.DUMMYFUNCTION("VLOOKUP($D264,IMPORTRANGE(""1F5N2lheBqU_ssv2fEg7XSiyl0_Jtf24RQubw3IWp7fc"",""'LC-2 BOM'!C2:AF1000""),AB$1,FALSE)"),"WFF LC-2 Liquid Oxygen Schematic MP-105")</f>
        <v>WFF LC-2 Liquid Oxygen Schematic MP-105</v>
      </c>
      <c r="AZ115" s="40" t="str">
        <f ca="1">IFERROR(__xludf.DUMMYFUNCTION("VLOOKUP($D264,IMPORTRANGE(""1F5N2lheBqU_ssv2fEg7XSiyl0_Jtf24RQubw3IWp7fc"",""'LC-2 BOM'!C2:AF1000""),AB$1,FALSE)"),"WFF LC-2 Liquid Oxygen Schematic MP-105")</f>
        <v>WFF LC-2 Liquid Oxygen Schematic MP-105</v>
      </c>
      <c r="BA115" s="40" t="str">
        <f ca="1">IFERROR(__xludf.DUMMYFUNCTION("VLOOKUP($D264,IMPORTRANGE(""1F5N2lheBqU_ssv2fEg7XSiyl0_Jtf24RQubw3IWp7fc"",""'LC-2 BOM'!C2:AF1000""),AB$1,FALSE)"),"WFF LC-2 Liquid Oxygen Schematic MP-105")</f>
        <v>WFF LC-2 Liquid Oxygen Schematic MP-105</v>
      </c>
    </row>
    <row r="116" spans="1:53" ht="14.25">
      <c r="A116" s="119" t="str">
        <f>CONCATENATE(VLOOKUP(E116,Systems,2,FALSE),"-",VLOOKUP(F116,Subsystems,2,FALSE),"-",VLOOKUP(G116,Components,2,FALSE),"-",VLOOKUP(R116,Metrics,2,FALSE),"-",B116)</f>
        <v>LOX-LS1-LS-PxC-394</v>
      </c>
      <c r="B116" s="100">
        <v>394</v>
      </c>
      <c r="C116" s="99" t="s">
        <v>320</v>
      </c>
      <c r="D116" s="99" t="s">
        <v>319</v>
      </c>
      <c r="E116" s="99" t="s">
        <v>184</v>
      </c>
      <c r="F116" s="99" t="s">
        <v>220</v>
      </c>
      <c r="G116" s="99" t="s">
        <v>88</v>
      </c>
      <c r="H116" s="100" t="s">
        <v>89</v>
      </c>
      <c r="I116" s="100" t="str">
        <f>VLOOKUP(L116,InterfaceCards,2,FALSE)</f>
        <v>C2</v>
      </c>
      <c r="J116" s="39" t="str">
        <f>VLOOKUP(I116,'REF - Interface Cards'!$F$2:$G$11,2,FALSE)</f>
        <v>CB8</v>
      </c>
      <c r="K116" s="267">
        <f>VLOOKUP(L116,InterfaceCards,3,FALSE)</f>
        <v>6</v>
      </c>
      <c r="L116" s="99" t="s">
        <v>227</v>
      </c>
      <c r="M116" s="99">
        <v>23</v>
      </c>
      <c r="N116" s="96">
        <v>19</v>
      </c>
      <c r="O116" s="100" t="s">
        <v>187</v>
      </c>
      <c r="P116" s="99"/>
      <c r="Q116" s="99"/>
      <c r="R116" s="100" t="s">
        <v>99</v>
      </c>
      <c r="S116" s="99" t="s">
        <v>96</v>
      </c>
      <c r="T116" s="264"/>
      <c r="U116" s="205"/>
      <c r="V116" s="205" t="b">
        <v>0</v>
      </c>
      <c r="W116" s="115" t="str">
        <f>CONCATENATE(L116,":",N116)</f>
        <v>DI8:19</v>
      </c>
      <c r="X116" s="40" t="str">
        <f ca="1">IFERROR(__xludf.DUMMYFUNCTION("VLOOKUP($D119,IMPORTRANGE(""1F5N2lheBqU_ssv2fEg7XSiyl0_Jtf24RQubw3IWp7fc"",""'LC-2 BOM'!C2:AF1000""),X$1,FALSE)"),"05C360")</f>
        <v>05C360</v>
      </c>
      <c r="Y116" s="40" t="str">
        <f ca="1">IFERROR(__xludf.DUMMYFUNCTION("VLOOKUP($D265,IMPORTRANGE(""1F5N2lheBqU_ssv2fEg7XSiyl0_Jtf24RQubw3IWp7fc"",""'LC-2 BOM'!C2:AF900""),Y$1,FALSE)"),"Controller")</f>
        <v>Controller</v>
      </c>
      <c r="Z116" s="40" t="str">
        <f ca="1">IFERROR(__xludf.DUMMYFUNCTION("VLOOKUP($D265,IMPORTRANGE(""1F5N2lheBqU_ssv2fEg7XSiyl0_Jtf24RQubw3IWp7fc"",""'LC-2 BOM'!C2:AF900""),Y$1,FALSE)"),"Controller")</f>
        <v>Controller</v>
      </c>
      <c r="AA116" s="40" t="str">
        <f ca="1">IFERROR(__xludf.DUMMYFUNCTION("VLOOKUP($D265,IMPORTRANGE(""1F5N2lheBqU_ssv2fEg7XSiyl0_Jtf24RQubw3IWp7fc"",""'LC-2 BOM'!C2:AF900""),Y$1,FALSE)"),"Controller")</f>
        <v>Controller</v>
      </c>
      <c r="AB116" s="40" t="str">
        <f ca="1">IFERROR(__xludf.DUMMYFUNCTION("VLOOKUP($D265,IMPORTRANGE(""1F5N2lheBqU_ssv2fEg7XSiyl0_Jtf24RQubw3IWp7fc"",""'LC-2 BOM'!C2:AF1000""),AB$1,FALSE)"),"WFF LC-2 Liquid Oxygen Schematic MP-105")</f>
        <v>WFF LC-2 Liquid Oxygen Schematic MP-105</v>
      </c>
      <c r="AC116" s="40" t="str">
        <f ca="1">IFERROR(__xludf.DUMMYFUNCTION("VLOOKUP($D265,IMPORTRANGE(""1F5N2lheBqU_ssv2fEg7XSiyl0_Jtf24RQubw3IWp7fc"",""'LC-2 BOM'!C2:AF1000""),AB$1,FALSE)"),"WFF LC-2 Liquid Oxygen Schematic MP-105")</f>
        <v>WFF LC-2 Liquid Oxygen Schematic MP-105</v>
      </c>
      <c r="AD116" s="40" t="str">
        <f ca="1">IFERROR(__xludf.DUMMYFUNCTION("VLOOKUP($D265,IMPORTRANGE(""1F5N2lheBqU_ssv2fEg7XSiyl0_Jtf24RQubw3IWp7fc"",""'LC-2 BOM'!C2:AF1000""),AB$1,FALSE)"),"WFF LC-2 Liquid Oxygen Schematic MP-105")</f>
        <v>WFF LC-2 Liquid Oxygen Schematic MP-105</v>
      </c>
      <c r="AE116" s="40" t="str">
        <f ca="1">IFERROR(__xludf.DUMMYFUNCTION("VLOOKUP($D265,IMPORTRANGE(""1F5N2lheBqU_ssv2fEg7XSiyl0_Jtf24RQubw3IWp7fc"",""'LC-2 BOM'!C2:AF1000""),AB$1,FALSE)"),"WFF LC-2 Liquid Oxygen Schematic MP-105")</f>
        <v>WFF LC-2 Liquid Oxygen Schematic MP-105</v>
      </c>
      <c r="AF116" s="40" t="str">
        <f ca="1">IFERROR(__xludf.DUMMYFUNCTION("VLOOKUP($D265,IMPORTRANGE(""1F5N2lheBqU_ssv2fEg7XSiyl0_Jtf24RQubw3IWp7fc"",""'LC-2 BOM'!C2:AF1000""),AB$1,FALSE)"),"WFF LC-2 Liquid Oxygen Schematic MP-105")</f>
        <v>WFF LC-2 Liquid Oxygen Schematic MP-105</v>
      </c>
      <c r="AG116" s="40" t="str">
        <f ca="1">IFERROR(__xludf.DUMMYFUNCTION("VLOOKUP($D265,IMPORTRANGE(""1F5N2lheBqU_ssv2fEg7XSiyl0_Jtf24RQubw3IWp7fc"",""'LC-2 BOM'!C2:AF1000""),AB$1,FALSE)"),"WFF LC-2 Liquid Oxygen Schematic MP-105")</f>
        <v>WFF LC-2 Liquid Oxygen Schematic MP-105</v>
      </c>
      <c r="AH116" s="40" t="str">
        <f ca="1">IFERROR(__xludf.DUMMYFUNCTION("VLOOKUP($D265,IMPORTRANGE(""1F5N2lheBqU_ssv2fEg7XSiyl0_Jtf24RQubw3IWp7fc"",""'LC-2 BOM'!C2:AF1000""),AB$1,FALSE)"),"WFF LC-2 Liquid Oxygen Schematic MP-105")</f>
        <v>WFF LC-2 Liquid Oxygen Schematic MP-105</v>
      </c>
      <c r="AI116" s="40" t="str">
        <f ca="1">IFERROR(__xludf.DUMMYFUNCTION("VLOOKUP($D265,IMPORTRANGE(""1F5N2lheBqU_ssv2fEg7XSiyl0_Jtf24RQubw3IWp7fc"",""'LC-2 BOM'!C2:AF1000""),AB$1,FALSE)"),"WFF LC-2 Liquid Oxygen Schematic MP-105")</f>
        <v>WFF LC-2 Liquid Oxygen Schematic MP-105</v>
      </c>
      <c r="AJ116" s="40" t="str">
        <f ca="1">IFERROR(__xludf.DUMMYFUNCTION("VLOOKUP($D265,IMPORTRANGE(""1F5N2lheBqU_ssv2fEg7XSiyl0_Jtf24RQubw3IWp7fc"",""'LC-2 BOM'!C2:AF1000""),AB$1,FALSE)"),"WFF LC-2 Liquid Oxygen Schematic MP-105")</f>
        <v>WFF LC-2 Liquid Oxygen Schematic MP-105</v>
      </c>
      <c r="AK116" s="40" t="str">
        <f ca="1">IFERROR(__xludf.DUMMYFUNCTION("VLOOKUP($D265,IMPORTRANGE(""1F5N2lheBqU_ssv2fEg7XSiyl0_Jtf24RQubw3IWp7fc"",""'LC-2 BOM'!C2:AF1000""),AB$1,FALSE)"),"WFF LC-2 Liquid Oxygen Schematic MP-105")</f>
        <v>WFF LC-2 Liquid Oxygen Schematic MP-105</v>
      </c>
      <c r="AL116" s="40" t="str">
        <f ca="1">IFERROR(__xludf.DUMMYFUNCTION("VLOOKUP($D265,IMPORTRANGE(""1F5N2lheBqU_ssv2fEg7XSiyl0_Jtf24RQubw3IWp7fc"",""'LC-2 BOM'!C2:AF1000""),AB$1,FALSE)"),"WFF LC-2 Liquid Oxygen Schematic MP-105")</f>
        <v>WFF LC-2 Liquid Oxygen Schematic MP-105</v>
      </c>
      <c r="AM116" s="40" t="str">
        <f ca="1">IFERROR(__xludf.DUMMYFUNCTION("VLOOKUP($D265,IMPORTRANGE(""1F5N2lheBqU_ssv2fEg7XSiyl0_Jtf24RQubw3IWp7fc"",""'LC-2 BOM'!C2:AF1000""),AB$1,FALSE)"),"WFF LC-2 Liquid Oxygen Schematic MP-105")</f>
        <v>WFF LC-2 Liquid Oxygen Schematic MP-105</v>
      </c>
      <c r="AN116" s="40" t="str">
        <f ca="1">IFERROR(__xludf.DUMMYFUNCTION("VLOOKUP($D265,IMPORTRANGE(""1F5N2lheBqU_ssv2fEg7XSiyl0_Jtf24RQubw3IWp7fc"",""'LC-2 BOM'!C2:AF1000""),AB$1,FALSE)"),"WFF LC-2 Liquid Oxygen Schematic MP-105")</f>
        <v>WFF LC-2 Liquid Oxygen Schematic MP-105</v>
      </c>
      <c r="AO116" s="40" t="str">
        <f ca="1">IFERROR(__xludf.DUMMYFUNCTION("VLOOKUP($D265,IMPORTRANGE(""1F5N2lheBqU_ssv2fEg7XSiyl0_Jtf24RQubw3IWp7fc"",""'LC-2 BOM'!C2:AF1000""),AB$1,FALSE)"),"WFF LC-2 Liquid Oxygen Schematic MP-105")</f>
        <v>WFF LC-2 Liquid Oxygen Schematic MP-105</v>
      </c>
      <c r="AP116" s="40" t="str">
        <f ca="1">IFERROR(__xludf.DUMMYFUNCTION("VLOOKUP($D265,IMPORTRANGE(""1F5N2lheBqU_ssv2fEg7XSiyl0_Jtf24RQubw3IWp7fc"",""'LC-2 BOM'!C2:AF1000""),AB$1,FALSE)"),"WFF LC-2 Liquid Oxygen Schematic MP-105")</f>
        <v>WFF LC-2 Liquid Oxygen Schematic MP-105</v>
      </c>
      <c r="AQ116" s="40" t="str">
        <f ca="1">IFERROR(__xludf.DUMMYFUNCTION("VLOOKUP($D265,IMPORTRANGE(""1F5N2lheBqU_ssv2fEg7XSiyl0_Jtf24RQubw3IWp7fc"",""'LC-2 BOM'!C2:AF1000""),AB$1,FALSE)"),"WFF LC-2 Liquid Oxygen Schematic MP-105")</f>
        <v>WFF LC-2 Liquid Oxygen Schematic MP-105</v>
      </c>
      <c r="AR116" s="40" t="str">
        <f ca="1">IFERROR(__xludf.DUMMYFUNCTION("VLOOKUP($D265,IMPORTRANGE(""1F5N2lheBqU_ssv2fEg7XSiyl0_Jtf24RQubw3IWp7fc"",""'LC-2 BOM'!C2:AF1000""),AB$1,FALSE)"),"WFF LC-2 Liquid Oxygen Schematic MP-105")</f>
        <v>WFF LC-2 Liquid Oxygen Schematic MP-105</v>
      </c>
      <c r="AS116" s="40" t="str">
        <f ca="1">IFERROR(__xludf.DUMMYFUNCTION("VLOOKUP($D265,IMPORTRANGE(""1F5N2lheBqU_ssv2fEg7XSiyl0_Jtf24RQubw3IWp7fc"",""'LC-2 BOM'!C2:AF1000""),AB$1,FALSE)"),"WFF LC-2 Liquid Oxygen Schematic MP-105")</f>
        <v>WFF LC-2 Liquid Oxygen Schematic MP-105</v>
      </c>
      <c r="AT116" s="40" t="str">
        <f ca="1">IFERROR(__xludf.DUMMYFUNCTION("VLOOKUP($D265,IMPORTRANGE(""1F5N2lheBqU_ssv2fEg7XSiyl0_Jtf24RQubw3IWp7fc"",""'LC-2 BOM'!C2:AF1000""),AB$1,FALSE)"),"WFF LC-2 Liquid Oxygen Schematic MP-105")</f>
        <v>WFF LC-2 Liquid Oxygen Schematic MP-105</v>
      </c>
      <c r="AU116" s="40" t="str">
        <f ca="1">IFERROR(__xludf.DUMMYFUNCTION("VLOOKUP($D265,IMPORTRANGE(""1F5N2lheBqU_ssv2fEg7XSiyl0_Jtf24RQubw3IWp7fc"",""'LC-2 BOM'!C2:AF1000""),AB$1,FALSE)"),"WFF LC-2 Liquid Oxygen Schematic MP-105")</f>
        <v>WFF LC-2 Liquid Oxygen Schematic MP-105</v>
      </c>
      <c r="AV116" s="40" t="str">
        <f ca="1">IFERROR(__xludf.DUMMYFUNCTION("VLOOKUP($D265,IMPORTRANGE(""1F5N2lheBqU_ssv2fEg7XSiyl0_Jtf24RQubw3IWp7fc"",""'LC-2 BOM'!C2:AF1000""),AB$1,FALSE)"),"WFF LC-2 Liquid Oxygen Schematic MP-105")</f>
        <v>WFF LC-2 Liquid Oxygen Schematic MP-105</v>
      </c>
      <c r="AW116" s="40" t="str">
        <f ca="1">IFERROR(__xludf.DUMMYFUNCTION("VLOOKUP($D265,IMPORTRANGE(""1F5N2lheBqU_ssv2fEg7XSiyl0_Jtf24RQubw3IWp7fc"",""'LC-2 BOM'!C2:AF1000""),AB$1,FALSE)"),"WFF LC-2 Liquid Oxygen Schematic MP-105")</f>
        <v>WFF LC-2 Liquid Oxygen Schematic MP-105</v>
      </c>
      <c r="AX116" s="40" t="str">
        <f ca="1">IFERROR(__xludf.DUMMYFUNCTION("VLOOKUP($D265,IMPORTRANGE(""1F5N2lheBqU_ssv2fEg7XSiyl0_Jtf24RQubw3IWp7fc"",""'LC-2 BOM'!C2:AF1000""),AB$1,FALSE)"),"WFF LC-2 Liquid Oxygen Schematic MP-105")</f>
        <v>WFF LC-2 Liquid Oxygen Schematic MP-105</v>
      </c>
      <c r="AY116" s="40" t="str">
        <f ca="1">IFERROR(__xludf.DUMMYFUNCTION("VLOOKUP($D265,IMPORTRANGE(""1F5N2lheBqU_ssv2fEg7XSiyl0_Jtf24RQubw3IWp7fc"",""'LC-2 BOM'!C2:AF1000""),AB$1,FALSE)"),"WFF LC-2 Liquid Oxygen Schematic MP-105")</f>
        <v>WFF LC-2 Liquid Oxygen Schematic MP-105</v>
      </c>
      <c r="AZ116" s="40" t="str">
        <f ca="1">IFERROR(__xludf.DUMMYFUNCTION("VLOOKUP($D265,IMPORTRANGE(""1F5N2lheBqU_ssv2fEg7XSiyl0_Jtf24RQubw3IWp7fc"",""'LC-2 BOM'!C2:AF1000""),AB$1,FALSE)"),"WFF LC-2 Liquid Oxygen Schematic MP-105")</f>
        <v>WFF LC-2 Liquid Oxygen Schematic MP-105</v>
      </c>
      <c r="BA116" s="40" t="str">
        <f ca="1">IFERROR(__xludf.DUMMYFUNCTION("VLOOKUP($D265,IMPORTRANGE(""1F5N2lheBqU_ssv2fEg7XSiyl0_Jtf24RQubw3IWp7fc"",""'LC-2 BOM'!C2:AF1000""),AB$1,FALSE)"),"WFF LC-2 Liquid Oxygen Schematic MP-105")</f>
        <v>WFF LC-2 Liquid Oxygen Schematic MP-105</v>
      </c>
    </row>
    <row r="117" spans="1:53" ht="14.25">
      <c r="A117" s="119" t="str">
        <f>CONCATENATE(VLOOKUP(E117,Systems,2,FALSE),"-",VLOOKUP(F117,Subsystems,2,FALSE),"-",VLOOKUP(G117,Components,2,FALSE),"-",VLOOKUP(R117,Metrics,2,FALSE),"-",B117)</f>
        <v>LOX-LS1-DVL-Pos-379</v>
      </c>
      <c r="B117" s="100">
        <v>379</v>
      </c>
      <c r="C117" s="99" t="s">
        <v>321</v>
      </c>
      <c r="D117" s="103" t="s">
        <v>322</v>
      </c>
      <c r="E117" s="99" t="s">
        <v>184</v>
      </c>
      <c r="F117" s="99" t="s">
        <v>220</v>
      </c>
      <c r="G117" s="99" t="s">
        <v>101</v>
      </c>
      <c r="H117" s="100" t="s">
        <v>102</v>
      </c>
      <c r="I117" s="100" t="str">
        <f>VLOOKUP(L117,InterfaceCards,2,FALSE)</f>
        <v>C2</v>
      </c>
      <c r="J117" s="39" t="str">
        <f>VLOOKUP(I117,'REF - Interface Cards'!$F$2:$G$11,2,FALSE)</f>
        <v>CB8</v>
      </c>
      <c r="K117" s="100">
        <f>VLOOKUP(L117,InterfaceCards,3,FALSE)</f>
        <v>4</v>
      </c>
      <c r="L117" s="99" t="s">
        <v>186</v>
      </c>
      <c r="M117" s="99">
        <v>17</v>
      </c>
      <c r="N117" s="96">
        <v>14</v>
      </c>
      <c r="O117" s="100" t="s">
        <v>187</v>
      </c>
      <c r="P117" s="205"/>
      <c r="Q117" s="205"/>
      <c r="R117" s="268" t="s">
        <v>149</v>
      </c>
      <c r="S117" s="119" t="s">
        <v>150</v>
      </c>
      <c r="T117" s="100"/>
      <c r="U117" s="205"/>
      <c r="V117" s="205" t="b">
        <v>0</v>
      </c>
      <c r="W117" s="115" t="str">
        <f>CONCATENATE(L117,":",N117)</f>
        <v>DO7:14</v>
      </c>
      <c r="X117" s="40" t="str">
        <f ca="1">IFERROR(__xludf.DUMMYFUNCTION("VLOOKUP($D119,IMPORTRANGE(""1F5N2lheBqU_ssv2fEg7XSiyl0_Jtf24RQubw3IWp7fc"",""'LC-2 BOM'!C2:AF1000""),X$1,FALSE)"),"05C360")</f>
        <v>05C360</v>
      </c>
      <c r="Y117" s="40" t="str">
        <f ca="1">IFERROR(__xludf.DUMMYFUNCTION("VLOOKUP($D226,IMPORTRANGE(""1F5N2lheBqU_ssv2fEg7XSiyl0_Jtf24RQubw3IWp7fc"",""'LC-2 BOM'!C2:AF900""),Y$1,FALSE)"),"Ball Valve, Discrete")</f>
        <v>Ball Valve, Discrete</v>
      </c>
      <c r="Z117" s="40" t="str">
        <f ca="1">IFERROR(__xludf.DUMMYFUNCTION("VLOOKUP($D226,IMPORTRANGE(""1F5N2lheBqU_ssv2fEg7XSiyl0_Jtf24RQubw3IWp7fc"",""'LC-2 BOM'!C2:AF900""),Y$1,FALSE)"),"Ball Valve, Discrete")</f>
        <v>Ball Valve, Discrete</v>
      </c>
      <c r="AA117" s="40" t="str">
        <f ca="1">IFERROR(__xludf.DUMMYFUNCTION("VLOOKUP($D226,IMPORTRANGE(""1F5N2lheBqU_ssv2fEg7XSiyl0_Jtf24RQubw3IWp7fc"",""'LC-2 BOM'!C2:AF900""),Y$1,FALSE)"),"Ball Valve, Discrete")</f>
        <v>Ball Valve, Discrete</v>
      </c>
      <c r="AB117" s="40" t="str">
        <f ca="1">IFERROR(__xludf.DUMMYFUNCTION("VLOOKUP($D226,IMPORTRANGE(""1F5N2lheBqU_ssv2fEg7XSiyl0_Jtf24RQubw3IWp7fc"",""'LC-2 BOM'!C2:AF1000""),AB$1,FALSE)"),"WFF LC-2 Liquid Oxygen Schematic MP-105")</f>
        <v>WFF LC-2 Liquid Oxygen Schematic MP-105</v>
      </c>
      <c r="AC117" s="40" t="str">
        <f ca="1">IFERROR(__xludf.DUMMYFUNCTION("VLOOKUP($D226,IMPORTRANGE(""1F5N2lheBqU_ssv2fEg7XSiyl0_Jtf24RQubw3IWp7fc"",""'LC-2 BOM'!C2:AF1000""),AB$1,FALSE)"),"WFF LC-2 Liquid Oxygen Schematic MP-105")</f>
        <v>WFF LC-2 Liquid Oxygen Schematic MP-105</v>
      </c>
      <c r="AD117" s="40" t="str">
        <f ca="1">IFERROR(__xludf.DUMMYFUNCTION("VLOOKUP($D226,IMPORTRANGE(""1F5N2lheBqU_ssv2fEg7XSiyl0_Jtf24RQubw3IWp7fc"",""'LC-2 BOM'!C2:AF1000""),AB$1,FALSE)"),"WFF LC-2 Liquid Oxygen Schematic MP-105")</f>
        <v>WFF LC-2 Liquid Oxygen Schematic MP-105</v>
      </c>
      <c r="AE117" s="40" t="str">
        <f ca="1">IFERROR(__xludf.DUMMYFUNCTION("VLOOKUP($D226,IMPORTRANGE(""1F5N2lheBqU_ssv2fEg7XSiyl0_Jtf24RQubw3IWp7fc"",""'LC-2 BOM'!C2:AF1000""),AB$1,FALSE)"),"WFF LC-2 Liquid Oxygen Schematic MP-105")</f>
        <v>WFF LC-2 Liquid Oxygen Schematic MP-105</v>
      </c>
      <c r="AF117" s="40" t="str">
        <f ca="1">IFERROR(__xludf.DUMMYFUNCTION("VLOOKUP($D226,IMPORTRANGE(""1F5N2lheBqU_ssv2fEg7XSiyl0_Jtf24RQubw3IWp7fc"",""'LC-2 BOM'!C2:AF1000""),AB$1,FALSE)"),"WFF LC-2 Liquid Oxygen Schematic MP-105")</f>
        <v>WFF LC-2 Liquid Oxygen Schematic MP-105</v>
      </c>
      <c r="AG117" s="40" t="str">
        <f ca="1">IFERROR(__xludf.DUMMYFUNCTION("VLOOKUP($D226,IMPORTRANGE(""1F5N2lheBqU_ssv2fEg7XSiyl0_Jtf24RQubw3IWp7fc"",""'LC-2 BOM'!C2:AF1000""),AB$1,FALSE)"),"WFF LC-2 Liquid Oxygen Schematic MP-105")</f>
        <v>WFF LC-2 Liquid Oxygen Schematic MP-105</v>
      </c>
      <c r="AH117" s="40" t="str">
        <f ca="1">IFERROR(__xludf.DUMMYFUNCTION("VLOOKUP($D226,IMPORTRANGE(""1F5N2lheBqU_ssv2fEg7XSiyl0_Jtf24RQubw3IWp7fc"",""'LC-2 BOM'!C2:AF1000""),AB$1,FALSE)"),"WFF LC-2 Liquid Oxygen Schematic MP-105")</f>
        <v>WFF LC-2 Liquid Oxygen Schematic MP-105</v>
      </c>
      <c r="AI117" s="40" t="str">
        <f ca="1">IFERROR(__xludf.DUMMYFUNCTION("VLOOKUP($D226,IMPORTRANGE(""1F5N2lheBqU_ssv2fEg7XSiyl0_Jtf24RQubw3IWp7fc"",""'LC-2 BOM'!C2:AF1000""),AB$1,FALSE)"),"WFF LC-2 Liquid Oxygen Schematic MP-105")</f>
        <v>WFF LC-2 Liquid Oxygen Schematic MP-105</v>
      </c>
      <c r="AJ117" s="40" t="str">
        <f ca="1">IFERROR(__xludf.DUMMYFUNCTION("VLOOKUP($D226,IMPORTRANGE(""1F5N2lheBqU_ssv2fEg7XSiyl0_Jtf24RQubw3IWp7fc"",""'LC-2 BOM'!C2:AF1000""),AB$1,FALSE)"),"WFF LC-2 Liquid Oxygen Schematic MP-105")</f>
        <v>WFF LC-2 Liquid Oxygen Schematic MP-105</v>
      </c>
      <c r="AK117" s="40" t="str">
        <f ca="1">IFERROR(__xludf.DUMMYFUNCTION("VLOOKUP($D226,IMPORTRANGE(""1F5N2lheBqU_ssv2fEg7XSiyl0_Jtf24RQubw3IWp7fc"",""'LC-2 BOM'!C2:AF1000""),AB$1,FALSE)"),"WFF LC-2 Liquid Oxygen Schematic MP-105")</f>
        <v>WFF LC-2 Liquid Oxygen Schematic MP-105</v>
      </c>
      <c r="AL117" s="40" t="str">
        <f ca="1">IFERROR(__xludf.DUMMYFUNCTION("VLOOKUP($D226,IMPORTRANGE(""1F5N2lheBqU_ssv2fEg7XSiyl0_Jtf24RQubw3IWp7fc"",""'LC-2 BOM'!C2:AF1000""),AB$1,FALSE)"),"WFF LC-2 Liquid Oxygen Schematic MP-105")</f>
        <v>WFF LC-2 Liquid Oxygen Schematic MP-105</v>
      </c>
      <c r="AM117" s="40" t="str">
        <f ca="1">IFERROR(__xludf.DUMMYFUNCTION("VLOOKUP($D226,IMPORTRANGE(""1F5N2lheBqU_ssv2fEg7XSiyl0_Jtf24RQubw3IWp7fc"",""'LC-2 BOM'!C2:AF1000""),AB$1,FALSE)"),"WFF LC-2 Liquid Oxygen Schematic MP-105")</f>
        <v>WFF LC-2 Liquid Oxygen Schematic MP-105</v>
      </c>
      <c r="AN117" s="40" t="str">
        <f ca="1">IFERROR(__xludf.DUMMYFUNCTION("VLOOKUP($D226,IMPORTRANGE(""1F5N2lheBqU_ssv2fEg7XSiyl0_Jtf24RQubw3IWp7fc"",""'LC-2 BOM'!C2:AF1000""),AB$1,FALSE)"),"WFF LC-2 Liquid Oxygen Schematic MP-105")</f>
        <v>WFF LC-2 Liquid Oxygen Schematic MP-105</v>
      </c>
      <c r="AO117" s="40" t="str">
        <f ca="1">IFERROR(__xludf.DUMMYFUNCTION("VLOOKUP($D226,IMPORTRANGE(""1F5N2lheBqU_ssv2fEg7XSiyl0_Jtf24RQubw3IWp7fc"",""'LC-2 BOM'!C2:AF1000""),AB$1,FALSE)"),"WFF LC-2 Liquid Oxygen Schematic MP-105")</f>
        <v>WFF LC-2 Liquid Oxygen Schematic MP-105</v>
      </c>
      <c r="AP117" s="40" t="str">
        <f ca="1">IFERROR(__xludf.DUMMYFUNCTION("VLOOKUP($D226,IMPORTRANGE(""1F5N2lheBqU_ssv2fEg7XSiyl0_Jtf24RQubw3IWp7fc"",""'LC-2 BOM'!C2:AF1000""),AB$1,FALSE)"),"WFF LC-2 Liquid Oxygen Schematic MP-105")</f>
        <v>WFF LC-2 Liquid Oxygen Schematic MP-105</v>
      </c>
      <c r="AQ117" s="40" t="str">
        <f ca="1">IFERROR(__xludf.DUMMYFUNCTION("VLOOKUP($D226,IMPORTRANGE(""1F5N2lheBqU_ssv2fEg7XSiyl0_Jtf24RQubw3IWp7fc"",""'LC-2 BOM'!C2:AF1000""),AB$1,FALSE)"),"WFF LC-2 Liquid Oxygen Schematic MP-105")</f>
        <v>WFF LC-2 Liquid Oxygen Schematic MP-105</v>
      </c>
      <c r="AR117" s="40" t="str">
        <f ca="1">IFERROR(__xludf.DUMMYFUNCTION("VLOOKUP($D226,IMPORTRANGE(""1F5N2lheBqU_ssv2fEg7XSiyl0_Jtf24RQubw3IWp7fc"",""'LC-2 BOM'!C2:AF1000""),AB$1,FALSE)"),"WFF LC-2 Liquid Oxygen Schematic MP-105")</f>
        <v>WFF LC-2 Liquid Oxygen Schematic MP-105</v>
      </c>
      <c r="AS117" s="40" t="str">
        <f ca="1">IFERROR(__xludf.DUMMYFUNCTION("VLOOKUP($D226,IMPORTRANGE(""1F5N2lheBqU_ssv2fEg7XSiyl0_Jtf24RQubw3IWp7fc"",""'LC-2 BOM'!C2:AF1000""),AB$1,FALSE)"),"WFF LC-2 Liquid Oxygen Schematic MP-105")</f>
        <v>WFF LC-2 Liquid Oxygen Schematic MP-105</v>
      </c>
      <c r="AT117" s="40" t="str">
        <f ca="1">IFERROR(__xludf.DUMMYFUNCTION("VLOOKUP($D226,IMPORTRANGE(""1F5N2lheBqU_ssv2fEg7XSiyl0_Jtf24RQubw3IWp7fc"",""'LC-2 BOM'!C2:AF1000""),AB$1,FALSE)"),"WFF LC-2 Liquid Oxygen Schematic MP-105")</f>
        <v>WFF LC-2 Liquid Oxygen Schematic MP-105</v>
      </c>
      <c r="AU117" s="40" t="str">
        <f ca="1">IFERROR(__xludf.DUMMYFUNCTION("VLOOKUP($D226,IMPORTRANGE(""1F5N2lheBqU_ssv2fEg7XSiyl0_Jtf24RQubw3IWp7fc"",""'LC-2 BOM'!C2:AF1000""),AB$1,FALSE)"),"WFF LC-2 Liquid Oxygen Schematic MP-105")</f>
        <v>WFF LC-2 Liquid Oxygen Schematic MP-105</v>
      </c>
      <c r="AV117" s="40" t="str">
        <f ca="1">IFERROR(__xludf.DUMMYFUNCTION("VLOOKUP($D226,IMPORTRANGE(""1F5N2lheBqU_ssv2fEg7XSiyl0_Jtf24RQubw3IWp7fc"",""'LC-2 BOM'!C2:AF1000""),AB$1,FALSE)"),"WFF LC-2 Liquid Oxygen Schematic MP-105")</f>
        <v>WFF LC-2 Liquid Oxygen Schematic MP-105</v>
      </c>
      <c r="AW117" s="40" t="str">
        <f ca="1">IFERROR(__xludf.DUMMYFUNCTION("VLOOKUP($D226,IMPORTRANGE(""1F5N2lheBqU_ssv2fEg7XSiyl0_Jtf24RQubw3IWp7fc"",""'LC-2 BOM'!C2:AF1000""),AB$1,FALSE)"),"WFF LC-2 Liquid Oxygen Schematic MP-105")</f>
        <v>WFF LC-2 Liquid Oxygen Schematic MP-105</v>
      </c>
      <c r="AX117" s="40" t="str">
        <f ca="1">IFERROR(__xludf.DUMMYFUNCTION("VLOOKUP($D226,IMPORTRANGE(""1F5N2lheBqU_ssv2fEg7XSiyl0_Jtf24RQubw3IWp7fc"",""'LC-2 BOM'!C2:AF1000""),AB$1,FALSE)"),"WFF LC-2 Liquid Oxygen Schematic MP-105")</f>
        <v>WFF LC-2 Liquid Oxygen Schematic MP-105</v>
      </c>
      <c r="AY117" s="40" t="str">
        <f ca="1">IFERROR(__xludf.DUMMYFUNCTION("VLOOKUP($D226,IMPORTRANGE(""1F5N2lheBqU_ssv2fEg7XSiyl0_Jtf24RQubw3IWp7fc"",""'LC-2 BOM'!C2:AF1000""),AB$1,FALSE)"),"WFF LC-2 Liquid Oxygen Schematic MP-105")</f>
        <v>WFF LC-2 Liquid Oxygen Schematic MP-105</v>
      </c>
      <c r="AZ117" s="40" t="str">
        <f ca="1">IFERROR(__xludf.DUMMYFUNCTION("VLOOKUP($D226,IMPORTRANGE(""1F5N2lheBqU_ssv2fEg7XSiyl0_Jtf24RQubw3IWp7fc"",""'LC-2 BOM'!C2:AF1000""),AB$1,FALSE)"),"WFF LC-2 Liquid Oxygen Schematic MP-105")</f>
        <v>WFF LC-2 Liquid Oxygen Schematic MP-105</v>
      </c>
      <c r="BA117" s="40" t="str">
        <f ca="1">IFERROR(__xludf.DUMMYFUNCTION("VLOOKUP($D226,IMPORTRANGE(""1F5N2lheBqU_ssv2fEg7XSiyl0_Jtf24RQubw3IWp7fc"",""'LC-2 BOM'!C2:AF1000""),AB$1,FALSE)"),"WFF LC-2 Liquid Oxygen Schematic MP-105")</f>
        <v>WFF LC-2 Liquid Oxygen Schematic MP-105</v>
      </c>
    </row>
    <row r="118" spans="1:53" ht="14.25">
      <c r="A118" s="119" t="str">
        <f>CONCATENATE(VLOOKUP(E118,Systems,2,FALSE),"-",VLOOKUP(F118,Subsystems,2,FALSE),"-",VLOOKUP(G118,Components,2,FALSE),"-",VLOOKUP(R118,Metrics,2,FALSE),"-",B118)</f>
        <v>LOX-LS1-LS-PxO-339</v>
      </c>
      <c r="B118" s="100">
        <v>339</v>
      </c>
      <c r="C118" s="99" t="s">
        <v>323</v>
      </c>
      <c r="D118" s="99" t="s">
        <v>324</v>
      </c>
      <c r="E118" s="99" t="s">
        <v>184</v>
      </c>
      <c r="F118" s="99" t="s">
        <v>220</v>
      </c>
      <c r="G118" s="99" t="s">
        <v>88</v>
      </c>
      <c r="H118" s="100" t="s">
        <v>89</v>
      </c>
      <c r="I118" s="100" t="str">
        <f>VLOOKUP(L118,InterfaceCards,2,FALSE)</f>
        <v>C2</v>
      </c>
      <c r="J118" s="39" t="str">
        <f>VLOOKUP(I118,'REF - Interface Cards'!$F$2:$G$11,2,FALSE)</f>
        <v>CB8</v>
      </c>
      <c r="K118" s="100">
        <f>VLOOKUP(L118,InterfaceCards,3,FALSE)</f>
        <v>6</v>
      </c>
      <c r="L118" s="99" t="s">
        <v>227</v>
      </c>
      <c r="M118" s="99">
        <v>7</v>
      </c>
      <c r="N118" s="96" t="s">
        <v>123</v>
      </c>
      <c r="O118" s="100" t="s">
        <v>187</v>
      </c>
      <c r="P118" s="99"/>
      <c r="Q118" s="99"/>
      <c r="R118" s="268" t="s">
        <v>95</v>
      </c>
      <c r="S118" s="99" t="s">
        <v>96</v>
      </c>
      <c r="T118" s="100"/>
      <c r="U118" s="205"/>
      <c r="V118" s="205" t="b">
        <v>0</v>
      </c>
      <c r="W118" s="115" t="str">
        <f>CONCATENATE(L118,":",N118)</f>
        <v>DI8:06</v>
      </c>
      <c r="X118" s="40" t="str">
        <f ca="1">IFERROR(__xludf.DUMMYFUNCTION("VLOOKUP($D119,IMPORTRANGE(""1F5N2lheBqU_ssv2fEg7XSiyl0_Jtf24RQubw3IWp7fc"",""'LC-2 BOM'!C2:AF1000""),X$1,FALSE)"),"05C360")</f>
        <v>05C360</v>
      </c>
      <c r="Y118" s="40" t="str">
        <f ca="1">IFERROR(__xludf.DUMMYFUNCTION("VLOOKUP($D272,IMPORTRANGE(""1zGeY54V42y3h6ga3LEauokEcjIAfHuNXKCYKLfLWtMI"",""'LC-2 BOM'!C2:AF900""),Y$1,FALSE)"),"Controller")</f>
        <v>Controller</v>
      </c>
      <c r="Z118" s="40" t="str">
        <f ca="1">IFERROR(__xludf.DUMMYFUNCTION("VLOOKUP($D272,IMPORTRANGE(""1zGeY54V42y3h6ga3LEauokEcjIAfHuNXKCYKLfLWtMI"",""'LC-2 BOM'!C2:AF900""),Y$1,FALSE)"),"Controller")</f>
        <v>Controller</v>
      </c>
      <c r="AA118" s="40" t="str">
        <f ca="1">IFERROR(__xludf.DUMMYFUNCTION("VLOOKUP($D272,IMPORTRANGE(""1zGeY54V42y3h6ga3LEauokEcjIAfHuNXKCYKLfLWtMI"",""'LC-2 BOM'!C2:AF900""),Y$1,FALSE)"),"Controller")</f>
        <v>Controller</v>
      </c>
      <c r="AB118" s="40" t="str">
        <f ca="1">IFERROR(__xludf.DUMMYFUNCTION("VLOOKUP($D272,IMPORTRANGE(""1F5N2lheBqU_ssv2fEg7XSiyl0_Jtf24RQubw3IWp7fc"",""'LC-2 BOM'!C2:AF1000""),AB$1,FALSE)"),"WFF LC-2 Liquid Oxygen Schematic MP-105")</f>
        <v>WFF LC-2 Liquid Oxygen Schematic MP-105</v>
      </c>
      <c r="AC118" s="40" t="str">
        <f ca="1">IFERROR(__xludf.DUMMYFUNCTION("VLOOKUP($D272,IMPORTRANGE(""1F5N2lheBqU_ssv2fEg7XSiyl0_Jtf24RQubw3IWp7fc"",""'LC-2 BOM'!C2:AF1000""),AB$1,FALSE)"),"WFF LC-2 Liquid Oxygen Schematic MP-105")</f>
        <v>WFF LC-2 Liquid Oxygen Schematic MP-105</v>
      </c>
      <c r="AD118" s="40" t="str">
        <f ca="1">IFERROR(__xludf.DUMMYFUNCTION("VLOOKUP($D272,IMPORTRANGE(""1F5N2lheBqU_ssv2fEg7XSiyl0_Jtf24RQubw3IWp7fc"",""'LC-2 BOM'!C2:AF1000""),AB$1,FALSE)"),"WFF LC-2 Liquid Oxygen Schematic MP-105")</f>
        <v>WFF LC-2 Liquid Oxygen Schematic MP-105</v>
      </c>
      <c r="AE118" s="40" t="str">
        <f ca="1">IFERROR(__xludf.DUMMYFUNCTION("VLOOKUP($D272,IMPORTRANGE(""1F5N2lheBqU_ssv2fEg7XSiyl0_Jtf24RQubw3IWp7fc"",""'LC-2 BOM'!C2:AF1000""),AB$1,FALSE)"),"WFF LC-2 Liquid Oxygen Schematic MP-105")</f>
        <v>WFF LC-2 Liquid Oxygen Schematic MP-105</v>
      </c>
      <c r="AF118" s="40" t="str">
        <f ca="1">IFERROR(__xludf.DUMMYFUNCTION("VLOOKUP($D272,IMPORTRANGE(""1F5N2lheBqU_ssv2fEg7XSiyl0_Jtf24RQubw3IWp7fc"",""'LC-2 BOM'!C2:AF1000""),AB$1,FALSE)"),"WFF LC-2 Liquid Oxygen Schematic MP-105")</f>
        <v>WFF LC-2 Liquid Oxygen Schematic MP-105</v>
      </c>
      <c r="AG118" s="40" t="str">
        <f ca="1">IFERROR(__xludf.DUMMYFUNCTION("VLOOKUP($D272,IMPORTRANGE(""1F5N2lheBqU_ssv2fEg7XSiyl0_Jtf24RQubw3IWp7fc"",""'LC-2 BOM'!C2:AF1000""),AB$1,FALSE)"),"WFF LC-2 Liquid Oxygen Schematic MP-105")</f>
        <v>WFF LC-2 Liquid Oxygen Schematic MP-105</v>
      </c>
      <c r="AH118" s="40" t="str">
        <f ca="1">IFERROR(__xludf.DUMMYFUNCTION("VLOOKUP($D272,IMPORTRANGE(""1F5N2lheBqU_ssv2fEg7XSiyl0_Jtf24RQubw3IWp7fc"",""'LC-2 BOM'!C2:AF1000""),AB$1,FALSE)"),"WFF LC-2 Liquid Oxygen Schematic MP-105")</f>
        <v>WFF LC-2 Liquid Oxygen Schematic MP-105</v>
      </c>
      <c r="AI118" s="40" t="str">
        <f ca="1">IFERROR(__xludf.DUMMYFUNCTION("VLOOKUP($D272,IMPORTRANGE(""1F5N2lheBqU_ssv2fEg7XSiyl0_Jtf24RQubw3IWp7fc"",""'LC-2 BOM'!C2:AF1000""),AB$1,FALSE)"),"WFF LC-2 Liquid Oxygen Schematic MP-105")</f>
        <v>WFF LC-2 Liquid Oxygen Schematic MP-105</v>
      </c>
      <c r="AJ118" s="40" t="str">
        <f ca="1">IFERROR(__xludf.DUMMYFUNCTION("VLOOKUP($D272,IMPORTRANGE(""1F5N2lheBqU_ssv2fEg7XSiyl0_Jtf24RQubw3IWp7fc"",""'LC-2 BOM'!C2:AF1000""),AB$1,FALSE)"),"WFF LC-2 Liquid Oxygen Schematic MP-105")</f>
        <v>WFF LC-2 Liquid Oxygen Schematic MP-105</v>
      </c>
      <c r="AK118" s="40" t="str">
        <f ca="1">IFERROR(__xludf.DUMMYFUNCTION("VLOOKUP($D272,IMPORTRANGE(""1F5N2lheBqU_ssv2fEg7XSiyl0_Jtf24RQubw3IWp7fc"",""'LC-2 BOM'!C2:AF1000""),AB$1,FALSE)"),"WFF LC-2 Liquid Oxygen Schematic MP-105")</f>
        <v>WFF LC-2 Liquid Oxygen Schematic MP-105</v>
      </c>
      <c r="AL118" s="40" t="str">
        <f ca="1">IFERROR(__xludf.DUMMYFUNCTION("VLOOKUP($D272,IMPORTRANGE(""1F5N2lheBqU_ssv2fEg7XSiyl0_Jtf24RQubw3IWp7fc"",""'LC-2 BOM'!C2:AF1000""),AB$1,FALSE)"),"WFF LC-2 Liquid Oxygen Schematic MP-105")</f>
        <v>WFF LC-2 Liquid Oxygen Schematic MP-105</v>
      </c>
      <c r="AM118" s="40" t="str">
        <f ca="1">IFERROR(__xludf.DUMMYFUNCTION("VLOOKUP($D272,IMPORTRANGE(""1F5N2lheBqU_ssv2fEg7XSiyl0_Jtf24RQubw3IWp7fc"",""'LC-2 BOM'!C2:AF1000""),AB$1,FALSE)"),"WFF LC-2 Liquid Oxygen Schematic MP-105")</f>
        <v>WFF LC-2 Liquid Oxygen Schematic MP-105</v>
      </c>
      <c r="AN118" s="40" t="str">
        <f ca="1">IFERROR(__xludf.DUMMYFUNCTION("VLOOKUP($D272,IMPORTRANGE(""1F5N2lheBqU_ssv2fEg7XSiyl0_Jtf24RQubw3IWp7fc"",""'LC-2 BOM'!C2:AF1000""),AB$1,FALSE)"),"WFF LC-2 Liquid Oxygen Schematic MP-105")</f>
        <v>WFF LC-2 Liquid Oxygen Schematic MP-105</v>
      </c>
      <c r="AO118" s="40" t="str">
        <f ca="1">IFERROR(__xludf.DUMMYFUNCTION("VLOOKUP($D272,IMPORTRANGE(""1F5N2lheBqU_ssv2fEg7XSiyl0_Jtf24RQubw3IWp7fc"",""'LC-2 BOM'!C2:AF1000""),AB$1,FALSE)"),"WFF LC-2 Liquid Oxygen Schematic MP-105")</f>
        <v>WFF LC-2 Liquid Oxygen Schematic MP-105</v>
      </c>
      <c r="AP118" s="40" t="str">
        <f ca="1">IFERROR(__xludf.DUMMYFUNCTION("VLOOKUP($D272,IMPORTRANGE(""1F5N2lheBqU_ssv2fEg7XSiyl0_Jtf24RQubw3IWp7fc"",""'LC-2 BOM'!C2:AF1000""),AB$1,FALSE)"),"WFF LC-2 Liquid Oxygen Schematic MP-105")</f>
        <v>WFF LC-2 Liquid Oxygen Schematic MP-105</v>
      </c>
      <c r="AQ118" s="40" t="str">
        <f ca="1">IFERROR(__xludf.DUMMYFUNCTION("VLOOKUP($D272,IMPORTRANGE(""1F5N2lheBqU_ssv2fEg7XSiyl0_Jtf24RQubw3IWp7fc"",""'LC-2 BOM'!C2:AF1000""),AB$1,FALSE)"),"WFF LC-2 Liquid Oxygen Schematic MP-105")</f>
        <v>WFF LC-2 Liquid Oxygen Schematic MP-105</v>
      </c>
      <c r="AR118" s="40" t="str">
        <f ca="1">IFERROR(__xludf.DUMMYFUNCTION("VLOOKUP($D272,IMPORTRANGE(""1F5N2lheBqU_ssv2fEg7XSiyl0_Jtf24RQubw3IWp7fc"",""'LC-2 BOM'!C2:AF1000""),AB$1,FALSE)"),"WFF LC-2 Liquid Oxygen Schematic MP-105")</f>
        <v>WFF LC-2 Liquid Oxygen Schematic MP-105</v>
      </c>
      <c r="AS118" s="40" t="str">
        <f ca="1">IFERROR(__xludf.DUMMYFUNCTION("VLOOKUP($D272,IMPORTRANGE(""1F5N2lheBqU_ssv2fEg7XSiyl0_Jtf24RQubw3IWp7fc"",""'LC-2 BOM'!C2:AF1000""),AB$1,FALSE)"),"WFF LC-2 Liquid Oxygen Schematic MP-105")</f>
        <v>WFF LC-2 Liquid Oxygen Schematic MP-105</v>
      </c>
      <c r="AT118" s="40" t="str">
        <f ca="1">IFERROR(__xludf.DUMMYFUNCTION("VLOOKUP($D272,IMPORTRANGE(""1F5N2lheBqU_ssv2fEg7XSiyl0_Jtf24RQubw3IWp7fc"",""'LC-2 BOM'!C2:AF1000""),AB$1,FALSE)"),"WFF LC-2 Liquid Oxygen Schematic MP-105")</f>
        <v>WFF LC-2 Liquid Oxygen Schematic MP-105</v>
      </c>
      <c r="AU118" s="40" t="str">
        <f ca="1">IFERROR(__xludf.DUMMYFUNCTION("VLOOKUP($D272,IMPORTRANGE(""1F5N2lheBqU_ssv2fEg7XSiyl0_Jtf24RQubw3IWp7fc"",""'LC-2 BOM'!C2:AF1000""),AB$1,FALSE)"),"WFF LC-2 Liquid Oxygen Schematic MP-105")</f>
        <v>WFF LC-2 Liquid Oxygen Schematic MP-105</v>
      </c>
      <c r="AV118" s="40" t="str">
        <f ca="1">IFERROR(__xludf.DUMMYFUNCTION("VLOOKUP($D272,IMPORTRANGE(""1F5N2lheBqU_ssv2fEg7XSiyl0_Jtf24RQubw3IWp7fc"",""'LC-2 BOM'!C2:AF1000""),AB$1,FALSE)"),"WFF LC-2 Liquid Oxygen Schematic MP-105")</f>
        <v>WFF LC-2 Liquid Oxygen Schematic MP-105</v>
      </c>
      <c r="AW118" s="40" t="str">
        <f ca="1">IFERROR(__xludf.DUMMYFUNCTION("VLOOKUP($D272,IMPORTRANGE(""1F5N2lheBqU_ssv2fEg7XSiyl0_Jtf24RQubw3IWp7fc"",""'LC-2 BOM'!C2:AF1000""),AB$1,FALSE)"),"WFF LC-2 Liquid Oxygen Schematic MP-105")</f>
        <v>WFF LC-2 Liquid Oxygen Schematic MP-105</v>
      </c>
      <c r="AX118" s="40" t="str">
        <f ca="1">IFERROR(__xludf.DUMMYFUNCTION("VLOOKUP($D272,IMPORTRANGE(""1F5N2lheBqU_ssv2fEg7XSiyl0_Jtf24RQubw3IWp7fc"",""'LC-2 BOM'!C2:AF1000""),AB$1,FALSE)"),"WFF LC-2 Liquid Oxygen Schematic MP-105")</f>
        <v>WFF LC-2 Liquid Oxygen Schematic MP-105</v>
      </c>
      <c r="AY118" s="40" t="str">
        <f ca="1">IFERROR(__xludf.DUMMYFUNCTION("VLOOKUP($D272,IMPORTRANGE(""1F5N2lheBqU_ssv2fEg7XSiyl0_Jtf24RQubw3IWp7fc"",""'LC-2 BOM'!C2:AF1000""),AB$1,FALSE)"),"WFF LC-2 Liquid Oxygen Schematic MP-105")</f>
        <v>WFF LC-2 Liquid Oxygen Schematic MP-105</v>
      </c>
      <c r="AZ118" s="40" t="str">
        <f ca="1">IFERROR(__xludf.DUMMYFUNCTION("VLOOKUP($D272,IMPORTRANGE(""1F5N2lheBqU_ssv2fEg7XSiyl0_Jtf24RQubw3IWp7fc"",""'LC-2 BOM'!C2:AF1000""),AB$1,FALSE)"),"WFF LC-2 Liquid Oxygen Schematic MP-105")</f>
        <v>WFF LC-2 Liquid Oxygen Schematic MP-105</v>
      </c>
      <c r="BA118" s="40" t="str">
        <f ca="1">IFERROR(__xludf.DUMMYFUNCTION("VLOOKUP($D272,IMPORTRANGE(""1F5N2lheBqU_ssv2fEg7XSiyl0_Jtf24RQubw3IWp7fc"",""'LC-2 BOM'!C2:AF1000""),AB$1,FALSE)"),"WFF LC-2 Liquid Oxygen Schematic MP-105")</f>
        <v>WFF LC-2 Liquid Oxygen Schematic MP-105</v>
      </c>
    </row>
    <row r="119" spans="1:53" ht="14.25">
      <c r="A119" s="119" t="str">
        <f>CONCATENATE(VLOOKUP(E119,Systems,2,FALSE),"-",VLOOKUP(F119,Subsystems,2,FALSE),"-",VLOOKUP(G119,Components,2,FALSE),"-",VLOOKUP(R119,Metrics,2,FALSE),"-",B119)</f>
        <v>LOX-LS1-LS-PxC-340</v>
      </c>
      <c r="B119" s="100">
        <v>340</v>
      </c>
      <c r="C119" s="99" t="s">
        <v>325</v>
      </c>
      <c r="D119" s="99" t="s">
        <v>324</v>
      </c>
      <c r="E119" s="99" t="s">
        <v>184</v>
      </c>
      <c r="F119" s="99" t="s">
        <v>220</v>
      </c>
      <c r="G119" s="99" t="s">
        <v>88</v>
      </c>
      <c r="H119" s="100" t="s">
        <v>89</v>
      </c>
      <c r="I119" s="100" t="str">
        <f>VLOOKUP(L119,InterfaceCards,2,FALSE)</f>
        <v>C2</v>
      </c>
      <c r="J119" s="39" t="str">
        <f>VLOOKUP(I119,'REF - Interface Cards'!$F$2:$G$11,2,FALSE)</f>
        <v>CB8</v>
      </c>
      <c r="K119" s="267">
        <f>VLOOKUP(L119,InterfaceCards,3,FALSE)</f>
        <v>6</v>
      </c>
      <c r="L119" s="99" t="s">
        <v>227</v>
      </c>
      <c r="M119" s="99">
        <v>8</v>
      </c>
      <c r="N119" s="96" t="s">
        <v>98</v>
      </c>
      <c r="O119" s="100" t="s">
        <v>187</v>
      </c>
      <c r="P119" s="99"/>
      <c r="Q119" s="99"/>
      <c r="R119" s="100" t="s">
        <v>99</v>
      </c>
      <c r="S119" s="99" t="s">
        <v>96</v>
      </c>
      <c r="T119" s="100"/>
      <c r="U119" s="205"/>
      <c r="V119" s="205" t="b">
        <v>0</v>
      </c>
      <c r="W119" s="115" t="str">
        <f>CONCATENATE(L119,":",N119)</f>
        <v>DI8:07</v>
      </c>
      <c r="X119" s="40" t="str">
        <f ca="1">IFERROR(__xludf.DUMMYFUNCTION("VLOOKUP($D119,IMPORTRANGE(""1F5N2lheBqU_ssv2fEg7XSiyl0_Jtf24RQubw3IWp7fc"",""'LC-2 BOM'!C2:AF1000""),X$1,FALSE)"),"05C360")</f>
        <v>05C360</v>
      </c>
      <c r="Y119" s="40" t="str">
        <f ca="1">IFERROR(__xludf.DUMMYFUNCTION("VLOOKUP($D273,IMPORTRANGE(""1zGeY54V42y3h6ga3LEauokEcjIAfHuNXKCYKLfLWtMI"",""'LC-2 BOM'!C2:AF900""),Y$1,FALSE)"),"Controller")</f>
        <v>Controller</v>
      </c>
      <c r="Z119" s="40" t="str">
        <f ca="1">IFERROR(__xludf.DUMMYFUNCTION("VLOOKUP($D273,IMPORTRANGE(""1zGeY54V42y3h6ga3LEauokEcjIAfHuNXKCYKLfLWtMI"",""'LC-2 BOM'!C2:AF900""),Y$1,FALSE)"),"Controller")</f>
        <v>Controller</v>
      </c>
      <c r="AA119" s="40" t="str">
        <f ca="1">IFERROR(__xludf.DUMMYFUNCTION("VLOOKUP($D273,IMPORTRANGE(""1zGeY54V42y3h6ga3LEauokEcjIAfHuNXKCYKLfLWtMI"",""'LC-2 BOM'!C2:AF900""),Y$1,FALSE)"),"Controller")</f>
        <v>Controller</v>
      </c>
      <c r="AB119" s="40" t="str">
        <f ca="1">IFERROR(__xludf.DUMMYFUNCTION("VLOOKUP($D273,IMPORTRANGE(""1F5N2lheBqU_ssv2fEg7XSiyl0_Jtf24RQubw3IWp7fc"",""'LC-2 BOM'!C2:AF1000""),AB$1,FALSE)"),"WFF LC-2 Liquid Oxygen Schematic MP-105")</f>
        <v>WFF LC-2 Liquid Oxygen Schematic MP-105</v>
      </c>
      <c r="AC119" s="40" t="str">
        <f ca="1">IFERROR(__xludf.DUMMYFUNCTION("VLOOKUP($D273,IMPORTRANGE(""1F5N2lheBqU_ssv2fEg7XSiyl0_Jtf24RQubw3IWp7fc"",""'LC-2 BOM'!C2:AF1000""),AB$1,FALSE)"),"WFF LC-2 Liquid Oxygen Schematic MP-105")</f>
        <v>WFF LC-2 Liquid Oxygen Schematic MP-105</v>
      </c>
      <c r="AD119" s="40" t="str">
        <f ca="1">IFERROR(__xludf.DUMMYFUNCTION("VLOOKUP($D273,IMPORTRANGE(""1F5N2lheBqU_ssv2fEg7XSiyl0_Jtf24RQubw3IWp7fc"",""'LC-2 BOM'!C2:AF1000""),AB$1,FALSE)"),"WFF LC-2 Liquid Oxygen Schematic MP-105")</f>
        <v>WFF LC-2 Liquid Oxygen Schematic MP-105</v>
      </c>
      <c r="AE119" s="40" t="str">
        <f ca="1">IFERROR(__xludf.DUMMYFUNCTION("VLOOKUP($D273,IMPORTRANGE(""1F5N2lheBqU_ssv2fEg7XSiyl0_Jtf24RQubw3IWp7fc"",""'LC-2 BOM'!C2:AF1000""),AB$1,FALSE)"),"WFF LC-2 Liquid Oxygen Schematic MP-105")</f>
        <v>WFF LC-2 Liquid Oxygen Schematic MP-105</v>
      </c>
      <c r="AF119" s="40" t="str">
        <f ca="1">IFERROR(__xludf.DUMMYFUNCTION("VLOOKUP($D273,IMPORTRANGE(""1F5N2lheBqU_ssv2fEg7XSiyl0_Jtf24RQubw3IWp7fc"",""'LC-2 BOM'!C2:AF1000""),AB$1,FALSE)"),"WFF LC-2 Liquid Oxygen Schematic MP-105")</f>
        <v>WFF LC-2 Liquid Oxygen Schematic MP-105</v>
      </c>
      <c r="AG119" s="40" t="str">
        <f ca="1">IFERROR(__xludf.DUMMYFUNCTION("VLOOKUP($D273,IMPORTRANGE(""1F5N2lheBqU_ssv2fEg7XSiyl0_Jtf24RQubw3IWp7fc"",""'LC-2 BOM'!C2:AF1000""),AB$1,FALSE)"),"WFF LC-2 Liquid Oxygen Schematic MP-105")</f>
        <v>WFF LC-2 Liquid Oxygen Schematic MP-105</v>
      </c>
      <c r="AH119" s="40" t="str">
        <f ca="1">IFERROR(__xludf.DUMMYFUNCTION("VLOOKUP($D273,IMPORTRANGE(""1F5N2lheBqU_ssv2fEg7XSiyl0_Jtf24RQubw3IWp7fc"",""'LC-2 BOM'!C2:AF1000""),AB$1,FALSE)"),"WFF LC-2 Liquid Oxygen Schematic MP-105")</f>
        <v>WFF LC-2 Liquid Oxygen Schematic MP-105</v>
      </c>
      <c r="AI119" s="40" t="str">
        <f ca="1">IFERROR(__xludf.DUMMYFUNCTION("VLOOKUP($D273,IMPORTRANGE(""1F5N2lheBqU_ssv2fEg7XSiyl0_Jtf24RQubw3IWp7fc"",""'LC-2 BOM'!C2:AF1000""),AB$1,FALSE)"),"WFF LC-2 Liquid Oxygen Schematic MP-105")</f>
        <v>WFF LC-2 Liquid Oxygen Schematic MP-105</v>
      </c>
      <c r="AJ119" s="40" t="str">
        <f ca="1">IFERROR(__xludf.DUMMYFUNCTION("VLOOKUP($D273,IMPORTRANGE(""1F5N2lheBqU_ssv2fEg7XSiyl0_Jtf24RQubw3IWp7fc"",""'LC-2 BOM'!C2:AF1000""),AB$1,FALSE)"),"WFF LC-2 Liquid Oxygen Schematic MP-105")</f>
        <v>WFF LC-2 Liquid Oxygen Schematic MP-105</v>
      </c>
      <c r="AK119" s="40" t="str">
        <f ca="1">IFERROR(__xludf.DUMMYFUNCTION("VLOOKUP($D273,IMPORTRANGE(""1F5N2lheBqU_ssv2fEg7XSiyl0_Jtf24RQubw3IWp7fc"",""'LC-2 BOM'!C2:AF1000""),AB$1,FALSE)"),"WFF LC-2 Liquid Oxygen Schematic MP-105")</f>
        <v>WFF LC-2 Liquid Oxygen Schematic MP-105</v>
      </c>
      <c r="AL119" s="40" t="str">
        <f ca="1">IFERROR(__xludf.DUMMYFUNCTION("VLOOKUP($D273,IMPORTRANGE(""1F5N2lheBqU_ssv2fEg7XSiyl0_Jtf24RQubw3IWp7fc"",""'LC-2 BOM'!C2:AF1000""),AB$1,FALSE)"),"WFF LC-2 Liquid Oxygen Schematic MP-105")</f>
        <v>WFF LC-2 Liquid Oxygen Schematic MP-105</v>
      </c>
      <c r="AM119" s="40" t="str">
        <f ca="1">IFERROR(__xludf.DUMMYFUNCTION("VLOOKUP($D273,IMPORTRANGE(""1F5N2lheBqU_ssv2fEg7XSiyl0_Jtf24RQubw3IWp7fc"",""'LC-2 BOM'!C2:AF1000""),AB$1,FALSE)"),"WFF LC-2 Liquid Oxygen Schematic MP-105")</f>
        <v>WFF LC-2 Liquid Oxygen Schematic MP-105</v>
      </c>
      <c r="AN119" s="40" t="str">
        <f ca="1">IFERROR(__xludf.DUMMYFUNCTION("VLOOKUP($D273,IMPORTRANGE(""1F5N2lheBqU_ssv2fEg7XSiyl0_Jtf24RQubw3IWp7fc"",""'LC-2 BOM'!C2:AF1000""),AB$1,FALSE)"),"WFF LC-2 Liquid Oxygen Schematic MP-105")</f>
        <v>WFF LC-2 Liquid Oxygen Schematic MP-105</v>
      </c>
      <c r="AO119" s="40" t="str">
        <f ca="1">IFERROR(__xludf.DUMMYFUNCTION("VLOOKUP($D273,IMPORTRANGE(""1F5N2lheBqU_ssv2fEg7XSiyl0_Jtf24RQubw3IWp7fc"",""'LC-2 BOM'!C2:AF1000""),AB$1,FALSE)"),"WFF LC-2 Liquid Oxygen Schematic MP-105")</f>
        <v>WFF LC-2 Liquid Oxygen Schematic MP-105</v>
      </c>
      <c r="AP119" s="40" t="str">
        <f ca="1">IFERROR(__xludf.DUMMYFUNCTION("VLOOKUP($D273,IMPORTRANGE(""1F5N2lheBqU_ssv2fEg7XSiyl0_Jtf24RQubw3IWp7fc"",""'LC-2 BOM'!C2:AF1000""),AB$1,FALSE)"),"WFF LC-2 Liquid Oxygen Schematic MP-105")</f>
        <v>WFF LC-2 Liquid Oxygen Schematic MP-105</v>
      </c>
      <c r="AQ119" s="40" t="str">
        <f ca="1">IFERROR(__xludf.DUMMYFUNCTION("VLOOKUP($D273,IMPORTRANGE(""1F5N2lheBqU_ssv2fEg7XSiyl0_Jtf24RQubw3IWp7fc"",""'LC-2 BOM'!C2:AF1000""),AB$1,FALSE)"),"WFF LC-2 Liquid Oxygen Schematic MP-105")</f>
        <v>WFF LC-2 Liquid Oxygen Schematic MP-105</v>
      </c>
      <c r="AR119" s="40" t="str">
        <f ca="1">IFERROR(__xludf.DUMMYFUNCTION("VLOOKUP($D273,IMPORTRANGE(""1F5N2lheBqU_ssv2fEg7XSiyl0_Jtf24RQubw3IWp7fc"",""'LC-2 BOM'!C2:AF1000""),AB$1,FALSE)"),"WFF LC-2 Liquid Oxygen Schematic MP-105")</f>
        <v>WFF LC-2 Liquid Oxygen Schematic MP-105</v>
      </c>
      <c r="AS119" s="40" t="str">
        <f ca="1">IFERROR(__xludf.DUMMYFUNCTION("VLOOKUP($D273,IMPORTRANGE(""1F5N2lheBqU_ssv2fEg7XSiyl0_Jtf24RQubw3IWp7fc"",""'LC-2 BOM'!C2:AF1000""),AB$1,FALSE)"),"WFF LC-2 Liquid Oxygen Schematic MP-105")</f>
        <v>WFF LC-2 Liquid Oxygen Schematic MP-105</v>
      </c>
      <c r="AT119" s="40" t="str">
        <f ca="1">IFERROR(__xludf.DUMMYFUNCTION("VLOOKUP($D273,IMPORTRANGE(""1F5N2lheBqU_ssv2fEg7XSiyl0_Jtf24RQubw3IWp7fc"",""'LC-2 BOM'!C2:AF1000""),AB$1,FALSE)"),"WFF LC-2 Liquid Oxygen Schematic MP-105")</f>
        <v>WFF LC-2 Liquid Oxygen Schematic MP-105</v>
      </c>
      <c r="AU119" s="40" t="str">
        <f ca="1">IFERROR(__xludf.DUMMYFUNCTION("VLOOKUP($D273,IMPORTRANGE(""1F5N2lheBqU_ssv2fEg7XSiyl0_Jtf24RQubw3IWp7fc"",""'LC-2 BOM'!C2:AF1000""),AB$1,FALSE)"),"WFF LC-2 Liquid Oxygen Schematic MP-105")</f>
        <v>WFF LC-2 Liquid Oxygen Schematic MP-105</v>
      </c>
      <c r="AV119" s="40" t="str">
        <f ca="1">IFERROR(__xludf.DUMMYFUNCTION("VLOOKUP($D273,IMPORTRANGE(""1F5N2lheBqU_ssv2fEg7XSiyl0_Jtf24RQubw3IWp7fc"",""'LC-2 BOM'!C2:AF1000""),AB$1,FALSE)"),"WFF LC-2 Liquid Oxygen Schematic MP-105")</f>
        <v>WFF LC-2 Liquid Oxygen Schematic MP-105</v>
      </c>
      <c r="AW119" s="40" t="str">
        <f ca="1">IFERROR(__xludf.DUMMYFUNCTION("VLOOKUP($D273,IMPORTRANGE(""1F5N2lheBqU_ssv2fEg7XSiyl0_Jtf24RQubw3IWp7fc"",""'LC-2 BOM'!C2:AF1000""),AB$1,FALSE)"),"WFF LC-2 Liquid Oxygen Schematic MP-105")</f>
        <v>WFF LC-2 Liquid Oxygen Schematic MP-105</v>
      </c>
      <c r="AX119" s="40" t="str">
        <f ca="1">IFERROR(__xludf.DUMMYFUNCTION("VLOOKUP($D273,IMPORTRANGE(""1F5N2lheBqU_ssv2fEg7XSiyl0_Jtf24RQubw3IWp7fc"",""'LC-2 BOM'!C2:AF1000""),AB$1,FALSE)"),"WFF LC-2 Liquid Oxygen Schematic MP-105")</f>
        <v>WFF LC-2 Liquid Oxygen Schematic MP-105</v>
      </c>
      <c r="AY119" s="40" t="str">
        <f ca="1">IFERROR(__xludf.DUMMYFUNCTION("VLOOKUP($D273,IMPORTRANGE(""1F5N2lheBqU_ssv2fEg7XSiyl0_Jtf24RQubw3IWp7fc"",""'LC-2 BOM'!C2:AF1000""),AB$1,FALSE)"),"WFF LC-2 Liquid Oxygen Schematic MP-105")</f>
        <v>WFF LC-2 Liquid Oxygen Schematic MP-105</v>
      </c>
      <c r="AZ119" s="40" t="str">
        <f ca="1">IFERROR(__xludf.DUMMYFUNCTION("VLOOKUP($D273,IMPORTRANGE(""1F5N2lheBqU_ssv2fEg7XSiyl0_Jtf24RQubw3IWp7fc"",""'LC-2 BOM'!C2:AF1000""),AB$1,FALSE)"),"WFF LC-2 Liquid Oxygen Schematic MP-105")</f>
        <v>WFF LC-2 Liquid Oxygen Schematic MP-105</v>
      </c>
      <c r="BA119" s="40" t="str">
        <f ca="1">IFERROR(__xludf.DUMMYFUNCTION("VLOOKUP($D273,IMPORTRANGE(""1F5N2lheBqU_ssv2fEg7XSiyl0_Jtf24RQubw3IWp7fc"",""'LC-2 BOM'!C2:AF1000""),AB$1,FALSE)"),"WFF LC-2 Liquid Oxygen Schematic MP-105")</f>
        <v>WFF LC-2 Liquid Oxygen Schematic MP-105</v>
      </c>
    </row>
    <row r="120" spans="1:53" ht="14.25">
      <c r="A120" s="119" t="str">
        <f>CONCATENATE(VLOOKUP(E120,Systems,2,FALSE),"-",VLOOKUP(F120,Subsystems,2,FALSE),"-",VLOOKUP(G120,Components,2,FALSE),"-",VLOOKUP(R120,Metrics,2,FALSE),"-",B120)</f>
        <v>LOX-LS1-FM-MFs-315</v>
      </c>
      <c r="B120" s="100">
        <v>315</v>
      </c>
      <c r="C120" s="99" t="s">
        <v>326</v>
      </c>
      <c r="D120" s="103" t="s">
        <v>327</v>
      </c>
      <c r="E120" s="99" t="s">
        <v>184</v>
      </c>
      <c r="F120" s="99" t="s">
        <v>220</v>
      </c>
      <c r="G120" s="99" t="s">
        <v>168</v>
      </c>
      <c r="H120" s="100" t="s">
        <v>169</v>
      </c>
      <c r="I120" s="39" t="e">
        <f>VLOOKUP(H120,'REF - Interface Cards'!$F$2:$G$11,2,FALSE)</f>
        <v>#N/A</v>
      </c>
      <c r="J120" s="39" t="e">
        <f>VLOOKUP(I120,'REF - Interface Cards'!$F$2:$G$11,2,FALSE)</f>
        <v>#N/A</v>
      </c>
      <c r="K120" s="39" t="e">
        <f>VLOOKUP(J120,'REF - Interface Cards'!$F$2:$G$11,2,FALSE)</f>
        <v>#N/A</v>
      </c>
      <c r="L120" s="205"/>
      <c r="M120" s="272"/>
      <c r="N120" s="96"/>
      <c r="O120" s="100" t="s">
        <v>187</v>
      </c>
      <c r="P120" s="100" t="s">
        <v>187</v>
      </c>
      <c r="Q120" s="100" t="s">
        <v>328</v>
      </c>
      <c r="R120" s="268" t="s">
        <v>329</v>
      </c>
      <c r="S120" s="119" t="s">
        <v>330</v>
      </c>
      <c r="T120" s="264"/>
      <c r="U120" s="115"/>
      <c r="V120" s="115" t="b">
        <v>0</v>
      </c>
      <c r="W120" s="115" t="str">
        <f>CONCATENATE(L120,":",N120)</f>
        <v>:</v>
      </c>
      <c r="X120" s="40" t="str">
        <f ca="1">IFERROR(__xludf.DUMMYFUNCTION("VLOOKUP($D475,IMPORTRANGE(""1F5N2lheBqU_ssv2fEg7XSiyl0_Jtf24RQubw3IWp7fc"",""'LC-2 BOM'!C2:AF1000""),X$1,FALSE)"),"04C706")</f>
        <v>04C706</v>
      </c>
      <c r="Y120" s="40" t="str">
        <f ca="1">IFERROR(__xludf.DUMMYFUNCTION("VLOOKUP($D714,IMPORTRANGE(""1zGeY54V42y3h6ga3LEauokEcjIAfHuNXKCYKLfLWtMI"",""'LC-2 BOM'!C2:AF900""),Y$1,FALSE)"),"Flow Meter")</f>
        <v>Flow Meter</v>
      </c>
      <c r="Z120" s="40" t="str">
        <f ca="1">IFERROR(__xludf.DUMMYFUNCTION("VLOOKUP($D714,IMPORTRANGE(""1zGeY54V42y3h6ga3LEauokEcjIAfHuNXKCYKLfLWtMI"",""'LC-2 BOM'!C2:AF900""),Y$1,FALSE)"),"Flow Meter")</f>
        <v>Flow Meter</v>
      </c>
      <c r="AA120" s="40" t="str">
        <f ca="1">IFERROR(__xludf.DUMMYFUNCTION("VLOOKUP($D714,IMPORTRANGE(""1zGeY54V42y3h6ga3LEauokEcjIAfHuNXKCYKLfLWtMI"",""'LC-2 BOM'!C2:AF900""),Y$1,FALSE)"),"Flow Meter")</f>
        <v>Flow Meter</v>
      </c>
      <c r="AB120" s="40" t="str">
        <f ca="1">IFERROR(__xludf.DUMMYFUNCTION("VLOOKUP($D714,IMPORTRANGE(""1F5N2lheBqU_ssv2fEg7XSiyl0_Jtf24RQubw3IWp7fc"",""'LC-2 BOM'!C2:AF1000""),AB$1,FALSE)"),"WFF LC-2 Liquid Oxygen Schematic MP-105")</f>
        <v>WFF LC-2 Liquid Oxygen Schematic MP-105</v>
      </c>
      <c r="AC120" s="40" t="str">
        <f ca="1">IFERROR(__xludf.DUMMYFUNCTION("VLOOKUP($D714,IMPORTRANGE(""1F5N2lheBqU_ssv2fEg7XSiyl0_Jtf24RQubw3IWp7fc"",""'LC-2 BOM'!C2:AF1000""),AB$1,FALSE)"),"WFF LC-2 Liquid Oxygen Schematic MP-105")</f>
        <v>WFF LC-2 Liquid Oxygen Schematic MP-105</v>
      </c>
      <c r="AD120" s="40" t="str">
        <f ca="1">IFERROR(__xludf.DUMMYFUNCTION("VLOOKUP($D714,IMPORTRANGE(""1F5N2lheBqU_ssv2fEg7XSiyl0_Jtf24RQubw3IWp7fc"",""'LC-2 BOM'!C2:AF1000""),AB$1,FALSE)"),"WFF LC-2 Liquid Oxygen Schematic MP-105")</f>
        <v>WFF LC-2 Liquid Oxygen Schematic MP-105</v>
      </c>
      <c r="AE120" s="40" t="str">
        <f ca="1">IFERROR(__xludf.DUMMYFUNCTION("VLOOKUP($D714,IMPORTRANGE(""1F5N2lheBqU_ssv2fEg7XSiyl0_Jtf24RQubw3IWp7fc"",""'LC-2 BOM'!C2:AF1000""),AB$1,FALSE)"),"WFF LC-2 Liquid Oxygen Schematic MP-105")</f>
        <v>WFF LC-2 Liquid Oxygen Schematic MP-105</v>
      </c>
      <c r="AF120" s="40" t="str">
        <f ca="1">IFERROR(__xludf.DUMMYFUNCTION("VLOOKUP($D714,IMPORTRANGE(""1F5N2lheBqU_ssv2fEg7XSiyl0_Jtf24RQubw3IWp7fc"",""'LC-2 BOM'!C2:AF1000""),AB$1,FALSE)"),"WFF LC-2 Liquid Oxygen Schematic MP-105")</f>
        <v>WFF LC-2 Liquid Oxygen Schematic MP-105</v>
      </c>
      <c r="AG120" s="40" t="str">
        <f ca="1">IFERROR(__xludf.DUMMYFUNCTION("VLOOKUP($D714,IMPORTRANGE(""1F5N2lheBqU_ssv2fEg7XSiyl0_Jtf24RQubw3IWp7fc"",""'LC-2 BOM'!C2:AF1000""),AB$1,FALSE)"),"WFF LC-2 Liquid Oxygen Schematic MP-105")</f>
        <v>WFF LC-2 Liquid Oxygen Schematic MP-105</v>
      </c>
      <c r="AH120" s="40" t="str">
        <f ca="1">IFERROR(__xludf.DUMMYFUNCTION("VLOOKUP($D714,IMPORTRANGE(""1F5N2lheBqU_ssv2fEg7XSiyl0_Jtf24RQubw3IWp7fc"",""'LC-2 BOM'!C2:AF1000""),AB$1,FALSE)"),"WFF LC-2 Liquid Oxygen Schematic MP-105")</f>
        <v>WFF LC-2 Liquid Oxygen Schematic MP-105</v>
      </c>
      <c r="AI120" s="40" t="str">
        <f ca="1">IFERROR(__xludf.DUMMYFUNCTION("VLOOKUP($D714,IMPORTRANGE(""1F5N2lheBqU_ssv2fEg7XSiyl0_Jtf24RQubw3IWp7fc"",""'LC-2 BOM'!C2:AF1000""),AB$1,FALSE)"),"WFF LC-2 Liquid Oxygen Schematic MP-105")</f>
        <v>WFF LC-2 Liquid Oxygen Schematic MP-105</v>
      </c>
      <c r="AJ120" s="40" t="str">
        <f ca="1">IFERROR(__xludf.DUMMYFUNCTION("VLOOKUP($D714,IMPORTRANGE(""1F5N2lheBqU_ssv2fEg7XSiyl0_Jtf24RQubw3IWp7fc"",""'LC-2 BOM'!C2:AF1000""),AB$1,FALSE)"),"WFF LC-2 Liquid Oxygen Schematic MP-105")</f>
        <v>WFF LC-2 Liquid Oxygen Schematic MP-105</v>
      </c>
      <c r="AK120" s="40" t="str">
        <f ca="1">IFERROR(__xludf.DUMMYFUNCTION("VLOOKUP($D714,IMPORTRANGE(""1F5N2lheBqU_ssv2fEg7XSiyl0_Jtf24RQubw3IWp7fc"",""'LC-2 BOM'!C2:AF1000""),AB$1,FALSE)"),"WFF LC-2 Liquid Oxygen Schematic MP-105")</f>
        <v>WFF LC-2 Liquid Oxygen Schematic MP-105</v>
      </c>
      <c r="AL120" s="40" t="str">
        <f ca="1">IFERROR(__xludf.DUMMYFUNCTION("VLOOKUP($D714,IMPORTRANGE(""1F5N2lheBqU_ssv2fEg7XSiyl0_Jtf24RQubw3IWp7fc"",""'LC-2 BOM'!C2:AF1000""),AB$1,FALSE)"),"WFF LC-2 Liquid Oxygen Schematic MP-105")</f>
        <v>WFF LC-2 Liquid Oxygen Schematic MP-105</v>
      </c>
      <c r="AM120" s="40" t="str">
        <f ca="1">IFERROR(__xludf.DUMMYFUNCTION("VLOOKUP($D714,IMPORTRANGE(""1F5N2lheBqU_ssv2fEg7XSiyl0_Jtf24RQubw3IWp7fc"",""'LC-2 BOM'!C2:AF1000""),AB$1,FALSE)"),"WFF LC-2 Liquid Oxygen Schematic MP-105")</f>
        <v>WFF LC-2 Liquid Oxygen Schematic MP-105</v>
      </c>
      <c r="AN120" s="40" t="str">
        <f ca="1">IFERROR(__xludf.DUMMYFUNCTION("VLOOKUP($D714,IMPORTRANGE(""1F5N2lheBqU_ssv2fEg7XSiyl0_Jtf24RQubw3IWp7fc"",""'LC-2 BOM'!C2:AF1000""),AB$1,FALSE)"),"WFF LC-2 Liquid Oxygen Schematic MP-105")</f>
        <v>WFF LC-2 Liquid Oxygen Schematic MP-105</v>
      </c>
      <c r="AO120" s="40" t="str">
        <f ca="1">IFERROR(__xludf.DUMMYFUNCTION("VLOOKUP($D714,IMPORTRANGE(""1F5N2lheBqU_ssv2fEg7XSiyl0_Jtf24RQubw3IWp7fc"",""'LC-2 BOM'!C2:AF1000""),AB$1,FALSE)"),"WFF LC-2 Liquid Oxygen Schematic MP-105")</f>
        <v>WFF LC-2 Liquid Oxygen Schematic MP-105</v>
      </c>
      <c r="AP120" s="40" t="str">
        <f ca="1">IFERROR(__xludf.DUMMYFUNCTION("VLOOKUP($D714,IMPORTRANGE(""1F5N2lheBqU_ssv2fEg7XSiyl0_Jtf24RQubw3IWp7fc"",""'LC-2 BOM'!C2:AF1000""),AB$1,FALSE)"),"WFF LC-2 Liquid Oxygen Schematic MP-105")</f>
        <v>WFF LC-2 Liquid Oxygen Schematic MP-105</v>
      </c>
      <c r="AQ120" s="40" t="str">
        <f ca="1">IFERROR(__xludf.DUMMYFUNCTION("VLOOKUP($D714,IMPORTRANGE(""1F5N2lheBqU_ssv2fEg7XSiyl0_Jtf24RQubw3IWp7fc"",""'LC-2 BOM'!C2:AF1000""),AB$1,FALSE)"),"WFF LC-2 Liquid Oxygen Schematic MP-105")</f>
        <v>WFF LC-2 Liquid Oxygen Schematic MP-105</v>
      </c>
      <c r="AR120" s="40" t="str">
        <f ca="1">IFERROR(__xludf.DUMMYFUNCTION("VLOOKUP($D714,IMPORTRANGE(""1F5N2lheBqU_ssv2fEg7XSiyl0_Jtf24RQubw3IWp7fc"",""'LC-2 BOM'!C2:AF1000""),AB$1,FALSE)"),"WFF LC-2 Liquid Oxygen Schematic MP-105")</f>
        <v>WFF LC-2 Liquid Oxygen Schematic MP-105</v>
      </c>
      <c r="AS120" s="40" t="str">
        <f ca="1">IFERROR(__xludf.DUMMYFUNCTION("VLOOKUP($D714,IMPORTRANGE(""1F5N2lheBqU_ssv2fEg7XSiyl0_Jtf24RQubw3IWp7fc"",""'LC-2 BOM'!C2:AF1000""),AB$1,FALSE)"),"WFF LC-2 Liquid Oxygen Schematic MP-105")</f>
        <v>WFF LC-2 Liquid Oxygen Schematic MP-105</v>
      </c>
      <c r="AT120" s="40" t="str">
        <f ca="1">IFERROR(__xludf.DUMMYFUNCTION("VLOOKUP($D714,IMPORTRANGE(""1F5N2lheBqU_ssv2fEg7XSiyl0_Jtf24RQubw3IWp7fc"",""'LC-2 BOM'!C2:AF1000""),AB$1,FALSE)"),"WFF LC-2 Liquid Oxygen Schematic MP-105")</f>
        <v>WFF LC-2 Liquid Oxygen Schematic MP-105</v>
      </c>
      <c r="AU120" s="40" t="str">
        <f ca="1">IFERROR(__xludf.DUMMYFUNCTION("VLOOKUP($D714,IMPORTRANGE(""1F5N2lheBqU_ssv2fEg7XSiyl0_Jtf24RQubw3IWp7fc"",""'LC-2 BOM'!C2:AF1000""),AB$1,FALSE)"),"WFF LC-2 Liquid Oxygen Schematic MP-105")</f>
        <v>WFF LC-2 Liquid Oxygen Schematic MP-105</v>
      </c>
      <c r="AV120" s="40" t="str">
        <f ca="1">IFERROR(__xludf.DUMMYFUNCTION("VLOOKUP($D714,IMPORTRANGE(""1F5N2lheBqU_ssv2fEg7XSiyl0_Jtf24RQubw3IWp7fc"",""'LC-2 BOM'!C2:AF1000""),AB$1,FALSE)"),"WFF LC-2 Liquid Oxygen Schematic MP-105")</f>
        <v>WFF LC-2 Liquid Oxygen Schematic MP-105</v>
      </c>
      <c r="AW120" s="40" t="str">
        <f ca="1">IFERROR(__xludf.DUMMYFUNCTION("VLOOKUP($D714,IMPORTRANGE(""1F5N2lheBqU_ssv2fEg7XSiyl0_Jtf24RQubw3IWp7fc"",""'LC-2 BOM'!C2:AF1000""),AB$1,FALSE)"),"WFF LC-2 Liquid Oxygen Schematic MP-105")</f>
        <v>WFF LC-2 Liquid Oxygen Schematic MP-105</v>
      </c>
      <c r="AX120" s="40" t="str">
        <f ca="1">IFERROR(__xludf.DUMMYFUNCTION("VLOOKUP($D714,IMPORTRANGE(""1F5N2lheBqU_ssv2fEg7XSiyl0_Jtf24RQubw3IWp7fc"",""'LC-2 BOM'!C2:AF1000""),AB$1,FALSE)"),"WFF LC-2 Liquid Oxygen Schematic MP-105")</f>
        <v>WFF LC-2 Liquid Oxygen Schematic MP-105</v>
      </c>
      <c r="AY120" s="40" t="str">
        <f ca="1">IFERROR(__xludf.DUMMYFUNCTION("VLOOKUP($D714,IMPORTRANGE(""1F5N2lheBqU_ssv2fEg7XSiyl0_Jtf24RQubw3IWp7fc"",""'LC-2 BOM'!C2:AF1000""),AB$1,FALSE)"),"WFF LC-2 Liquid Oxygen Schematic MP-105")</f>
        <v>WFF LC-2 Liquid Oxygen Schematic MP-105</v>
      </c>
      <c r="AZ120" s="40" t="str">
        <f ca="1">IFERROR(__xludf.DUMMYFUNCTION("VLOOKUP($D714,IMPORTRANGE(""1F5N2lheBqU_ssv2fEg7XSiyl0_Jtf24RQubw3IWp7fc"",""'LC-2 BOM'!C2:AF1000""),AB$1,FALSE)"),"WFF LC-2 Liquid Oxygen Schematic MP-105")</f>
        <v>WFF LC-2 Liquid Oxygen Schematic MP-105</v>
      </c>
      <c r="BA120" s="40" t="str">
        <f ca="1">IFERROR(__xludf.DUMMYFUNCTION("VLOOKUP($D714,IMPORTRANGE(""1F5N2lheBqU_ssv2fEg7XSiyl0_Jtf24RQubw3IWp7fc"",""'LC-2 BOM'!C2:AF1000""),AB$1,FALSE)"),"WFF LC-2 Liquid Oxygen Schematic MP-105")</f>
        <v>WFF LC-2 Liquid Oxygen Schematic MP-105</v>
      </c>
    </row>
    <row r="121" spans="1:53" ht="14.25">
      <c r="A121" s="119" t="e">
        <f>CONCATENATE(VLOOKUP(E121,Systems,2,FALSE),"-",VLOOKUP(F121,Subsystems,2,FALSE),"-",VLOOKUP(G121,Components,2,FALSE),"-",VLOOKUP(R121,Metrics,2,FALSE),"-",B121)</f>
        <v>#N/A</v>
      </c>
      <c r="B121" s="100">
        <v>453</v>
      </c>
      <c r="C121" s="99" t="s">
        <v>331</v>
      </c>
      <c r="D121" s="103" t="s">
        <v>332</v>
      </c>
      <c r="E121" s="110" t="s">
        <v>184</v>
      </c>
      <c r="F121" s="110" t="s">
        <v>333</v>
      </c>
      <c r="G121" s="110" t="s">
        <v>172</v>
      </c>
      <c r="H121" s="110" t="s">
        <v>169</v>
      </c>
      <c r="I121" s="39" t="e">
        <f>VLOOKUP(H121,'REF - Interface Cards'!$F$2:$G$11,2,FALSE)</f>
        <v>#N/A</v>
      </c>
      <c r="J121" s="39" t="e">
        <f>VLOOKUP(I121,'REF - Interface Cards'!$F$2:$G$11,2,FALSE)</f>
        <v>#N/A</v>
      </c>
      <c r="K121" s="39" t="e">
        <f>VLOOKUP(J121,'REF - Interface Cards'!$F$2:$G$11,2,FALSE)</f>
        <v>#N/A</v>
      </c>
      <c r="L121" s="110"/>
      <c r="M121" s="110"/>
      <c r="N121" s="200"/>
      <c r="O121" s="110" t="s">
        <v>334</v>
      </c>
      <c r="P121" s="110" t="s">
        <v>335</v>
      </c>
      <c r="Q121" s="110" t="s">
        <v>253</v>
      </c>
      <c r="R121" s="110"/>
      <c r="S121" s="110"/>
      <c r="T121" s="100"/>
      <c r="U121" s="205"/>
      <c r="V121" s="205" t="b">
        <v>0</v>
      </c>
      <c r="W121" s="115" t="str">
        <f>CONCATENATE(L121,":",N121)</f>
        <v>:</v>
      </c>
      <c r="X121" s="40" t="str">
        <f ca="1">IFERROR(__xludf.DUMMYFUNCTION("VLOOKUP($D475,IMPORTRANGE(""1F5N2lheBqU_ssv2fEg7XSiyl0_Jtf24RQubw3IWp7fc"",""'LC-2 BOM'!C2:AF1000""),X$1,FALSE)"),"04C706")</f>
        <v>04C706</v>
      </c>
      <c r="Y121" s="40" t="str">
        <f ca="1">IFERROR(__xludf.DUMMYFUNCTION("VLOOKUP($D717,IMPORTRANGE(""1F5N2lheBqU_ssv2fEg7XSiyl0_Jtf24RQubw3IWp7fc"",""'LC-2 BOM'!C2:AF900""),Y$1,FALSE)"),"Sensor, Moisture")</f>
        <v>Sensor, Moisture</v>
      </c>
      <c r="Z121" s="40" t="str">
        <f ca="1">IFERROR(__xludf.DUMMYFUNCTION("VLOOKUP($D717,IMPORTRANGE(""1F5N2lheBqU_ssv2fEg7XSiyl0_Jtf24RQubw3IWp7fc"",""'LC-2 BOM'!C2:AF900""),Y$1,FALSE)"),"Sensor, Moisture")</f>
        <v>Sensor, Moisture</v>
      </c>
      <c r="AA121" s="40" t="str">
        <f ca="1">IFERROR(__xludf.DUMMYFUNCTION("VLOOKUP($D717,IMPORTRANGE(""1F5N2lheBqU_ssv2fEg7XSiyl0_Jtf24RQubw3IWp7fc"",""'LC-2 BOM'!C2:AF900""),Y$1,FALSE)"),"Sensor, Moisture")</f>
        <v>Sensor, Moisture</v>
      </c>
      <c r="AB121" s="40" t="str">
        <f ca="1">IFERROR(__xludf.DUMMYFUNCTION("VLOOKUP($D717,IMPORTRANGE(""1F5N2lheBqU_ssv2fEg7XSiyl0_Jtf24RQubw3IWp7fc"",""'LC-2 BOM'!C2:AF1000""),AB$1,FALSE)"),"WFF LC-2 Liquid Oxygen Schematic MP-105")</f>
        <v>WFF LC-2 Liquid Oxygen Schematic MP-105</v>
      </c>
      <c r="AC121" s="40" t="str">
        <f ca="1">IFERROR(__xludf.DUMMYFUNCTION("VLOOKUP($D717,IMPORTRANGE(""1F5N2lheBqU_ssv2fEg7XSiyl0_Jtf24RQubw3IWp7fc"",""'LC-2 BOM'!C2:AF1000""),AB$1,FALSE)"),"WFF LC-2 Liquid Oxygen Schematic MP-105")</f>
        <v>WFF LC-2 Liquid Oxygen Schematic MP-105</v>
      </c>
      <c r="AD121" s="40" t="str">
        <f ca="1">IFERROR(__xludf.DUMMYFUNCTION("VLOOKUP($D717,IMPORTRANGE(""1F5N2lheBqU_ssv2fEg7XSiyl0_Jtf24RQubw3IWp7fc"",""'LC-2 BOM'!C2:AF1000""),AB$1,FALSE)"),"WFF LC-2 Liquid Oxygen Schematic MP-105")</f>
        <v>WFF LC-2 Liquid Oxygen Schematic MP-105</v>
      </c>
      <c r="AE121" s="40" t="str">
        <f ca="1">IFERROR(__xludf.DUMMYFUNCTION("VLOOKUP($D717,IMPORTRANGE(""1F5N2lheBqU_ssv2fEg7XSiyl0_Jtf24RQubw3IWp7fc"",""'LC-2 BOM'!C2:AF1000""),AB$1,FALSE)"),"WFF LC-2 Liquid Oxygen Schematic MP-105")</f>
        <v>WFF LC-2 Liquid Oxygen Schematic MP-105</v>
      </c>
      <c r="AF121" s="40" t="str">
        <f ca="1">IFERROR(__xludf.DUMMYFUNCTION("VLOOKUP($D717,IMPORTRANGE(""1F5N2lheBqU_ssv2fEg7XSiyl0_Jtf24RQubw3IWp7fc"",""'LC-2 BOM'!C2:AF1000""),AB$1,FALSE)"),"WFF LC-2 Liquid Oxygen Schematic MP-105")</f>
        <v>WFF LC-2 Liquid Oxygen Schematic MP-105</v>
      </c>
      <c r="AG121" s="40" t="str">
        <f ca="1">IFERROR(__xludf.DUMMYFUNCTION("VLOOKUP($D717,IMPORTRANGE(""1F5N2lheBqU_ssv2fEg7XSiyl0_Jtf24RQubw3IWp7fc"",""'LC-2 BOM'!C2:AF1000""),AB$1,FALSE)"),"WFF LC-2 Liquid Oxygen Schematic MP-105")</f>
        <v>WFF LC-2 Liquid Oxygen Schematic MP-105</v>
      </c>
      <c r="AH121" s="40" t="str">
        <f ca="1">IFERROR(__xludf.DUMMYFUNCTION("VLOOKUP($D717,IMPORTRANGE(""1F5N2lheBqU_ssv2fEg7XSiyl0_Jtf24RQubw3IWp7fc"",""'LC-2 BOM'!C2:AF1000""),AB$1,FALSE)"),"WFF LC-2 Liquid Oxygen Schematic MP-105")</f>
        <v>WFF LC-2 Liquid Oxygen Schematic MP-105</v>
      </c>
      <c r="AI121" s="40" t="str">
        <f ca="1">IFERROR(__xludf.DUMMYFUNCTION("VLOOKUP($D717,IMPORTRANGE(""1F5N2lheBqU_ssv2fEg7XSiyl0_Jtf24RQubw3IWp7fc"",""'LC-2 BOM'!C2:AF1000""),AB$1,FALSE)"),"WFF LC-2 Liquid Oxygen Schematic MP-105")</f>
        <v>WFF LC-2 Liquid Oxygen Schematic MP-105</v>
      </c>
      <c r="AJ121" s="40" t="str">
        <f ca="1">IFERROR(__xludf.DUMMYFUNCTION("VLOOKUP($D717,IMPORTRANGE(""1F5N2lheBqU_ssv2fEg7XSiyl0_Jtf24RQubw3IWp7fc"",""'LC-2 BOM'!C2:AF1000""),AB$1,FALSE)"),"WFF LC-2 Liquid Oxygen Schematic MP-105")</f>
        <v>WFF LC-2 Liquid Oxygen Schematic MP-105</v>
      </c>
      <c r="AK121" s="40" t="str">
        <f ca="1">IFERROR(__xludf.DUMMYFUNCTION("VLOOKUP($D717,IMPORTRANGE(""1F5N2lheBqU_ssv2fEg7XSiyl0_Jtf24RQubw3IWp7fc"",""'LC-2 BOM'!C2:AF1000""),AB$1,FALSE)"),"WFF LC-2 Liquid Oxygen Schematic MP-105")</f>
        <v>WFF LC-2 Liquid Oxygen Schematic MP-105</v>
      </c>
      <c r="AL121" s="40" t="str">
        <f ca="1">IFERROR(__xludf.DUMMYFUNCTION("VLOOKUP($D717,IMPORTRANGE(""1F5N2lheBqU_ssv2fEg7XSiyl0_Jtf24RQubw3IWp7fc"",""'LC-2 BOM'!C2:AF1000""),AB$1,FALSE)"),"WFF LC-2 Liquid Oxygen Schematic MP-105")</f>
        <v>WFF LC-2 Liquid Oxygen Schematic MP-105</v>
      </c>
      <c r="AM121" s="40" t="str">
        <f ca="1">IFERROR(__xludf.DUMMYFUNCTION("VLOOKUP($D717,IMPORTRANGE(""1F5N2lheBqU_ssv2fEg7XSiyl0_Jtf24RQubw3IWp7fc"",""'LC-2 BOM'!C2:AF1000""),AB$1,FALSE)"),"WFF LC-2 Liquid Oxygen Schematic MP-105")</f>
        <v>WFF LC-2 Liquid Oxygen Schematic MP-105</v>
      </c>
      <c r="AN121" s="40" t="str">
        <f ca="1">IFERROR(__xludf.DUMMYFUNCTION("VLOOKUP($D717,IMPORTRANGE(""1F5N2lheBqU_ssv2fEg7XSiyl0_Jtf24RQubw3IWp7fc"",""'LC-2 BOM'!C2:AF1000""),AB$1,FALSE)"),"WFF LC-2 Liquid Oxygen Schematic MP-105")</f>
        <v>WFF LC-2 Liquid Oxygen Schematic MP-105</v>
      </c>
      <c r="AO121" s="40" t="str">
        <f ca="1">IFERROR(__xludf.DUMMYFUNCTION("VLOOKUP($D717,IMPORTRANGE(""1F5N2lheBqU_ssv2fEg7XSiyl0_Jtf24RQubw3IWp7fc"",""'LC-2 BOM'!C2:AF1000""),AB$1,FALSE)"),"WFF LC-2 Liquid Oxygen Schematic MP-105")</f>
        <v>WFF LC-2 Liquid Oxygen Schematic MP-105</v>
      </c>
      <c r="AP121" s="40" t="str">
        <f ca="1">IFERROR(__xludf.DUMMYFUNCTION("VLOOKUP($D717,IMPORTRANGE(""1F5N2lheBqU_ssv2fEg7XSiyl0_Jtf24RQubw3IWp7fc"",""'LC-2 BOM'!C2:AF1000""),AB$1,FALSE)"),"WFF LC-2 Liquid Oxygen Schematic MP-105")</f>
        <v>WFF LC-2 Liquid Oxygen Schematic MP-105</v>
      </c>
      <c r="AQ121" s="40" t="str">
        <f ca="1">IFERROR(__xludf.DUMMYFUNCTION("VLOOKUP($D717,IMPORTRANGE(""1F5N2lheBqU_ssv2fEg7XSiyl0_Jtf24RQubw3IWp7fc"",""'LC-2 BOM'!C2:AF1000""),AB$1,FALSE)"),"WFF LC-2 Liquid Oxygen Schematic MP-105")</f>
        <v>WFF LC-2 Liquid Oxygen Schematic MP-105</v>
      </c>
      <c r="AR121" s="40" t="str">
        <f ca="1">IFERROR(__xludf.DUMMYFUNCTION("VLOOKUP($D717,IMPORTRANGE(""1F5N2lheBqU_ssv2fEg7XSiyl0_Jtf24RQubw3IWp7fc"",""'LC-2 BOM'!C2:AF1000""),AB$1,FALSE)"),"WFF LC-2 Liquid Oxygen Schematic MP-105")</f>
        <v>WFF LC-2 Liquid Oxygen Schematic MP-105</v>
      </c>
      <c r="AS121" s="40" t="str">
        <f ca="1">IFERROR(__xludf.DUMMYFUNCTION("VLOOKUP($D717,IMPORTRANGE(""1F5N2lheBqU_ssv2fEg7XSiyl0_Jtf24RQubw3IWp7fc"",""'LC-2 BOM'!C2:AF1000""),AB$1,FALSE)"),"WFF LC-2 Liquid Oxygen Schematic MP-105")</f>
        <v>WFF LC-2 Liquid Oxygen Schematic MP-105</v>
      </c>
      <c r="AT121" s="40" t="str">
        <f ca="1">IFERROR(__xludf.DUMMYFUNCTION("VLOOKUP($D717,IMPORTRANGE(""1F5N2lheBqU_ssv2fEg7XSiyl0_Jtf24RQubw3IWp7fc"",""'LC-2 BOM'!C2:AF1000""),AB$1,FALSE)"),"WFF LC-2 Liquid Oxygen Schematic MP-105")</f>
        <v>WFF LC-2 Liquid Oxygen Schematic MP-105</v>
      </c>
      <c r="AU121" s="40" t="str">
        <f ca="1">IFERROR(__xludf.DUMMYFUNCTION("VLOOKUP($D717,IMPORTRANGE(""1F5N2lheBqU_ssv2fEg7XSiyl0_Jtf24RQubw3IWp7fc"",""'LC-2 BOM'!C2:AF1000""),AB$1,FALSE)"),"WFF LC-2 Liquid Oxygen Schematic MP-105")</f>
        <v>WFF LC-2 Liquid Oxygen Schematic MP-105</v>
      </c>
      <c r="AV121" s="40" t="str">
        <f ca="1">IFERROR(__xludf.DUMMYFUNCTION("VLOOKUP($D717,IMPORTRANGE(""1F5N2lheBqU_ssv2fEg7XSiyl0_Jtf24RQubw3IWp7fc"",""'LC-2 BOM'!C2:AF1000""),AB$1,FALSE)"),"WFF LC-2 Liquid Oxygen Schematic MP-105")</f>
        <v>WFF LC-2 Liquid Oxygen Schematic MP-105</v>
      </c>
      <c r="AW121" s="40" t="str">
        <f ca="1">IFERROR(__xludf.DUMMYFUNCTION("VLOOKUP($D717,IMPORTRANGE(""1F5N2lheBqU_ssv2fEg7XSiyl0_Jtf24RQubw3IWp7fc"",""'LC-2 BOM'!C2:AF1000""),AB$1,FALSE)"),"WFF LC-2 Liquid Oxygen Schematic MP-105")</f>
        <v>WFF LC-2 Liquid Oxygen Schematic MP-105</v>
      </c>
      <c r="AX121" s="40" t="str">
        <f ca="1">IFERROR(__xludf.DUMMYFUNCTION("VLOOKUP($D717,IMPORTRANGE(""1F5N2lheBqU_ssv2fEg7XSiyl0_Jtf24RQubw3IWp7fc"",""'LC-2 BOM'!C2:AF1000""),AB$1,FALSE)"),"WFF LC-2 Liquid Oxygen Schematic MP-105")</f>
        <v>WFF LC-2 Liquid Oxygen Schematic MP-105</v>
      </c>
      <c r="AY121" s="40" t="str">
        <f ca="1">IFERROR(__xludf.DUMMYFUNCTION("VLOOKUP($D717,IMPORTRANGE(""1F5N2lheBqU_ssv2fEg7XSiyl0_Jtf24RQubw3IWp7fc"",""'LC-2 BOM'!C2:AF1000""),AB$1,FALSE)"),"WFF LC-2 Liquid Oxygen Schematic MP-105")</f>
        <v>WFF LC-2 Liquid Oxygen Schematic MP-105</v>
      </c>
      <c r="AZ121" s="40" t="str">
        <f ca="1">IFERROR(__xludf.DUMMYFUNCTION("VLOOKUP($D717,IMPORTRANGE(""1F5N2lheBqU_ssv2fEg7XSiyl0_Jtf24RQubw3IWp7fc"",""'LC-2 BOM'!C2:AF1000""),AB$1,FALSE)"),"WFF LC-2 Liquid Oxygen Schematic MP-105")</f>
        <v>WFF LC-2 Liquid Oxygen Schematic MP-105</v>
      </c>
      <c r="BA121" s="40" t="str">
        <f ca="1">IFERROR(__xludf.DUMMYFUNCTION("VLOOKUP($D717,IMPORTRANGE(""1F5N2lheBqU_ssv2fEg7XSiyl0_Jtf24RQubw3IWp7fc"",""'LC-2 BOM'!C2:AF1000""),AB$1,FALSE)"),"WFF LC-2 Liquid Oxygen Schematic MP-105")</f>
        <v>WFF LC-2 Liquid Oxygen Schematic MP-105</v>
      </c>
    </row>
    <row r="122" spans="1:53" ht="14.25">
      <c r="A122" s="119" t="e">
        <f>CONCATENATE(VLOOKUP(E122,Systems,2,FALSE),"-",VLOOKUP(F122,Subsystems,2,FALSE),"-",VLOOKUP(G122,Components,2,FALSE),"-",VLOOKUP(R122,Metrics,2,FALSE),"-",B122)</f>
        <v>#N/A</v>
      </c>
      <c r="B122" s="100">
        <v>454</v>
      </c>
      <c r="C122" s="99" t="s">
        <v>336</v>
      </c>
      <c r="D122" s="103" t="s">
        <v>337</v>
      </c>
      <c r="E122" s="110" t="s">
        <v>184</v>
      </c>
      <c r="F122" s="110" t="s">
        <v>333</v>
      </c>
      <c r="G122" s="110" t="s">
        <v>168</v>
      </c>
      <c r="H122" s="100" t="s">
        <v>169</v>
      </c>
      <c r="I122" s="39" t="e">
        <f>VLOOKUP(H122,'REF - Interface Cards'!$F$2:$G$11,2,FALSE)</f>
        <v>#N/A</v>
      </c>
      <c r="J122" s="39" t="e">
        <f>VLOOKUP(I122,'REF - Interface Cards'!$F$2:$G$11,2,FALSE)</f>
        <v>#N/A</v>
      </c>
      <c r="K122" s="39" t="e">
        <f>VLOOKUP(J122,'REF - Interface Cards'!$F$2:$G$11,2,FALSE)</f>
        <v>#N/A</v>
      </c>
      <c r="L122" s="110"/>
      <c r="M122" s="110"/>
      <c r="N122" s="200"/>
      <c r="O122" s="110" t="s">
        <v>313</v>
      </c>
      <c r="P122" s="110" t="s">
        <v>313</v>
      </c>
      <c r="Q122" s="110" t="s">
        <v>338</v>
      </c>
      <c r="R122" s="110"/>
      <c r="S122" s="110"/>
      <c r="T122" s="100"/>
      <c r="U122" s="205"/>
      <c r="V122" s="205" t="b">
        <v>0</v>
      </c>
      <c r="W122" s="115" t="str">
        <f>CONCATENATE(L122,":",N122)</f>
        <v>:</v>
      </c>
      <c r="X122" s="40" t="str">
        <f ca="1">IFERROR(__xludf.DUMMYFUNCTION("VLOOKUP($D475,IMPORTRANGE(""1F5N2lheBqU_ssv2fEg7XSiyl0_Jtf24RQubw3IWp7fc"",""'LC-2 BOM'!C2:AF1000""),X$1,FALSE)"),"04C706")</f>
        <v>04C706</v>
      </c>
      <c r="Y122" s="40" t="str">
        <f ca="1">IFERROR(__xludf.DUMMYFUNCTION("VLOOKUP($D718,IMPORTRANGE(""1zGeY54V42y3h6ga3LEauokEcjIAfHuNXKCYKLfLWtMI"",""'LC-2 BOM'!C2:AF900""),Y$1,FALSE)"),"Flow Meter")</f>
        <v>Flow Meter</v>
      </c>
      <c r="Z122" s="40" t="str">
        <f ca="1">IFERROR(__xludf.DUMMYFUNCTION("VLOOKUP($D718,IMPORTRANGE(""1zGeY54V42y3h6ga3LEauokEcjIAfHuNXKCYKLfLWtMI"",""'LC-2 BOM'!C2:AF900""),Y$1,FALSE)"),"Flow Meter")</f>
        <v>Flow Meter</v>
      </c>
      <c r="AA122" s="40" t="str">
        <f ca="1">IFERROR(__xludf.DUMMYFUNCTION("VLOOKUP($D718,IMPORTRANGE(""1zGeY54V42y3h6ga3LEauokEcjIAfHuNXKCYKLfLWtMI"",""'LC-2 BOM'!C2:AF900""),Y$1,FALSE)"),"Flow Meter")</f>
        <v>Flow Meter</v>
      </c>
      <c r="AB122" s="40" t="str">
        <f ca="1">IFERROR(__xludf.DUMMYFUNCTION("VLOOKUP($D718,IMPORTRANGE(""1F5N2lheBqU_ssv2fEg7XSiyl0_Jtf24RQubw3IWp7fc"",""'LC-2 BOM'!C2:AF1000""),AB$1,FALSE)"),"WFF LC-2 Liquid Oxygen Schematic MP-105")</f>
        <v>WFF LC-2 Liquid Oxygen Schematic MP-105</v>
      </c>
      <c r="AC122" s="40" t="str">
        <f ca="1">IFERROR(__xludf.DUMMYFUNCTION("VLOOKUP($D718,IMPORTRANGE(""1F5N2lheBqU_ssv2fEg7XSiyl0_Jtf24RQubw3IWp7fc"",""'LC-2 BOM'!C2:AF1000""),AB$1,FALSE)"),"WFF LC-2 Liquid Oxygen Schematic MP-105")</f>
        <v>WFF LC-2 Liquid Oxygen Schematic MP-105</v>
      </c>
      <c r="AD122" s="40" t="str">
        <f ca="1">IFERROR(__xludf.DUMMYFUNCTION("VLOOKUP($D718,IMPORTRANGE(""1F5N2lheBqU_ssv2fEg7XSiyl0_Jtf24RQubw3IWp7fc"",""'LC-2 BOM'!C2:AF1000""),AB$1,FALSE)"),"WFF LC-2 Liquid Oxygen Schematic MP-105")</f>
        <v>WFF LC-2 Liquid Oxygen Schematic MP-105</v>
      </c>
      <c r="AE122" s="40" t="str">
        <f ca="1">IFERROR(__xludf.DUMMYFUNCTION("VLOOKUP($D718,IMPORTRANGE(""1F5N2lheBqU_ssv2fEg7XSiyl0_Jtf24RQubw3IWp7fc"",""'LC-2 BOM'!C2:AF1000""),AB$1,FALSE)"),"WFF LC-2 Liquid Oxygen Schematic MP-105")</f>
        <v>WFF LC-2 Liquid Oxygen Schematic MP-105</v>
      </c>
      <c r="AF122" s="40" t="str">
        <f ca="1">IFERROR(__xludf.DUMMYFUNCTION("VLOOKUP($D718,IMPORTRANGE(""1F5N2lheBqU_ssv2fEg7XSiyl0_Jtf24RQubw3IWp7fc"",""'LC-2 BOM'!C2:AF1000""),AB$1,FALSE)"),"WFF LC-2 Liquid Oxygen Schematic MP-105")</f>
        <v>WFF LC-2 Liquid Oxygen Schematic MP-105</v>
      </c>
      <c r="AG122" s="40" t="str">
        <f ca="1">IFERROR(__xludf.DUMMYFUNCTION("VLOOKUP($D718,IMPORTRANGE(""1F5N2lheBqU_ssv2fEg7XSiyl0_Jtf24RQubw3IWp7fc"",""'LC-2 BOM'!C2:AF1000""),AB$1,FALSE)"),"WFF LC-2 Liquid Oxygen Schematic MP-105")</f>
        <v>WFF LC-2 Liquid Oxygen Schematic MP-105</v>
      </c>
      <c r="AH122" s="40" t="str">
        <f ca="1">IFERROR(__xludf.DUMMYFUNCTION("VLOOKUP($D718,IMPORTRANGE(""1F5N2lheBqU_ssv2fEg7XSiyl0_Jtf24RQubw3IWp7fc"",""'LC-2 BOM'!C2:AF1000""),AB$1,FALSE)"),"WFF LC-2 Liquid Oxygen Schematic MP-105")</f>
        <v>WFF LC-2 Liquid Oxygen Schematic MP-105</v>
      </c>
      <c r="AI122" s="40" t="str">
        <f ca="1">IFERROR(__xludf.DUMMYFUNCTION("VLOOKUP($D718,IMPORTRANGE(""1F5N2lheBqU_ssv2fEg7XSiyl0_Jtf24RQubw3IWp7fc"",""'LC-2 BOM'!C2:AF1000""),AB$1,FALSE)"),"WFF LC-2 Liquid Oxygen Schematic MP-105")</f>
        <v>WFF LC-2 Liquid Oxygen Schematic MP-105</v>
      </c>
      <c r="AJ122" s="40" t="str">
        <f ca="1">IFERROR(__xludf.DUMMYFUNCTION("VLOOKUP($D718,IMPORTRANGE(""1F5N2lheBqU_ssv2fEg7XSiyl0_Jtf24RQubw3IWp7fc"",""'LC-2 BOM'!C2:AF1000""),AB$1,FALSE)"),"WFF LC-2 Liquid Oxygen Schematic MP-105")</f>
        <v>WFF LC-2 Liquid Oxygen Schematic MP-105</v>
      </c>
      <c r="AK122" s="40" t="str">
        <f ca="1">IFERROR(__xludf.DUMMYFUNCTION("VLOOKUP($D718,IMPORTRANGE(""1F5N2lheBqU_ssv2fEg7XSiyl0_Jtf24RQubw3IWp7fc"",""'LC-2 BOM'!C2:AF1000""),AB$1,FALSE)"),"WFF LC-2 Liquid Oxygen Schematic MP-105")</f>
        <v>WFF LC-2 Liquid Oxygen Schematic MP-105</v>
      </c>
      <c r="AL122" s="40" t="str">
        <f ca="1">IFERROR(__xludf.DUMMYFUNCTION("VLOOKUP($D718,IMPORTRANGE(""1F5N2lheBqU_ssv2fEg7XSiyl0_Jtf24RQubw3IWp7fc"",""'LC-2 BOM'!C2:AF1000""),AB$1,FALSE)"),"WFF LC-2 Liquid Oxygen Schematic MP-105")</f>
        <v>WFF LC-2 Liquid Oxygen Schematic MP-105</v>
      </c>
      <c r="AM122" s="40" t="str">
        <f ca="1">IFERROR(__xludf.DUMMYFUNCTION("VLOOKUP($D718,IMPORTRANGE(""1F5N2lheBqU_ssv2fEg7XSiyl0_Jtf24RQubw3IWp7fc"",""'LC-2 BOM'!C2:AF1000""),AB$1,FALSE)"),"WFF LC-2 Liquid Oxygen Schematic MP-105")</f>
        <v>WFF LC-2 Liquid Oxygen Schematic MP-105</v>
      </c>
      <c r="AN122" s="40" t="str">
        <f ca="1">IFERROR(__xludf.DUMMYFUNCTION("VLOOKUP($D718,IMPORTRANGE(""1F5N2lheBqU_ssv2fEg7XSiyl0_Jtf24RQubw3IWp7fc"",""'LC-2 BOM'!C2:AF1000""),AB$1,FALSE)"),"WFF LC-2 Liquid Oxygen Schematic MP-105")</f>
        <v>WFF LC-2 Liquid Oxygen Schematic MP-105</v>
      </c>
      <c r="AO122" s="40" t="str">
        <f ca="1">IFERROR(__xludf.DUMMYFUNCTION("VLOOKUP($D718,IMPORTRANGE(""1F5N2lheBqU_ssv2fEg7XSiyl0_Jtf24RQubw3IWp7fc"",""'LC-2 BOM'!C2:AF1000""),AB$1,FALSE)"),"WFF LC-2 Liquid Oxygen Schematic MP-105")</f>
        <v>WFF LC-2 Liquid Oxygen Schematic MP-105</v>
      </c>
      <c r="AP122" s="40" t="str">
        <f ca="1">IFERROR(__xludf.DUMMYFUNCTION("VLOOKUP($D718,IMPORTRANGE(""1F5N2lheBqU_ssv2fEg7XSiyl0_Jtf24RQubw3IWp7fc"",""'LC-2 BOM'!C2:AF1000""),AB$1,FALSE)"),"WFF LC-2 Liquid Oxygen Schematic MP-105")</f>
        <v>WFF LC-2 Liquid Oxygen Schematic MP-105</v>
      </c>
      <c r="AQ122" s="40" t="str">
        <f ca="1">IFERROR(__xludf.DUMMYFUNCTION("VLOOKUP($D718,IMPORTRANGE(""1F5N2lheBqU_ssv2fEg7XSiyl0_Jtf24RQubw3IWp7fc"",""'LC-2 BOM'!C2:AF1000""),AB$1,FALSE)"),"WFF LC-2 Liquid Oxygen Schematic MP-105")</f>
        <v>WFF LC-2 Liquid Oxygen Schematic MP-105</v>
      </c>
      <c r="AR122" s="40" t="str">
        <f ca="1">IFERROR(__xludf.DUMMYFUNCTION("VLOOKUP($D718,IMPORTRANGE(""1F5N2lheBqU_ssv2fEg7XSiyl0_Jtf24RQubw3IWp7fc"",""'LC-2 BOM'!C2:AF1000""),AB$1,FALSE)"),"WFF LC-2 Liquid Oxygen Schematic MP-105")</f>
        <v>WFF LC-2 Liquid Oxygen Schematic MP-105</v>
      </c>
      <c r="AS122" s="40" t="str">
        <f ca="1">IFERROR(__xludf.DUMMYFUNCTION("VLOOKUP($D718,IMPORTRANGE(""1F5N2lheBqU_ssv2fEg7XSiyl0_Jtf24RQubw3IWp7fc"",""'LC-2 BOM'!C2:AF1000""),AB$1,FALSE)"),"WFF LC-2 Liquid Oxygen Schematic MP-105")</f>
        <v>WFF LC-2 Liquid Oxygen Schematic MP-105</v>
      </c>
      <c r="AT122" s="40" t="str">
        <f ca="1">IFERROR(__xludf.DUMMYFUNCTION("VLOOKUP($D718,IMPORTRANGE(""1F5N2lheBqU_ssv2fEg7XSiyl0_Jtf24RQubw3IWp7fc"",""'LC-2 BOM'!C2:AF1000""),AB$1,FALSE)"),"WFF LC-2 Liquid Oxygen Schematic MP-105")</f>
        <v>WFF LC-2 Liquid Oxygen Schematic MP-105</v>
      </c>
      <c r="AU122" s="40" t="str">
        <f ca="1">IFERROR(__xludf.DUMMYFUNCTION("VLOOKUP($D718,IMPORTRANGE(""1F5N2lheBqU_ssv2fEg7XSiyl0_Jtf24RQubw3IWp7fc"",""'LC-2 BOM'!C2:AF1000""),AB$1,FALSE)"),"WFF LC-2 Liquid Oxygen Schematic MP-105")</f>
        <v>WFF LC-2 Liquid Oxygen Schematic MP-105</v>
      </c>
      <c r="AV122" s="40" t="str">
        <f ca="1">IFERROR(__xludf.DUMMYFUNCTION("VLOOKUP($D718,IMPORTRANGE(""1F5N2lheBqU_ssv2fEg7XSiyl0_Jtf24RQubw3IWp7fc"",""'LC-2 BOM'!C2:AF1000""),AB$1,FALSE)"),"WFF LC-2 Liquid Oxygen Schematic MP-105")</f>
        <v>WFF LC-2 Liquid Oxygen Schematic MP-105</v>
      </c>
      <c r="AW122" s="40" t="str">
        <f ca="1">IFERROR(__xludf.DUMMYFUNCTION("VLOOKUP($D718,IMPORTRANGE(""1F5N2lheBqU_ssv2fEg7XSiyl0_Jtf24RQubw3IWp7fc"",""'LC-2 BOM'!C2:AF1000""),AB$1,FALSE)"),"WFF LC-2 Liquid Oxygen Schematic MP-105")</f>
        <v>WFF LC-2 Liquid Oxygen Schematic MP-105</v>
      </c>
      <c r="AX122" s="40" t="str">
        <f ca="1">IFERROR(__xludf.DUMMYFUNCTION("VLOOKUP($D718,IMPORTRANGE(""1F5N2lheBqU_ssv2fEg7XSiyl0_Jtf24RQubw3IWp7fc"",""'LC-2 BOM'!C2:AF1000""),AB$1,FALSE)"),"WFF LC-2 Liquid Oxygen Schematic MP-105")</f>
        <v>WFF LC-2 Liquid Oxygen Schematic MP-105</v>
      </c>
      <c r="AY122" s="40" t="str">
        <f ca="1">IFERROR(__xludf.DUMMYFUNCTION("VLOOKUP($D718,IMPORTRANGE(""1F5N2lheBqU_ssv2fEg7XSiyl0_Jtf24RQubw3IWp7fc"",""'LC-2 BOM'!C2:AF1000""),AB$1,FALSE)"),"WFF LC-2 Liquid Oxygen Schematic MP-105")</f>
        <v>WFF LC-2 Liquid Oxygen Schematic MP-105</v>
      </c>
      <c r="AZ122" s="40" t="str">
        <f ca="1">IFERROR(__xludf.DUMMYFUNCTION("VLOOKUP($D718,IMPORTRANGE(""1F5N2lheBqU_ssv2fEg7XSiyl0_Jtf24RQubw3IWp7fc"",""'LC-2 BOM'!C2:AF1000""),AB$1,FALSE)"),"WFF LC-2 Liquid Oxygen Schematic MP-105")</f>
        <v>WFF LC-2 Liquid Oxygen Schematic MP-105</v>
      </c>
      <c r="BA122" s="40" t="str">
        <f ca="1">IFERROR(__xludf.DUMMYFUNCTION("VLOOKUP($D718,IMPORTRANGE(""1F5N2lheBqU_ssv2fEg7XSiyl0_Jtf24RQubw3IWp7fc"",""'LC-2 BOM'!C2:AF1000""),AB$1,FALSE)"),"WFF LC-2 Liquid Oxygen Schematic MP-105")</f>
        <v>WFF LC-2 Liquid Oxygen Schematic MP-105</v>
      </c>
    </row>
    <row r="123" spans="1:53" ht="14.25">
      <c r="A123" s="119" t="e">
        <f>CONCATENATE(VLOOKUP(E123,Systems,2,FALSE),"-",VLOOKUP(F123,Subsystems,2,FALSE),"-",VLOOKUP(G123,Components,2,FALSE),"-",VLOOKUP(R123,Metrics,2,FALSE),"-",B123)</f>
        <v>#N/A</v>
      </c>
      <c r="B123" s="100">
        <v>455</v>
      </c>
      <c r="C123" s="99" t="s">
        <v>339</v>
      </c>
      <c r="D123" s="103" t="s">
        <v>340</v>
      </c>
      <c r="E123" s="110" t="s">
        <v>184</v>
      </c>
      <c r="F123" s="110" t="s">
        <v>333</v>
      </c>
      <c r="G123" s="110" t="s">
        <v>168</v>
      </c>
      <c r="H123" s="100" t="s">
        <v>169</v>
      </c>
      <c r="I123" s="39" t="e">
        <f>VLOOKUP(H123,'REF - Interface Cards'!$F$2:$G$11,2,FALSE)</f>
        <v>#N/A</v>
      </c>
      <c r="J123" s="39" t="e">
        <f>VLOOKUP(I123,'REF - Interface Cards'!$F$2:$G$11,2,FALSE)</f>
        <v>#N/A</v>
      </c>
      <c r="K123" s="39" t="e">
        <f>VLOOKUP(J123,'REF - Interface Cards'!$F$2:$G$11,2,FALSE)</f>
        <v>#N/A</v>
      </c>
      <c r="L123" s="110"/>
      <c r="M123" s="110"/>
      <c r="N123" s="200"/>
      <c r="O123" s="110" t="s">
        <v>248</v>
      </c>
      <c r="P123" s="110" t="s">
        <v>248</v>
      </c>
      <c r="Q123" s="110" t="s">
        <v>249</v>
      </c>
      <c r="R123" s="110"/>
      <c r="S123" s="110"/>
      <c r="T123" s="100"/>
      <c r="U123" s="205"/>
      <c r="V123" s="205" t="b">
        <v>0</v>
      </c>
      <c r="W123" s="115" t="str">
        <f>CONCATENATE(L123,":",N123)</f>
        <v>:</v>
      </c>
      <c r="X123" s="40" t="str">
        <f ca="1">IFERROR(__xludf.DUMMYFUNCTION("VLOOKUP($D475,IMPORTRANGE(""1F5N2lheBqU_ssv2fEg7XSiyl0_Jtf24RQubw3IWp7fc"",""'LC-2 BOM'!C2:AF1000""),X$1,FALSE)"),"04C706")</f>
        <v>04C706</v>
      </c>
      <c r="Y123" s="40" t="str">
        <f ca="1">IFERROR(__xludf.DUMMYFUNCTION("VLOOKUP($D719,IMPORTRANGE(""1F5N2lheBqU_ssv2fEg7XSiyl0_Jtf24RQubw3IWp7fc"",""'LC-2 BOM'!C2:AF900""),Y$1,FALSE)"),"Flow Meter")</f>
        <v>Flow Meter</v>
      </c>
      <c r="Z123" s="40" t="str">
        <f ca="1">IFERROR(__xludf.DUMMYFUNCTION("VLOOKUP($D719,IMPORTRANGE(""1F5N2lheBqU_ssv2fEg7XSiyl0_Jtf24RQubw3IWp7fc"",""'LC-2 BOM'!C2:AF900""),Y$1,FALSE)"),"Flow Meter")</f>
        <v>Flow Meter</v>
      </c>
      <c r="AA123" s="40" t="str">
        <f ca="1">IFERROR(__xludf.DUMMYFUNCTION("VLOOKUP($D719,IMPORTRANGE(""1F5N2lheBqU_ssv2fEg7XSiyl0_Jtf24RQubw3IWp7fc"",""'LC-2 BOM'!C2:AF900""),Y$1,FALSE)"),"Flow Meter")</f>
        <v>Flow Meter</v>
      </c>
      <c r="AB123" s="40" t="str">
        <f ca="1">IFERROR(__xludf.DUMMYFUNCTION("VLOOKUP($D719,IMPORTRANGE(""1F5N2lheBqU_ssv2fEg7XSiyl0_Jtf24RQubw3IWp7fc"",""'LC-2 BOM'!C2:AF1000""),AB$1,FALSE)"),"WFF LC-2 Liquid Oxygen Schematic MP-105")</f>
        <v>WFF LC-2 Liquid Oxygen Schematic MP-105</v>
      </c>
      <c r="AC123" s="40" t="str">
        <f ca="1">IFERROR(__xludf.DUMMYFUNCTION("VLOOKUP($D719,IMPORTRANGE(""1F5N2lheBqU_ssv2fEg7XSiyl0_Jtf24RQubw3IWp7fc"",""'LC-2 BOM'!C2:AF1000""),AB$1,FALSE)"),"WFF LC-2 Liquid Oxygen Schematic MP-105")</f>
        <v>WFF LC-2 Liquid Oxygen Schematic MP-105</v>
      </c>
      <c r="AD123" s="40" t="str">
        <f ca="1">IFERROR(__xludf.DUMMYFUNCTION("VLOOKUP($D719,IMPORTRANGE(""1F5N2lheBqU_ssv2fEg7XSiyl0_Jtf24RQubw3IWp7fc"",""'LC-2 BOM'!C2:AF1000""),AB$1,FALSE)"),"WFF LC-2 Liquid Oxygen Schematic MP-105")</f>
        <v>WFF LC-2 Liquid Oxygen Schematic MP-105</v>
      </c>
      <c r="AE123" s="40" t="str">
        <f ca="1">IFERROR(__xludf.DUMMYFUNCTION("VLOOKUP($D719,IMPORTRANGE(""1F5N2lheBqU_ssv2fEg7XSiyl0_Jtf24RQubw3IWp7fc"",""'LC-2 BOM'!C2:AF1000""),AB$1,FALSE)"),"WFF LC-2 Liquid Oxygen Schematic MP-105")</f>
        <v>WFF LC-2 Liquid Oxygen Schematic MP-105</v>
      </c>
      <c r="AF123" s="40" t="str">
        <f ca="1">IFERROR(__xludf.DUMMYFUNCTION("VLOOKUP($D719,IMPORTRANGE(""1F5N2lheBqU_ssv2fEg7XSiyl0_Jtf24RQubw3IWp7fc"",""'LC-2 BOM'!C2:AF1000""),AB$1,FALSE)"),"WFF LC-2 Liquid Oxygen Schematic MP-105")</f>
        <v>WFF LC-2 Liquid Oxygen Schematic MP-105</v>
      </c>
      <c r="AG123" s="40" t="str">
        <f ca="1">IFERROR(__xludf.DUMMYFUNCTION("VLOOKUP($D719,IMPORTRANGE(""1F5N2lheBqU_ssv2fEg7XSiyl0_Jtf24RQubw3IWp7fc"",""'LC-2 BOM'!C2:AF1000""),AB$1,FALSE)"),"WFF LC-2 Liquid Oxygen Schematic MP-105")</f>
        <v>WFF LC-2 Liquid Oxygen Schematic MP-105</v>
      </c>
      <c r="AH123" s="40" t="str">
        <f ca="1">IFERROR(__xludf.DUMMYFUNCTION("VLOOKUP($D719,IMPORTRANGE(""1F5N2lheBqU_ssv2fEg7XSiyl0_Jtf24RQubw3IWp7fc"",""'LC-2 BOM'!C2:AF1000""),AB$1,FALSE)"),"WFF LC-2 Liquid Oxygen Schematic MP-105")</f>
        <v>WFF LC-2 Liquid Oxygen Schematic MP-105</v>
      </c>
      <c r="AI123" s="40" t="str">
        <f ca="1">IFERROR(__xludf.DUMMYFUNCTION("VLOOKUP($D719,IMPORTRANGE(""1F5N2lheBqU_ssv2fEg7XSiyl0_Jtf24RQubw3IWp7fc"",""'LC-2 BOM'!C2:AF1000""),AB$1,FALSE)"),"WFF LC-2 Liquid Oxygen Schematic MP-105")</f>
        <v>WFF LC-2 Liquid Oxygen Schematic MP-105</v>
      </c>
      <c r="AJ123" s="40" t="str">
        <f ca="1">IFERROR(__xludf.DUMMYFUNCTION("VLOOKUP($D719,IMPORTRANGE(""1F5N2lheBqU_ssv2fEg7XSiyl0_Jtf24RQubw3IWp7fc"",""'LC-2 BOM'!C2:AF1000""),AB$1,FALSE)"),"WFF LC-2 Liquid Oxygen Schematic MP-105")</f>
        <v>WFF LC-2 Liquid Oxygen Schematic MP-105</v>
      </c>
      <c r="AK123" s="40" t="str">
        <f ca="1">IFERROR(__xludf.DUMMYFUNCTION("VLOOKUP($D719,IMPORTRANGE(""1F5N2lheBqU_ssv2fEg7XSiyl0_Jtf24RQubw3IWp7fc"",""'LC-2 BOM'!C2:AF1000""),AB$1,FALSE)"),"WFF LC-2 Liquid Oxygen Schematic MP-105")</f>
        <v>WFF LC-2 Liquid Oxygen Schematic MP-105</v>
      </c>
      <c r="AL123" s="40" t="str">
        <f ca="1">IFERROR(__xludf.DUMMYFUNCTION("VLOOKUP($D719,IMPORTRANGE(""1F5N2lheBqU_ssv2fEg7XSiyl0_Jtf24RQubw3IWp7fc"",""'LC-2 BOM'!C2:AF1000""),AB$1,FALSE)"),"WFF LC-2 Liquid Oxygen Schematic MP-105")</f>
        <v>WFF LC-2 Liquid Oxygen Schematic MP-105</v>
      </c>
      <c r="AM123" s="40" t="str">
        <f ca="1">IFERROR(__xludf.DUMMYFUNCTION("VLOOKUP($D719,IMPORTRANGE(""1F5N2lheBqU_ssv2fEg7XSiyl0_Jtf24RQubw3IWp7fc"",""'LC-2 BOM'!C2:AF1000""),AB$1,FALSE)"),"WFF LC-2 Liquid Oxygen Schematic MP-105")</f>
        <v>WFF LC-2 Liquid Oxygen Schematic MP-105</v>
      </c>
      <c r="AN123" s="40" t="str">
        <f ca="1">IFERROR(__xludf.DUMMYFUNCTION("VLOOKUP($D719,IMPORTRANGE(""1F5N2lheBqU_ssv2fEg7XSiyl0_Jtf24RQubw3IWp7fc"",""'LC-2 BOM'!C2:AF1000""),AB$1,FALSE)"),"WFF LC-2 Liquid Oxygen Schematic MP-105")</f>
        <v>WFF LC-2 Liquid Oxygen Schematic MP-105</v>
      </c>
      <c r="AO123" s="40" t="str">
        <f ca="1">IFERROR(__xludf.DUMMYFUNCTION("VLOOKUP($D719,IMPORTRANGE(""1F5N2lheBqU_ssv2fEg7XSiyl0_Jtf24RQubw3IWp7fc"",""'LC-2 BOM'!C2:AF1000""),AB$1,FALSE)"),"WFF LC-2 Liquid Oxygen Schematic MP-105")</f>
        <v>WFF LC-2 Liquid Oxygen Schematic MP-105</v>
      </c>
      <c r="AP123" s="40" t="str">
        <f ca="1">IFERROR(__xludf.DUMMYFUNCTION("VLOOKUP($D719,IMPORTRANGE(""1F5N2lheBqU_ssv2fEg7XSiyl0_Jtf24RQubw3IWp7fc"",""'LC-2 BOM'!C2:AF1000""),AB$1,FALSE)"),"WFF LC-2 Liquid Oxygen Schematic MP-105")</f>
        <v>WFF LC-2 Liquid Oxygen Schematic MP-105</v>
      </c>
      <c r="AQ123" s="40" t="str">
        <f ca="1">IFERROR(__xludf.DUMMYFUNCTION("VLOOKUP($D719,IMPORTRANGE(""1F5N2lheBqU_ssv2fEg7XSiyl0_Jtf24RQubw3IWp7fc"",""'LC-2 BOM'!C2:AF1000""),AB$1,FALSE)"),"WFF LC-2 Liquid Oxygen Schematic MP-105")</f>
        <v>WFF LC-2 Liquid Oxygen Schematic MP-105</v>
      </c>
      <c r="AR123" s="40" t="str">
        <f ca="1">IFERROR(__xludf.DUMMYFUNCTION("VLOOKUP($D719,IMPORTRANGE(""1F5N2lheBqU_ssv2fEg7XSiyl0_Jtf24RQubw3IWp7fc"",""'LC-2 BOM'!C2:AF1000""),AB$1,FALSE)"),"WFF LC-2 Liquid Oxygen Schematic MP-105")</f>
        <v>WFF LC-2 Liquid Oxygen Schematic MP-105</v>
      </c>
      <c r="AS123" s="40" t="str">
        <f ca="1">IFERROR(__xludf.DUMMYFUNCTION("VLOOKUP($D719,IMPORTRANGE(""1F5N2lheBqU_ssv2fEg7XSiyl0_Jtf24RQubw3IWp7fc"",""'LC-2 BOM'!C2:AF1000""),AB$1,FALSE)"),"WFF LC-2 Liquid Oxygen Schematic MP-105")</f>
        <v>WFF LC-2 Liquid Oxygen Schematic MP-105</v>
      </c>
      <c r="AT123" s="40" t="str">
        <f ca="1">IFERROR(__xludf.DUMMYFUNCTION("VLOOKUP($D719,IMPORTRANGE(""1F5N2lheBqU_ssv2fEg7XSiyl0_Jtf24RQubw3IWp7fc"",""'LC-2 BOM'!C2:AF1000""),AB$1,FALSE)"),"WFF LC-2 Liquid Oxygen Schematic MP-105")</f>
        <v>WFF LC-2 Liquid Oxygen Schematic MP-105</v>
      </c>
      <c r="AU123" s="40" t="str">
        <f ca="1">IFERROR(__xludf.DUMMYFUNCTION("VLOOKUP($D719,IMPORTRANGE(""1F5N2lheBqU_ssv2fEg7XSiyl0_Jtf24RQubw3IWp7fc"",""'LC-2 BOM'!C2:AF1000""),AB$1,FALSE)"),"WFF LC-2 Liquid Oxygen Schematic MP-105")</f>
        <v>WFF LC-2 Liquid Oxygen Schematic MP-105</v>
      </c>
      <c r="AV123" s="40" t="str">
        <f ca="1">IFERROR(__xludf.DUMMYFUNCTION("VLOOKUP($D719,IMPORTRANGE(""1F5N2lheBqU_ssv2fEg7XSiyl0_Jtf24RQubw3IWp7fc"",""'LC-2 BOM'!C2:AF1000""),AB$1,FALSE)"),"WFF LC-2 Liquid Oxygen Schematic MP-105")</f>
        <v>WFF LC-2 Liquid Oxygen Schematic MP-105</v>
      </c>
      <c r="AW123" s="40" t="str">
        <f ca="1">IFERROR(__xludf.DUMMYFUNCTION("VLOOKUP($D719,IMPORTRANGE(""1F5N2lheBqU_ssv2fEg7XSiyl0_Jtf24RQubw3IWp7fc"",""'LC-2 BOM'!C2:AF1000""),AB$1,FALSE)"),"WFF LC-2 Liquid Oxygen Schematic MP-105")</f>
        <v>WFF LC-2 Liquid Oxygen Schematic MP-105</v>
      </c>
      <c r="AX123" s="40" t="str">
        <f ca="1">IFERROR(__xludf.DUMMYFUNCTION("VLOOKUP($D719,IMPORTRANGE(""1F5N2lheBqU_ssv2fEg7XSiyl0_Jtf24RQubw3IWp7fc"",""'LC-2 BOM'!C2:AF1000""),AB$1,FALSE)"),"WFF LC-2 Liquid Oxygen Schematic MP-105")</f>
        <v>WFF LC-2 Liquid Oxygen Schematic MP-105</v>
      </c>
      <c r="AY123" s="40" t="str">
        <f ca="1">IFERROR(__xludf.DUMMYFUNCTION("VLOOKUP($D719,IMPORTRANGE(""1F5N2lheBqU_ssv2fEg7XSiyl0_Jtf24RQubw3IWp7fc"",""'LC-2 BOM'!C2:AF1000""),AB$1,FALSE)"),"WFF LC-2 Liquid Oxygen Schematic MP-105")</f>
        <v>WFF LC-2 Liquid Oxygen Schematic MP-105</v>
      </c>
      <c r="AZ123" s="40" t="str">
        <f ca="1">IFERROR(__xludf.DUMMYFUNCTION("VLOOKUP($D719,IMPORTRANGE(""1F5N2lheBqU_ssv2fEg7XSiyl0_Jtf24RQubw3IWp7fc"",""'LC-2 BOM'!C2:AF1000""),AB$1,FALSE)"),"WFF LC-2 Liquid Oxygen Schematic MP-105")</f>
        <v>WFF LC-2 Liquid Oxygen Schematic MP-105</v>
      </c>
      <c r="BA123" s="40" t="str">
        <f ca="1">IFERROR(__xludf.DUMMYFUNCTION("VLOOKUP($D719,IMPORTRANGE(""1F5N2lheBqU_ssv2fEg7XSiyl0_Jtf24RQubw3IWp7fc"",""'LC-2 BOM'!C2:AF1000""),AB$1,FALSE)"),"WFF LC-2 Liquid Oxygen Schematic MP-105")</f>
        <v>WFF LC-2 Liquid Oxygen Schematic MP-105</v>
      </c>
    </row>
    <row r="124" spans="1:53" ht="14.25">
      <c r="A124" s="119" t="str">
        <f>CONCATENATE(VLOOKUP(E124,Systems,2,FALSE),"-",VLOOKUP(F124,Subsystems,2,FALSE),"-",VLOOKUP(G124,Components,2,FALSE),"-",VLOOKUP(R124,Metrics,2,FALSE),"-",B124)</f>
        <v>LOX-LS1-FM-MFs-316</v>
      </c>
      <c r="B124" s="100">
        <v>316</v>
      </c>
      <c r="C124" s="99" t="s">
        <v>341</v>
      </c>
      <c r="D124" s="103" t="s">
        <v>342</v>
      </c>
      <c r="E124" s="99" t="s">
        <v>184</v>
      </c>
      <c r="F124" s="99" t="s">
        <v>220</v>
      </c>
      <c r="G124" s="99" t="s">
        <v>168</v>
      </c>
      <c r="H124" s="100" t="s">
        <v>169</v>
      </c>
      <c r="I124" s="39" t="e">
        <f>VLOOKUP(H124,'REF - Interface Cards'!$F$2:$G$11,2,FALSE)</f>
        <v>#N/A</v>
      </c>
      <c r="J124" s="39" t="e">
        <f>VLOOKUP(I124,'REF - Interface Cards'!$F$2:$G$11,2,FALSE)</f>
        <v>#N/A</v>
      </c>
      <c r="K124" s="39" t="e">
        <f>VLOOKUP(J124,'REF - Interface Cards'!$F$2:$G$11,2,FALSE)</f>
        <v>#N/A</v>
      </c>
      <c r="L124" s="205"/>
      <c r="M124" s="272"/>
      <c r="N124" s="96"/>
      <c r="O124" s="100" t="s">
        <v>187</v>
      </c>
      <c r="P124" s="100" t="s">
        <v>187</v>
      </c>
      <c r="Q124" s="100" t="s">
        <v>328</v>
      </c>
      <c r="R124" s="268" t="s">
        <v>329</v>
      </c>
      <c r="S124" s="119" t="s">
        <v>330</v>
      </c>
      <c r="T124" s="264"/>
      <c r="U124" s="115"/>
      <c r="V124" s="115" t="b">
        <v>0</v>
      </c>
      <c r="W124" s="115" t="str">
        <f>CONCATENATE(L124,":",N124)</f>
        <v>:</v>
      </c>
      <c r="X124" s="40" t="str">
        <f ca="1">IFERROR(__xludf.DUMMYFUNCTION("VLOOKUP($D475,IMPORTRANGE(""1F5N2lheBqU_ssv2fEg7XSiyl0_Jtf24RQubw3IWp7fc"",""'LC-2 BOM'!C2:AF1000""),X$1,FALSE)"),"04C706")</f>
        <v>04C706</v>
      </c>
      <c r="Y124" s="40" t="str">
        <f ca="1">IFERROR(__xludf.DUMMYFUNCTION("VLOOKUP($D715,IMPORTRANGE(""1zGeY54V42y3h6ga3LEauokEcjIAfHuNXKCYKLfLWtMI"",""'LC-2 BOM'!C2:AF900""),Y$1,FALSE)"),"Flow Meter")</f>
        <v>Flow Meter</v>
      </c>
      <c r="Z124" s="40" t="str">
        <f ca="1">IFERROR(__xludf.DUMMYFUNCTION("VLOOKUP($D715,IMPORTRANGE(""1zGeY54V42y3h6ga3LEauokEcjIAfHuNXKCYKLfLWtMI"",""'LC-2 BOM'!C2:AF900""),Y$1,FALSE)"),"Flow Meter")</f>
        <v>Flow Meter</v>
      </c>
      <c r="AA124" s="40" t="str">
        <f ca="1">IFERROR(__xludf.DUMMYFUNCTION("VLOOKUP($D715,IMPORTRANGE(""1zGeY54V42y3h6ga3LEauokEcjIAfHuNXKCYKLfLWtMI"",""'LC-2 BOM'!C2:AF900""),Y$1,FALSE)"),"Flow Meter")</f>
        <v>Flow Meter</v>
      </c>
      <c r="AB124" s="40" t="str">
        <f ca="1">IFERROR(__xludf.DUMMYFUNCTION("VLOOKUP($D715,IMPORTRANGE(""1F5N2lheBqU_ssv2fEg7XSiyl0_Jtf24RQubw3IWp7fc"",""'LC-2 BOM'!C2:AF1000""),AB$1,FALSE)"),"WFF LC-2 Liquid Oxygen Schematic MP-105")</f>
        <v>WFF LC-2 Liquid Oxygen Schematic MP-105</v>
      </c>
      <c r="AC124" s="40" t="str">
        <f ca="1">IFERROR(__xludf.DUMMYFUNCTION("VLOOKUP($D715,IMPORTRANGE(""1F5N2lheBqU_ssv2fEg7XSiyl0_Jtf24RQubw3IWp7fc"",""'LC-2 BOM'!C2:AF1000""),AB$1,FALSE)"),"WFF LC-2 Liquid Oxygen Schematic MP-105")</f>
        <v>WFF LC-2 Liquid Oxygen Schematic MP-105</v>
      </c>
      <c r="AD124" s="40" t="str">
        <f ca="1">IFERROR(__xludf.DUMMYFUNCTION("VLOOKUP($D715,IMPORTRANGE(""1F5N2lheBqU_ssv2fEg7XSiyl0_Jtf24RQubw3IWp7fc"",""'LC-2 BOM'!C2:AF1000""),AB$1,FALSE)"),"WFF LC-2 Liquid Oxygen Schematic MP-105")</f>
        <v>WFF LC-2 Liquid Oxygen Schematic MP-105</v>
      </c>
      <c r="AE124" s="40" t="str">
        <f ca="1">IFERROR(__xludf.DUMMYFUNCTION("VLOOKUP($D715,IMPORTRANGE(""1F5N2lheBqU_ssv2fEg7XSiyl0_Jtf24RQubw3IWp7fc"",""'LC-2 BOM'!C2:AF1000""),AB$1,FALSE)"),"WFF LC-2 Liquid Oxygen Schematic MP-105")</f>
        <v>WFF LC-2 Liquid Oxygen Schematic MP-105</v>
      </c>
      <c r="AF124" s="40" t="str">
        <f ca="1">IFERROR(__xludf.DUMMYFUNCTION("VLOOKUP($D715,IMPORTRANGE(""1F5N2lheBqU_ssv2fEg7XSiyl0_Jtf24RQubw3IWp7fc"",""'LC-2 BOM'!C2:AF1000""),AB$1,FALSE)"),"WFF LC-2 Liquid Oxygen Schematic MP-105")</f>
        <v>WFF LC-2 Liquid Oxygen Schematic MP-105</v>
      </c>
      <c r="AG124" s="40" t="str">
        <f ca="1">IFERROR(__xludf.DUMMYFUNCTION("VLOOKUP($D715,IMPORTRANGE(""1F5N2lheBqU_ssv2fEg7XSiyl0_Jtf24RQubw3IWp7fc"",""'LC-2 BOM'!C2:AF1000""),AB$1,FALSE)"),"WFF LC-2 Liquid Oxygen Schematic MP-105")</f>
        <v>WFF LC-2 Liquid Oxygen Schematic MP-105</v>
      </c>
      <c r="AH124" s="40" t="str">
        <f ca="1">IFERROR(__xludf.DUMMYFUNCTION("VLOOKUP($D715,IMPORTRANGE(""1F5N2lheBqU_ssv2fEg7XSiyl0_Jtf24RQubw3IWp7fc"",""'LC-2 BOM'!C2:AF1000""),AB$1,FALSE)"),"WFF LC-2 Liquid Oxygen Schematic MP-105")</f>
        <v>WFF LC-2 Liquid Oxygen Schematic MP-105</v>
      </c>
      <c r="AI124" s="40" t="str">
        <f ca="1">IFERROR(__xludf.DUMMYFUNCTION("VLOOKUP($D715,IMPORTRANGE(""1F5N2lheBqU_ssv2fEg7XSiyl0_Jtf24RQubw3IWp7fc"",""'LC-2 BOM'!C2:AF1000""),AB$1,FALSE)"),"WFF LC-2 Liquid Oxygen Schematic MP-105")</f>
        <v>WFF LC-2 Liquid Oxygen Schematic MP-105</v>
      </c>
      <c r="AJ124" s="40" t="str">
        <f ca="1">IFERROR(__xludf.DUMMYFUNCTION("VLOOKUP($D715,IMPORTRANGE(""1F5N2lheBqU_ssv2fEg7XSiyl0_Jtf24RQubw3IWp7fc"",""'LC-2 BOM'!C2:AF1000""),AB$1,FALSE)"),"WFF LC-2 Liquid Oxygen Schematic MP-105")</f>
        <v>WFF LC-2 Liquid Oxygen Schematic MP-105</v>
      </c>
      <c r="AK124" s="40" t="str">
        <f ca="1">IFERROR(__xludf.DUMMYFUNCTION("VLOOKUP($D715,IMPORTRANGE(""1F5N2lheBqU_ssv2fEg7XSiyl0_Jtf24RQubw3IWp7fc"",""'LC-2 BOM'!C2:AF1000""),AB$1,FALSE)"),"WFF LC-2 Liquid Oxygen Schematic MP-105")</f>
        <v>WFF LC-2 Liquid Oxygen Schematic MP-105</v>
      </c>
      <c r="AL124" s="40" t="str">
        <f ca="1">IFERROR(__xludf.DUMMYFUNCTION("VLOOKUP($D715,IMPORTRANGE(""1F5N2lheBqU_ssv2fEg7XSiyl0_Jtf24RQubw3IWp7fc"",""'LC-2 BOM'!C2:AF1000""),AB$1,FALSE)"),"WFF LC-2 Liquid Oxygen Schematic MP-105")</f>
        <v>WFF LC-2 Liquid Oxygen Schematic MP-105</v>
      </c>
      <c r="AM124" s="40" t="str">
        <f ca="1">IFERROR(__xludf.DUMMYFUNCTION("VLOOKUP($D715,IMPORTRANGE(""1F5N2lheBqU_ssv2fEg7XSiyl0_Jtf24RQubw3IWp7fc"",""'LC-2 BOM'!C2:AF1000""),AB$1,FALSE)"),"WFF LC-2 Liquid Oxygen Schematic MP-105")</f>
        <v>WFF LC-2 Liquid Oxygen Schematic MP-105</v>
      </c>
      <c r="AN124" s="40" t="str">
        <f ca="1">IFERROR(__xludf.DUMMYFUNCTION("VLOOKUP($D715,IMPORTRANGE(""1F5N2lheBqU_ssv2fEg7XSiyl0_Jtf24RQubw3IWp7fc"",""'LC-2 BOM'!C2:AF1000""),AB$1,FALSE)"),"WFF LC-2 Liquid Oxygen Schematic MP-105")</f>
        <v>WFF LC-2 Liquid Oxygen Schematic MP-105</v>
      </c>
      <c r="AO124" s="40" t="str">
        <f ca="1">IFERROR(__xludf.DUMMYFUNCTION("VLOOKUP($D715,IMPORTRANGE(""1F5N2lheBqU_ssv2fEg7XSiyl0_Jtf24RQubw3IWp7fc"",""'LC-2 BOM'!C2:AF1000""),AB$1,FALSE)"),"WFF LC-2 Liquid Oxygen Schematic MP-105")</f>
        <v>WFF LC-2 Liquid Oxygen Schematic MP-105</v>
      </c>
      <c r="AP124" s="40" t="str">
        <f ca="1">IFERROR(__xludf.DUMMYFUNCTION("VLOOKUP($D715,IMPORTRANGE(""1F5N2lheBqU_ssv2fEg7XSiyl0_Jtf24RQubw3IWp7fc"",""'LC-2 BOM'!C2:AF1000""),AB$1,FALSE)"),"WFF LC-2 Liquid Oxygen Schematic MP-105")</f>
        <v>WFF LC-2 Liquid Oxygen Schematic MP-105</v>
      </c>
      <c r="AQ124" s="40" t="str">
        <f ca="1">IFERROR(__xludf.DUMMYFUNCTION("VLOOKUP($D715,IMPORTRANGE(""1F5N2lheBqU_ssv2fEg7XSiyl0_Jtf24RQubw3IWp7fc"",""'LC-2 BOM'!C2:AF1000""),AB$1,FALSE)"),"WFF LC-2 Liquid Oxygen Schematic MP-105")</f>
        <v>WFF LC-2 Liquid Oxygen Schematic MP-105</v>
      </c>
      <c r="AR124" s="40" t="str">
        <f ca="1">IFERROR(__xludf.DUMMYFUNCTION("VLOOKUP($D715,IMPORTRANGE(""1F5N2lheBqU_ssv2fEg7XSiyl0_Jtf24RQubw3IWp7fc"",""'LC-2 BOM'!C2:AF1000""),AB$1,FALSE)"),"WFF LC-2 Liquid Oxygen Schematic MP-105")</f>
        <v>WFF LC-2 Liquid Oxygen Schematic MP-105</v>
      </c>
      <c r="AS124" s="40" t="str">
        <f ca="1">IFERROR(__xludf.DUMMYFUNCTION("VLOOKUP($D715,IMPORTRANGE(""1F5N2lheBqU_ssv2fEg7XSiyl0_Jtf24RQubw3IWp7fc"",""'LC-2 BOM'!C2:AF1000""),AB$1,FALSE)"),"WFF LC-2 Liquid Oxygen Schematic MP-105")</f>
        <v>WFF LC-2 Liquid Oxygen Schematic MP-105</v>
      </c>
      <c r="AT124" s="40" t="str">
        <f ca="1">IFERROR(__xludf.DUMMYFUNCTION("VLOOKUP($D715,IMPORTRANGE(""1F5N2lheBqU_ssv2fEg7XSiyl0_Jtf24RQubw3IWp7fc"",""'LC-2 BOM'!C2:AF1000""),AB$1,FALSE)"),"WFF LC-2 Liquid Oxygen Schematic MP-105")</f>
        <v>WFF LC-2 Liquid Oxygen Schematic MP-105</v>
      </c>
      <c r="AU124" s="40" t="str">
        <f ca="1">IFERROR(__xludf.DUMMYFUNCTION("VLOOKUP($D715,IMPORTRANGE(""1F5N2lheBqU_ssv2fEg7XSiyl0_Jtf24RQubw3IWp7fc"",""'LC-2 BOM'!C2:AF1000""),AB$1,FALSE)"),"WFF LC-2 Liquid Oxygen Schematic MP-105")</f>
        <v>WFF LC-2 Liquid Oxygen Schematic MP-105</v>
      </c>
      <c r="AV124" s="40" t="str">
        <f ca="1">IFERROR(__xludf.DUMMYFUNCTION("VLOOKUP($D715,IMPORTRANGE(""1F5N2lheBqU_ssv2fEg7XSiyl0_Jtf24RQubw3IWp7fc"",""'LC-2 BOM'!C2:AF1000""),AB$1,FALSE)"),"WFF LC-2 Liquid Oxygen Schematic MP-105")</f>
        <v>WFF LC-2 Liquid Oxygen Schematic MP-105</v>
      </c>
      <c r="AW124" s="40" t="str">
        <f ca="1">IFERROR(__xludf.DUMMYFUNCTION("VLOOKUP($D715,IMPORTRANGE(""1F5N2lheBqU_ssv2fEg7XSiyl0_Jtf24RQubw3IWp7fc"",""'LC-2 BOM'!C2:AF1000""),AB$1,FALSE)"),"WFF LC-2 Liquid Oxygen Schematic MP-105")</f>
        <v>WFF LC-2 Liquid Oxygen Schematic MP-105</v>
      </c>
      <c r="AX124" s="40" t="str">
        <f ca="1">IFERROR(__xludf.DUMMYFUNCTION("VLOOKUP($D715,IMPORTRANGE(""1F5N2lheBqU_ssv2fEg7XSiyl0_Jtf24RQubw3IWp7fc"",""'LC-2 BOM'!C2:AF1000""),AB$1,FALSE)"),"WFF LC-2 Liquid Oxygen Schematic MP-105")</f>
        <v>WFF LC-2 Liquid Oxygen Schematic MP-105</v>
      </c>
      <c r="AY124" s="40" t="str">
        <f ca="1">IFERROR(__xludf.DUMMYFUNCTION("VLOOKUP($D715,IMPORTRANGE(""1F5N2lheBqU_ssv2fEg7XSiyl0_Jtf24RQubw3IWp7fc"",""'LC-2 BOM'!C2:AF1000""),AB$1,FALSE)"),"WFF LC-2 Liquid Oxygen Schematic MP-105")</f>
        <v>WFF LC-2 Liquid Oxygen Schematic MP-105</v>
      </c>
      <c r="AZ124" s="40" t="str">
        <f ca="1">IFERROR(__xludf.DUMMYFUNCTION("VLOOKUP($D715,IMPORTRANGE(""1F5N2lheBqU_ssv2fEg7XSiyl0_Jtf24RQubw3IWp7fc"",""'LC-2 BOM'!C2:AF1000""),AB$1,FALSE)"),"WFF LC-2 Liquid Oxygen Schematic MP-105")</f>
        <v>WFF LC-2 Liquid Oxygen Schematic MP-105</v>
      </c>
      <c r="BA124" s="40" t="str">
        <f ca="1">IFERROR(__xludf.DUMMYFUNCTION("VLOOKUP($D715,IMPORTRANGE(""1F5N2lheBqU_ssv2fEg7XSiyl0_Jtf24RQubw3IWp7fc"",""'LC-2 BOM'!C2:AF1000""),AB$1,FALSE)"),"WFF LC-2 Liquid Oxygen Schematic MP-105")</f>
        <v>WFF LC-2 Liquid Oxygen Schematic MP-105</v>
      </c>
    </row>
    <row r="125" spans="1:53" ht="14.25">
      <c r="A125" s="119" t="str">
        <f>CONCATENATE(VLOOKUP(E125,Systems,2,FALSE),"-",VLOOKUP(F125,Subsystems,2,FALSE),"-",VLOOKUP(G125,Components,2,FALSE),"-",VLOOKUP(R125,Metrics,2,FALSE),"-",B125)</f>
        <v>LOX-LS1-PRS-Ps-327</v>
      </c>
      <c r="B125" s="100">
        <v>327</v>
      </c>
      <c r="C125" s="99" t="s">
        <v>343</v>
      </c>
      <c r="D125" s="103" t="s">
        <v>344</v>
      </c>
      <c r="E125" s="99" t="s">
        <v>184</v>
      </c>
      <c r="F125" s="99" t="s">
        <v>220</v>
      </c>
      <c r="G125" s="99" t="s">
        <v>177</v>
      </c>
      <c r="H125" s="100" t="s">
        <v>147</v>
      </c>
      <c r="I125" s="100" t="str">
        <f>VLOOKUP(L125,InterfaceCards,2,FALSE)</f>
        <v>C2</v>
      </c>
      <c r="J125" s="39" t="str">
        <f>VLOOKUP(I125,'REF - Interface Cards'!$F$2:$G$11,2,FALSE)</f>
        <v>CB8</v>
      </c>
      <c r="K125" s="100">
        <f>VLOOKUP(L125,InterfaceCards,3,FALSE)</f>
        <v>1</v>
      </c>
      <c r="L125" s="99" t="s">
        <v>221</v>
      </c>
      <c r="M125" s="99">
        <v>3</v>
      </c>
      <c r="N125" s="96" t="s">
        <v>108</v>
      </c>
      <c r="O125" s="100" t="s">
        <v>187</v>
      </c>
      <c r="P125" s="205"/>
      <c r="Q125" s="205"/>
      <c r="R125" s="268" t="s">
        <v>178</v>
      </c>
      <c r="S125" s="119" t="s">
        <v>345</v>
      </c>
      <c r="T125" s="100"/>
      <c r="U125" s="205"/>
      <c r="V125" s="205" t="b">
        <v>0</v>
      </c>
      <c r="W125" s="115" t="str">
        <f>CONCATENATE(L125,":",N125)</f>
        <v>AI11:02</v>
      </c>
      <c r="X125" s="40" t="str">
        <f ca="1">IFERROR(__xludf.DUMMYFUNCTION("VLOOKUP($D119,IMPORTRANGE(""1F5N2lheBqU_ssv2fEg7XSiyl0_Jtf24RQubw3IWp7fc"",""'LC-2 BOM'!C2:AF1000""),X$1,FALSE)"),"05C360")</f>
        <v>05C360</v>
      </c>
      <c r="Y125" s="40" t="str">
        <f ca="1">IFERROR(__xludf.DUMMYFUNCTION("VLOOKUP($D186,IMPORTRANGE(""1zGeY54V42y3h6ga3LEauokEcjIAfHuNXKCYKLfLWtMI"",""'LC-2 BOM'!C2:AF900""),Y$1,FALSE)"),"Pressure Transducer")</f>
        <v>Pressure Transducer</v>
      </c>
      <c r="Z125" s="40" t="str">
        <f ca="1">IFERROR(__xludf.DUMMYFUNCTION("VLOOKUP($D186,IMPORTRANGE(""1zGeY54V42y3h6ga3LEauokEcjIAfHuNXKCYKLfLWtMI"",""'LC-2 BOM'!C2:AF900""),Y$1,FALSE)"),"Pressure Transducer")</f>
        <v>Pressure Transducer</v>
      </c>
      <c r="AA125" s="40" t="str">
        <f ca="1">IFERROR(__xludf.DUMMYFUNCTION("VLOOKUP($D186,IMPORTRANGE(""1zGeY54V42y3h6ga3LEauokEcjIAfHuNXKCYKLfLWtMI"",""'LC-2 BOM'!C2:AF900""),Y$1,FALSE)"),"Pressure Transducer")</f>
        <v>Pressure Transducer</v>
      </c>
      <c r="AB125" s="40" t="str">
        <f ca="1">IFERROR(__xludf.DUMMYFUNCTION("VLOOKUP($D186,IMPORTRANGE(""1F5N2lheBqU_ssv2fEg7XSiyl0_Jtf24RQubw3IWp7fc"",""'LC-2 BOM'!C2:AF1000""),AB$1,FALSE)"),"WFF LC-2 Liquid Oxygen Schematic MP-105")</f>
        <v>WFF LC-2 Liquid Oxygen Schematic MP-105</v>
      </c>
      <c r="AC125" s="40" t="str">
        <f ca="1">IFERROR(__xludf.DUMMYFUNCTION("VLOOKUP($D186,IMPORTRANGE(""1F5N2lheBqU_ssv2fEg7XSiyl0_Jtf24RQubw3IWp7fc"",""'LC-2 BOM'!C2:AF1000""),AB$1,FALSE)"),"WFF LC-2 Liquid Oxygen Schematic MP-105")</f>
        <v>WFF LC-2 Liquid Oxygen Schematic MP-105</v>
      </c>
      <c r="AD125" s="40" t="str">
        <f ca="1">IFERROR(__xludf.DUMMYFUNCTION("VLOOKUP($D186,IMPORTRANGE(""1F5N2lheBqU_ssv2fEg7XSiyl0_Jtf24RQubw3IWp7fc"",""'LC-2 BOM'!C2:AF1000""),AB$1,FALSE)"),"WFF LC-2 Liquid Oxygen Schematic MP-105")</f>
        <v>WFF LC-2 Liquid Oxygen Schematic MP-105</v>
      </c>
      <c r="AE125" s="40" t="str">
        <f ca="1">IFERROR(__xludf.DUMMYFUNCTION("VLOOKUP($D186,IMPORTRANGE(""1F5N2lheBqU_ssv2fEg7XSiyl0_Jtf24RQubw3IWp7fc"",""'LC-2 BOM'!C2:AF1000""),AB$1,FALSE)"),"WFF LC-2 Liquid Oxygen Schematic MP-105")</f>
        <v>WFF LC-2 Liquid Oxygen Schematic MP-105</v>
      </c>
      <c r="AF125" s="40" t="str">
        <f ca="1">IFERROR(__xludf.DUMMYFUNCTION("VLOOKUP($D186,IMPORTRANGE(""1F5N2lheBqU_ssv2fEg7XSiyl0_Jtf24RQubw3IWp7fc"",""'LC-2 BOM'!C2:AF1000""),AB$1,FALSE)"),"WFF LC-2 Liquid Oxygen Schematic MP-105")</f>
        <v>WFF LC-2 Liquid Oxygen Schematic MP-105</v>
      </c>
      <c r="AG125" s="40" t="str">
        <f ca="1">IFERROR(__xludf.DUMMYFUNCTION("VLOOKUP($D186,IMPORTRANGE(""1F5N2lheBqU_ssv2fEg7XSiyl0_Jtf24RQubw3IWp7fc"",""'LC-2 BOM'!C2:AF1000""),AB$1,FALSE)"),"WFF LC-2 Liquid Oxygen Schematic MP-105")</f>
        <v>WFF LC-2 Liquid Oxygen Schematic MP-105</v>
      </c>
      <c r="AH125" s="40" t="str">
        <f ca="1">IFERROR(__xludf.DUMMYFUNCTION("VLOOKUP($D186,IMPORTRANGE(""1F5N2lheBqU_ssv2fEg7XSiyl0_Jtf24RQubw3IWp7fc"",""'LC-2 BOM'!C2:AF1000""),AB$1,FALSE)"),"WFF LC-2 Liquid Oxygen Schematic MP-105")</f>
        <v>WFF LC-2 Liquid Oxygen Schematic MP-105</v>
      </c>
      <c r="AI125" s="40" t="str">
        <f ca="1">IFERROR(__xludf.DUMMYFUNCTION("VLOOKUP($D186,IMPORTRANGE(""1F5N2lheBqU_ssv2fEg7XSiyl0_Jtf24RQubw3IWp7fc"",""'LC-2 BOM'!C2:AF1000""),AB$1,FALSE)"),"WFF LC-2 Liquid Oxygen Schematic MP-105")</f>
        <v>WFF LC-2 Liquid Oxygen Schematic MP-105</v>
      </c>
      <c r="AJ125" s="40" t="str">
        <f ca="1">IFERROR(__xludf.DUMMYFUNCTION("VLOOKUP($D186,IMPORTRANGE(""1F5N2lheBqU_ssv2fEg7XSiyl0_Jtf24RQubw3IWp7fc"",""'LC-2 BOM'!C2:AF1000""),AB$1,FALSE)"),"WFF LC-2 Liquid Oxygen Schematic MP-105")</f>
        <v>WFF LC-2 Liquid Oxygen Schematic MP-105</v>
      </c>
      <c r="AK125" s="40" t="str">
        <f ca="1">IFERROR(__xludf.DUMMYFUNCTION("VLOOKUP($D186,IMPORTRANGE(""1F5N2lheBqU_ssv2fEg7XSiyl0_Jtf24RQubw3IWp7fc"",""'LC-2 BOM'!C2:AF1000""),AB$1,FALSE)"),"WFF LC-2 Liquid Oxygen Schematic MP-105")</f>
        <v>WFF LC-2 Liquid Oxygen Schematic MP-105</v>
      </c>
      <c r="AL125" s="40" t="str">
        <f ca="1">IFERROR(__xludf.DUMMYFUNCTION("VLOOKUP($D186,IMPORTRANGE(""1F5N2lheBqU_ssv2fEg7XSiyl0_Jtf24RQubw3IWp7fc"",""'LC-2 BOM'!C2:AF1000""),AB$1,FALSE)"),"WFF LC-2 Liquid Oxygen Schematic MP-105")</f>
        <v>WFF LC-2 Liquid Oxygen Schematic MP-105</v>
      </c>
      <c r="AM125" s="40" t="str">
        <f ca="1">IFERROR(__xludf.DUMMYFUNCTION("VLOOKUP($D186,IMPORTRANGE(""1F5N2lheBqU_ssv2fEg7XSiyl0_Jtf24RQubw3IWp7fc"",""'LC-2 BOM'!C2:AF1000""),AB$1,FALSE)"),"WFF LC-2 Liquid Oxygen Schematic MP-105")</f>
        <v>WFF LC-2 Liquid Oxygen Schematic MP-105</v>
      </c>
      <c r="AN125" s="40" t="str">
        <f ca="1">IFERROR(__xludf.DUMMYFUNCTION("VLOOKUP($D186,IMPORTRANGE(""1F5N2lheBqU_ssv2fEg7XSiyl0_Jtf24RQubw3IWp7fc"",""'LC-2 BOM'!C2:AF1000""),AB$1,FALSE)"),"WFF LC-2 Liquid Oxygen Schematic MP-105")</f>
        <v>WFF LC-2 Liquid Oxygen Schematic MP-105</v>
      </c>
      <c r="AO125" s="40" t="str">
        <f ca="1">IFERROR(__xludf.DUMMYFUNCTION("VLOOKUP($D186,IMPORTRANGE(""1F5N2lheBqU_ssv2fEg7XSiyl0_Jtf24RQubw3IWp7fc"",""'LC-2 BOM'!C2:AF1000""),AB$1,FALSE)"),"WFF LC-2 Liquid Oxygen Schematic MP-105")</f>
        <v>WFF LC-2 Liquid Oxygen Schematic MP-105</v>
      </c>
      <c r="AP125" s="40" t="str">
        <f ca="1">IFERROR(__xludf.DUMMYFUNCTION("VLOOKUP($D186,IMPORTRANGE(""1F5N2lheBqU_ssv2fEg7XSiyl0_Jtf24RQubw3IWp7fc"",""'LC-2 BOM'!C2:AF1000""),AB$1,FALSE)"),"WFF LC-2 Liquid Oxygen Schematic MP-105")</f>
        <v>WFF LC-2 Liquid Oxygen Schematic MP-105</v>
      </c>
      <c r="AQ125" s="40" t="str">
        <f ca="1">IFERROR(__xludf.DUMMYFUNCTION("VLOOKUP($D186,IMPORTRANGE(""1F5N2lheBqU_ssv2fEg7XSiyl0_Jtf24RQubw3IWp7fc"",""'LC-2 BOM'!C2:AF1000""),AB$1,FALSE)"),"WFF LC-2 Liquid Oxygen Schematic MP-105")</f>
        <v>WFF LC-2 Liquid Oxygen Schematic MP-105</v>
      </c>
      <c r="AR125" s="40" t="str">
        <f ca="1">IFERROR(__xludf.DUMMYFUNCTION("VLOOKUP($D186,IMPORTRANGE(""1F5N2lheBqU_ssv2fEg7XSiyl0_Jtf24RQubw3IWp7fc"",""'LC-2 BOM'!C2:AF1000""),AB$1,FALSE)"),"WFF LC-2 Liquid Oxygen Schematic MP-105")</f>
        <v>WFF LC-2 Liquid Oxygen Schematic MP-105</v>
      </c>
      <c r="AS125" s="40" t="str">
        <f ca="1">IFERROR(__xludf.DUMMYFUNCTION("VLOOKUP($D186,IMPORTRANGE(""1F5N2lheBqU_ssv2fEg7XSiyl0_Jtf24RQubw3IWp7fc"",""'LC-2 BOM'!C2:AF1000""),AB$1,FALSE)"),"WFF LC-2 Liquid Oxygen Schematic MP-105")</f>
        <v>WFF LC-2 Liquid Oxygen Schematic MP-105</v>
      </c>
      <c r="AT125" s="40" t="str">
        <f ca="1">IFERROR(__xludf.DUMMYFUNCTION("VLOOKUP($D186,IMPORTRANGE(""1F5N2lheBqU_ssv2fEg7XSiyl0_Jtf24RQubw3IWp7fc"",""'LC-2 BOM'!C2:AF1000""),AB$1,FALSE)"),"WFF LC-2 Liquid Oxygen Schematic MP-105")</f>
        <v>WFF LC-2 Liquid Oxygen Schematic MP-105</v>
      </c>
      <c r="AU125" s="40" t="str">
        <f ca="1">IFERROR(__xludf.DUMMYFUNCTION("VLOOKUP($D186,IMPORTRANGE(""1F5N2lheBqU_ssv2fEg7XSiyl0_Jtf24RQubw3IWp7fc"",""'LC-2 BOM'!C2:AF1000""),AB$1,FALSE)"),"WFF LC-2 Liquid Oxygen Schematic MP-105")</f>
        <v>WFF LC-2 Liquid Oxygen Schematic MP-105</v>
      </c>
      <c r="AV125" s="40" t="str">
        <f ca="1">IFERROR(__xludf.DUMMYFUNCTION("VLOOKUP($D186,IMPORTRANGE(""1F5N2lheBqU_ssv2fEg7XSiyl0_Jtf24RQubw3IWp7fc"",""'LC-2 BOM'!C2:AF1000""),AB$1,FALSE)"),"WFF LC-2 Liquid Oxygen Schematic MP-105")</f>
        <v>WFF LC-2 Liquid Oxygen Schematic MP-105</v>
      </c>
      <c r="AW125" s="40" t="str">
        <f ca="1">IFERROR(__xludf.DUMMYFUNCTION("VLOOKUP($D186,IMPORTRANGE(""1F5N2lheBqU_ssv2fEg7XSiyl0_Jtf24RQubw3IWp7fc"",""'LC-2 BOM'!C2:AF1000""),AB$1,FALSE)"),"WFF LC-2 Liquid Oxygen Schematic MP-105")</f>
        <v>WFF LC-2 Liquid Oxygen Schematic MP-105</v>
      </c>
      <c r="AX125" s="40" t="str">
        <f ca="1">IFERROR(__xludf.DUMMYFUNCTION("VLOOKUP($D186,IMPORTRANGE(""1F5N2lheBqU_ssv2fEg7XSiyl0_Jtf24RQubw3IWp7fc"",""'LC-2 BOM'!C2:AF1000""),AB$1,FALSE)"),"WFF LC-2 Liquid Oxygen Schematic MP-105")</f>
        <v>WFF LC-2 Liquid Oxygen Schematic MP-105</v>
      </c>
      <c r="AY125" s="40" t="str">
        <f ca="1">IFERROR(__xludf.DUMMYFUNCTION("VLOOKUP($D186,IMPORTRANGE(""1F5N2lheBqU_ssv2fEg7XSiyl0_Jtf24RQubw3IWp7fc"",""'LC-2 BOM'!C2:AF1000""),AB$1,FALSE)"),"WFF LC-2 Liquid Oxygen Schematic MP-105")</f>
        <v>WFF LC-2 Liquid Oxygen Schematic MP-105</v>
      </c>
      <c r="AZ125" s="40" t="str">
        <f ca="1">IFERROR(__xludf.DUMMYFUNCTION("VLOOKUP($D186,IMPORTRANGE(""1F5N2lheBqU_ssv2fEg7XSiyl0_Jtf24RQubw3IWp7fc"",""'LC-2 BOM'!C2:AF1000""),AB$1,FALSE)"),"WFF LC-2 Liquid Oxygen Schematic MP-105")</f>
        <v>WFF LC-2 Liquid Oxygen Schematic MP-105</v>
      </c>
      <c r="BA125" s="40" t="str">
        <f ca="1">IFERROR(__xludf.DUMMYFUNCTION("VLOOKUP($D186,IMPORTRANGE(""1F5N2lheBqU_ssv2fEg7XSiyl0_Jtf24RQubw3IWp7fc"",""'LC-2 BOM'!C2:AF1000""),AB$1,FALSE)"),"WFF LC-2 Liquid Oxygen Schematic MP-105")</f>
        <v>WFF LC-2 Liquid Oxygen Schematic MP-105</v>
      </c>
    </row>
    <row r="126" spans="1:53" ht="14.25">
      <c r="A126" s="119" t="str">
        <f>CONCATENATE(VLOOKUP(E126,Systems,2,FALSE),"-",VLOOKUP(F126,Subsystems,2,FALSE),"-",VLOOKUP(G126,Components,2,FALSE),"-",VLOOKUP(R126,Metrics,2,FALSE),"-",B126)</f>
        <v>LOX-LS1-RTD-Ts-405</v>
      </c>
      <c r="B126" s="100">
        <v>405</v>
      </c>
      <c r="C126" s="99" t="s">
        <v>346</v>
      </c>
      <c r="D126" s="103" t="s">
        <v>347</v>
      </c>
      <c r="E126" s="99" t="s">
        <v>184</v>
      </c>
      <c r="F126" s="99" t="s">
        <v>220</v>
      </c>
      <c r="G126" s="99" t="s">
        <v>81</v>
      </c>
      <c r="H126" s="99" t="s">
        <v>348</v>
      </c>
      <c r="I126" s="100" t="str">
        <f>VLOOKUP(L126,InterfaceCards,2,FALSE)</f>
        <v>C2</v>
      </c>
      <c r="J126" s="39" t="str">
        <f>VLOOKUP(I126,'REF - Interface Cards'!$F$2:$G$11,2,FALSE)</f>
        <v>CB8</v>
      </c>
      <c r="K126" s="267">
        <f>VLOOKUP(L126,InterfaceCards,3,FALSE)</f>
        <v>5</v>
      </c>
      <c r="L126" s="99" t="s">
        <v>349</v>
      </c>
      <c r="M126" s="99" t="s">
        <v>350</v>
      </c>
      <c r="N126" s="96" t="s">
        <v>351</v>
      </c>
      <c r="O126" s="100" t="s">
        <v>187</v>
      </c>
      <c r="P126" s="205"/>
      <c r="Q126" s="205"/>
      <c r="R126" s="268" t="s">
        <v>352</v>
      </c>
      <c r="S126" s="119" t="s">
        <v>353</v>
      </c>
      <c r="T126" s="100"/>
      <c r="U126" s="205"/>
      <c r="V126" s="205" t="b">
        <v>0</v>
      </c>
      <c r="W126" s="115" t="str">
        <f>CONCATENATE(L126,":",N126)</f>
        <v>RTD5:EX0+,RTD0+,RTD0-,COM0</v>
      </c>
      <c r="X126" s="40" t="str">
        <f ca="1">IFERROR(__xludf.DUMMYFUNCTION("VLOOKUP($D119,IMPORTRANGE(""1F5N2lheBqU_ssv2fEg7XSiyl0_Jtf24RQubw3IWp7fc"",""'LC-2 BOM'!C2:AF1000""),X$1,FALSE)"),"05C360")</f>
        <v>05C360</v>
      </c>
      <c r="Y126" s="40" t="str">
        <f ca="1">IFERROR(__xludf.DUMMYFUNCTION("VLOOKUP($D248,IMPORTRANGE(""1F5N2lheBqU_ssv2fEg7XSiyl0_Jtf24RQubw3IWp7fc"",""'LC-2 BOM'!C2:AF900""),Y$1,FALSE)"),"Sensor, Temperature")</f>
        <v>Sensor, Temperature</v>
      </c>
      <c r="Z126" s="40" t="str">
        <f ca="1">IFERROR(__xludf.DUMMYFUNCTION("VLOOKUP($D248,IMPORTRANGE(""1F5N2lheBqU_ssv2fEg7XSiyl0_Jtf24RQubw3IWp7fc"",""'LC-2 BOM'!C2:AF900""),Y$1,FALSE)"),"Sensor, Temperature")</f>
        <v>Sensor, Temperature</v>
      </c>
      <c r="AA126" s="40" t="str">
        <f ca="1">IFERROR(__xludf.DUMMYFUNCTION("VLOOKUP($D248,IMPORTRANGE(""1F5N2lheBqU_ssv2fEg7XSiyl0_Jtf24RQubw3IWp7fc"",""'LC-2 BOM'!C2:AF900""),Y$1,FALSE)"),"Sensor, Temperature")</f>
        <v>Sensor, Temperature</v>
      </c>
      <c r="AB126" s="40" t="str">
        <f ca="1">IFERROR(__xludf.DUMMYFUNCTION("VLOOKUP($D248,IMPORTRANGE(""1F5N2lheBqU_ssv2fEg7XSiyl0_Jtf24RQubw3IWp7fc"",""'LC-2 BOM'!C2:AF1000""),AB$1,FALSE)"),"WFF LC-2 Liquid Oxygen Schematic MP-105")</f>
        <v>WFF LC-2 Liquid Oxygen Schematic MP-105</v>
      </c>
      <c r="AC126" s="40" t="str">
        <f ca="1">IFERROR(__xludf.DUMMYFUNCTION("VLOOKUP($D248,IMPORTRANGE(""1F5N2lheBqU_ssv2fEg7XSiyl0_Jtf24RQubw3IWp7fc"",""'LC-2 BOM'!C2:AF1000""),AB$1,FALSE)"),"WFF LC-2 Liquid Oxygen Schematic MP-105")</f>
        <v>WFF LC-2 Liquid Oxygen Schematic MP-105</v>
      </c>
      <c r="AD126" s="40" t="str">
        <f ca="1">IFERROR(__xludf.DUMMYFUNCTION("VLOOKUP($D248,IMPORTRANGE(""1F5N2lheBqU_ssv2fEg7XSiyl0_Jtf24RQubw3IWp7fc"",""'LC-2 BOM'!C2:AF1000""),AB$1,FALSE)"),"WFF LC-2 Liquid Oxygen Schematic MP-105")</f>
        <v>WFF LC-2 Liquid Oxygen Schematic MP-105</v>
      </c>
      <c r="AE126" s="40" t="str">
        <f ca="1">IFERROR(__xludf.DUMMYFUNCTION("VLOOKUP($D248,IMPORTRANGE(""1F5N2lheBqU_ssv2fEg7XSiyl0_Jtf24RQubw3IWp7fc"",""'LC-2 BOM'!C2:AF1000""),AB$1,FALSE)"),"WFF LC-2 Liquid Oxygen Schematic MP-105")</f>
        <v>WFF LC-2 Liquid Oxygen Schematic MP-105</v>
      </c>
      <c r="AF126" s="40" t="str">
        <f ca="1">IFERROR(__xludf.DUMMYFUNCTION("VLOOKUP($D248,IMPORTRANGE(""1F5N2lheBqU_ssv2fEg7XSiyl0_Jtf24RQubw3IWp7fc"",""'LC-2 BOM'!C2:AF1000""),AB$1,FALSE)"),"WFF LC-2 Liquid Oxygen Schematic MP-105")</f>
        <v>WFF LC-2 Liquid Oxygen Schematic MP-105</v>
      </c>
      <c r="AG126" s="40" t="str">
        <f ca="1">IFERROR(__xludf.DUMMYFUNCTION("VLOOKUP($D248,IMPORTRANGE(""1F5N2lheBqU_ssv2fEg7XSiyl0_Jtf24RQubw3IWp7fc"",""'LC-2 BOM'!C2:AF1000""),AB$1,FALSE)"),"WFF LC-2 Liquid Oxygen Schematic MP-105")</f>
        <v>WFF LC-2 Liquid Oxygen Schematic MP-105</v>
      </c>
      <c r="AH126" s="40" t="str">
        <f ca="1">IFERROR(__xludf.DUMMYFUNCTION("VLOOKUP($D248,IMPORTRANGE(""1F5N2lheBqU_ssv2fEg7XSiyl0_Jtf24RQubw3IWp7fc"",""'LC-2 BOM'!C2:AF1000""),AB$1,FALSE)"),"WFF LC-2 Liquid Oxygen Schematic MP-105")</f>
        <v>WFF LC-2 Liquid Oxygen Schematic MP-105</v>
      </c>
      <c r="AI126" s="40" t="str">
        <f ca="1">IFERROR(__xludf.DUMMYFUNCTION("VLOOKUP($D248,IMPORTRANGE(""1F5N2lheBqU_ssv2fEg7XSiyl0_Jtf24RQubw3IWp7fc"",""'LC-2 BOM'!C2:AF1000""),AB$1,FALSE)"),"WFF LC-2 Liquid Oxygen Schematic MP-105")</f>
        <v>WFF LC-2 Liquid Oxygen Schematic MP-105</v>
      </c>
      <c r="AJ126" s="40" t="str">
        <f ca="1">IFERROR(__xludf.DUMMYFUNCTION("VLOOKUP($D248,IMPORTRANGE(""1F5N2lheBqU_ssv2fEg7XSiyl0_Jtf24RQubw3IWp7fc"",""'LC-2 BOM'!C2:AF1000""),AB$1,FALSE)"),"WFF LC-2 Liquid Oxygen Schematic MP-105")</f>
        <v>WFF LC-2 Liquid Oxygen Schematic MP-105</v>
      </c>
      <c r="AK126" s="40" t="str">
        <f ca="1">IFERROR(__xludf.DUMMYFUNCTION("VLOOKUP($D248,IMPORTRANGE(""1F5N2lheBqU_ssv2fEg7XSiyl0_Jtf24RQubw3IWp7fc"",""'LC-2 BOM'!C2:AF1000""),AB$1,FALSE)"),"WFF LC-2 Liquid Oxygen Schematic MP-105")</f>
        <v>WFF LC-2 Liquid Oxygen Schematic MP-105</v>
      </c>
      <c r="AL126" s="40" t="str">
        <f ca="1">IFERROR(__xludf.DUMMYFUNCTION("VLOOKUP($D248,IMPORTRANGE(""1F5N2lheBqU_ssv2fEg7XSiyl0_Jtf24RQubw3IWp7fc"",""'LC-2 BOM'!C2:AF1000""),AB$1,FALSE)"),"WFF LC-2 Liquid Oxygen Schematic MP-105")</f>
        <v>WFF LC-2 Liquid Oxygen Schematic MP-105</v>
      </c>
      <c r="AM126" s="40" t="str">
        <f ca="1">IFERROR(__xludf.DUMMYFUNCTION("VLOOKUP($D248,IMPORTRANGE(""1F5N2lheBqU_ssv2fEg7XSiyl0_Jtf24RQubw3IWp7fc"",""'LC-2 BOM'!C2:AF1000""),AB$1,FALSE)"),"WFF LC-2 Liquid Oxygen Schematic MP-105")</f>
        <v>WFF LC-2 Liquid Oxygen Schematic MP-105</v>
      </c>
      <c r="AN126" s="40" t="str">
        <f ca="1">IFERROR(__xludf.DUMMYFUNCTION("VLOOKUP($D248,IMPORTRANGE(""1F5N2lheBqU_ssv2fEg7XSiyl0_Jtf24RQubw3IWp7fc"",""'LC-2 BOM'!C2:AF1000""),AB$1,FALSE)"),"WFF LC-2 Liquid Oxygen Schematic MP-105")</f>
        <v>WFF LC-2 Liquid Oxygen Schematic MP-105</v>
      </c>
      <c r="AO126" s="40" t="str">
        <f ca="1">IFERROR(__xludf.DUMMYFUNCTION("VLOOKUP($D248,IMPORTRANGE(""1F5N2lheBqU_ssv2fEg7XSiyl0_Jtf24RQubw3IWp7fc"",""'LC-2 BOM'!C2:AF1000""),AB$1,FALSE)"),"WFF LC-2 Liquid Oxygen Schematic MP-105")</f>
        <v>WFF LC-2 Liquid Oxygen Schematic MP-105</v>
      </c>
      <c r="AP126" s="40" t="str">
        <f ca="1">IFERROR(__xludf.DUMMYFUNCTION("VLOOKUP($D248,IMPORTRANGE(""1F5N2lheBqU_ssv2fEg7XSiyl0_Jtf24RQubw3IWp7fc"",""'LC-2 BOM'!C2:AF1000""),AB$1,FALSE)"),"WFF LC-2 Liquid Oxygen Schematic MP-105")</f>
        <v>WFF LC-2 Liquid Oxygen Schematic MP-105</v>
      </c>
      <c r="AQ126" s="40" t="str">
        <f ca="1">IFERROR(__xludf.DUMMYFUNCTION("VLOOKUP($D248,IMPORTRANGE(""1F5N2lheBqU_ssv2fEg7XSiyl0_Jtf24RQubw3IWp7fc"",""'LC-2 BOM'!C2:AF1000""),AB$1,FALSE)"),"WFF LC-2 Liquid Oxygen Schematic MP-105")</f>
        <v>WFF LC-2 Liquid Oxygen Schematic MP-105</v>
      </c>
      <c r="AR126" s="40" t="str">
        <f ca="1">IFERROR(__xludf.DUMMYFUNCTION("VLOOKUP($D248,IMPORTRANGE(""1F5N2lheBqU_ssv2fEg7XSiyl0_Jtf24RQubw3IWp7fc"",""'LC-2 BOM'!C2:AF1000""),AB$1,FALSE)"),"WFF LC-2 Liquid Oxygen Schematic MP-105")</f>
        <v>WFF LC-2 Liquid Oxygen Schematic MP-105</v>
      </c>
      <c r="AS126" s="40" t="str">
        <f ca="1">IFERROR(__xludf.DUMMYFUNCTION("VLOOKUP($D248,IMPORTRANGE(""1F5N2lheBqU_ssv2fEg7XSiyl0_Jtf24RQubw3IWp7fc"",""'LC-2 BOM'!C2:AF1000""),AB$1,FALSE)"),"WFF LC-2 Liquid Oxygen Schematic MP-105")</f>
        <v>WFF LC-2 Liquid Oxygen Schematic MP-105</v>
      </c>
      <c r="AT126" s="40" t="str">
        <f ca="1">IFERROR(__xludf.DUMMYFUNCTION("VLOOKUP($D248,IMPORTRANGE(""1F5N2lheBqU_ssv2fEg7XSiyl0_Jtf24RQubw3IWp7fc"",""'LC-2 BOM'!C2:AF1000""),AB$1,FALSE)"),"WFF LC-2 Liquid Oxygen Schematic MP-105")</f>
        <v>WFF LC-2 Liquid Oxygen Schematic MP-105</v>
      </c>
      <c r="AU126" s="40" t="str">
        <f ca="1">IFERROR(__xludf.DUMMYFUNCTION("VLOOKUP($D248,IMPORTRANGE(""1F5N2lheBqU_ssv2fEg7XSiyl0_Jtf24RQubw3IWp7fc"",""'LC-2 BOM'!C2:AF1000""),AB$1,FALSE)"),"WFF LC-2 Liquid Oxygen Schematic MP-105")</f>
        <v>WFF LC-2 Liquid Oxygen Schematic MP-105</v>
      </c>
      <c r="AV126" s="40" t="str">
        <f ca="1">IFERROR(__xludf.DUMMYFUNCTION("VLOOKUP($D248,IMPORTRANGE(""1F5N2lheBqU_ssv2fEg7XSiyl0_Jtf24RQubw3IWp7fc"",""'LC-2 BOM'!C2:AF1000""),AB$1,FALSE)"),"WFF LC-2 Liquid Oxygen Schematic MP-105")</f>
        <v>WFF LC-2 Liquid Oxygen Schematic MP-105</v>
      </c>
      <c r="AW126" s="40" t="str">
        <f ca="1">IFERROR(__xludf.DUMMYFUNCTION("VLOOKUP($D248,IMPORTRANGE(""1F5N2lheBqU_ssv2fEg7XSiyl0_Jtf24RQubw3IWp7fc"",""'LC-2 BOM'!C2:AF1000""),AB$1,FALSE)"),"WFF LC-2 Liquid Oxygen Schematic MP-105")</f>
        <v>WFF LC-2 Liquid Oxygen Schematic MP-105</v>
      </c>
      <c r="AX126" s="40" t="str">
        <f ca="1">IFERROR(__xludf.DUMMYFUNCTION("VLOOKUP($D248,IMPORTRANGE(""1F5N2lheBqU_ssv2fEg7XSiyl0_Jtf24RQubw3IWp7fc"",""'LC-2 BOM'!C2:AF1000""),AB$1,FALSE)"),"WFF LC-2 Liquid Oxygen Schematic MP-105")</f>
        <v>WFF LC-2 Liquid Oxygen Schematic MP-105</v>
      </c>
      <c r="AY126" s="40" t="str">
        <f ca="1">IFERROR(__xludf.DUMMYFUNCTION("VLOOKUP($D248,IMPORTRANGE(""1F5N2lheBqU_ssv2fEg7XSiyl0_Jtf24RQubw3IWp7fc"",""'LC-2 BOM'!C2:AF1000""),AB$1,FALSE)"),"WFF LC-2 Liquid Oxygen Schematic MP-105")</f>
        <v>WFF LC-2 Liquid Oxygen Schematic MP-105</v>
      </c>
      <c r="AZ126" s="40" t="str">
        <f ca="1">IFERROR(__xludf.DUMMYFUNCTION("VLOOKUP($D248,IMPORTRANGE(""1F5N2lheBqU_ssv2fEg7XSiyl0_Jtf24RQubw3IWp7fc"",""'LC-2 BOM'!C2:AF1000""),AB$1,FALSE)"),"WFF LC-2 Liquid Oxygen Schematic MP-105")</f>
        <v>WFF LC-2 Liquid Oxygen Schematic MP-105</v>
      </c>
      <c r="BA126" s="40" t="str">
        <f ca="1">IFERROR(__xludf.DUMMYFUNCTION("VLOOKUP($D248,IMPORTRANGE(""1F5N2lheBqU_ssv2fEg7XSiyl0_Jtf24RQubw3IWp7fc"",""'LC-2 BOM'!C2:AF1000""),AB$1,FALSE)"),"WFF LC-2 Liquid Oxygen Schematic MP-105")</f>
        <v>WFF LC-2 Liquid Oxygen Schematic MP-105</v>
      </c>
    </row>
    <row r="127" spans="1:53" ht="14.25">
      <c r="A127" s="119" t="str">
        <f>CONCATENATE(VLOOKUP(E127,Systems,2,FALSE),"-",VLOOKUP(F127,Subsystems,2,FALSE),"-",VLOOKUP(G127,Components,2,FALSE),"-",VLOOKUP(R127,Metrics,2,FALSE),"-",B127)</f>
        <v>LOX-LS1-PRS-Ps-328</v>
      </c>
      <c r="B127" s="100">
        <v>328</v>
      </c>
      <c r="C127" s="99" t="s">
        <v>354</v>
      </c>
      <c r="D127" s="103" t="s">
        <v>355</v>
      </c>
      <c r="E127" s="99" t="s">
        <v>184</v>
      </c>
      <c r="F127" s="99" t="s">
        <v>220</v>
      </c>
      <c r="G127" s="99" t="s">
        <v>177</v>
      </c>
      <c r="H127" s="100" t="s">
        <v>147</v>
      </c>
      <c r="I127" s="100" t="str">
        <f>VLOOKUP(L127,InterfaceCards,2,FALSE)</f>
        <v>C2</v>
      </c>
      <c r="J127" s="39" t="str">
        <f>VLOOKUP(I127,'REF - Interface Cards'!$F$2:$G$11,2,FALSE)</f>
        <v>CB8</v>
      </c>
      <c r="K127" s="100">
        <f>VLOOKUP(L127,InterfaceCards,3,FALSE)</f>
        <v>1</v>
      </c>
      <c r="L127" s="99" t="s">
        <v>221</v>
      </c>
      <c r="M127" s="99">
        <v>4</v>
      </c>
      <c r="N127" s="96" t="s">
        <v>113</v>
      </c>
      <c r="O127" s="100" t="s">
        <v>187</v>
      </c>
      <c r="P127" s="205"/>
      <c r="Q127" s="205"/>
      <c r="R127" s="268" t="s">
        <v>178</v>
      </c>
      <c r="S127" s="119" t="s">
        <v>345</v>
      </c>
      <c r="T127" s="100"/>
      <c r="U127" s="205"/>
      <c r="V127" s="205" t="b">
        <v>0</v>
      </c>
      <c r="W127" s="115" t="str">
        <f>CONCATENATE(L127,":",N127)</f>
        <v>AI11:03</v>
      </c>
      <c r="X127" s="40" t="str">
        <f ca="1">IFERROR(__xludf.DUMMYFUNCTION("VLOOKUP($D119,IMPORTRANGE(""1F5N2lheBqU_ssv2fEg7XSiyl0_Jtf24RQubw3IWp7fc"",""'LC-2 BOM'!C2:AF1000""),X$1,FALSE)"),"05C360")</f>
        <v>05C360</v>
      </c>
      <c r="Y127" s="40" t="str">
        <f ca="1">IFERROR(__xludf.DUMMYFUNCTION("VLOOKUP($D187,IMPORTRANGE(""1zGeY54V42y3h6ga3LEauokEcjIAfHuNXKCYKLfLWtMI"",""'LC-2 BOM'!C2:AF900""),Y$1,FALSE)"),"Pressure Transducer")</f>
        <v>Pressure Transducer</v>
      </c>
      <c r="Z127" s="40" t="str">
        <f ca="1">IFERROR(__xludf.DUMMYFUNCTION("VLOOKUP($D187,IMPORTRANGE(""1zGeY54V42y3h6ga3LEauokEcjIAfHuNXKCYKLfLWtMI"",""'LC-2 BOM'!C2:AF900""),Y$1,FALSE)"),"Pressure Transducer")</f>
        <v>Pressure Transducer</v>
      </c>
      <c r="AA127" s="40" t="str">
        <f ca="1">IFERROR(__xludf.DUMMYFUNCTION("VLOOKUP($D187,IMPORTRANGE(""1zGeY54V42y3h6ga3LEauokEcjIAfHuNXKCYKLfLWtMI"",""'LC-2 BOM'!C2:AF900""),Y$1,FALSE)"),"Pressure Transducer")</f>
        <v>Pressure Transducer</v>
      </c>
      <c r="AB127" s="40" t="str">
        <f ca="1">IFERROR(__xludf.DUMMYFUNCTION("VLOOKUP($D187,IMPORTRANGE(""1F5N2lheBqU_ssv2fEg7XSiyl0_Jtf24RQubw3IWp7fc"",""'LC-2 BOM'!C2:AF1000""),AB$1,FALSE)"),"WFF LC-2 Liquid Oxygen Schematic MP-105")</f>
        <v>WFF LC-2 Liquid Oxygen Schematic MP-105</v>
      </c>
      <c r="AC127" s="40" t="str">
        <f ca="1">IFERROR(__xludf.DUMMYFUNCTION("VLOOKUP($D187,IMPORTRANGE(""1F5N2lheBqU_ssv2fEg7XSiyl0_Jtf24RQubw3IWp7fc"",""'LC-2 BOM'!C2:AF1000""),AB$1,FALSE)"),"WFF LC-2 Liquid Oxygen Schematic MP-105")</f>
        <v>WFF LC-2 Liquid Oxygen Schematic MP-105</v>
      </c>
      <c r="AD127" s="40" t="str">
        <f ca="1">IFERROR(__xludf.DUMMYFUNCTION("VLOOKUP($D187,IMPORTRANGE(""1F5N2lheBqU_ssv2fEg7XSiyl0_Jtf24RQubw3IWp7fc"",""'LC-2 BOM'!C2:AF1000""),AB$1,FALSE)"),"WFF LC-2 Liquid Oxygen Schematic MP-105")</f>
        <v>WFF LC-2 Liquid Oxygen Schematic MP-105</v>
      </c>
      <c r="AE127" s="40" t="str">
        <f ca="1">IFERROR(__xludf.DUMMYFUNCTION("VLOOKUP($D187,IMPORTRANGE(""1F5N2lheBqU_ssv2fEg7XSiyl0_Jtf24RQubw3IWp7fc"",""'LC-2 BOM'!C2:AF1000""),AB$1,FALSE)"),"WFF LC-2 Liquid Oxygen Schematic MP-105")</f>
        <v>WFF LC-2 Liquid Oxygen Schematic MP-105</v>
      </c>
      <c r="AF127" s="40" t="str">
        <f ca="1">IFERROR(__xludf.DUMMYFUNCTION("VLOOKUP($D187,IMPORTRANGE(""1F5N2lheBqU_ssv2fEg7XSiyl0_Jtf24RQubw3IWp7fc"",""'LC-2 BOM'!C2:AF1000""),AB$1,FALSE)"),"WFF LC-2 Liquid Oxygen Schematic MP-105")</f>
        <v>WFF LC-2 Liquid Oxygen Schematic MP-105</v>
      </c>
      <c r="AG127" s="40" t="str">
        <f ca="1">IFERROR(__xludf.DUMMYFUNCTION("VLOOKUP($D187,IMPORTRANGE(""1F5N2lheBqU_ssv2fEg7XSiyl0_Jtf24RQubw3IWp7fc"",""'LC-2 BOM'!C2:AF1000""),AB$1,FALSE)"),"WFF LC-2 Liquid Oxygen Schematic MP-105")</f>
        <v>WFF LC-2 Liquid Oxygen Schematic MP-105</v>
      </c>
      <c r="AH127" s="40" t="str">
        <f ca="1">IFERROR(__xludf.DUMMYFUNCTION("VLOOKUP($D187,IMPORTRANGE(""1F5N2lheBqU_ssv2fEg7XSiyl0_Jtf24RQubw3IWp7fc"",""'LC-2 BOM'!C2:AF1000""),AB$1,FALSE)"),"WFF LC-2 Liquid Oxygen Schematic MP-105")</f>
        <v>WFF LC-2 Liquid Oxygen Schematic MP-105</v>
      </c>
      <c r="AI127" s="40" t="str">
        <f ca="1">IFERROR(__xludf.DUMMYFUNCTION("VLOOKUP($D187,IMPORTRANGE(""1F5N2lheBqU_ssv2fEg7XSiyl0_Jtf24RQubw3IWp7fc"",""'LC-2 BOM'!C2:AF1000""),AB$1,FALSE)"),"WFF LC-2 Liquid Oxygen Schematic MP-105")</f>
        <v>WFF LC-2 Liquid Oxygen Schematic MP-105</v>
      </c>
      <c r="AJ127" s="40" t="str">
        <f ca="1">IFERROR(__xludf.DUMMYFUNCTION("VLOOKUP($D187,IMPORTRANGE(""1F5N2lheBqU_ssv2fEg7XSiyl0_Jtf24RQubw3IWp7fc"",""'LC-2 BOM'!C2:AF1000""),AB$1,FALSE)"),"WFF LC-2 Liquid Oxygen Schematic MP-105")</f>
        <v>WFF LC-2 Liquid Oxygen Schematic MP-105</v>
      </c>
      <c r="AK127" s="40" t="str">
        <f ca="1">IFERROR(__xludf.DUMMYFUNCTION("VLOOKUP($D187,IMPORTRANGE(""1F5N2lheBqU_ssv2fEg7XSiyl0_Jtf24RQubw3IWp7fc"",""'LC-2 BOM'!C2:AF1000""),AB$1,FALSE)"),"WFF LC-2 Liquid Oxygen Schematic MP-105")</f>
        <v>WFF LC-2 Liquid Oxygen Schematic MP-105</v>
      </c>
      <c r="AL127" s="40" t="str">
        <f ca="1">IFERROR(__xludf.DUMMYFUNCTION("VLOOKUP($D187,IMPORTRANGE(""1F5N2lheBqU_ssv2fEg7XSiyl0_Jtf24RQubw3IWp7fc"",""'LC-2 BOM'!C2:AF1000""),AB$1,FALSE)"),"WFF LC-2 Liquid Oxygen Schematic MP-105")</f>
        <v>WFF LC-2 Liquid Oxygen Schematic MP-105</v>
      </c>
      <c r="AM127" s="40" t="str">
        <f ca="1">IFERROR(__xludf.DUMMYFUNCTION("VLOOKUP($D187,IMPORTRANGE(""1F5N2lheBqU_ssv2fEg7XSiyl0_Jtf24RQubw3IWp7fc"",""'LC-2 BOM'!C2:AF1000""),AB$1,FALSE)"),"WFF LC-2 Liquid Oxygen Schematic MP-105")</f>
        <v>WFF LC-2 Liquid Oxygen Schematic MP-105</v>
      </c>
      <c r="AN127" s="40" t="str">
        <f ca="1">IFERROR(__xludf.DUMMYFUNCTION("VLOOKUP($D187,IMPORTRANGE(""1F5N2lheBqU_ssv2fEg7XSiyl0_Jtf24RQubw3IWp7fc"",""'LC-2 BOM'!C2:AF1000""),AB$1,FALSE)"),"WFF LC-2 Liquid Oxygen Schematic MP-105")</f>
        <v>WFF LC-2 Liquid Oxygen Schematic MP-105</v>
      </c>
      <c r="AO127" s="40" t="str">
        <f ca="1">IFERROR(__xludf.DUMMYFUNCTION("VLOOKUP($D187,IMPORTRANGE(""1F5N2lheBqU_ssv2fEg7XSiyl0_Jtf24RQubw3IWp7fc"",""'LC-2 BOM'!C2:AF1000""),AB$1,FALSE)"),"WFF LC-2 Liquid Oxygen Schematic MP-105")</f>
        <v>WFF LC-2 Liquid Oxygen Schematic MP-105</v>
      </c>
      <c r="AP127" s="40" t="str">
        <f ca="1">IFERROR(__xludf.DUMMYFUNCTION("VLOOKUP($D187,IMPORTRANGE(""1F5N2lheBqU_ssv2fEg7XSiyl0_Jtf24RQubw3IWp7fc"",""'LC-2 BOM'!C2:AF1000""),AB$1,FALSE)"),"WFF LC-2 Liquid Oxygen Schematic MP-105")</f>
        <v>WFF LC-2 Liquid Oxygen Schematic MP-105</v>
      </c>
      <c r="AQ127" s="40" t="str">
        <f ca="1">IFERROR(__xludf.DUMMYFUNCTION("VLOOKUP($D187,IMPORTRANGE(""1F5N2lheBqU_ssv2fEg7XSiyl0_Jtf24RQubw3IWp7fc"",""'LC-2 BOM'!C2:AF1000""),AB$1,FALSE)"),"WFF LC-2 Liquid Oxygen Schematic MP-105")</f>
        <v>WFF LC-2 Liquid Oxygen Schematic MP-105</v>
      </c>
      <c r="AR127" s="40" t="str">
        <f ca="1">IFERROR(__xludf.DUMMYFUNCTION("VLOOKUP($D187,IMPORTRANGE(""1F5N2lheBqU_ssv2fEg7XSiyl0_Jtf24RQubw3IWp7fc"",""'LC-2 BOM'!C2:AF1000""),AB$1,FALSE)"),"WFF LC-2 Liquid Oxygen Schematic MP-105")</f>
        <v>WFF LC-2 Liquid Oxygen Schematic MP-105</v>
      </c>
      <c r="AS127" s="40" t="str">
        <f ca="1">IFERROR(__xludf.DUMMYFUNCTION("VLOOKUP($D187,IMPORTRANGE(""1F5N2lheBqU_ssv2fEg7XSiyl0_Jtf24RQubw3IWp7fc"",""'LC-2 BOM'!C2:AF1000""),AB$1,FALSE)"),"WFF LC-2 Liquid Oxygen Schematic MP-105")</f>
        <v>WFF LC-2 Liquid Oxygen Schematic MP-105</v>
      </c>
      <c r="AT127" s="40" t="str">
        <f ca="1">IFERROR(__xludf.DUMMYFUNCTION("VLOOKUP($D187,IMPORTRANGE(""1F5N2lheBqU_ssv2fEg7XSiyl0_Jtf24RQubw3IWp7fc"",""'LC-2 BOM'!C2:AF1000""),AB$1,FALSE)"),"WFF LC-2 Liquid Oxygen Schematic MP-105")</f>
        <v>WFF LC-2 Liquid Oxygen Schematic MP-105</v>
      </c>
      <c r="AU127" s="40" t="str">
        <f ca="1">IFERROR(__xludf.DUMMYFUNCTION("VLOOKUP($D187,IMPORTRANGE(""1F5N2lheBqU_ssv2fEg7XSiyl0_Jtf24RQubw3IWp7fc"",""'LC-2 BOM'!C2:AF1000""),AB$1,FALSE)"),"WFF LC-2 Liquid Oxygen Schematic MP-105")</f>
        <v>WFF LC-2 Liquid Oxygen Schematic MP-105</v>
      </c>
      <c r="AV127" s="40" t="str">
        <f ca="1">IFERROR(__xludf.DUMMYFUNCTION("VLOOKUP($D187,IMPORTRANGE(""1F5N2lheBqU_ssv2fEg7XSiyl0_Jtf24RQubw3IWp7fc"",""'LC-2 BOM'!C2:AF1000""),AB$1,FALSE)"),"WFF LC-2 Liquid Oxygen Schematic MP-105")</f>
        <v>WFF LC-2 Liquid Oxygen Schematic MP-105</v>
      </c>
      <c r="AW127" s="40" t="str">
        <f ca="1">IFERROR(__xludf.DUMMYFUNCTION("VLOOKUP($D187,IMPORTRANGE(""1F5N2lheBqU_ssv2fEg7XSiyl0_Jtf24RQubw3IWp7fc"",""'LC-2 BOM'!C2:AF1000""),AB$1,FALSE)"),"WFF LC-2 Liquid Oxygen Schematic MP-105")</f>
        <v>WFF LC-2 Liquid Oxygen Schematic MP-105</v>
      </c>
      <c r="AX127" s="40" t="str">
        <f ca="1">IFERROR(__xludf.DUMMYFUNCTION("VLOOKUP($D187,IMPORTRANGE(""1F5N2lheBqU_ssv2fEg7XSiyl0_Jtf24RQubw3IWp7fc"",""'LC-2 BOM'!C2:AF1000""),AB$1,FALSE)"),"WFF LC-2 Liquid Oxygen Schematic MP-105")</f>
        <v>WFF LC-2 Liquid Oxygen Schematic MP-105</v>
      </c>
      <c r="AY127" s="40" t="str">
        <f ca="1">IFERROR(__xludf.DUMMYFUNCTION("VLOOKUP($D187,IMPORTRANGE(""1F5N2lheBqU_ssv2fEg7XSiyl0_Jtf24RQubw3IWp7fc"",""'LC-2 BOM'!C2:AF1000""),AB$1,FALSE)"),"WFF LC-2 Liquid Oxygen Schematic MP-105")</f>
        <v>WFF LC-2 Liquid Oxygen Schematic MP-105</v>
      </c>
      <c r="AZ127" s="40" t="str">
        <f ca="1">IFERROR(__xludf.DUMMYFUNCTION("VLOOKUP($D187,IMPORTRANGE(""1F5N2lheBqU_ssv2fEg7XSiyl0_Jtf24RQubw3IWp7fc"",""'LC-2 BOM'!C2:AF1000""),AB$1,FALSE)"),"WFF LC-2 Liquid Oxygen Schematic MP-105")</f>
        <v>WFF LC-2 Liquid Oxygen Schematic MP-105</v>
      </c>
      <c r="BA127" s="40" t="str">
        <f ca="1">IFERROR(__xludf.DUMMYFUNCTION("VLOOKUP($D187,IMPORTRANGE(""1F5N2lheBqU_ssv2fEg7XSiyl0_Jtf24RQubw3IWp7fc"",""'LC-2 BOM'!C2:AF1000""),AB$1,FALSE)"),"WFF LC-2 Liquid Oxygen Schematic MP-105")</f>
        <v>WFF LC-2 Liquid Oxygen Schematic MP-105</v>
      </c>
    </row>
    <row r="128" spans="1:53" ht="14.25">
      <c r="A128" s="119" t="str">
        <f>CONCATENATE(VLOOKUP(E128,Systems,2,FALSE),"-",VLOOKUP(F128,Subsystems,2,FALSE),"-",VLOOKUP(G128,Components,2,FALSE),"-",VLOOKUP(R128,Metrics,2,FALSE),"-",B128)</f>
        <v>LOX-LS1-RTD-Ts-406</v>
      </c>
      <c r="B128" s="100">
        <v>406</v>
      </c>
      <c r="C128" s="99" t="s">
        <v>356</v>
      </c>
      <c r="D128" s="103" t="s">
        <v>357</v>
      </c>
      <c r="E128" s="99" t="s">
        <v>184</v>
      </c>
      <c r="F128" s="99" t="s">
        <v>220</v>
      </c>
      <c r="G128" s="99" t="s">
        <v>81</v>
      </c>
      <c r="H128" s="99" t="s">
        <v>348</v>
      </c>
      <c r="I128" s="100" t="str">
        <f>VLOOKUP(L128,InterfaceCards,2,FALSE)</f>
        <v>C2</v>
      </c>
      <c r="J128" s="39" t="str">
        <f>VLOOKUP(I128,'REF - Interface Cards'!$F$2:$G$11,2,FALSE)</f>
        <v>CB8</v>
      </c>
      <c r="K128" s="267">
        <f>VLOOKUP(L128,InterfaceCards,3,FALSE)</f>
        <v>5</v>
      </c>
      <c r="L128" s="99" t="s">
        <v>349</v>
      </c>
      <c r="M128" s="99" t="s">
        <v>358</v>
      </c>
      <c r="N128" s="96" t="s">
        <v>359</v>
      </c>
      <c r="O128" s="100" t="s">
        <v>187</v>
      </c>
      <c r="P128" s="205"/>
      <c r="Q128" s="205"/>
      <c r="R128" s="268" t="s">
        <v>352</v>
      </c>
      <c r="S128" s="119" t="s">
        <v>353</v>
      </c>
      <c r="T128" s="274"/>
      <c r="U128" s="82"/>
      <c r="V128" s="82" t="b">
        <v>0</v>
      </c>
      <c r="W128" s="115" t="str">
        <f>CONCATENATE(L128,":",N128)</f>
        <v>RTD5:EX1+,RTD1+,RTD1-,COM1</v>
      </c>
      <c r="X128" s="40" t="str">
        <f ca="1">IFERROR(__xludf.DUMMYFUNCTION("VLOOKUP($D119,IMPORTRANGE(""1F5N2lheBqU_ssv2fEg7XSiyl0_Jtf24RQubw3IWp7fc"",""'LC-2 BOM'!C2:AF1000""),X$1,FALSE)"),"05C360")</f>
        <v>05C360</v>
      </c>
      <c r="Y128" s="40" t="str">
        <f ca="1">IFERROR(__xludf.DUMMYFUNCTION("VLOOKUP($D249,IMPORTRANGE(""1F5N2lheBqU_ssv2fEg7XSiyl0_Jtf24RQubw3IWp7fc"",""'LC-2 BOM'!C2:AF900""),Y$1,FALSE)"),"Sensor, Temperature")</f>
        <v>Sensor, Temperature</v>
      </c>
      <c r="Z128" s="40" t="str">
        <f ca="1">IFERROR(__xludf.DUMMYFUNCTION("VLOOKUP($D249,IMPORTRANGE(""1F5N2lheBqU_ssv2fEg7XSiyl0_Jtf24RQubw3IWp7fc"",""'LC-2 BOM'!C2:AF900""),Y$1,FALSE)"),"Sensor, Temperature")</f>
        <v>Sensor, Temperature</v>
      </c>
      <c r="AA128" s="40" t="str">
        <f ca="1">IFERROR(__xludf.DUMMYFUNCTION("VLOOKUP($D249,IMPORTRANGE(""1F5N2lheBqU_ssv2fEg7XSiyl0_Jtf24RQubw3IWp7fc"",""'LC-2 BOM'!C2:AF900""),Y$1,FALSE)"),"Sensor, Temperature")</f>
        <v>Sensor, Temperature</v>
      </c>
      <c r="AB128" s="40" t="str">
        <f ca="1">IFERROR(__xludf.DUMMYFUNCTION("VLOOKUP($D249,IMPORTRANGE(""1F5N2lheBqU_ssv2fEg7XSiyl0_Jtf24RQubw3IWp7fc"",""'LC-2 BOM'!C2:AF1000""),AB$1,FALSE)"),"WFF LC-2 Liquid Oxygen Schematic MP-105")</f>
        <v>WFF LC-2 Liquid Oxygen Schematic MP-105</v>
      </c>
      <c r="AC128" s="40" t="str">
        <f ca="1">IFERROR(__xludf.DUMMYFUNCTION("VLOOKUP($D249,IMPORTRANGE(""1F5N2lheBqU_ssv2fEg7XSiyl0_Jtf24RQubw3IWp7fc"",""'LC-2 BOM'!C2:AF1000""),AB$1,FALSE)"),"WFF LC-2 Liquid Oxygen Schematic MP-105")</f>
        <v>WFF LC-2 Liquid Oxygen Schematic MP-105</v>
      </c>
      <c r="AD128" s="40" t="str">
        <f ca="1">IFERROR(__xludf.DUMMYFUNCTION("VLOOKUP($D249,IMPORTRANGE(""1F5N2lheBqU_ssv2fEg7XSiyl0_Jtf24RQubw3IWp7fc"",""'LC-2 BOM'!C2:AF1000""),AB$1,FALSE)"),"WFF LC-2 Liquid Oxygen Schematic MP-105")</f>
        <v>WFF LC-2 Liquid Oxygen Schematic MP-105</v>
      </c>
      <c r="AE128" s="40" t="str">
        <f ca="1">IFERROR(__xludf.DUMMYFUNCTION("VLOOKUP($D249,IMPORTRANGE(""1F5N2lheBqU_ssv2fEg7XSiyl0_Jtf24RQubw3IWp7fc"",""'LC-2 BOM'!C2:AF1000""),AB$1,FALSE)"),"WFF LC-2 Liquid Oxygen Schematic MP-105")</f>
        <v>WFF LC-2 Liquid Oxygen Schematic MP-105</v>
      </c>
      <c r="AF128" s="40" t="str">
        <f ca="1">IFERROR(__xludf.DUMMYFUNCTION("VLOOKUP($D249,IMPORTRANGE(""1F5N2lheBqU_ssv2fEg7XSiyl0_Jtf24RQubw3IWp7fc"",""'LC-2 BOM'!C2:AF1000""),AB$1,FALSE)"),"WFF LC-2 Liquid Oxygen Schematic MP-105")</f>
        <v>WFF LC-2 Liquid Oxygen Schematic MP-105</v>
      </c>
      <c r="AG128" s="40" t="str">
        <f ca="1">IFERROR(__xludf.DUMMYFUNCTION("VLOOKUP($D249,IMPORTRANGE(""1F5N2lheBqU_ssv2fEg7XSiyl0_Jtf24RQubw3IWp7fc"",""'LC-2 BOM'!C2:AF1000""),AB$1,FALSE)"),"WFF LC-2 Liquid Oxygen Schematic MP-105")</f>
        <v>WFF LC-2 Liquid Oxygen Schematic MP-105</v>
      </c>
      <c r="AH128" s="40" t="str">
        <f ca="1">IFERROR(__xludf.DUMMYFUNCTION("VLOOKUP($D249,IMPORTRANGE(""1F5N2lheBqU_ssv2fEg7XSiyl0_Jtf24RQubw3IWp7fc"",""'LC-2 BOM'!C2:AF1000""),AB$1,FALSE)"),"WFF LC-2 Liquid Oxygen Schematic MP-105")</f>
        <v>WFF LC-2 Liquid Oxygen Schematic MP-105</v>
      </c>
      <c r="AI128" s="40" t="str">
        <f ca="1">IFERROR(__xludf.DUMMYFUNCTION("VLOOKUP($D249,IMPORTRANGE(""1F5N2lheBqU_ssv2fEg7XSiyl0_Jtf24RQubw3IWp7fc"",""'LC-2 BOM'!C2:AF1000""),AB$1,FALSE)"),"WFF LC-2 Liquid Oxygen Schematic MP-105")</f>
        <v>WFF LC-2 Liquid Oxygen Schematic MP-105</v>
      </c>
      <c r="AJ128" s="40" t="str">
        <f ca="1">IFERROR(__xludf.DUMMYFUNCTION("VLOOKUP($D249,IMPORTRANGE(""1F5N2lheBqU_ssv2fEg7XSiyl0_Jtf24RQubw3IWp7fc"",""'LC-2 BOM'!C2:AF1000""),AB$1,FALSE)"),"WFF LC-2 Liquid Oxygen Schematic MP-105")</f>
        <v>WFF LC-2 Liquid Oxygen Schematic MP-105</v>
      </c>
      <c r="AK128" s="40" t="str">
        <f ca="1">IFERROR(__xludf.DUMMYFUNCTION("VLOOKUP($D249,IMPORTRANGE(""1F5N2lheBqU_ssv2fEg7XSiyl0_Jtf24RQubw3IWp7fc"",""'LC-2 BOM'!C2:AF1000""),AB$1,FALSE)"),"WFF LC-2 Liquid Oxygen Schematic MP-105")</f>
        <v>WFF LC-2 Liquid Oxygen Schematic MP-105</v>
      </c>
      <c r="AL128" s="40" t="str">
        <f ca="1">IFERROR(__xludf.DUMMYFUNCTION("VLOOKUP($D249,IMPORTRANGE(""1F5N2lheBqU_ssv2fEg7XSiyl0_Jtf24RQubw3IWp7fc"",""'LC-2 BOM'!C2:AF1000""),AB$1,FALSE)"),"WFF LC-2 Liquid Oxygen Schematic MP-105")</f>
        <v>WFF LC-2 Liquid Oxygen Schematic MP-105</v>
      </c>
      <c r="AM128" s="40" t="str">
        <f ca="1">IFERROR(__xludf.DUMMYFUNCTION("VLOOKUP($D249,IMPORTRANGE(""1F5N2lheBqU_ssv2fEg7XSiyl0_Jtf24RQubw3IWp7fc"",""'LC-2 BOM'!C2:AF1000""),AB$1,FALSE)"),"WFF LC-2 Liquid Oxygen Schematic MP-105")</f>
        <v>WFF LC-2 Liquid Oxygen Schematic MP-105</v>
      </c>
      <c r="AN128" s="40" t="str">
        <f ca="1">IFERROR(__xludf.DUMMYFUNCTION("VLOOKUP($D249,IMPORTRANGE(""1F5N2lheBqU_ssv2fEg7XSiyl0_Jtf24RQubw3IWp7fc"",""'LC-2 BOM'!C2:AF1000""),AB$1,FALSE)"),"WFF LC-2 Liquid Oxygen Schematic MP-105")</f>
        <v>WFF LC-2 Liquid Oxygen Schematic MP-105</v>
      </c>
      <c r="AO128" s="40" t="str">
        <f ca="1">IFERROR(__xludf.DUMMYFUNCTION("VLOOKUP($D249,IMPORTRANGE(""1F5N2lheBqU_ssv2fEg7XSiyl0_Jtf24RQubw3IWp7fc"",""'LC-2 BOM'!C2:AF1000""),AB$1,FALSE)"),"WFF LC-2 Liquid Oxygen Schematic MP-105")</f>
        <v>WFF LC-2 Liquid Oxygen Schematic MP-105</v>
      </c>
      <c r="AP128" s="40" t="str">
        <f ca="1">IFERROR(__xludf.DUMMYFUNCTION("VLOOKUP($D249,IMPORTRANGE(""1F5N2lheBqU_ssv2fEg7XSiyl0_Jtf24RQubw3IWp7fc"",""'LC-2 BOM'!C2:AF1000""),AB$1,FALSE)"),"WFF LC-2 Liquid Oxygen Schematic MP-105")</f>
        <v>WFF LC-2 Liquid Oxygen Schematic MP-105</v>
      </c>
      <c r="AQ128" s="40" t="str">
        <f ca="1">IFERROR(__xludf.DUMMYFUNCTION("VLOOKUP($D249,IMPORTRANGE(""1F5N2lheBqU_ssv2fEg7XSiyl0_Jtf24RQubw3IWp7fc"",""'LC-2 BOM'!C2:AF1000""),AB$1,FALSE)"),"WFF LC-2 Liquid Oxygen Schematic MP-105")</f>
        <v>WFF LC-2 Liquid Oxygen Schematic MP-105</v>
      </c>
      <c r="AR128" s="40" t="str">
        <f ca="1">IFERROR(__xludf.DUMMYFUNCTION("VLOOKUP($D249,IMPORTRANGE(""1F5N2lheBqU_ssv2fEg7XSiyl0_Jtf24RQubw3IWp7fc"",""'LC-2 BOM'!C2:AF1000""),AB$1,FALSE)"),"WFF LC-2 Liquid Oxygen Schematic MP-105")</f>
        <v>WFF LC-2 Liquid Oxygen Schematic MP-105</v>
      </c>
      <c r="AS128" s="40" t="str">
        <f ca="1">IFERROR(__xludf.DUMMYFUNCTION("VLOOKUP($D249,IMPORTRANGE(""1F5N2lheBqU_ssv2fEg7XSiyl0_Jtf24RQubw3IWp7fc"",""'LC-2 BOM'!C2:AF1000""),AB$1,FALSE)"),"WFF LC-2 Liquid Oxygen Schematic MP-105")</f>
        <v>WFF LC-2 Liquid Oxygen Schematic MP-105</v>
      </c>
      <c r="AT128" s="40" t="str">
        <f ca="1">IFERROR(__xludf.DUMMYFUNCTION("VLOOKUP($D249,IMPORTRANGE(""1F5N2lheBqU_ssv2fEg7XSiyl0_Jtf24RQubw3IWp7fc"",""'LC-2 BOM'!C2:AF1000""),AB$1,FALSE)"),"WFF LC-2 Liquid Oxygen Schematic MP-105")</f>
        <v>WFF LC-2 Liquid Oxygen Schematic MP-105</v>
      </c>
      <c r="AU128" s="40" t="str">
        <f ca="1">IFERROR(__xludf.DUMMYFUNCTION("VLOOKUP($D249,IMPORTRANGE(""1F5N2lheBqU_ssv2fEg7XSiyl0_Jtf24RQubw3IWp7fc"",""'LC-2 BOM'!C2:AF1000""),AB$1,FALSE)"),"WFF LC-2 Liquid Oxygen Schematic MP-105")</f>
        <v>WFF LC-2 Liquid Oxygen Schematic MP-105</v>
      </c>
      <c r="AV128" s="40" t="str">
        <f ca="1">IFERROR(__xludf.DUMMYFUNCTION("VLOOKUP($D249,IMPORTRANGE(""1F5N2lheBqU_ssv2fEg7XSiyl0_Jtf24RQubw3IWp7fc"",""'LC-2 BOM'!C2:AF1000""),AB$1,FALSE)"),"WFF LC-2 Liquid Oxygen Schematic MP-105")</f>
        <v>WFF LC-2 Liquid Oxygen Schematic MP-105</v>
      </c>
      <c r="AW128" s="40" t="str">
        <f ca="1">IFERROR(__xludf.DUMMYFUNCTION("VLOOKUP($D249,IMPORTRANGE(""1F5N2lheBqU_ssv2fEg7XSiyl0_Jtf24RQubw3IWp7fc"",""'LC-2 BOM'!C2:AF1000""),AB$1,FALSE)"),"WFF LC-2 Liquid Oxygen Schematic MP-105")</f>
        <v>WFF LC-2 Liquid Oxygen Schematic MP-105</v>
      </c>
      <c r="AX128" s="40" t="str">
        <f ca="1">IFERROR(__xludf.DUMMYFUNCTION("VLOOKUP($D249,IMPORTRANGE(""1F5N2lheBqU_ssv2fEg7XSiyl0_Jtf24RQubw3IWp7fc"",""'LC-2 BOM'!C2:AF1000""),AB$1,FALSE)"),"WFF LC-2 Liquid Oxygen Schematic MP-105")</f>
        <v>WFF LC-2 Liquid Oxygen Schematic MP-105</v>
      </c>
      <c r="AY128" s="40" t="str">
        <f ca="1">IFERROR(__xludf.DUMMYFUNCTION("VLOOKUP($D249,IMPORTRANGE(""1F5N2lheBqU_ssv2fEg7XSiyl0_Jtf24RQubw3IWp7fc"",""'LC-2 BOM'!C2:AF1000""),AB$1,FALSE)"),"WFF LC-2 Liquid Oxygen Schematic MP-105")</f>
        <v>WFF LC-2 Liquid Oxygen Schematic MP-105</v>
      </c>
      <c r="AZ128" s="40" t="str">
        <f ca="1">IFERROR(__xludf.DUMMYFUNCTION("VLOOKUP($D249,IMPORTRANGE(""1F5N2lheBqU_ssv2fEg7XSiyl0_Jtf24RQubw3IWp7fc"",""'LC-2 BOM'!C2:AF1000""),AB$1,FALSE)"),"WFF LC-2 Liquid Oxygen Schematic MP-105")</f>
        <v>WFF LC-2 Liquid Oxygen Schematic MP-105</v>
      </c>
      <c r="BA128" s="40" t="str">
        <f ca="1">IFERROR(__xludf.DUMMYFUNCTION("VLOOKUP($D249,IMPORTRANGE(""1F5N2lheBqU_ssv2fEg7XSiyl0_Jtf24RQubw3IWp7fc"",""'LC-2 BOM'!C2:AF1000""),AB$1,FALSE)"),"WFF LC-2 Liquid Oxygen Schematic MP-105")</f>
        <v>WFF LC-2 Liquid Oxygen Schematic MP-105</v>
      </c>
    </row>
    <row r="129" spans="1:53" ht="14.25">
      <c r="A129" s="119" t="str">
        <f>CONCATENATE(VLOOKUP(E129,Systems,2,FALSE),"-",VLOOKUP(F129,Subsystems,2,FALSE),"-",VLOOKUP(G129,Components,2,FALSE),"-",VLOOKUP(R129,Metrics,2,FALSE),"-",B129)</f>
        <v>LOX-LS1-PRS-Ps-329</v>
      </c>
      <c r="B129" s="100">
        <v>329</v>
      </c>
      <c r="C129" s="99" t="s">
        <v>360</v>
      </c>
      <c r="D129" s="103" t="s">
        <v>361</v>
      </c>
      <c r="E129" s="99" t="s">
        <v>184</v>
      </c>
      <c r="F129" s="99" t="s">
        <v>220</v>
      </c>
      <c r="G129" s="99" t="s">
        <v>177</v>
      </c>
      <c r="H129" s="100" t="s">
        <v>147</v>
      </c>
      <c r="I129" s="100" t="str">
        <f>VLOOKUP(L129,InterfaceCards,2,FALSE)</f>
        <v>C2</v>
      </c>
      <c r="J129" s="39" t="str">
        <f>VLOOKUP(I129,'REF - Interface Cards'!$F$2:$G$11,2,FALSE)</f>
        <v>CB8</v>
      </c>
      <c r="K129" s="100">
        <f>VLOOKUP(L129,InterfaceCards,3,FALSE)</f>
        <v>1</v>
      </c>
      <c r="L129" s="99" t="s">
        <v>221</v>
      </c>
      <c r="M129" s="99">
        <v>5</v>
      </c>
      <c r="N129" s="96" t="s">
        <v>118</v>
      </c>
      <c r="O129" s="100" t="s">
        <v>187</v>
      </c>
      <c r="P129" s="205"/>
      <c r="Q129" s="205"/>
      <c r="R129" s="268" t="s">
        <v>178</v>
      </c>
      <c r="S129" s="119" t="s">
        <v>345</v>
      </c>
      <c r="T129" s="100"/>
      <c r="U129" s="205"/>
      <c r="V129" s="205" t="b">
        <v>0</v>
      </c>
      <c r="W129" s="115" t="str">
        <f>CONCATENATE(L129,":",N129)</f>
        <v>AI11:04</v>
      </c>
      <c r="X129" s="40" t="str">
        <f ca="1">IFERROR(__xludf.DUMMYFUNCTION("VLOOKUP($D119,IMPORTRANGE(""1F5N2lheBqU_ssv2fEg7XSiyl0_Jtf24RQubw3IWp7fc"",""'LC-2 BOM'!C2:AF1000""),X$1,FALSE)"),"05C360")</f>
        <v>05C360</v>
      </c>
      <c r="Y129" s="40" t="str">
        <f ca="1">IFERROR(__xludf.DUMMYFUNCTION("VLOOKUP($D188,IMPORTRANGE(""1zGeY54V42y3h6ga3LEauokEcjIAfHuNXKCYKLfLWtMI"",""'LC-2 BOM'!C2:AF900""),Y$1,FALSE)"),"Pressure Transducer")</f>
        <v>Pressure Transducer</v>
      </c>
      <c r="Z129" s="40" t="str">
        <f ca="1">IFERROR(__xludf.DUMMYFUNCTION("VLOOKUP($D188,IMPORTRANGE(""1zGeY54V42y3h6ga3LEauokEcjIAfHuNXKCYKLfLWtMI"",""'LC-2 BOM'!C2:AF900""),Y$1,FALSE)"),"Pressure Transducer")</f>
        <v>Pressure Transducer</v>
      </c>
      <c r="AA129" s="40" t="str">
        <f ca="1">IFERROR(__xludf.DUMMYFUNCTION("VLOOKUP($D188,IMPORTRANGE(""1zGeY54V42y3h6ga3LEauokEcjIAfHuNXKCYKLfLWtMI"",""'LC-2 BOM'!C2:AF900""),Y$1,FALSE)"),"Pressure Transducer")</f>
        <v>Pressure Transducer</v>
      </c>
      <c r="AB129" s="40" t="str">
        <f ca="1">IFERROR(__xludf.DUMMYFUNCTION("VLOOKUP($D188,IMPORTRANGE(""1F5N2lheBqU_ssv2fEg7XSiyl0_Jtf24RQubw3IWp7fc"",""'LC-2 BOM'!C2:AF1000""),AB$1,FALSE)"),"WFF LC-2 Liquid Oxygen Schematic MP-105")</f>
        <v>WFF LC-2 Liquid Oxygen Schematic MP-105</v>
      </c>
      <c r="AC129" s="40" t="str">
        <f ca="1">IFERROR(__xludf.DUMMYFUNCTION("VLOOKUP($D188,IMPORTRANGE(""1F5N2lheBqU_ssv2fEg7XSiyl0_Jtf24RQubw3IWp7fc"",""'LC-2 BOM'!C2:AF1000""),AB$1,FALSE)"),"WFF LC-2 Liquid Oxygen Schematic MP-105")</f>
        <v>WFF LC-2 Liquid Oxygen Schematic MP-105</v>
      </c>
      <c r="AD129" s="40" t="str">
        <f ca="1">IFERROR(__xludf.DUMMYFUNCTION("VLOOKUP($D188,IMPORTRANGE(""1F5N2lheBqU_ssv2fEg7XSiyl0_Jtf24RQubw3IWp7fc"",""'LC-2 BOM'!C2:AF1000""),AB$1,FALSE)"),"WFF LC-2 Liquid Oxygen Schematic MP-105")</f>
        <v>WFF LC-2 Liquid Oxygen Schematic MP-105</v>
      </c>
      <c r="AE129" s="40" t="str">
        <f ca="1">IFERROR(__xludf.DUMMYFUNCTION("VLOOKUP($D188,IMPORTRANGE(""1F5N2lheBqU_ssv2fEg7XSiyl0_Jtf24RQubw3IWp7fc"",""'LC-2 BOM'!C2:AF1000""),AB$1,FALSE)"),"WFF LC-2 Liquid Oxygen Schematic MP-105")</f>
        <v>WFF LC-2 Liquid Oxygen Schematic MP-105</v>
      </c>
      <c r="AF129" s="40" t="str">
        <f ca="1">IFERROR(__xludf.DUMMYFUNCTION("VLOOKUP($D188,IMPORTRANGE(""1F5N2lheBqU_ssv2fEg7XSiyl0_Jtf24RQubw3IWp7fc"",""'LC-2 BOM'!C2:AF1000""),AB$1,FALSE)"),"WFF LC-2 Liquid Oxygen Schematic MP-105")</f>
        <v>WFF LC-2 Liquid Oxygen Schematic MP-105</v>
      </c>
      <c r="AG129" s="40" t="str">
        <f ca="1">IFERROR(__xludf.DUMMYFUNCTION("VLOOKUP($D188,IMPORTRANGE(""1F5N2lheBqU_ssv2fEg7XSiyl0_Jtf24RQubw3IWp7fc"",""'LC-2 BOM'!C2:AF1000""),AB$1,FALSE)"),"WFF LC-2 Liquid Oxygen Schematic MP-105")</f>
        <v>WFF LC-2 Liquid Oxygen Schematic MP-105</v>
      </c>
      <c r="AH129" s="40" t="str">
        <f ca="1">IFERROR(__xludf.DUMMYFUNCTION("VLOOKUP($D188,IMPORTRANGE(""1F5N2lheBqU_ssv2fEg7XSiyl0_Jtf24RQubw3IWp7fc"",""'LC-2 BOM'!C2:AF1000""),AB$1,FALSE)"),"WFF LC-2 Liquid Oxygen Schematic MP-105")</f>
        <v>WFF LC-2 Liquid Oxygen Schematic MP-105</v>
      </c>
      <c r="AI129" s="40" t="str">
        <f ca="1">IFERROR(__xludf.DUMMYFUNCTION("VLOOKUP($D188,IMPORTRANGE(""1F5N2lheBqU_ssv2fEg7XSiyl0_Jtf24RQubw3IWp7fc"",""'LC-2 BOM'!C2:AF1000""),AB$1,FALSE)"),"WFF LC-2 Liquid Oxygen Schematic MP-105")</f>
        <v>WFF LC-2 Liquid Oxygen Schematic MP-105</v>
      </c>
      <c r="AJ129" s="40" t="str">
        <f ca="1">IFERROR(__xludf.DUMMYFUNCTION("VLOOKUP($D188,IMPORTRANGE(""1F5N2lheBqU_ssv2fEg7XSiyl0_Jtf24RQubw3IWp7fc"",""'LC-2 BOM'!C2:AF1000""),AB$1,FALSE)"),"WFF LC-2 Liquid Oxygen Schematic MP-105")</f>
        <v>WFF LC-2 Liquid Oxygen Schematic MP-105</v>
      </c>
      <c r="AK129" s="40" t="str">
        <f ca="1">IFERROR(__xludf.DUMMYFUNCTION("VLOOKUP($D188,IMPORTRANGE(""1F5N2lheBqU_ssv2fEg7XSiyl0_Jtf24RQubw3IWp7fc"",""'LC-2 BOM'!C2:AF1000""),AB$1,FALSE)"),"WFF LC-2 Liquid Oxygen Schematic MP-105")</f>
        <v>WFF LC-2 Liquid Oxygen Schematic MP-105</v>
      </c>
      <c r="AL129" s="40" t="str">
        <f ca="1">IFERROR(__xludf.DUMMYFUNCTION("VLOOKUP($D188,IMPORTRANGE(""1F5N2lheBqU_ssv2fEg7XSiyl0_Jtf24RQubw3IWp7fc"",""'LC-2 BOM'!C2:AF1000""),AB$1,FALSE)"),"WFF LC-2 Liquid Oxygen Schematic MP-105")</f>
        <v>WFF LC-2 Liquid Oxygen Schematic MP-105</v>
      </c>
      <c r="AM129" s="40" t="str">
        <f ca="1">IFERROR(__xludf.DUMMYFUNCTION("VLOOKUP($D188,IMPORTRANGE(""1F5N2lheBqU_ssv2fEg7XSiyl0_Jtf24RQubw3IWp7fc"",""'LC-2 BOM'!C2:AF1000""),AB$1,FALSE)"),"WFF LC-2 Liquid Oxygen Schematic MP-105")</f>
        <v>WFF LC-2 Liquid Oxygen Schematic MP-105</v>
      </c>
      <c r="AN129" s="40" t="str">
        <f ca="1">IFERROR(__xludf.DUMMYFUNCTION("VLOOKUP($D188,IMPORTRANGE(""1F5N2lheBqU_ssv2fEg7XSiyl0_Jtf24RQubw3IWp7fc"",""'LC-2 BOM'!C2:AF1000""),AB$1,FALSE)"),"WFF LC-2 Liquid Oxygen Schematic MP-105")</f>
        <v>WFF LC-2 Liquid Oxygen Schematic MP-105</v>
      </c>
      <c r="AO129" s="40" t="str">
        <f ca="1">IFERROR(__xludf.DUMMYFUNCTION("VLOOKUP($D188,IMPORTRANGE(""1F5N2lheBqU_ssv2fEg7XSiyl0_Jtf24RQubw3IWp7fc"",""'LC-2 BOM'!C2:AF1000""),AB$1,FALSE)"),"WFF LC-2 Liquid Oxygen Schematic MP-105")</f>
        <v>WFF LC-2 Liquid Oxygen Schematic MP-105</v>
      </c>
      <c r="AP129" s="40" t="str">
        <f ca="1">IFERROR(__xludf.DUMMYFUNCTION("VLOOKUP($D188,IMPORTRANGE(""1F5N2lheBqU_ssv2fEg7XSiyl0_Jtf24RQubw3IWp7fc"",""'LC-2 BOM'!C2:AF1000""),AB$1,FALSE)"),"WFF LC-2 Liquid Oxygen Schematic MP-105")</f>
        <v>WFF LC-2 Liquid Oxygen Schematic MP-105</v>
      </c>
      <c r="AQ129" s="40" t="str">
        <f ca="1">IFERROR(__xludf.DUMMYFUNCTION("VLOOKUP($D188,IMPORTRANGE(""1F5N2lheBqU_ssv2fEg7XSiyl0_Jtf24RQubw3IWp7fc"",""'LC-2 BOM'!C2:AF1000""),AB$1,FALSE)"),"WFF LC-2 Liquid Oxygen Schematic MP-105")</f>
        <v>WFF LC-2 Liquid Oxygen Schematic MP-105</v>
      </c>
      <c r="AR129" s="40" t="str">
        <f ca="1">IFERROR(__xludf.DUMMYFUNCTION("VLOOKUP($D188,IMPORTRANGE(""1F5N2lheBqU_ssv2fEg7XSiyl0_Jtf24RQubw3IWp7fc"",""'LC-2 BOM'!C2:AF1000""),AB$1,FALSE)"),"WFF LC-2 Liquid Oxygen Schematic MP-105")</f>
        <v>WFF LC-2 Liquid Oxygen Schematic MP-105</v>
      </c>
      <c r="AS129" s="40" t="str">
        <f ca="1">IFERROR(__xludf.DUMMYFUNCTION("VLOOKUP($D188,IMPORTRANGE(""1F5N2lheBqU_ssv2fEg7XSiyl0_Jtf24RQubw3IWp7fc"",""'LC-2 BOM'!C2:AF1000""),AB$1,FALSE)"),"WFF LC-2 Liquid Oxygen Schematic MP-105")</f>
        <v>WFF LC-2 Liquid Oxygen Schematic MP-105</v>
      </c>
      <c r="AT129" s="40" t="str">
        <f ca="1">IFERROR(__xludf.DUMMYFUNCTION("VLOOKUP($D188,IMPORTRANGE(""1F5N2lheBqU_ssv2fEg7XSiyl0_Jtf24RQubw3IWp7fc"",""'LC-2 BOM'!C2:AF1000""),AB$1,FALSE)"),"WFF LC-2 Liquid Oxygen Schematic MP-105")</f>
        <v>WFF LC-2 Liquid Oxygen Schematic MP-105</v>
      </c>
      <c r="AU129" s="40" t="str">
        <f ca="1">IFERROR(__xludf.DUMMYFUNCTION("VLOOKUP($D188,IMPORTRANGE(""1F5N2lheBqU_ssv2fEg7XSiyl0_Jtf24RQubw3IWp7fc"",""'LC-2 BOM'!C2:AF1000""),AB$1,FALSE)"),"WFF LC-2 Liquid Oxygen Schematic MP-105")</f>
        <v>WFF LC-2 Liquid Oxygen Schematic MP-105</v>
      </c>
      <c r="AV129" s="40" t="str">
        <f ca="1">IFERROR(__xludf.DUMMYFUNCTION("VLOOKUP($D188,IMPORTRANGE(""1F5N2lheBqU_ssv2fEg7XSiyl0_Jtf24RQubw3IWp7fc"",""'LC-2 BOM'!C2:AF1000""),AB$1,FALSE)"),"WFF LC-2 Liquid Oxygen Schematic MP-105")</f>
        <v>WFF LC-2 Liquid Oxygen Schematic MP-105</v>
      </c>
      <c r="AW129" s="40" t="str">
        <f ca="1">IFERROR(__xludf.DUMMYFUNCTION("VLOOKUP($D188,IMPORTRANGE(""1F5N2lheBqU_ssv2fEg7XSiyl0_Jtf24RQubw3IWp7fc"",""'LC-2 BOM'!C2:AF1000""),AB$1,FALSE)"),"WFF LC-2 Liquid Oxygen Schematic MP-105")</f>
        <v>WFF LC-2 Liquid Oxygen Schematic MP-105</v>
      </c>
      <c r="AX129" s="40" t="str">
        <f ca="1">IFERROR(__xludf.DUMMYFUNCTION("VLOOKUP($D188,IMPORTRANGE(""1F5N2lheBqU_ssv2fEg7XSiyl0_Jtf24RQubw3IWp7fc"",""'LC-2 BOM'!C2:AF1000""),AB$1,FALSE)"),"WFF LC-2 Liquid Oxygen Schematic MP-105")</f>
        <v>WFF LC-2 Liquid Oxygen Schematic MP-105</v>
      </c>
      <c r="AY129" s="40" t="str">
        <f ca="1">IFERROR(__xludf.DUMMYFUNCTION("VLOOKUP($D188,IMPORTRANGE(""1F5N2lheBqU_ssv2fEg7XSiyl0_Jtf24RQubw3IWp7fc"",""'LC-2 BOM'!C2:AF1000""),AB$1,FALSE)"),"WFF LC-2 Liquid Oxygen Schematic MP-105")</f>
        <v>WFF LC-2 Liquid Oxygen Schematic MP-105</v>
      </c>
      <c r="AZ129" s="40" t="str">
        <f ca="1">IFERROR(__xludf.DUMMYFUNCTION("VLOOKUP($D188,IMPORTRANGE(""1F5N2lheBqU_ssv2fEg7XSiyl0_Jtf24RQubw3IWp7fc"",""'LC-2 BOM'!C2:AF1000""),AB$1,FALSE)"),"WFF LC-2 Liquid Oxygen Schematic MP-105")</f>
        <v>WFF LC-2 Liquid Oxygen Schematic MP-105</v>
      </c>
      <c r="BA129" s="40" t="str">
        <f ca="1">IFERROR(__xludf.DUMMYFUNCTION("VLOOKUP($D188,IMPORTRANGE(""1F5N2lheBqU_ssv2fEg7XSiyl0_Jtf24RQubw3IWp7fc"",""'LC-2 BOM'!C2:AF1000""),AB$1,FALSE)"),"WFF LC-2 Liquid Oxygen Schematic MP-105")</f>
        <v>WFF LC-2 Liquid Oxygen Schematic MP-105</v>
      </c>
    </row>
    <row r="130" spans="1:53" ht="14.25">
      <c r="A130" s="119" t="str">
        <f>CONCATENATE(VLOOKUP(E130,Systems,2,FALSE),"-",VLOOKUP(F130,Subsystems,2,FALSE),"-",VLOOKUP(G130,Components,2,FALSE),"-",VLOOKUP(R130,Metrics,2,FALSE),"-",B130)</f>
        <v>LOX-LS1-RTD-Ts-407</v>
      </c>
      <c r="B130" s="100">
        <v>407</v>
      </c>
      <c r="C130" s="99" t="s">
        <v>362</v>
      </c>
      <c r="D130" s="103" t="s">
        <v>363</v>
      </c>
      <c r="E130" s="99" t="s">
        <v>184</v>
      </c>
      <c r="F130" s="99" t="s">
        <v>220</v>
      </c>
      <c r="G130" s="99" t="s">
        <v>81</v>
      </c>
      <c r="H130" s="99" t="s">
        <v>348</v>
      </c>
      <c r="I130" s="100" t="str">
        <f>VLOOKUP(L130,InterfaceCards,2,FALSE)</f>
        <v>C2</v>
      </c>
      <c r="J130" s="39" t="str">
        <f>VLOOKUP(I130,'REF - Interface Cards'!$F$2:$G$11,2,FALSE)</f>
        <v>CB8</v>
      </c>
      <c r="K130" s="267">
        <f>VLOOKUP(L130,InterfaceCards,3,FALSE)</f>
        <v>5</v>
      </c>
      <c r="L130" s="99" t="s">
        <v>349</v>
      </c>
      <c r="M130" s="99" t="s">
        <v>364</v>
      </c>
      <c r="N130" s="96" t="s">
        <v>365</v>
      </c>
      <c r="O130" s="100" t="s">
        <v>187</v>
      </c>
      <c r="P130" s="205"/>
      <c r="Q130" s="205"/>
      <c r="R130" s="268" t="s">
        <v>352</v>
      </c>
      <c r="S130" s="119" t="s">
        <v>353</v>
      </c>
      <c r="T130" s="100"/>
      <c r="U130" s="205"/>
      <c r="V130" s="205" t="b">
        <v>0</v>
      </c>
      <c r="W130" s="115" t="str">
        <f>CONCATENATE(L130,":",N130)</f>
        <v>RTD5:EX2+,RTD2+,RTD2-,COM2</v>
      </c>
      <c r="X130" s="40" t="str">
        <f ca="1">IFERROR(__xludf.DUMMYFUNCTION("VLOOKUP($D119,IMPORTRANGE(""1F5N2lheBqU_ssv2fEg7XSiyl0_Jtf24RQubw3IWp7fc"",""'LC-2 BOM'!C2:AF1000""),X$1,FALSE)"),"05C360")</f>
        <v>05C360</v>
      </c>
      <c r="Y130" s="40" t="str">
        <f ca="1">IFERROR(__xludf.DUMMYFUNCTION("VLOOKUP($D250,IMPORTRANGE(""1F5N2lheBqU_ssv2fEg7XSiyl0_Jtf24RQubw3IWp7fc"",""'LC-2 BOM'!C2:AF900""),Y$1,FALSE)"),"Sensor, Temperature")</f>
        <v>Sensor, Temperature</v>
      </c>
      <c r="Z130" s="40" t="str">
        <f ca="1">IFERROR(__xludf.DUMMYFUNCTION("VLOOKUP($D250,IMPORTRANGE(""1F5N2lheBqU_ssv2fEg7XSiyl0_Jtf24RQubw3IWp7fc"",""'LC-2 BOM'!C2:AF900""),Y$1,FALSE)"),"Sensor, Temperature")</f>
        <v>Sensor, Temperature</v>
      </c>
      <c r="AA130" s="40" t="str">
        <f ca="1">IFERROR(__xludf.DUMMYFUNCTION("VLOOKUP($D250,IMPORTRANGE(""1F5N2lheBqU_ssv2fEg7XSiyl0_Jtf24RQubw3IWp7fc"",""'LC-2 BOM'!C2:AF900""),Y$1,FALSE)"),"Sensor, Temperature")</f>
        <v>Sensor, Temperature</v>
      </c>
      <c r="AB130" s="40" t="str">
        <f ca="1">IFERROR(__xludf.DUMMYFUNCTION("VLOOKUP($D250,IMPORTRANGE(""1F5N2lheBqU_ssv2fEg7XSiyl0_Jtf24RQubw3IWp7fc"",""'LC-2 BOM'!C2:AF1000""),AB$1,FALSE)"),"WFF LC-2 Liquid Oxygen Schematic MP-105")</f>
        <v>WFF LC-2 Liquid Oxygen Schematic MP-105</v>
      </c>
      <c r="AC130" s="40" t="str">
        <f ca="1">IFERROR(__xludf.DUMMYFUNCTION("VLOOKUP($D250,IMPORTRANGE(""1F5N2lheBqU_ssv2fEg7XSiyl0_Jtf24RQubw3IWp7fc"",""'LC-2 BOM'!C2:AF1000""),AB$1,FALSE)"),"WFF LC-2 Liquid Oxygen Schematic MP-105")</f>
        <v>WFF LC-2 Liquid Oxygen Schematic MP-105</v>
      </c>
      <c r="AD130" s="40" t="str">
        <f ca="1">IFERROR(__xludf.DUMMYFUNCTION("VLOOKUP($D250,IMPORTRANGE(""1F5N2lheBqU_ssv2fEg7XSiyl0_Jtf24RQubw3IWp7fc"",""'LC-2 BOM'!C2:AF1000""),AB$1,FALSE)"),"WFF LC-2 Liquid Oxygen Schematic MP-105")</f>
        <v>WFF LC-2 Liquid Oxygen Schematic MP-105</v>
      </c>
      <c r="AE130" s="40" t="str">
        <f ca="1">IFERROR(__xludf.DUMMYFUNCTION("VLOOKUP($D250,IMPORTRANGE(""1F5N2lheBqU_ssv2fEg7XSiyl0_Jtf24RQubw3IWp7fc"",""'LC-2 BOM'!C2:AF1000""),AB$1,FALSE)"),"WFF LC-2 Liquid Oxygen Schematic MP-105")</f>
        <v>WFF LC-2 Liquid Oxygen Schematic MP-105</v>
      </c>
      <c r="AF130" s="40" t="str">
        <f ca="1">IFERROR(__xludf.DUMMYFUNCTION("VLOOKUP($D250,IMPORTRANGE(""1F5N2lheBqU_ssv2fEg7XSiyl0_Jtf24RQubw3IWp7fc"",""'LC-2 BOM'!C2:AF1000""),AB$1,FALSE)"),"WFF LC-2 Liquid Oxygen Schematic MP-105")</f>
        <v>WFF LC-2 Liquid Oxygen Schematic MP-105</v>
      </c>
      <c r="AG130" s="40" t="str">
        <f ca="1">IFERROR(__xludf.DUMMYFUNCTION("VLOOKUP($D250,IMPORTRANGE(""1F5N2lheBqU_ssv2fEg7XSiyl0_Jtf24RQubw3IWp7fc"",""'LC-2 BOM'!C2:AF1000""),AB$1,FALSE)"),"WFF LC-2 Liquid Oxygen Schematic MP-105")</f>
        <v>WFF LC-2 Liquid Oxygen Schematic MP-105</v>
      </c>
      <c r="AH130" s="40" t="str">
        <f ca="1">IFERROR(__xludf.DUMMYFUNCTION("VLOOKUP($D250,IMPORTRANGE(""1F5N2lheBqU_ssv2fEg7XSiyl0_Jtf24RQubw3IWp7fc"",""'LC-2 BOM'!C2:AF1000""),AB$1,FALSE)"),"WFF LC-2 Liquid Oxygen Schematic MP-105")</f>
        <v>WFF LC-2 Liquid Oxygen Schematic MP-105</v>
      </c>
      <c r="AI130" s="40" t="str">
        <f ca="1">IFERROR(__xludf.DUMMYFUNCTION("VLOOKUP($D250,IMPORTRANGE(""1F5N2lheBqU_ssv2fEg7XSiyl0_Jtf24RQubw3IWp7fc"",""'LC-2 BOM'!C2:AF1000""),AB$1,FALSE)"),"WFF LC-2 Liquid Oxygen Schematic MP-105")</f>
        <v>WFF LC-2 Liquid Oxygen Schematic MP-105</v>
      </c>
      <c r="AJ130" s="40" t="str">
        <f ca="1">IFERROR(__xludf.DUMMYFUNCTION("VLOOKUP($D250,IMPORTRANGE(""1F5N2lheBqU_ssv2fEg7XSiyl0_Jtf24RQubw3IWp7fc"",""'LC-2 BOM'!C2:AF1000""),AB$1,FALSE)"),"WFF LC-2 Liquid Oxygen Schematic MP-105")</f>
        <v>WFF LC-2 Liquid Oxygen Schematic MP-105</v>
      </c>
      <c r="AK130" s="40" t="str">
        <f ca="1">IFERROR(__xludf.DUMMYFUNCTION("VLOOKUP($D250,IMPORTRANGE(""1F5N2lheBqU_ssv2fEg7XSiyl0_Jtf24RQubw3IWp7fc"",""'LC-2 BOM'!C2:AF1000""),AB$1,FALSE)"),"WFF LC-2 Liquid Oxygen Schematic MP-105")</f>
        <v>WFF LC-2 Liquid Oxygen Schematic MP-105</v>
      </c>
      <c r="AL130" s="40" t="str">
        <f ca="1">IFERROR(__xludf.DUMMYFUNCTION("VLOOKUP($D250,IMPORTRANGE(""1F5N2lheBqU_ssv2fEg7XSiyl0_Jtf24RQubw3IWp7fc"",""'LC-2 BOM'!C2:AF1000""),AB$1,FALSE)"),"WFF LC-2 Liquid Oxygen Schematic MP-105")</f>
        <v>WFF LC-2 Liquid Oxygen Schematic MP-105</v>
      </c>
      <c r="AM130" s="40" t="str">
        <f ca="1">IFERROR(__xludf.DUMMYFUNCTION("VLOOKUP($D250,IMPORTRANGE(""1F5N2lheBqU_ssv2fEg7XSiyl0_Jtf24RQubw3IWp7fc"",""'LC-2 BOM'!C2:AF1000""),AB$1,FALSE)"),"WFF LC-2 Liquid Oxygen Schematic MP-105")</f>
        <v>WFF LC-2 Liquid Oxygen Schematic MP-105</v>
      </c>
      <c r="AN130" s="40" t="str">
        <f ca="1">IFERROR(__xludf.DUMMYFUNCTION("VLOOKUP($D250,IMPORTRANGE(""1F5N2lheBqU_ssv2fEg7XSiyl0_Jtf24RQubw3IWp7fc"",""'LC-2 BOM'!C2:AF1000""),AB$1,FALSE)"),"WFF LC-2 Liquid Oxygen Schematic MP-105")</f>
        <v>WFF LC-2 Liquid Oxygen Schematic MP-105</v>
      </c>
      <c r="AO130" s="40" t="str">
        <f ca="1">IFERROR(__xludf.DUMMYFUNCTION("VLOOKUP($D250,IMPORTRANGE(""1F5N2lheBqU_ssv2fEg7XSiyl0_Jtf24RQubw3IWp7fc"",""'LC-2 BOM'!C2:AF1000""),AB$1,FALSE)"),"WFF LC-2 Liquid Oxygen Schematic MP-105")</f>
        <v>WFF LC-2 Liquid Oxygen Schematic MP-105</v>
      </c>
      <c r="AP130" s="40" t="str">
        <f ca="1">IFERROR(__xludf.DUMMYFUNCTION("VLOOKUP($D250,IMPORTRANGE(""1F5N2lheBqU_ssv2fEg7XSiyl0_Jtf24RQubw3IWp7fc"",""'LC-2 BOM'!C2:AF1000""),AB$1,FALSE)"),"WFF LC-2 Liquid Oxygen Schematic MP-105")</f>
        <v>WFF LC-2 Liquid Oxygen Schematic MP-105</v>
      </c>
      <c r="AQ130" s="40" t="str">
        <f ca="1">IFERROR(__xludf.DUMMYFUNCTION("VLOOKUP($D250,IMPORTRANGE(""1F5N2lheBqU_ssv2fEg7XSiyl0_Jtf24RQubw3IWp7fc"",""'LC-2 BOM'!C2:AF1000""),AB$1,FALSE)"),"WFF LC-2 Liquid Oxygen Schematic MP-105")</f>
        <v>WFF LC-2 Liquid Oxygen Schematic MP-105</v>
      </c>
      <c r="AR130" s="40" t="str">
        <f ca="1">IFERROR(__xludf.DUMMYFUNCTION("VLOOKUP($D250,IMPORTRANGE(""1F5N2lheBqU_ssv2fEg7XSiyl0_Jtf24RQubw3IWp7fc"",""'LC-2 BOM'!C2:AF1000""),AB$1,FALSE)"),"WFF LC-2 Liquid Oxygen Schematic MP-105")</f>
        <v>WFF LC-2 Liquid Oxygen Schematic MP-105</v>
      </c>
      <c r="AS130" s="40" t="str">
        <f ca="1">IFERROR(__xludf.DUMMYFUNCTION("VLOOKUP($D250,IMPORTRANGE(""1F5N2lheBqU_ssv2fEg7XSiyl0_Jtf24RQubw3IWp7fc"",""'LC-2 BOM'!C2:AF1000""),AB$1,FALSE)"),"WFF LC-2 Liquid Oxygen Schematic MP-105")</f>
        <v>WFF LC-2 Liquid Oxygen Schematic MP-105</v>
      </c>
      <c r="AT130" s="40" t="str">
        <f ca="1">IFERROR(__xludf.DUMMYFUNCTION("VLOOKUP($D250,IMPORTRANGE(""1F5N2lheBqU_ssv2fEg7XSiyl0_Jtf24RQubw3IWp7fc"",""'LC-2 BOM'!C2:AF1000""),AB$1,FALSE)"),"WFF LC-2 Liquid Oxygen Schematic MP-105")</f>
        <v>WFF LC-2 Liquid Oxygen Schematic MP-105</v>
      </c>
      <c r="AU130" s="40" t="str">
        <f ca="1">IFERROR(__xludf.DUMMYFUNCTION("VLOOKUP($D250,IMPORTRANGE(""1F5N2lheBqU_ssv2fEg7XSiyl0_Jtf24RQubw3IWp7fc"",""'LC-2 BOM'!C2:AF1000""),AB$1,FALSE)"),"WFF LC-2 Liquid Oxygen Schematic MP-105")</f>
        <v>WFF LC-2 Liquid Oxygen Schematic MP-105</v>
      </c>
      <c r="AV130" s="40" t="str">
        <f ca="1">IFERROR(__xludf.DUMMYFUNCTION("VLOOKUP($D250,IMPORTRANGE(""1F5N2lheBqU_ssv2fEg7XSiyl0_Jtf24RQubw3IWp7fc"",""'LC-2 BOM'!C2:AF1000""),AB$1,FALSE)"),"WFF LC-2 Liquid Oxygen Schematic MP-105")</f>
        <v>WFF LC-2 Liquid Oxygen Schematic MP-105</v>
      </c>
      <c r="AW130" s="40" t="str">
        <f ca="1">IFERROR(__xludf.DUMMYFUNCTION("VLOOKUP($D250,IMPORTRANGE(""1F5N2lheBqU_ssv2fEg7XSiyl0_Jtf24RQubw3IWp7fc"",""'LC-2 BOM'!C2:AF1000""),AB$1,FALSE)"),"WFF LC-2 Liquid Oxygen Schematic MP-105")</f>
        <v>WFF LC-2 Liquid Oxygen Schematic MP-105</v>
      </c>
      <c r="AX130" s="40" t="str">
        <f ca="1">IFERROR(__xludf.DUMMYFUNCTION("VLOOKUP($D250,IMPORTRANGE(""1F5N2lheBqU_ssv2fEg7XSiyl0_Jtf24RQubw3IWp7fc"",""'LC-2 BOM'!C2:AF1000""),AB$1,FALSE)"),"WFF LC-2 Liquid Oxygen Schematic MP-105")</f>
        <v>WFF LC-2 Liquid Oxygen Schematic MP-105</v>
      </c>
      <c r="AY130" s="40" t="str">
        <f ca="1">IFERROR(__xludf.DUMMYFUNCTION("VLOOKUP($D250,IMPORTRANGE(""1F5N2lheBqU_ssv2fEg7XSiyl0_Jtf24RQubw3IWp7fc"",""'LC-2 BOM'!C2:AF1000""),AB$1,FALSE)"),"WFF LC-2 Liquid Oxygen Schematic MP-105")</f>
        <v>WFF LC-2 Liquid Oxygen Schematic MP-105</v>
      </c>
      <c r="AZ130" s="40" t="str">
        <f ca="1">IFERROR(__xludf.DUMMYFUNCTION("VLOOKUP($D250,IMPORTRANGE(""1F5N2lheBqU_ssv2fEg7XSiyl0_Jtf24RQubw3IWp7fc"",""'LC-2 BOM'!C2:AF1000""),AB$1,FALSE)"),"WFF LC-2 Liquid Oxygen Schematic MP-105")</f>
        <v>WFF LC-2 Liquid Oxygen Schematic MP-105</v>
      </c>
      <c r="BA130" s="40" t="str">
        <f ca="1">IFERROR(__xludf.DUMMYFUNCTION("VLOOKUP($D250,IMPORTRANGE(""1F5N2lheBqU_ssv2fEg7XSiyl0_Jtf24RQubw3IWp7fc"",""'LC-2 BOM'!C2:AF1000""),AB$1,FALSE)"),"WFF LC-2 Liquid Oxygen Schematic MP-105")</f>
        <v>WFF LC-2 Liquid Oxygen Schematic MP-105</v>
      </c>
    </row>
    <row r="131" spans="1:53" ht="14.25">
      <c r="A131" s="119" t="str">
        <f>CONCATENATE(VLOOKUP(E131,Systems,2,FALSE),"-",VLOOKUP(F131,Subsystems,2,FALSE),"-",VLOOKUP(G131,Components,2,FALSE),"-",VLOOKUP(R131,Metrics,2,FALSE),"-",B131)</f>
        <v>LOX-S1U-PRS-Ps-330</v>
      </c>
      <c r="B131" s="100">
        <v>330</v>
      </c>
      <c r="C131" s="99" t="s">
        <v>366</v>
      </c>
      <c r="D131" s="103" t="s">
        <v>367</v>
      </c>
      <c r="E131" s="99" t="s">
        <v>184</v>
      </c>
      <c r="F131" s="99" t="s">
        <v>368</v>
      </c>
      <c r="G131" s="99" t="s">
        <v>177</v>
      </c>
      <c r="H131" s="100" t="s">
        <v>147</v>
      </c>
      <c r="I131" s="100" t="str">
        <f>VLOOKUP(L131,InterfaceCards,2,FALSE)</f>
        <v>N1</v>
      </c>
      <c r="J131" s="39" t="str">
        <f>VLOOKUP(I131,'REF - Interface Cards'!$F$2:$G$11,2,FALSE)</f>
        <v>CB2</v>
      </c>
      <c r="K131" s="100">
        <f>VLOOKUP(L131,InterfaceCards,3,FALSE)</f>
        <v>3</v>
      </c>
      <c r="L131" s="99" t="s">
        <v>260</v>
      </c>
      <c r="M131" s="99">
        <v>7</v>
      </c>
      <c r="N131" s="96" t="s">
        <v>123</v>
      </c>
      <c r="O131" s="99" t="s">
        <v>313</v>
      </c>
      <c r="P131" s="205"/>
      <c r="Q131" s="205"/>
      <c r="R131" s="268" t="s">
        <v>178</v>
      </c>
      <c r="S131" s="119" t="s">
        <v>345</v>
      </c>
      <c r="T131" s="264"/>
      <c r="U131" s="115"/>
      <c r="V131" s="115" t="b">
        <v>0</v>
      </c>
      <c r="W131" s="115" t="str">
        <f>CONCATENATE(L131,":",N131)</f>
        <v>AI2:06</v>
      </c>
      <c r="X131" s="40" t="str">
        <f ca="1">IFERROR(__xludf.DUMMYFUNCTION("VLOOKUP($D119,IMPORTRANGE(""1F5N2lheBqU_ssv2fEg7XSiyl0_Jtf24RQubw3IWp7fc"",""'LC-2 BOM'!C2:AF1000""),X$1,FALSE)"),"05C360")</f>
        <v>05C360</v>
      </c>
      <c r="Y131" s="40" t="str">
        <f ca="1">IFERROR(__xludf.DUMMYFUNCTION("VLOOKUP($D373,IMPORTRANGE(""1zGeY54V42y3h6ga3LEauokEcjIAfHuNXKCYKLfLWtMI"",""'LC-2 BOM'!C2:AF900""),Y$1,FALSE)"),"Pressure Transducer")</f>
        <v>Pressure Transducer</v>
      </c>
      <c r="Z131" s="40" t="str">
        <f ca="1">IFERROR(__xludf.DUMMYFUNCTION("VLOOKUP($D373,IMPORTRANGE(""1zGeY54V42y3h6ga3LEauokEcjIAfHuNXKCYKLfLWtMI"",""'LC-2 BOM'!C2:AF900""),Y$1,FALSE)"),"Pressure Transducer")</f>
        <v>Pressure Transducer</v>
      </c>
      <c r="AA131" s="40" t="str">
        <f ca="1">IFERROR(__xludf.DUMMYFUNCTION("VLOOKUP($D373,IMPORTRANGE(""1zGeY54V42y3h6ga3LEauokEcjIAfHuNXKCYKLfLWtMI"",""'LC-2 BOM'!C2:AF900""),Y$1,FALSE)"),"Pressure Transducer")</f>
        <v>Pressure Transducer</v>
      </c>
      <c r="AB131" s="40" t="str">
        <f ca="1">IFERROR(__xludf.DUMMYFUNCTION("VLOOKUP($D373,IMPORTRANGE(""1F5N2lheBqU_ssv2fEg7XSiyl0_Jtf24RQubw3IWp7fc"",""'LC-2 BOM'!C2:AF1000""),AB$1,FALSE)"),"WFF LC-2 Liquid Oxygen Schematic MP-105")</f>
        <v>WFF LC-2 Liquid Oxygen Schematic MP-105</v>
      </c>
      <c r="AC131" s="40" t="str">
        <f ca="1">IFERROR(__xludf.DUMMYFUNCTION("VLOOKUP($D373,IMPORTRANGE(""1F5N2lheBqU_ssv2fEg7XSiyl0_Jtf24RQubw3IWp7fc"",""'LC-2 BOM'!C2:AF1000""),AB$1,FALSE)"),"WFF LC-2 Liquid Oxygen Schematic MP-105")</f>
        <v>WFF LC-2 Liquid Oxygen Schematic MP-105</v>
      </c>
      <c r="AD131" s="40" t="str">
        <f ca="1">IFERROR(__xludf.DUMMYFUNCTION("VLOOKUP($D373,IMPORTRANGE(""1F5N2lheBqU_ssv2fEg7XSiyl0_Jtf24RQubw3IWp7fc"",""'LC-2 BOM'!C2:AF1000""),AB$1,FALSE)"),"WFF LC-2 Liquid Oxygen Schematic MP-105")</f>
        <v>WFF LC-2 Liquid Oxygen Schematic MP-105</v>
      </c>
      <c r="AE131" s="40" t="str">
        <f ca="1">IFERROR(__xludf.DUMMYFUNCTION("VLOOKUP($D373,IMPORTRANGE(""1F5N2lheBqU_ssv2fEg7XSiyl0_Jtf24RQubw3IWp7fc"",""'LC-2 BOM'!C2:AF1000""),AB$1,FALSE)"),"WFF LC-2 Liquid Oxygen Schematic MP-105")</f>
        <v>WFF LC-2 Liquid Oxygen Schematic MP-105</v>
      </c>
      <c r="AF131" s="40" t="str">
        <f ca="1">IFERROR(__xludf.DUMMYFUNCTION("VLOOKUP($D373,IMPORTRANGE(""1F5N2lheBqU_ssv2fEg7XSiyl0_Jtf24RQubw3IWp7fc"",""'LC-2 BOM'!C2:AF1000""),AB$1,FALSE)"),"WFF LC-2 Liquid Oxygen Schematic MP-105")</f>
        <v>WFF LC-2 Liquid Oxygen Schematic MP-105</v>
      </c>
      <c r="AG131" s="40" t="str">
        <f ca="1">IFERROR(__xludf.DUMMYFUNCTION("VLOOKUP($D373,IMPORTRANGE(""1F5N2lheBqU_ssv2fEg7XSiyl0_Jtf24RQubw3IWp7fc"",""'LC-2 BOM'!C2:AF1000""),AB$1,FALSE)"),"WFF LC-2 Liquid Oxygen Schematic MP-105")</f>
        <v>WFF LC-2 Liquid Oxygen Schematic MP-105</v>
      </c>
      <c r="AH131" s="40" t="str">
        <f ca="1">IFERROR(__xludf.DUMMYFUNCTION("VLOOKUP($D373,IMPORTRANGE(""1F5N2lheBqU_ssv2fEg7XSiyl0_Jtf24RQubw3IWp7fc"",""'LC-2 BOM'!C2:AF1000""),AB$1,FALSE)"),"WFF LC-2 Liquid Oxygen Schematic MP-105")</f>
        <v>WFF LC-2 Liquid Oxygen Schematic MP-105</v>
      </c>
      <c r="AI131" s="40" t="str">
        <f ca="1">IFERROR(__xludf.DUMMYFUNCTION("VLOOKUP($D373,IMPORTRANGE(""1F5N2lheBqU_ssv2fEg7XSiyl0_Jtf24RQubw3IWp7fc"",""'LC-2 BOM'!C2:AF1000""),AB$1,FALSE)"),"WFF LC-2 Liquid Oxygen Schematic MP-105")</f>
        <v>WFF LC-2 Liquid Oxygen Schematic MP-105</v>
      </c>
      <c r="AJ131" s="40" t="str">
        <f ca="1">IFERROR(__xludf.DUMMYFUNCTION("VLOOKUP($D373,IMPORTRANGE(""1F5N2lheBqU_ssv2fEg7XSiyl0_Jtf24RQubw3IWp7fc"",""'LC-2 BOM'!C2:AF1000""),AB$1,FALSE)"),"WFF LC-2 Liquid Oxygen Schematic MP-105")</f>
        <v>WFF LC-2 Liquid Oxygen Schematic MP-105</v>
      </c>
      <c r="AK131" s="40" t="str">
        <f ca="1">IFERROR(__xludf.DUMMYFUNCTION("VLOOKUP($D373,IMPORTRANGE(""1F5N2lheBqU_ssv2fEg7XSiyl0_Jtf24RQubw3IWp7fc"",""'LC-2 BOM'!C2:AF1000""),AB$1,FALSE)"),"WFF LC-2 Liquid Oxygen Schematic MP-105")</f>
        <v>WFF LC-2 Liquid Oxygen Schematic MP-105</v>
      </c>
      <c r="AL131" s="40" t="str">
        <f ca="1">IFERROR(__xludf.DUMMYFUNCTION("VLOOKUP($D373,IMPORTRANGE(""1F5N2lheBqU_ssv2fEg7XSiyl0_Jtf24RQubw3IWp7fc"",""'LC-2 BOM'!C2:AF1000""),AB$1,FALSE)"),"WFF LC-2 Liquid Oxygen Schematic MP-105")</f>
        <v>WFF LC-2 Liquid Oxygen Schematic MP-105</v>
      </c>
      <c r="AM131" s="40" t="str">
        <f ca="1">IFERROR(__xludf.DUMMYFUNCTION("VLOOKUP($D373,IMPORTRANGE(""1F5N2lheBqU_ssv2fEg7XSiyl0_Jtf24RQubw3IWp7fc"",""'LC-2 BOM'!C2:AF1000""),AB$1,FALSE)"),"WFF LC-2 Liquid Oxygen Schematic MP-105")</f>
        <v>WFF LC-2 Liquid Oxygen Schematic MP-105</v>
      </c>
      <c r="AN131" s="40" t="str">
        <f ca="1">IFERROR(__xludf.DUMMYFUNCTION("VLOOKUP($D373,IMPORTRANGE(""1F5N2lheBqU_ssv2fEg7XSiyl0_Jtf24RQubw3IWp7fc"",""'LC-2 BOM'!C2:AF1000""),AB$1,FALSE)"),"WFF LC-2 Liquid Oxygen Schematic MP-105")</f>
        <v>WFF LC-2 Liquid Oxygen Schematic MP-105</v>
      </c>
      <c r="AO131" s="40" t="str">
        <f ca="1">IFERROR(__xludf.DUMMYFUNCTION("VLOOKUP($D373,IMPORTRANGE(""1F5N2lheBqU_ssv2fEg7XSiyl0_Jtf24RQubw3IWp7fc"",""'LC-2 BOM'!C2:AF1000""),AB$1,FALSE)"),"WFF LC-2 Liquid Oxygen Schematic MP-105")</f>
        <v>WFF LC-2 Liquid Oxygen Schematic MP-105</v>
      </c>
      <c r="AP131" s="40" t="str">
        <f ca="1">IFERROR(__xludf.DUMMYFUNCTION("VLOOKUP($D373,IMPORTRANGE(""1F5N2lheBqU_ssv2fEg7XSiyl0_Jtf24RQubw3IWp7fc"",""'LC-2 BOM'!C2:AF1000""),AB$1,FALSE)"),"WFF LC-2 Liquid Oxygen Schematic MP-105")</f>
        <v>WFF LC-2 Liquid Oxygen Schematic MP-105</v>
      </c>
      <c r="AQ131" s="40" t="str">
        <f ca="1">IFERROR(__xludf.DUMMYFUNCTION("VLOOKUP($D373,IMPORTRANGE(""1F5N2lheBqU_ssv2fEg7XSiyl0_Jtf24RQubw3IWp7fc"",""'LC-2 BOM'!C2:AF1000""),AB$1,FALSE)"),"WFF LC-2 Liquid Oxygen Schematic MP-105")</f>
        <v>WFF LC-2 Liquid Oxygen Schematic MP-105</v>
      </c>
      <c r="AR131" s="40" t="str">
        <f ca="1">IFERROR(__xludf.DUMMYFUNCTION("VLOOKUP($D373,IMPORTRANGE(""1F5N2lheBqU_ssv2fEg7XSiyl0_Jtf24RQubw3IWp7fc"",""'LC-2 BOM'!C2:AF1000""),AB$1,FALSE)"),"WFF LC-2 Liquid Oxygen Schematic MP-105")</f>
        <v>WFF LC-2 Liquid Oxygen Schematic MP-105</v>
      </c>
      <c r="AS131" s="40" t="str">
        <f ca="1">IFERROR(__xludf.DUMMYFUNCTION("VLOOKUP($D373,IMPORTRANGE(""1F5N2lheBqU_ssv2fEg7XSiyl0_Jtf24RQubw3IWp7fc"",""'LC-2 BOM'!C2:AF1000""),AB$1,FALSE)"),"WFF LC-2 Liquid Oxygen Schematic MP-105")</f>
        <v>WFF LC-2 Liquid Oxygen Schematic MP-105</v>
      </c>
      <c r="AT131" s="40" t="str">
        <f ca="1">IFERROR(__xludf.DUMMYFUNCTION("VLOOKUP($D373,IMPORTRANGE(""1F5N2lheBqU_ssv2fEg7XSiyl0_Jtf24RQubw3IWp7fc"",""'LC-2 BOM'!C2:AF1000""),AB$1,FALSE)"),"WFF LC-2 Liquid Oxygen Schematic MP-105")</f>
        <v>WFF LC-2 Liquid Oxygen Schematic MP-105</v>
      </c>
      <c r="AU131" s="40" t="str">
        <f ca="1">IFERROR(__xludf.DUMMYFUNCTION("VLOOKUP($D373,IMPORTRANGE(""1F5N2lheBqU_ssv2fEg7XSiyl0_Jtf24RQubw3IWp7fc"",""'LC-2 BOM'!C2:AF1000""),AB$1,FALSE)"),"WFF LC-2 Liquid Oxygen Schematic MP-105")</f>
        <v>WFF LC-2 Liquid Oxygen Schematic MP-105</v>
      </c>
      <c r="AV131" s="40" t="str">
        <f ca="1">IFERROR(__xludf.DUMMYFUNCTION("VLOOKUP($D373,IMPORTRANGE(""1F5N2lheBqU_ssv2fEg7XSiyl0_Jtf24RQubw3IWp7fc"",""'LC-2 BOM'!C2:AF1000""),AB$1,FALSE)"),"WFF LC-2 Liquid Oxygen Schematic MP-105")</f>
        <v>WFF LC-2 Liquid Oxygen Schematic MP-105</v>
      </c>
      <c r="AW131" s="40" t="str">
        <f ca="1">IFERROR(__xludf.DUMMYFUNCTION("VLOOKUP($D373,IMPORTRANGE(""1F5N2lheBqU_ssv2fEg7XSiyl0_Jtf24RQubw3IWp7fc"",""'LC-2 BOM'!C2:AF1000""),AB$1,FALSE)"),"WFF LC-2 Liquid Oxygen Schematic MP-105")</f>
        <v>WFF LC-2 Liquid Oxygen Schematic MP-105</v>
      </c>
      <c r="AX131" s="40" t="str">
        <f ca="1">IFERROR(__xludf.DUMMYFUNCTION("VLOOKUP($D373,IMPORTRANGE(""1F5N2lheBqU_ssv2fEg7XSiyl0_Jtf24RQubw3IWp7fc"",""'LC-2 BOM'!C2:AF1000""),AB$1,FALSE)"),"WFF LC-2 Liquid Oxygen Schematic MP-105")</f>
        <v>WFF LC-2 Liquid Oxygen Schematic MP-105</v>
      </c>
      <c r="AY131" s="40" t="str">
        <f ca="1">IFERROR(__xludf.DUMMYFUNCTION("VLOOKUP($D373,IMPORTRANGE(""1F5N2lheBqU_ssv2fEg7XSiyl0_Jtf24RQubw3IWp7fc"",""'LC-2 BOM'!C2:AF1000""),AB$1,FALSE)"),"WFF LC-2 Liquid Oxygen Schematic MP-105")</f>
        <v>WFF LC-2 Liquid Oxygen Schematic MP-105</v>
      </c>
      <c r="AZ131" s="40" t="str">
        <f ca="1">IFERROR(__xludf.DUMMYFUNCTION("VLOOKUP($D373,IMPORTRANGE(""1F5N2lheBqU_ssv2fEg7XSiyl0_Jtf24RQubw3IWp7fc"",""'LC-2 BOM'!C2:AF1000""),AB$1,FALSE)"),"WFF LC-2 Liquid Oxygen Schematic MP-105")</f>
        <v>WFF LC-2 Liquid Oxygen Schematic MP-105</v>
      </c>
      <c r="BA131" s="40" t="str">
        <f ca="1">IFERROR(__xludf.DUMMYFUNCTION("VLOOKUP($D373,IMPORTRANGE(""1F5N2lheBqU_ssv2fEg7XSiyl0_Jtf24RQubw3IWp7fc"",""'LC-2 BOM'!C2:AF1000""),AB$1,FALSE)"),"WFF LC-2 Liquid Oxygen Schematic MP-105")</f>
        <v>WFF LC-2 Liquid Oxygen Schematic MP-105</v>
      </c>
    </row>
    <row r="132" spans="1:53" ht="14.25">
      <c r="A132" s="119" t="str">
        <f>CONCATENATE(VLOOKUP(E132,Systems,2,FALSE),"-",VLOOKUP(F132,Subsystems,2,FALSE),"-",VLOOKUP(G132,Components,2,FALSE),"-",VLOOKUP(R132,Metrics,2,FALSE),"-",B132)</f>
        <v>LOX-S2U-PRS-Ps-331</v>
      </c>
      <c r="B132" s="100">
        <v>331</v>
      </c>
      <c r="C132" s="99" t="s">
        <v>369</v>
      </c>
      <c r="D132" s="103" t="s">
        <v>370</v>
      </c>
      <c r="E132" s="273" t="s">
        <v>184</v>
      </c>
      <c r="F132" s="273" t="s">
        <v>371</v>
      </c>
      <c r="G132" s="99" t="s">
        <v>177</v>
      </c>
      <c r="H132" s="100" t="s">
        <v>147</v>
      </c>
      <c r="I132" s="100" t="str">
        <f>VLOOKUP(L132,InterfaceCards,2,FALSE)</f>
        <v>N4</v>
      </c>
      <c r="J132" s="39" t="str">
        <f>VLOOKUP(I132,'REF - Interface Cards'!$F$2:$G$11,2,FALSE)</f>
        <v>CB5</v>
      </c>
      <c r="K132" s="100">
        <f>VLOOKUP(L132,InterfaceCards,3,FALSE)</f>
        <v>2</v>
      </c>
      <c r="L132" s="99" t="s">
        <v>250</v>
      </c>
      <c r="M132" s="99">
        <v>4</v>
      </c>
      <c r="N132" s="96" t="s">
        <v>113</v>
      </c>
      <c r="O132" s="99" t="s">
        <v>248</v>
      </c>
      <c r="P132" s="205"/>
      <c r="Q132" s="205"/>
      <c r="R132" s="268" t="s">
        <v>178</v>
      </c>
      <c r="S132" s="119" t="s">
        <v>345</v>
      </c>
      <c r="T132" s="264"/>
      <c r="U132" s="115"/>
      <c r="V132" s="115" t="b">
        <v>0</v>
      </c>
      <c r="W132" s="115" t="str">
        <f>CONCATENATE(L132,":",N132)</f>
        <v>AI7:03</v>
      </c>
      <c r="X132" s="40" t="str">
        <f ca="1">IFERROR(__xludf.DUMMYFUNCTION("VLOOKUP($D475,IMPORTRANGE(""1F5N2lheBqU_ssv2fEg7XSiyl0_Jtf24RQubw3IWp7fc"",""'LC-2 BOM'!C2:AF1000""),X$1,FALSE)"),"04C706")</f>
        <v>04C706</v>
      </c>
      <c r="Y132" s="40" t="str">
        <f ca="1">IFERROR(__xludf.DUMMYFUNCTION("VLOOKUP($D570,IMPORTRANGE(""1zGeY54V42y3h6ga3LEauokEcjIAfHuNXKCYKLfLWtMI"",""'LC-2 BOM'!C2:AF900""),Y$1,FALSE)"),"Pressure Transducer")</f>
        <v>Pressure Transducer</v>
      </c>
      <c r="Z132" s="40" t="str">
        <f ca="1">IFERROR(__xludf.DUMMYFUNCTION("VLOOKUP($D570,IMPORTRANGE(""1zGeY54V42y3h6ga3LEauokEcjIAfHuNXKCYKLfLWtMI"",""'LC-2 BOM'!C2:AF900""),Y$1,FALSE)"),"Pressure Transducer")</f>
        <v>Pressure Transducer</v>
      </c>
      <c r="AA132" s="40" t="str">
        <f ca="1">IFERROR(__xludf.DUMMYFUNCTION("VLOOKUP($D570,IMPORTRANGE(""1zGeY54V42y3h6ga3LEauokEcjIAfHuNXKCYKLfLWtMI"",""'LC-2 BOM'!C2:AF900""),Y$1,FALSE)"),"Pressure Transducer")</f>
        <v>Pressure Transducer</v>
      </c>
      <c r="AB132" s="40" t="str">
        <f ca="1">IFERROR(__xludf.DUMMYFUNCTION("VLOOKUP($D570,IMPORTRANGE(""1F5N2lheBqU_ssv2fEg7XSiyl0_Jtf24RQubw3IWp7fc"",""'LC-2 BOM'!C2:AF1000""),AB$1,FALSE)"),"WFF LC-2 Liquid Oxygen Schematic MP-105")</f>
        <v>WFF LC-2 Liquid Oxygen Schematic MP-105</v>
      </c>
      <c r="AC132" s="40" t="str">
        <f ca="1">IFERROR(__xludf.DUMMYFUNCTION("VLOOKUP($D570,IMPORTRANGE(""1F5N2lheBqU_ssv2fEg7XSiyl0_Jtf24RQubw3IWp7fc"",""'LC-2 BOM'!C2:AF1000""),AB$1,FALSE)"),"WFF LC-2 Liquid Oxygen Schematic MP-105")</f>
        <v>WFF LC-2 Liquid Oxygen Schematic MP-105</v>
      </c>
      <c r="AD132" s="40" t="str">
        <f ca="1">IFERROR(__xludf.DUMMYFUNCTION("VLOOKUP($D570,IMPORTRANGE(""1F5N2lheBqU_ssv2fEg7XSiyl0_Jtf24RQubw3IWp7fc"",""'LC-2 BOM'!C2:AF1000""),AB$1,FALSE)"),"WFF LC-2 Liquid Oxygen Schematic MP-105")</f>
        <v>WFF LC-2 Liquid Oxygen Schematic MP-105</v>
      </c>
      <c r="AE132" s="40" t="str">
        <f ca="1">IFERROR(__xludf.DUMMYFUNCTION("VLOOKUP($D570,IMPORTRANGE(""1F5N2lheBqU_ssv2fEg7XSiyl0_Jtf24RQubw3IWp7fc"",""'LC-2 BOM'!C2:AF1000""),AB$1,FALSE)"),"WFF LC-2 Liquid Oxygen Schematic MP-105")</f>
        <v>WFF LC-2 Liquid Oxygen Schematic MP-105</v>
      </c>
      <c r="AF132" s="40" t="str">
        <f ca="1">IFERROR(__xludf.DUMMYFUNCTION("VLOOKUP($D570,IMPORTRANGE(""1F5N2lheBqU_ssv2fEg7XSiyl0_Jtf24RQubw3IWp7fc"",""'LC-2 BOM'!C2:AF1000""),AB$1,FALSE)"),"WFF LC-2 Liquid Oxygen Schematic MP-105")</f>
        <v>WFF LC-2 Liquid Oxygen Schematic MP-105</v>
      </c>
      <c r="AG132" s="40" t="str">
        <f ca="1">IFERROR(__xludf.DUMMYFUNCTION("VLOOKUP($D570,IMPORTRANGE(""1F5N2lheBqU_ssv2fEg7XSiyl0_Jtf24RQubw3IWp7fc"",""'LC-2 BOM'!C2:AF1000""),AB$1,FALSE)"),"WFF LC-2 Liquid Oxygen Schematic MP-105")</f>
        <v>WFF LC-2 Liquid Oxygen Schematic MP-105</v>
      </c>
      <c r="AH132" s="40" t="str">
        <f ca="1">IFERROR(__xludf.DUMMYFUNCTION("VLOOKUP($D570,IMPORTRANGE(""1F5N2lheBqU_ssv2fEg7XSiyl0_Jtf24RQubw3IWp7fc"",""'LC-2 BOM'!C2:AF1000""),AB$1,FALSE)"),"WFF LC-2 Liquid Oxygen Schematic MP-105")</f>
        <v>WFF LC-2 Liquid Oxygen Schematic MP-105</v>
      </c>
      <c r="AI132" s="40" t="str">
        <f ca="1">IFERROR(__xludf.DUMMYFUNCTION("VLOOKUP($D570,IMPORTRANGE(""1F5N2lheBqU_ssv2fEg7XSiyl0_Jtf24RQubw3IWp7fc"",""'LC-2 BOM'!C2:AF1000""),AB$1,FALSE)"),"WFF LC-2 Liquid Oxygen Schematic MP-105")</f>
        <v>WFF LC-2 Liquid Oxygen Schematic MP-105</v>
      </c>
      <c r="AJ132" s="40" t="str">
        <f ca="1">IFERROR(__xludf.DUMMYFUNCTION("VLOOKUP($D570,IMPORTRANGE(""1F5N2lheBqU_ssv2fEg7XSiyl0_Jtf24RQubw3IWp7fc"",""'LC-2 BOM'!C2:AF1000""),AB$1,FALSE)"),"WFF LC-2 Liquid Oxygen Schematic MP-105")</f>
        <v>WFF LC-2 Liquid Oxygen Schematic MP-105</v>
      </c>
      <c r="AK132" s="40" t="str">
        <f ca="1">IFERROR(__xludf.DUMMYFUNCTION("VLOOKUP($D570,IMPORTRANGE(""1F5N2lheBqU_ssv2fEg7XSiyl0_Jtf24RQubw3IWp7fc"",""'LC-2 BOM'!C2:AF1000""),AB$1,FALSE)"),"WFF LC-2 Liquid Oxygen Schematic MP-105")</f>
        <v>WFF LC-2 Liquid Oxygen Schematic MP-105</v>
      </c>
      <c r="AL132" s="40" t="str">
        <f ca="1">IFERROR(__xludf.DUMMYFUNCTION("VLOOKUP($D570,IMPORTRANGE(""1F5N2lheBqU_ssv2fEg7XSiyl0_Jtf24RQubw3IWp7fc"",""'LC-2 BOM'!C2:AF1000""),AB$1,FALSE)"),"WFF LC-2 Liquid Oxygen Schematic MP-105")</f>
        <v>WFF LC-2 Liquid Oxygen Schematic MP-105</v>
      </c>
      <c r="AM132" s="40" t="str">
        <f ca="1">IFERROR(__xludf.DUMMYFUNCTION("VLOOKUP($D570,IMPORTRANGE(""1F5N2lheBqU_ssv2fEg7XSiyl0_Jtf24RQubw3IWp7fc"",""'LC-2 BOM'!C2:AF1000""),AB$1,FALSE)"),"WFF LC-2 Liquid Oxygen Schematic MP-105")</f>
        <v>WFF LC-2 Liquid Oxygen Schematic MP-105</v>
      </c>
      <c r="AN132" s="40" t="str">
        <f ca="1">IFERROR(__xludf.DUMMYFUNCTION("VLOOKUP($D570,IMPORTRANGE(""1F5N2lheBqU_ssv2fEg7XSiyl0_Jtf24RQubw3IWp7fc"",""'LC-2 BOM'!C2:AF1000""),AB$1,FALSE)"),"WFF LC-2 Liquid Oxygen Schematic MP-105")</f>
        <v>WFF LC-2 Liquid Oxygen Schematic MP-105</v>
      </c>
      <c r="AO132" s="40" t="str">
        <f ca="1">IFERROR(__xludf.DUMMYFUNCTION("VLOOKUP($D570,IMPORTRANGE(""1F5N2lheBqU_ssv2fEg7XSiyl0_Jtf24RQubw3IWp7fc"",""'LC-2 BOM'!C2:AF1000""),AB$1,FALSE)"),"WFF LC-2 Liquid Oxygen Schematic MP-105")</f>
        <v>WFF LC-2 Liquid Oxygen Schematic MP-105</v>
      </c>
      <c r="AP132" s="40" t="str">
        <f ca="1">IFERROR(__xludf.DUMMYFUNCTION("VLOOKUP($D570,IMPORTRANGE(""1F5N2lheBqU_ssv2fEg7XSiyl0_Jtf24RQubw3IWp7fc"",""'LC-2 BOM'!C2:AF1000""),AB$1,FALSE)"),"WFF LC-2 Liquid Oxygen Schematic MP-105")</f>
        <v>WFF LC-2 Liquid Oxygen Schematic MP-105</v>
      </c>
      <c r="AQ132" s="40" t="str">
        <f ca="1">IFERROR(__xludf.DUMMYFUNCTION("VLOOKUP($D570,IMPORTRANGE(""1F5N2lheBqU_ssv2fEg7XSiyl0_Jtf24RQubw3IWp7fc"",""'LC-2 BOM'!C2:AF1000""),AB$1,FALSE)"),"WFF LC-2 Liquid Oxygen Schematic MP-105")</f>
        <v>WFF LC-2 Liquid Oxygen Schematic MP-105</v>
      </c>
      <c r="AR132" s="40" t="str">
        <f ca="1">IFERROR(__xludf.DUMMYFUNCTION("VLOOKUP($D570,IMPORTRANGE(""1F5N2lheBqU_ssv2fEg7XSiyl0_Jtf24RQubw3IWp7fc"",""'LC-2 BOM'!C2:AF1000""),AB$1,FALSE)"),"WFF LC-2 Liquid Oxygen Schematic MP-105")</f>
        <v>WFF LC-2 Liquid Oxygen Schematic MP-105</v>
      </c>
      <c r="AS132" s="40" t="str">
        <f ca="1">IFERROR(__xludf.DUMMYFUNCTION("VLOOKUP($D570,IMPORTRANGE(""1F5N2lheBqU_ssv2fEg7XSiyl0_Jtf24RQubw3IWp7fc"",""'LC-2 BOM'!C2:AF1000""),AB$1,FALSE)"),"WFF LC-2 Liquid Oxygen Schematic MP-105")</f>
        <v>WFF LC-2 Liquid Oxygen Schematic MP-105</v>
      </c>
      <c r="AT132" s="40" t="str">
        <f ca="1">IFERROR(__xludf.DUMMYFUNCTION("VLOOKUP($D570,IMPORTRANGE(""1F5N2lheBqU_ssv2fEg7XSiyl0_Jtf24RQubw3IWp7fc"",""'LC-2 BOM'!C2:AF1000""),AB$1,FALSE)"),"WFF LC-2 Liquid Oxygen Schematic MP-105")</f>
        <v>WFF LC-2 Liquid Oxygen Schematic MP-105</v>
      </c>
      <c r="AU132" s="40" t="str">
        <f ca="1">IFERROR(__xludf.DUMMYFUNCTION("VLOOKUP($D570,IMPORTRANGE(""1F5N2lheBqU_ssv2fEg7XSiyl0_Jtf24RQubw3IWp7fc"",""'LC-2 BOM'!C2:AF1000""),AB$1,FALSE)"),"WFF LC-2 Liquid Oxygen Schematic MP-105")</f>
        <v>WFF LC-2 Liquid Oxygen Schematic MP-105</v>
      </c>
      <c r="AV132" s="40" t="str">
        <f ca="1">IFERROR(__xludf.DUMMYFUNCTION("VLOOKUP($D570,IMPORTRANGE(""1F5N2lheBqU_ssv2fEg7XSiyl0_Jtf24RQubw3IWp7fc"",""'LC-2 BOM'!C2:AF1000""),AB$1,FALSE)"),"WFF LC-2 Liquid Oxygen Schematic MP-105")</f>
        <v>WFF LC-2 Liquid Oxygen Schematic MP-105</v>
      </c>
      <c r="AW132" s="40" t="str">
        <f ca="1">IFERROR(__xludf.DUMMYFUNCTION("VLOOKUP($D570,IMPORTRANGE(""1F5N2lheBqU_ssv2fEg7XSiyl0_Jtf24RQubw3IWp7fc"",""'LC-2 BOM'!C2:AF1000""),AB$1,FALSE)"),"WFF LC-2 Liquid Oxygen Schematic MP-105")</f>
        <v>WFF LC-2 Liquid Oxygen Schematic MP-105</v>
      </c>
      <c r="AX132" s="40" t="str">
        <f ca="1">IFERROR(__xludf.DUMMYFUNCTION("VLOOKUP($D570,IMPORTRANGE(""1F5N2lheBqU_ssv2fEg7XSiyl0_Jtf24RQubw3IWp7fc"",""'LC-2 BOM'!C2:AF1000""),AB$1,FALSE)"),"WFF LC-2 Liquid Oxygen Schematic MP-105")</f>
        <v>WFF LC-2 Liquid Oxygen Schematic MP-105</v>
      </c>
      <c r="AY132" s="40" t="str">
        <f ca="1">IFERROR(__xludf.DUMMYFUNCTION("VLOOKUP($D570,IMPORTRANGE(""1F5N2lheBqU_ssv2fEg7XSiyl0_Jtf24RQubw3IWp7fc"",""'LC-2 BOM'!C2:AF1000""),AB$1,FALSE)"),"WFF LC-2 Liquid Oxygen Schematic MP-105")</f>
        <v>WFF LC-2 Liquid Oxygen Schematic MP-105</v>
      </c>
      <c r="AZ132" s="40" t="str">
        <f ca="1">IFERROR(__xludf.DUMMYFUNCTION("VLOOKUP($D570,IMPORTRANGE(""1F5N2lheBqU_ssv2fEg7XSiyl0_Jtf24RQubw3IWp7fc"",""'LC-2 BOM'!C2:AF1000""),AB$1,FALSE)"),"WFF LC-2 Liquid Oxygen Schematic MP-105")</f>
        <v>WFF LC-2 Liquid Oxygen Schematic MP-105</v>
      </c>
      <c r="BA132" s="40" t="str">
        <f ca="1">IFERROR(__xludf.DUMMYFUNCTION("VLOOKUP($D570,IMPORTRANGE(""1F5N2lheBqU_ssv2fEg7XSiyl0_Jtf24RQubw3IWp7fc"",""'LC-2 BOM'!C2:AF1000""),AB$1,FALSE)"),"WFF LC-2 Liquid Oxygen Schematic MP-105")</f>
        <v>WFF LC-2 Liquid Oxygen Schematic MP-105</v>
      </c>
    </row>
    <row r="133" spans="1:53" ht="14.25">
      <c r="A133" s="119" t="str">
        <f>CONCATENATE(VLOOKUP(E133,Systems,2,FALSE),"-",VLOOKUP(F133,Subsystems,2,FALSE),"-",VLOOKUP(G133,Components,2,FALSE),"-",VLOOKUP(R133,Metrics,2,FALSE),"-",B133)</f>
        <v>LOX-LS1-RTD-Ts-412</v>
      </c>
      <c r="B133" s="100">
        <v>412</v>
      </c>
      <c r="C133" s="99" t="s">
        <v>372</v>
      </c>
      <c r="D133" s="103" t="s">
        <v>373</v>
      </c>
      <c r="E133" s="99" t="s">
        <v>184</v>
      </c>
      <c r="F133" s="99" t="s">
        <v>220</v>
      </c>
      <c r="G133" s="99" t="s">
        <v>81</v>
      </c>
      <c r="H133" s="99" t="s">
        <v>348</v>
      </c>
      <c r="I133" s="100" t="str">
        <f>VLOOKUP(L133,InterfaceCards,2,FALSE)</f>
        <v>N4</v>
      </c>
      <c r="J133" s="39" t="str">
        <f>VLOOKUP(I133,'REF - Interface Cards'!$F$2:$G$11,2,FALSE)</f>
        <v>CB5</v>
      </c>
      <c r="K133" s="267">
        <f>VLOOKUP(L133,InterfaceCards,3,FALSE)</f>
        <v>4</v>
      </c>
      <c r="L133" s="99" t="s">
        <v>374</v>
      </c>
      <c r="M133" s="99" t="s">
        <v>375</v>
      </c>
      <c r="N133" s="96" t="s">
        <v>376</v>
      </c>
      <c r="O133" s="100" t="s">
        <v>248</v>
      </c>
      <c r="P133" s="99"/>
      <c r="Q133" s="99"/>
      <c r="R133" s="100" t="s">
        <v>352</v>
      </c>
      <c r="S133" s="99" t="s">
        <v>353</v>
      </c>
      <c r="T133" s="99"/>
      <c r="U133" s="99"/>
      <c r="V133" s="99" t="b">
        <v>0</v>
      </c>
      <c r="W133" s="115" t="str">
        <f>CONCATENATE(L133,":",N133)</f>
        <v>RTD4:EX6+,RTD6+,RTD6-,COM6</v>
      </c>
      <c r="X133" s="40" t="str">
        <f ca="1">IFERROR(__xludf.DUMMYFUNCTION("VLOOKUP($D475,IMPORTRANGE(""1F5N2lheBqU_ssv2fEg7XSiyl0_Jtf24RQubw3IWp7fc"",""'LC-2 BOM'!C2:AF1000""),X$1,FALSE)"),"04C706")</f>
        <v>04C706</v>
      </c>
      <c r="Y133" s="40" t="str">
        <f ca="1">IFERROR(__xludf.DUMMYFUNCTION("VLOOKUP($D586,IMPORTRANGE(""1F5N2lheBqU_ssv2fEg7XSiyl0_Jtf24RQubw3IWp7fc"",""'LC-2 BOM'!C2:AF900""),Y$1,FALSE)"),"Sensor, Temperature")</f>
        <v>Sensor, Temperature</v>
      </c>
      <c r="Z133" s="40" t="str">
        <f ca="1">IFERROR(__xludf.DUMMYFUNCTION("VLOOKUP($D586,IMPORTRANGE(""1F5N2lheBqU_ssv2fEg7XSiyl0_Jtf24RQubw3IWp7fc"",""'LC-2 BOM'!C2:AF900""),Y$1,FALSE)"),"Sensor, Temperature")</f>
        <v>Sensor, Temperature</v>
      </c>
      <c r="AA133" s="40" t="str">
        <f ca="1">IFERROR(__xludf.DUMMYFUNCTION("VLOOKUP($D586,IMPORTRANGE(""1F5N2lheBqU_ssv2fEg7XSiyl0_Jtf24RQubw3IWp7fc"",""'LC-2 BOM'!C2:AF900""),Y$1,FALSE)"),"Sensor, Temperature")</f>
        <v>Sensor, Temperature</v>
      </c>
      <c r="AB133" s="40" t="str">
        <f ca="1">IFERROR(__xludf.DUMMYFUNCTION("VLOOKUP($D586,IMPORTRANGE(""1F5N2lheBqU_ssv2fEg7XSiyl0_Jtf24RQubw3IWp7fc"",""'LC-2 BOM'!C2:AF1000""),AB$1,FALSE)"),"WFF LC-2 Liquid Oxygen Schematic MP-105")</f>
        <v>WFF LC-2 Liquid Oxygen Schematic MP-105</v>
      </c>
      <c r="AC133" s="40" t="str">
        <f ca="1">IFERROR(__xludf.DUMMYFUNCTION("VLOOKUP($D586,IMPORTRANGE(""1F5N2lheBqU_ssv2fEg7XSiyl0_Jtf24RQubw3IWp7fc"",""'LC-2 BOM'!C2:AF1000""),AB$1,FALSE)"),"WFF LC-2 Liquid Oxygen Schematic MP-105")</f>
        <v>WFF LC-2 Liquid Oxygen Schematic MP-105</v>
      </c>
      <c r="AD133" s="40" t="str">
        <f ca="1">IFERROR(__xludf.DUMMYFUNCTION("VLOOKUP($D586,IMPORTRANGE(""1F5N2lheBqU_ssv2fEg7XSiyl0_Jtf24RQubw3IWp7fc"",""'LC-2 BOM'!C2:AF1000""),AB$1,FALSE)"),"WFF LC-2 Liquid Oxygen Schematic MP-105")</f>
        <v>WFF LC-2 Liquid Oxygen Schematic MP-105</v>
      </c>
      <c r="AE133" s="40" t="str">
        <f ca="1">IFERROR(__xludf.DUMMYFUNCTION("VLOOKUP($D586,IMPORTRANGE(""1F5N2lheBqU_ssv2fEg7XSiyl0_Jtf24RQubw3IWp7fc"",""'LC-2 BOM'!C2:AF1000""),AB$1,FALSE)"),"WFF LC-2 Liquid Oxygen Schematic MP-105")</f>
        <v>WFF LC-2 Liquid Oxygen Schematic MP-105</v>
      </c>
      <c r="AF133" s="40" t="str">
        <f ca="1">IFERROR(__xludf.DUMMYFUNCTION("VLOOKUP($D586,IMPORTRANGE(""1F5N2lheBqU_ssv2fEg7XSiyl0_Jtf24RQubw3IWp7fc"",""'LC-2 BOM'!C2:AF1000""),AB$1,FALSE)"),"WFF LC-2 Liquid Oxygen Schematic MP-105")</f>
        <v>WFF LC-2 Liquid Oxygen Schematic MP-105</v>
      </c>
      <c r="AG133" s="40" t="str">
        <f ca="1">IFERROR(__xludf.DUMMYFUNCTION("VLOOKUP($D586,IMPORTRANGE(""1F5N2lheBqU_ssv2fEg7XSiyl0_Jtf24RQubw3IWp7fc"",""'LC-2 BOM'!C2:AF1000""),AB$1,FALSE)"),"WFF LC-2 Liquid Oxygen Schematic MP-105")</f>
        <v>WFF LC-2 Liquid Oxygen Schematic MP-105</v>
      </c>
      <c r="AH133" s="40" t="str">
        <f ca="1">IFERROR(__xludf.DUMMYFUNCTION("VLOOKUP($D586,IMPORTRANGE(""1F5N2lheBqU_ssv2fEg7XSiyl0_Jtf24RQubw3IWp7fc"",""'LC-2 BOM'!C2:AF1000""),AB$1,FALSE)"),"WFF LC-2 Liquid Oxygen Schematic MP-105")</f>
        <v>WFF LC-2 Liquid Oxygen Schematic MP-105</v>
      </c>
      <c r="AI133" s="40" t="str">
        <f ca="1">IFERROR(__xludf.DUMMYFUNCTION("VLOOKUP($D586,IMPORTRANGE(""1F5N2lheBqU_ssv2fEg7XSiyl0_Jtf24RQubw3IWp7fc"",""'LC-2 BOM'!C2:AF1000""),AB$1,FALSE)"),"WFF LC-2 Liquid Oxygen Schematic MP-105")</f>
        <v>WFF LC-2 Liquid Oxygen Schematic MP-105</v>
      </c>
      <c r="AJ133" s="40" t="str">
        <f ca="1">IFERROR(__xludf.DUMMYFUNCTION("VLOOKUP($D586,IMPORTRANGE(""1F5N2lheBqU_ssv2fEg7XSiyl0_Jtf24RQubw3IWp7fc"",""'LC-2 BOM'!C2:AF1000""),AB$1,FALSE)"),"WFF LC-2 Liquid Oxygen Schematic MP-105")</f>
        <v>WFF LC-2 Liquid Oxygen Schematic MP-105</v>
      </c>
      <c r="AK133" s="40" t="str">
        <f ca="1">IFERROR(__xludf.DUMMYFUNCTION("VLOOKUP($D586,IMPORTRANGE(""1F5N2lheBqU_ssv2fEg7XSiyl0_Jtf24RQubw3IWp7fc"",""'LC-2 BOM'!C2:AF1000""),AB$1,FALSE)"),"WFF LC-2 Liquid Oxygen Schematic MP-105")</f>
        <v>WFF LC-2 Liquid Oxygen Schematic MP-105</v>
      </c>
      <c r="AL133" s="40" t="str">
        <f ca="1">IFERROR(__xludf.DUMMYFUNCTION("VLOOKUP($D586,IMPORTRANGE(""1F5N2lheBqU_ssv2fEg7XSiyl0_Jtf24RQubw3IWp7fc"",""'LC-2 BOM'!C2:AF1000""),AB$1,FALSE)"),"WFF LC-2 Liquid Oxygen Schematic MP-105")</f>
        <v>WFF LC-2 Liquid Oxygen Schematic MP-105</v>
      </c>
      <c r="AM133" s="40" t="str">
        <f ca="1">IFERROR(__xludf.DUMMYFUNCTION("VLOOKUP($D586,IMPORTRANGE(""1F5N2lheBqU_ssv2fEg7XSiyl0_Jtf24RQubw3IWp7fc"",""'LC-2 BOM'!C2:AF1000""),AB$1,FALSE)"),"WFF LC-2 Liquid Oxygen Schematic MP-105")</f>
        <v>WFF LC-2 Liquid Oxygen Schematic MP-105</v>
      </c>
      <c r="AN133" s="40" t="str">
        <f ca="1">IFERROR(__xludf.DUMMYFUNCTION("VLOOKUP($D586,IMPORTRANGE(""1F5N2lheBqU_ssv2fEg7XSiyl0_Jtf24RQubw3IWp7fc"",""'LC-2 BOM'!C2:AF1000""),AB$1,FALSE)"),"WFF LC-2 Liquid Oxygen Schematic MP-105")</f>
        <v>WFF LC-2 Liquid Oxygen Schematic MP-105</v>
      </c>
      <c r="AO133" s="40" t="str">
        <f ca="1">IFERROR(__xludf.DUMMYFUNCTION("VLOOKUP($D586,IMPORTRANGE(""1F5N2lheBqU_ssv2fEg7XSiyl0_Jtf24RQubw3IWp7fc"",""'LC-2 BOM'!C2:AF1000""),AB$1,FALSE)"),"WFF LC-2 Liquid Oxygen Schematic MP-105")</f>
        <v>WFF LC-2 Liquid Oxygen Schematic MP-105</v>
      </c>
      <c r="AP133" s="40" t="str">
        <f ca="1">IFERROR(__xludf.DUMMYFUNCTION("VLOOKUP($D586,IMPORTRANGE(""1F5N2lheBqU_ssv2fEg7XSiyl0_Jtf24RQubw3IWp7fc"",""'LC-2 BOM'!C2:AF1000""),AB$1,FALSE)"),"WFF LC-2 Liquid Oxygen Schematic MP-105")</f>
        <v>WFF LC-2 Liquid Oxygen Schematic MP-105</v>
      </c>
      <c r="AQ133" s="40" t="str">
        <f ca="1">IFERROR(__xludf.DUMMYFUNCTION("VLOOKUP($D586,IMPORTRANGE(""1F5N2lheBqU_ssv2fEg7XSiyl0_Jtf24RQubw3IWp7fc"",""'LC-2 BOM'!C2:AF1000""),AB$1,FALSE)"),"WFF LC-2 Liquid Oxygen Schematic MP-105")</f>
        <v>WFF LC-2 Liquid Oxygen Schematic MP-105</v>
      </c>
      <c r="AR133" s="40" t="str">
        <f ca="1">IFERROR(__xludf.DUMMYFUNCTION("VLOOKUP($D586,IMPORTRANGE(""1F5N2lheBqU_ssv2fEg7XSiyl0_Jtf24RQubw3IWp7fc"",""'LC-2 BOM'!C2:AF1000""),AB$1,FALSE)"),"WFF LC-2 Liquid Oxygen Schematic MP-105")</f>
        <v>WFF LC-2 Liquid Oxygen Schematic MP-105</v>
      </c>
      <c r="AS133" s="40" t="str">
        <f ca="1">IFERROR(__xludf.DUMMYFUNCTION("VLOOKUP($D586,IMPORTRANGE(""1F5N2lheBqU_ssv2fEg7XSiyl0_Jtf24RQubw3IWp7fc"",""'LC-2 BOM'!C2:AF1000""),AB$1,FALSE)"),"WFF LC-2 Liquid Oxygen Schematic MP-105")</f>
        <v>WFF LC-2 Liquid Oxygen Schematic MP-105</v>
      </c>
      <c r="AT133" s="40" t="str">
        <f ca="1">IFERROR(__xludf.DUMMYFUNCTION("VLOOKUP($D586,IMPORTRANGE(""1F5N2lheBqU_ssv2fEg7XSiyl0_Jtf24RQubw3IWp7fc"",""'LC-2 BOM'!C2:AF1000""),AB$1,FALSE)"),"WFF LC-2 Liquid Oxygen Schematic MP-105")</f>
        <v>WFF LC-2 Liquid Oxygen Schematic MP-105</v>
      </c>
      <c r="AU133" s="40" t="str">
        <f ca="1">IFERROR(__xludf.DUMMYFUNCTION("VLOOKUP($D586,IMPORTRANGE(""1F5N2lheBqU_ssv2fEg7XSiyl0_Jtf24RQubw3IWp7fc"",""'LC-2 BOM'!C2:AF1000""),AB$1,FALSE)"),"WFF LC-2 Liquid Oxygen Schematic MP-105")</f>
        <v>WFF LC-2 Liquid Oxygen Schematic MP-105</v>
      </c>
      <c r="AV133" s="40" t="str">
        <f ca="1">IFERROR(__xludf.DUMMYFUNCTION("VLOOKUP($D586,IMPORTRANGE(""1F5N2lheBqU_ssv2fEg7XSiyl0_Jtf24RQubw3IWp7fc"",""'LC-2 BOM'!C2:AF1000""),AB$1,FALSE)"),"WFF LC-2 Liquid Oxygen Schematic MP-105")</f>
        <v>WFF LC-2 Liquid Oxygen Schematic MP-105</v>
      </c>
      <c r="AW133" s="40" t="str">
        <f ca="1">IFERROR(__xludf.DUMMYFUNCTION("VLOOKUP($D586,IMPORTRANGE(""1F5N2lheBqU_ssv2fEg7XSiyl0_Jtf24RQubw3IWp7fc"",""'LC-2 BOM'!C2:AF1000""),AB$1,FALSE)"),"WFF LC-2 Liquid Oxygen Schematic MP-105")</f>
        <v>WFF LC-2 Liquid Oxygen Schematic MP-105</v>
      </c>
      <c r="AX133" s="40" t="str">
        <f ca="1">IFERROR(__xludf.DUMMYFUNCTION("VLOOKUP($D586,IMPORTRANGE(""1F5N2lheBqU_ssv2fEg7XSiyl0_Jtf24RQubw3IWp7fc"",""'LC-2 BOM'!C2:AF1000""),AB$1,FALSE)"),"WFF LC-2 Liquid Oxygen Schematic MP-105")</f>
        <v>WFF LC-2 Liquid Oxygen Schematic MP-105</v>
      </c>
      <c r="AY133" s="40" t="str">
        <f ca="1">IFERROR(__xludf.DUMMYFUNCTION("VLOOKUP($D586,IMPORTRANGE(""1F5N2lheBqU_ssv2fEg7XSiyl0_Jtf24RQubw3IWp7fc"",""'LC-2 BOM'!C2:AF1000""),AB$1,FALSE)"),"WFF LC-2 Liquid Oxygen Schematic MP-105")</f>
        <v>WFF LC-2 Liquid Oxygen Schematic MP-105</v>
      </c>
      <c r="AZ133" s="40" t="str">
        <f ca="1">IFERROR(__xludf.DUMMYFUNCTION("VLOOKUP($D586,IMPORTRANGE(""1F5N2lheBqU_ssv2fEg7XSiyl0_Jtf24RQubw3IWp7fc"",""'LC-2 BOM'!C2:AF1000""),AB$1,FALSE)"),"WFF LC-2 Liquid Oxygen Schematic MP-105")</f>
        <v>WFF LC-2 Liquid Oxygen Schematic MP-105</v>
      </c>
      <c r="BA133" s="40" t="str">
        <f ca="1">IFERROR(__xludf.DUMMYFUNCTION("VLOOKUP($D586,IMPORTRANGE(""1F5N2lheBqU_ssv2fEg7XSiyl0_Jtf24RQubw3IWp7fc"",""'LC-2 BOM'!C2:AF1000""),AB$1,FALSE)"),"WFF LC-2 Liquid Oxygen Schematic MP-105")</f>
        <v>WFF LC-2 Liquid Oxygen Schematic MP-105</v>
      </c>
    </row>
    <row r="134" spans="1:53" ht="14.25">
      <c r="A134" s="119" t="str">
        <f>CONCATENATE(VLOOKUP(E134,Systems,2,FALSE),"-",VLOOKUP(F134,Subsystems,2,FALSE),"-",VLOOKUP(G134,Components,2,FALSE),"-",VLOOKUP(R134,Metrics,2,FALSE),"-",B134)</f>
        <v>LOX-LS1-PRS-Ps-414</v>
      </c>
      <c r="B134" s="100">
        <v>414</v>
      </c>
      <c r="C134" s="99" t="s">
        <v>377</v>
      </c>
      <c r="D134" s="103" t="s">
        <v>378</v>
      </c>
      <c r="E134" s="99" t="s">
        <v>184</v>
      </c>
      <c r="F134" s="99" t="s">
        <v>220</v>
      </c>
      <c r="G134" s="99" t="s">
        <v>177</v>
      </c>
      <c r="H134" s="100" t="s">
        <v>147</v>
      </c>
      <c r="I134" s="100" t="str">
        <f>VLOOKUP(L134,InterfaceCards,2,FALSE)</f>
        <v>C2</v>
      </c>
      <c r="J134" s="39" t="str">
        <f>VLOOKUP(I134,'REF - Interface Cards'!$F$2:$G$11,2,FALSE)</f>
        <v>CB8</v>
      </c>
      <c r="K134" s="100">
        <f>VLOOKUP(L134,InterfaceCards,3,FALSE)</f>
        <v>1</v>
      </c>
      <c r="L134" s="99" t="s">
        <v>221</v>
      </c>
      <c r="M134" s="99">
        <v>16</v>
      </c>
      <c r="N134" s="96">
        <v>13</v>
      </c>
      <c r="O134" s="100" t="s">
        <v>187</v>
      </c>
      <c r="P134" s="205"/>
      <c r="Q134" s="205"/>
      <c r="R134" s="268" t="s">
        <v>178</v>
      </c>
      <c r="S134" s="119" t="s">
        <v>345</v>
      </c>
      <c r="T134" s="264"/>
      <c r="U134" s="205"/>
      <c r="V134" s="205" t="b">
        <v>0</v>
      </c>
      <c r="W134" s="115" t="str">
        <f>CONCATENATE(L134,":",N134)</f>
        <v>AI11:13</v>
      </c>
      <c r="X134" s="40" t="str">
        <f ca="1">IFERROR(__xludf.DUMMYFUNCTION("VLOOKUP($D119,IMPORTRANGE(""1F5N2lheBqU_ssv2fEg7XSiyl0_Jtf24RQubw3IWp7fc"",""'LC-2 BOM'!C2:AF1000""),X$1,FALSE)"),"05C360")</f>
        <v>05C360</v>
      </c>
      <c r="Y134" s="40" t="str">
        <f ca="1">IFERROR(__xludf.DUMMYFUNCTION("VLOOKUP($D181,IMPORTRANGE(""1F5N2lheBqU_ssv2fEg7XSiyl0_Jtf24RQubw3IWp7fc"",""'LC-2 BOM'!C2:AF900""),Y$1,FALSE)"),"Pressure Transducer")</f>
        <v>Pressure Transducer</v>
      </c>
      <c r="Z134" s="40" t="str">
        <f ca="1">IFERROR(__xludf.DUMMYFUNCTION("VLOOKUP($D181,IMPORTRANGE(""1F5N2lheBqU_ssv2fEg7XSiyl0_Jtf24RQubw3IWp7fc"",""'LC-2 BOM'!C2:AF900""),Y$1,FALSE)"),"Pressure Transducer")</f>
        <v>Pressure Transducer</v>
      </c>
      <c r="AA134" s="40" t="str">
        <f ca="1">IFERROR(__xludf.DUMMYFUNCTION("VLOOKUP($D181,IMPORTRANGE(""1F5N2lheBqU_ssv2fEg7XSiyl0_Jtf24RQubw3IWp7fc"",""'LC-2 BOM'!C2:AF900""),Y$1,FALSE)"),"Pressure Transducer")</f>
        <v>Pressure Transducer</v>
      </c>
      <c r="AB134" s="40" t="str">
        <f ca="1">IFERROR(__xludf.DUMMYFUNCTION("VLOOKUP($D181,IMPORTRANGE(""1F5N2lheBqU_ssv2fEg7XSiyl0_Jtf24RQubw3IWp7fc"",""'LC-2 BOM'!C2:AF1000""),AB$1,FALSE)"),"WFF LC-2 Liquid Oxygen Schematic MP-105")</f>
        <v>WFF LC-2 Liquid Oxygen Schematic MP-105</v>
      </c>
      <c r="AC134" s="40" t="str">
        <f ca="1">IFERROR(__xludf.DUMMYFUNCTION("VLOOKUP($D181,IMPORTRANGE(""1F5N2lheBqU_ssv2fEg7XSiyl0_Jtf24RQubw3IWp7fc"",""'LC-2 BOM'!C2:AF1000""),AB$1,FALSE)"),"WFF LC-2 Liquid Oxygen Schematic MP-105")</f>
        <v>WFF LC-2 Liquid Oxygen Schematic MP-105</v>
      </c>
      <c r="AD134" s="40" t="str">
        <f ca="1">IFERROR(__xludf.DUMMYFUNCTION("VLOOKUP($D181,IMPORTRANGE(""1F5N2lheBqU_ssv2fEg7XSiyl0_Jtf24RQubw3IWp7fc"",""'LC-2 BOM'!C2:AF1000""),AB$1,FALSE)"),"WFF LC-2 Liquid Oxygen Schematic MP-105")</f>
        <v>WFF LC-2 Liquid Oxygen Schematic MP-105</v>
      </c>
      <c r="AE134" s="40" t="str">
        <f ca="1">IFERROR(__xludf.DUMMYFUNCTION("VLOOKUP($D181,IMPORTRANGE(""1F5N2lheBqU_ssv2fEg7XSiyl0_Jtf24RQubw3IWp7fc"",""'LC-2 BOM'!C2:AF1000""),AB$1,FALSE)"),"WFF LC-2 Liquid Oxygen Schematic MP-105")</f>
        <v>WFF LC-2 Liquid Oxygen Schematic MP-105</v>
      </c>
      <c r="AF134" s="40" t="str">
        <f ca="1">IFERROR(__xludf.DUMMYFUNCTION("VLOOKUP($D181,IMPORTRANGE(""1F5N2lheBqU_ssv2fEg7XSiyl0_Jtf24RQubw3IWp7fc"",""'LC-2 BOM'!C2:AF1000""),AB$1,FALSE)"),"WFF LC-2 Liquid Oxygen Schematic MP-105")</f>
        <v>WFF LC-2 Liquid Oxygen Schematic MP-105</v>
      </c>
      <c r="AG134" s="40" t="str">
        <f ca="1">IFERROR(__xludf.DUMMYFUNCTION("VLOOKUP($D181,IMPORTRANGE(""1F5N2lheBqU_ssv2fEg7XSiyl0_Jtf24RQubw3IWp7fc"",""'LC-2 BOM'!C2:AF1000""),AB$1,FALSE)"),"WFF LC-2 Liquid Oxygen Schematic MP-105")</f>
        <v>WFF LC-2 Liquid Oxygen Schematic MP-105</v>
      </c>
      <c r="AH134" s="40" t="str">
        <f ca="1">IFERROR(__xludf.DUMMYFUNCTION("VLOOKUP($D181,IMPORTRANGE(""1F5N2lheBqU_ssv2fEg7XSiyl0_Jtf24RQubw3IWp7fc"",""'LC-2 BOM'!C2:AF1000""),AB$1,FALSE)"),"WFF LC-2 Liquid Oxygen Schematic MP-105")</f>
        <v>WFF LC-2 Liquid Oxygen Schematic MP-105</v>
      </c>
      <c r="AI134" s="40" t="str">
        <f ca="1">IFERROR(__xludf.DUMMYFUNCTION("VLOOKUP($D181,IMPORTRANGE(""1F5N2lheBqU_ssv2fEg7XSiyl0_Jtf24RQubw3IWp7fc"",""'LC-2 BOM'!C2:AF1000""),AB$1,FALSE)"),"WFF LC-2 Liquid Oxygen Schematic MP-105")</f>
        <v>WFF LC-2 Liquid Oxygen Schematic MP-105</v>
      </c>
      <c r="AJ134" s="40" t="str">
        <f ca="1">IFERROR(__xludf.DUMMYFUNCTION("VLOOKUP($D181,IMPORTRANGE(""1F5N2lheBqU_ssv2fEg7XSiyl0_Jtf24RQubw3IWp7fc"",""'LC-2 BOM'!C2:AF1000""),AB$1,FALSE)"),"WFF LC-2 Liquid Oxygen Schematic MP-105")</f>
        <v>WFF LC-2 Liquid Oxygen Schematic MP-105</v>
      </c>
      <c r="AK134" s="40" t="str">
        <f ca="1">IFERROR(__xludf.DUMMYFUNCTION("VLOOKUP($D181,IMPORTRANGE(""1F5N2lheBqU_ssv2fEg7XSiyl0_Jtf24RQubw3IWp7fc"",""'LC-2 BOM'!C2:AF1000""),AB$1,FALSE)"),"WFF LC-2 Liquid Oxygen Schematic MP-105")</f>
        <v>WFF LC-2 Liquid Oxygen Schematic MP-105</v>
      </c>
      <c r="AL134" s="40" t="str">
        <f ca="1">IFERROR(__xludf.DUMMYFUNCTION("VLOOKUP($D181,IMPORTRANGE(""1F5N2lheBqU_ssv2fEg7XSiyl0_Jtf24RQubw3IWp7fc"",""'LC-2 BOM'!C2:AF1000""),AB$1,FALSE)"),"WFF LC-2 Liquid Oxygen Schematic MP-105")</f>
        <v>WFF LC-2 Liquid Oxygen Schematic MP-105</v>
      </c>
      <c r="AM134" s="40" t="str">
        <f ca="1">IFERROR(__xludf.DUMMYFUNCTION("VLOOKUP($D181,IMPORTRANGE(""1F5N2lheBqU_ssv2fEg7XSiyl0_Jtf24RQubw3IWp7fc"",""'LC-2 BOM'!C2:AF1000""),AB$1,FALSE)"),"WFF LC-2 Liquid Oxygen Schematic MP-105")</f>
        <v>WFF LC-2 Liquid Oxygen Schematic MP-105</v>
      </c>
      <c r="AN134" s="40" t="str">
        <f ca="1">IFERROR(__xludf.DUMMYFUNCTION("VLOOKUP($D181,IMPORTRANGE(""1F5N2lheBqU_ssv2fEg7XSiyl0_Jtf24RQubw3IWp7fc"",""'LC-2 BOM'!C2:AF1000""),AB$1,FALSE)"),"WFF LC-2 Liquid Oxygen Schematic MP-105")</f>
        <v>WFF LC-2 Liquid Oxygen Schematic MP-105</v>
      </c>
      <c r="AO134" s="40" t="str">
        <f ca="1">IFERROR(__xludf.DUMMYFUNCTION("VLOOKUP($D181,IMPORTRANGE(""1F5N2lheBqU_ssv2fEg7XSiyl0_Jtf24RQubw3IWp7fc"",""'LC-2 BOM'!C2:AF1000""),AB$1,FALSE)"),"WFF LC-2 Liquid Oxygen Schematic MP-105")</f>
        <v>WFF LC-2 Liquid Oxygen Schematic MP-105</v>
      </c>
      <c r="AP134" s="40" t="str">
        <f ca="1">IFERROR(__xludf.DUMMYFUNCTION("VLOOKUP($D181,IMPORTRANGE(""1F5N2lheBqU_ssv2fEg7XSiyl0_Jtf24RQubw3IWp7fc"",""'LC-2 BOM'!C2:AF1000""),AB$1,FALSE)"),"WFF LC-2 Liquid Oxygen Schematic MP-105")</f>
        <v>WFF LC-2 Liquid Oxygen Schematic MP-105</v>
      </c>
      <c r="AQ134" s="40" t="str">
        <f ca="1">IFERROR(__xludf.DUMMYFUNCTION("VLOOKUP($D181,IMPORTRANGE(""1F5N2lheBqU_ssv2fEg7XSiyl0_Jtf24RQubw3IWp7fc"",""'LC-2 BOM'!C2:AF1000""),AB$1,FALSE)"),"WFF LC-2 Liquid Oxygen Schematic MP-105")</f>
        <v>WFF LC-2 Liquid Oxygen Schematic MP-105</v>
      </c>
      <c r="AR134" s="40" t="str">
        <f ca="1">IFERROR(__xludf.DUMMYFUNCTION("VLOOKUP($D181,IMPORTRANGE(""1F5N2lheBqU_ssv2fEg7XSiyl0_Jtf24RQubw3IWp7fc"",""'LC-2 BOM'!C2:AF1000""),AB$1,FALSE)"),"WFF LC-2 Liquid Oxygen Schematic MP-105")</f>
        <v>WFF LC-2 Liquid Oxygen Schematic MP-105</v>
      </c>
      <c r="AS134" s="40" t="str">
        <f ca="1">IFERROR(__xludf.DUMMYFUNCTION("VLOOKUP($D181,IMPORTRANGE(""1F5N2lheBqU_ssv2fEg7XSiyl0_Jtf24RQubw3IWp7fc"",""'LC-2 BOM'!C2:AF1000""),AB$1,FALSE)"),"WFF LC-2 Liquid Oxygen Schematic MP-105")</f>
        <v>WFF LC-2 Liquid Oxygen Schematic MP-105</v>
      </c>
      <c r="AT134" s="40" t="str">
        <f ca="1">IFERROR(__xludf.DUMMYFUNCTION("VLOOKUP($D181,IMPORTRANGE(""1F5N2lheBqU_ssv2fEg7XSiyl0_Jtf24RQubw3IWp7fc"",""'LC-2 BOM'!C2:AF1000""),AB$1,FALSE)"),"WFF LC-2 Liquid Oxygen Schematic MP-105")</f>
        <v>WFF LC-2 Liquid Oxygen Schematic MP-105</v>
      </c>
      <c r="AU134" s="40" t="str">
        <f ca="1">IFERROR(__xludf.DUMMYFUNCTION("VLOOKUP($D181,IMPORTRANGE(""1F5N2lheBqU_ssv2fEg7XSiyl0_Jtf24RQubw3IWp7fc"",""'LC-2 BOM'!C2:AF1000""),AB$1,FALSE)"),"WFF LC-2 Liquid Oxygen Schematic MP-105")</f>
        <v>WFF LC-2 Liquid Oxygen Schematic MP-105</v>
      </c>
      <c r="AV134" s="40" t="str">
        <f ca="1">IFERROR(__xludf.DUMMYFUNCTION("VLOOKUP($D181,IMPORTRANGE(""1F5N2lheBqU_ssv2fEg7XSiyl0_Jtf24RQubw3IWp7fc"",""'LC-2 BOM'!C2:AF1000""),AB$1,FALSE)"),"WFF LC-2 Liquid Oxygen Schematic MP-105")</f>
        <v>WFF LC-2 Liquid Oxygen Schematic MP-105</v>
      </c>
      <c r="AW134" s="40" t="str">
        <f ca="1">IFERROR(__xludf.DUMMYFUNCTION("VLOOKUP($D181,IMPORTRANGE(""1F5N2lheBqU_ssv2fEg7XSiyl0_Jtf24RQubw3IWp7fc"",""'LC-2 BOM'!C2:AF1000""),AB$1,FALSE)"),"WFF LC-2 Liquid Oxygen Schematic MP-105")</f>
        <v>WFF LC-2 Liquid Oxygen Schematic MP-105</v>
      </c>
      <c r="AX134" s="40" t="str">
        <f ca="1">IFERROR(__xludf.DUMMYFUNCTION("VLOOKUP($D181,IMPORTRANGE(""1F5N2lheBqU_ssv2fEg7XSiyl0_Jtf24RQubw3IWp7fc"",""'LC-2 BOM'!C2:AF1000""),AB$1,FALSE)"),"WFF LC-2 Liquid Oxygen Schematic MP-105")</f>
        <v>WFF LC-2 Liquid Oxygen Schematic MP-105</v>
      </c>
      <c r="AY134" s="40" t="str">
        <f ca="1">IFERROR(__xludf.DUMMYFUNCTION("VLOOKUP($D181,IMPORTRANGE(""1F5N2lheBqU_ssv2fEg7XSiyl0_Jtf24RQubw3IWp7fc"",""'LC-2 BOM'!C2:AF1000""),AB$1,FALSE)"),"WFF LC-2 Liquid Oxygen Schematic MP-105")</f>
        <v>WFF LC-2 Liquid Oxygen Schematic MP-105</v>
      </c>
      <c r="AZ134" s="40" t="str">
        <f ca="1">IFERROR(__xludf.DUMMYFUNCTION("VLOOKUP($D181,IMPORTRANGE(""1F5N2lheBqU_ssv2fEg7XSiyl0_Jtf24RQubw3IWp7fc"",""'LC-2 BOM'!C2:AF1000""),AB$1,FALSE)"),"WFF LC-2 Liquid Oxygen Schematic MP-105")</f>
        <v>WFF LC-2 Liquid Oxygen Schematic MP-105</v>
      </c>
      <c r="BA134" s="40" t="str">
        <f ca="1">IFERROR(__xludf.DUMMYFUNCTION("VLOOKUP($D181,IMPORTRANGE(""1F5N2lheBqU_ssv2fEg7XSiyl0_Jtf24RQubw3IWp7fc"",""'LC-2 BOM'!C2:AF1000""),AB$1,FALSE)"),"WFF LC-2 Liquid Oxygen Schematic MP-105")</f>
        <v>WFF LC-2 Liquid Oxygen Schematic MP-105</v>
      </c>
    </row>
    <row r="135" spans="1:53" ht="14.25">
      <c r="A135" s="119" t="str">
        <f>CONCATENATE(VLOOKUP(E135,Systems,2,FALSE),"-",VLOOKUP(F135,Subsystems,2,FALSE),"-",VLOOKUP(G135,Components,2,FALSE),"-",VLOOKUP(R135,Metrics,2,FALSE),"-",B135)</f>
        <v>LOX-LS1-PRS-Ps-413</v>
      </c>
      <c r="B135" s="100">
        <v>413</v>
      </c>
      <c r="C135" s="99" t="s">
        <v>379</v>
      </c>
      <c r="D135" s="103" t="s">
        <v>380</v>
      </c>
      <c r="E135" s="99" t="s">
        <v>184</v>
      </c>
      <c r="F135" s="99" t="s">
        <v>220</v>
      </c>
      <c r="G135" s="99" t="s">
        <v>177</v>
      </c>
      <c r="H135" s="100" t="s">
        <v>147</v>
      </c>
      <c r="I135" s="100" t="str">
        <f>VLOOKUP(L135,InterfaceCards,2,FALSE)</f>
        <v>C2</v>
      </c>
      <c r="J135" s="39" t="str">
        <f>VLOOKUP(I135,'REF - Interface Cards'!$F$2:$G$11,2,FALSE)</f>
        <v>CB8</v>
      </c>
      <c r="K135" s="100">
        <f>VLOOKUP(L135,InterfaceCards,3,FALSE)</f>
        <v>1</v>
      </c>
      <c r="L135" s="99" t="s">
        <v>221</v>
      </c>
      <c r="M135" s="99">
        <v>15</v>
      </c>
      <c r="N135" s="96">
        <v>12</v>
      </c>
      <c r="O135" s="100" t="s">
        <v>187</v>
      </c>
      <c r="P135" s="205"/>
      <c r="Q135" s="205"/>
      <c r="R135" s="268" t="s">
        <v>178</v>
      </c>
      <c r="S135" s="119" t="s">
        <v>345</v>
      </c>
      <c r="T135" s="264"/>
      <c r="U135" s="205"/>
      <c r="V135" s="205" t="b">
        <v>0</v>
      </c>
      <c r="W135" s="115" t="str">
        <f>CONCATENATE(L135,":",N135)</f>
        <v>AI11:12</v>
      </c>
      <c r="X135" s="40" t="str">
        <f ca="1">IFERROR(__xludf.DUMMYFUNCTION("VLOOKUP($D119,IMPORTRANGE(""1F5N2lheBqU_ssv2fEg7XSiyl0_Jtf24RQubw3IWp7fc"",""'LC-2 BOM'!C2:AF1000""),X$1,FALSE)"),"05C360")</f>
        <v>05C360</v>
      </c>
      <c r="Y135" s="40" t="str">
        <f ca="1">IFERROR(__xludf.DUMMYFUNCTION("VLOOKUP($D180,IMPORTRANGE(""1F5N2lheBqU_ssv2fEg7XSiyl0_Jtf24RQubw3IWp7fc"",""'LC-2 BOM'!C2:AF900""),Y$1,FALSE)"),"Pressure Transducer")</f>
        <v>Pressure Transducer</v>
      </c>
      <c r="Z135" s="40" t="str">
        <f ca="1">IFERROR(__xludf.DUMMYFUNCTION("VLOOKUP($D180,IMPORTRANGE(""1F5N2lheBqU_ssv2fEg7XSiyl0_Jtf24RQubw3IWp7fc"",""'LC-2 BOM'!C2:AF900""),Y$1,FALSE)"),"Pressure Transducer")</f>
        <v>Pressure Transducer</v>
      </c>
      <c r="AA135" s="40" t="str">
        <f ca="1">IFERROR(__xludf.DUMMYFUNCTION("VLOOKUP($D180,IMPORTRANGE(""1F5N2lheBqU_ssv2fEg7XSiyl0_Jtf24RQubw3IWp7fc"",""'LC-2 BOM'!C2:AF900""),Y$1,FALSE)"),"Pressure Transducer")</f>
        <v>Pressure Transducer</v>
      </c>
      <c r="AB135" s="40" t="str">
        <f ca="1">IFERROR(__xludf.DUMMYFUNCTION("VLOOKUP($D180,IMPORTRANGE(""1F5N2lheBqU_ssv2fEg7XSiyl0_Jtf24RQubw3IWp7fc"",""'LC-2 BOM'!C2:AF1000""),AB$1,FALSE)"),"WFF LC-2 Liquid Oxygen Schematic MP-105")</f>
        <v>WFF LC-2 Liquid Oxygen Schematic MP-105</v>
      </c>
      <c r="AC135" s="40" t="str">
        <f ca="1">IFERROR(__xludf.DUMMYFUNCTION("VLOOKUP($D180,IMPORTRANGE(""1F5N2lheBqU_ssv2fEg7XSiyl0_Jtf24RQubw3IWp7fc"",""'LC-2 BOM'!C2:AF1000""),AB$1,FALSE)"),"WFF LC-2 Liquid Oxygen Schematic MP-105")</f>
        <v>WFF LC-2 Liquid Oxygen Schematic MP-105</v>
      </c>
      <c r="AD135" s="40" t="str">
        <f ca="1">IFERROR(__xludf.DUMMYFUNCTION("VLOOKUP($D180,IMPORTRANGE(""1F5N2lheBqU_ssv2fEg7XSiyl0_Jtf24RQubw3IWp7fc"",""'LC-2 BOM'!C2:AF1000""),AB$1,FALSE)"),"WFF LC-2 Liquid Oxygen Schematic MP-105")</f>
        <v>WFF LC-2 Liquid Oxygen Schematic MP-105</v>
      </c>
      <c r="AE135" s="40" t="str">
        <f ca="1">IFERROR(__xludf.DUMMYFUNCTION("VLOOKUP($D180,IMPORTRANGE(""1F5N2lheBqU_ssv2fEg7XSiyl0_Jtf24RQubw3IWp7fc"",""'LC-2 BOM'!C2:AF1000""),AB$1,FALSE)"),"WFF LC-2 Liquid Oxygen Schematic MP-105")</f>
        <v>WFF LC-2 Liquid Oxygen Schematic MP-105</v>
      </c>
      <c r="AF135" s="40" t="str">
        <f ca="1">IFERROR(__xludf.DUMMYFUNCTION("VLOOKUP($D180,IMPORTRANGE(""1F5N2lheBqU_ssv2fEg7XSiyl0_Jtf24RQubw3IWp7fc"",""'LC-2 BOM'!C2:AF1000""),AB$1,FALSE)"),"WFF LC-2 Liquid Oxygen Schematic MP-105")</f>
        <v>WFF LC-2 Liquid Oxygen Schematic MP-105</v>
      </c>
      <c r="AG135" s="40" t="str">
        <f ca="1">IFERROR(__xludf.DUMMYFUNCTION("VLOOKUP($D180,IMPORTRANGE(""1F5N2lheBqU_ssv2fEg7XSiyl0_Jtf24RQubw3IWp7fc"",""'LC-2 BOM'!C2:AF1000""),AB$1,FALSE)"),"WFF LC-2 Liquid Oxygen Schematic MP-105")</f>
        <v>WFF LC-2 Liquid Oxygen Schematic MP-105</v>
      </c>
      <c r="AH135" s="40" t="str">
        <f ca="1">IFERROR(__xludf.DUMMYFUNCTION("VLOOKUP($D180,IMPORTRANGE(""1F5N2lheBqU_ssv2fEg7XSiyl0_Jtf24RQubw3IWp7fc"",""'LC-2 BOM'!C2:AF1000""),AB$1,FALSE)"),"WFF LC-2 Liquid Oxygen Schematic MP-105")</f>
        <v>WFF LC-2 Liquid Oxygen Schematic MP-105</v>
      </c>
      <c r="AI135" s="40" t="str">
        <f ca="1">IFERROR(__xludf.DUMMYFUNCTION("VLOOKUP($D180,IMPORTRANGE(""1F5N2lheBqU_ssv2fEg7XSiyl0_Jtf24RQubw3IWp7fc"",""'LC-2 BOM'!C2:AF1000""),AB$1,FALSE)"),"WFF LC-2 Liquid Oxygen Schematic MP-105")</f>
        <v>WFF LC-2 Liquid Oxygen Schematic MP-105</v>
      </c>
      <c r="AJ135" s="40" t="str">
        <f ca="1">IFERROR(__xludf.DUMMYFUNCTION("VLOOKUP($D180,IMPORTRANGE(""1F5N2lheBqU_ssv2fEg7XSiyl0_Jtf24RQubw3IWp7fc"",""'LC-2 BOM'!C2:AF1000""),AB$1,FALSE)"),"WFF LC-2 Liquid Oxygen Schematic MP-105")</f>
        <v>WFF LC-2 Liquid Oxygen Schematic MP-105</v>
      </c>
      <c r="AK135" s="40" t="str">
        <f ca="1">IFERROR(__xludf.DUMMYFUNCTION("VLOOKUP($D180,IMPORTRANGE(""1F5N2lheBqU_ssv2fEg7XSiyl0_Jtf24RQubw3IWp7fc"",""'LC-2 BOM'!C2:AF1000""),AB$1,FALSE)"),"WFF LC-2 Liquid Oxygen Schematic MP-105")</f>
        <v>WFF LC-2 Liquid Oxygen Schematic MP-105</v>
      </c>
      <c r="AL135" s="40" t="str">
        <f ca="1">IFERROR(__xludf.DUMMYFUNCTION("VLOOKUP($D180,IMPORTRANGE(""1F5N2lheBqU_ssv2fEg7XSiyl0_Jtf24RQubw3IWp7fc"",""'LC-2 BOM'!C2:AF1000""),AB$1,FALSE)"),"WFF LC-2 Liquid Oxygen Schematic MP-105")</f>
        <v>WFF LC-2 Liquid Oxygen Schematic MP-105</v>
      </c>
      <c r="AM135" s="40" t="str">
        <f ca="1">IFERROR(__xludf.DUMMYFUNCTION("VLOOKUP($D180,IMPORTRANGE(""1F5N2lheBqU_ssv2fEg7XSiyl0_Jtf24RQubw3IWp7fc"",""'LC-2 BOM'!C2:AF1000""),AB$1,FALSE)"),"WFF LC-2 Liquid Oxygen Schematic MP-105")</f>
        <v>WFF LC-2 Liquid Oxygen Schematic MP-105</v>
      </c>
      <c r="AN135" s="40" t="str">
        <f ca="1">IFERROR(__xludf.DUMMYFUNCTION("VLOOKUP($D180,IMPORTRANGE(""1F5N2lheBqU_ssv2fEg7XSiyl0_Jtf24RQubw3IWp7fc"",""'LC-2 BOM'!C2:AF1000""),AB$1,FALSE)"),"WFF LC-2 Liquid Oxygen Schematic MP-105")</f>
        <v>WFF LC-2 Liquid Oxygen Schematic MP-105</v>
      </c>
      <c r="AO135" s="40" t="str">
        <f ca="1">IFERROR(__xludf.DUMMYFUNCTION("VLOOKUP($D180,IMPORTRANGE(""1F5N2lheBqU_ssv2fEg7XSiyl0_Jtf24RQubw3IWp7fc"",""'LC-2 BOM'!C2:AF1000""),AB$1,FALSE)"),"WFF LC-2 Liquid Oxygen Schematic MP-105")</f>
        <v>WFF LC-2 Liquid Oxygen Schematic MP-105</v>
      </c>
      <c r="AP135" s="40" t="str">
        <f ca="1">IFERROR(__xludf.DUMMYFUNCTION("VLOOKUP($D180,IMPORTRANGE(""1F5N2lheBqU_ssv2fEg7XSiyl0_Jtf24RQubw3IWp7fc"",""'LC-2 BOM'!C2:AF1000""),AB$1,FALSE)"),"WFF LC-2 Liquid Oxygen Schematic MP-105")</f>
        <v>WFF LC-2 Liquid Oxygen Schematic MP-105</v>
      </c>
      <c r="AQ135" s="40" t="str">
        <f ca="1">IFERROR(__xludf.DUMMYFUNCTION("VLOOKUP($D180,IMPORTRANGE(""1F5N2lheBqU_ssv2fEg7XSiyl0_Jtf24RQubw3IWp7fc"",""'LC-2 BOM'!C2:AF1000""),AB$1,FALSE)"),"WFF LC-2 Liquid Oxygen Schematic MP-105")</f>
        <v>WFF LC-2 Liquid Oxygen Schematic MP-105</v>
      </c>
      <c r="AR135" s="40" t="str">
        <f ca="1">IFERROR(__xludf.DUMMYFUNCTION("VLOOKUP($D180,IMPORTRANGE(""1F5N2lheBqU_ssv2fEg7XSiyl0_Jtf24RQubw3IWp7fc"",""'LC-2 BOM'!C2:AF1000""),AB$1,FALSE)"),"WFF LC-2 Liquid Oxygen Schematic MP-105")</f>
        <v>WFF LC-2 Liquid Oxygen Schematic MP-105</v>
      </c>
      <c r="AS135" s="40" t="str">
        <f ca="1">IFERROR(__xludf.DUMMYFUNCTION("VLOOKUP($D180,IMPORTRANGE(""1F5N2lheBqU_ssv2fEg7XSiyl0_Jtf24RQubw3IWp7fc"",""'LC-2 BOM'!C2:AF1000""),AB$1,FALSE)"),"WFF LC-2 Liquid Oxygen Schematic MP-105")</f>
        <v>WFF LC-2 Liquid Oxygen Schematic MP-105</v>
      </c>
      <c r="AT135" s="40" t="str">
        <f ca="1">IFERROR(__xludf.DUMMYFUNCTION("VLOOKUP($D180,IMPORTRANGE(""1F5N2lheBqU_ssv2fEg7XSiyl0_Jtf24RQubw3IWp7fc"",""'LC-2 BOM'!C2:AF1000""),AB$1,FALSE)"),"WFF LC-2 Liquid Oxygen Schematic MP-105")</f>
        <v>WFF LC-2 Liquid Oxygen Schematic MP-105</v>
      </c>
      <c r="AU135" s="40" t="str">
        <f ca="1">IFERROR(__xludf.DUMMYFUNCTION("VLOOKUP($D180,IMPORTRANGE(""1F5N2lheBqU_ssv2fEg7XSiyl0_Jtf24RQubw3IWp7fc"",""'LC-2 BOM'!C2:AF1000""),AB$1,FALSE)"),"WFF LC-2 Liquid Oxygen Schematic MP-105")</f>
        <v>WFF LC-2 Liquid Oxygen Schematic MP-105</v>
      </c>
      <c r="AV135" s="40" t="str">
        <f ca="1">IFERROR(__xludf.DUMMYFUNCTION("VLOOKUP($D180,IMPORTRANGE(""1F5N2lheBqU_ssv2fEg7XSiyl0_Jtf24RQubw3IWp7fc"",""'LC-2 BOM'!C2:AF1000""),AB$1,FALSE)"),"WFF LC-2 Liquid Oxygen Schematic MP-105")</f>
        <v>WFF LC-2 Liquid Oxygen Schematic MP-105</v>
      </c>
      <c r="AW135" s="40" t="str">
        <f ca="1">IFERROR(__xludf.DUMMYFUNCTION("VLOOKUP($D180,IMPORTRANGE(""1F5N2lheBqU_ssv2fEg7XSiyl0_Jtf24RQubw3IWp7fc"",""'LC-2 BOM'!C2:AF1000""),AB$1,FALSE)"),"WFF LC-2 Liquid Oxygen Schematic MP-105")</f>
        <v>WFF LC-2 Liquid Oxygen Schematic MP-105</v>
      </c>
      <c r="AX135" s="40" t="str">
        <f ca="1">IFERROR(__xludf.DUMMYFUNCTION("VLOOKUP($D180,IMPORTRANGE(""1F5N2lheBqU_ssv2fEg7XSiyl0_Jtf24RQubw3IWp7fc"",""'LC-2 BOM'!C2:AF1000""),AB$1,FALSE)"),"WFF LC-2 Liquid Oxygen Schematic MP-105")</f>
        <v>WFF LC-2 Liquid Oxygen Schematic MP-105</v>
      </c>
      <c r="AY135" s="40" t="str">
        <f ca="1">IFERROR(__xludf.DUMMYFUNCTION("VLOOKUP($D180,IMPORTRANGE(""1F5N2lheBqU_ssv2fEg7XSiyl0_Jtf24RQubw3IWp7fc"",""'LC-2 BOM'!C2:AF1000""),AB$1,FALSE)"),"WFF LC-2 Liquid Oxygen Schematic MP-105")</f>
        <v>WFF LC-2 Liquid Oxygen Schematic MP-105</v>
      </c>
      <c r="AZ135" s="40" t="str">
        <f ca="1">IFERROR(__xludf.DUMMYFUNCTION("VLOOKUP($D180,IMPORTRANGE(""1F5N2lheBqU_ssv2fEg7XSiyl0_Jtf24RQubw3IWp7fc"",""'LC-2 BOM'!C2:AF1000""),AB$1,FALSE)"),"WFF LC-2 Liquid Oxygen Schematic MP-105")</f>
        <v>WFF LC-2 Liquid Oxygen Schematic MP-105</v>
      </c>
      <c r="BA135" s="40" t="str">
        <f ca="1">IFERROR(__xludf.DUMMYFUNCTION("VLOOKUP($D180,IMPORTRANGE(""1F5N2lheBqU_ssv2fEg7XSiyl0_Jtf24RQubw3IWp7fc"",""'LC-2 BOM'!C2:AF1000""),AB$1,FALSE)"),"WFF LC-2 Liquid Oxygen Schematic MP-105")</f>
        <v>WFF LC-2 Liquid Oxygen Schematic MP-105</v>
      </c>
    </row>
    <row r="136" spans="1:53" ht="14.25">
      <c r="A136" s="119" t="str">
        <f>CONCATENATE(VLOOKUP(E136,Systems,2,FALSE),"-",VLOOKUP(F136,Subsystems,2,FALSE),"-",VLOOKUP(G136,Components,2,FALSE),"-",VLOOKUP(R136,Metrics,2,FALSE),"-",B136)</f>
        <v>LOX-LS1-RTD-Ts-408</v>
      </c>
      <c r="B136" s="100">
        <v>408</v>
      </c>
      <c r="C136" s="99" t="s">
        <v>381</v>
      </c>
      <c r="D136" s="103" t="s">
        <v>382</v>
      </c>
      <c r="E136" s="99" t="s">
        <v>184</v>
      </c>
      <c r="F136" s="99" t="s">
        <v>220</v>
      </c>
      <c r="G136" s="99" t="s">
        <v>81</v>
      </c>
      <c r="H136" s="99" t="s">
        <v>348</v>
      </c>
      <c r="I136" s="100" t="str">
        <f>VLOOKUP(L136,InterfaceCards,2,FALSE)</f>
        <v>C2</v>
      </c>
      <c r="J136" s="39" t="str">
        <f>VLOOKUP(I136,'REF - Interface Cards'!$F$2:$G$11,2,FALSE)</f>
        <v>CB8</v>
      </c>
      <c r="K136" s="267">
        <f>VLOOKUP(L136,InterfaceCards,3,FALSE)</f>
        <v>5</v>
      </c>
      <c r="L136" s="99" t="s">
        <v>349</v>
      </c>
      <c r="M136" s="99" t="s">
        <v>383</v>
      </c>
      <c r="N136" s="96" t="s">
        <v>384</v>
      </c>
      <c r="O136" s="100" t="s">
        <v>187</v>
      </c>
      <c r="P136" s="205"/>
      <c r="Q136" s="205"/>
      <c r="R136" s="268" t="s">
        <v>352</v>
      </c>
      <c r="S136" s="119" t="s">
        <v>353</v>
      </c>
      <c r="T136" s="100"/>
      <c r="U136" s="205"/>
      <c r="V136" s="205" t="b">
        <v>0</v>
      </c>
      <c r="W136" s="115" t="str">
        <f>CONCATENATE(L136,":",N136)</f>
        <v>RTD5:EX3+,RTD3+,RTD3-,COM3</v>
      </c>
      <c r="X136" s="40" t="str">
        <f ca="1">IFERROR(__xludf.DUMMYFUNCTION("VLOOKUP($D119,IMPORTRANGE(""1F5N2lheBqU_ssv2fEg7XSiyl0_Jtf24RQubw3IWp7fc"",""'LC-2 BOM'!C2:AF1000""),X$1,FALSE)"),"05C360")</f>
        <v>05C360</v>
      </c>
      <c r="Y136" s="40" t="str">
        <f ca="1">IFERROR(__xludf.DUMMYFUNCTION("VLOOKUP($D251,IMPORTRANGE(""1zGeY54V42y3h6ga3LEauokEcjIAfHuNXKCYKLfLWtMI"",""'LC-2 BOM'!C2:AF900""),Y$1,FALSE)"),"Sensor, Temperature")</f>
        <v>Sensor, Temperature</v>
      </c>
      <c r="Z136" s="40" t="str">
        <f ca="1">IFERROR(__xludf.DUMMYFUNCTION("VLOOKUP($D251,IMPORTRANGE(""1zGeY54V42y3h6ga3LEauokEcjIAfHuNXKCYKLfLWtMI"",""'LC-2 BOM'!C2:AF900""),Y$1,FALSE)"),"Sensor, Temperature")</f>
        <v>Sensor, Temperature</v>
      </c>
      <c r="AA136" s="40" t="str">
        <f ca="1">IFERROR(__xludf.DUMMYFUNCTION("VLOOKUP($D251,IMPORTRANGE(""1zGeY54V42y3h6ga3LEauokEcjIAfHuNXKCYKLfLWtMI"",""'LC-2 BOM'!C2:AF900""),Y$1,FALSE)"),"Sensor, Temperature")</f>
        <v>Sensor, Temperature</v>
      </c>
      <c r="AB136" s="40" t="str">
        <f ca="1">IFERROR(__xludf.DUMMYFUNCTION("VLOOKUP($D251,IMPORTRANGE(""1F5N2lheBqU_ssv2fEg7XSiyl0_Jtf24RQubw3IWp7fc"",""'LC-2 BOM'!C2:AF1000""),AB$1,FALSE)"),"WFF LC-2 Liquid Oxygen Schematic MP-105")</f>
        <v>WFF LC-2 Liquid Oxygen Schematic MP-105</v>
      </c>
      <c r="AC136" s="40" t="str">
        <f ca="1">IFERROR(__xludf.DUMMYFUNCTION("VLOOKUP($D251,IMPORTRANGE(""1F5N2lheBqU_ssv2fEg7XSiyl0_Jtf24RQubw3IWp7fc"",""'LC-2 BOM'!C2:AF1000""),AB$1,FALSE)"),"WFF LC-2 Liquid Oxygen Schematic MP-105")</f>
        <v>WFF LC-2 Liquid Oxygen Schematic MP-105</v>
      </c>
      <c r="AD136" s="40" t="str">
        <f ca="1">IFERROR(__xludf.DUMMYFUNCTION("VLOOKUP($D251,IMPORTRANGE(""1F5N2lheBqU_ssv2fEg7XSiyl0_Jtf24RQubw3IWp7fc"",""'LC-2 BOM'!C2:AF1000""),AB$1,FALSE)"),"WFF LC-2 Liquid Oxygen Schematic MP-105")</f>
        <v>WFF LC-2 Liquid Oxygen Schematic MP-105</v>
      </c>
      <c r="AE136" s="40" t="str">
        <f ca="1">IFERROR(__xludf.DUMMYFUNCTION("VLOOKUP($D251,IMPORTRANGE(""1F5N2lheBqU_ssv2fEg7XSiyl0_Jtf24RQubw3IWp7fc"",""'LC-2 BOM'!C2:AF1000""),AB$1,FALSE)"),"WFF LC-2 Liquid Oxygen Schematic MP-105")</f>
        <v>WFF LC-2 Liquid Oxygen Schematic MP-105</v>
      </c>
      <c r="AF136" s="40" t="str">
        <f ca="1">IFERROR(__xludf.DUMMYFUNCTION("VLOOKUP($D251,IMPORTRANGE(""1F5N2lheBqU_ssv2fEg7XSiyl0_Jtf24RQubw3IWp7fc"",""'LC-2 BOM'!C2:AF1000""),AB$1,FALSE)"),"WFF LC-2 Liquid Oxygen Schematic MP-105")</f>
        <v>WFF LC-2 Liquid Oxygen Schematic MP-105</v>
      </c>
      <c r="AG136" s="40" t="str">
        <f ca="1">IFERROR(__xludf.DUMMYFUNCTION("VLOOKUP($D251,IMPORTRANGE(""1F5N2lheBqU_ssv2fEg7XSiyl0_Jtf24RQubw3IWp7fc"",""'LC-2 BOM'!C2:AF1000""),AB$1,FALSE)"),"WFF LC-2 Liquid Oxygen Schematic MP-105")</f>
        <v>WFF LC-2 Liquid Oxygen Schematic MP-105</v>
      </c>
      <c r="AH136" s="40" t="str">
        <f ca="1">IFERROR(__xludf.DUMMYFUNCTION("VLOOKUP($D251,IMPORTRANGE(""1F5N2lheBqU_ssv2fEg7XSiyl0_Jtf24RQubw3IWp7fc"",""'LC-2 BOM'!C2:AF1000""),AB$1,FALSE)"),"WFF LC-2 Liquid Oxygen Schematic MP-105")</f>
        <v>WFF LC-2 Liquid Oxygen Schematic MP-105</v>
      </c>
      <c r="AI136" s="40" t="str">
        <f ca="1">IFERROR(__xludf.DUMMYFUNCTION("VLOOKUP($D251,IMPORTRANGE(""1F5N2lheBqU_ssv2fEg7XSiyl0_Jtf24RQubw3IWp7fc"",""'LC-2 BOM'!C2:AF1000""),AB$1,FALSE)"),"WFF LC-2 Liquid Oxygen Schematic MP-105")</f>
        <v>WFF LC-2 Liquid Oxygen Schematic MP-105</v>
      </c>
      <c r="AJ136" s="40" t="str">
        <f ca="1">IFERROR(__xludf.DUMMYFUNCTION("VLOOKUP($D251,IMPORTRANGE(""1F5N2lheBqU_ssv2fEg7XSiyl0_Jtf24RQubw3IWp7fc"",""'LC-2 BOM'!C2:AF1000""),AB$1,FALSE)"),"WFF LC-2 Liquid Oxygen Schematic MP-105")</f>
        <v>WFF LC-2 Liquid Oxygen Schematic MP-105</v>
      </c>
      <c r="AK136" s="40" t="str">
        <f ca="1">IFERROR(__xludf.DUMMYFUNCTION("VLOOKUP($D251,IMPORTRANGE(""1F5N2lheBqU_ssv2fEg7XSiyl0_Jtf24RQubw3IWp7fc"",""'LC-2 BOM'!C2:AF1000""),AB$1,FALSE)"),"WFF LC-2 Liquid Oxygen Schematic MP-105")</f>
        <v>WFF LC-2 Liquid Oxygen Schematic MP-105</v>
      </c>
      <c r="AL136" s="40" t="str">
        <f ca="1">IFERROR(__xludf.DUMMYFUNCTION("VLOOKUP($D251,IMPORTRANGE(""1F5N2lheBqU_ssv2fEg7XSiyl0_Jtf24RQubw3IWp7fc"",""'LC-2 BOM'!C2:AF1000""),AB$1,FALSE)"),"WFF LC-2 Liquid Oxygen Schematic MP-105")</f>
        <v>WFF LC-2 Liquid Oxygen Schematic MP-105</v>
      </c>
      <c r="AM136" s="40" t="str">
        <f ca="1">IFERROR(__xludf.DUMMYFUNCTION("VLOOKUP($D251,IMPORTRANGE(""1F5N2lheBqU_ssv2fEg7XSiyl0_Jtf24RQubw3IWp7fc"",""'LC-2 BOM'!C2:AF1000""),AB$1,FALSE)"),"WFF LC-2 Liquid Oxygen Schematic MP-105")</f>
        <v>WFF LC-2 Liquid Oxygen Schematic MP-105</v>
      </c>
      <c r="AN136" s="40" t="str">
        <f ca="1">IFERROR(__xludf.DUMMYFUNCTION("VLOOKUP($D251,IMPORTRANGE(""1F5N2lheBqU_ssv2fEg7XSiyl0_Jtf24RQubw3IWp7fc"",""'LC-2 BOM'!C2:AF1000""),AB$1,FALSE)"),"WFF LC-2 Liquid Oxygen Schematic MP-105")</f>
        <v>WFF LC-2 Liquid Oxygen Schematic MP-105</v>
      </c>
      <c r="AO136" s="40" t="str">
        <f ca="1">IFERROR(__xludf.DUMMYFUNCTION("VLOOKUP($D251,IMPORTRANGE(""1F5N2lheBqU_ssv2fEg7XSiyl0_Jtf24RQubw3IWp7fc"",""'LC-2 BOM'!C2:AF1000""),AB$1,FALSE)"),"WFF LC-2 Liquid Oxygen Schematic MP-105")</f>
        <v>WFF LC-2 Liquid Oxygen Schematic MP-105</v>
      </c>
      <c r="AP136" s="40" t="str">
        <f ca="1">IFERROR(__xludf.DUMMYFUNCTION("VLOOKUP($D251,IMPORTRANGE(""1F5N2lheBqU_ssv2fEg7XSiyl0_Jtf24RQubw3IWp7fc"",""'LC-2 BOM'!C2:AF1000""),AB$1,FALSE)"),"WFF LC-2 Liquid Oxygen Schematic MP-105")</f>
        <v>WFF LC-2 Liquid Oxygen Schematic MP-105</v>
      </c>
      <c r="AQ136" s="40" t="str">
        <f ca="1">IFERROR(__xludf.DUMMYFUNCTION("VLOOKUP($D251,IMPORTRANGE(""1F5N2lheBqU_ssv2fEg7XSiyl0_Jtf24RQubw3IWp7fc"",""'LC-2 BOM'!C2:AF1000""),AB$1,FALSE)"),"WFF LC-2 Liquid Oxygen Schematic MP-105")</f>
        <v>WFF LC-2 Liquid Oxygen Schematic MP-105</v>
      </c>
      <c r="AR136" s="40" t="str">
        <f ca="1">IFERROR(__xludf.DUMMYFUNCTION("VLOOKUP($D251,IMPORTRANGE(""1F5N2lheBqU_ssv2fEg7XSiyl0_Jtf24RQubw3IWp7fc"",""'LC-2 BOM'!C2:AF1000""),AB$1,FALSE)"),"WFF LC-2 Liquid Oxygen Schematic MP-105")</f>
        <v>WFF LC-2 Liquid Oxygen Schematic MP-105</v>
      </c>
      <c r="AS136" s="40" t="str">
        <f ca="1">IFERROR(__xludf.DUMMYFUNCTION("VLOOKUP($D251,IMPORTRANGE(""1F5N2lheBqU_ssv2fEg7XSiyl0_Jtf24RQubw3IWp7fc"",""'LC-2 BOM'!C2:AF1000""),AB$1,FALSE)"),"WFF LC-2 Liquid Oxygen Schematic MP-105")</f>
        <v>WFF LC-2 Liquid Oxygen Schematic MP-105</v>
      </c>
      <c r="AT136" s="40" t="str">
        <f ca="1">IFERROR(__xludf.DUMMYFUNCTION("VLOOKUP($D251,IMPORTRANGE(""1F5N2lheBqU_ssv2fEg7XSiyl0_Jtf24RQubw3IWp7fc"",""'LC-2 BOM'!C2:AF1000""),AB$1,FALSE)"),"WFF LC-2 Liquid Oxygen Schematic MP-105")</f>
        <v>WFF LC-2 Liquid Oxygen Schematic MP-105</v>
      </c>
      <c r="AU136" s="40" t="str">
        <f ca="1">IFERROR(__xludf.DUMMYFUNCTION("VLOOKUP($D251,IMPORTRANGE(""1F5N2lheBqU_ssv2fEg7XSiyl0_Jtf24RQubw3IWp7fc"",""'LC-2 BOM'!C2:AF1000""),AB$1,FALSE)"),"WFF LC-2 Liquid Oxygen Schematic MP-105")</f>
        <v>WFF LC-2 Liquid Oxygen Schematic MP-105</v>
      </c>
      <c r="AV136" s="40" t="str">
        <f ca="1">IFERROR(__xludf.DUMMYFUNCTION("VLOOKUP($D251,IMPORTRANGE(""1F5N2lheBqU_ssv2fEg7XSiyl0_Jtf24RQubw3IWp7fc"",""'LC-2 BOM'!C2:AF1000""),AB$1,FALSE)"),"WFF LC-2 Liquid Oxygen Schematic MP-105")</f>
        <v>WFF LC-2 Liquid Oxygen Schematic MP-105</v>
      </c>
      <c r="AW136" s="40" t="str">
        <f ca="1">IFERROR(__xludf.DUMMYFUNCTION("VLOOKUP($D251,IMPORTRANGE(""1F5N2lheBqU_ssv2fEg7XSiyl0_Jtf24RQubw3IWp7fc"",""'LC-2 BOM'!C2:AF1000""),AB$1,FALSE)"),"WFF LC-2 Liquid Oxygen Schematic MP-105")</f>
        <v>WFF LC-2 Liquid Oxygen Schematic MP-105</v>
      </c>
      <c r="AX136" s="40" t="str">
        <f ca="1">IFERROR(__xludf.DUMMYFUNCTION("VLOOKUP($D251,IMPORTRANGE(""1F5N2lheBqU_ssv2fEg7XSiyl0_Jtf24RQubw3IWp7fc"",""'LC-2 BOM'!C2:AF1000""),AB$1,FALSE)"),"WFF LC-2 Liquid Oxygen Schematic MP-105")</f>
        <v>WFF LC-2 Liquid Oxygen Schematic MP-105</v>
      </c>
      <c r="AY136" s="40" t="str">
        <f ca="1">IFERROR(__xludf.DUMMYFUNCTION("VLOOKUP($D251,IMPORTRANGE(""1F5N2lheBqU_ssv2fEg7XSiyl0_Jtf24RQubw3IWp7fc"",""'LC-2 BOM'!C2:AF1000""),AB$1,FALSE)"),"WFF LC-2 Liquid Oxygen Schematic MP-105")</f>
        <v>WFF LC-2 Liquid Oxygen Schematic MP-105</v>
      </c>
      <c r="AZ136" s="40" t="str">
        <f ca="1">IFERROR(__xludf.DUMMYFUNCTION("VLOOKUP($D251,IMPORTRANGE(""1F5N2lheBqU_ssv2fEg7XSiyl0_Jtf24RQubw3IWp7fc"",""'LC-2 BOM'!C2:AF1000""),AB$1,FALSE)"),"WFF LC-2 Liquid Oxygen Schematic MP-105")</f>
        <v>WFF LC-2 Liquid Oxygen Schematic MP-105</v>
      </c>
      <c r="BA136" s="40" t="str">
        <f ca="1">IFERROR(__xludf.DUMMYFUNCTION("VLOOKUP($D251,IMPORTRANGE(""1F5N2lheBqU_ssv2fEg7XSiyl0_Jtf24RQubw3IWp7fc"",""'LC-2 BOM'!C2:AF1000""),AB$1,FALSE)"),"WFF LC-2 Liquid Oxygen Schematic MP-105")</f>
        <v>WFF LC-2 Liquid Oxygen Schematic MP-105</v>
      </c>
    </row>
    <row r="137" spans="1:53" ht="14.25">
      <c r="A137" s="119" t="str">
        <f>CONCATENATE(VLOOKUP(E137,Systems,2,FALSE),"-",VLOOKUP(F137,Subsystems,2,FALSE),"-",VLOOKUP(G137,Components,2,FALSE),"-",VLOOKUP(R137,Metrics,2,FALSE),"-",B137)</f>
        <v>LOX-LS1-RTD-Ts-409</v>
      </c>
      <c r="B137" s="100">
        <v>409</v>
      </c>
      <c r="C137" s="99" t="s">
        <v>385</v>
      </c>
      <c r="D137" s="103" t="s">
        <v>386</v>
      </c>
      <c r="E137" s="99" t="s">
        <v>184</v>
      </c>
      <c r="F137" s="99" t="s">
        <v>220</v>
      </c>
      <c r="G137" s="99" t="s">
        <v>81</v>
      </c>
      <c r="H137" s="99" t="s">
        <v>348</v>
      </c>
      <c r="I137" s="100" t="str">
        <f>VLOOKUP(L137,InterfaceCards,2,FALSE)</f>
        <v>C2</v>
      </c>
      <c r="J137" s="39" t="str">
        <f>VLOOKUP(I137,'REF - Interface Cards'!$F$2:$G$11,2,FALSE)</f>
        <v>CB8</v>
      </c>
      <c r="K137" s="267">
        <f>VLOOKUP(L137,InterfaceCards,3,FALSE)</f>
        <v>5</v>
      </c>
      <c r="L137" s="99" t="s">
        <v>349</v>
      </c>
      <c r="M137" s="99" t="s">
        <v>387</v>
      </c>
      <c r="N137" s="96" t="s">
        <v>388</v>
      </c>
      <c r="O137" s="100" t="s">
        <v>187</v>
      </c>
      <c r="P137" s="205"/>
      <c r="Q137" s="205"/>
      <c r="R137" s="268" t="s">
        <v>352</v>
      </c>
      <c r="S137" s="119" t="s">
        <v>353</v>
      </c>
      <c r="T137" s="100"/>
      <c r="U137" s="205"/>
      <c r="V137" s="205" t="b">
        <v>0</v>
      </c>
      <c r="W137" s="115" t="str">
        <f>CONCATENATE(L137,":",N137)</f>
        <v>RTD5:EX4+,RTD4+,RTD4-,COM4</v>
      </c>
      <c r="X137" s="40" t="str">
        <f ca="1">IFERROR(__xludf.DUMMYFUNCTION("VLOOKUP($D119,IMPORTRANGE(""1F5N2lheBqU_ssv2fEg7XSiyl0_Jtf24RQubw3IWp7fc"",""'LC-2 BOM'!C2:AF1000""),X$1,FALSE)"),"05C360")</f>
        <v>05C360</v>
      </c>
      <c r="Y137" s="40" t="str">
        <f ca="1">IFERROR(__xludf.DUMMYFUNCTION("VLOOKUP($D252,IMPORTRANGE(""1F5N2lheBqU_ssv2fEg7XSiyl0_Jtf24RQubw3IWp7fc"",""'LC-2 BOM'!C2:AF900""),Y$1,FALSE)"),"Sensor, Temperature")</f>
        <v>Sensor, Temperature</v>
      </c>
      <c r="Z137" s="40" t="str">
        <f ca="1">IFERROR(__xludf.DUMMYFUNCTION("VLOOKUP($D252,IMPORTRANGE(""1F5N2lheBqU_ssv2fEg7XSiyl0_Jtf24RQubw3IWp7fc"",""'LC-2 BOM'!C2:AF900""),Y$1,FALSE)"),"Sensor, Temperature")</f>
        <v>Sensor, Temperature</v>
      </c>
      <c r="AA137" s="40" t="str">
        <f ca="1">IFERROR(__xludf.DUMMYFUNCTION("VLOOKUP($D252,IMPORTRANGE(""1F5N2lheBqU_ssv2fEg7XSiyl0_Jtf24RQubw3IWp7fc"",""'LC-2 BOM'!C2:AF900""),Y$1,FALSE)"),"Sensor, Temperature")</f>
        <v>Sensor, Temperature</v>
      </c>
      <c r="AB137" s="40" t="str">
        <f ca="1">IFERROR(__xludf.DUMMYFUNCTION("VLOOKUP($D252,IMPORTRANGE(""1F5N2lheBqU_ssv2fEg7XSiyl0_Jtf24RQubw3IWp7fc"",""'LC-2 BOM'!C2:AF1000""),AB$1,FALSE)"),"WFF LC-2 Liquid Oxygen Schematic MP-105")</f>
        <v>WFF LC-2 Liquid Oxygen Schematic MP-105</v>
      </c>
      <c r="AC137" s="40" t="str">
        <f ca="1">IFERROR(__xludf.DUMMYFUNCTION("VLOOKUP($D252,IMPORTRANGE(""1F5N2lheBqU_ssv2fEg7XSiyl0_Jtf24RQubw3IWp7fc"",""'LC-2 BOM'!C2:AF1000""),AB$1,FALSE)"),"WFF LC-2 Liquid Oxygen Schematic MP-105")</f>
        <v>WFF LC-2 Liquid Oxygen Schematic MP-105</v>
      </c>
      <c r="AD137" s="40" t="str">
        <f ca="1">IFERROR(__xludf.DUMMYFUNCTION("VLOOKUP($D252,IMPORTRANGE(""1F5N2lheBqU_ssv2fEg7XSiyl0_Jtf24RQubw3IWp7fc"",""'LC-2 BOM'!C2:AF1000""),AB$1,FALSE)"),"WFF LC-2 Liquid Oxygen Schematic MP-105")</f>
        <v>WFF LC-2 Liquid Oxygen Schematic MP-105</v>
      </c>
      <c r="AE137" s="40" t="str">
        <f ca="1">IFERROR(__xludf.DUMMYFUNCTION("VLOOKUP($D252,IMPORTRANGE(""1F5N2lheBqU_ssv2fEg7XSiyl0_Jtf24RQubw3IWp7fc"",""'LC-2 BOM'!C2:AF1000""),AB$1,FALSE)"),"WFF LC-2 Liquid Oxygen Schematic MP-105")</f>
        <v>WFF LC-2 Liquid Oxygen Schematic MP-105</v>
      </c>
      <c r="AF137" s="40" t="str">
        <f ca="1">IFERROR(__xludf.DUMMYFUNCTION("VLOOKUP($D252,IMPORTRANGE(""1F5N2lheBqU_ssv2fEg7XSiyl0_Jtf24RQubw3IWp7fc"",""'LC-2 BOM'!C2:AF1000""),AB$1,FALSE)"),"WFF LC-2 Liquid Oxygen Schematic MP-105")</f>
        <v>WFF LC-2 Liquid Oxygen Schematic MP-105</v>
      </c>
      <c r="AG137" s="40" t="str">
        <f ca="1">IFERROR(__xludf.DUMMYFUNCTION("VLOOKUP($D252,IMPORTRANGE(""1F5N2lheBqU_ssv2fEg7XSiyl0_Jtf24RQubw3IWp7fc"",""'LC-2 BOM'!C2:AF1000""),AB$1,FALSE)"),"WFF LC-2 Liquid Oxygen Schematic MP-105")</f>
        <v>WFF LC-2 Liquid Oxygen Schematic MP-105</v>
      </c>
      <c r="AH137" s="40" t="str">
        <f ca="1">IFERROR(__xludf.DUMMYFUNCTION("VLOOKUP($D252,IMPORTRANGE(""1F5N2lheBqU_ssv2fEg7XSiyl0_Jtf24RQubw3IWp7fc"",""'LC-2 BOM'!C2:AF1000""),AB$1,FALSE)"),"WFF LC-2 Liquid Oxygen Schematic MP-105")</f>
        <v>WFF LC-2 Liquid Oxygen Schematic MP-105</v>
      </c>
      <c r="AI137" s="40" t="str">
        <f ca="1">IFERROR(__xludf.DUMMYFUNCTION("VLOOKUP($D252,IMPORTRANGE(""1F5N2lheBqU_ssv2fEg7XSiyl0_Jtf24RQubw3IWp7fc"",""'LC-2 BOM'!C2:AF1000""),AB$1,FALSE)"),"WFF LC-2 Liquid Oxygen Schematic MP-105")</f>
        <v>WFF LC-2 Liquid Oxygen Schematic MP-105</v>
      </c>
      <c r="AJ137" s="40" t="str">
        <f ca="1">IFERROR(__xludf.DUMMYFUNCTION("VLOOKUP($D252,IMPORTRANGE(""1F5N2lheBqU_ssv2fEg7XSiyl0_Jtf24RQubw3IWp7fc"",""'LC-2 BOM'!C2:AF1000""),AB$1,FALSE)"),"WFF LC-2 Liquid Oxygen Schematic MP-105")</f>
        <v>WFF LC-2 Liquid Oxygen Schematic MP-105</v>
      </c>
      <c r="AK137" s="40" t="str">
        <f ca="1">IFERROR(__xludf.DUMMYFUNCTION("VLOOKUP($D252,IMPORTRANGE(""1F5N2lheBqU_ssv2fEg7XSiyl0_Jtf24RQubw3IWp7fc"",""'LC-2 BOM'!C2:AF1000""),AB$1,FALSE)"),"WFF LC-2 Liquid Oxygen Schematic MP-105")</f>
        <v>WFF LC-2 Liquid Oxygen Schematic MP-105</v>
      </c>
      <c r="AL137" s="40" t="str">
        <f ca="1">IFERROR(__xludf.DUMMYFUNCTION("VLOOKUP($D252,IMPORTRANGE(""1F5N2lheBqU_ssv2fEg7XSiyl0_Jtf24RQubw3IWp7fc"",""'LC-2 BOM'!C2:AF1000""),AB$1,FALSE)"),"WFF LC-2 Liquid Oxygen Schematic MP-105")</f>
        <v>WFF LC-2 Liquid Oxygen Schematic MP-105</v>
      </c>
      <c r="AM137" s="40" t="str">
        <f ca="1">IFERROR(__xludf.DUMMYFUNCTION("VLOOKUP($D252,IMPORTRANGE(""1F5N2lheBqU_ssv2fEg7XSiyl0_Jtf24RQubw3IWp7fc"",""'LC-2 BOM'!C2:AF1000""),AB$1,FALSE)"),"WFF LC-2 Liquid Oxygen Schematic MP-105")</f>
        <v>WFF LC-2 Liquid Oxygen Schematic MP-105</v>
      </c>
      <c r="AN137" s="40" t="str">
        <f ca="1">IFERROR(__xludf.DUMMYFUNCTION("VLOOKUP($D252,IMPORTRANGE(""1F5N2lheBqU_ssv2fEg7XSiyl0_Jtf24RQubw3IWp7fc"",""'LC-2 BOM'!C2:AF1000""),AB$1,FALSE)"),"WFF LC-2 Liquid Oxygen Schematic MP-105")</f>
        <v>WFF LC-2 Liquid Oxygen Schematic MP-105</v>
      </c>
      <c r="AO137" s="40" t="str">
        <f ca="1">IFERROR(__xludf.DUMMYFUNCTION("VLOOKUP($D252,IMPORTRANGE(""1F5N2lheBqU_ssv2fEg7XSiyl0_Jtf24RQubw3IWp7fc"",""'LC-2 BOM'!C2:AF1000""),AB$1,FALSE)"),"WFF LC-2 Liquid Oxygen Schematic MP-105")</f>
        <v>WFF LC-2 Liquid Oxygen Schematic MP-105</v>
      </c>
      <c r="AP137" s="40" t="str">
        <f ca="1">IFERROR(__xludf.DUMMYFUNCTION("VLOOKUP($D252,IMPORTRANGE(""1F5N2lheBqU_ssv2fEg7XSiyl0_Jtf24RQubw3IWp7fc"",""'LC-2 BOM'!C2:AF1000""),AB$1,FALSE)"),"WFF LC-2 Liquid Oxygen Schematic MP-105")</f>
        <v>WFF LC-2 Liquid Oxygen Schematic MP-105</v>
      </c>
      <c r="AQ137" s="40" t="str">
        <f ca="1">IFERROR(__xludf.DUMMYFUNCTION("VLOOKUP($D252,IMPORTRANGE(""1F5N2lheBqU_ssv2fEg7XSiyl0_Jtf24RQubw3IWp7fc"",""'LC-2 BOM'!C2:AF1000""),AB$1,FALSE)"),"WFF LC-2 Liquid Oxygen Schematic MP-105")</f>
        <v>WFF LC-2 Liquid Oxygen Schematic MP-105</v>
      </c>
      <c r="AR137" s="40" t="str">
        <f ca="1">IFERROR(__xludf.DUMMYFUNCTION("VLOOKUP($D252,IMPORTRANGE(""1F5N2lheBqU_ssv2fEg7XSiyl0_Jtf24RQubw3IWp7fc"",""'LC-2 BOM'!C2:AF1000""),AB$1,FALSE)"),"WFF LC-2 Liquid Oxygen Schematic MP-105")</f>
        <v>WFF LC-2 Liquid Oxygen Schematic MP-105</v>
      </c>
      <c r="AS137" s="40" t="str">
        <f ca="1">IFERROR(__xludf.DUMMYFUNCTION("VLOOKUP($D252,IMPORTRANGE(""1F5N2lheBqU_ssv2fEg7XSiyl0_Jtf24RQubw3IWp7fc"",""'LC-2 BOM'!C2:AF1000""),AB$1,FALSE)"),"WFF LC-2 Liquid Oxygen Schematic MP-105")</f>
        <v>WFF LC-2 Liquid Oxygen Schematic MP-105</v>
      </c>
      <c r="AT137" s="40" t="str">
        <f ca="1">IFERROR(__xludf.DUMMYFUNCTION("VLOOKUP($D252,IMPORTRANGE(""1F5N2lheBqU_ssv2fEg7XSiyl0_Jtf24RQubw3IWp7fc"",""'LC-2 BOM'!C2:AF1000""),AB$1,FALSE)"),"WFF LC-2 Liquid Oxygen Schematic MP-105")</f>
        <v>WFF LC-2 Liquid Oxygen Schematic MP-105</v>
      </c>
      <c r="AU137" s="40" t="str">
        <f ca="1">IFERROR(__xludf.DUMMYFUNCTION("VLOOKUP($D252,IMPORTRANGE(""1F5N2lheBqU_ssv2fEg7XSiyl0_Jtf24RQubw3IWp7fc"",""'LC-2 BOM'!C2:AF1000""),AB$1,FALSE)"),"WFF LC-2 Liquid Oxygen Schematic MP-105")</f>
        <v>WFF LC-2 Liquid Oxygen Schematic MP-105</v>
      </c>
      <c r="AV137" s="40" t="str">
        <f ca="1">IFERROR(__xludf.DUMMYFUNCTION("VLOOKUP($D252,IMPORTRANGE(""1F5N2lheBqU_ssv2fEg7XSiyl0_Jtf24RQubw3IWp7fc"",""'LC-2 BOM'!C2:AF1000""),AB$1,FALSE)"),"WFF LC-2 Liquid Oxygen Schematic MP-105")</f>
        <v>WFF LC-2 Liquid Oxygen Schematic MP-105</v>
      </c>
      <c r="AW137" s="40" t="str">
        <f ca="1">IFERROR(__xludf.DUMMYFUNCTION("VLOOKUP($D252,IMPORTRANGE(""1F5N2lheBqU_ssv2fEg7XSiyl0_Jtf24RQubw3IWp7fc"",""'LC-2 BOM'!C2:AF1000""),AB$1,FALSE)"),"WFF LC-2 Liquid Oxygen Schematic MP-105")</f>
        <v>WFF LC-2 Liquid Oxygen Schematic MP-105</v>
      </c>
      <c r="AX137" s="40" t="str">
        <f ca="1">IFERROR(__xludf.DUMMYFUNCTION("VLOOKUP($D252,IMPORTRANGE(""1F5N2lheBqU_ssv2fEg7XSiyl0_Jtf24RQubw3IWp7fc"",""'LC-2 BOM'!C2:AF1000""),AB$1,FALSE)"),"WFF LC-2 Liquid Oxygen Schematic MP-105")</f>
        <v>WFF LC-2 Liquid Oxygen Schematic MP-105</v>
      </c>
      <c r="AY137" s="40" t="str">
        <f ca="1">IFERROR(__xludf.DUMMYFUNCTION("VLOOKUP($D252,IMPORTRANGE(""1F5N2lheBqU_ssv2fEg7XSiyl0_Jtf24RQubw3IWp7fc"",""'LC-2 BOM'!C2:AF1000""),AB$1,FALSE)"),"WFF LC-2 Liquid Oxygen Schematic MP-105")</f>
        <v>WFF LC-2 Liquid Oxygen Schematic MP-105</v>
      </c>
      <c r="AZ137" s="40" t="str">
        <f ca="1">IFERROR(__xludf.DUMMYFUNCTION("VLOOKUP($D252,IMPORTRANGE(""1F5N2lheBqU_ssv2fEg7XSiyl0_Jtf24RQubw3IWp7fc"",""'LC-2 BOM'!C2:AF1000""),AB$1,FALSE)"),"WFF LC-2 Liquid Oxygen Schematic MP-105")</f>
        <v>WFF LC-2 Liquid Oxygen Schematic MP-105</v>
      </c>
      <c r="BA137" s="40" t="str">
        <f ca="1">IFERROR(__xludf.DUMMYFUNCTION("VLOOKUP($D252,IMPORTRANGE(""1F5N2lheBqU_ssv2fEg7XSiyl0_Jtf24RQubw3IWp7fc"",""'LC-2 BOM'!C2:AF1000""),AB$1,FALSE)"),"WFF LC-2 Liquid Oxygen Schematic MP-105")</f>
        <v>WFF LC-2 Liquid Oxygen Schematic MP-105</v>
      </c>
    </row>
    <row r="138" spans="1:53" ht="14.25">
      <c r="A138" s="119" t="str">
        <f>CONCATENATE(VLOOKUP(E138,Systems,2,FALSE),"-",VLOOKUP(F138,Subsystems,2,FALSE),"-",VLOOKUP(G138,Components,2,FALSE),"-",VLOOKUP(R138,Metrics,2,FALSE),"-",B138)</f>
        <v>LOX-LS1-RTD-Ts-410</v>
      </c>
      <c r="B138" s="100">
        <v>410</v>
      </c>
      <c r="C138" s="99" t="s">
        <v>362</v>
      </c>
      <c r="D138" s="103" t="s">
        <v>389</v>
      </c>
      <c r="E138" s="99" t="s">
        <v>184</v>
      </c>
      <c r="F138" s="99" t="s">
        <v>220</v>
      </c>
      <c r="G138" s="99" t="s">
        <v>81</v>
      </c>
      <c r="H138" s="99" t="s">
        <v>348</v>
      </c>
      <c r="I138" s="100" t="str">
        <f>VLOOKUP(L138,InterfaceCards,2,FALSE)</f>
        <v>C2</v>
      </c>
      <c r="J138" s="39" t="str">
        <f>VLOOKUP(I138,'REF - Interface Cards'!$F$2:$G$11,2,FALSE)</f>
        <v>CB8</v>
      </c>
      <c r="K138" s="267">
        <f>VLOOKUP(L138,InterfaceCards,3,FALSE)</f>
        <v>5</v>
      </c>
      <c r="L138" s="99" t="s">
        <v>349</v>
      </c>
      <c r="M138" s="99" t="s">
        <v>390</v>
      </c>
      <c r="N138" s="96" t="s">
        <v>391</v>
      </c>
      <c r="O138" s="100" t="s">
        <v>187</v>
      </c>
      <c r="P138" s="205"/>
      <c r="Q138" s="205"/>
      <c r="R138" s="268" t="s">
        <v>352</v>
      </c>
      <c r="S138" s="119" t="s">
        <v>353</v>
      </c>
      <c r="T138" s="100"/>
      <c r="U138" s="205"/>
      <c r="V138" s="205" t="b">
        <v>0</v>
      </c>
      <c r="W138" s="115" t="str">
        <f>CONCATENATE(L138,":",N138)</f>
        <v>RTD5:EX5+,RTD5+,RTD5-,COM5</v>
      </c>
      <c r="X138" s="40" t="str">
        <f ca="1">IFERROR(__xludf.DUMMYFUNCTION("VLOOKUP($D119,IMPORTRANGE(""1F5N2lheBqU_ssv2fEg7XSiyl0_Jtf24RQubw3IWp7fc"",""'LC-2 BOM'!C2:AF1000""),X$1,FALSE)"),"05C360")</f>
        <v>05C360</v>
      </c>
      <c r="Y138" s="40" t="str">
        <f ca="1">IFERROR(__xludf.DUMMYFUNCTION("VLOOKUP($D253,IMPORTRANGE(""1F5N2lheBqU_ssv2fEg7XSiyl0_Jtf24RQubw3IWp7fc"",""'LC-2 BOM'!C2:AF900""),Y$1,FALSE)"),"Sensor, Temperature")</f>
        <v>Sensor, Temperature</v>
      </c>
      <c r="Z138" s="40" t="str">
        <f ca="1">IFERROR(__xludf.DUMMYFUNCTION("VLOOKUP($D253,IMPORTRANGE(""1F5N2lheBqU_ssv2fEg7XSiyl0_Jtf24RQubw3IWp7fc"",""'LC-2 BOM'!C2:AF900""),Y$1,FALSE)"),"Sensor, Temperature")</f>
        <v>Sensor, Temperature</v>
      </c>
      <c r="AA138" s="40" t="str">
        <f ca="1">IFERROR(__xludf.DUMMYFUNCTION("VLOOKUP($D253,IMPORTRANGE(""1F5N2lheBqU_ssv2fEg7XSiyl0_Jtf24RQubw3IWp7fc"",""'LC-2 BOM'!C2:AF900""),Y$1,FALSE)"),"Sensor, Temperature")</f>
        <v>Sensor, Temperature</v>
      </c>
      <c r="AB138" s="40" t="str">
        <f ca="1">IFERROR(__xludf.DUMMYFUNCTION("VLOOKUP($D253,IMPORTRANGE(""1F5N2lheBqU_ssv2fEg7XSiyl0_Jtf24RQubw3IWp7fc"",""'LC-2 BOM'!C2:AF1000""),AB$1,FALSE)"),"WFF LC-2 Liquid Oxygen Schematic MP-105")</f>
        <v>WFF LC-2 Liquid Oxygen Schematic MP-105</v>
      </c>
      <c r="AC138" s="40" t="str">
        <f ca="1">IFERROR(__xludf.DUMMYFUNCTION("VLOOKUP($D253,IMPORTRANGE(""1F5N2lheBqU_ssv2fEg7XSiyl0_Jtf24RQubw3IWp7fc"",""'LC-2 BOM'!C2:AF1000""),AB$1,FALSE)"),"WFF LC-2 Liquid Oxygen Schematic MP-105")</f>
        <v>WFF LC-2 Liquid Oxygen Schematic MP-105</v>
      </c>
      <c r="AD138" s="40" t="str">
        <f ca="1">IFERROR(__xludf.DUMMYFUNCTION("VLOOKUP($D253,IMPORTRANGE(""1F5N2lheBqU_ssv2fEg7XSiyl0_Jtf24RQubw3IWp7fc"",""'LC-2 BOM'!C2:AF1000""),AB$1,FALSE)"),"WFF LC-2 Liquid Oxygen Schematic MP-105")</f>
        <v>WFF LC-2 Liquid Oxygen Schematic MP-105</v>
      </c>
      <c r="AE138" s="40" t="str">
        <f ca="1">IFERROR(__xludf.DUMMYFUNCTION("VLOOKUP($D253,IMPORTRANGE(""1F5N2lheBqU_ssv2fEg7XSiyl0_Jtf24RQubw3IWp7fc"",""'LC-2 BOM'!C2:AF1000""),AB$1,FALSE)"),"WFF LC-2 Liquid Oxygen Schematic MP-105")</f>
        <v>WFF LC-2 Liquid Oxygen Schematic MP-105</v>
      </c>
      <c r="AF138" s="40" t="str">
        <f ca="1">IFERROR(__xludf.DUMMYFUNCTION("VLOOKUP($D253,IMPORTRANGE(""1F5N2lheBqU_ssv2fEg7XSiyl0_Jtf24RQubw3IWp7fc"",""'LC-2 BOM'!C2:AF1000""),AB$1,FALSE)"),"WFF LC-2 Liquid Oxygen Schematic MP-105")</f>
        <v>WFF LC-2 Liquid Oxygen Schematic MP-105</v>
      </c>
      <c r="AG138" s="40" t="str">
        <f ca="1">IFERROR(__xludf.DUMMYFUNCTION("VLOOKUP($D253,IMPORTRANGE(""1F5N2lheBqU_ssv2fEg7XSiyl0_Jtf24RQubw3IWp7fc"",""'LC-2 BOM'!C2:AF1000""),AB$1,FALSE)"),"WFF LC-2 Liquid Oxygen Schematic MP-105")</f>
        <v>WFF LC-2 Liquid Oxygen Schematic MP-105</v>
      </c>
      <c r="AH138" s="40" t="str">
        <f ca="1">IFERROR(__xludf.DUMMYFUNCTION("VLOOKUP($D253,IMPORTRANGE(""1F5N2lheBqU_ssv2fEg7XSiyl0_Jtf24RQubw3IWp7fc"",""'LC-2 BOM'!C2:AF1000""),AB$1,FALSE)"),"WFF LC-2 Liquid Oxygen Schematic MP-105")</f>
        <v>WFF LC-2 Liquid Oxygen Schematic MP-105</v>
      </c>
      <c r="AI138" s="40" t="str">
        <f ca="1">IFERROR(__xludf.DUMMYFUNCTION("VLOOKUP($D253,IMPORTRANGE(""1F5N2lheBqU_ssv2fEg7XSiyl0_Jtf24RQubw3IWp7fc"",""'LC-2 BOM'!C2:AF1000""),AB$1,FALSE)"),"WFF LC-2 Liquid Oxygen Schematic MP-105")</f>
        <v>WFF LC-2 Liquid Oxygen Schematic MP-105</v>
      </c>
      <c r="AJ138" s="40" t="str">
        <f ca="1">IFERROR(__xludf.DUMMYFUNCTION("VLOOKUP($D253,IMPORTRANGE(""1F5N2lheBqU_ssv2fEg7XSiyl0_Jtf24RQubw3IWp7fc"",""'LC-2 BOM'!C2:AF1000""),AB$1,FALSE)"),"WFF LC-2 Liquid Oxygen Schematic MP-105")</f>
        <v>WFF LC-2 Liquid Oxygen Schematic MP-105</v>
      </c>
      <c r="AK138" s="40" t="str">
        <f ca="1">IFERROR(__xludf.DUMMYFUNCTION("VLOOKUP($D253,IMPORTRANGE(""1F5N2lheBqU_ssv2fEg7XSiyl0_Jtf24RQubw3IWp7fc"",""'LC-2 BOM'!C2:AF1000""),AB$1,FALSE)"),"WFF LC-2 Liquid Oxygen Schematic MP-105")</f>
        <v>WFF LC-2 Liquid Oxygen Schematic MP-105</v>
      </c>
      <c r="AL138" s="40" t="str">
        <f ca="1">IFERROR(__xludf.DUMMYFUNCTION("VLOOKUP($D253,IMPORTRANGE(""1F5N2lheBqU_ssv2fEg7XSiyl0_Jtf24RQubw3IWp7fc"",""'LC-2 BOM'!C2:AF1000""),AB$1,FALSE)"),"WFF LC-2 Liquid Oxygen Schematic MP-105")</f>
        <v>WFF LC-2 Liquid Oxygen Schematic MP-105</v>
      </c>
      <c r="AM138" s="40" t="str">
        <f ca="1">IFERROR(__xludf.DUMMYFUNCTION("VLOOKUP($D253,IMPORTRANGE(""1F5N2lheBqU_ssv2fEg7XSiyl0_Jtf24RQubw3IWp7fc"",""'LC-2 BOM'!C2:AF1000""),AB$1,FALSE)"),"WFF LC-2 Liquid Oxygen Schematic MP-105")</f>
        <v>WFF LC-2 Liquid Oxygen Schematic MP-105</v>
      </c>
      <c r="AN138" s="40" t="str">
        <f ca="1">IFERROR(__xludf.DUMMYFUNCTION("VLOOKUP($D253,IMPORTRANGE(""1F5N2lheBqU_ssv2fEg7XSiyl0_Jtf24RQubw3IWp7fc"",""'LC-2 BOM'!C2:AF1000""),AB$1,FALSE)"),"WFF LC-2 Liquid Oxygen Schematic MP-105")</f>
        <v>WFF LC-2 Liquid Oxygen Schematic MP-105</v>
      </c>
      <c r="AO138" s="40" t="str">
        <f ca="1">IFERROR(__xludf.DUMMYFUNCTION("VLOOKUP($D253,IMPORTRANGE(""1F5N2lheBqU_ssv2fEg7XSiyl0_Jtf24RQubw3IWp7fc"",""'LC-2 BOM'!C2:AF1000""),AB$1,FALSE)"),"WFF LC-2 Liquid Oxygen Schematic MP-105")</f>
        <v>WFF LC-2 Liquid Oxygen Schematic MP-105</v>
      </c>
      <c r="AP138" s="40" t="str">
        <f ca="1">IFERROR(__xludf.DUMMYFUNCTION("VLOOKUP($D253,IMPORTRANGE(""1F5N2lheBqU_ssv2fEg7XSiyl0_Jtf24RQubw3IWp7fc"",""'LC-2 BOM'!C2:AF1000""),AB$1,FALSE)"),"WFF LC-2 Liquid Oxygen Schematic MP-105")</f>
        <v>WFF LC-2 Liquid Oxygen Schematic MP-105</v>
      </c>
      <c r="AQ138" s="40" t="str">
        <f ca="1">IFERROR(__xludf.DUMMYFUNCTION("VLOOKUP($D253,IMPORTRANGE(""1F5N2lheBqU_ssv2fEg7XSiyl0_Jtf24RQubw3IWp7fc"",""'LC-2 BOM'!C2:AF1000""),AB$1,FALSE)"),"WFF LC-2 Liquid Oxygen Schematic MP-105")</f>
        <v>WFF LC-2 Liquid Oxygen Schematic MP-105</v>
      </c>
      <c r="AR138" s="40" t="str">
        <f ca="1">IFERROR(__xludf.DUMMYFUNCTION("VLOOKUP($D253,IMPORTRANGE(""1F5N2lheBqU_ssv2fEg7XSiyl0_Jtf24RQubw3IWp7fc"",""'LC-2 BOM'!C2:AF1000""),AB$1,FALSE)"),"WFF LC-2 Liquid Oxygen Schematic MP-105")</f>
        <v>WFF LC-2 Liquid Oxygen Schematic MP-105</v>
      </c>
      <c r="AS138" s="40" t="str">
        <f ca="1">IFERROR(__xludf.DUMMYFUNCTION("VLOOKUP($D253,IMPORTRANGE(""1F5N2lheBqU_ssv2fEg7XSiyl0_Jtf24RQubw3IWp7fc"",""'LC-2 BOM'!C2:AF1000""),AB$1,FALSE)"),"WFF LC-2 Liquid Oxygen Schematic MP-105")</f>
        <v>WFF LC-2 Liquid Oxygen Schematic MP-105</v>
      </c>
      <c r="AT138" s="40" t="str">
        <f ca="1">IFERROR(__xludf.DUMMYFUNCTION("VLOOKUP($D253,IMPORTRANGE(""1F5N2lheBqU_ssv2fEg7XSiyl0_Jtf24RQubw3IWp7fc"",""'LC-2 BOM'!C2:AF1000""),AB$1,FALSE)"),"WFF LC-2 Liquid Oxygen Schematic MP-105")</f>
        <v>WFF LC-2 Liquid Oxygen Schematic MP-105</v>
      </c>
      <c r="AU138" s="40" t="str">
        <f ca="1">IFERROR(__xludf.DUMMYFUNCTION("VLOOKUP($D253,IMPORTRANGE(""1F5N2lheBqU_ssv2fEg7XSiyl0_Jtf24RQubw3IWp7fc"",""'LC-2 BOM'!C2:AF1000""),AB$1,FALSE)"),"WFF LC-2 Liquid Oxygen Schematic MP-105")</f>
        <v>WFF LC-2 Liquid Oxygen Schematic MP-105</v>
      </c>
      <c r="AV138" s="40" t="str">
        <f ca="1">IFERROR(__xludf.DUMMYFUNCTION("VLOOKUP($D253,IMPORTRANGE(""1F5N2lheBqU_ssv2fEg7XSiyl0_Jtf24RQubw3IWp7fc"",""'LC-2 BOM'!C2:AF1000""),AB$1,FALSE)"),"WFF LC-2 Liquid Oxygen Schematic MP-105")</f>
        <v>WFF LC-2 Liquid Oxygen Schematic MP-105</v>
      </c>
      <c r="AW138" s="40" t="str">
        <f ca="1">IFERROR(__xludf.DUMMYFUNCTION("VLOOKUP($D253,IMPORTRANGE(""1F5N2lheBqU_ssv2fEg7XSiyl0_Jtf24RQubw3IWp7fc"",""'LC-2 BOM'!C2:AF1000""),AB$1,FALSE)"),"WFF LC-2 Liquid Oxygen Schematic MP-105")</f>
        <v>WFF LC-2 Liquid Oxygen Schematic MP-105</v>
      </c>
      <c r="AX138" s="40" t="str">
        <f ca="1">IFERROR(__xludf.DUMMYFUNCTION("VLOOKUP($D253,IMPORTRANGE(""1F5N2lheBqU_ssv2fEg7XSiyl0_Jtf24RQubw3IWp7fc"",""'LC-2 BOM'!C2:AF1000""),AB$1,FALSE)"),"WFF LC-2 Liquid Oxygen Schematic MP-105")</f>
        <v>WFF LC-2 Liquid Oxygen Schematic MP-105</v>
      </c>
      <c r="AY138" s="40" t="str">
        <f ca="1">IFERROR(__xludf.DUMMYFUNCTION("VLOOKUP($D253,IMPORTRANGE(""1F5N2lheBqU_ssv2fEg7XSiyl0_Jtf24RQubw3IWp7fc"",""'LC-2 BOM'!C2:AF1000""),AB$1,FALSE)"),"WFF LC-2 Liquid Oxygen Schematic MP-105")</f>
        <v>WFF LC-2 Liquid Oxygen Schematic MP-105</v>
      </c>
      <c r="AZ138" s="40" t="str">
        <f ca="1">IFERROR(__xludf.DUMMYFUNCTION("VLOOKUP($D253,IMPORTRANGE(""1F5N2lheBqU_ssv2fEg7XSiyl0_Jtf24RQubw3IWp7fc"",""'LC-2 BOM'!C2:AF1000""),AB$1,FALSE)"),"WFF LC-2 Liquid Oxygen Schematic MP-105")</f>
        <v>WFF LC-2 Liquid Oxygen Schematic MP-105</v>
      </c>
      <c r="BA138" s="40" t="str">
        <f ca="1">IFERROR(__xludf.DUMMYFUNCTION("VLOOKUP($D253,IMPORTRANGE(""1F5N2lheBqU_ssv2fEg7XSiyl0_Jtf24RQubw3IWp7fc"",""'LC-2 BOM'!C2:AF1000""),AB$1,FALSE)"),"WFF LC-2 Liquid Oxygen Schematic MP-105")</f>
        <v>WFF LC-2 Liquid Oxygen Schematic MP-105</v>
      </c>
    </row>
    <row r="139" spans="1:53" ht="14.25">
      <c r="A139" s="119" t="str">
        <f>CONCATENATE(VLOOKUP(E139,Systems,2,FALSE),"-",VLOOKUP(F139,Subsystems,2,FALSE),"-",VLOOKUP(G139,Components,2,FALSE),"-",VLOOKUP(R139,Metrics,2,FALSE),"-",B139)</f>
        <v>LOX-LS1-PRS-Ps-415</v>
      </c>
      <c r="B139" s="100">
        <v>415</v>
      </c>
      <c r="C139" s="99" t="s">
        <v>392</v>
      </c>
      <c r="D139" s="103" t="s">
        <v>393</v>
      </c>
      <c r="E139" s="99" t="s">
        <v>184</v>
      </c>
      <c r="F139" s="99" t="s">
        <v>220</v>
      </c>
      <c r="G139" s="99" t="s">
        <v>177</v>
      </c>
      <c r="H139" s="100" t="s">
        <v>147</v>
      </c>
      <c r="I139" s="100" t="str">
        <f>VLOOKUP(L139,InterfaceCards,2,FALSE)</f>
        <v>C2</v>
      </c>
      <c r="J139" s="39" t="str">
        <f>VLOOKUP(I139,'REF - Interface Cards'!$F$2:$G$11,2,FALSE)</f>
        <v>CB8</v>
      </c>
      <c r="K139" s="100">
        <f>VLOOKUP(L139,InterfaceCards,3,FALSE)</f>
        <v>1</v>
      </c>
      <c r="L139" s="99" t="s">
        <v>221</v>
      </c>
      <c r="M139" s="99">
        <v>17</v>
      </c>
      <c r="N139" s="96">
        <v>14</v>
      </c>
      <c r="O139" s="100" t="s">
        <v>187</v>
      </c>
      <c r="P139" s="205"/>
      <c r="Q139" s="205"/>
      <c r="R139" s="268" t="s">
        <v>178</v>
      </c>
      <c r="S139" s="119" t="s">
        <v>345</v>
      </c>
      <c r="T139" s="264"/>
      <c r="U139" s="205"/>
      <c r="V139" s="205" t="b">
        <v>0</v>
      </c>
      <c r="W139" s="115" t="str">
        <f>CONCATENATE(L139,":",N139)</f>
        <v>AI11:14</v>
      </c>
      <c r="X139" s="40" t="str">
        <f ca="1">IFERROR(__xludf.DUMMYFUNCTION("VLOOKUP($D119,IMPORTRANGE(""1F5N2lheBqU_ssv2fEg7XSiyl0_Jtf24RQubw3IWp7fc"",""'LC-2 BOM'!C2:AF1000""),X$1,FALSE)"),"05C360")</f>
        <v>05C360</v>
      </c>
      <c r="Y139" s="40" t="str">
        <f ca="1">IFERROR(__xludf.DUMMYFUNCTION("VLOOKUP($D182,IMPORTRANGE(""1F5N2lheBqU_ssv2fEg7XSiyl0_Jtf24RQubw3IWp7fc"",""'LC-2 BOM'!C2:AF900""),Y$1,FALSE)"),"Pressure Transducer")</f>
        <v>Pressure Transducer</v>
      </c>
      <c r="Z139" s="40" t="str">
        <f ca="1">IFERROR(__xludf.DUMMYFUNCTION("VLOOKUP($D182,IMPORTRANGE(""1F5N2lheBqU_ssv2fEg7XSiyl0_Jtf24RQubw3IWp7fc"",""'LC-2 BOM'!C2:AF900""),Y$1,FALSE)"),"Pressure Transducer")</f>
        <v>Pressure Transducer</v>
      </c>
      <c r="AA139" s="40" t="str">
        <f ca="1">IFERROR(__xludf.DUMMYFUNCTION("VLOOKUP($D182,IMPORTRANGE(""1F5N2lheBqU_ssv2fEg7XSiyl0_Jtf24RQubw3IWp7fc"",""'LC-2 BOM'!C2:AF900""),Y$1,FALSE)"),"Pressure Transducer")</f>
        <v>Pressure Transducer</v>
      </c>
      <c r="AB139" s="40" t="str">
        <f ca="1">IFERROR(__xludf.DUMMYFUNCTION("VLOOKUP($D182,IMPORTRANGE(""1F5N2lheBqU_ssv2fEg7XSiyl0_Jtf24RQubw3IWp7fc"",""'LC-2 BOM'!C2:AF1000""),AB$1,FALSE)"),"WFF LC-2 Liquid Oxygen Schematic MP-105")</f>
        <v>WFF LC-2 Liquid Oxygen Schematic MP-105</v>
      </c>
      <c r="AC139" s="40" t="str">
        <f ca="1">IFERROR(__xludf.DUMMYFUNCTION("VLOOKUP($D182,IMPORTRANGE(""1F5N2lheBqU_ssv2fEg7XSiyl0_Jtf24RQubw3IWp7fc"",""'LC-2 BOM'!C2:AF1000""),AB$1,FALSE)"),"WFF LC-2 Liquid Oxygen Schematic MP-105")</f>
        <v>WFF LC-2 Liquid Oxygen Schematic MP-105</v>
      </c>
      <c r="AD139" s="40" t="str">
        <f ca="1">IFERROR(__xludf.DUMMYFUNCTION("VLOOKUP($D182,IMPORTRANGE(""1F5N2lheBqU_ssv2fEg7XSiyl0_Jtf24RQubw3IWp7fc"",""'LC-2 BOM'!C2:AF1000""),AB$1,FALSE)"),"WFF LC-2 Liquid Oxygen Schematic MP-105")</f>
        <v>WFF LC-2 Liquid Oxygen Schematic MP-105</v>
      </c>
      <c r="AE139" s="40" t="str">
        <f ca="1">IFERROR(__xludf.DUMMYFUNCTION("VLOOKUP($D182,IMPORTRANGE(""1F5N2lheBqU_ssv2fEg7XSiyl0_Jtf24RQubw3IWp7fc"",""'LC-2 BOM'!C2:AF1000""),AB$1,FALSE)"),"WFF LC-2 Liquid Oxygen Schematic MP-105")</f>
        <v>WFF LC-2 Liquid Oxygen Schematic MP-105</v>
      </c>
      <c r="AF139" s="40" t="str">
        <f ca="1">IFERROR(__xludf.DUMMYFUNCTION("VLOOKUP($D182,IMPORTRANGE(""1F5N2lheBqU_ssv2fEg7XSiyl0_Jtf24RQubw3IWp7fc"",""'LC-2 BOM'!C2:AF1000""),AB$1,FALSE)"),"WFF LC-2 Liquid Oxygen Schematic MP-105")</f>
        <v>WFF LC-2 Liquid Oxygen Schematic MP-105</v>
      </c>
      <c r="AG139" s="40" t="str">
        <f ca="1">IFERROR(__xludf.DUMMYFUNCTION("VLOOKUP($D182,IMPORTRANGE(""1F5N2lheBqU_ssv2fEg7XSiyl0_Jtf24RQubw3IWp7fc"",""'LC-2 BOM'!C2:AF1000""),AB$1,FALSE)"),"WFF LC-2 Liquid Oxygen Schematic MP-105")</f>
        <v>WFF LC-2 Liquid Oxygen Schematic MP-105</v>
      </c>
      <c r="AH139" s="40" t="str">
        <f ca="1">IFERROR(__xludf.DUMMYFUNCTION("VLOOKUP($D182,IMPORTRANGE(""1F5N2lheBqU_ssv2fEg7XSiyl0_Jtf24RQubw3IWp7fc"",""'LC-2 BOM'!C2:AF1000""),AB$1,FALSE)"),"WFF LC-2 Liquid Oxygen Schematic MP-105")</f>
        <v>WFF LC-2 Liquid Oxygen Schematic MP-105</v>
      </c>
      <c r="AI139" s="40" t="str">
        <f ca="1">IFERROR(__xludf.DUMMYFUNCTION("VLOOKUP($D182,IMPORTRANGE(""1F5N2lheBqU_ssv2fEg7XSiyl0_Jtf24RQubw3IWp7fc"",""'LC-2 BOM'!C2:AF1000""),AB$1,FALSE)"),"WFF LC-2 Liquid Oxygen Schematic MP-105")</f>
        <v>WFF LC-2 Liquid Oxygen Schematic MP-105</v>
      </c>
      <c r="AJ139" s="40" t="str">
        <f ca="1">IFERROR(__xludf.DUMMYFUNCTION("VLOOKUP($D182,IMPORTRANGE(""1F5N2lheBqU_ssv2fEg7XSiyl0_Jtf24RQubw3IWp7fc"",""'LC-2 BOM'!C2:AF1000""),AB$1,FALSE)"),"WFF LC-2 Liquid Oxygen Schematic MP-105")</f>
        <v>WFF LC-2 Liquid Oxygen Schematic MP-105</v>
      </c>
      <c r="AK139" s="40" t="str">
        <f ca="1">IFERROR(__xludf.DUMMYFUNCTION("VLOOKUP($D182,IMPORTRANGE(""1F5N2lheBqU_ssv2fEg7XSiyl0_Jtf24RQubw3IWp7fc"",""'LC-2 BOM'!C2:AF1000""),AB$1,FALSE)"),"WFF LC-2 Liquid Oxygen Schematic MP-105")</f>
        <v>WFF LC-2 Liquid Oxygen Schematic MP-105</v>
      </c>
      <c r="AL139" s="40" t="str">
        <f ca="1">IFERROR(__xludf.DUMMYFUNCTION("VLOOKUP($D182,IMPORTRANGE(""1F5N2lheBqU_ssv2fEg7XSiyl0_Jtf24RQubw3IWp7fc"",""'LC-2 BOM'!C2:AF1000""),AB$1,FALSE)"),"WFF LC-2 Liquid Oxygen Schematic MP-105")</f>
        <v>WFF LC-2 Liquid Oxygen Schematic MP-105</v>
      </c>
      <c r="AM139" s="40" t="str">
        <f ca="1">IFERROR(__xludf.DUMMYFUNCTION("VLOOKUP($D182,IMPORTRANGE(""1F5N2lheBqU_ssv2fEg7XSiyl0_Jtf24RQubw3IWp7fc"",""'LC-2 BOM'!C2:AF1000""),AB$1,FALSE)"),"WFF LC-2 Liquid Oxygen Schematic MP-105")</f>
        <v>WFF LC-2 Liquid Oxygen Schematic MP-105</v>
      </c>
      <c r="AN139" s="40" t="str">
        <f ca="1">IFERROR(__xludf.DUMMYFUNCTION("VLOOKUP($D182,IMPORTRANGE(""1F5N2lheBqU_ssv2fEg7XSiyl0_Jtf24RQubw3IWp7fc"",""'LC-2 BOM'!C2:AF1000""),AB$1,FALSE)"),"WFF LC-2 Liquid Oxygen Schematic MP-105")</f>
        <v>WFF LC-2 Liquid Oxygen Schematic MP-105</v>
      </c>
      <c r="AO139" s="40" t="str">
        <f ca="1">IFERROR(__xludf.DUMMYFUNCTION("VLOOKUP($D182,IMPORTRANGE(""1F5N2lheBqU_ssv2fEg7XSiyl0_Jtf24RQubw3IWp7fc"",""'LC-2 BOM'!C2:AF1000""),AB$1,FALSE)"),"WFF LC-2 Liquid Oxygen Schematic MP-105")</f>
        <v>WFF LC-2 Liquid Oxygen Schematic MP-105</v>
      </c>
      <c r="AP139" s="40" t="str">
        <f ca="1">IFERROR(__xludf.DUMMYFUNCTION("VLOOKUP($D182,IMPORTRANGE(""1F5N2lheBqU_ssv2fEg7XSiyl0_Jtf24RQubw3IWp7fc"",""'LC-2 BOM'!C2:AF1000""),AB$1,FALSE)"),"WFF LC-2 Liquid Oxygen Schematic MP-105")</f>
        <v>WFF LC-2 Liquid Oxygen Schematic MP-105</v>
      </c>
      <c r="AQ139" s="40" t="str">
        <f ca="1">IFERROR(__xludf.DUMMYFUNCTION("VLOOKUP($D182,IMPORTRANGE(""1F5N2lheBqU_ssv2fEg7XSiyl0_Jtf24RQubw3IWp7fc"",""'LC-2 BOM'!C2:AF1000""),AB$1,FALSE)"),"WFF LC-2 Liquid Oxygen Schematic MP-105")</f>
        <v>WFF LC-2 Liquid Oxygen Schematic MP-105</v>
      </c>
      <c r="AR139" s="40" t="str">
        <f ca="1">IFERROR(__xludf.DUMMYFUNCTION("VLOOKUP($D182,IMPORTRANGE(""1F5N2lheBqU_ssv2fEg7XSiyl0_Jtf24RQubw3IWp7fc"",""'LC-2 BOM'!C2:AF1000""),AB$1,FALSE)"),"WFF LC-2 Liquid Oxygen Schematic MP-105")</f>
        <v>WFF LC-2 Liquid Oxygen Schematic MP-105</v>
      </c>
      <c r="AS139" s="40" t="str">
        <f ca="1">IFERROR(__xludf.DUMMYFUNCTION("VLOOKUP($D182,IMPORTRANGE(""1F5N2lheBqU_ssv2fEg7XSiyl0_Jtf24RQubw3IWp7fc"",""'LC-2 BOM'!C2:AF1000""),AB$1,FALSE)"),"WFF LC-2 Liquid Oxygen Schematic MP-105")</f>
        <v>WFF LC-2 Liquid Oxygen Schematic MP-105</v>
      </c>
      <c r="AT139" s="40" t="str">
        <f ca="1">IFERROR(__xludf.DUMMYFUNCTION("VLOOKUP($D182,IMPORTRANGE(""1F5N2lheBqU_ssv2fEg7XSiyl0_Jtf24RQubw3IWp7fc"",""'LC-2 BOM'!C2:AF1000""),AB$1,FALSE)"),"WFF LC-2 Liquid Oxygen Schematic MP-105")</f>
        <v>WFF LC-2 Liquid Oxygen Schematic MP-105</v>
      </c>
      <c r="AU139" s="40" t="str">
        <f ca="1">IFERROR(__xludf.DUMMYFUNCTION("VLOOKUP($D182,IMPORTRANGE(""1F5N2lheBqU_ssv2fEg7XSiyl0_Jtf24RQubw3IWp7fc"",""'LC-2 BOM'!C2:AF1000""),AB$1,FALSE)"),"WFF LC-2 Liquid Oxygen Schematic MP-105")</f>
        <v>WFF LC-2 Liquid Oxygen Schematic MP-105</v>
      </c>
      <c r="AV139" s="40" t="str">
        <f ca="1">IFERROR(__xludf.DUMMYFUNCTION("VLOOKUP($D182,IMPORTRANGE(""1F5N2lheBqU_ssv2fEg7XSiyl0_Jtf24RQubw3IWp7fc"",""'LC-2 BOM'!C2:AF1000""),AB$1,FALSE)"),"WFF LC-2 Liquid Oxygen Schematic MP-105")</f>
        <v>WFF LC-2 Liquid Oxygen Schematic MP-105</v>
      </c>
      <c r="AW139" s="40" t="str">
        <f ca="1">IFERROR(__xludf.DUMMYFUNCTION("VLOOKUP($D182,IMPORTRANGE(""1F5N2lheBqU_ssv2fEg7XSiyl0_Jtf24RQubw3IWp7fc"",""'LC-2 BOM'!C2:AF1000""),AB$1,FALSE)"),"WFF LC-2 Liquid Oxygen Schematic MP-105")</f>
        <v>WFF LC-2 Liquid Oxygen Schematic MP-105</v>
      </c>
      <c r="AX139" s="40" t="str">
        <f ca="1">IFERROR(__xludf.DUMMYFUNCTION("VLOOKUP($D182,IMPORTRANGE(""1F5N2lheBqU_ssv2fEg7XSiyl0_Jtf24RQubw3IWp7fc"",""'LC-2 BOM'!C2:AF1000""),AB$1,FALSE)"),"WFF LC-2 Liquid Oxygen Schematic MP-105")</f>
        <v>WFF LC-2 Liquid Oxygen Schematic MP-105</v>
      </c>
      <c r="AY139" s="40" t="str">
        <f ca="1">IFERROR(__xludf.DUMMYFUNCTION("VLOOKUP($D182,IMPORTRANGE(""1F5N2lheBqU_ssv2fEg7XSiyl0_Jtf24RQubw3IWp7fc"",""'LC-2 BOM'!C2:AF1000""),AB$1,FALSE)"),"WFF LC-2 Liquid Oxygen Schematic MP-105")</f>
        <v>WFF LC-2 Liquid Oxygen Schematic MP-105</v>
      </c>
      <c r="AZ139" s="40" t="str">
        <f ca="1">IFERROR(__xludf.DUMMYFUNCTION("VLOOKUP($D182,IMPORTRANGE(""1F5N2lheBqU_ssv2fEg7XSiyl0_Jtf24RQubw3IWp7fc"",""'LC-2 BOM'!C2:AF1000""),AB$1,FALSE)"),"WFF LC-2 Liquid Oxygen Schematic MP-105")</f>
        <v>WFF LC-2 Liquid Oxygen Schematic MP-105</v>
      </c>
      <c r="BA139" s="40" t="str">
        <f ca="1">IFERROR(__xludf.DUMMYFUNCTION("VLOOKUP($D182,IMPORTRANGE(""1F5N2lheBqU_ssv2fEg7XSiyl0_Jtf24RQubw3IWp7fc"",""'LC-2 BOM'!C2:AF1000""),AB$1,FALSE)"),"WFF LC-2 Liquid Oxygen Schematic MP-105")</f>
        <v>WFF LC-2 Liquid Oxygen Schematic MP-105</v>
      </c>
    </row>
    <row r="140" spans="1:53" ht="14.25">
      <c r="A140" s="119" t="str">
        <f>CONCATENATE(VLOOKUP(E140,Systems,2,FALSE),"-",VLOOKUP(F140,Subsystems,2,FALSE),"-",VLOOKUP(G140,Components,2,FALSE),"-",VLOOKUP(R140,Metrics,2,FALSE),"-",B140)</f>
        <v>LOX-LT1-PRS-Ps-456</v>
      </c>
      <c r="B140" s="100">
        <v>456</v>
      </c>
      <c r="C140" s="99" t="s">
        <v>394</v>
      </c>
      <c r="D140" s="104" t="s">
        <v>395</v>
      </c>
      <c r="E140" s="99" t="s">
        <v>184</v>
      </c>
      <c r="F140" s="99" t="s">
        <v>194</v>
      </c>
      <c r="G140" s="99" t="s">
        <v>177</v>
      </c>
      <c r="H140" s="99" t="s">
        <v>147</v>
      </c>
      <c r="I140" s="100" t="str">
        <f>VLOOKUP(L140,InterfaceCards,2,FALSE)</f>
        <v>C2</v>
      </c>
      <c r="J140" s="39" t="str">
        <f>VLOOKUP(I140,'REF - Interface Cards'!$F$2:$G$11,2,FALSE)</f>
        <v>CB8</v>
      </c>
      <c r="K140" s="100">
        <f>VLOOKUP(L140,InterfaceCards,3,FALSE)</f>
        <v>7</v>
      </c>
      <c r="L140" s="99" t="s">
        <v>396</v>
      </c>
      <c r="M140" s="99">
        <v>1</v>
      </c>
      <c r="N140" s="96" t="s">
        <v>91</v>
      </c>
      <c r="O140" s="99" t="s">
        <v>187</v>
      </c>
      <c r="P140" s="99" t="s">
        <v>194</v>
      </c>
      <c r="Q140" s="205"/>
      <c r="R140" s="119" t="s">
        <v>178</v>
      </c>
      <c r="S140" s="119" t="s">
        <v>179</v>
      </c>
      <c r="T140" s="100"/>
      <c r="U140" s="205"/>
      <c r="V140" s="205" t="b">
        <v>0</v>
      </c>
      <c r="W140" s="115" t="str">
        <f>CONCATENATE(L140,":",N140)</f>
        <v>AI14:00</v>
      </c>
      <c r="X140" s="40" t="str">
        <f ca="1">IFERROR(__xludf.DUMMYFUNCTION("VLOOKUP($D119,IMPORTRANGE(""1F5N2lheBqU_ssv2fEg7XSiyl0_Jtf24RQubw3IWp7fc"",""'LC-2 BOM'!C2:AF1000""),X$1,FALSE)"),"05C360")</f>
        <v>05C360</v>
      </c>
      <c r="Y140" s="40" t="str">
        <f ca="1">IFERROR(__xludf.DUMMYFUNCTION("VLOOKUP($D274,IMPORTRANGE(""1F5N2lheBqU_ssv2fEg7XSiyl0_Jtf24RQubw3IWp7fc"",""'LC-2 BOM'!C2:AF900""),Y$1,FALSE)"),"Pressure Transducer")</f>
        <v>Pressure Transducer</v>
      </c>
      <c r="Z140" s="40" t="str">
        <f ca="1">IFERROR(__xludf.DUMMYFUNCTION("VLOOKUP($D274,IMPORTRANGE(""1F5N2lheBqU_ssv2fEg7XSiyl0_Jtf24RQubw3IWp7fc"",""'LC-2 BOM'!C2:AF900""),Y$1,FALSE)"),"Pressure Transducer")</f>
        <v>Pressure Transducer</v>
      </c>
      <c r="AA140" s="40" t="str">
        <f ca="1">IFERROR(__xludf.DUMMYFUNCTION("VLOOKUP($D274,IMPORTRANGE(""1F5N2lheBqU_ssv2fEg7XSiyl0_Jtf24RQubw3IWp7fc"",""'LC-2 BOM'!C2:AF900""),Y$1,FALSE)"),"Pressure Transducer")</f>
        <v>Pressure Transducer</v>
      </c>
      <c r="AB140" s="40" t="str">
        <f ca="1">IFERROR(__xludf.DUMMYFUNCTION("VLOOKUP($D274,IMPORTRANGE(""1F5N2lheBqU_ssv2fEg7XSiyl0_Jtf24RQubw3IWp7fc"",""'LC-2 BOM'!C2:AF1000""),AB$1,FALSE)"),"WFF LC-2 LO2 Storage Schematic - MP-104")</f>
        <v>WFF LC-2 LO2 Storage Schematic - MP-104</v>
      </c>
      <c r="AC140" s="40" t="str">
        <f ca="1">IFERROR(__xludf.DUMMYFUNCTION("VLOOKUP($D274,IMPORTRANGE(""1F5N2lheBqU_ssv2fEg7XSiyl0_Jtf24RQubw3IWp7fc"",""'LC-2 BOM'!C2:AF1000""),AB$1,FALSE)"),"WFF LC-2 LO2 Storage Schematic - MP-104")</f>
        <v>WFF LC-2 LO2 Storage Schematic - MP-104</v>
      </c>
      <c r="AD140" s="40" t="str">
        <f ca="1">IFERROR(__xludf.DUMMYFUNCTION("VLOOKUP($D274,IMPORTRANGE(""1F5N2lheBqU_ssv2fEg7XSiyl0_Jtf24RQubw3IWp7fc"",""'LC-2 BOM'!C2:AF1000""),AB$1,FALSE)"),"WFF LC-2 LO2 Storage Schematic - MP-104")</f>
        <v>WFF LC-2 LO2 Storage Schematic - MP-104</v>
      </c>
      <c r="AE140" s="40" t="str">
        <f ca="1">IFERROR(__xludf.DUMMYFUNCTION("VLOOKUP($D274,IMPORTRANGE(""1F5N2lheBqU_ssv2fEg7XSiyl0_Jtf24RQubw3IWp7fc"",""'LC-2 BOM'!C2:AF1000""),AB$1,FALSE)"),"WFF LC-2 LO2 Storage Schematic - MP-104")</f>
        <v>WFF LC-2 LO2 Storage Schematic - MP-104</v>
      </c>
      <c r="AF140" s="40" t="str">
        <f ca="1">IFERROR(__xludf.DUMMYFUNCTION("VLOOKUP($D274,IMPORTRANGE(""1F5N2lheBqU_ssv2fEg7XSiyl0_Jtf24RQubw3IWp7fc"",""'LC-2 BOM'!C2:AF1000""),AB$1,FALSE)"),"WFF LC-2 LO2 Storage Schematic - MP-104")</f>
        <v>WFF LC-2 LO2 Storage Schematic - MP-104</v>
      </c>
      <c r="AG140" s="40" t="str">
        <f ca="1">IFERROR(__xludf.DUMMYFUNCTION("VLOOKUP($D274,IMPORTRANGE(""1F5N2lheBqU_ssv2fEg7XSiyl0_Jtf24RQubw3IWp7fc"",""'LC-2 BOM'!C2:AF1000""),AB$1,FALSE)"),"WFF LC-2 LO2 Storage Schematic - MP-104")</f>
        <v>WFF LC-2 LO2 Storage Schematic - MP-104</v>
      </c>
      <c r="AH140" s="40" t="str">
        <f ca="1">IFERROR(__xludf.DUMMYFUNCTION("VLOOKUP($D274,IMPORTRANGE(""1F5N2lheBqU_ssv2fEg7XSiyl0_Jtf24RQubw3IWp7fc"",""'LC-2 BOM'!C2:AF1000""),AB$1,FALSE)"),"WFF LC-2 LO2 Storage Schematic - MP-104")</f>
        <v>WFF LC-2 LO2 Storage Schematic - MP-104</v>
      </c>
      <c r="AI140" s="40" t="str">
        <f ca="1">IFERROR(__xludf.DUMMYFUNCTION("VLOOKUP($D274,IMPORTRANGE(""1F5N2lheBqU_ssv2fEg7XSiyl0_Jtf24RQubw3IWp7fc"",""'LC-2 BOM'!C2:AF1000""),AB$1,FALSE)"),"WFF LC-2 LO2 Storage Schematic - MP-104")</f>
        <v>WFF LC-2 LO2 Storage Schematic - MP-104</v>
      </c>
      <c r="AJ140" s="40" t="str">
        <f ca="1">IFERROR(__xludf.DUMMYFUNCTION("VLOOKUP($D274,IMPORTRANGE(""1F5N2lheBqU_ssv2fEg7XSiyl0_Jtf24RQubw3IWp7fc"",""'LC-2 BOM'!C2:AF1000""),AB$1,FALSE)"),"WFF LC-2 LO2 Storage Schematic - MP-104")</f>
        <v>WFF LC-2 LO2 Storage Schematic - MP-104</v>
      </c>
      <c r="AK140" s="40" t="str">
        <f ca="1">IFERROR(__xludf.DUMMYFUNCTION("VLOOKUP($D274,IMPORTRANGE(""1F5N2lheBqU_ssv2fEg7XSiyl0_Jtf24RQubw3IWp7fc"",""'LC-2 BOM'!C2:AF1000""),AB$1,FALSE)"),"WFF LC-2 LO2 Storage Schematic - MP-104")</f>
        <v>WFF LC-2 LO2 Storage Schematic - MP-104</v>
      </c>
      <c r="AL140" s="40" t="str">
        <f ca="1">IFERROR(__xludf.DUMMYFUNCTION("VLOOKUP($D274,IMPORTRANGE(""1F5N2lheBqU_ssv2fEg7XSiyl0_Jtf24RQubw3IWp7fc"",""'LC-2 BOM'!C2:AF1000""),AB$1,FALSE)"),"WFF LC-2 LO2 Storage Schematic - MP-104")</f>
        <v>WFF LC-2 LO2 Storage Schematic - MP-104</v>
      </c>
      <c r="AM140" s="40" t="str">
        <f ca="1">IFERROR(__xludf.DUMMYFUNCTION("VLOOKUP($D274,IMPORTRANGE(""1F5N2lheBqU_ssv2fEg7XSiyl0_Jtf24RQubw3IWp7fc"",""'LC-2 BOM'!C2:AF1000""),AB$1,FALSE)"),"WFF LC-2 LO2 Storage Schematic - MP-104")</f>
        <v>WFF LC-2 LO2 Storage Schematic - MP-104</v>
      </c>
      <c r="AN140" s="40" t="str">
        <f ca="1">IFERROR(__xludf.DUMMYFUNCTION("VLOOKUP($D274,IMPORTRANGE(""1F5N2lheBqU_ssv2fEg7XSiyl0_Jtf24RQubw3IWp7fc"",""'LC-2 BOM'!C2:AF1000""),AB$1,FALSE)"),"WFF LC-2 LO2 Storage Schematic - MP-104")</f>
        <v>WFF LC-2 LO2 Storage Schematic - MP-104</v>
      </c>
      <c r="AO140" s="40" t="str">
        <f ca="1">IFERROR(__xludf.DUMMYFUNCTION("VLOOKUP($D274,IMPORTRANGE(""1F5N2lheBqU_ssv2fEg7XSiyl0_Jtf24RQubw3IWp7fc"",""'LC-2 BOM'!C2:AF1000""),AB$1,FALSE)"),"WFF LC-2 LO2 Storage Schematic - MP-104")</f>
        <v>WFF LC-2 LO2 Storage Schematic - MP-104</v>
      </c>
      <c r="AP140" s="40" t="str">
        <f ca="1">IFERROR(__xludf.DUMMYFUNCTION("VLOOKUP($D274,IMPORTRANGE(""1F5N2lheBqU_ssv2fEg7XSiyl0_Jtf24RQubw3IWp7fc"",""'LC-2 BOM'!C2:AF1000""),AB$1,FALSE)"),"WFF LC-2 LO2 Storage Schematic - MP-104")</f>
        <v>WFF LC-2 LO2 Storage Schematic - MP-104</v>
      </c>
      <c r="AQ140" s="40" t="str">
        <f ca="1">IFERROR(__xludf.DUMMYFUNCTION("VLOOKUP($D274,IMPORTRANGE(""1F5N2lheBqU_ssv2fEg7XSiyl0_Jtf24RQubw3IWp7fc"",""'LC-2 BOM'!C2:AF1000""),AB$1,FALSE)"),"WFF LC-2 LO2 Storage Schematic - MP-104")</f>
        <v>WFF LC-2 LO2 Storage Schematic - MP-104</v>
      </c>
      <c r="AR140" s="40" t="str">
        <f ca="1">IFERROR(__xludf.DUMMYFUNCTION("VLOOKUP($D274,IMPORTRANGE(""1F5N2lheBqU_ssv2fEg7XSiyl0_Jtf24RQubw3IWp7fc"",""'LC-2 BOM'!C2:AF1000""),AB$1,FALSE)"),"WFF LC-2 LO2 Storage Schematic - MP-104")</f>
        <v>WFF LC-2 LO2 Storage Schematic - MP-104</v>
      </c>
      <c r="AS140" s="40" t="str">
        <f ca="1">IFERROR(__xludf.DUMMYFUNCTION("VLOOKUP($D274,IMPORTRANGE(""1F5N2lheBqU_ssv2fEg7XSiyl0_Jtf24RQubw3IWp7fc"",""'LC-2 BOM'!C2:AF1000""),AB$1,FALSE)"),"WFF LC-2 LO2 Storage Schematic - MP-104")</f>
        <v>WFF LC-2 LO2 Storage Schematic - MP-104</v>
      </c>
      <c r="AT140" s="40" t="str">
        <f ca="1">IFERROR(__xludf.DUMMYFUNCTION("VLOOKUP($D274,IMPORTRANGE(""1F5N2lheBqU_ssv2fEg7XSiyl0_Jtf24RQubw3IWp7fc"",""'LC-2 BOM'!C2:AF1000""),AB$1,FALSE)"),"WFF LC-2 LO2 Storage Schematic - MP-104")</f>
        <v>WFF LC-2 LO2 Storage Schematic - MP-104</v>
      </c>
      <c r="AU140" s="40" t="str">
        <f ca="1">IFERROR(__xludf.DUMMYFUNCTION("VLOOKUP($D274,IMPORTRANGE(""1F5N2lheBqU_ssv2fEg7XSiyl0_Jtf24RQubw3IWp7fc"",""'LC-2 BOM'!C2:AF1000""),AB$1,FALSE)"),"WFF LC-2 LO2 Storage Schematic - MP-104")</f>
        <v>WFF LC-2 LO2 Storage Schematic - MP-104</v>
      </c>
      <c r="AV140" s="40" t="str">
        <f ca="1">IFERROR(__xludf.DUMMYFUNCTION("VLOOKUP($D274,IMPORTRANGE(""1F5N2lheBqU_ssv2fEg7XSiyl0_Jtf24RQubw3IWp7fc"",""'LC-2 BOM'!C2:AF1000""),AB$1,FALSE)"),"WFF LC-2 LO2 Storage Schematic - MP-104")</f>
        <v>WFF LC-2 LO2 Storage Schematic - MP-104</v>
      </c>
      <c r="AW140" s="40" t="str">
        <f ca="1">IFERROR(__xludf.DUMMYFUNCTION("VLOOKUP($D274,IMPORTRANGE(""1F5N2lheBqU_ssv2fEg7XSiyl0_Jtf24RQubw3IWp7fc"",""'LC-2 BOM'!C2:AF1000""),AB$1,FALSE)"),"WFF LC-2 LO2 Storage Schematic - MP-104")</f>
        <v>WFF LC-2 LO2 Storage Schematic - MP-104</v>
      </c>
      <c r="AX140" s="40" t="str">
        <f ca="1">IFERROR(__xludf.DUMMYFUNCTION("VLOOKUP($D274,IMPORTRANGE(""1F5N2lheBqU_ssv2fEg7XSiyl0_Jtf24RQubw3IWp7fc"",""'LC-2 BOM'!C2:AF1000""),AB$1,FALSE)"),"WFF LC-2 LO2 Storage Schematic - MP-104")</f>
        <v>WFF LC-2 LO2 Storage Schematic - MP-104</v>
      </c>
      <c r="AY140" s="40" t="str">
        <f ca="1">IFERROR(__xludf.DUMMYFUNCTION("VLOOKUP($D274,IMPORTRANGE(""1F5N2lheBqU_ssv2fEg7XSiyl0_Jtf24RQubw3IWp7fc"",""'LC-2 BOM'!C2:AF1000""),AB$1,FALSE)"),"WFF LC-2 LO2 Storage Schematic - MP-104")</f>
        <v>WFF LC-2 LO2 Storage Schematic - MP-104</v>
      </c>
      <c r="AZ140" s="40" t="str">
        <f ca="1">IFERROR(__xludf.DUMMYFUNCTION("VLOOKUP($D274,IMPORTRANGE(""1F5N2lheBqU_ssv2fEg7XSiyl0_Jtf24RQubw3IWp7fc"",""'LC-2 BOM'!C2:AF1000""),AB$1,FALSE)"),"WFF LC-2 LO2 Storage Schematic - MP-104")</f>
        <v>WFF LC-2 LO2 Storage Schematic - MP-104</v>
      </c>
      <c r="BA140" s="40" t="str">
        <f ca="1">IFERROR(__xludf.DUMMYFUNCTION("VLOOKUP($D274,IMPORTRANGE(""1F5N2lheBqU_ssv2fEg7XSiyl0_Jtf24RQubw3IWp7fc"",""'LC-2 BOM'!C2:AF1000""),AB$1,FALSE)"),"WFF LC-2 LO2 Storage Schematic - MP-104")</f>
        <v>WFF LC-2 LO2 Storage Schematic - MP-104</v>
      </c>
    </row>
    <row r="141" spans="1:53" ht="15">
      <c r="A141" s="119" t="str">
        <f>CONCATENATE(VLOOKUP(E141,Systems,2,FALSE),"-",VLOOKUP(F141,Subsystems,2,FALSE),"-",VLOOKUP(G141,Components,2,FALSE),"-",VLOOKUP(R141,Metrics,2,FALSE),"-",B141)</f>
        <v>LOX-LT2-PRS-Ps-457</v>
      </c>
      <c r="B141" s="100">
        <v>457</v>
      </c>
      <c r="C141" s="160" t="s">
        <v>397</v>
      </c>
      <c r="D141" s="104" t="s">
        <v>398</v>
      </c>
      <c r="E141" s="99" t="s">
        <v>184</v>
      </c>
      <c r="F141" s="99" t="s">
        <v>185</v>
      </c>
      <c r="G141" s="99" t="s">
        <v>177</v>
      </c>
      <c r="H141" s="99" t="s">
        <v>147</v>
      </c>
      <c r="I141" s="100" t="str">
        <f>VLOOKUP(L141,InterfaceCards,2,FALSE)</f>
        <v>C2</v>
      </c>
      <c r="J141" s="39" t="str">
        <f>VLOOKUP(I141,'REF - Interface Cards'!$F$2:$G$11,2,FALSE)</f>
        <v>CB8</v>
      </c>
      <c r="K141" s="100">
        <f>VLOOKUP(L141,InterfaceCards,3,FALSE)</f>
        <v>7</v>
      </c>
      <c r="L141" s="99" t="s">
        <v>396</v>
      </c>
      <c r="M141" s="99">
        <v>2</v>
      </c>
      <c r="N141" s="96" t="s">
        <v>104</v>
      </c>
      <c r="O141" s="99" t="s">
        <v>187</v>
      </c>
      <c r="P141" s="99" t="s">
        <v>185</v>
      </c>
      <c r="Q141" s="205"/>
      <c r="R141" s="119" t="s">
        <v>178</v>
      </c>
      <c r="S141" s="209" t="s">
        <v>179</v>
      </c>
      <c r="T141" s="100"/>
      <c r="U141" s="205"/>
      <c r="V141" s="205" t="b">
        <v>0</v>
      </c>
      <c r="W141" s="115" t="str">
        <f>CONCATENATE(L141,":",N141)</f>
        <v>AI14:01</v>
      </c>
      <c r="X141" s="40" t="str">
        <f ca="1">IFERROR(__xludf.DUMMYFUNCTION("VLOOKUP($D119,IMPORTRANGE(""1F5N2lheBqU_ssv2fEg7XSiyl0_Jtf24RQubw3IWp7fc"",""'LC-2 BOM'!C2:AF1000""),X$1,FALSE)"),"05C360")</f>
        <v>05C360</v>
      </c>
      <c r="Y141" s="40" t="str">
        <f ca="1">IFERROR(__xludf.DUMMYFUNCTION("VLOOKUP($D275,IMPORTRANGE(""1F5N2lheBqU_ssv2fEg7XSiyl0_Jtf24RQubw3IWp7fc"",""'LC-2 BOM'!C2:AF900""),Y$1,FALSE)"),"Pressure Transducer")</f>
        <v>Pressure Transducer</v>
      </c>
      <c r="Z141" s="40" t="str">
        <f ca="1">IFERROR(__xludf.DUMMYFUNCTION("VLOOKUP($D275,IMPORTRANGE(""1F5N2lheBqU_ssv2fEg7XSiyl0_Jtf24RQubw3IWp7fc"",""'LC-2 BOM'!C2:AF900""),Y$1,FALSE)"),"Pressure Transducer")</f>
        <v>Pressure Transducer</v>
      </c>
      <c r="AA141" s="40" t="str">
        <f ca="1">IFERROR(__xludf.DUMMYFUNCTION("VLOOKUP($D275,IMPORTRANGE(""1F5N2lheBqU_ssv2fEg7XSiyl0_Jtf24RQubw3IWp7fc"",""'LC-2 BOM'!C2:AF900""),Y$1,FALSE)"),"Pressure Transducer")</f>
        <v>Pressure Transducer</v>
      </c>
      <c r="AB141" s="40" t="str">
        <f ca="1">IFERROR(__xludf.DUMMYFUNCTION("VLOOKUP($D275,IMPORTRANGE(""1F5N2lheBqU_ssv2fEg7XSiyl0_Jtf24RQubw3IWp7fc"",""'LC-2 BOM'!C2:AF1000""),AB$1,FALSE)"),"WFF LC-2 LO2 Storage Schematic - MP-104")</f>
        <v>WFF LC-2 LO2 Storage Schematic - MP-104</v>
      </c>
      <c r="AC141" s="40" t="str">
        <f ca="1">IFERROR(__xludf.DUMMYFUNCTION("VLOOKUP($D275,IMPORTRANGE(""1F5N2lheBqU_ssv2fEg7XSiyl0_Jtf24RQubw3IWp7fc"",""'LC-2 BOM'!C2:AF1000""),AB$1,FALSE)"),"WFF LC-2 LO2 Storage Schematic - MP-104")</f>
        <v>WFF LC-2 LO2 Storage Schematic - MP-104</v>
      </c>
      <c r="AD141" s="40" t="str">
        <f ca="1">IFERROR(__xludf.DUMMYFUNCTION("VLOOKUP($D275,IMPORTRANGE(""1F5N2lheBqU_ssv2fEg7XSiyl0_Jtf24RQubw3IWp7fc"",""'LC-2 BOM'!C2:AF1000""),AB$1,FALSE)"),"WFF LC-2 LO2 Storage Schematic - MP-104")</f>
        <v>WFF LC-2 LO2 Storage Schematic - MP-104</v>
      </c>
      <c r="AE141" s="40" t="str">
        <f ca="1">IFERROR(__xludf.DUMMYFUNCTION("VLOOKUP($D275,IMPORTRANGE(""1F5N2lheBqU_ssv2fEg7XSiyl0_Jtf24RQubw3IWp7fc"",""'LC-2 BOM'!C2:AF1000""),AB$1,FALSE)"),"WFF LC-2 LO2 Storage Schematic - MP-104")</f>
        <v>WFF LC-2 LO2 Storage Schematic - MP-104</v>
      </c>
      <c r="AF141" s="40" t="str">
        <f ca="1">IFERROR(__xludf.DUMMYFUNCTION("VLOOKUP($D275,IMPORTRANGE(""1F5N2lheBqU_ssv2fEg7XSiyl0_Jtf24RQubw3IWp7fc"",""'LC-2 BOM'!C2:AF1000""),AB$1,FALSE)"),"WFF LC-2 LO2 Storage Schematic - MP-104")</f>
        <v>WFF LC-2 LO2 Storage Schematic - MP-104</v>
      </c>
      <c r="AG141" s="40" t="str">
        <f ca="1">IFERROR(__xludf.DUMMYFUNCTION("VLOOKUP($D275,IMPORTRANGE(""1F5N2lheBqU_ssv2fEg7XSiyl0_Jtf24RQubw3IWp7fc"",""'LC-2 BOM'!C2:AF1000""),AB$1,FALSE)"),"WFF LC-2 LO2 Storage Schematic - MP-104")</f>
        <v>WFF LC-2 LO2 Storage Schematic - MP-104</v>
      </c>
      <c r="AH141" s="40" t="str">
        <f ca="1">IFERROR(__xludf.DUMMYFUNCTION("VLOOKUP($D275,IMPORTRANGE(""1F5N2lheBqU_ssv2fEg7XSiyl0_Jtf24RQubw3IWp7fc"",""'LC-2 BOM'!C2:AF1000""),AB$1,FALSE)"),"WFF LC-2 LO2 Storage Schematic - MP-104")</f>
        <v>WFF LC-2 LO2 Storage Schematic - MP-104</v>
      </c>
      <c r="AI141" s="40" t="str">
        <f ca="1">IFERROR(__xludf.DUMMYFUNCTION("VLOOKUP($D275,IMPORTRANGE(""1F5N2lheBqU_ssv2fEg7XSiyl0_Jtf24RQubw3IWp7fc"",""'LC-2 BOM'!C2:AF1000""),AB$1,FALSE)"),"WFF LC-2 LO2 Storage Schematic - MP-104")</f>
        <v>WFF LC-2 LO2 Storage Schematic - MP-104</v>
      </c>
      <c r="AJ141" s="40" t="str">
        <f ca="1">IFERROR(__xludf.DUMMYFUNCTION("VLOOKUP($D275,IMPORTRANGE(""1F5N2lheBqU_ssv2fEg7XSiyl0_Jtf24RQubw3IWp7fc"",""'LC-2 BOM'!C2:AF1000""),AB$1,FALSE)"),"WFF LC-2 LO2 Storage Schematic - MP-104")</f>
        <v>WFF LC-2 LO2 Storage Schematic - MP-104</v>
      </c>
      <c r="AK141" s="40" t="str">
        <f ca="1">IFERROR(__xludf.DUMMYFUNCTION("VLOOKUP($D275,IMPORTRANGE(""1F5N2lheBqU_ssv2fEg7XSiyl0_Jtf24RQubw3IWp7fc"",""'LC-2 BOM'!C2:AF1000""),AB$1,FALSE)"),"WFF LC-2 LO2 Storage Schematic - MP-104")</f>
        <v>WFF LC-2 LO2 Storage Schematic - MP-104</v>
      </c>
      <c r="AL141" s="40" t="str">
        <f ca="1">IFERROR(__xludf.DUMMYFUNCTION("VLOOKUP($D275,IMPORTRANGE(""1F5N2lheBqU_ssv2fEg7XSiyl0_Jtf24RQubw3IWp7fc"",""'LC-2 BOM'!C2:AF1000""),AB$1,FALSE)"),"WFF LC-2 LO2 Storage Schematic - MP-104")</f>
        <v>WFF LC-2 LO2 Storage Schematic - MP-104</v>
      </c>
      <c r="AM141" s="40" t="str">
        <f ca="1">IFERROR(__xludf.DUMMYFUNCTION("VLOOKUP($D275,IMPORTRANGE(""1F5N2lheBqU_ssv2fEg7XSiyl0_Jtf24RQubw3IWp7fc"",""'LC-2 BOM'!C2:AF1000""),AB$1,FALSE)"),"WFF LC-2 LO2 Storage Schematic - MP-104")</f>
        <v>WFF LC-2 LO2 Storage Schematic - MP-104</v>
      </c>
      <c r="AN141" s="40" t="str">
        <f ca="1">IFERROR(__xludf.DUMMYFUNCTION("VLOOKUP($D275,IMPORTRANGE(""1F5N2lheBqU_ssv2fEg7XSiyl0_Jtf24RQubw3IWp7fc"",""'LC-2 BOM'!C2:AF1000""),AB$1,FALSE)"),"WFF LC-2 LO2 Storage Schematic - MP-104")</f>
        <v>WFF LC-2 LO2 Storage Schematic - MP-104</v>
      </c>
      <c r="AO141" s="40" t="str">
        <f ca="1">IFERROR(__xludf.DUMMYFUNCTION("VLOOKUP($D275,IMPORTRANGE(""1F5N2lheBqU_ssv2fEg7XSiyl0_Jtf24RQubw3IWp7fc"",""'LC-2 BOM'!C2:AF1000""),AB$1,FALSE)"),"WFF LC-2 LO2 Storage Schematic - MP-104")</f>
        <v>WFF LC-2 LO2 Storage Schematic - MP-104</v>
      </c>
      <c r="AP141" s="40" t="str">
        <f ca="1">IFERROR(__xludf.DUMMYFUNCTION("VLOOKUP($D275,IMPORTRANGE(""1F5N2lheBqU_ssv2fEg7XSiyl0_Jtf24RQubw3IWp7fc"",""'LC-2 BOM'!C2:AF1000""),AB$1,FALSE)"),"WFF LC-2 LO2 Storage Schematic - MP-104")</f>
        <v>WFF LC-2 LO2 Storage Schematic - MP-104</v>
      </c>
      <c r="AQ141" s="40" t="str">
        <f ca="1">IFERROR(__xludf.DUMMYFUNCTION("VLOOKUP($D275,IMPORTRANGE(""1F5N2lheBqU_ssv2fEg7XSiyl0_Jtf24RQubw3IWp7fc"",""'LC-2 BOM'!C2:AF1000""),AB$1,FALSE)"),"WFF LC-2 LO2 Storage Schematic - MP-104")</f>
        <v>WFF LC-2 LO2 Storage Schematic - MP-104</v>
      </c>
      <c r="AR141" s="40" t="str">
        <f ca="1">IFERROR(__xludf.DUMMYFUNCTION("VLOOKUP($D275,IMPORTRANGE(""1F5N2lheBqU_ssv2fEg7XSiyl0_Jtf24RQubw3IWp7fc"",""'LC-2 BOM'!C2:AF1000""),AB$1,FALSE)"),"WFF LC-2 LO2 Storage Schematic - MP-104")</f>
        <v>WFF LC-2 LO2 Storage Schematic - MP-104</v>
      </c>
      <c r="AS141" s="40" t="str">
        <f ca="1">IFERROR(__xludf.DUMMYFUNCTION("VLOOKUP($D275,IMPORTRANGE(""1F5N2lheBqU_ssv2fEg7XSiyl0_Jtf24RQubw3IWp7fc"",""'LC-2 BOM'!C2:AF1000""),AB$1,FALSE)"),"WFF LC-2 LO2 Storage Schematic - MP-104")</f>
        <v>WFF LC-2 LO2 Storage Schematic - MP-104</v>
      </c>
      <c r="AT141" s="40" t="str">
        <f ca="1">IFERROR(__xludf.DUMMYFUNCTION("VLOOKUP($D275,IMPORTRANGE(""1F5N2lheBqU_ssv2fEg7XSiyl0_Jtf24RQubw3IWp7fc"",""'LC-2 BOM'!C2:AF1000""),AB$1,FALSE)"),"WFF LC-2 LO2 Storage Schematic - MP-104")</f>
        <v>WFF LC-2 LO2 Storage Schematic - MP-104</v>
      </c>
      <c r="AU141" s="40" t="str">
        <f ca="1">IFERROR(__xludf.DUMMYFUNCTION("VLOOKUP($D275,IMPORTRANGE(""1F5N2lheBqU_ssv2fEg7XSiyl0_Jtf24RQubw3IWp7fc"",""'LC-2 BOM'!C2:AF1000""),AB$1,FALSE)"),"WFF LC-2 LO2 Storage Schematic - MP-104")</f>
        <v>WFF LC-2 LO2 Storage Schematic - MP-104</v>
      </c>
      <c r="AV141" s="40" t="str">
        <f ca="1">IFERROR(__xludf.DUMMYFUNCTION("VLOOKUP($D275,IMPORTRANGE(""1F5N2lheBqU_ssv2fEg7XSiyl0_Jtf24RQubw3IWp7fc"",""'LC-2 BOM'!C2:AF1000""),AB$1,FALSE)"),"WFF LC-2 LO2 Storage Schematic - MP-104")</f>
        <v>WFF LC-2 LO2 Storage Schematic - MP-104</v>
      </c>
      <c r="AW141" s="40" t="str">
        <f ca="1">IFERROR(__xludf.DUMMYFUNCTION("VLOOKUP($D275,IMPORTRANGE(""1F5N2lheBqU_ssv2fEg7XSiyl0_Jtf24RQubw3IWp7fc"",""'LC-2 BOM'!C2:AF1000""),AB$1,FALSE)"),"WFF LC-2 LO2 Storage Schematic - MP-104")</f>
        <v>WFF LC-2 LO2 Storage Schematic - MP-104</v>
      </c>
      <c r="AX141" s="40" t="str">
        <f ca="1">IFERROR(__xludf.DUMMYFUNCTION("VLOOKUP($D275,IMPORTRANGE(""1F5N2lheBqU_ssv2fEg7XSiyl0_Jtf24RQubw3IWp7fc"",""'LC-2 BOM'!C2:AF1000""),AB$1,FALSE)"),"WFF LC-2 LO2 Storage Schematic - MP-104")</f>
        <v>WFF LC-2 LO2 Storage Schematic - MP-104</v>
      </c>
      <c r="AY141" s="40" t="str">
        <f ca="1">IFERROR(__xludf.DUMMYFUNCTION("VLOOKUP($D275,IMPORTRANGE(""1F5N2lheBqU_ssv2fEg7XSiyl0_Jtf24RQubw3IWp7fc"",""'LC-2 BOM'!C2:AF1000""),AB$1,FALSE)"),"WFF LC-2 LO2 Storage Schematic - MP-104")</f>
        <v>WFF LC-2 LO2 Storage Schematic - MP-104</v>
      </c>
      <c r="AZ141" s="40" t="str">
        <f ca="1">IFERROR(__xludf.DUMMYFUNCTION("VLOOKUP($D275,IMPORTRANGE(""1F5N2lheBqU_ssv2fEg7XSiyl0_Jtf24RQubw3IWp7fc"",""'LC-2 BOM'!C2:AF1000""),AB$1,FALSE)"),"WFF LC-2 LO2 Storage Schematic - MP-104")</f>
        <v>WFF LC-2 LO2 Storage Schematic - MP-104</v>
      </c>
      <c r="BA141" s="40" t="str">
        <f ca="1">IFERROR(__xludf.DUMMYFUNCTION("VLOOKUP($D275,IMPORTRANGE(""1F5N2lheBqU_ssv2fEg7XSiyl0_Jtf24RQubw3IWp7fc"",""'LC-2 BOM'!C2:AF1000""),AB$1,FALSE)"),"WFF LC-2 LO2 Storage Schematic - MP-104")</f>
        <v>WFF LC-2 LO2 Storage Schematic - MP-104</v>
      </c>
    </row>
    <row r="142" spans="1:53" ht="14.25">
      <c r="A142" s="119" t="str">
        <f>CONCATENATE(VLOOKUP(E142,Systems,2,FALSE),"-",VLOOKUP(F142,Subsystems,2,FALSE),"-",VLOOKUP(G142,Components,2,FALSE),"-",VLOOKUP(R142,Metrics,2,FALSE),"-",B142)</f>
        <v>LOX-LS1-RTD-Ts-460</v>
      </c>
      <c r="B142" s="100">
        <v>460</v>
      </c>
      <c r="C142" s="99" t="s">
        <v>399</v>
      </c>
      <c r="D142" s="104" t="s">
        <v>400</v>
      </c>
      <c r="E142" s="99" t="s">
        <v>184</v>
      </c>
      <c r="F142" s="99" t="s">
        <v>220</v>
      </c>
      <c r="G142" s="99" t="s">
        <v>81</v>
      </c>
      <c r="H142" s="99" t="s">
        <v>348</v>
      </c>
      <c r="I142" s="100" t="str">
        <f>VLOOKUP(L142,InterfaceCards,2,FALSE)</f>
        <v>C2</v>
      </c>
      <c r="J142" s="39" t="str">
        <f>VLOOKUP(I142,'REF - Interface Cards'!$F$2:$G$11,2,FALSE)</f>
        <v>CB8</v>
      </c>
      <c r="K142" s="100">
        <f>VLOOKUP(L142,InterfaceCards,3,FALSE)</f>
        <v>5</v>
      </c>
      <c r="L142" s="99" t="s">
        <v>349</v>
      </c>
      <c r="M142" s="99" t="s">
        <v>375</v>
      </c>
      <c r="N142" s="96" t="s">
        <v>376</v>
      </c>
      <c r="O142" s="99" t="s">
        <v>187</v>
      </c>
      <c r="P142" s="99" t="s">
        <v>187</v>
      </c>
      <c r="Q142" s="205"/>
      <c r="R142" s="119" t="s">
        <v>352</v>
      </c>
      <c r="S142" s="119" t="s">
        <v>353</v>
      </c>
      <c r="T142" s="100"/>
      <c r="U142" s="205"/>
      <c r="V142" s="205" t="b">
        <v>0</v>
      </c>
      <c r="W142" s="115" t="str">
        <f>CONCATENATE(L142,":",N142)</f>
        <v>RTD5:EX6+,RTD6+,RTD6-,COM6</v>
      </c>
      <c r="X142" s="40" t="str">
        <f ca="1">IFERROR(__xludf.DUMMYFUNCTION("VLOOKUP($D119,IMPORTRANGE(""1F5N2lheBqU_ssv2fEg7XSiyl0_Jtf24RQubw3IWp7fc"",""'LC-2 BOM'!C2:AF1000""),X$1,FALSE)"),"05C360")</f>
        <v>05C360</v>
      </c>
      <c r="Y142" s="40" t="str">
        <f ca="1">IFERROR(__xludf.DUMMYFUNCTION("VLOOKUP($D254,IMPORTRANGE(""1zGeY54V42y3h6ga3LEauokEcjIAfHuNXKCYKLfLWtMI"",""'LC-2 BOM'!C2:AF900""),Y$1,FALSE)"),"Sensor, Level")</f>
        <v>Sensor, Level</v>
      </c>
      <c r="Z142" s="40" t="str">
        <f ca="1">IFERROR(__xludf.DUMMYFUNCTION("VLOOKUP($D254,IMPORTRANGE(""1zGeY54V42y3h6ga3LEauokEcjIAfHuNXKCYKLfLWtMI"",""'LC-2 BOM'!C2:AF900""),Y$1,FALSE)"),"Sensor, Level")</f>
        <v>Sensor, Level</v>
      </c>
      <c r="AA142" s="40" t="str">
        <f ca="1">IFERROR(__xludf.DUMMYFUNCTION("VLOOKUP($D254,IMPORTRANGE(""1zGeY54V42y3h6ga3LEauokEcjIAfHuNXKCYKLfLWtMI"",""'LC-2 BOM'!C2:AF900""),Y$1,FALSE)"),"Sensor, Level")</f>
        <v>Sensor, Level</v>
      </c>
      <c r="AB142" s="40" t="str">
        <f ca="1">IFERROR(__xludf.DUMMYFUNCTION("VLOOKUP($D254,IMPORTRANGE(""1F5N2lheBqU_ssv2fEg7XSiyl0_Jtf24RQubw3IWp7fc"",""'LC-2 BOM'!C2:AF1000""),AB$1,FALSE)"),"WFF LC-2 LO2 Storage Schematic - MP-104")</f>
        <v>WFF LC-2 LO2 Storage Schematic - MP-104</v>
      </c>
      <c r="AC142" s="40" t="str">
        <f ca="1">IFERROR(__xludf.DUMMYFUNCTION("VLOOKUP($D254,IMPORTRANGE(""1F5N2lheBqU_ssv2fEg7XSiyl0_Jtf24RQubw3IWp7fc"",""'LC-2 BOM'!C2:AF1000""),AB$1,FALSE)"),"WFF LC-2 LO2 Storage Schematic - MP-104")</f>
        <v>WFF LC-2 LO2 Storage Schematic - MP-104</v>
      </c>
      <c r="AD142" s="40" t="str">
        <f ca="1">IFERROR(__xludf.DUMMYFUNCTION("VLOOKUP($D254,IMPORTRANGE(""1F5N2lheBqU_ssv2fEg7XSiyl0_Jtf24RQubw3IWp7fc"",""'LC-2 BOM'!C2:AF1000""),AB$1,FALSE)"),"WFF LC-2 LO2 Storage Schematic - MP-104")</f>
        <v>WFF LC-2 LO2 Storage Schematic - MP-104</v>
      </c>
      <c r="AE142" s="40" t="str">
        <f ca="1">IFERROR(__xludf.DUMMYFUNCTION("VLOOKUP($D254,IMPORTRANGE(""1F5N2lheBqU_ssv2fEg7XSiyl0_Jtf24RQubw3IWp7fc"",""'LC-2 BOM'!C2:AF1000""),AB$1,FALSE)"),"WFF LC-2 LO2 Storage Schematic - MP-104")</f>
        <v>WFF LC-2 LO2 Storage Schematic - MP-104</v>
      </c>
      <c r="AF142" s="40" t="str">
        <f ca="1">IFERROR(__xludf.DUMMYFUNCTION("VLOOKUP($D254,IMPORTRANGE(""1F5N2lheBqU_ssv2fEg7XSiyl0_Jtf24RQubw3IWp7fc"",""'LC-2 BOM'!C2:AF1000""),AB$1,FALSE)"),"WFF LC-2 LO2 Storage Schematic - MP-104")</f>
        <v>WFF LC-2 LO2 Storage Schematic - MP-104</v>
      </c>
      <c r="AG142" s="40" t="str">
        <f ca="1">IFERROR(__xludf.DUMMYFUNCTION("VLOOKUP($D254,IMPORTRANGE(""1F5N2lheBqU_ssv2fEg7XSiyl0_Jtf24RQubw3IWp7fc"",""'LC-2 BOM'!C2:AF1000""),AB$1,FALSE)"),"WFF LC-2 LO2 Storage Schematic - MP-104")</f>
        <v>WFF LC-2 LO2 Storage Schematic - MP-104</v>
      </c>
      <c r="AH142" s="40" t="str">
        <f ca="1">IFERROR(__xludf.DUMMYFUNCTION("VLOOKUP($D254,IMPORTRANGE(""1F5N2lheBqU_ssv2fEg7XSiyl0_Jtf24RQubw3IWp7fc"",""'LC-2 BOM'!C2:AF1000""),AB$1,FALSE)"),"WFF LC-2 LO2 Storage Schematic - MP-104")</f>
        <v>WFF LC-2 LO2 Storage Schematic - MP-104</v>
      </c>
      <c r="AI142" s="40" t="str">
        <f ca="1">IFERROR(__xludf.DUMMYFUNCTION("VLOOKUP($D254,IMPORTRANGE(""1F5N2lheBqU_ssv2fEg7XSiyl0_Jtf24RQubw3IWp7fc"",""'LC-2 BOM'!C2:AF1000""),AB$1,FALSE)"),"WFF LC-2 LO2 Storage Schematic - MP-104")</f>
        <v>WFF LC-2 LO2 Storage Schematic - MP-104</v>
      </c>
      <c r="AJ142" s="40" t="str">
        <f ca="1">IFERROR(__xludf.DUMMYFUNCTION("VLOOKUP($D254,IMPORTRANGE(""1F5N2lheBqU_ssv2fEg7XSiyl0_Jtf24RQubw3IWp7fc"",""'LC-2 BOM'!C2:AF1000""),AB$1,FALSE)"),"WFF LC-2 LO2 Storage Schematic - MP-104")</f>
        <v>WFF LC-2 LO2 Storage Schematic - MP-104</v>
      </c>
      <c r="AK142" s="40" t="str">
        <f ca="1">IFERROR(__xludf.DUMMYFUNCTION("VLOOKUP($D254,IMPORTRANGE(""1F5N2lheBqU_ssv2fEg7XSiyl0_Jtf24RQubw3IWp7fc"",""'LC-2 BOM'!C2:AF1000""),AB$1,FALSE)"),"WFF LC-2 LO2 Storage Schematic - MP-104")</f>
        <v>WFF LC-2 LO2 Storage Schematic - MP-104</v>
      </c>
      <c r="AL142" s="40" t="str">
        <f ca="1">IFERROR(__xludf.DUMMYFUNCTION("VLOOKUP($D254,IMPORTRANGE(""1F5N2lheBqU_ssv2fEg7XSiyl0_Jtf24RQubw3IWp7fc"",""'LC-2 BOM'!C2:AF1000""),AB$1,FALSE)"),"WFF LC-2 LO2 Storage Schematic - MP-104")</f>
        <v>WFF LC-2 LO2 Storage Schematic - MP-104</v>
      </c>
      <c r="AM142" s="40" t="str">
        <f ca="1">IFERROR(__xludf.DUMMYFUNCTION("VLOOKUP($D254,IMPORTRANGE(""1F5N2lheBqU_ssv2fEg7XSiyl0_Jtf24RQubw3IWp7fc"",""'LC-2 BOM'!C2:AF1000""),AB$1,FALSE)"),"WFF LC-2 LO2 Storage Schematic - MP-104")</f>
        <v>WFF LC-2 LO2 Storage Schematic - MP-104</v>
      </c>
      <c r="AN142" s="40" t="str">
        <f ca="1">IFERROR(__xludf.DUMMYFUNCTION("VLOOKUP($D254,IMPORTRANGE(""1F5N2lheBqU_ssv2fEg7XSiyl0_Jtf24RQubw3IWp7fc"",""'LC-2 BOM'!C2:AF1000""),AB$1,FALSE)"),"WFF LC-2 LO2 Storage Schematic - MP-104")</f>
        <v>WFF LC-2 LO2 Storage Schematic - MP-104</v>
      </c>
      <c r="AO142" s="40" t="str">
        <f ca="1">IFERROR(__xludf.DUMMYFUNCTION("VLOOKUP($D254,IMPORTRANGE(""1F5N2lheBqU_ssv2fEg7XSiyl0_Jtf24RQubw3IWp7fc"",""'LC-2 BOM'!C2:AF1000""),AB$1,FALSE)"),"WFF LC-2 LO2 Storage Schematic - MP-104")</f>
        <v>WFF LC-2 LO2 Storage Schematic - MP-104</v>
      </c>
      <c r="AP142" s="40" t="str">
        <f ca="1">IFERROR(__xludf.DUMMYFUNCTION("VLOOKUP($D254,IMPORTRANGE(""1F5N2lheBqU_ssv2fEg7XSiyl0_Jtf24RQubw3IWp7fc"",""'LC-2 BOM'!C2:AF1000""),AB$1,FALSE)"),"WFF LC-2 LO2 Storage Schematic - MP-104")</f>
        <v>WFF LC-2 LO2 Storage Schematic - MP-104</v>
      </c>
      <c r="AQ142" s="40" t="str">
        <f ca="1">IFERROR(__xludf.DUMMYFUNCTION("VLOOKUP($D254,IMPORTRANGE(""1F5N2lheBqU_ssv2fEg7XSiyl0_Jtf24RQubw3IWp7fc"",""'LC-2 BOM'!C2:AF1000""),AB$1,FALSE)"),"WFF LC-2 LO2 Storage Schematic - MP-104")</f>
        <v>WFF LC-2 LO2 Storage Schematic - MP-104</v>
      </c>
      <c r="AR142" s="40" t="str">
        <f ca="1">IFERROR(__xludf.DUMMYFUNCTION("VLOOKUP($D254,IMPORTRANGE(""1F5N2lheBqU_ssv2fEg7XSiyl0_Jtf24RQubw3IWp7fc"",""'LC-2 BOM'!C2:AF1000""),AB$1,FALSE)"),"WFF LC-2 LO2 Storage Schematic - MP-104")</f>
        <v>WFF LC-2 LO2 Storage Schematic - MP-104</v>
      </c>
      <c r="AS142" s="40" t="str">
        <f ca="1">IFERROR(__xludf.DUMMYFUNCTION("VLOOKUP($D254,IMPORTRANGE(""1F5N2lheBqU_ssv2fEg7XSiyl0_Jtf24RQubw3IWp7fc"",""'LC-2 BOM'!C2:AF1000""),AB$1,FALSE)"),"WFF LC-2 LO2 Storage Schematic - MP-104")</f>
        <v>WFF LC-2 LO2 Storage Schematic - MP-104</v>
      </c>
      <c r="AT142" s="40" t="str">
        <f ca="1">IFERROR(__xludf.DUMMYFUNCTION("VLOOKUP($D254,IMPORTRANGE(""1F5N2lheBqU_ssv2fEg7XSiyl0_Jtf24RQubw3IWp7fc"",""'LC-2 BOM'!C2:AF1000""),AB$1,FALSE)"),"WFF LC-2 LO2 Storage Schematic - MP-104")</f>
        <v>WFF LC-2 LO2 Storage Schematic - MP-104</v>
      </c>
      <c r="AU142" s="40" t="str">
        <f ca="1">IFERROR(__xludf.DUMMYFUNCTION("VLOOKUP($D254,IMPORTRANGE(""1F5N2lheBqU_ssv2fEg7XSiyl0_Jtf24RQubw3IWp7fc"",""'LC-2 BOM'!C2:AF1000""),AB$1,FALSE)"),"WFF LC-2 LO2 Storage Schematic - MP-104")</f>
        <v>WFF LC-2 LO2 Storage Schematic - MP-104</v>
      </c>
      <c r="AV142" s="40" t="str">
        <f ca="1">IFERROR(__xludf.DUMMYFUNCTION("VLOOKUP($D254,IMPORTRANGE(""1F5N2lheBqU_ssv2fEg7XSiyl0_Jtf24RQubw3IWp7fc"",""'LC-2 BOM'!C2:AF1000""),AB$1,FALSE)"),"WFF LC-2 LO2 Storage Schematic - MP-104")</f>
        <v>WFF LC-2 LO2 Storage Schematic - MP-104</v>
      </c>
      <c r="AW142" s="40" t="str">
        <f ca="1">IFERROR(__xludf.DUMMYFUNCTION("VLOOKUP($D254,IMPORTRANGE(""1F5N2lheBqU_ssv2fEg7XSiyl0_Jtf24RQubw3IWp7fc"",""'LC-2 BOM'!C2:AF1000""),AB$1,FALSE)"),"WFF LC-2 LO2 Storage Schematic - MP-104")</f>
        <v>WFF LC-2 LO2 Storage Schematic - MP-104</v>
      </c>
      <c r="AX142" s="40" t="str">
        <f ca="1">IFERROR(__xludf.DUMMYFUNCTION("VLOOKUP($D254,IMPORTRANGE(""1F5N2lheBqU_ssv2fEg7XSiyl0_Jtf24RQubw3IWp7fc"",""'LC-2 BOM'!C2:AF1000""),AB$1,FALSE)"),"WFF LC-2 LO2 Storage Schematic - MP-104")</f>
        <v>WFF LC-2 LO2 Storage Schematic - MP-104</v>
      </c>
      <c r="AY142" s="40" t="str">
        <f ca="1">IFERROR(__xludf.DUMMYFUNCTION("VLOOKUP($D254,IMPORTRANGE(""1F5N2lheBqU_ssv2fEg7XSiyl0_Jtf24RQubw3IWp7fc"",""'LC-2 BOM'!C2:AF1000""),AB$1,FALSE)"),"WFF LC-2 LO2 Storage Schematic - MP-104")</f>
        <v>WFF LC-2 LO2 Storage Schematic - MP-104</v>
      </c>
      <c r="AZ142" s="40" t="str">
        <f ca="1">IFERROR(__xludf.DUMMYFUNCTION("VLOOKUP($D254,IMPORTRANGE(""1F5N2lheBqU_ssv2fEg7XSiyl0_Jtf24RQubw3IWp7fc"",""'LC-2 BOM'!C2:AF1000""),AB$1,FALSE)"),"WFF LC-2 LO2 Storage Schematic - MP-104")</f>
        <v>WFF LC-2 LO2 Storage Schematic - MP-104</v>
      </c>
      <c r="BA142" s="40" t="str">
        <f ca="1">IFERROR(__xludf.DUMMYFUNCTION("VLOOKUP($D254,IMPORTRANGE(""1F5N2lheBqU_ssv2fEg7XSiyl0_Jtf24RQubw3IWp7fc"",""'LC-2 BOM'!C2:AF1000""),AB$1,FALSE)"),"WFF LC-2 LO2 Storage Schematic - MP-104")</f>
        <v>WFF LC-2 LO2 Storage Schematic - MP-104</v>
      </c>
    </row>
    <row r="143" spans="1:53" ht="15">
      <c r="A143" s="119" t="str">
        <f>CONCATENATE(VLOOKUP(E143,Systems,2,FALSE),"-",VLOOKUP(F143,Subsystems,2,FALSE),"-",VLOOKUP(G143,Components,2,FALSE),"-",VLOOKUP(R143,Metrics,2,FALSE),"-",B143)</f>
        <v>LOX-LT1-LEV-LVL-458</v>
      </c>
      <c r="B143" s="100">
        <v>458</v>
      </c>
      <c r="C143" s="160" t="s">
        <v>401</v>
      </c>
      <c r="D143" s="104" t="s">
        <v>400</v>
      </c>
      <c r="E143" s="99" t="s">
        <v>184</v>
      </c>
      <c r="F143" s="99" t="s">
        <v>194</v>
      </c>
      <c r="G143" s="99" t="s">
        <v>402</v>
      </c>
      <c r="H143" s="99" t="s">
        <v>147</v>
      </c>
      <c r="I143" s="100" t="str">
        <f>VLOOKUP(L143,InterfaceCards,2,FALSE)</f>
        <v>C2</v>
      </c>
      <c r="J143" s="39" t="str">
        <f>VLOOKUP(I143,'REF - Interface Cards'!$F$2:$G$11,2,FALSE)</f>
        <v>CB8</v>
      </c>
      <c r="K143" s="100">
        <f>VLOOKUP(L143,InterfaceCards,3,FALSE)</f>
        <v>7</v>
      </c>
      <c r="L143" s="99" t="s">
        <v>396</v>
      </c>
      <c r="M143" s="99">
        <v>3</v>
      </c>
      <c r="N143" s="96" t="s">
        <v>108</v>
      </c>
      <c r="O143" s="99" t="s">
        <v>187</v>
      </c>
      <c r="P143" s="99" t="s">
        <v>194</v>
      </c>
      <c r="Q143" s="205"/>
      <c r="R143" s="119" t="s">
        <v>403</v>
      </c>
      <c r="S143" s="205"/>
      <c r="T143" s="100"/>
      <c r="U143" s="205"/>
      <c r="V143" s="205" t="b">
        <v>0</v>
      </c>
      <c r="W143" s="115" t="str">
        <f>CONCATENATE(L143,":",N143)</f>
        <v>AI14:02</v>
      </c>
      <c r="X143" s="40" t="str">
        <f ca="1">IFERROR(__xludf.DUMMYFUNCTION("VLOOKUP($D119,IMPORTRANGE(""1F5N2lheBqU_ssv2fEg7XSiyl0_Jtf24RQubw3IWp7fc"",""'LC-2 BOM'!C2:AF1000""),X$1,FALSE)"),"05C360")</f>
        <v>05C360</v>
      </c>
      <c r="Y143" s="40" t="str">
        <f ca="1">IFERROR(__xludf.DUMMYFUNCTION("VLOOKUP($D276,IMPORTRANGE(""1F5N2lheBqU_ssv2fEg7XSiyl0_Jtf24RQubw3IWp7fc"",""'LC-2 BOM'!C2:AF900""),Y$1,FALSE)"),"Sensor, Level")</f>
        <v>Sensor, Level</v>
      </c>
      <c r="Z143" s="40" t="str">
        <f ca="1">IFERROR(__xludf.DUMMYFUNCTION("VLOOKUP($D276,IMPORTRANGE(""1F5N2lheBqU_ssv2fEg7XSiyl0_Jtf24RQubw3IWp7fc"",""'LC-2 BOM'!C2:AF900""),Y$1,FALSE)"),"Sensor, Level")</f>
        <v>Sensor, Level</v>
      </c>
      <c r="AA143" s="40" t="str">
        <f ca="1">IFERROR(__xludf.DUMMYFUNCTION("VLOOKUP($D276,IMPORTRANGE(""1F5N2lheBqU_ssv2fEg7XSiyl0_Jtf24RQubw3IWp7fc"",""'LC-2 BOM'!C2:AF900""),Y$1,FALSE)"),"Sensor, Level")</f>
        <v>Sensor, Level</v>
      </c>
      <c r="AB143" s="40" t="str">
        <f ca="1">IFERROR(__xludf.DUMMYFUNCTION("VLOOKUP($D276,IMPORTRANGE(""1F5N2lheBqU_ssv2fEg7XSiyl0_Jtf24RQubw3IWp7fc"",""'LC-2 BOM'!C2:AF1000""),AB$1,FALSE)"),"WFF LC-2 LO2 Storage Schematic - MP-104")</f>
        <v>WFF LC-2 LO2 Storage Schematic - MP-104</v>
      </c>
      <c r="AC143" s="40" t="str">
        <f ca="1">IFERROR(__xludf.DUMMYFUNCTION("VLOOKUP($D276,IMPORTRANGE(""1F5N2lheBqU_ssv2fEg7XSiyl0_Jtf24RQubw3IWp7fc"",""'LC-2 BOM'!C2:AF1000""),AB$1,FALSE)"),"WFF LC-2 LO2 Storage Schematic - MP-104")</f>
        <v>WFF LC-2 LO2 Storage Schematic - MP-104</v>
      </c>
      <c r="AD143" s="40" t="str">
        <f ca="1">IFERROR(__xludf.DUMMYFUNCTION("VLOOKUP($D276,IMPORTRANGE(""1F5N2lheBqU_ssv2fEg7XSiyl0_Jtf24RQubw3IWp7fc"",""'LC-2 BOM'!C2:AF1000""),AB$1,FALSE)"),"WFF LC-2 LO2 Storage Schematic - MP-104")</f>
        <v>WFF LC-2 LO2 Storage Schematic - MP-104</v>
      </c>
      <c r="AE143" s="40" t="str">
        <f ca="1">IFERROR(__xludf.DUMMYFUNCTION("VLOOKUP($D276,IMPORTRANGE(""1F5N2lheBqU_ssv2fEg7XSiyl0_Jtf24RQubw3IWp7fc"",""'LC-2 BOM'!C2:AF1000""),AB$1,FALSE)"),"WFF LC-2 LO2 Storage Schematic - MP-104")</f>
        <v>WFF LC-2 LO2 Storage Schematic - MP-104</v>
      </c>
      <c r="AF143" s="40" t="str">
        <f ca="1">IFERROR(__xludf.DUMMYFUNCTION("VLOOKUP($D276,IMPORTRANGE(""1F5N2lheBqU_ssv2fEg7XSiyl0_Jtf24RQubw3IWp7fc"",""'LC-2 BOM'!C2:AF1000""),AB$1,FALSE)"),"WFF LC-2 LO2 Storage Schematic - MP-104")</f>
        <v>WFF LC-2 LO2 Storage Schematic - MP-104</v>
      </c>
      <c r="AG143" s="40" t="str">
        <f ca="1">IFERROR(__xludf.DUMMYFUNCTION("VLOOKUP($D276,IMPORTRANGE(""1F5N2lheBqU_ssv2fEg7XSiyl0_Jtf24RQubw3IWp7fc"",""'LC-2 BOM'!C2:AF1000""),AB$1,FALSE)"),"WFF LC-2 LO2 Storage Schematic - MP-104")</f>
        <v>WFF LC-2 LO2 Storage Schematic - MP-104</v>
      </c>
      <c r="AH143" s="40" t="str">
        <f ca="1">IFERROR(__xludf.DUMMYFUNCTION("VLOOKUP($D276,IMPORTRANGE(""1F5N2lheBqU_ssv2fEg7XSiyl0_Jtf24RQubw3IWp7fc"",""'LC-2 BOM'!C2:AF1000""),AB$1,FALSE)"),"WFF LC-2 LO2 Storage Schematic - MP-104")</f>
        <v>WFF LC-2 LO2 Storage Schematic - MP-104</v>
      </c>
      <c r="AI143" s="40" t="str">
        <f ca="1">IFERROR(__xludf.DUMMYFUNCTION("VLOOKUP($D276,IMPORTRANGE(""1F5N2lheBqU_ssv2fEg7XSiyl0_Jtf24RQubw3IWp7fc"",""'LC-2 BOM'!C2:AF1000""),AB$1,FALSE)"),"WFF LC-2 LO2 Storage Schematic - MP-104")</f>
        <v>WFF LC-2 LO2 Storage Schematic - MP-104</v>
      </c>
      <c r="AJ143" s="40" t="str">
        <f ca="1">IFERROR(__xludf.DUMMYFUNCTION("VLOOKUP($D276,IMPORTRANGE(""1F5N2lheBqU_ssv2fEg7XSiyl0_Jtf24RQubw3IWp7fc"",""'LC-2 BOM'!C2:AF1000""),AB$1,FALSE)"),"WFF LC-2 LO2 Storage Schematic - MP-104")</f>
        <v>WFF LC-2 LO2 Storage Schematic - MP-104</v>
      </c>
      <c r="AK143" s="40" t="str">
        <f ca="1">IFERROR(__xludf.DUMMYFUNCTION("VLOOKUP($D276,IMPORTRANGE(""1F5N2lheBqU_ssv2fEg7XSiyl0_Jtf24RQubw3IWp7fc"",""'LC-2 BOM'!C2:AF1000""),AB$1,FALSE)"),"WFF LC-2 LO2 Storage Schematic - MP-104")</f>
        <v>WFF LC-2 LO2 Storage Schematic - MP-104</v>
      </c>
      <c r="AL143" s="40" t="str">
        <f ca="1">IFERROR(__xludf.DUMMYFUNCTION("VLOOKUP($D276,IMPORTRANGE(""1F5N2lheBqU_ssv2fEg7XSiyl0_Jtf24RQubw3IWp7fc"",""'LC-2 BOM'!C2:AF1000""),AB$1,FALSE)"),"WFF LC-2 LO2 Storage Schematic - MP-104")</f>
        <v>WFF LC-2 LO2 Storage Schematic - MP-104</v>
      </c>
      <c r="AM143" s="40" t="str">
        <f ca="1">IFERROR(__xludf.DUMMYFUNCTION("VLOOKUP($D276,IMPORTRANGE(""1F5N2lheBqU_ssv2fEg7XSiyl0_Jtf24RQubw3IWp7fc"",""'LC-2 BOM'!C2:AF1000""),AB$1,FALSE)"),"WFF LC-2 LO2 Storage Schematic - MP-104")</f>
        <v>WFF LC-2 LO2 Storage Schematic - MP-104</v>
      </c>
      <c r="AN143" s="40" t="str">
        <f ca="1">IFERROR(__xludf.DUMMYFUNCTION("VLOOKUP($D276,IMPORTRANGE(""1F5N2lheBqU_ssv2fEg7XSiyl0_Jtf24RQubw3IWp7fc"",""'LC-2 BOM'!C2:AF1000""),AB$1,FALSE)"),"WFF LC-2 LO2 Storage Schematic - MP-104")</f>
        <v>WFF LC-2 LO2 Storage Schematic - MP-104</v>
      </c>
      <c r="AO143" s="40" t="str">
        <f ca="1">IFERROR(__xludf.DUMMYFUNCTION("VLOOKUP($D276,IMPORTRANGE(""1F5N2lheBqU_ssv2fEg7XSiyl0_Jtf24RQubw3IWp7fc"",""'LC-2 BOM'!C2:AF1000""),AB$1,FALSE)"),"WFF LC-2 LO2 Storage Schematic - MP-104")</f>
        <v>WFF LC-2 LO2 Storage Schematic - MP-104</v>
      </c>
      <c r="AP143" s="40" t="str">
        <f ca="1">IFERROR(__xludf.DUMMYFUNCTION("VLOOKUP($D276,IMPORTRANGE(""1F5N2lheBqU_ssv2fEg7XSiyl0_Jtf24RQubw3IWp7fc"",""'LC-2 BOM'!C2:AF1000""),AB$1,FALSE)"),"WFF LC-2 LO2 Storage Schematic - MP-104")</f>
        <v>WFF LC-2 LO2 Storage Schematic - MP-104</v>
      </c>
      <c r="AQ143" s="40" t="str">
        <f ca="1">IFERROR(__xludf.DUMMYFUNCTION("VLOOKUP($D276,IMPORTRANGE(""1F5N2lheBqU_ssv2fEg7XSiyl0_Jtf24RQubw3IWp7fc"",""'LC-2 BOM'!C2:AF1000""),AB$1,FALSE)"),"WFF LC-2 LO2 Storage Schematic - MP-104")</f>
        <v>WFF LC-2 LO2 Storage Schematic - MP-104</v>
      </c>
      <c r="AR143" s="40" t="str">
        <f ca="1">IFERROR(__xludf.DUMMYFUNCTION("VLOOKUP($D276,IMPORTRANGE(""1F5N2lheBqU_ssv2fEg7XSiyl0_Jtf24RQubw3IWp7fc"",""'LC-2 BOM'!C2:AF1000""),AB$1,FALSE)"),"WFF LC-2 LO2 Storage Schematic - MP-104")</f>
        <v>WFF LC-2 LO2 Storage Schematic - MP-104</v>
      </c>
      <c r="AS143" s="40" t="str">
        <f ca="1">IFERROR(__xludf.DUMMYFUNCTION("VLOOKUP($D276,IMPORTRANGE(""1F5N2lheBqU_ssv2fEg7XSiyl0_Jtf24RQubw3IWp7fc"",""'LC-2 BOM'!C2:AF1000""),AB$1,FALSE)"),"WFF LC-2 LO2 Storage Schematic - MP-104")</f>
        <v>WFF LC-2 LO2 Storage Schematic - MP-104</v>
      </c>
      <c r="AT143" s="40" t="str">
        <f ca="1">IFERROR(__xludf.DUMMYFUNCTION("VLOOKUP($D276,IMPORTRANGE(""1F5N2lheBqU_ssv2fEg7XSiyl0_Jtf24RQubw3IWp7fc"",""'LC-2 BOM'!C2:AF1000""),AB$1,FALSE)"),"WFF LC-2 LO2 Storage Schematic - MP-104")</f>
        <v>WFF LC-2 LO2 Storage Schematic - MP-104</v>
      </c>
      <c r="AU143" s="40" t="str">
        <f ca="1">IFERROR(__xludf.DUMMYFUNCTION("VLOOKUP($D276,IMPORTRANGE(""1F5N2lheBqU_ssv2fEg7XSiyl0_Jtf24RQubw3IWp7fc"",""'LC-2 BOM'!C2:AF1000""),AB$1,FALSE)"),"WFF LC-2 LO2 Storage Schematic - MP-104")</f>
        <v>WFF LC-2 LO2 Storage Schematic - MP-104</v>
      </c>
      <c r="AV143" s="40" t="str">
        <f ca="1">IFERROR(__xludf.DUMMYFUNCTION("VLOOKUP($D276,IMPORTRANGE(""1F5N2lheBqU_ssv2fEg7XSiyl0_Jtf24RQubw3IWp7fc"",""'LC-2 BOM'!C2:AF1000""),AB$1,FALSE)"),"WFF LC-2 LO2 Storage Schematic - MP-104")</f>
        <v>WFF LC-2 LO2 Storage Schematic - MP-104</v>
      </c>
      <c r="AW143" s="40" t="str">
        <f ca="1">IFERROR(__xludf.DUMMYFUNCTION("VLOOKUP($D276,IMPORTRANGE(""1F5N2lheBqU_ssv2fEg7XSiyl0_Jtf24RQubw3IWp7fc"",""'LC-2 BOM'!C2:AF1000""),AB$1,FALSE)"),"WFF LC-2 LO2 Storage Schematic - MP-104")</f>
        <v>WFF LC-2 LO2 Storage Schematic - MP-104</v>
      </c>
      <c r="AX143" s="40" t="str">
        <f ca="1">IFERROR(__xludf.DUMMYFUNCTION("VLOOKUP($D276,IMPORTRANGE(""1F5N2lheBqU_ssv2fEg7XSiyl0_Jtf24RQubw3IWp7fc"",""'LC-2 BOM'!C2:AF1000""),AB$1,FALSE)"),"WFF LC-2 LO2 Storage Schematic - MP-104")</f>
        <v>WFF LC-2 LO2 Storage Schematic - MP-104</v>
      </c>
      <c r="AY143" s="40" t="str">
        <f ca="1">IFERROR(__xludf.DUMMYFUNCTION("VLOOKUP($D276,IMPORTRANGE(""1F5N2lheBqU_ssv2fEg7XSiyl0_Jtf24RQubw3IWp7fc"",""'LC-2 BOM'!C2:AF1000""),AB$1,FALSE)"),"WFF LC-2 LO2 Storage Schematic - MP-104")</f>
        <v>WFF LC-2 LO2 Storage Schematic - MP-104</v>
      </c>
      <c r="AZ143" s="40" t="str">
        <f ca="1">IFERROR(__xludf.DUMMYFUNCTION("VLOOKUP($D276,IMPORTRANGE(""1F5N2lheBqU_ssv2fEg7XSiyl0_Jtf24RQubw3IWp7fc"",""'LC-2 BOM'!C2:AF1000""),AB$1,FALSE)"),"WFF LC-2 LO2 Storage Schematic - MP-104")</f>
        <v>WFF LC-2 LO2 Storage Schematic - MP-104</v>
      </c>
      <c r="BA143" s="40" t="str">
        <f ca="1">IFERROR(__xludf.DUMMYFUNCTION("VLOOKUP($D276,IMPORTRANGE(""1F5N2lheBqU_ssv2fEg7XSiyl0_Jtf24RQubw3IWp7fc"",""'LC-2 BOM'!C2:AF1000""),AB$1,FALSE)"),"WFF LC-2 LO2 Storage Schematic - MP-104")</f>
        <v>WFF LC-2 LO2 Storage Schematic - MP-104</v>
      </c>
    </row>
    <row r="144" spans="1:53" ht="14.25">
      <c r="A144" s="119" t="str">
        <f>CONCATENATE(VLOOKUP(E144,Systems,2,FALSE),"-",VLOOKUP(F144,Subsystems,2,FALSE),"-",VLOOKUP(G144,Components,2,FALSE),"-",VLOOKUP(R144,Metrics,2,FALSE),"-",B144)</f>
        <v>LOX-LS2-RTD-Ts-461</v>
      </c>
      <c r="B144" s="100">
        <v>461</v>
      </c>
      <c r="C144" s="209" t="s">
        <v>404</v>
      </c>
      <c r="D144" s="104" t="s">
        <v>405</v>
      </c>
      <c r="E144" s="99" t="s">
        <v>184</v>
      </c>
      <c r="F144" s="99" t="s">
        <v>406</v>
      </c>
      <c r="G144" s="99" t="s">
        <v>81</v>
      </c>
      <c r="H144" s="99" t="s">
        <v>348</v>
      </c>
      <c r="I144" s="100" t="str">
        <f>VLOOKUP(L144,InterfaceCards,2,FALSE)</f>
        <v>C2</v>
      </c>
      <c r="J144" s="39" t="str">
        <f>VLOOKUP(I144,'REF - Interface Cards'!$F$2:$G$11,2,FALSE)</f>
        <v>CB8</v>
      </c>
      <c r="K144" s="100">
        <f>VLOOKUP(L144,InterfaceCards,3,FALSE)</f>
        <v>5</v>
      </c>
      <c r="L144" s="99" t="s">
        <v>349</v>
      </c>
      <c r="M144" s="99" t="s">
        <v>407</v>
      </c>
      <c r="N144" s="96" t="s">
        <v>408</v>
      </c>
      <c r="O144" s="99" t="s">
        <v>187</v>
      </c>
      <c r="P144" s="99" t="s">
        <v>187</v>
      </c>
      <c r="Q144" s="205"/>
      <c r="R144" s="119" t="s">
        <v>352</v>
      </c>
      <c r="S144" s="119" t="s">
        <v>353</v>
      </c>
      <c r="T144" s="274"/>
      <c r="U144" s="82"/>
      <c r="V144" s="82" t="b">
        <v>0</v>
      </c>
      <c r="W144" s="115" t="str">
        <f>CONCATENATE(L144,":",N144)</f>
        <v>RTD5:EX7+,RTD7+,RTD7-,COM7</v>
      </c>
      <c r="X144" s="40" t="str">
        <f ca="1">IFERROR(__xludf.DUMMYFUNCTION("VLOOKUP($D119,IMPORTRANGE(""1F5N2lheBqU_ssv2fEg7XSiyl0_Jtf24RQubw3IWp7fc"",""'LC-2 BOM'!C2:AF1000""),X$1,FALSE)"),"05C360")</f>
        <v>05C360</v>
      </c>
      <c r="Y144" s="40" t="str">
        <f ca="1">IFERROR(__xludf.DUMMYFUNCTION("VLOOKUP($D255,IMPORTRANGE(""1F5N2lheBqU_ssv2fEg7XSiyl0_Jtf24RQubw3IWp7fc"",""'LC-2 BOM'!C2:AF900""),Y$1,FALSE)"),"Sensor, Level")</f>
        <v>Sensor, Level</v>
      </c>
      <c r="Z144" s="40" t="str">
        <f ca="1">IFERROR(__xludf.DUMMYFUNCTION("VLOOKUP($D255,IMPORTRANGE(""1F5N2lheBqU_ssv2fEg7XSiyl0_Jtf24RQubw3IWp7fc"",""'LC-2 BOM'!C2:AF900""),Y$1,FALSE)"),"Sensor, Level")</f>
        <v>Sensor, Level</v>
      </c>
      <c r="AA144" s="40" t="str">
        <f ca="1">IFERROR(__xludf.DUMMYFUNCTION("VLOOKUP($D255,IMPORTRANGE(""1F5N2lheBqU_ssv2fEg7XSiyl0_Jtf24RQubw3IWp7fc"",""'LC-2 BOM'!C2:AF900""),Y$1,FALSE)"),"Sensor, Level")</f>
        <v>Sensor, Level</v>
      </c>
      <c r="AB144" s="40" t="str">
        <f ca="1">IFERROR(__xludf.DUMMYFUNCTION("VLOOKUP($D255,IMPORTRANGE(""1F5N2lheBqU_ssv2fEg7XSiyl0_Jtf24RQubw3IWp7fc"",""'LC-2 BOM'!C2:AF1000""),AB$1,FALSE)"),"WFF LC-2 LO2 Storage Schematic - MP-104")</f>
        <v>WFF LC-2 LO2 Storage Schematic - MP-104</v>
      </c>
      <c r="AC144" s="40" t="str">
        <f ca="1">IFERROR(__xludf.DUMMYFUNCTION("VLOOKUP($D255,IMPORTRANGE(""1F5N2lheBqU_ssv2fEg7XSiyl0_Jtf24RQubw3IWp7fc"",""'LC-2 BOM'!C2:AF1000""),AB$1,FALSE)"),"WFF LC-2 LO2 Storage Schematic - MP-104")</f>
        <v>WFF LC-2 LO2 Storage Schematic - MP-104</v>
      </c>
      <c r="AD144" s="40" t="str">
        <f ca="1">IFERROR(__xludf.DUMMYFUNCTION("VLOOKUP($D255,IMPORTRANGE(""1F5N2lheBqU_ssv2fEg7XSiyl0_Jtf24RQubw3IWp7fc"",""'LC-2 BOM'!C2:AF1000""),AB$1,FALSE)"),"WFF LC-2 LO2 Storage Schematic - MP-104")</f>
        <v>WFF LC-2 LO2 Storage Schematic - MP-104</v>
      </c>
      <c r="AE144" s="40" t="str">
        <f ca="1">IFERROR(__xludf.DUMMYFUNCTION("VLOOKUP($D255,IMPORTRANGE(""1F5N2lheBqU_ssv2fEg7XSiyl0_Jtf24RQubw3IWp7fc"",""'LC-2 BOM'!C2:AF1000""),AB$1,FALSE)"),"WFF LC-2 LO2 Storage Schematic - MP-104")</f>
        <v>WFF LC-2 LO2 Storage Schematic - MP-104</v>
      </c>
      <c r="AF144" s="40" t="str">
        <f ca="1">IFERROR(__xludf.DUMMYFUNCTION("VLOOKUP($D255,IMPORTRANGE(""1F5N2lheBqU_ssv2fEg7XSiyl0_Jtf24RQubw3IWp7fc"",""'LC-2 BOM'!C2:AF1000""),AB$1,FALSE)"),"WFF LC-2 LO2 Storage Schematic - MP-104")</f>
        <v>WFF LC-2 LO2 Storage Schematic - MP-104</v>
      </c>
      <c r="AG144" s="40" t="str">
        <f ca="1">IFERROR(__xludf.DUMMYFUNCTION("VLOOKUP($D255,IMPORTRANGE(""1F5N2lheBqU_ssv2fEg7XSiyl0_Jtf24RQubw3IWp7fc"",""'LC-2 BOM'!C2:AF1000""),AB$1,FALSE)"),"WFF LC-2 LO2 Storage Schematic - MP-104")</f>
        <v>WFF LC-2 LO2 Storage Schematic - MP-104</v>
      </c>
      <c r="AH144" s="40" t="str">
        <f ca="1">IFERROR(__xludf.DUMMYFUNCTION("VLOOKUP($D255,IMPORTRANGE(""1F5N2lheBqU_ssv2fEg7XSiyl0_Jtf24RQubw3IWp7fc"",""'LC-2 BOM'!C2:AF1000""),AB$1,FALSE)"),"WFF LC-2 LO2 Storage Schematic - MP-104")</f>
        <v>WFF LC-2 LO2 Storage Schematic - MP-104</v>
      </c>
      <c r="AI144" s="40" t="str">
        <f ca="1">IFERROR(__xludf.DUMMYFUNCTION("VLOOKUP($D255,IMPORTRANGE(""1F5N2lheBqU_ssv2fEg7XSiyl0_Jtf24RQubw3IWp7fc"",""'LC-2 BOM'!C2:AF1000""),AB$1,FALSE)"),"WFF LC-2 LO2 Storage Schematic - MP-104")</f>
        <v>WFF LC-2 LO2 Storage Schematic - MP-104</v>
      </c>
      <c r="AJ144" s="40" t="str">
        <f ca="1">IFERROR(__xludf.DUMMYFUNCTION("VLOOKUP($D255,IMPORTRANGE(""1F5N2lheBqU_ssv2fEg7XSiyl0_Jtf24RQubw3IWp7fc"",""'LC-2 BOM'!C2:AF1000""),AB$1,FALSE)"),"WFF LC-2 LO2 Storage Schematic - MP-104")</f>
        <v>WFF LC-2 LO2 Storage Schematic - MP-104</v>
      </c>
      <c r="AK144" s="40" t="str">
        <f ca="1">IFERROR(__xludf.DUMMYFUNCTION("VLOOKUP($D255,IMPORTRANGE(""1F5N2lheBqU_ssv2fEg7XSiyl0_Jtf24RQubw3IWp7fc"",""'LC-2 BOM'!C2:AF1000""),AB$1,FALSE)"),"WFF LC-2 LO2 Storage Schematic - MP-104")</f>
        <v>WFF LC-2 LO2 Storage Schematic - MP-104</v>
      </c>
      <c r="AL144" s="40" t="str">
        <f ca="1">IFERROR(__xludf.DUMMYFUNCTION("VLOOKUP($D255,IMPORTRANGE(""1F5N2lheBqU_ssv2fEg7XSiyl0_Jtf24RQubw3IWp7fc"",""'LC-2 BOM'!C2:AF1000""),AB$1,FALSE)"),"WFF LC-2 LO2 Storage Schematic - MP-104")</f>
        <v>WFF LC-2 LO2 Storage Schematic - MP-104</v>
      </c>
      <c r="AM144" s="40" t="str">
        <f ca="1">IFERROR(__xludf.DUMMYFUNCTION("VLOOKUP($D255,IMPORTRANGE(""1F5N2lheBqU_ssv2fEg7XSiyl0_Jtf24RQubw3IWp7fc"",""'LC-2 BOM'!C2:AF1000""),AB$1,FALSE)"),"WFF LC-2 LO2 Storage Schematic - MP-104")</f>
        <v>WFF LC-2 LO2 Storage Schematic - MP-104</v>
      </c>
      <c r="AN144" s="40" t="str">
        <f ca="1">IFERROR(__xludf.DUMMYFUNCTION("VLOOKUP($D255,IMPORTRANGE(""1F5N2lheBqU_ssv2fEg7XSiyl0_Jtf24RQubw3IWp7fc"",""'LC-2 BOM'!C2:AF1000""),AB$1,FALSE)"),"WFF LC-2 LO2 Storage Schematic - MP-104")</f>
        <v>WFF LC-2 LO2 Storage Schematic - MP-104</v>
      </c>
      <c r="AO144" s="40" t="str">
        <f ca="1">IFERROR(__xludf.DUMMYFUNCTION("VLOOKUP($D255,IMPORTRANGE(""1F5N2lheBqU_ssv2fEg7XSiyl0_Jtf24RQubw3IWp7fc"",""'LC-2 BOM'!C2:AF1000""),AB$1,FALSE)"),"WFF LC-2 LO2 Storage Schematic - MP-104")</f>
        <v>WFF LC-2 LO2 Storage Schematic - MP-104</v>
      </c>
      <c r="AP144" s="40" t="str">
        <f ca="1">IFERROR(__xludf.DUMMYFUNCTION("VLOOKUP($D255,IMPORTRANGE(""1F5N2lheBqU_ssv2fEg7XSiyl0_Jtf24RQubw3IWp7fc"",""'LC-2 BOM'!C2:AF1000""),AB$1,FALSE)"),"WFF LC-2 LO2 Storage Schematic - MP-104")</f>
        <v>WFF LC-2 LO2 Storage Schematic - MP-104</v>
      </c>
      <c r="AQ144" s="40" t="str">
        <f ca="1">IFERROR(__xludf.DUMMYFUNCTION("VLOOKUP($D255,IMPORTRANGE(""1F5N2lheBqU_ssv2fEg7XSiyl0_Jtf24RQubw3IWp7fc"",""'LC-2 BOM'!C2:AF1000""),AB$1,FALSE)"),"WFF LC-2 LO2 Storage Schematic - MP-104")</f>
        <v>WFF LC-2 LO2 Storage Schematic - MP-104</v>
      </c>
      <c r="AR144" s="40" t="str">
        <f ca="1">IFERROR(__xludf.DUMMYFUNCTION("VLOOKUP($D255,IMPORTRANGE(""1F5N2lheBqU_ssv2fEg7XSiyl0_Jtf24RQubw3IWp7fc"",""'LC-2 BOM'!C2:AF1000""),AB$1,FALSE)"),"WFF LC-2 LO2 Storage Schematic - MP-104")</f>
        <v>WFF LC-2 LO2 Storage Schematic - MP-104</v>
      </c>
      <c r="AS144" s="40" t="str">
        <f ca="1">IFERROR(__xludf.DUMMYFUNCTION("VLOOKUP($D255,IMPORTRANGE(""1F5N2lheBqU_ssv2fEg7XSiyl0_Jtf24RQubw3IWp7fc"",""'LC-2 BOM'!C2:AF1000""),AB$1,FALSE)"),"WFF LC-2 LO2 Storage Schematic - MP-104")</f>
        <v>WFF LC-2 LO2 Storage Schematic - MP-104</v>
      </c>
      <c r="AT144" s="40" t="str">
        <f ca="1">IFERROR(__xludf.DUMMYFUNCTION("VLOOKUP($D255,IMPORTRANGE(""1F5N2lheBqU_ssv2fEg7XSiyl0_Jtf24RQubw3IWp7fc"",""'LC-2 BOM'!C2:AF1000""),AB$1,FALSE)"),"WFF LC-2 LO2 Storage Schematic - MP-104")</f>
        <v>WFF LC-2 LO2 Storage Schematic - MP-104</v>
      </c>
      <c r="AU144" s="40" t="str">
        <f ca="1">IFERROR(__xludf.DUMMYFUNCTION("VLOOKUP($D255,IMPORTRANGE(""1F5N2lheBqU_ssv2fEg7XSiyl0_Jtf24RQubw3IWp7fc"",""'LC-2 BOM'!C2:AF1000""),AB$1,FALSE)"),"WFF LC-2 LO2 Storage Schematic - MP-104")</f>
        <v>WFF LC-2 LO2 Storage Schematic - MP-104</v>
      </c>
      <c r="AV144" s="40" t="str">
        <f ca="1">IFERROR(__xludf.DUMMYFUNCTION("VLOOKUP($D255,IMPORTRANGE(""1F5N2lheBqU_ssv2fEg7XSiyl0_Jtf24RQubw3IWp7fc"",""'LC-2 BOM'!C2:AF1000""),AB$1,FALSE)"),"WFF LC-2 LO2 Storage Schematic - MP-104")</f>
        <v>WFF LC-2 LO2 Storage Schematic - MP-104</v>
      </c>
      <c r="AW144" s="40" t="str">
        <f ca="1">IFERROR(__xludf.DUMMYFUNCTION("VLOOKUP($D255,IMPORTRANGE(""1F5N2lheBqU_ssv2fEg7XSiyl0_Jtf24RQubw3IWp7fc"",""'LC-2 BOM'!C2:AF1000""),AB$1,FALSE)"),"WFF LC-2 LO2 Storage Schematic - MP-104")</f>
        <v>WFF LC-2 LO2 Storage Schematic - MP-104</v>
      </c>
      <c r="AX144" s="40" t="str">
        <f ca="1">IFERROR(__xludf.DUMMYFUNCTION("VLOOKUP($D255,IMPORTRANGE(""1F5N2lheBqU_ssv2fEg7XSiyl0_Jtf24RQubw3IWp7fc"",""'LC-2 BOM'!C2:AF1000""),AB$1,FALSE)"),"WFF LC-2 LO2 Storage Schematic - MP-104")</f>
        <v>WFF LC-2 LO2 Storage Schematic - MP-104</v>
      </c>
      <c r="AY144" s="40" t="str">
        <f ca="1">IFERROR(__xludf.DUMMYFUNCTION("VLOOKUP($D255,IMPORTRANGE(""1F5N2lheBqU_ssv2fEg7XSiyl0_Jtf24RQubw3IWp7fc"",""'LC-2 BOM'!C2:AF1000""),AB$1,FALSE)"),"WFF LC-2 LO2 Storage Schematic - MP-104")</f>
        <v>WFF LC-2 LO2 Storage Schematic - MP-104</v>
      </c>
      <c r="AZ144" s="40" t="str">
        <f ca="1">IFERROR(__xludf.DUMMYFUNCTION("VLOOKUP($D255,IMPORTRANGE(""1F5N2lheBqU_ssv2fEg7XSiyl0_Jtf24RQubw3IWp7fc"",""'LC-2 BOM'!C2:AF1000""),AB$1,FALSE)"),"WFF LC-2 LO2 Storage Schematic - MP-104")</f>
        <v>WFF LC-2 LO2 Storage Schematic - MP-104</v>
      </c>
      <c r="BA144" s="40" t="str">
        <f ca="1">IFERROR(__xludf.DUMMYFUNCTION("VLOOKUP($D255,IMPORTRANGE(""1F5N2lheBqU_ssv2fEg7XSiyl0_Jtf24RQubw3IWp7fc"",""'LC-2 BOM'!C2:AF1000""),AB$1,FALSE)"),"WFF LC-2 LO2 Storage Schematic - MP-104")</f>
        <v>WFF LC-2 LO2 Storage Schematic - MP-104</v>
      </c>
    </row>
    <row r="145" spans="1:53" ht="14.25">
      <c r="A145" s="119" t="str">
        <f>CONCATENATE(VLOOKUP(E145,Systems,2,FALSE),"-",VLOOKUP(F145,Subsystems,2,FALSE),"-",VLOOKUP(G145,Components,2,FALSE),"-",VLOOKUP(R145,Metrics,2,FALSE),"-",B145)</f>
        <v>LOX-LT2-LEV-LVL-459</v>
      </c>
      <c r="B145" s="100">
        <v>459</v>
      </c>
      <c r="C145" s="99" t="s">
        <v>409</v>
      </c>
      <c r="D145" s="104" t="s">
        <v>405</v>
      </c>
      <c r="E145" s="99" t="s">
        <v>184</v>
      </c>
      <c r="F145" s="99" t="s">
        <v>185</v>
      </c>
      <c r="G145" s="99" t="s">
        <v>402</v>
      </c>
      <c r="H145" s="99" t="s">
        <v>147</v>
      </c>
      <c r="I145" s="100" t="str">
        <f>VLOOKUP(L145,InterfaceCards,2,FALSE)</f>
        <v>C2</v>
      </c>
      <c r="J145" s="39" t="str">
        <f>VLOOKUP(I145,'REF - Interface Cards'!$F$2:$G$11,2,FALSE)</f>
        <v>CB8</v>
      </c>
      <c r="K145" s="100">
        <f>VLOOKUP(L145,InterfaceCards,3,FALSE)</f>
        <v>7</v>
      </c>
      <c r="L145" s="99" t="s">
        <v>396</v>
      </c>
      <c r="M145" s="99">
        <v>4</v>
      </c>
      <c r="N145" s="96" t="s">
        <v>113</v>
      </c>
      <c r="O145" s="99" t="s">
        <v>187</v>
      </c>
      <c r="P145" s="99" t="s">
        <v>185</v>
      </c>
      <c r="Q145" s="205"/>
      <c r="R145" s="119" t="s">
        <v>403</v>
      </c>
      <c r="S145" s="119"/>
      <c r="T145" s="100"/>
      <c r="U145" s="205"/>
      <c r="V145" s="205" t="b">
        <v>0</v>
      </c>
      <c r="W145" s="115" t="str">
        <f>CONCATENATE(L145,":",N145)</f>
        <v>AI14:03</v>
      </c>
      <c r="X145" s="40" t="str">
        <f ca="1">IFERROR(__xludf.DUMMYFUNCTION("VLOOKUP($D119,IMPORTRANGE(""1F5N2lheBqU_ssv2fEg7XSiyl0_Jtf24RQubw3IWp7fc"",""'LC-2 BOM'!C2:AF1000""),X$1,FALSE)"),"05C360")</f>
        <v>05C360</v>
      </c>
      <c r="Y145" s="40" t="str">
        <f ca="1">IFERROR(__xludf.DUMMYFUNCTION("VLOOKUP($D277,IMPORTRANGE(""1zGeY54V42y3h6ga3LEauokEcjIAfHuNXKCYKLfLWtMI"",""'LC-2 BOM'!C2:AF900""),Y$1,FALSE)"),"Sensor, Level")</f>
        <v>Sensor, Level</v>
      </c>
      <c r="Z145" s="40" t="str">
        <f ca="1">IFERROR(__xludf.DUMMYFUNCTION("VLOOKUP($D277,IMPORTRANGE(""1zGeY54V42y3h6ga3LEauokEcjIAfHuNXKCYKLfLWtMI"",""'LC-2 BOM'!C2:AF900""),Y$1,FALSE)"),"Sensor, Level")</f>
        <v>Sensor, Level</v>
      </c>
      <c r="AA145" s="40" t="str">
        <f ca="1">IFERROR(__xludf.DUMMYFUNCTION("VLOOKUP($D277,IMPORTRANGE(""1zGeY54V42y3h6ga3LEauokEcjIAfHuNXKCYKLfLWtMI"",""'LC-2 BOM'!C2:AF900""),Y$1,FALSE)"),"Sensor, Level")</f>
        <v>Sensor, Level</v>
      </c>
      <c r="AB145" s="40" t="str">
        <f ca="1">IFERROR(__xludf.DUMMYFUNCTION("VLOOKUP($D277,IMPORTRANGE(""1F5N2lheBqU_ssv2fEg7XSiyl0_Jtf24RQubw3IWp7fc"",""'LC-2 BOM'!C2:AF1000""),AB$1,FALSE)"),"WFF LC-2 LO2 Storage Schematic - MP-104")</f>
        <v>WFF LC-2 LO2 Storage Schematic - MP-104</v>
      </c>
      <c r="AC145" s="40" t="str">
        <f ca="1">IFERROR(__xludf.DUMMYFUNCTION("VLOOKUP($D277,IMPORTRANGE(""1F5N2lheBqU_ssv2fEg7XSiyl0_Jtf24RQubw3IWp7fc"",""'LC-2 BOM'!C2:AF1000""),AB$1,FALSE)"),"WFF LC-2 LO2 Storage Schematic - MP-104")</f>
        <v>WFF LC-2 LO2 Storage Schematic - MP-104</v>
      </c>
      <c r="AD145" s="40" t="str">
        <f ca="1">IFERROR(__xludf.DUMMYFUNCTION("VLOOKUP($D277,IMPORTRANGE(""1F5N2lheBqU_ssv2fEg7XSiyl0_Jtf24RQubw3IWp7fc"",""'LC-2 BOM'!C2:AF1000""),AB$1,FALSE)"),"WFF LC-2 LO2 Storage Schematic - MP-104")</f>
        <v>WFF LC-2 LO2 Storage Schematic - MP-104</v>
      </c>
      <c r="AE145" s="40" t="str">
        <f ca="1">IFERROR(__xludf.DUMMYFUNCTION("VLOOKUP($D277,IMPORTRANGE(""1F5N2lheBqU_ssv2fEg7XSiyl0_Jtf24RQubw3IWp7fc"",""'LC-2 BOM'!C2:AF1000""),AB$1,FALSE)"),"WFF LC-2 LO2 Storage Schematic - MP-104")</f>
        <v>WFF LC-2 LO2 Storage Schematic - MP-104</v>
      </c>
      <c r="AF145" s="40" t="str">
        <f ca="1">IFERROR(__xludf.DUMMYFUNCTION("VLOOKUP($D277,IMPORTRANGE(""1F5N2lheBqU_ssv2fEg7XSiyl0_Jtf24RQubw3IWp7fc"",""'LC-2 BOM'!C2:AF1000""),AB$1,FALSE)"),"WFF LC-2 LO2 Storage Schematic - MP-104")</f>
        <v>WFF LC-2 LO2 Storage Schematic - MP-104</v>
      </c>
      <c r="AG145" s="40" t="str">
        <f ca="1">IFERROR(__xludf.DUMMYFUNCTION("VLOOKUP($D277,IMPORTRANGE(""1F5N2lheBqU_ssv2fEg7XSiyl0_Jtf24RQubw3IWp7fc"",""'LC-2 BOM'!C2:AF1000""),AB$1,FALSE)"),"WFF LC-2 LO2 Storage Schematic - MP-104")</f>
        <v>WFF LC-2 LO2 Storage Schematic - MP-104</v>
      </c>
      <c r="AH145" s="40" t="str">
        <f ca="1">IFERROR(__xludf.DUMMYFUNCTION("VLOOKUP($D277,IMPORTRANGE(""1F5N2lheBqU_ssv2fEg7XSiyl0_Jtf24RQubw3IWp7fc"",""'LC-2 BOM'!C2:AF1000""),AB$1,FALSE)"),"WFF LC-2 LO2 Storage Schematic - MP-104")</f>
        <v>WFF LC-2 LO2 Storage Schematic - MP-104</v>
      </c>
      <c r="AI145" s="40" t="str">
        <f ca="1">IFERROR(__xludf.DUMMYFUNCTION("VLOOKUP($D277,IMPORTRANGE(""1F5N2lheBqU_ssv2fEg7XSiyl0_Jtf24RQubw3IWp7fc"",""'LC-2 BOM'!C2:AF1000""),AB$1,FALSE)"),"WFF LC-2 LO2 Storage Schematic - MP-104")</f>
        <v>WFF LC-2 LO2 Storage Schematic - MP-104</v>
      </c>
      <c r="AJ145" s="40" t="str">
        <f ca="1">IFERROR(__xludf.DUMMYFUNCTION("VLOOKUP($D277,IMPORTRANGE(""1F5N2lheBqU_ssv2fEg7XSiyl0_Jtf24RQubw3IWp7fc"",""'LC-2 BOM'!C2:AF1000""),AB$1,FALSE)"),"WFF LC-2 LO2 Storage Schematic - MP-104")</f>
        <v>WFF LC-2 LO2 Storage Schematic - MP-104</v>
      </c>
      <c r="AK145" s="40" t="str">
        <f ca="1">IFERROR(__xludf.DUMMYFUNCTION("VLOOKUP($D277,IMPORTRANGE(""1F5N2lheBqU_ssv2fEg7XSiyl0_Jtf24RQubw3IWp7fc"",""'LC-2 BOM'!C2:AF1000""),AB$1,FALSE)"),"WFF LC-2 LO2 Storage Schematic - MP-104")</f>
        <v>WFF LC-2 LO2 Storage Schematic - MP-104</v>
      </c>
      <c r="AL145" s="40" t="str">
        <f ca="1">IFERROR(__xludf.DUMMYFUNCTION("VLOOKUP($D277,IMPORTRANGE(""1F5N2lheBqU_ssv2fEg7XSiyl0_Jtf24RQubw3IWp7fc"",""'LC-2 BOM'!C2:AF1000""),AB$1,FALSE)"),"WFF LC-2 LO2 Storage Schematic - MP-104")</f>
        <v>WFF LC-2 LO2 Storage Schematic - MP-104</v>
      </c>
      <c r="AM145" s="40" t="str">
        <f ca="1">IFERROR(__xludf.DUMMYFUNCTION("VLOOKUP($D277,IMPORTRANGE(""1F5N2lheBqU_ssv2fEg7XSiyl0_Jtf24RQubw3IWp7fc"",""'LC-2 BOM'!C2:AF1000""),AB$1,FALSE)"),"WFF LC-2 LO2 Storage Schematic - MP-104")</f>
        <v>WFF LC-2 LO2 Storage Schematic - MP-104</v>
      </c>
      <c r="AN145" s="40" t="str">
        <f ca="1">IFERROR(__xludf.DUMMYFUNCTION("VLOOKUP($D277,IMPORTRANGE(""1F5N2lheBqU_ssv2fEg7XSiyl0_Jtf24RQubw3IWp7fc"",""'LC-2 BOM'!C2:AF1000""),AB$1,FALSE)"),"WFF LC-2 LO2 Storage Schematic - MP-104")</f>
        <v>WFF LC-2 LO2 Storage Schematic - MP-104</v>
      </c>
      <c r="AO145" s="40" t="str">
        <f ca="1">IFERROR(__xludf.DUMMYFUNCTION("VLOOKUP($D277,IMPORTRANGE(""1F5N2lheBqU_ssv2fEg7XSiyl0_Jtf24RQubw3IWp7fc"",""'LC-2 BOM'!C2:AF1000""),AB$1,FALSE)"),"WFF LC-2 LO2 Storage Schematic - MP-104")</f>
        <v>WFF LC-2 LO2 Storage Schematic - MP-104</v>
      </c>
      <c r="AP145" s="40" t="str">
        <f ca="1">IFERROR(__xludf.DUMMYFUNCTION("VLOOKUP($D277,IMPORTRANGE(""1F5N2lheBqU_ssv2fEg7XSiyl0_Jtf24RQubw3IWp7fc"",""'LC-2 BOM'!C2:AF1000""),AB$1,FALSE)"),"WFF LC-2 LO2 Storage Schematic - MP-104")</f>
        <v>WFF LC-2 LO2 Storage Schematic - MP-104</v>
      </c>
      <c r="AQ145" s="40" t="str">
        <f ca="1">IFERROR(__xludf.DUMMYFUNCTION("VLOOKUP($D277,IMPORTRANGE(""1F5N2lheBqU_ssv2fEg7XSiyl0_Jtf24RQubw3IWp7fc"",""'LC-2 BOM'!C2:AF1000""),AB$1,FALSE)"),"WFF LC-2 LO2 Storage Schematic - MP-104")</f>
        <v>WFF LC-2 LO2 Storage Schematic - MP-104</v>
      </c>
      <c r="AR145" s="40" t="str">
        <f ca="1">IFERROR(__xludf.DUMMYFUNCTION("VLOOKUP($D277,IMPORTRANGE(""1F5N2lheBqU_ssv2fEg7XSiyl0_Jtf24RQubw3IWp7fc"",""'LC-2 BOM'!C2:AF1000""),AB$1,FALSE)"),"WFF LC-2 LO2 Storage Schematic - MP-104")</f>
        <v>WFF LC-2 LO2 Storage Schematic - MP-104</v>
      </c>
      <c r="AS145" s="40" t="str">
        <f ca="1">IFERROR(__xludf.DUMMYFUNCTION("VLOOKUP($D277,IMPORTRANGE(""1F5N2lheBqU_ssv2fEg7XSiyl0_Jtf24RQubw3IWp7fc"",""'LC-2 BOM'!C2:AF1000""),AB$1,FALSE)"),"WFF LC-2 LO2 Storage Schematic - MP-104")</f>
        <v>WFF LC-2 LO2 Storage Schematic - MP-104</v>
      </c>
      <c r="AT145" s="40" t="str">
        <f ca="1">IFERROR(__xludf.DUMMYFUNCTION("VLOOKUP($D277,IMPORTRANGE(""1F5N2lheBqU_ssv2fEg7XSiyl0_Jtf24RQubw3IWp7fc"",""'LC-2 BOM'!C2:AF1000""),AB$1,FALSE)"),"WFF LC-2 LO2 Storage Schematic - MP-104")</f>
        <v>WFF LC-2 LO2 Storage Schematic - MP-104</v>
      </c>
      <c r="AU145" s="40" t="str">
        <f ca="1">IFERROR(__xludf.DUMMYFUNCTION("VLOOKUP($D277,IMPORTRANGE(""1F5N2lheBqU_ssv2fEg7XSiyl0_Jtf24RQubw3IWp7fc"",""'LC-2 BOM'!C2:AF1000""),AB$1,FALSE)"),"WFF LC-2 LO2 Storage Schematic - MP-104")</f>
        <v>WFF LC-2 LO2 Storage Schematic - MP-104</v>
      </c>
      <c r="AV145" s="40" t="str">
        <f ca="1">IFERROR(__xludf.DUMMYFUNCTION("VLOOKUP($D277,IMPORTRANGE(""1F5N2lheBqU_ssv2fEg7XSiyl0_Jtf24RQubw3IWp7fc"",""'LC-2 BOM'!C2:AF1000""),AB$1,FALSE)"),"WFF LC-2 LO2 Storage Schematic - MP-104")</f>
        <v>WFF LC-2 LO2 Storage Schematic - MP-104</v>
      </c>
      <c r="AW145" s="40" t="str">
        <f ca="1">IFERROR(__xludf.DUMMYFUNCTION("VLOOKUP($D277,IMPORTRANGE(""1F5N2lheBqU_ssv2fEg7XSiyl0_Jtf24RQubw3IWp7fc"",""'LC-2 BOM'!C2:AF1000""),AB$1,FALSE)"),"WFF LC-2 LO2 Storage Schematic - MP-104")</f>
        <v>WFF LC-2 LO2 Storage Schematic - MP-104</v>
      </c>
      <c r="AX145" s="40" t="str">
        <f ca="1">IFERROR(__xludf.DUMMYFUNCTION("VLOOKUP($D277,IMPORTRANGE(""1F5N2lheBqU_ssv2fEg7XSiyl0_Jtf24RQubw3IWp7fc"",""'LC-2 BOM'!C2:AF1000""),AB$1,FALSE)"),"WFF LC-2 LO2 Storage Schematic - MP-104")</f>
        <v>WFF LC-2 LO2 Storage Schematic - MP-104</v>
      </c>
      <c r="AY145" s="40" t="str">
        <f ca="1">IFERROR(__xludf.DUMMYFUNCTION("VLOOKUP($D277,IMPORTRANGE(""1F5N2lheBqU_ssv2fEg7XSiyl0_Jtf24RQubw3IWp7fc"",""'LC-2 BOM'!C2:AF1000""),AB$1,FALSE)"),"WFF LC-2 LO2 Storage Schematic - MP-104")</f>
        <v>WFF LC-2 LO2 Storage Schematic - MP-104</v>
      </c>
      <c r="AZ145" s="40" t="str">
        <f ca="1">IFERROR(__xludf.DUMMYFUNCTION("VLOOKUP($D277,IMPORTRANGE(""1F5N2lheBqU_ssv2fEg7XSiyl0_Jtf24RQubw3IWp7fc"",""'LC-2 BOM'!C2:AF1000""),AB$1,FALSE)"),"WFF LC-2 LO2 Storage Schematic - MP-104")</f>
        <v>WFF LC-2 LO2 Storage Schematic - MP-104</v>
      </c>
      <c r="BA145" s="40" t="str">
        <f ca="1">IFERROR(__xludf.DUMMYFUNCTION("VLOOKUP($D277,IMPORTRANGE(""1F5N2lheBqU_ssv2fEg7XSiyl0_Jtf24RQubw3IWp7fc"",""'LC-2 BOM'!C2:AF1000""),AB$1,FALSE)"),"WFF LC-2 LO2 Storage Schematic - MP-104")</f>
        <v>WFF LC-2 LO2 Storage Schematic - MP-104</v>
      </c>
    </row>
    <row r="146" spans="1:53" ht="14.25">
      <c r="A146" s="119" t="str">
        <f>CONCATENATE(VLOOKUP(E146,Systems,2,FALSE),"-",VLOOKUP(F146,Subsystems,2,FALSE),"-",VLOOKUP(G146,Components,2,FALSE),"-",VLOOKUP(R146,Metrics,2,FALSE),"-",B146)</f>
        <v>LOX-LS1-PRS-Ps-416</v>
      </c>
      <c r="B146" s="100">
        <v>416</v>
      </c>
      <c r="C146" s="99" t="s">
        <v>377</v>
      </c>
      <c r="D146" s="103" t="s">
        <v>410</v>
      </c>
      <c r="E146" s="99" t="s">
        <v>184</v>
      </c>
      <c r="F146" s="99" t="s">
        <v>220</v>
      </c>
      <c r="G146" s="99" t="s">
        <v>177</v>
      </c>
      <c r="H146" s="100" t="s">
        <v>147</v>
      </c>
      <c r="I146" s="100" t="str">
        <f>VLOOKUP(L146,InterfaceCards,2,FALSE)</f>
        <v>N2</v>
      </c>
      <c r="J146" s="39" t="str">
        <f>VLOOKUP(I146,'REF - Interface Cards'!$F$2:$G$11,2,FALSE)</f>
        <v>CB3</v>
      </c>
      <c r="K146" s="100">
        <f>VLOOKUP(L146,InterfaceCards,3,FALSE)</f>
        <v>3</v>
      </c>
      <c r="L146" s="99" t="s">
        <v>315</v>
      </c>
      <c r="M146" s="99">
        <v>18</v>
      </c>
      <c r="N146" s="96">
        <v>15</v>
      </c>
      <c r="O146" s="100" t="s">
        <v>187</v>
      </c>
      <c r="P146" s="99" t="s">
        <v>335</v>
      </c>
      <c r="Q146" s="99" t="s">
        <v>338</v>
      </c>
      <c r="R146" s="268" t="s">
        <v>178</v>
      </c>
      <c r="S146" s="119" t="s">
        <v>345</v>
      </c>
      <c r="T146" s="264"/>
      <c r="U146" s="205"/>
      <c r="V146" s="205" t="b">
        <v>0</v>
      </c>
      <c r="W146" s="115" t="str">
        <f>CONCATENATE(L146,":",N146)</f>
        <v>AI4:15</v>
      </c>
      <c r="X146" s="40" t="str">
        <f ca="1">IFERROR(__xludf.DUMMYFUNCTION("VLOOKUP($D119,IMPORTRANGE(""1F5N2lheBqU_ssv2fEg7XSiyl0_Jtf24RQubw3IWp7fc"",""'LC-2 BOM'!C2:AF1000""),X$1,FALSE)"),"05C360")</f>
        <v>05C360</v>
      </c>
      <c r="Y146" s="40" t="str">
        <f ca="1">IFERROR(__xludf.DUMMYFUNCTION("VLOOKUP($D456,IMPORTRANGE(""1F5N2lheBqU_ssv2fEg7XSiyl0_Jtf24RQubw3IWp7fc"",""'LC-2 BOM'!C2:AF900""),Y$1,FALSE)"),"Pressure Transducer")</f>
        <v>Pressure Transducer</v>
      </c>
      <c r="Z146" s="40" t="str">
        <f ca="1">IFERROR(__xludf.DUMMYFUNCTION("VLOOKUP($D456,IMPORTRANGE(""1F5N2lheBqU_ssv2fEg7XSiyl0_Jtf24RQubw3IWp7fc"",""'LC-2 BOM'!C2:AF900""),Y$1,FALSE)"),"Pressure Transducer")</f>
        <v>Pressure Transducer</v>
      </c>
      <c r="AA146" s="40" t="str">
        <f ca="1">IFERROR(__xludf.DUMMYFUNCTION("VLOOKUP($D456,IMPORTRANGE(""1F5N2lheBqU_ssv2fEg7XSiyl0_Jtf24RQubw3IWp7fc"",""'LC-2 BOM'!C2:AF900""),Y$1,FALSE)"),"Pressure Transducer")</f>
        <v>Pressure Transducer</v>
      </c>
      <c r="AB146" s="40" t="str">
        <f ca="1">IFERROR(__xludf.DUMMYFUNCTION("VLOOKUP($D456,IMPORTRANGE(""1F5N2lheBqU_ssv2fEg7XSiyl0_Jtf24RQubw3IWp7fc"",""'LC-2 BOM'!C2:AF1000""),AB$1,FALSE)"),"WFF LC-2 Liquid Oxygen Schematic MP-105")</f>
        <v>WFF LC-2 Liquid Oxygen Schematic MP-105</v>
      </c>
      <c r="AC146" s="40" t="str">
        <f ca="1">IFERROR(__xludf.DUMMYFUNCTION("VLOOKUP($D456,IMPORTRANGE(""1F5N2lheBqU_ssv2fEg7XSiyl0_Jtf24RQubw3IWp7fc"",""'LC-2 BOM'!C2:AF1000""),AB$1,FALSE)"),"WFF LC-2 Liquid Oxygen Schematic MP-105")</f>
        <v>WFF LC-2 Liquid Oxygen Schematic MP-105</v>
      </c>
      <c r="AD146" s="40" t="str">
        <f ca="1">IFERROR(__xludf.DUMMYFUNCTION("VLOOKUP($D456,IMPORTRANGE(""1F5N2lheBqU_ssv2fEg7XSiyl0_Jtf24RQubw3IWp7fc"",""'LC-2 BOM'!C2:AF1000""),AB$1,FALSE)"),"WFF LC-2 Liquid Oxygen Schematic MP-105")</f>
        <v>WFF LC-2 Liquid Oxygen Schematic MP-105</v>
      </c>
      <c r="AE146" s="40" t="str">
        <f ca="1">IFERROR(__xludf.DUMMYFUNCTION("VLOOKUP($D456,IMPORTRANGE(""1F5N2lheBqU_ssv2fEg7XSiyl0_Jtf24RQubw3IWp7fc"",""'LC-2 BOM'!C2:AF1000""),AB$1,FALSE)"),"WFF LC-2 Liquid Oxygen Schematic MP-105")</f>
        <v>WFF LC-2 Liquid Oxygen Schematic MP-105</v>
      </c>
      <c r="AF146" s="40" t="str">
        <f ca="1">IFERROR(__xludf.DUMMYFUNCTION("VLOOKUP($D456,IMPORTRANGE(""1F5N2lheBqU_ssv2fEg7XSiyl0_Jtf24RQubw3IWp7fc"",""'LC-2 BOM'!C2:AF1000""),AB$1,FALSE)"),"WFF LC-2 Liquid Oxygen Schematic MP-105")</f>
        <v>WFF LC-2 Liquid Oxygen Schematic MP-105</v>
      </c>
      <c r="AG146" s="40" t="str">
        <f ca="1">IFERROR(__xludf.DUMMYFUNCTION("VLOOKUP($D456,IMPORTRANGE(""1F5N2lheBqU_ssv2fEg7XSiyl0_Jtf24RQubw3IWp7fc"",""'LC-2 BOM'!C2:AF1000""),AB$1,FALSE)"),"WFF LC-2 Liquid Oxygen Schematic MP-105")</f>
        <v>WFF LC-2 Liquid Oxygen Schematic MP-105</v>
      </c>
      <c r="AH146" s="40" t="str">
        <f ca="1">IFERROR(__xludf.DUMMYFUNCTION("VLOOKUP($D456,IMPORTRANGE(""1F5N2lheBqU_ssv2fEg7XSiyl0_Jtf24RQubw3IWp7fc"",""'LC-2 BOM'!C2:AF1000""),AB$1,FALSE)"),"WFF LC-2 Liquid Oxygen Schematic MP-105")</f>
        <v>WFF LC-2 Liquid Oxygen Schematic MP-105</v>
      </c>
      <c r="AI146" s="40" t="str">
        <f ca="1">IFERROR(__xludf.DUMMYFUNCTION("VLOOKUP($D456,IMPORTRANGE(""1F5N2lheBqU_ssv2fEg7XSiyl0_Jtf24RQubw3IWp7fc"",""'LC-2 BOM'!C2:AF1000""),AB$1,FALSE)"),"WFF LC-2 Liquid Oxygen Schematic MP-105")</f>
        <v>WFF LC-2 Liquid Oxygen Schematic MP-105</v>
      </c>
      <c r="AJ146" s="40" t="str">
        <f ca="1">IFERROR(__xludf.DUMMYFUNCTION("VLOOKUP($D456,IMPORTRANGE(""1F5N2lheBqU_ssv2fEg7XSiyl0_Jtf24RQubw3IWp7fc"",""'LC-2 BOM'!C2:AF1000""),AB$1,FALSE)"),"WFF LC-2 Liquid Oxygen Schematic MP-105")</f>
        <v>WFF LC-2 Liquid Oxygen Schematic MP-105</v>
      </c>
      <c r="AK146" s="40" t="str">
        <f ca="1">IFERROR(__xludf.DUMMYFUNCTION("VLOOKUP($D456,IMPORTRANGE(""1F5N2lheBqU_ssv2fEg7XSiyl0_Jtf24RQubw3IWp7fc"",""'LC-2 BOM'!C2:AF1000""),AB$1,FALSE)"),"WFF LC-2 Liquid Oxygen Schematic MP-105")</f>
        <v>WFF LC-2 Liquid Oxygen Schematic MP-105</v>
      </c>
      <c r="AL146" s="40" t="str">
        <f ca="1">IFERROR(__xludf.DUMMYFUNCTION("VLOOKUP($D456,IMPORTRANGE(""1F5N2lheBqU_ssv2fEg7XSiyl0_Jtf24RQubw3IWp7fc"",""'LC-2 BOM'!C2:AF1000""),AB$1,FALSE)"),"WFF LC-2 Liquid Oxygen Schematic MP-105")</f>
        <v>WFF LC-2 Liquid Oxygen Schematic MP-105</v>
      </c>
      <c r="AM146" s="40" t="str">
        <f ca="1">IFERROR(__xludf.DUMMYFUNCTION("VLOOKUP($D456,IMPORTRANGE(""1F5N2lheBqU_ssv2fEg7XSiyl0_Jtf24RQubw3IWp7fc"",""'LC-2 BOM'!C2:AF1000""),AB$1,FALSE)"),"WFF LC-2 Liquid Oxygen Schematic MP-105")</f>
        <v>WFF LC-2 Liquid Oxygen Schematic MP-105</v>
      </c>
      <c r="AN146" s="40" t="str">
        <f ca="1">IFERROR(__xludf.DUMMYFUNCTION("VLOOKUP($D456,IMPORTRANGE(""1F5N2lheBqU_ssv2fEg7XSiyl0_Jtf24RQubw3IWp7fc"",""'LC-2 BOM'!C2:AF1000""),AB$1,FALSE)"),"WFF LC-2 Liquid Oxygen Schematic MP-105")</f>
        <v>WFF LC-2 Liquid Oxygen Schematic MP-105</v>
      </c>
      <c r="AO146" s="40" t="str">
        <f ca="1">IFERROR(__xludf.DUMMYFUNCTION("VLOOKUP($D456,IMPORTRANGE(""1F5N2lheBqU_ssv2fEg7XSiyl0_Jtf24RQubw3IWp7fc"",""'LC-2 BOM'!C2:AF1000""),AB$1,FALSE)"),"WFF LC-2 Liquid Oxygen Schematic MP-105")</f>
        <v>WFF LC-2 Liquid Oxygen Schematic MP-105</v>
      </c>
      <c r="AP146" s="40" t="str">
        <f ca="1">IFERROR(__xludf.DUMMYFUNCTION("VLOOKUP($D456,IMPORTRANGE(""1F5N2lheBqU_ssv2fEg7XSiyl0_Jtf24RQubw3IWp7fc"",""'LC-2 BOM'!C2:AF1000""),AB$1,FALSE)"),"WFF LC-2 Liquid Oxygen Schematic MP-105")</f>
        <v>WFF LC-2 Liquid Oxygen Schematic MP-105</v>
      </c>
      <c r="AQ146" s="40" t="str">
        <f ca="1">IFERROR(__xludf.DUMMYFUNCTION("VLOOKUP($D456,IMPORTRANGE(""1F5N2lheBqU_ssv2fEg7XSiyl0_Jtf24RQubw3IWp7fc"",""'LC-2 BOM'!C2:AF1000""),AB$1,FALSE)"),"WFF LC-2 Liquid Oxygen Schematic MP-105")</f>
        <v>WFF LC-2 Liquid Oxygen Schematic MP-105</v>
      </c>
      <c r="AR146" s="40" t="str">
        <f ca="1">IFERROR(__xludf.DUMMYFUNCTION("VLOOKUP($D456,IMPORTRANGE(""1F5N2lheBqU_ssv2fEg7XSiyl0_Jtf24RQubw3IWp7fc"",""'LC-2 BOM'!C2:AF1000""),AB$1,FALSE)"),"WFF LC-2 Liquid Oxygen Schematic MP-105")</f>
        <v>WFF LC-2 Liquid Oxygen Schematic MP-105</v>
      </c>
      <c r="AS146" s="40" t="str">
        <f ca="1">IFERROR(__xludf.DUMMYFUNCTION("VLOOKUP($D456,IMPORTRANGE(""1F5N2lheBqU_ssv2fEg7XSiyl0_Jtf24RQubw3IWp7fc"",""'LC-2 BOM'!C2:AF1000""),AB$1,FALSE)"),"WFF LC-2 Liquid Oxygen Schematic MP-105")</f>
        <v>WFF LC-2 Liquid Oxygen Schematic MP-105</v>
      </c>
      <c r="AT146" s="40" t="str">
        <f ca="1">IFERROR(__xludf.DUMMYFUNCTION("VLOOKUP($D456,IMPORTRANGE(""1F5N2lheBqU_ssv2fEg7XSiyl0_Jtf24RQubw3IWp7fc"",""'LC-2 BOM'!C2:AF1000""),AB$1,FALSE)"),"WFF LC-2 Liquid Oxygen Schematic MP-105")</f>
        <v>WFF LC-2 Liquid Oxygen Schematic MP-105</v>
      </c>
      <c r="AU146" s="40" t="str">
        <f ca="1">IFERROR(__xludf.DUMMYFUNCTION("VLOOKUP($D456,IMPORTRANGE(""1F5N2lheBqU_ssv2fEg7XSiyl0_Jtf24RQubw3IWp7fc"",""'LC-2 BOM'!C2:AF1000""),AB$1,FALSE)"),"WFF LC-2 Liquid Oxygen Schematic MP-105")</f>
        <v>WFF LC-2 Liquid Oxygen Schematic MP-105</v>
      </c>
      <c r="AV146" s="40" t="str">
        <f ca="1">IFERROR(__xludf.DUMMYFUNCTION("VLOOKUP($D456,IMPORTRANGE(""1F5N2lheBqU_ssv2fEg7XSiyl0_Jtf24RQubw3IWp7fc"",""'LC-2 BOM'!C2:AF1000""),AB$1,FALSE)"),"WFF LC-2 Liquid Oxygen Schematic MP-105")</f>
        <v>WFF LC-2 Liquid Oxygen Schematic MP-105</v>
      </c>
      <c r="AW146" s="40" t="str">
        <f ca="1">IFERROR(__xludf.DUMMYFUNCTION("VLOOKUP($D456,IMPORTRANGE(""1F5N2lheBqU_ssv2fEg7XSiyl0_Jtf24RQubw3IWp7fc"",""'LC-2 BOM'!C2:AF1000""),AB$1,FALSE)"),"WFF LC-2 Liquid Oxygen Schematic MP-105")</f>
        <v>WFF LC-2 Liquid Oxygen Schematic MP-105</v>
      </c>
      <c r="AX146" s="40" t="str">
        <f ca="1">IFERROR(__xludf.DUMMYFUNCTION("VLOOKUP($D456,IMPORTRANGE(""1F5N2lheBqU_ssv2fEg7XSiyl0_Jtf24RQubw3IWp7fc"",""'LC-2 BOM'!C2:AF1000""),AB$1,FALSE)"),"WFF LC-2 Liquid Oxygen Schematic MP-105")</f>
        <v>WFF LC-2 Liquid Oxygen Schematic MP-105</v>
      </c>
      <c r="AY146" s="40" t="str">
        <f ca="1">IFERROR(__xludf.DUMMYFUNCTION("VLOOKUP($D456,IMPORTRANGE(""1F5N2lheBqU_ssv2fEg7XSiyl0_Jtf24RQubw3IWp7fc"",""'LC-2 BOM'!C2:AF1000""),AB$1,FALSE)"),"WFF LC-2 Liquid Oxygen Schematic MP-105")</f>
        <v>WFF LC-2 Liquid Oxygen Schematic MP-105</v>
      </c>
      <c r="AZ146" s="40" t="str">
        <f ca="1">IFERROR(__xludf.DUMMYFUNCTION("VLOOKUP($D456,IMPORTRANGE(""1F5N2lheBqU_ssv2fEg7XSiyl0_Jtf24RQubw3IWp7fc"",""'LC-2 BOM'!C2:AF1000""),AB$1,FALSE)"),"WFF LC-2 Liquid Oxygen Schematic MP-105")</f>
        <v>WFF LC-2 Liquid Oxygen Schematic MP-105</v>
      </c>
      <c r="BA146" s="40" t="str">
        <f ca="1">IFERROR(__xludf.DUMMYFUNCTION("VLOOKUP($D456,IMPORTRANGE(""1F5N2lheBqU_ssv2fEg7XSiyl0_Jtf24RQubw3IWp7fc"",""'LC-2 BOM'!C2:AF1000""),AB$1,FALSE)"),"WFF LC-2 Liquid Oxygen Schematic MP-105")</f>
        <v>WFF LC-2 Liquid Oxygen Schematic MP-105</v>
      </c>
    </row>
    <row r="147" spans="1:53" ht="14.25">
      <c r="A147" s="119" t="str">
        <f>CONCATENATE(VLOOKUP(E147,Systems,2,FALSE),"-",VLOOKUP(F147,Subsystems,2,FALSE),"-",VLOOKUP(G147,Components,2,FALSE),"-",VLOOKUP(R147,Metrics,2,FALSE),"-",B147)</f>
        <v>LOX-LS1-RTD-Ts-411</v>
      </c>
      <c r="B147" s="100">
        <v>411</v>
      </c>
      <c r="C147" s="99" t="s">
        <v>411</v>
      </c>
      <c r="D147" s="103" t="s">
        <v>412</v>
      </c>
      <c r="E147" s="99" t="s">
        <v>184</v>
      </c>
      <c r="F147" s="99" t="s">
        <v>220</v>
      </c>
      <c r="G147" s="99" t="s">
        <v>81</v>
      </c>
      <c r="H147" s="99" t="s">
        <v>348</v>
      </c>
      <c r="I147" s="100" t="str">
        <f>VLOOKUP(L147,InterfaceCards,2,FALSE)</f>
        <v>N2</v>
      </c>
      <c r="J147" s="39" t="str">
        <f>VLOOKUP(I147,'REF - Interface Cards'!$F$2:$G$11,2,FALSE)</f>
        <v>CB3</v>
      </c>
      <c r="K147" s="267">
        <f>VLOOKUP(L147,InterfaceCards,3,FALSE)</f>
        <v>4</v>
      </c>
      <c r="L147" s="99" t="s">
        <v>413</v>
      </c>
      <c r="M147" s="99" t="s">
        <v>358</v>
      </c>
      <c r="N147" s="96" t="s">
        <v>359</v>
      </c>
      <c r="O147" s="100" t="s">
        <v>313</v>
      </c>
      <c r="P147" s="205"/>
      <c r="Q147" s="205"/>
      <c r="R147" s="268" t="s">
        <v>352</v>
      </c>
      <c r="S147" s="119" t="s">
        <v>353</v>
      </c>
      <c r="T147" s="100"/>
      <c r="U147" s="205"/>
      <c r="V147" s="205" t="b">
        <v>0</v>
      </c>
      <c r="W147" s="115" t="str">
        <f>CONCATENATE(L147,":",N147)</f>
        <v>RTD2:EX1+,RTD1+,RTD1-,COM1</v>
      </c>
      <c r="X147" s="40" t="str">
        <f ca="1">IFERROR(__xludf.DUMMYFUNCTION("VLOOKUP($D119,IMPORTRANGE(""1F5N2lheBqU_ssv2fEg7XSiyl0_Jtf24RQubw3IWp7fc"",""'LC-2 BOM'!C2:AF1000""),X$1,FALSE)"),"05C360")</f>
        <v>05C360</v>
      </c>
      <c r="Y147" s="40" t="str">
        <f ca="1">IFERROR(__xludf.DUMMYFUNCTION("VLOOKUP($D468,IMPORTRANGE(""1F5N2lheBqU_ssv2fEg7XSiyl0_Jtf24RQubw3IWp7fc"",""'LC-2 BOM'!C2:AF900""),Y$1,FALSE)"),"Sensor, Temperature")</f>
        <v>Sensor, Temperature</v>
      </c>
      <c r="Z147" s="40" t="str">
        <f ca="1">IFERROR(__xludf.DUMMYFUNCTION("VLOOKUP($D468,IMPORTRANGE(""1F5N2lheBqU_ssv2fEg7XSiyl0_Jtf24RQubw3IWp7fc"",""'LC-2 BOM'!C2:AF900""),Y$1,FALSE)"),"Sensor, Temperature")</f>
        <v>Sensor, Temperature</v>
      </c>
      <c r="AA147" s="40" t="str">
        <f ca="1">IFERROR(__xludf.DUMMYFUNCTION("VLOOKUP($D468,IMPORTRANGE(""1F5N2lheBqU_ssv2fEg7XSiyl0_Jtf24RQubw3IWp7fc"",""'LC-2 BOM'!C2:AF900""),Y$1,FALSE)"),"Sensor, Temperature")</f>
        <v>Sensor, Temperature</v>
      </c>
      <c r="AB147" s="40" t="str">
        <f ca="1">IFERROR(__xludf.DUMMYFUNCTION("VLOOKUP($D468,IMPORTRANGE(""1F5N2lheBqU_ssv2fEg7XSiyl0_Jtf24RQubw3IWp7fc"",""'LC-2 BOM'!C2:AF1000""),AB$1,FALSE)"),"WFF LC-2 Liquid Oxygen Schematic MP-105")</f>
        <v>WFF LC-2 Liquid Oxygen Schematic MP-105</v>
      </c>
      <c r="AC147" s="40" t="str">
        <f ca="1">IFERROR(__xludf.DUMMYFUNCTION("VLOOKUP($D468,IMPORTRANGE(""1F5N2lheBqU_ssv2fEg7XSiyl0_Jtf24RQubw3IWp7fc"",""'LC-2 BOM'!C2:AF1000""),AB$1,FALSE)"),"WFF LC-2 Liquid Oxygen Schematic MP-105")</f>
        <v>WFF LC-2 Liquid Oxygen Schematic MP-105</v>
      </c>
      <c r="AD147" s="40" t="str">
        <f ca="1">IFERROR(__xludf.DUMMYFUNCTION("VLOOKUP($D468,IMPORTRANGE(""1F5N2lheBqU_ssv2fEg7XSiyl0_Jtf24RQubw3IWp7fc"",""'LC-2 BOM'!C2:AF1000""),AB$1,FALSE)"),"WFF LC-2 Liquid Oxygen Schematic MP-105")</f>
        <v>WFF LC-2 Liquid Oxygen Schematic MP-105</v>
      </c>
      <c r="AE147" s="40" t="str">
        <f ca="1">IFERROR(__xludf.DUMMYFUNCTION("VLOOKUP($D468,IMPORTRANGE(""1F5N2lheBqU_ssv2fEg7XSiyl0_Jtf24RQubw3IWp7fc"",""'LC-2 BOM'!C2:AF1000""),AB$1,FALSE)"),"WFF LC-2 Liquid Oxygen Schematic MP-105")</f>
        <v>WFF LC-2 Liquid Oxygen Schematic MP-105</v>
      </c>
      <c r="AF147" s="40" t="str">
        <f ca="1">IFERROR(__xludf.DUMMYFUNCTION("VLOOKUP($D468,IMPORTRANGE(""1F5N2lheBqU_ssv2fEg7XSiyl0_Jtf24RQubw3IWp7fc"",""'LC-2 BOM'!C2:AF1000""),AB$1,FALSE)"),"WFF LC-2 Liquid Oxygen Schematic MP-105")</f>
        <v>WFF LC-2 Liquid Oxygen Schematic MP-105</v>
      </c>
      <c r="AG147" s="40" t="str">
        <f ca="1">IFERROR(__xludf.DUMMYFUNCTION("VLOOKUP($D468,IMPORTRANGE(""1F5N2lheBqU_ssv2fEg7XSiyl0_Jtf24RQubw3IWp7fc"",""'LC-2 BOM'!C2:AF1000""),AB$1,FALSE)"),"WFF LC-2 Liquid Oxygen Schematic MP-105")</f>
        <v>WFF LC-2 Liquid Oxygen Schematic MP-105</v>
      </c>
      <c r="AH147" s="40" t="str">
        <f ca="1">IFERROR(__xludf.DUMMYFUNCTION("VLOOKUP($D468,IMPORTRANGE(""1F5N2lheBqU_ssv2fEg7XSiyl0_Jtf24RQubw3IWp7fc"",""'LC-2 BOM'!C2:AF1000""),AB$1,FALSE)"),"WFF LC-2 Liquid Oxygen Schematic MP-105")</f>
        <v>WFF LC-2 Liquid Oxygen Schematic MP-105</v>
      </c>
      <c r="AI147" s="40" t="str">
        <f ca="1">IFERROR(__xludf.DUMMYFUNCTION("VLOOKUP($D468,IMPORTRANGE(""1F5N2lheBqU_ssv2fEg7XSiyl0_Jtf24RQubw3IWp7fc"",""'LC-2 BOM'!C2:AF1000""),AB$1,FALSE)"),"WFF LC-2 Liquid Oxygen Schematic MP-105")</f>
        <v>WFF LC-2 Liquid Oxygen Schematic MP-105</v>
      </c>
      <c r="AJ147" s="40" t="str">
        <f ca="1">IFERROR(__xludf.DUMMYFUNCTION("VLOOKUP($D468,IMPORTRANGE(""1F5N2lheBqU_ssv2fEg7XSiyl0_Jtf24RQubw3IWp7fc"",""'LC-2 BOM'!C2:AF1000""),AB$1,FALSE)"),"WFF LC-2 Liquid Oxygen Schematic MP-105")</f>
        <v>WFF LC-2 Liquid Oxygen Schematic MP-105</v>
      </c>
      <c r="AK147" s="40" t="str">
        <f ca="1">IFERROR(__xludf.DUMMYFUNCTION("VLOOKUP($D468,IMPORTRANGE(""1F5N2lheBqU_ssv2fEg7XSiyl0_Jtf24RQubw3IWp7fc"",""'LC-2 BOM'!C2:AF1000""),AB$1,FALSE)"),"WFF LC-2 Liquid Oxygen Schematic MP-105")</f>
        <v>WFF LC-2 Liquid Oxygen Schematic MP-105</v>
      </c>
      <c r="AL147" s="40" t="str">
        <f ca="1">IFERROR(__xludf.DUMMYFUNCTION("VLOOKUP($D468,IMPORTRANGE(""1F5N2lheBqU_ssv2fEg7XSiyl0_Jtf24RQubw3IWp7fc"",""'LC-2 BOM'!C2:AF1000""),AB$1,FALSE)"),"WFF LC-2 Liquid Oxygen Schematic MP-105")</f>
        <v>WFF LC-2 Liquid Oxygen Schematic MP-105</v>
      </c>
      <c r="AM147" s="40" t="str">
        <f ca="1">IFERROR(__xludf.DUMMYFUNCTION("VLOOKUP($D468,IMPORTRANGE(""1F5N2lheBqU_ssv2fEg7XSiyl0_Jtf24RQubw3IWp7fc"",""'LC-2 BOM'!C2:AF1000""),AB$1,FALSE)"),"WFF LC-2 Liquid Oxygen Schematic MP-105")</f>
        <v>WFF LC-2 Liquid Oxygen Schematic MP-105</v>
      </c>
      <c r="AN147" s="40" t="str">
        <f ca="1">IFERROR(__xludf.DUMMYFUNCTION("VLOOKUP($D468,IMPORTRANGE(""1F5N2lheBqU_ssv2fEg7XSiyl0_Jtf24RQubw3IWp7fc"",""'LC-2 BOM'!C2:AF1000""),AB$1,FALSE)"),"WFF LC-2 Liquid Oxygen Schematic MP-105")</f>
        <v>WFF LC-2 Liquid Oxygen Schematic MP-105</v>
      </c>
      <c r="AO147" s="40" t="str">
        <f ca="1">IFERROR(__xludf.DUMMYFUNCTION("VLOOKUP($D468,IMPORTRANGE(""1F5N2lheBqU_ssv2fEg7XSiyl0_Jtf24RQubw3IWp7fc"",""'LC-2 BOM'!C2:AF1000""),AB$1,FALSE)"),"WFF LC-2 Liquid Oxygen Schematic MP-105")</f>
        <v>WFF LC-2 Liquid Oxygen Schematic MP-105</v>
      </c>
      <c r="AP147" s="40" t="str">
        <f ca="1">IFERROR(__xludf.DUMMYFUNCTION("VLOOKUP($D468,IMPORTRANGE(""1F5N2lheBqU_ssv2fEg7XSiyl0_Jtf24RQubw3IWp7fc"",""'LC-2 BOM'!C2:AF1000""),AB$1,FALSE)"),"WFF LC-2 Liquid Oxygen Schematic MP-105")</f>
        <v>WFF LC-2 Liquid Oxygen Schematic MP-105</v>
      </c>
      <c r="AQ147" s="40" t="str">
        <f ca="1">IFERROR(__xludf.DUMMYFUNCTION("VLOOKUP($D468,IMPORTRANGE(""1F5N2lheBqU_ssv2fEg7XSiyl0_Jtf24RQubw3IWp7fc"",""'LC-2 BOM'!C2:AF1000""),AB$1,FALSE)"),"WFF LC-2 Liquid Oxygen Schematic MP-105")</f>
        <v>WFF LC-2 Liquid Oxygen Schematic MP-105</v>
      </c>
      <c r="AR147" s="40" t="str">
        <f ca="1">IFERROR(__xludf.DUMMYFUNCTION("VLOOKUP($D468,IMPORTRANGE(""1F5N2lheBqU_ssv2fEg7XSiyl0_Jtf24RQubw3IWp7fc"",""'LC-2 BOM'!C2:AF1000""),AB$1,FALSE)"),"WFF LC-2 Liquid Oxygen Schematic MP-105")</f>
        <v>WFF LC-2 Liquid Oxygen Schematic MP-105</v>
      </c>
      <c r="AS147" s="40" t="str">
        <f ca="1">IFERROR(__xludf.DUMMYFUNCTION("VLOOKUP($D468,IMPORTRANGE(""1F5N2lheBqU_ssv2fEg7XSiyl0_Jtf24RQubw3IWp7fc"",""'LC-2 BOM'!C2:AF1000""),AB$1,FALSE)"),"WFF LC-2 Liquid Oxygen Schematic MP-105")</f>
        <v>WFF LC-2 Liquid Oxygen Schematic MP-105</v>
      </c>
      <c r="AT147" s="40" t="str">
        <f ca="1">IFERROR(__xludf.DUMMYFUNCTION("VLOOKUP($D468,IMPORTRANGE(""1F5N2lheBqU_ssv2fEg7XSiyl0_Jtf24RQubw3IWp7fc"",""'LC-2 BOM'!C2:AF1000""),AB$1,FALSE)"),"WFF LC-2 Liquid Oxygen Schematic MP-105")</f>
        <v>WFF LC-2 Liquid Oxygen Schematic MP-105</v>
      </c>
      <c r="AU147" s="40" t="str">
        <f ca="1">IFERROR(__xludf.DUMMYFUNCTION("VLOOKUP($D468,IMPORTRANGE(""1F5N2lheBqU_ssv2fEg7XSiyl0_Jtf24RQubw3IWp7fc"",""'LC-2 BOM'!C2:AF1000""),AB$1,FALSE)"),"WFF LC-2 Liquid Oxygen Schematic MP-105")</f>
        <v>WFF LC-2 Liquid Oxygen Schematic MP-105</v>
      </c>
      <c r="AV147" s="40" t="str">
        <f ca="1">IFERROR(__xludf.DUMMYFUNCTION("VLOOKUP($D468,IMPORTRANGE(""1F5N2lheBqU_ssv2fEg7XSiyl0_Jtf24RQubw3IWp7fc"",""'LC-2 BOM'!C2:AF1000""),AB$1,FALSE)"),"WFF LC-2 Liquid Oxygen Schematic MP-105")</f>
        <v>WFF LC-2 Liquid Oxygen Schematic MP-105</v>
      </c>
      <c r="AW147" s="40" t="str">
        <f ca="1">IFERROR(__xludf.DUMMYFUNCTION("VLOOKUP($D468,IMPORTRANGE(""1F5N2lheBqU_ssv2fEg7XSiyl0_Jtf24RQubw3IWp7fc"",""'LC-2 BOM'!C2:AF1000""),AB$1,FALSE)"),"WFF LC-2 Liquid Oxygen Schematic MP-105")</f>
        <v>WFF LC-2 Liquid Oxygen Schematic MP-105</v>
      </c>
      <c r="AX147" s="40" t="str">
        <f ca="1">IFERROR(__xludf.DUMMYFUNCTION("VLOOKUP($D468,IMPORTRANGE(""1F5N2lheBqU_ssv2fEg7XSiyl0_Jtf24RQubw3IWp7fc"",""'LC-2 BOM'!C2:AF1000""),AB$1,FALSE)"),"WFF LC-2 Liquid Oxygen Schematic MP-105")</f>
        <v>WFF LC-2 Liquid Oxygen Schematic MP-105</v>
      </c>
      <c r="AY147" s="40" t="str">
        <f ca="1">IFERROR(__xludf.DUMMYFUNCTION("VLOOKUP($D468,IMPORTRANGE(""1F5N2lheBqU_ssv2fEg7XSiyl0_Jtf24RQubw3IWp7fc"",""'LC-2 BOM'!C2:AF1000""),AB$1,FALSE)"),"WFF LC-2 Liquid Oxygen Schematic MP-105")</f>
        <v>WFF LC-2 Liquid Oxygen Schematic MP-105</v>
      </c>
      <c r="AZ147" s="40" t="str">
        <f ca="1">IFERROR(__xludf.DUMMYFUNCTION("VLOOKUP($D468,IMPORTRANGE(""1F5N2lheBqU_ssv2fEg7XSiyl0_Jtf24RQubw3IWp7fc"",""'LC-2 BOM'!C2:AF1000""),AB$1,FALSE)"),"WFF LC-2 Liquid Oxygen Schematic MP-105")</f>
        <v>WFF LC-2 Liquid Oxygen Schematic MP-105</v>
      </c>
      <c r="BA147" s="40" t="str">
        <f ca="1">IFERROR(__xludf.DUMMYFUNCTION("VLOOKUP($D468,IMPORTRANGE(""1F5N2lheBqU_ssv2fEg7XSiyl0_Jtf24RQubw3IWp7fc"",""'LC-2 BOM'!C2:AF1000""),AB$1,FALSE)"),"WFF LC-2 Liquid Oxygen Schematic MP-105")</f>
        <v>WFF LC-2 Liquid Oxygen Schematic MP-105</v>
      </c>
    </row>
    <row r="148" spans="1:53" ht="14.25">
      <c r="A148" s="119" t="str">
        <f>CONCATENATE(VLOOKUP(E148,Systems,2,FALSE),"-",VLOOKUP(F148,Subsystems,2,FALSE),"-",VLOOKUP(G148,Components,2,FALSE),"-",VLOOKUP(R148,Metrics,2,FALSE),"-",B148)</f>
        <v>LOX-LD-RTD-Ts-462</v>
      </c>
      <c r="B148" s="100">
        <v>462</v>
      </c>
      <c r="C148" s="99" t="s">
        <v>414</v>
      </c>
      <c r="D148" s="104" t="s">
        <v>415</v>
      </c>
      <c r="E148" s="99" t="s">
        <v>184</v>
      </c>
      <c r="F148" s="99" t="s">
        <v>275</v>
      </c>
      <c r="G148" s="99" t="s">
        <v>81</v>
      </c>
      <c r="H148" s="99" t="s">
        <v>348</v>
      </c>
      <c r="I148" s="100" t="str">
        <f>VLOOKUP(L148,InterfaceCards,2,FALSE)</f>
        <v>C2</v>
      </c>
      <c r="J148" s="39" t="str">
        <f>VLOOKUP(I148,'REF - Interface Cards'!$F$2:$G$11,2,FALSE)</f>
        <v>CB8</v>
      </c>
      <c r="K148" s="100">
        <f>VLOOKUP(L148,InterfaceCards,3,FALSE)</f>
        <v>7</v>
      </c>
      <c r="L148" s="99" t="s">
        <v>396</v>
      </c>
      <c r="M148" s="99">
        <v>5</v>
      </c>
      <c r="N148" s="96" t="s">
        <v>118</v>
      </c>
      <c r="O148" s="99" t="s">
        <v>187</v>
      </c>
      <c r="P148" s="99" t="s">
        <v>275</v>
      </c>
      <c r="Q148" s="205"/>
      <c r="R148" s="119" t="s">
        <v>352</v>
      </c>
      <c r="S148" s="119" t="s">
        <v>353</v>
      </c>
      <c r="T148" s="100"/>
      <c r="U148" s="205"/>
      <c r="V148" s="205" t="b">
        <v>0</v>
      </c>
      <c r="W148" s="115" t="str">
        <f>CONCATENATE(L148,":",N148)</f>
        <v>AI14:04</v>
      </c>
      <c r="X148" s="40" t="str">
        <f ca="1">IFERROR(__xludf.DUMMYFUNCTION("VLOOKUP($D119,IMPORTRANGE(""1F5N2lheBqU_ssv2fEg7XSiyl0_Jtf24RQubw3IWp7fc"",""'LC-2 BOM'!C2:AF1000""),X$1,FALSE)"),"05C360")</f>
        <v>05C360</v>
      </c>
      <c r="Y148" s="40" t="str">
        <f ca="1">IFERROR(__xludf.DUMMYFUNCTION("VLOOKUP($D278,IMPORTRANGE(""1F5N2lheBqU_ssv2fEg7XSiyl0_Jtf24RQubw3IWp7fc"",""'LC-2 BOM'!C2:AF900""),Y$1,FALSE)"),"Sensor, Temperature")</f>
        <v>Sensor, Temperature</v>
      </c>
      <c r="Z148" s="40" t="str">
        <f ca="1">IFERROR(__xludf.DUMMYFUNCTION("VLOOKUP($D278,IMPORTRANGE(""1F5N2lheBqU_ssv2fEg7XSiyl0_Jtf24RQubw3IWp7fc"",""'LC-2 BOM'!C2:AF900""),Y$1,FALSE)"),"Sensor, Temperature")</f>
        <v>Sensor, Temperature</v>
      </c>
      <c r="AA148" s="40" t="str">
        <f ca="1">IFERROR(__xludf.DUMMYFUNCTION("VLOOKUP($D278,IMPORTRANGE(""1F5N2lheBqU_ssv2fEg7XSiyl0_Jtf24RQubw3IWp7fc"",""'LC-2 BOM'!C2:AF900""),Y$1,FALSE)"),"Sensor, Temperature")</f>
        <v>Sensor, Temperature</v>
      </c>
      <c r="AB148" s="40" t="str">
        <f ca="1">IFERROR(__xludf.DUMMYFUNCTION("VLOOKUP($D278,IMPORTRANGE(""1F5N2lheBqU_ssv2fEg7XSiyl0_Jtf24RQubw3IWp7fc"",""'LC-2 BOM'!C2:AF1000""),AB$1,FALSE)"),"WFF LC-2 Liquid Oxygen Schematic MP-105")</f>
        <v>WFF LC-2 Liquid Oxygen Schematic MP-105</v>
      </c>
      <c r="AC148" s="40" t="str">
        <f ca="1">IFERROR(__xludf.DUMMYFUNCTION("VLOOKUP($D278,IMPORTRANGE(""1F5N2lheBqU_ssv2fEg7XSiyl0_Jtf24RQubw3IWp7fc"",""'LC-2 BOM'!C2:AF1000""),AB$1,FALSE)"),"WFF LC-2 Liquid Oxygen Schematic MP-105")</f>
        <v>WFF LC-2 Liquid Oxygen Schematic MP-105</v>
      </c>
      <c r="AD148" s="40" t="str">
        <f ca="1">IFERROR(__xludf.DUMMYFUNCTION("VLOOKUP($D278,IMPORTRANGE(""1F5N2lheBqU_ssv2fEg7XSiyl0_Jtf24RQubw3IWp7fc"",""'LC-2 BOM'!C2:AF1000""),AB$1,FALSE)"),"WFF LC-2 Liquid Oxygen Schematic MP-105")</f>
        <v>WFF LC-2 Liquid Oxygen Schematic MP-105</v>
      </c>
      <c r="AE148" s="40" t="str">
        <f ca="1">IFERROR(__xludf.DUMMYFUNCTION("VLOOKUP($D278,IMPORTRANGE(""1F5N2lheBqU_ssv2fEg7XSiyl0_Jtf24RQubw3IWp7fc"",""'LC-2 BOM'!C2:AF1000""),AB$1,FALSE)"),"WFF LC-2 Liquid Oxygen Schematic MP-105")</f>
        <v>WFF LC-2 Liquid Oxygen Schematic MP-105</v>
      </c>
      <c r="AF148" s="40" t="str">
        <f ca="1">IFERROR(__xludf.DUMMYFUNCTION("VLOOKUP($D278,IMPORTRANGE(""1F5N2lheBqU_ssv2fEg7XSiyl0_Jtf24RQubw3IWp7fc"",""'LC-2 BOM'!C2:AF1000""),AB$1,FALSE)"),"WFF LC-2 Liquid Oxygen Schematic MP-105")</f>
        <v>WFF LC-2 Liquid Oxygen Schematic MP-105</v>
      </c>
      <c r="AG148" s="40" t="str">
        <f ca="1">IFERROR(__xludf.DUMMYFUNCTION("VLOOKUP($D278,IMPORTRANGE(""1F5N2lheBqU_ssv2fEg7XSiyl0_Jtf24RQubw3IWp7fc"",""'LC-2 BOM'!C2:AF1000""),AB$1,FALSE)"),"WFF LC-2 Liquid Oxygen Schematic MP-105")</f>
        <v>WFF LC-2 Liquid Oxygen Schematic MP-105</v>
      </c>
      <c r="AH148" s="40" t="str">
        <f ca="1">IFERROR(__xludf.DUMMYFUNCTION("VLOOKUP($D278,IMPORTRANGE(""1F5N2lheBqU_ssv2fEg7XSiyl0_Jtf24RQubw3IWp7fc"",""'LC-2 BOM'!C2:AF1000""),AB$1,FALSE)"),"WFF LC-2 Liquid Oxygen Schematic MP-105")</f>
        <v>WFF LC-2 Liquid Oxygen Schematic MP-105</v>
      </c>
      <c r="AI148" s="40" t="str">
        <f ca="1">IFERROR(__xludf.DUMMYFUNCTION("VLOOKUP($D278,IMPORTRANGE(""1F5N2lheBqU_ssv2fEg7XSiyl0_Jtf24RQubw3IWp7fc"",""'LC-2 BOM'!C2:AF1000""),AB$1,FALSE)"),"WFF LC-2 Liquid Oxygen Schematic MP-105")</f>
        <v>WFF LC-2 Liquid Oxygen Schematic MP-105</v>
      </c>
      <c r="AJ148" s="40" t="str">
        <f ca="1">IFERROR(__xludf.DUMMYFUNCTION("VLOOKUP($D278,IMPORTRANGE(""1F5N2lheBqU_ssv2fEg7XSiyl0_Jtf24RQubw3IWp7fc"",""'LC-2 BOM'!C2:AF1000""),AB$1,FALSE)"),"WFF LC-2 Liquid Oxygen Schematic MP-105")</f>
        <v>WFF LC-2 Liquid Oxygen Schematic MP-105</v>
      </c>
      <c r="AK148" s="40" t="str">
        <f ca="1">IFERROR(__xludf.DUMMYFUNCTION("VLOOKUP($D278,IMPORTRANGE(""1F5N2lheBqU_ssv2fEg7XSiyl0_Jtf24RQubw3IWp7fc"",""'LC-2 BOM'!C2:AF1000""),AB$1,FALSE)"),"WFF LC-2 Liquid Oxygen Schematic MP-105")</f>
        <v>WFF LC-2 Liquid Oxygen Schematic MP-105</v>
      </c>
      <c r="AL148" s="40" t="str">
        <f ca="1">IFERROR(__xludf.DUMMYFUNCTION("VLOOKUP($D278,IMPORTRANGE(""1F5N2lheBqU_ssv2fEg7XSiyl0_Jtf24RQubw3IWp7fc"",""'LC-2 BOM'!C2:AF1000""),AB$1,FALSE)"),"WFF LC-2 Liquid Oxygen Schematic MP-105")</f>
        <v>WFF LC-2 Liquid Oxygen Schematic MP-105</v>
      </c>
      <c r="AM148" s="40" t="str">
        <f ca="1">IFERROR(__xludf.DUMMYFUNCTION("VLOOKUP($D278,IMPORTRANGE(""1F5N2lheBqU_ssv2fEg7XSiyl0_Jtf24RQubw3IWp7fc"",""'LC-2 BOM'!C2:AF1000""),AB$1,FALSE)"),"WFF LC-2 Liquid Oxygen Schematic MP-105")</f>
        <v>WFF LC-2 Liquid Oxygen Schematic MP-105</v>
      </c>
      <c r="AN148" s="40" t="str">
        <f ca="1">IFERROR(__xludf.DUMMYFUNCTION("VLOOKUP($D278,IMPORTRANGE(""1F5N2lheBqU_ssv2fEg7XSiyl0_Jtf24RQubw3IWp7fc"",""'LC-2 BOM'!C2:AF1000""),AB$1,FALSE)"),"WFF LC-2 Liquid Oxygen Schematic MP-105")</f>
        <v>WFF LC-2 Liquid Oxygen Schematic MP-105</v>
      </c>
      <c r="AO148" s="40" t="str">
        <f ca="1">IFERROR(__xludf.DUMMYFUNCTION("VLOOKUP($D278,IMPORTRANGE(""1F5N2lheBqU_ssv2fEg7XSiyl0_Jtf24RQubw3IWp7fc"",""'LC-2 BOM'!C2:AF1000""),AB$1,FALSE)"),"WFF LC-2 Liquid Oxygen Schematic MP-105")</f>
        <v>WFF LC-2 Liquid Oxygen Schematic MP-105</v>
      </c>
      <c r="AP148" s="40" t="str">
        <f ca="1">IFERROR(__xludf.DUMMYFUNCTION("VLOOKUP($D278,IMPORTRANGE(""1F5N2lheBqU_ssv2fEg7XSiyl0_Jtf24RQubw3IWp7fc"",""'LC-2 BOM'!C2:AF1000""),AB$1,FALSE)"),"WFF LC-2 Liquid Oxygen Schematic MP-105")</f>
        <v>WFF LC-2 Liquid Oxygen Schematic MP-105</v>
      </c>
      <c r="AQ148" s="40" t="str">
        <f ca="1">IFERROR(__xludf.DUMMYFUNCTION("VLOOKUP($D278,IMPORTRANGE(""1F5N2lheBqU_ssv2fEg7XSiyl0_Jtf24RQubw3IWp7fc"",""'LC-2 BOM'!C2:AF1000""),AB$1,FALSE)"),"WFF LC-2 Liquid Oxygen Schematic MP-105")</f>
        <v>WFF LC-2 Liquid Oxygen Schematic MP-105</v>
      </c>
      <c r="AR148" s="40" t="str">
        <f ca="1">IFERROR(__xludf.DUMMYFUNCTION("VLOOKUP($D278,IMPORTRANGE(""1F5N2lheBqU_ssv2fEg7XSiyl0_Jtf24RQubw3IWp7fc"",""'LC-2 BOM'!C2:AF1000""),AB$1,FALSE)"),"WFF LC-2 Liquid Oxygen Schematic MP-105")</f>
        <v>WFF LC-2 Liquid Oxygen Schematic MP-105</v>
      </c>
      <c r="AS148" s="40" t="str">
        <f ca="1">IFERROR(__xludf.DUMMYFUNCTION("VLOOKUP($D278,IMPORTRANGE(""1F5N2lheBqU_ssv2fEg7XSiyl0_Jtf24RQubw3IWp7fc"",""'LC-2 BOM'!C2:AF1000""),AB$1,FALSE)"),"WFF LC-2 Liquid Oxygen Schematic MP-105")</f>
        <v>WFF LC-2 Liquid Oxygen Schematic MP-105</v>
      </c>
      <c r="AT148" s="40" t="str">
        <f ca="1">IFERROR(__xludf.DUMMYFUNCTION("VLOOKUP($D278,IMPORTRANGE(""1F5N2lheBqU_ssv2fEg7XSiyl0_Jtf24RQubw3IWp7fc"",""'LC-2 BOM'!C2:AF1000""),AB$1,FALSE)"),"WFF LC-2 Liquid Oxygen Schematic MP-105")</f>
        <v>WFF LC-2 Liquid Oxygen Schematic MP-105</v>
      </c>
      <c r="AU148" s="40" t="str">
        <f ca="1">IFERROR(__xludf.DUMMYFUNCTION("VLOOKUP($D278,IMPORTRANGE(""1F5N2lheBqU_ssv2fEg7XSiyl0_Jtf24RQubw3IWp7fc"",""'LC-2 BOM'!C2:AF1000""),AB$1,FALSE)"),"WFF LC-2 Liquid Oxygen Schematic MP-105")</f>
        <v>WFF LC-2 Liquid Oxygen Schematic MP-105</v>
      </c>
      <c r="AV148" s="40" t="str">
        <f ca="1">IFERROR(__xludf.DUMMYFUNCTION("VLOOKUP($D278,IMPORTRANGE(""1F5N2lheBqU_ssv2fEg7XSiyl0_Jtf24RQubw3IWp7fc"",""'LC-2 BOM'!C2:AF1000""),AB$1,FALSE)"),"WFF LC-2 Liquid Oxygen Schematic MP-105")</f>
        <v>WFF LC-2 Liquid Oxygen Schematic MP-105</v>
      </c>
      <c r="AW148" s="40" t="str">
        <f ca="1">IFERROR(__xludf.DUMMYFUNCTION("VLOOKUP($D278,IMPORTRANGE(""1F5N2lheBqU_ssv2fEg7XSiyl0_Jtf24RQubw3IWp7fc"",""'LC-2 BOM'!C2:AF1000""),AB$1,FALSE)"),"WFF LC-2 Liquid Oxygen Schematic MP-105")</f>
        <v>WFF LC-2 Liquid Oxygen Schematic MP-105</v>
      </c>
      <c r="AX148" s="40" t="str">
        <f ca="1">IFERROR(__xludf.DUMMYFUNCTION("VLOOKUP($D278,IMPORTRANGE(""1F5N2lheBqU_ssv2fEg7XSiyl0_Jtf24RQubw3IWp7fc"",""'LC-2 BOM'!C2:AF1000""),AB$1,FALSE)"),"WFF LC-2 Liquid Oxygen Schematic MP-105")</f>
        <v>WFF LC-2 Liquid Oxygen Schematic MP-105</v>
      </c>
      <c r="AY148" s="40" t="str">
        <f ca="1">IFERROR(__xludf.DUMMYFUNCTION("VLOOKUP($D278,IMPORTRANGE(""1F5N2lheBqU_ssv2fEg7XSiyl0_Jtf24RQubw3IWp7fc"",""'LC-2 BOM'!C2:AF1000""),AB$1,FALSE)"),"WFF LC-2 Liquid Oxygen Schematic MP-105")</f>
        <v>WFF LC-2 Liquid Oxygen Schematic MP-105</v>
      </c>
      <c r="AZ148" s="40" t="str">
        <f ca="1">IFERROR(__xludf.DUMMYFUNCTION("VLOOKUP($D278,IMPORTRANGE(""1F5N2lheBqU_ssv2fEg7XSiyl0_Jtf24RQubw3IWp7fc"",""'LC-2 BOM'!C2:AF1000""),AB$1,FALSE)"),"WFF LC-2 Liquid Oxygen Schematic MP-105")</f>
        <v>WFF LC-2 Liquid Oxygen Schematic MP-105</v>
      </c>
      <c r="BA148" s="40" t="str">
        <f ca="1">IFERROR(__xludf.DUMMYFUNCTION("VLOOKUP($D278,IMPORTRANGE(""1F5N2lheBqU_ssv2fEg7XSiyl0_Jtf24RQubw3IWp7fc"",""'LC-2 BOM'!C2:AF1000""),AB$1,FALSE)"),"WFF LC-2 Liquid Oxygen Schematic MP-105")</f>
        <v>WFF LC-2 Liquid Oxygen Schematic MP-105</v>
      </c>
    </row>
    <row r="149" spans="1:53" ht="14.25">
      <c r="A149" s="119" t="str">
        <f>CONCATENATE(VLOOKUP(E149,Systems,2,FALSE),"-",VLOOKUP(F149,Subsystems,2,FALSE),"-",VLOOKUP(G149,Components,2,FALSE),"-",VLOOKUP(R149,Metrics,2,FALSE),"-",B149)</f>
        <v>LOX-LG-RTD-Ts-463</v>
      </c>
      <c r="B149" s="100">
        <v>463</v>
      </c>
      <c r="C149" s="99" t="s">
        <v>416</v>
      </c>
      <c r="D149" s="104" t="s">
        <v>417</v>
      </c>
      <c r="E149" s="99" t="s">
        <v>184</v>
      </c>
      <c r="F149" s="99" t="s">
        <v>333</v>
      </c>
      <c r="G149" s="99" t="s">
        <v>81</v>
      </c>
      <c r="H149" s="99" t="s">
        <v>348</v>
      </c>
      <c r="I149" s="100" t="str">
        <f>VLOOKUP(L149,InterfaceCards,2,FALSE)</f>
        <v>N2</v>
      </c>
      <c r="J149" s="39" t="str">
        <f>VLOOKUP(I149,'REF - Interface Cards'!$F$2:$G$11,2,FALSE)</f>
        <v>CB3</v>
      </c>
      <c r="K149" s="100">
        <f>VLOOKUP(L149,InterfaceCards,3,FALSE)</f>
        <v>4</v>
      </c>
      <c r="L149" s="99" t="s">
        <v>413</v>
      </c>
      <c r="M149" s="99" t="s">
        <v>364</v>
      </c>
      <c r="N149" s="96" t="s">
        <v>365</v>
      </c>
      <c r="O149" s="99" t="s">
        <v>335</v>
      </c>
      <c r="P149" s="99" t="s">
        <v>335</v>
      </c>
      <c r="Q149" s="205"/>
      <c r="R149" s="119" t="s">
        <v>352</v>
      </c>
      <c r="S149" s="119" t="s">
        <v>353</v>
      </c>
      <c r="T149" s="100"/>
      <c r="U149" s="205"/>
      <c r="V149" s="205" t="b">
        <v>0</v>
      </c>
      <c r="W149" s="115" t="str">
        <f>CONCATENATE(L149,":",N149)</f>
        <v>RTD2:EX2+,RTD2+,RTD2-,COM2</v>
      </c>
      <c r="X149" s="40" t="str">
        <f ca="1">IFERROR(__xludf.DUMMYFUNCTION("VLOOKUP($D119,IMPORTRANGE(""1F5N2lheBqU_ssv2fEg7XSiyl0_Jtf24RQubw3IWp7fc"",""'LC-2 BOM'!C2:AF1000""),X$1,FALSE)"),"05C360")</f>
        <v>05C360</v>
      </c>
      <c r="Y149" s="40" t="str">
        <f ca="1">IFERROR(__xludf.DUMMYFUNCTION("VLOOKUP($D469,IMPORTRANGE(""1F5N2lheBqU_ssv2fEg7XSiyl0_Jtf24RQubw3IWp7fc"",""'LC-2 BOM'!C2:AF900""),Y$1,FALSE)"),"Sensor, Temperature")</f>
        <v>Sensor, Temperature</v>
      </c>
      <c r="Z149" s="40" t="str">
        <f ca="1">IFERROR(__xludf.DUMMYFUNCTION("VLOOKUP($D469,IMPORTRANGE(""1F5N2lheBqU_ssv2fEg7XSiyl0_Jtf24RQubw3IWp7fc"",""'LC-2 BOM'!C2:AF900""),Y$1,FALSE)"),"Sensor, Temperature")</f>
        <v>Sensor, Temperature</v>
      </c>
      <c r="AA149" s="40" t="str">
        <f ca="1">IFERROR(__xludf.DUMMYFUNCTION("VLOOKUP($D469,IMPORTRANGE(""1F5N2lheBqU_ssv2fEg7XSiyl0_Jtf24RQubw3IWp7fc"",""'LC-2 BOM'!C2:AF900""),Y$1,FALSE)"),"Sensor, Temperature")</f>
        <v>Sensor, Temperature</v>
      </c>
      <c r="AB149" s="40" t="str">
        <f ca="1">IFERROR(__xludf.DUMMYFUNCTION("VLOOKUP($D469,IMPORTRANGE(""1F5N2lheBqU_ssv2fEg7XSiyl0_Jtf24RQubw3IWp7fc"",""'LC-2 BOM'!C2:AF1000""),AB$1,FALSE)"),"WFF LC-2 Liquid Oxygen Schematic MP-105")</f>
        <v>WFF LC-2 Liquid Oxygen Schematic MP-105</v>
      </c>
      <c r="AC149" s="40" t="str">
        <f ca="1">IFERROR(__xludf.DUMMYFUNCTION("VLOOKUP($D469,IMPORTRANGE(""1F5N2lheBqU_ssv2fEg7XSiyl0_Jtf24RQubw3IWp7fc"",""'LC-2 BOM'!C2:AF1000""),AB$1,FALSE)"),"WFF LC-2 Liquid Oxygen Schematic MP-105")</f>
        <v>WFF LC-2 Liquid Oxygen Schematic MP-105</v>
      </c>
      <c r="AD149" s="40" t="str">
        <f ca="1">IFERROR(__xludf.DUMMYFUNCTION("VLOOKUP($D469,IMPORTRANGE(""1F5N2lheBqU_ssv2fEg7XSiyl0_Jtf24RQubw3IWp7fc"",""'LC-2 BOM'!C2:AF1000""),AB$1,FALSE)"),"WFF LC-2 Liquid Oxygen Schematic MP-105")</f>
        <v>WFF LC-2 Liquid Oxygen Schematic MP-105</v>
      </c>
      <c r="AE149" s="40" t="str">
        <f ca="1">IFERROR(__xludf.DUMMYFUNCTION("VLOOKUP($D469,IMPORTRANGE(""1F5N2lheBqU_ssv2fEg7XSiyl0_Jtf24RQubw3IWp7fc"",""'LC-2 BOM'!C2:AF1000""),AB$1,FALSE)"),"WFF LC-2 Liquid Oxygen Schematic MP-105")</f>
        <v>WFF LC-2 Liquid Oxygen Schematic MP-105</v>
      </c>
      <c r="AF149" s="40" t="str">
        <f ca="1">IFERROR(__xludf.DUMMYFUNCTION("VLOOKUP($D469,IMPORTRANGE(""1F5N2lheBqU_ssv2fEg7XSiyl0_Jtf24RQubw3IWp7fc"",""'LC-2 BOM'!C2:AF1000""),AB$1,FALSE)"),"WFF LC-2 Liquid Oxygen Schematic MP-105")</f>
        <v>WFF LC-2 Liquid Oxygen Schematic MP-105</v>
      </c>
      <c r="AG149" s="40" t="str">
        <f ca="1">IFERROR(__xludf.DUMMYFUNCTION("VLOOKUP($D469,IMPORTRANGE(""1F5N2lheBqU_ssv2fEg7XSiyl0_Jtf24RQubw3IWp7fc"",""'LC-2 BOM'!C2:AF1000""),AB$1,FALSE)"),"WFF LC-2 Liquid Oxygen Schematic MP-105")</f>
        <v>WFF LC-2 Liquid Oxygen Schematic MP-105</v>
      </c>
      <c r="AH149" s="40" t="str">
        <f ca="1">IFERROR(__xludf.DUMMYFUNCTION("VLOOKUP($D469,IMPORTRANGE(""1F5N2lheBqU_ssv2fEg7XSiyl0_Jtf24RQubw3IWp7fc"",""'LC-2 BOM'!C2:AF1000""),AB$1,FALSE)"),"WFF LC-2 Liquid Oxygen Schematic MP-105")</f>
        <v>WFF LC-2 Liquid Oxygen Schematic MP-105</v>
      </c>
      <c r="AI149" s="40" t="str">
        <f ca="1">IFERROR(__xludf.DUMMYFUNCTION("VLOOKUP($D469,IMPORTRANGE(""1F5N2lheBqU_ssv2fEg7XSiyl0_Jtf24RQubw3IWp7fc"",""'LC-2 BOM'!C2:AF1000""),AB$1,FALSE)"),"WFF LC-2 Liquid Oxygen Schematic MP-105")</f>
        <v>WFF LC-2 Liquid Oxygen Schematic MP-105</v>
      </c>
      <c r="AJ149" s="40" t="str">
        <f ca="1">IFERROR(__xludf.DUMMYFUNCTION("VLOOKUP($D469,IMPORTRANGE(""1F5N2lheBqU_ssv2fEg7XSiyl0_Jtf24RQubw3IWp7fc"",""'LC-2 BOM'!C2:AF1000""),AB$1,FALSE)"),"WFF LC-2 Liquid Oxygen Schematic MP-105")</f>
        <v>WFF LC-2 Liquid Oxygen Schematic MP-105</v>
      </c>
      <c r="AK149" s="40" t="str">
        <f ca="1">IFERROR(__xludf.DUMMYFUNCTION("VLOOKUP($D469,IMPORTRANGE(""1F5N2lheBqU_ssv2fEg7XSiyl0_Jtf24RQubw3IWp7fc"",""'LC-2 BOM'!C2:AF1000""),AB$1,FALSE)"),"WFF LC-2 Liquid Oxygen Schematic MP-105")</f>
        <v>WFF LC-2 Liquid Oxygen Schematic MP-105</v>
      </c>
      <c r="AL149" s="40" t="str">
        <f ca="1">IFERROR(__xludf.DUMMYFUNCTION("VLOOKUP($D469,IMPORTRANGE(""1F5N2lheBqU_ssv2fEg7XSiyl0_Jtf24RQubw3IWp7fc"",""'LC-2 BOM'!C2:AF1000""),AB$1,FALSE)"),"WFF LC-2 Liquid Oxygen Schematic MP-105")</f>
        <v>WFF LC-2 Liquid Oxygen Schematic MP-105</v>
      </c>
      <c r="AM149" s="40" t="str">
        <f ca="1">IFERROR(__xludf.DUMMYFUNCTION("VLOOKUP($D469,IMPORTRANGE(""1F5N2lheBqU_ssv2fEg7XSiyl0_Jtf24RQubw3IWp7fc"",""'LC-2 BOM'!C2:AF1000""),AB$1,FALSE)"),"WFF LC-2 Liquid Oxygen Schematic MP-105")</f>
        <v>WFF LC-2 Liquid Oxygen Schematic MP-105</v>
      </c>
      <c r="AN149" s="40" t="str">
        <f ca="1">IFERROR(__xludf.DUMMYFUNCTION("VLOOKUP($D469,IMPORTRANGE(""1F5N2lheBqU_ssv2fEg7XSiyl0_Jtf24RQubw3IWp7fc"",""'LC-2 BOM'!C2:AF1000""),AB$1,FALSE)"),"WFF LC-2 Liquid Oxygen Schematic MP-105")</f>
        <v>WFF LC-2 Liquid Oxygen Schematic MP-105</v>
      </c>
      <c r="AO149" s="40" t="str">
        <f ca="1">IFERROR(__xludf.DUMMYFUNCTION("VLOOKUP($D469,IMPORTRANGE(""1F5N2lheBqU_ssv2fEg7XSiyl0_Jtf24RQubw3IWp7fc"",""'LC-2 BOM'!C2:AF1000""),AB$1,FALSE)"),"WFF LC-2 Liquid Oxygen Schematic MP-105")</f>
        <v>WFF LC-2 Liquid Oxygen Schematic MP-105</v>
      </c>
      <c r="AP149" s="40" t="str">
        <f ca="1">IFERROR(__xludf.DUMMYFUNCTION("VLOOKUP($D469,IMPORTRANGE(""1F5N2lheBqU_ssv2fEg7XSiyl0_Jtf24RQubw3IWp7fc"",""'LC-2 BOM'!C2:AF1000""),AB$1,FALSE)"),"WFF LC-2 Liquid Oxygen Schematic MP-105")</f>
        <v>WFF LC-2 Liquid Oxygen Schematic MP-105</v>
      </c>
      <c r="AQ149" s="40" t="str">
        <f ca="1">IFERROR(__xludf.DUMMYFUNCTION("VLOOKUP($D469,IMPORTRANGE(""1F5N2lheBqU_ssv2fEg7XSiyl0_Jtf24RQubw3IWp7fc"",""'LC-2 BOM'!C2:AF1000""),AB$1,FALSE)"),"WFF LC-2 Liquid Oxygen Schematic MP-105")</f>
        <v>WFF LC-2 Liquid Oxygen Schematic MP-105</v>
      </c>
      <c r="AR149" s="40" t="str">
        <f ca="1">IFERROR(__xludf.DUMMYFUNCTION("VLOOKUP($D469,IMPORTRANGE(""1F5N2lheBqU_ssv2fEg7XSiyl0_Jtf24RQubw3IWp7fc"",""'LC-2 BOM'!C2:AF1000""),AB$1,FALSE)"),"WFF LC-2 Liquid Oxygen Schematic MP-105")</f>
        <v>WFF LC-2 Liquid Oxygen Schematic MP-105</v>
      </c>
      <c r="AS149" s="40" t="str">
        <f ca="1">IFERROR(__xludf.DUMMYFUNCTION("VLOOKUP($D469,IMPORTRANGE(""1F5N2lheBqU_ssv2fEg7XSiyl0_Jtf24RQubw3IWp7fc"",""'LC-2 BOM'!C2:AF1000""),AB$1,FALSE)"),"WFF LC-2 Liquid Oxygen Schematic MP-105")</f>
        <v>WFF LC-2 Liquid Oxygen Schematic MP-105</v>
      </c>
      <c r="AT149" s="40" t="str">
        <f ca="1">IFERROR(__xludf.DUMMYFUNCTION("VLOOKUP($D469,IMPORTRANGE(""1F5N2lheBqU_ssv2fEg7XSiyl0_Jtf24RQubw3IWp7fc"",""'LC-2 BOM'!C2:AF1000""),AB$1,FALSE)"),"WFF LC-2 Liquid Oxygen Schematic MP-105")</f>
        <v>WFF LC-2 Liquid Oxygen Schematic MP-105</v>
      </c>
      <c r="AU149" s="40" t="str">
        <f ca="1">IFERROR(__xludf.DUMMYFUNCTION("VLOOKUP($D469,IMPORTRANGE(""1F5N2lheBqU_ssv2fEg7XSiyl0_Jtf24RQubw3IWp7fc"",""'LC-2 BOM'!C2:AF1000""),AB$1,FALSE)"),"WFF LC-2 Liquid Oxygen Schematic MP-105")</f>
        <v>WFF LC-2 Liquid Oxygen Schematic MP-105</v>
      </c>
      <c r="AV149" s="40" t="str">
        <f ca="1">IFERROR(__xludf.DUMMYFUNCTION("VLOOKUP($D469,IMPORTRANGE(""1F5N2lheBqU_ssv2fEg7XSiyl0_Jtf24RQubw3IWp7fc"",""'LC-2 BOM'!C2:AF1000""),AB$1,FALSE)"),"WFF LC-2 Liquid Oxygen Schematic MP-105")</f>
        <v>WFF LC-2 Liquid Oxygen Schematic MP-105</v>
      </c>
      <c r="AW149" s="40" t="str">
        <f ca="1">IFERROR(__xludf.DUMMYFUNCTION("VLOOKUP($D469,IMPORTRANGE(""1F5N2lheBqU_ssv2fEg7XSiyl0_Jtf24RQubw3IWp7fc"",""'LC-2 BOM'!C2:AF1000""),AB$1,FALSE)"),"WFF LC-2 Liquid Oxygen Schematic MP-105")</f>
        <v>WFF LC-2 Liquid Oxygen Schematic MP-105</v>
      </c>
      <c r="AX149" s="40" t="str">
        <f ca="1">IFERROR(__xludf.DUMMYFUNCTION("VLOOKUP($D469,IMPORTRANGE(""1F5N2lheBqU_ssv2fEg7XSiyl0_Jtf24RQubw3IWp7fc"",""'LC-2 BOM'!C2:AF1000""),AB$1,FALSE)"),"WFF LC-2 Liquid Oxygen Schematic MP-105")</f>
        <v>WFF LC-2 Liquid Oxygen Schematic MP-105</v>
      </c>
      <c r="AY149" s="40" t="str">
        <f ca="1">IFERROR(__xludf.DUMMYFUNCTION("VLOOKUP($D469,IMPORTRANGE(""1F5N2lheBqU_ssv2fEg7XSiyl0_Jtf24RQubw3IWp7fc"",""'LC-2 BOM'!C2:AF1000""),AB$1,FALSE)"),"WFF LC-2 Liquid Oxygen Schematic MP-105")</f>
        <v>WFF LC-2 Liquid Oxygen Schematic MP-105</v>
      </c>
      <c r="AZ149" s="40" t="str">
        <f ca="1">IFERROR(__xludf.DUMMYFUNCTION("VLOOKUP($D469,IMPORTRANGE(""1F5N2lheBqU_ssv2fEg7XSiyl0_Jtf24RQubw3IWp7fc"",""'LC-2 BOM'!C2:AF1000""),AB$1,FALSE)"),"WFF LC-2 Liquid Oxygen Schematic MP-105")</f>
        <v>WFF LC-2 Liquid Oxygen Schematic MP-105</v>
      </c>
      <c r="BA149" s="40" t="str">
        <f ca="1">IFERROR(__xludf.DUMMYFUNCTION("VLOOKUP($D469,IMPORTRANGE(""1F5N2lheBqU_ssv2fEg7XSiyl0_Jtf24RQubw3IWp7fc"",""'LC-2 BOM'!C2:AF1000""),AB$1,FALSE)"),"WFF LC-2 Liquid Oxygen Schematic MP-105")</f>
        <v>WFF LC-2 Liquid Oxygen Schematic MP-105</v>
      </c>
    </row>
    <row r="150" spans="1:53" ht="14.25">
      <c r="A150" s="119" t="str">
        <f>CONCATENATE(VLOOKUP(E150,Systems,2,FALSE),"-",VLOOKUP(F150,Subsystems,2,FALSE),"-",VLOOKUP(G150,Components,2,FALSE),"-",VLOOKUP(R150,Metrics,2,FALSE),"-",B150)</f>
        <v>LOX-S2-RTD-Ts-464</v>
      </c>
      <c r="B150" s="100">
        <v>464</v>
      </c>
      <c r="C150" s="99" t="s">
        <v>418</v>
      </c>
      <c r="D150" s="104" t="s">
        <v>419</v>
      </c>
      <c r="E150" s="99" t="s">
        <v>184</v>
      </c>
      <c r="F150" s="99" t="s">
        <v>420</v>
      </c>
      <c r="G150" s="99" t="s">
        <v>81</v>
      </c>
      <c r="H150" s="99" t="s">
        <v>348</v>
      </c>
      <c r="I150" s="100" t="str">
        <f>VLOOKUP(L150,InterfaceCards,2,FALSE)</f>
        <v>N4</v>
      </c>
      <c r="J150" s="39" t="str">
        <f>VLOOKUP(I150,'REF - Interface Cards'!$F$2:$G$11,2,FALSE)</f>
        <v>CB5</v>
      </c>
      <c r="K150" s="100">
        <f>VLOOKUP(L150,InterfaceCards,3,FALSE)</f>
        <v>4</v>
      </c>
      <c r="L150" s="99" t="s">
        <v>374</v>
      </c>
      <c r="M150" s="99" t="s">
        <v>407</v>
      </c>
      <c r="N150" s="96" t="s">
        <v>408</v>
      </c>
      <c r="O150" s="99" t="s">
        <v>248</v>
      </c>
      <c r="P150" s="99" t="s">
        <v>248</v>
      </c>
      <c r="Q150" s="99" t="s">
        <v>249</v>
      </c>
      <c r="R150" s="119" t="s">
        <v>352</v>
      </c>
      <c r="S150" s="119" t="s">
        <v>353</v>
      </c>
      <c r="T150" s="100"/>
      <c r="U150" s="205"/>
      <c r="V150" s="205" t="b">
        <v>0</v>
      </c>
      <c r="W150" s="115" t="str">
        <f>CONCATENATE(L150,":",N150)</f>
        <v>RTD4:EX7+,RTD7+,RTD7-,COM7</v>
      </c>
      <c r="X150" s="40" t="str">
        <f ca="1">IFERROR(__xludf.DUMMYFUNCTION("VLOOKUP($D475,IMPORTRANGE(""1F5N2lheBqU_ssv2fEg7XSiyl0_Jtf24RQubw3IWp7fc"",""'LC-2 BOM'!C2:AF1000""),X$1,FALSE)"),"04C706")</f>
        <v>04C706</v>
      </c>
      <c r="Y150" s="40" t="str">
        <f ca="1">IFERROR(__xludf.DUMMYFUNCTION("VLOOKUP($D587,IMPORTRANGE(""1zGeY54V42y3h6ga3LEauokEcjIAfHuNXKCYKLfLWtMI"",""'LC-2 BOM'!C2:AF900""),Y$1,FALSE)"),"Sensor, Temperature")</f>
        <v>Sensor, Temperature</v>
      </c>
      <c r="Z150" s="40" t="str">
        <f ca="1">IFERROR(__xludf.DUMMYFUNCTION("VLOOKUP($D587,IMPORTRANGE(""1zGeY54V42y3h6ga3LEauokEcjIAfHuNXKCYKLfLWtMI"",""'LC-2 BOM'!C2:AF900""),Y$1,FALSE)"),"Sensor, Temperature")</f>
        <v>Sensor, Temperature</v>
      </c>
      <c r="AA150" s="40" t="str">
        <f ca="1">IFERROR(__xludf.DUMMYFUNCTION("VLOOKUP($D587,IMPORTRANGE(""1zGeY54V42y3h6ga3LEauokEcjIAfHuNXKCYKLfLWtMI"",""'LC-2 BOM'!C2:AF900""),Y$1,FALSE)"),"Sensor, Temperature")</f>
        <v>Sensor, Temperature</v>
      </c>
      <c r="AB150" s="40" t="str">
        <f ca="1">IFERROR(__xludf.DUMMYFUNCTION("VLOOKUP($D587,IMPORTRANGE(""1F5N2lheBqU_ssv2fEg7XSiyl0_Jtf24RQubw3IWp7fc"",""'LC-2 BOM'!C2:AF1000""),AB$1,FALSE)"),"WFF LC-2 Liquid Oxygen Schematic MP-105")</f>
        <v>WFF LC-2 Liquid Oxygen Schematic MP-105</v>
      </c>
      <c r="AC150" s="40" t="str">
        <f ca="1">IFERROR(__xludf.DUMMYFUNCTION("VLOOKUP($D587,IMPORTRANGE(""1F5N2lheBqU_ssv2fEg7XSiyl0_Jtf24RQubw3IWp7fc"",""'LC-2 BOM'!C2:AF1000""),AB$1,FALSE)"),"WFF LC-2 Liquid Oxygen Schematic MP-105")</f>
        <v>WFF LC-2 Liquid Oxygen Schematic MP-105</v>
      </c>
      <c r="AD150" s="40" t="str">
        <f ca="1">IFERROR(__xludf.DUMMYFUNCTION("VLOOKUP($D587,IMPORTRANGE(""1F5N2lheBqU_ssv2fEg7XSiyl0_Jtf24RQubw3IWp7fc"",""'LC-2 BOM'!C2:AF1000""),AB$1,FALSE)"),"WFF LC-2 Liquid Oxygen Schematic MP-105")</f>
        <v>WFF LC-2 Liquid Oxygen Schematic MP-105</v>
      </c>
      <c r="AE150" s="40" t="str">
        <f ca="1">IFERROR(__xludf.DUMMYFUNCTION("VLOOKUP($D587,IMPORTRANGE(""1F5N2lheBqU_ssv2fEg7XSiyl0_Jtf24RQubw3IWp7fc"",""'LC-2 BOM'!C2:AF1000""),AB$1,FALSE)"),"WFF LC-2 Liquid Oxygen Schematic MP-105")</f>
        <v>WFF LC-2 Liquid Oxygen Schematic MP-105</v>
      </c>
      <c r="AF150" s="40" t="str">
        <f ca="1">IFERROR(__xludf.DUMMYFUNCTION("VLOOKUP($D587,IMPORTRANGE(""1F5N2lheBqU_ssv2fEg7XSiyl0_Jtf24RQubw3IWp7fc"",""'LC-2 BOM'!C2:AF1000""),AB$1,FALSE)"),"WFF LC-2 Liquid Oxygen Schematic MP-105")</f>
        <v>WFF LC-2 Liquid Oxygen Schematic MP-105</v>
      </c>
      <c r="AG150" s="40" t="str">
        <f ca="1">IFERROR(__xludf.DUMMYFUNCTION("VLOOKUP($D587,IMPORTRANGE(""1F5N2lheBqU_ssv2fEg7XSiyl0_Jtf24RQubw3IWp7fc"",""'LC-2 BOM'!C2:AF1000""),AB$1,FALSE)"),"WFF LC-2 Liquid Oxygen Schematic MP-105")</f>
        <v>WFF LC-2 Liquid Oxygen Schematic MP-105</v>
      </c>
      <c r="AH150" s="40" t="str">
        <f ca="1">IFERROR(__xludf.DUMMYFUNCTION("VLOOKUP($D587,IMPORTRANGE(""1F5N2lheBqU_ssv2fEg7XSiyl0_Jtf24RQubw3IWp7fc"",""'LC-2 BOM'!C2:AF1000""),AB$1,FALSE)"),"WFF LC-2 Liquid Oxygen Schematic MP-105")</f>
        <v>WFF LC-2 Liquid Oxygen Schematic MP-105</v>
      </c>
      <c r="AI150" s="40" t="str">
        <f ca="1">IFERROR(__xludf.DUMMYFUNCTION("VLOOKUP($D587,IMPORTRANGE(""1F5N2lheBqU_ssv2fEg7XSiyl0_Jtf24RQubw3IWp7fc"",""'LC-2 BOM'!C2:AF1000""),AB$1,FALSE)"),"WFF LC-2 Liquid Oxygen Schematic MP-105")</f>
        <v>WFF LC-2 Liquid Oxygen Schematic MP-105</v>
      </c>
      <c r="AJ150" s="40" t="str">
        <f ca="1">IFERROR(__xludf.DUMMYFUNCTION("VLOOKUP($D587,IMPORTRANGE(""1F5N2lheBqU_ssv2fEg7XSiyl0_Jtf24RQubw3IWp7fc"",""'LC-2 BOM'!C2:AF1000""),AB$1,FALSE)"),"WFF LC-2 Liquid Oxygen Schematic MP-105")</f>
        <v>WFF LC-2 Liquid Oxygen Schematic MP-105</v>
      </c>
      <c r="AK150" s="40" t="str">
        <f ca="1">IFERROR(__xludf.DUMMYFUNCTION("VLOOKUP($D587,IMPORTRANGE(""1F5N2lheBqU_ssv2fEg7XSiyl0_Jtf24RQubw3IWp7fc"",""'LC-2 BOM'!C2:AF1000""),AB$1,FALSE)"),"WFF LC-2 Liquid Oxygen Schematic MP-105")</f>
        <v>WFF LC-2 Liquid Oxygen Schematic MP-105</v>
      </c>
      <c r="AL150" s="40" t="str">
        <f ca="1">IFERROR(__xludf.DUMMYFUNCTION("VLOOKUP($D587,IMPORTRANGE(""1F5N2lheBqU_ssv2fEg7XSiyl0_Jtf24RQubw3IWp7fc"",""'LC-2 BOM'!C2:AF1000""),AB$1,FALSE)"),"WFF LC-2 Liquid Oxygen Schematic MP-105")</f>
        <v>WFF LC-2 Liquid Oxygen Schematic MP-105</v>
      </c>
      <c r="AM150" s="40" t="str">
        <f ca="1">IFERROR(__xludf.DUMMYFUNCTION("VLOOKUP($D587,IMPORTRANGE(""1F5N2lheBqU_ssv2fEg7XSiyl0_Jtf24RQubw3IWp7fc"",""'LC-2 BOM'!C2:AF1000""),AB$1,FALSE)"),"WFF LC-2 Liquid Oxygen Schematic MP-105")</f>
        <v>WFF LC-2 Liquid Oxygen Schematic MP-105</v>
      </c>
      <c r="AN150" s="40" t="str">
        <f ca="1">IFERROR(__xludf.DUMMYFUNCTION("VLOOKUP($D587,IMPORTRANGE(""1F5N2lheBqU_ssv2fEg7XSiyl0_Jtf24RQubw3IWp7fc"",""'LC-2 BOM'!C2:AF1000""),AB$1,FALSE)"),"WFF LC-2 Liquid Oxygen Schematic MP-105")</f>
        <v>WFF LC-2 Liquid Oxygen Schematic MP-105</v>
      </c>
      <c r="AO150" s="40" t="str">
        <f ca="1">IFERROR(__xludf.DUMMYFUNCTION("VLOOKUP($D587,IMPORTRANGE(""1F5N2lheBqU_ssv2fEg7XSiyl0_Jtf24RQubw3IWp7fc"",""'LC-2 BOM'!C2:AF1000""),AB$1,FALSE)"),"WFF LC-2 Liquid Oxygen Schematic MP-105")</f>
        <v>WFF LC-2 Liquid Oxygen Schematic MP-105</v>
      </c>
      <c r="AP150" s="40" t="str">
        <f ca="1">IFERROR(__xludf.DUMMYFUNCTION("VLOOKUP($D587,IMPORTRANGE(""1F5N2lheBqU_ssv2fEg7XSiyl0_Jtf24RQubw3IWp7fc"",""'LC-2 BOM'!C2:AF1000""),AB$1,FALSE)"),"WFF LC-2 Liquid Oxygen Schematic MP-105")</f>
        <v>WFF LC-2 Liquid Oxygen Schematic MP-105</v>
      </c>
      <c r="AQ150" s="40" t="str">
        <f ca="1">IFERROR(__xludf.DUMMYFUNCTION("VLOOKUP($D587,IMPORTRANGE(""1F5N2lheBqU_ssv2fEg7XSiyl0_Jtf24RQubw3IWp7fc"",""'LC-2 BOM'!C2:AF1000""),AB$1,FALSE)"),"WFF LC-2 Liquid Oxygen Schematic MP-105")</f>
        <v>WFF LC-2 Liquid Oxygen Schematic MP-105</v>
      </c>
      <c r="AR150" s="40" t="str">
        <f ca="1">IFERROR(__xludf.DUMMYFUNCTION("VLOOKUP($D587,IMPORTRANGE(""1F5N2lheBqU_ssv2fEg7XSiyl0_Jtf24RQubw3IWp7fc"",""'LC-2 BOM'!C2:AF1000""),AB$1,FALSE)"),"WFF LC-2 Liquid Oxygen Schematic MP-105")</f>
        <v>WFF LC-2 Liquid Oxygen Schematic MP-105</v>
      </c>
      <c r="AS150" s="40" t="str">
        <f ca="1">IFERROR(__xludf.DUMMYFUNCTION("VLOOKUP($D587,IMPORTRANGE(""1F5N2lheBqU_ssv2fEg7XSiyl0_Jtf24RQubw3IWp7fc"",""'LC-2 BOM'!C2:AF1000""),AB$1,FALSE)"),"WFF LC-2 Liquid Oxygen Schematic MP-105")</f>
        <v>WFF LC-2 Liquid Oxygen Schematic MP-105</v>
      </c>
      <c r="AT150" s="40" t="str">
        <f ca="1">IFERROR(__xludf.DUMMYFUNCTION("VLOOKUP($D587,IMPORTRANGE(""1F5N2lheBqU_ssv2fEg7XSiyl0_Jtf24RQubw3IWp7fc"",""'LC-2 BOM'!C2:AF1000""),AB$1,FALSE)"),"WFF LC-2 Liquid Oxygen Schematic MP-105")</f>
        <v>WFF LC-2 Liquid Oxygen Schematic MP-105</v>
      </c>
      <c r="AU150" s="40" t="str">
        <f ca="1">IFERROR(__xludf.DUMMYFUNCTION("VLOOKUP($D587,IMPORTRANGE(""1F5N2lheBqU_ssv2fEg7XSiyl0_Jtf24RQubw3IWp7fc"",""'LC-2 BOM'!C2:AF1000""),AB$1,FALSE)"),"WFF LC-2 Liquid Oxygen Schematic MP-105")</f>
        <v>WFF LC-2 Liquid Oxygen Schematic MP-105</v>
      </c>
      <c r="AV150" s="40" t="str">
        <f ca="1">IFERROR(__xludf.DUMMYFUNCTION("VLOOKUP($D587,IMPORTRANGE(""1F5N2lheBqU_ssv2fEg7XSiyl0_Jtf24RQubw3IWp7fc"",""'LC-2 BOM'!C2:AF1000""),AB$1,FALSE)"),"WFF LC-2 Liquid Oxygen Schematic MP-105")</f>
        <v>WFF LC-2 Liquid Oxygen Schematic MP-105</v>
      </c>
      <c r="AW150" s="40" t="str">
        <f ca="1">IFERROR(__xludf.DUMMYFUNCTION("VLOOKUP($D587,IMPORTRANGE(""1F5N2lheBqU_ssv2fEg7XSiyl0_Jtf24RQubw3IWp7fc"",""'LC-2 BOM'!C2:AF1000""),AB$1,FALSE)"),"WFF LC-2 Liquid Oxygen Schematic MP-105")</f>
        <v>WFF LC-2 Liquid Oxygen Schematic MP-105</v>
      </c>
      <c r="AX150" s="40" t="str">
        <f ca="1">IFERROR(__xludf.DUMMYFUNCTION("VLOOKUP($D587,IMPORTRANGE(""1F5N2lheBqU_ssv2fEg7XSiyl0_Jtf24RQubw3IWp7fc"",""'LC-2 BOM'!C2:AF1000""),AB$1,FALSE)"),"WFF LC-2 Liquid Oxygen Schematic MP-105")</f>
        <v>WFF LC-2 Liquid Oxygen Schematic MP-105</v>
      </c>
      <c r="AY150" s="40" t="str">
        <f ca="1">IFERROR(__xludf.DUMMYFUNCTION("VLOOKUP($D587,IMPORTRANGE(""1F5N2lheBqU_ssv2fEg7XSiyl0_Jtf24RQubw3IWp7fc"",""'LC-2 BOM'!C2:AF1000""),AB$1,FALSE)"),"WFF LC-2 Liquid Oxygen Schematic MP-105")</f>
        <v>WFF LC-2 Liquid Oxygen Schematic MP-105</v>
      </c>
      <c r="AZ150" s="40" t="str">
        <f ca="1">IFERROR(__xludf.DUMMYFUNCTION("VLOOKUP($D587,IMPORTRANGE(""1F5N2lheBqU_ssv2fEg7XSiyl0_Jtf24RQubw3IWp7fc"",""'LC-2 BOM'!C2:AF1000""),AB$1,FALSE)"),"WFF LC-2 Liquid Oxygen Schematic MP-105")</f>
        <v>WFF LC-2 Liquid Oxygen Schematic MP-105</v>
      </c>
      <c r="BA150" s="40" t="str">
        <f ca="1">IFERROR(__xludf.DUMMYFUNCTION("VLOOKUP($D587,IMPORTRANGE(""1F5N2lheBqU_ssv2fEg7XSiyl0_Jtf24RQubw3IWp7fc"",""'LC-2 BOM'!C2:AF1000""),AB$1,FALSE)"),"WFF LC-2 Liquid Oxygen Schematic MP-105")</f>
        <v>WFF LC-2 Liquid Oxygen Schematic MP-105</v>
      </c>
    </row>
    <row r="151" spans="1:53" ht="14.25">
      <c r="A151" s="110" t="str">
        <f>CONCATENATE(VLOOKUP(E151,Systems,2,FALSE),"-",VLOOKUP(F151,Subsystems,2,FALSE),"-",VLOOKUP(G151,Components,2,FALSE),"-",VLOOKUP(R151,Metrics,2,FALSE),"-",B151)</f>
        <v>LOX-LD-RTD-Ts-711</v>
      </c>
      <c r="B151" s="99">
        <v>711</v>
      </c>
      <c r="C151" s="99" t="s">
        <v>421</v>
      </c>
      <c r="D151" s="110" t="s">
        <v>422</v>
      </c>
      <c r="E151" s="99" t="s">
        <v>184</v>
      </c>
      <c r="F151" s="99" t="s">
        <v>275</v>
      </c>
      <c r="G151" s="99" t="s">
        <v>81</v>
      </c>
      <c r="H151" s="99" t="s">
        <v>348</v>
      </c>
      <c r="I151" s="100" t="str">
        <f>VLOOKUP(L151,InterfaceCards,2,FALSE)</f>
        <v>C2</v>
      </c>
      <c r="J151" s="39" t="str">
        <f>VLOOKUP(I151,'REF - Interface Cards'!$F$2:$G$11,2,FALSE)</f>
        <v>CB8</v>
      </c>
      <c r="K151" s="100">
        <f>VLOOKUP(L151,InterfaceCards,3,FALSE)</f>
        <v>7</v>
      </c>
      <c r="L151" s="99" t="s">
        <v>396</v>
      </c>
      <c r="M151" s="99">
        <v>8</v>
      </c>
      <c r="N151" s="161" t="s">
        <v>98</v>
      </c>
      <c r="O151" s="99" t="s">
        <v>187</v>
      </c>
      <c r="P151" s="99" t="s">
        <v>275</v>
      </c>
      <c r="Q151" s="205"/>
      <c r="R151" s="119" t="s">
        <v>352</v>
      </c>
      <c r="S151" s="119" t="s">
        <v>353</v>
      </c>
      <c r="T151" s="100"/>
      <c r="U151" s="205"/>
      <c r="V151" s="205" t="b">
        <v>0</v>
      </c>
      <c r="W151" s="115" t="str">
        <f>CONCATENATE(L151,":",N151)</f>
        <v>AI14:07</v>
      </c>
      <c r="X151" s="40" t="str">
        <f ca="1">IFERROR(__xludf.DUMMYFUNCTION("VLOOKUP($D119,IMPORTRANGE(""1F5N2lheBqU_ssv2fEg7XSiyl0_Jtf24RQubw3IWp7fc"",""'LC-2 BOM'!C2:AF1000""),X$1,FALSE)"),"05C360")</f>
        <v>05C360</v>
      </c>
      <c r="Y151" s="40" t="str">
        <f ca="1">IFERROR(__xludf.DUMMYFUNCTION("VLOOKUP($D281,IMPORTRANGE(""1F5N2lheBqU_ssv2fEg7XSiyl0_Jtf24RQubw3IWp7fc"",""'LC-2 BOM'!C2:AF900""),Y$1,FALSE)"),"Sensor, Temperature")</f>
        <v>Sensor, Temperature</v>
      </c>
      <c r="Z151" s="183" t="str">
        <f ca="1">IFERROR(__xludf.DUMMYFUNCTION("VLOOKUP($D281,IMPORTRANGE(""1zGeY54V42y3h6ga3LEauokEcjIAfHuNXKCYKLfLWtMI"",""'LC-2 BOM'!C2:AF900""),Z$1,FALSE)"),"")</f>
        <v/>
      </c>
      <c r="AA151" s="183" t="str">
        <f ca="1">IFERROR(__xludf.DUMMYFUNCTION("VLOOKUP($D281,IMPORTRANGE(""1zGeY54V42y3h6ga3LEauokEcjIAfHuNXKCYKLfLWtMI"",""'LC-2 BOM'!C2:AF900""),Z$1,FALSE)"),"")</f>
        <v/>
      </c>
      <c r="AB151" s="40" t="str">
        <f ca="1">IFERROR(__xludf.DUMMYFUNCTION("VLOOKUP($D281,IMPORTRANGE(""1F5N2lheBqU_ssv2fEg7XSiyl0_Jtf24RQubw3IWp7fc"",""'LC-2 BOM'!C2:AF1000""),AB$1,FALSE)"),"WFF LC-2 Liquid Oxygen Schematic MP-105")</f>
        <v>WFF LC-2 Liquid Oxygen Schematic MP-105</v>
      </c>
      <c r="AC151" s="40" t="str">
        <f ca="1">IFERROR(__xludf.DUMMYFUNCTION("VLOOKUP($D281,IMPORTRANGE(""1F5N2lheBqU_ssv2fEg7XSiyl0_Jtf24RQubw3IWp7fc"",""'LC-2 BOM'!C2:AF1000""),AB$1,FALSE)"),"WFF LC-2 Liquid Oxygen Schematic MP-105")</f>
        <v>WFF LC-2 Liquid Oxygen Schematic MP-105</v>
      </c>
      <c r="AD151" s="40" t="str">
        <f ca="1">IFERROR(__xludf.DUMMYFUNCTION("VLOOKUP($D281,IMPORTRANGE(""1F5N2lheBqU_ssv2fEg7XSiyl0_Jtf24RQubw3IWp7fc"",""'LC-2 BOM'!C2:AF1000""),AB$1,FALSE)"),"WFF LC-2 Liquid Oxygen Schematic MP-105")</f>
        <v>WFF LC-2 Liquid Oxygen Schematic MP-105</v>
      </c>
      <c r="AE151" s="40" t="str">
        <f ca="1">IFERROR(__xludf.DUMMYFUNCTION("VLOOKUP($D281,IMPORTRANGE(""1F5N2lheBqU_ssv2fEg7XSiyl0_Jtf24RQubw3IWp7fc"",""'LC-2 BOM'!C2:AF1000""),AB$1,FALSE)"),"WFF LC-2 Liquid Oxygen Schematic MP-105")</f>
        <v>WFF LC-2 Liquid Oxygen Schematic MP-105</v>
      </c>
      <c r="AF151" s="40" t="str">
        <f ca="1">IFERROR(__xludf.DUMMYFUNCTION("VLOOKUP($D281,IMPORTRANGE(""1F5N2lheBqU_ssv2fEg7XSiyl0_Jtf24RQubw3IWp7fc"",""'LC-2 BOM'!C2:AF1000""),AB$1,FALSE)"),"WFF LC-2 Liquid Oxygen Schematic MP-105")</f>
        <v>WFF LC-2 Liquid Oxygen Schematic MP-105</v>
      </c>
      <c r="AG151" s="40" t="str">
        <f ca="1">IFERROR(__xludf.DUMMYFUNCTION("VLOOKUP($D281,IMPORTRANGE(""1F5N2lheBqU_ssv2fEg7XSiyl0_Jtf24RQubw3IWp7fc"",""'LC-2 BOM'!C2:AF1000""),AB$1,FALSE)"),"WFF LC-2 Liquid Oxygen Schematic MP-105")</f>
        <v>WFF LC-2 Liquid Oxygen Schematic MP-105</v>
      </c>
      <c r="AH151" s="40" t="str">
        <f ca="1">IFERROR(__xludf.DUMMYFUNCTION("VLOOKUP($D281,IMPORTRANGE(""1F5N2lheBqU_ssv2fEg7XSiyl0_Jtf24RQubw3IWp7fc"",""'LC-2 BOM'!C2:AF1000""),AB$1,FALSE)"),"WFF LC-2 Liquid Oxygen Schematic MP-105")</f>
        <v>WFF LC-2 Liquid Oxygen Schematic MP-105</v>
      </c>
      <c r="AI151" s="40" t="str">
        <f ca="1">IFERROR(__xludf.DUMMYFUNCTION("VLOOKUP($D281,IMPORTRANGE(""1F5N2lheBqU_ssv2fEg7XSiyl0_Jtf24RQubw3IWp7fc"",""'LC-2 BOM'!C2:AF1000""),AB$1,FALSE)"),"WFF LC-2 Liquid Oxygen Schematic MP-105")</f>
        <v>WFF LC-2 Liquid Oxygen Schematic MP-105</v>
      </c>
      <c r="AJ151" s="40" t="str">
        <f ca="1">IFERROR(__xludf.DUMMYFUNCTION("VLOOKUP($D281,IMPORTRANGE(""1F5N2lheBqU_ssv2fEg7XSiyl0_Jtf24RQubw3IWp7fc"",""'LC-2 BOM'!C2:AF1000""),AB$1,FALSE)"),"WFF LC-2 Liquid Oxygen Schematic MP-105")</f>
        <v>WFF LC-2 Liquid Oxygen Schematic MP-105</v>
      </c>
      <c r="AK151" s="40" t="str">
        <f ca="1">IFERROR(__xludf.DUMMYFUNCTION("VLOOKUP($D281,IMPORTRANGE(""1F5N2lheBqU_ssv2fEg7XSiyl0_Jtf24RQubw3IWp7fc"",""'LC-2 BOM'!C2:AF1000""),AB$1,FALSE)"),"WFF LC-2 Liquid Oxygen Schematic MP-105")</f>
        <v>WFF LC-2 Liquid Oxygen Schematic MP-105</v>
      </c>
      <c r="AL151" s="40" t="str">
        <f ca="1">IFERROR(__xludf.DUMMYFUNCTION("VLOOKUP($D281,IMPORTRANGE(""1F5N2lheBqU_ssv2fEg7XSiyl0_Jtf24RQubw3IWp7fc"",""'LC-2 BOM'!C2:AF1000""),AB$1,FALSE)"),"WFF LC-2 Liquid Oxygen Schematic MP-105")</f>
        <v>WFF LC-2 Liquid Oxygen Schematic MP-105</v>
      </c>
      <c r="AM151" s="40" t="str">
        <f ca="1">IFERROR(__xludf.DUMMYFUNCTION("VLOOKUP($D281,IMPORTRANGE(""1F5N2lheBqU_ssv2fEg7XSiyl0_Jtf24RQubw3IWp7fc"",""'LC-2 BOM'!C2:AF1000""),AB$1,FALSE)"),"WFF LC-2 Liquid Oxygen Schematic MP-105")</f>
        <v>WFF LC-2 Liquid Oxygen Schematic MP-105</v>
      </c>
      <c r="AN151" s="40" t="str">
        <f ca="1">IFERROR(__xludf.DUMMYFUNCTION("VLOOKUP($D281,IMPORTRANGE(""1F5N2lheBqU_ssv2fEg7XSiyl0_Jtf24RQubw3IWp7fc"",""'LC-2 BOM'!C2:AF1000""),AB$1,FALSE)"),"WFF LC-2 Liquid Oxygen Schematic MP-105")</f>
        <v>WFF LC-2 Liquid Oxygen Schematic MP-105</v>
      </c>
      <c r="AO151" s="40" t="str">
        <f ca="1">IFERROR(__xludf.DUMMYFUNCTION("VLOOKUP($D281,IMPORTRANGE(""1F5N2lheBqU_ssv2fEg7XSiyl0_Jtf24RQubw3IWp7fc"",""'LC-2 BOM'!C2:AF1000""),AB$1,FALSE)"),"WFF LC-2 Liquid Oxygen Schematic MP-105")</f>
        <v>WFF LC-2 Liquid Oxygen Schematic MP-105</v>
      </c>
      <c r="AP151" s="40" t="str">
        <f ca="1">IFERROR(__xludf.DUMMYFUNCTION("VLOOKUP($D281,IMPORTRANGE(""1F5N2lheBqU_ssv2fEg7XSiyl0_Jtf24RQubw3IWp7fc"",""'LC-2 BOM'!C2:AF1000""),AB$1,FALSE)"),"WFF LC-2 Liquid Oxygen Schematic MP-105")</f>
        <v>WFF LC-2 Liquid Oxygen Schematic MP-105</v>
      </c>
      <c r="AQ151" s="40" t="str">
        <f ca="1">IFERROR(__xludf.DUMMYFUNCTION("VLOOKUP($D281,IMPORTRANGE(""1F5N2lheBqU_ssv2fEg7XSiyl0_Jtf24RQubw3IWp7fc"",""'LC-2 BOM'!C2:AF1000""),AB$1,FALSE)"),"WFF LC-2 Liquid Oxygen Schematic MP-105")</f>
        <v>WFF LC-2 Liquid Oxygen Schematic MP-105</v>
      </c>
      <c r="AR151" s="40" t="str">
        <f ca="1">IFERROR(__xludf.DUMMYFUNCTION("VLOOKUP($D281,IMPORTRANGE(""1F5N2lheBqU_ssv2fEg7XSiyl0_Jtf24RQubw3IWp7fc"",""'LC-2 BOM'!C2:AF1000""),AB$1,FALSE)"),"WFF LC-2 Liquid Oxygen Schematic MP-105")</f>
        <v>WFF LC-2 Liquid Oxygen Schematic MP-105</v>
      </c>
      <c r="AS151" s="40" t="str">
        <f ca="1">IFERROR(__xludf.DUMMYFUNCTION("VLOOKUP($D281,IMPORTRANGE(""1F5N2lheBqU_ssv2fEg7XSiyl0_Jtf24RQubw3IWp7fc"",""'LC-2 BOM'!C2:AF1000""),AB$1,FALSE)"),"WFF LC-2 Liquid Oxygen Schematic MP-105")</f>
        <v>WFF LC-2 Liquid Oxygen Schematic MP-105</v>
      </c>
      <c r="AT151" s="40" t="str">
        <f ca="1">IFERROR(__xludf.DUMMYFUNCTION("VLOOKUP($D281,IMPORTRANGE(""1F5N2lheBqU_ssv2fEg7XSiyl0_Jtf24RQubw3IWp7fc"",""'LC-2 BOM'!C2:AF1000""),AB$1,FALSE)"),"WFF LC-2 Liquid Oxygen Schematic MP-105")</f>
        <v>WFF LC-2 Liquid Oxygen Schematic MP-105</v>
      </c>
      <c r="AU151" s="40" t="str">
        <f ca="1">IFERROR(__xludf.DUMMYFUNCTION("VLOOKUP($D281,IMPORTRANGE(""1F5N2lheBqU_ssv2fEg7XSiyl0_Jtf24RQubw3IWp7fc"",""'LC-2 BOM'!C2:AF1000""),AB$1,FALSE)"),"WFF LC-2 Liquid Oxygen Schematic MP-105")</f>
        <v>WFF LC-2 Liquid Oxygen Schematic MP-105</v>
      </c>
      <c r="AV151" s="40" t="str">
        <f ca="1">IFERROR(__xludf.DUMMYFUNCTION("VLOOKUP($D281,IMPORTRANGE(""1F5N2lheBqU_ssv2fEg7XSiyl0_Jtf24RQubw3IWp7fc"",""'LC-2 BOM'!C2:AF1000""),AB$1,FALSE)"),"WFF LC-2 Liquid Oxygen Schematic MP-105")</f>
        <v>WFF LC-2 Liquid Oxygen Schematic MP-105</v>
      </c>
      <c r="AW151" s="40" t="str">
        <f ca="1">IFERROR(__xludf.DUMMYFUNCTION("VLOOKUP($D281,IMPORTRANGE(""1F5N2lheBqU_ssv2fEg7XSiyl0_Jtf24RQubw3IWp7fc"",""'LC-2 BOM'!C2:AF1000""),AB$1,FALSE)"),"WFF LC-2 Liquid Oxygen Schematic MP-105")</f>
        <v>WFF LC-2 Liquid Oxygen Schematic MP-105</v>
      </c>
      <c r="AX151" s="40" t="str">
        <f ca="1">IFERROR(__xludf.DUMMYFUNCTION("VLOOKUP($D281,IMPORTRANGE(""1F5N2lheBqU_ssv2fEg7XSiyl0_Jtf24RQubw3IWp7fc"",""'LC-2 BOM'!C2:AF1000""),AB$1,FALSE)"),"WFF LC-2 Liquid Oxygen Schematic MP-105")</f>
        <v>WFF LC-2 Liquid Oxygen Schematic MP-105</v>
      </c>
      <c r="AY151" s="40" t="str">
        <f ca="1">IFERROR(__xludf.DUMMYFUNCTION("VLOOKUP($D281,IMPORTRANGE(""1F5N2lheBqU_ssv2fEg7XSiyl0_Jtf24RQubw3IWp7fc"",""'LC-2 BOM'!C2:AF1000""),AB$1,FALSE)"),"WFF LC-2 Liquid Oxygen Schematic MP-105")</f>
        <v>WFF LC-2 Liquid Oxygen Schematic MP-105</v>
      </c>
      <c r="AZ151" s="40" t="str">
        <f ca="1">IFERROR(__xludf.DUMMYFUNCTION("VLOOKUP($D281,IMPORTRANGE(""1F5N2lheBqU_ssv2fEg7XSiyl0_Jtf24RQubw3IWp7fc"",""'LC-2 BOM'!C2:AF1000""),AB$1,FALSE)"),"WFF LC-2 Liquid Oxygen Schematic MP-105")</f>
        <v>WFF LC-2 Liquid Oxygen Schematic MP-105</v>
      </c>
      <c r="BA151" s="40" t="str">
        <f ca="1">IFERROR(__xludf.DUMMYFUNCTION("VLOOKUP($D281,IMPORTRANGE(""1F5N2lheBqU_ssv2fEg7XSiyl0_Jtf24RQubw3IWp7fc"",""'LC-2 BOM'!C2:AF1000""),AB$1,FALSE)"),"WFF LC-2 Liquid Oxygen Schematic MP-105")</f>
        <v>WFF LC-2 Liquid Oxygen Schematic MP-105</v>
      </c>
    </row>
    <row r="152" spans="1:53" ht="14.25">
      <c r="A152" s="110" t="str">
        <f>CONCATENATE(VLOOKUP(E152,Systems,2,FALSE),"-",VLOOKUP(F152,Subsystems,2,FALSE),"-",VLOOKUP(G152,Components,2,FALSE),"-",VLOOKUP(R152,Metrics,2,FALSE),"-",B152)</f>
        <v>LOX-LD-RTD-Ts-712</v>
      </c>
      <c r="B152" s="99">
        <v>712</v>
      </c>
      <c r="C152" s="99" t="s">
        <v>423</v>
      </c>
      <c r="D152" s="110" t="s">
        <v>424</v>
      </c>
      <c r="E152" s="99" t="s">
        <v>184</v>
      </c>
      <c r="F152" s="99" t="s">
        <v>275</v>
      </c>
      <c r="G152" s="99" t="s">
        <v>81</v>
      </c>
      <c r="H152" s="99" t="s">
        <v>348</v>
      </c>
      <c r="I152" s="100" t="str">
        <f>VLOOKUP(L152,InterfaceCards,2,FALSE)</f>
        <v>C2</v>
      </c>
      <c r="J152" s="50" t="str">
        <f>VLOOKUP(I152,'REF - Interface Cards'!$F$2:$G$11,2,FALSE)</f>
        <v>CB8</v>
      </c>
      <c r="K152" s="267">
        <f>VLOOKUP(L152,InterfaceCards,3,FALSE)</f>
        <v>7</v>
      </c>
      <c r="L152" s="99" t="s">
        <v>396</v>
      </c>
      <c r="M152" s="272">
        <v>11</v>
      </c>
      <c r="N152" s="161" t="s">
        <v>133</v>
      </c>
      <c r="O152" s="99" t="s">
        <v>187</v>
      </c>
      <c r="P152" s="99" t="s">
        <v>275</v>
      </c>
      <c r="Q152" s="99"/>
      <c r="R152" s="99" t="s">
        <v>352</v>
      </c>
      <c r="S152" s="99" t="s">
        <v>353</v>
      </c>
      <c r="T152" s="99"/>
      <c r="U152" s="99"/>
      <c r="V152" s="81" t="b">
        <v>0</v>
      </c>
      <c r="W152" s="115" t="str">
        <f>CONCATENATE(L152,":",N152)</f>
        <v>AI14:08</v>
      </c>
      <c r="X152" s="40" t="str">
        <f ca="1">IFERROR(__xludf.DUMMYFUNCTION("VLOOKUP($D119,IMPORTRANGE(""1F5N2lheBqU_ssv2fEg7XSiyl0_Jtf24RQubw3IWp7fc"",""'LC-2 BOM'!C2:AF1000""),X$1,FALSE)"),"05C360")</f>
        <v>05C360</v>
      </c>
      <c r="Y152" s="40" t="str">
        <f ca="1">IFERROR(__xludf.DUMMYFUNCTION("VLOOKUP($D281,IMPORTRANGE(""1F5N2lheBqU_ssv2fEg7XSiyl0_Jtf24RQubw3IWp7fc"",""'LC-2 BOM'!C2:AF900""),Y$1,FALSE)"),"Sensor, Temperature")</f>
        <v>Sensor, Temperature</v>
      </c>
      <c r="Z152" s="183" t="str">
        <f ca="1">IFERROR(__xludf.DUMMYFUNCTION("VLOOKUP($D282,IMPORTRANGE(""1zGeY54V42y3h6ga3LEauokEcjIAfHuNXKCYKLfLWtMI"",""'LC-2 BOM'!C2:AF900""),Z$1,FALSE)"),"")</f>
        <v/>
      </c>
      <c r="AA152" s="183" t="str">
        <f ca="1">IFERROR(__xludf.DUMMYFUNCTION("VLOOKUP($D282,IMPORTRANGE(""1zGeY54V42y3h6ga3LEauokEcjIAfHuNXKCYKLfLWtMI"",""'LC-2 BOM'!C2:AF900""),Z$1,FALSE)"),"")</f>
        <v/>
      </c>
      <c r="AB152" s="40" t="str">
        <f ca="1">IFERROR(__xludf.DUMMYFUNCTION("VLOOKUP($D282,IMPORTRANGE(""1F5N2lheBqU_ssv2fEg7XSiyl0_Jtf24RQubw3IWp7fc"",""'LC-2 BOM'!C2:AF1000""),AB$1,FALSE)"),"WFF LC-2 Liquid Oxygen Schematic MP-105")</f>
        <v>WFF LC-2 Liquid Oxygen Schematic MP-105</v>
      </c>
      <c r="AC152" s="40" t="str">
        <f ca="1">IFERROR(__xludf.DUMMYFUNCTION("VLOOKUP($D282,IMPORTRANGE(""1F5N2lheBqU_ssv2fEg7XSiyl0_Jtf24RQubw3IWp7fc"",""'LC-2 BOM'!C2:AF1000""),AB$1,FALSE)"),"WFF LC-2 Liquid Oxygen Schematic MP-105")</f>
        <v>WFF LC-2 Liquid Oxygen Schematic MP-105</v>
      </c>
      <c r="AD152" s="40" t="str">
        <f ca="1">IFERROR(__xludf.DUMMYFUNCTION("VLOOKUP($D282,IMPORTRANGE(""1F5N2lheBqU_ssv2fEg7XSiyl0_Jtf24RQubw3IWp7fc"",""'LC-2 BOM'!C2:AF1000""),AB$1,FALSE)"),"WFF LC-2 Liquid Oxygen Schematic MP-105")</f>
        <v>WFF LC-2 Liquid Oxygen Schematic MP-105</v>
      </c>
      <c r="AE152" s="40" t="str">
        <f ca="1">IFERROR(__xludf.DUMMYFUNCTION("VLOOKUP($D282,IMPORTRANGE(""1F5N2lheBqU_ssv2fEg7XSiyl0_Jtf24RQubw3IWp7fc"",""'LC-2 BOM'!C2:AF1000""),AB$1,FALSE)"),"WFF LC-2 Liquid Oxygen Schematic MP-105")</f>
        <v>WFF LC-2 Liquid Oxygen Schematic MP-105</v>
      </c>
      <c r="AF152" s="40" t="str">
        <f ca="1">IFERROR(__xludf.DUMMYFUNCTION("VLOOKUP($D282,IMPORTRANGE(""1F5N2lheBqU_ssv2fEg7XSiyl0_Jtf24RQubw3IWp7fc"",""'LC-2 BOM'!C2:AF1000""),AB$1,FALSE)"),"WFF LC-2 Liquid Oxygen Schematic MP-105")</f>
        <v>WFF LC-2 Liquid Oxygen Schematic MP-105</v>
      </c>
      <c r="AG152" s="40" t="str">
        <f ca="1">IFERROR(__xludf.DUMMYFUNCTION("VLOOKUP($D282,IMPORTRANGE(""1F5N2lheBqU_ssv2fEg7XSiyl0_Jtf24RQubw3IWp7fc"",""'LC-2 BOM'!C2:AF1000""),AB$1,FALSE)"),"WFF LC-2 Liquid Oxygen Schematic MP-105")</f>
        <v>WFF LC-2 Liquid Oxygen Schematic MP-105</v>
      </c>
      <c r="AH152" s="40" t="str">
        <f ca="1">IFERROR(__xludf.DUMMYFUNCTION("VLOOKUP($D282,IMPORTRANGE(""1F5N2lheBqU_ssv2fEg7XSiyl0_Jtf24RQubw3IWp7fc"",""'LC-2 BOM'!C2:AF1000""),AB$1,FALSE)"),"WFF LC-2 Liquid Oxygen Schematic MP-105")</f>
        <v>WFF LC-2 Liquid Oxygen Schematic MP-105</v>
      </c>
      <c r="AI152" s="40" t="str">
        <f ca="1">IFERROR(__xludf.DUMMYFUNCTION("VLOOKUP($D282,IMPORTRANGE(""1F5N2lheBqU_ssv2fEg7XSiyl0_Jtf24RQubw3IWp7fc"",""'LC-2 BOM'!C2:AF1000""),AB$1,FALSE)"),"WFF LC-2 Liquid Oxygen Schematic MP-105")</f>
        <v>WFF LC-2 Liquid Oxygen Schematic MP-105</v>
      </c>
      <c r="AJ152" s="40" t="str">
        <f ca="1">IFERROR(__xludf.DUMMYFUNCTION("VLOOKUP($D282,IMPORTRANGE(""1F5N2lheBqU_ssv2fEg7XSiyl0_Jtf24RQubw3IWp7fc"",""'LC-2 BOM'!C2:AF1000""),AB$1,FALSE)"),"WFF LC-2 Liquid Oxygen Schematic MP-105")</f>
        <v>WFF LC-2 Liquid Oxygen Schematic MP-105</v>
      </c>
      <c r="AK152" s="40" t="str">
        <f ca="1">IFERROR(__xludf.DUMMYFUNCTION("VLOOKUP($D282,IMPORTRANGE(""1F5N2lheBqU_ssv2fEg7XSiyl0_Jtf24RQubw3IWp7fc"",""'LC-2 BOM'!C2:AF1000""),AB$1,FALSE)"),"WFF LC-2 Liquid Oxygen Schematic MP-105")</f>
        <v>WFF LC-2 Liquid Oxygen Schematic MP-105</v>
      </c>
      <c r="AL152" s="40" t="str">
        <f ca="1">IFERROR(__xludf.DUMMYFUNCTION("VLOOKUP($D282,IMPORTRANGE(""1F5N2lheBqU_ssv2fEg7XSiyl0_Jtf24RQubw3IWp7fc"",""'LC-2 BOM'!C2:AF1000""),AB$1,FALSE)"),"WFF LC-2 Liquid Oxygen Schematic MP-105")</f>
        <v>WFF LC-2 Liquid Oxygen Schematic MP-105</v>
      </c>
      <c r="AM152" s="40" t="str">
        <f ca="1">IFERROR(__xludf.DUMMYFUNCTION("VLOOKUP($D282,IMPORTRANGE(""1F5N2lheBqU_ssv2fEg7XSiyl0_Jtf24RQubw3IWp7fc"",""'LC-2 BOM'!C2:AF1000""),AB$1,FALSE)"),"WFF LC-2 Liquid Oxygen Schematic MP-105")</f>
        <v>WFF LC-2 Liquid Oxygen Schematic MP-105</v>
      </c>
      <c r="AN152" s="40" t="str">
        <f ca="1">IFERROR(__xludf.DUMMYFUNCTION("VLOOKUP($D282,IMPORTRANGE(""1F5N2lheBqU_ssv2fEg7XSiyl0_Jtf24RQubw3IWp7fc"",""'LC-2 BOM'!C2:AF1000""),AB$1,FALSE)"),"WFF LC-2 Liquid Oxygen Schematic MP-105")</f>
        <v>WFF LC-2 Liquid Oxygen Schematic MP-105</v>
      </c>
      <c r="AO152" s="40" t="str">
        <f ca="1">IFERROR(__xludf.DUMMYFUNCTION("VLOOKUP($D282,IMPORTRANGE(""1F5N2lheBqU_ssv2fEg7XSiyl0_Jtf24RQubw3IWp7fc"",""'LC-2 BOM'!C2:AF1000""),AB$1,FALSE)"),"WFF LC-2 Liquid Oxygen Schematic MP-105")</f>
        <v>WFF LC-2 Liquid Oxygen Schematic MP-105</v>
      </c>
      <c r="AP152" s="40" t="str">
        <f ca="1">IFERROR(__xludf.DUMMYFUNCTION("VLOOKUP($D282,IMPORTRANGE(""1F5N2lheBqU_ssv2fEg7XSiyl0_Jtf24RQubw3IWp7fc"",""'LC-2 BOM'!C2:AF1000""),AB$1,FALSE)"),"WFF LC-2 Liquid Oxygen Schematic MP-105")</f>
        <v>WFF LC-2 Liquid Oxygen Schematic MP-105</v>
      </c>
      <c r="AQ152" s="40" t="str">
        <f ca="1">IFERROR(__xludf.DUMMYFUNCTION("VLOOKUP($D282,IMPORTRANGE(""1F5N2lheBqU_ssv2fEg7XSiyl0_Jtf24RQubw3IWp7fc"",""'LC-2 BOM'!C2:AF1000""),AB$1,FALSE)"),"WFF LC-2 Liquid Oxygen Schematic MP-105")</f>
        <v>WFF LC-2 Liquid Oxygen Schematic MP-105</v>
      </c>
      <c r="AR152" s="40" t="str">
        <f ca="1">IFERROR(__xludf.DUMMYFUNCTION("VLOOKUP($D282,IMPORTRANGE(""1F5N2lheBqU_ssv2fEg7XSiyl0_Jtf24RQubw3IWp7fc"",""'LC-2 BOM'!C2:AF1000""),AB$1,FALSE)"),"WFF LC-2 Liquid Oxygen Schematic MP-105")</f>
        <v>WFF LC-2 Liquid Oxygen Schematic MP-105</v>
      </c>
      <c r="AS152" s="40" t="str">
        <f ca="1">IFERROR(__xludf.DUMMYFUNCTION("VLOOKUP($D282,IMPORTRANGE(""1F5N2lheBqU_ssv2fEg7XSiyl0_Jtf24RQubw3IWp7fc"",""'LC-2 BOM'!C2:AF1000""),AB$1,FALSE)"),"WFF LC-2 Liquid Oxygen Schematic MP-105")</f>
        <v>WFF LC-2 Liquid Oxygen Schematic MP-105</v>
      </c>
      <c r="AT152" s="40" t="str">
        <f ca="1">IFERROR(__xludf.DUMMYFUNCTION("VLOOKUP($D282,IMPORTRANGE(""1F5N2lheBqU_ssv2fEg7XSiyl0_Jtf24RQubw3IWp7fc"",""'LC-2 BOM'!C2:AF1000""),AB$1,FALSE)"),"WFF LC-2 Liquid Oxygen Schematic MP-105")</f>
        <v>WFF LC-2 Liquid Oxygen Schematic MP-105</v>
      </c>
      <c r="AU152" s="40" t="str">
        <f ca="1">IFERROR(__xludf.DUMMYFUNCTION("VLOOKUP($D282,IMPORTRANGE(""1F5N2lheBqU_ssv2fEg7XSiyl0_Jtf24RQubw3IWp7fc"",""'LC-2 BOM'!C2:AF1000""),AB$1,FALSE)"),"WFF LC-2 Liquid Oxygen Schematic MP-105")</f>
        <v>WFF LC-2 Liquid Oxygen Schematic MP-105</v>
      </c>
      <c r="AV152" s="40" t="str">
        <f ca="1">IFERROR(__xludf.DUMMYFUNCTION("VLOOKUP($D282,IMPORTRANGE(""1F5N2lheBqU_ssv2fEg7XSiyl0_Jtf24RQubw3IWp7fc"",""'LC-2 BOM'!C2:AF1000""),AB$1,FALSE)"),"WFF LC-2 Liquid Oxygen Schematic MP-105")</f>
        <v>WFF LC-2 Liquid Oxygen Schematic MP-105</v>
      </c>
      <c r="AW152" s="40" t="str">
        <f ca="1">IFERROR(__xludf.DUMMYFUNCTION("VLOOKUP($D282,IMPORTRANGE(""1F5N2lheBqU_ssv2fEg7XSiyl0_Jtf24RQubw3IWp7fc"",""'LC-2 BOM'!C2:AF1000""),AB$1,FALSE)"),"WFF LC-2 Liquid Oxygen Schematic MP-105")</f>
        <v>WFF LC-2 Liquid Oxygen Schematic MP-105</v>
      </c>
      <c r="AX152" s="40" t="str">
        <f ca="1">IFERROR(__xludf.DUMMYFUNCTION("VLOOKUP($D282,IMPORTRANGE(""1F5N2lheBqU_ssv2fEg7XSiyl0_Jtf24RQubw3IWp7fc"",""'LC-2 BOM'!C2:AF1000""),AB$1,FALSE)"),"WFF LC-2 Liquid Oxygen Schematic MP-105")</f>
        <v>WFF LC-2 Liquid Oxygen Schematic MP-105</v>
      </c>
      <c r="AY152" s="40" t="str">
        <f ca="1">IFERROR(__xludf.DUMMYFUNCTION("VLOOKUP($D282,IMPORTRANGE(""1F5N2lheBqU_ssv2fEg7XSiyl0_Jtf24RQubw3IWp7fc"",""'LC-2 BOM'!C2:AF1000""),AB$1,FALSE)"),"WFF LC-2 Liquid Oxygen Schematic MP-105")</f>
        <v>WFF LC-2 Liquid Oxygen Schematic MP-105</v>
      </c>
      <c r="AZ152" s="40" t="str">
        <f ca="1">IFERROR(__xludf.DUMMYFUNCTION("VLOOKUP($D282,IMPORTRANGE(""1F5N2lheBqU_ssv2fEg7XSiyl0_Jtf24RQubw3IWp7fc"",""'LC-2 BOM'!C2:AF1000""),AB$1,FALSE)"),"WFF LC-2 Liquid Oxygen Schematic MP-105")</f>
        <v>WFF LC-2 Liquid Oxygen Schematic MP-105</v>
      </c>
      <c r="BA152" s="40" t="str">
        <f ca="1">IFERROR(__xludf.DUMMYFUNCTION("VLOOKUP($D282,IMPORTRANGE(""1F5N2lheBqU_ssv2fEg7XSiyl0_Jtf24RQubw3IWp7fc"",""'LC-2 BOM'!C2:AF1000""),AB$1,FALSE)"),"WFF LC-2 Liquid Oxygen Schematic MP-105")</f>
        <v>WFF LC-2 Liquid Oxygen Schematic MP-105</v>
      </c>
    </row>
    <row r="153" spans="1:53" ht="14.25">
      <c r="A153" s="186" t="str">
        <f>CONCATENATE(VLOOKUP(E153,Systems,2,FALSE),"-",VLOOKUP(F153,Subsystems,2,FALSE),"-",VLOOKUP(G153,Components,2,FALSE),"-",VLOOKUP(R153,Metrics,2,FALSE),"-",B153)</f>
        <v>LOX-LT2-LS-PxC-369</v>
      </c>
      <c r="B153" s="274">
        <v>369</v>
      </c>
      <c r="C153" s="134" t="s">
        <v>425</v>
      </c>
      <c r="D153" s="134" t="s">
        <v>426</v>
      </c>
      <c r="E153" s="134" t="s">
        <v>184</v>
      </c>
      <c r="F153" s="134" t="s">
        <v>185</v>
      </c>
      <c r="G153" s="134" t="s">
        <v>88</v>
      </c>
      <c r="H153" s="274" t="s">
        <v>89</v>
      </c>
      <c r="I153" s="274" t="str">
        <f>VLOOKUP(L153,InterfaceCards,2,FALSE)</f>
        <v>C2</v>
      </c>
      <c r="J153" s="39" t="str">
        <f>VLOOKUP(I153,'REF - Interface Cards'!$F$2:$G$11,2,FALSE)</f>
        <v>CB8</v>
      </c>
      <c r="K153" s="276">
        <f>VLOOKUP(L153,InterfaceCards,3,FALSE)</f>
        <v>3</v>
      </c>
      <c r="L153" s="134" t="s">
        <v>190</v>
      </c>
      <c r="M153" s="134"/>
      <c r="N153" s="196"/>
      <c r="O153" s="274" t="s">
        <v>187</v>
      </c>
      <c r="P153" s="134"/>
      <c r="Q153" s="134"/>
      <c r="R153" s="274" t="s">
        <v>99</v>
      </c>
      <c r="S153" s="134" t="s">
        <v>96</v>
      </c>
      <c r="T153" s="192"/>
      <c r="U153" s="192"/>
      <c r="V153" s="192" t="b">
        <v>0</v>
      </c>
      <c r="W153" s="115" t="str">
        <f>CONCATENATE(L153,":",N153)</f>
        <v>DI6:</v>
      </c>
      <c r="X153" s="40" t="str">
        <f ca="1">IFERROR(__xludf.DUMMYFUNCTION("VLOOKUP($D119,IMPORTRANGE(""1F5N2lheBqU_ssv2fEg7XSiyl0_Jtf24RQubw3IWp7fc"",""'LC-2 BOM'!C2:AF1000""),X$1,FALSE)"),"05C360")</f>
        <v>05C360</v>
      </c>
      <c r="Y153" s="40" t="str">
        <f ca="1">IFERROR(__xludf.DUMMYFUNCTION("VLOOKUP($D221,IMPORTRANGE(""1zGeY54V42y3h6ga3LEauokEcjIAfHuNXKCYKLfLWtMI"",""'LC-2 BOM'!C2:AF900""),Y$1,FALSE)"),"#N/A")</f>
        <v>#N/A</v>
      </c>
      <c r="Z153" s="40" t="str">
        <f ca="1">IFERROR(__xludf.DUMMYFUNCTION("VLOOKUP($D221,IMPORTRANGE(""1zGeY54V42y3h6ga3LEauokEcjIAfHuNXKCYKLfLWtMI"",""'LC-2 BOM'!C2:AF900""),Y$1,FALSE)"),"#N/A")</f>
        <v>#N/A</v>
      </c>
      <c r="AA153" s="40" t="str">
        <f ca="1">IFERROR(__xludf.DUMMYFUNCTION("VLOOKUP($D221,IMPORTRANGE(""1zGeY54V42y3h6ga3LEauokEcjIAfHuNXKCYKLfLWtMI"",""'LC-2 BOM'!C2:AF900""),Y$1,FALSE)"),"#N/A")</f>
        <v>#N/A</v>
      </c>
      <c r="AB153" s="40" t="str">
        <f ca="1">IFERROR(__xludf.DUMMYFUNCTION("VLOOKUP($D221,IMPORTRANGE(""1F5N2lheBqU_ssv2fEg7XSiyl0_Jtf24RQubw3IWp7fc"",""'LC-2 BOM'!C2:AF1000""),AB$1,FALSE)"),"#N/A")</f>
        <v>#N/A</v>
      </c>
      <c r="AC153" s="40" t="str">
        <f ca="1">IFERROR(__xludf.DUMMYFUNCTION("VLOOKUP($D221,IMPORTRANGE(""1F5N2lheBqU_ssv2fEg7XSiyl0_Jtf24RQubw3IWp7fc"",""'LC-2 BOM'!C2:AF1000""),AB$1,FALSE)"),"#N/A")</f>
        <v>#N/A</v>
      </c>
      <c r="AD153" s="40" t="str">
        <f ca="1">IFERROR(__xludf.DUMMYFUNCTION("VLOOKUP($D221,IMPORTRANGE(""1F5N2lheBqU_ssv2fEg7XSiyl0_Jtf24RQubw3IWp7fc"",""'LC-2 BOM'!C2:AF1000""),AB$1,FALSE)"),"#N/A")</f>
        <v>#N/A</v>
      </c>
      <c r="AE153" s="40" t="str">
        <f ca="1">IFERROR(__xludf.DUMMYFUNCTION("VLOOKUP($D221,IMPORTRANGE(""1F5N2lheBqU_ssv2fEg7XSiyl0_Jtf24RQubw3IWp7fc"",""'LC-2 BOM'!C2:AF1000""),AB$1,FALSE)"),"#N/A")</f>
        <v>#N/A</v>
      </c>
      <c r="AF153" s="40" t="str">
        <f ca="1">IFERROR(__xludf.DUMMYFUNCTION("VLOOKUP($D221,IMPORTRANGE(""1F5N2lheBqU_ssv2fEg7XSiyl0_Jtf24RQubw3IWp7fc"",""'LC-2 BOM'!C2:AF1000""),AB$1,FALSE)"),"#N/A")</f>
        <v>#N/A</v>
      </c>
      <c r="AG153" s="40" t="str">
        <f ca="1">IFERROR(__xludf.DUMMYFUNCTION("VLOOKUP($D221,IMPORTRANGE(""1F5N2lheBqU_ssv2fEg7XSiyl0_Jtf24RQubw3IWp7fc"",""'LC-2 BOM'!C2:AF1000""),AB$1,FALSE)"),"#N/A")</f>
        <v>#N/A</v>
      </c>
      <c r="AH153" s="40" t="str">
        <f ca="1">IFERROR(__xludf.DUMMYFUNCTION("VLOOKUP($D221,IMPORTRANGE(""1F5N2lheBqU_ssv2fEg7XSiyl0_Jtf24RQubw3IWp7fc"",""'LC-2 BOM'!C2:AF1000""),AB$1,FALSE)"),"#N/A")</f>
        <v>#N/A</v>
      </c>
      <c r="AI153" s="40" t="str">
        <f ca="1">IFERROR(__xludf.DUMMYFUNCTION("VLOOKUP($D221,IMPORTRANGE(""1F5N2lheBqU_ssv2fEg7XSiyl0_Jtf24RQubw3IWp7fc"",""'LC-2 BOM'!C2:AF1000""),AB$1,FALSE)"),"#N/A")</f>
        <v>#N/A</v>
      </c>
      <c r="AJ153" s="40" t="str">
        <f ca="1">IFERROR(__xludf.DUMMYFUNCTION("VLOOKUP($D221,IMPORTRANGE(""1F5N2lheBqU_ssv2fEg7XSiyl0_Jtf24RQubw3IWp7fc"",""'LC-2 BOM'!C2:AF1000""),AB$1,FALSE)"),"#N/A")</f>
        <v>#N/A</v>
      </c>
      <c r="AK153" s="40" t="str">
        <f ca="1">IFERROR(__xludf.DUMMYFUNCTION("VLOOKUP($D221,IMPORTRANGE(""1F5N2lheBqU_ssv2fEg7XSiyl0_Jtf24RQubw3IWp7fc"",""'LC-2 BOM'!C2:AF1000""),AB$1,FALSE)"),"#N/A")</f>
        <v>#N/A</v>
      </c>
      <c r="AL153" s="40" t="str">
        <f ca="1">IFERROR(__xludf.DUMMYFUNCTION("VLOOKUP($D221,IMPORTRANGE(""1F5N2lheBqU_ssv2fEg7XSiyl0_Jtf24RQubw3IWp7fc"",""'LC-2 BOM'!C2:AF1000""),AB$1,FALSE)"),"#N/A")</f>
        <v>#N/A</v>
      </c>
      <c r="AM153" s="40" t="str">
        <f ca="1">IFERROR(__xludf.DUMMYFUNCTION("VLOOKUP($D221,IMPORTRANGE(""1F5N2lheBqU_ssv2fEg7XSiyl0_Jtf24RQubw3IWp7fc"",""'LC-2 BOM'!C2:AF1000""),AB$1,FALSE)"),"#N/A")</f>
        <v>#N/A</v>
      </c>
      <c r="AN153" s="40" t="str">
        <f ca="1">IFERROR(__xludf.DUMMYFUNCTION("VLOOKUP($D221,IMPORTRANGE(""1F5N2lheBqU_ssv2fEg7XSiyl0_Jtf24RQubw3IWp7fc"",""'LC-2 BOM'!C2:AF1000""),AB$1,FALSE)"),"#N/A")</f>
        <v>#N/A</v>
      </c>
      <c r="AO153" s="40" t="str">
        <f ca="1">IFERROR(__xludf.DUMMYFUNCTION("VLOOKUP($D221,IMPORTRANGE(""1F5N2lheBqU_ssv2fEg7XSiyl0_Jtf24RQubw3IWp7fc"",""'LC-2 BOM'!C2:AF1000""),AB$1,FALSE)"),"#N/A")</f>
        <v>#N/A</v>
      </c>
      <c r="AP153" s="40" t="str">
        <f ca="1">IFERROR(__xludf.DUMMYFUNCTION("VLOOKUP($D221,IMPORTRANGE(""1F5N2lheBqU_ssv2fEg7XSiyl0_Jtf24RQubw3IWp7fc"",""'LC-2 BOM'!C2:AF1000""),AB$1,FALSE)"),"#N/A")</f>
        <v>#N/A</v>
      </c>
      <c r="AQ153" s="40" t="str">
        <f ca="1">IFERROR(__xludf.DUMMYFUNCTION("VLOOKUP($D221,IMPORTRANGE(""1F5N2lheBqU_ssv2fEg7XSiyl0_Jtf24RQubw3IWp7fc"",""'LC-2 BOM'!C2:AF1000""),AB$1,FALSE)"),"#N/A")</f>
        <v>#N/A</v>
      </c>
      <c r="AR153" s="40" t="str">
        <f ca="1">IFERROR(__xludf.DUMMYFUNCTION("VLOOKUP($D221,IMPORTRANGE(""1F5N2lheBqU_ssv2fEg7XSiyl0_Jtf24RQubw3IWp7fc"",""'LC-2 BOM'!C2:AF1000""),AB$1,FALSE)"),"#N/A")</f>
        <v>#N/A</v>
      </c>
      <c r="AS153" s="40" t="str">
        <f ca="1">IFERROR(__xludf.DUMMYFUNCTION("VLOOKUP($D221,IMPORTRANGE(""1F5N2lheBqU_ssv2fEg7XSiyl0_Jtf24RQubw3IWp7fc"",""'LC-2 BOM'!C2:AF1000""),AB$1,FALSE)"),"#N/A")</f>
        <v>#N/A</v>
      </c>
      <c r="AT153" s="40" t="str">
        <f ca="1">IFERROR(__xludf.DUMMYFUNCTION("VLOOKUP($D221,IMPORTRANGE(""1F5N2lheBqU_ssv2fEg7XSiyl0_Jtf24RQubw3IWp7fc"",""'LC-2 BOM'!C2:AF1000""),AB$1,FALSE)"),"#N/A")</f>
        <v>#N/A</v>
      </c>
      <c r="AU153" s="40" t="str">
        <f ca="1">IFERROR(__xludf.DUMMYFUNCTION("VLOOKUP($D221,IMPORTRANGE(""1F5N2lheBqU_ssv2fEg7XSiyl0_Jtf24RQubw3IWp7fc"",""'LC-2 BOM'!C2:AF1000""),AB$1,FALSE)"),"#N/A")</f>
        <v>#N/A</v>
      </c>
      <c r="AV153" s="40" t="str">
        <f ca="1">IFERROR(__xludf.DUMMYFUNCTION("VLOOKUP($D221,IMPORTRANGE(""1F5N2lheBqU_ssv2fEg7XSiyl0_Jtf24RQubw3IWp7fc"",""'LC-2 BOM'!C2:AF1000""),AB$1,FALSE)"),"#N/A")</f>
        <v>#N/A</v>
      </c>
      <c r="AW153" s="40" t="str">
        <f ca="1">IFERROR(__xludf.DUMMYFUNCTION("VLOOKUP($D221,IMPORTRANGE(""1F5N2lheBqU_ssv2fEg7XSiyl0_Jtf24RQubw3IWp7fc"",""'LC-2 BOM'!C2:AF1000""),AB$1,FALSE)"),"#N/A")</f>
        <v>#N/A</v>
      </c>
      <c r="AX153" s="40" t="str">
        <f ca="1">IFERROR(__xludf.DUMMYFUNCTION("VLOOKUP($D221,IMPORTRANGE(""1F5N2lheBqU_ssv2fEg7XSiyl0_Jtf24RQubw3IWp7fc"",""'LC-2 BOM'!C2:AF1000""),AB$1,FALSE)"),"#N/A")</f>
        <v>#N/A</v>
      </c>
      <c r="AY153" s="40" t="str">
        <f ca="1">IFERROR(__xludf.DUMMYFUNCTION("VLOOKUP($D221,IMPORTRANGE(""1F5N2lheBqU_ssv2fEg7XSiyl0_Jtf24RQubw3IWp7fc"",""'LC-2 BOM'!C2:AF1000""),AB$1,FALSE)"),"#N/A")</f>
        <v>#N/A</v>
      </c>
      <c r="AZ153" s="40" t="str">
        <f ca="1">IFERROR(__xludf.DUMMYFUNCTION("VLOOKUP($D221,IMPORTRANGE(""1F5N2lheBqU_ssv2fEg7XSiyl0_Jtf24RQubw3IWp7fc"",""'LC-2 BOM'!C2:AF1000""),AB$1,FALSE)"),"#N/A")</f>
        <v>#N/A</v>
      </c>
      <c r="BA153" s="40" t="str">
        <f ca="1">IFERROR(__xludf.DUMMYFUNCTION("VLOOKUP($D221,IMPORTRANGE(""1F5N2lheBqU_ssv2fEg7XSiyl0_Jtf24RQubw3IWp7fc"",""'LC-2 BOM'!C2:AF1000""),AB$1,FALSE)"),"#N/A")</f>
        <v>#N/A</v>
      </c>
    </row>
    <row r="154" spans="1:53" ht="14.25">
      <c r="A154" s="186" t="str">
        <f>CONCATENATE(VLOOKUP(E154,Systems,2,FALSE),"-",VLOOKUP(F154,Subsystems,2,FALSE),"-",VLOOKUP(G154,Components,2,FALSE),"-",VLOOKUP(R154,Metrics,2,FALSE),"-",B154)</f>
        <v>LOX-LT1-LS-PxC-375</v>
      </c>
      <c r="B154" s="274">
        <v>375</v>
      </c>
      <c r="C154" s="134" t="s">
        <v>427</v>
      </c>
      <c r="D154" s="134" t="s">
        <v>428</v>
      </c>
      <c r="E154" s="134" t="s">
        <v>184</v>
      </c>
      <c r="F154" s="134" t="s">
        <v>194</v>
      </c>
      <c r="G154" s="134" t="s">
        <v>88</v>
      </c>
      <c r="H154" s="274" t="s">
        <v>89</v>
      </c>
      <c r="I154" s="274" t="str">
        <f>VLOOKUP(L154,InterfaceCards,2,FALSE)</f>
        <v>C2</v>
      </c>
      <c r="J154" s="39" t="str">
        <f>VLOOKUP(I154,'REF - Interface Cards'!$F$2:$G$11,2,FALSE)</f>
        <v>CB8</v>
      </c>
      <c r="K154" s="276">
        <f>VLOOKUP(L154,InterfaceCards,3,FALSE)</f>
        <v>3</v>
      </c>
      <c r="L154" s="134" t="s">
        <v>190</v>
      </c>
      <c r="M154" s="134">
        <v>21</v>
      </c>
      <c r="N154" s="196">
        <v>17</v>
      </c>
      <c r="O154" s="274" t="s">
        <v>187</v>
      </c>
      <c r="P154" s="134"/>
      <c r="Q154" s="134"/>
      <c r="R154" s="274" t="s">
        <v>99</v>
      </c>
      <c r="S154" s="134" t="s">
        <v>96</v>
      </c>
      <c r="T154" s="192"/>
      <c r="U154" s="192"/>
      <c r="V154" s="192" t="b">
        <v>0</v>
      </c>
      <c r="W154" s="115" t="str">
        <f>CONCATENATE(L154,":",N154)</f>
        <v>DI6:17</v>
      </c>
      <c r="X154" s="40" t="str">
        <f ca="1">IFERROR(__xludf.DUMMYFUNCTION("VLOOKUP($D119,IMPORTRANGE(""1F5N2lheBqU_ssv2fEg7XSiyl0_Jtf24RQubw3IWp7fc"",""'LC-2 BOM'!C2:AF1000""),X$1,FALSE)"),"05C360")</f>
        <v>05C360</v>
      </c>
      <c r="Y154" s="40" t="str">
        <f ca="1">IFERROR(__xludf.DUMMYFUNCTION("VLOOKUP($D206,IMPORTRANGE(""1F5N2lheBqU_ssv2fEg7XSiyl0_Jtf24RQubw3IWp7fc"",""'LC-2 BOM'!C2:AF900""),Y$1,FALSE)"),"#N/A")</f>
        <v>#N/A</v>
      </c>
      <c r="Z154" s="40" t="str">
        <f ca="1">IFERROR(__xludf.DUMMYFUNCTION("VLOOKUP($D206,IMPORTRANGE(""1F5N2lheBqU_ssv2fEg7XSiyl0_Jtf24RQubw3IWp7fc"",""'LC-2 BOM'!C2:AF900""),Y$1,FALSE)"),"#N/A")</f>
        <v>#N/A</v>
      </c>
      <c r="AA154" s="40" t="str">
        <f ca="1">IFERROR(__xludf.DUMMYFUNCTION("VLOOKUP($D206,IMPORTRANGE(""1F5N2lheBqU_ssv2fEg7XSiyl0_Jtf24RQubw3IWp7fc"",""'LC-2 BOM'!C2:AF900""),Y$1,FALSE)"),"#N/A")</f>
        <v>#N/A</v>
      </c>
      <c r="AB154" s="40" t="str">
        <f ca="1">IFERROR(__xludf.DUMMYFUNCTION("VLOOKUP($D206,IMPORTRANGE(""1F5N2lheBqU_ssv2fEg7XSiyl0_Jtf24RQubw3IWp7fc"",""'LC-2 BOM'!C2:AF1000""),AB$1,FALSE)"),"#N/A")</f>
        <v>#N/A</v>
      </c>
      <c r="AC154" s="40" t="str">
        <f ca="1">IFERROR(__xludf.DUMMYFUNCTION("VLOOKUP($D206,IMPORTRANGE(""1F5N2lheBqU_ssv2fEg7XSiyl0_Jtf24RQubw3IWp7fc"",""'LC-2 BOM'!C2:AF1000""),AB$1,FALSE)"),"#N/A")</f>
        <v>#N/A</v>
      </c>
      <c r="AD154" s="40" t="str">
        <f ca="1">IFERROR(__xludf.DUMMYFUNCTION("VLOOKUP($D206,IMPORTRANGE(""1F5N2lheBqU_ssv2fEg7XSiyl0_Jtf24RQubw3IWp7fc"",""'LC-2 BOM'!C2:AF1000""),AB$1,FALSE)"),"#N/A")</f>
        <v>#N/A</v>
      </c>
      <c r="AE154" s="40" t="str">
        <f ca="1">IFERROR(__xludf.DUMMYFUNCTION("VLOOKUP($D206,IMPORTRANGE(""1F5N2lheBqU_ssv2fEg7XSiyl0_Jtf24RQubw3IWp7fc"",""'LC-2 BOM'!C2:AF1000""),AB$1,FALSE)"),"#N/A")</f>
        <v>#N/A</v>
      </c>
      <c r="AF154" s="40" t="str">
        <f ca="1">IFERROR(__xludf.DUMMYFUNCTION("VLOOKUP($D206,IMPORTRANGE(""1F5N2lheBqU_ssv2fEg7XSiyl0_Jtf24RQubw3IWp7fc"",""'LC-2 BOM'!C2:AF1000""),AB$1,FALSE)"),"#N/A")</f>
        <v>#N/A</v>
      </c>
      <c r="AG154" s="40" t="str">
        <f ca="1">IFERROR(__xludf.DUMMYFUNCTION("VLOOKUP($D206,IMPORTRANGE(""1F5N2lheBqU_ssv2fEg7XSiyl0_Jtf24RQubw3IWp7fc"",""'LC-2 BOM'!C2:AF1000""),AB$1,FALSE)"),"#N/A")</f>
        <v>#N/A</v>
      </c>
      <c r="AH154" s="40" t="str">
        <f ca="1">IFERROR(__xludf.DUMMYFUNCTION("VLOOKUP($D206,IMPORTRANGE(""1F5N2lheBqU_ssv2fEg7XSiyl0_Jtf24RQubw3IWp7fc"",""'LC-2 BOM'!C2:AF1000""),AB$1,FALSE)"),"#N/A")</f>
        <v>#N/A</v>
      </c>
      <c r="AI154" s="40" t="str">
        <f ca="1">IFERROR(__xludf.DUMMYFUNCTION("VLOOKUP($D206,IMPORTRANGE(""1F5N2lheBqU_ssv2fEg7XSiyl0_Jtf24RQubw3IWp7fc"",""'LC-2 BOM'!C2:AF1000""),AB$1,FALSE)"),"#N/A")</f>
        <v>#N/A</v>
      </c>
      <c r="AJ154" s="40" t="str">
        <f ca="1">IFERROR(__xludf.DUMMYFUNCTION("VLOOKUP($D206,IMPORTRANGE(""1F5N2lheBqU_ssv2fEg7XSiyl0_Jtf24RQubw3IWp7fc"",""'LC-2 BOM'!C2:AF1000""),AB$1,FALSE)"),"#N/A")</f>
        <v>#N/A</v>
      </c>
      <c r="AK154" s="40" t="str">
        <f ca="1">IFERROR(__xludf.DUMMYFUNCTION("VLOOKUP($D206,IMPORTRANGE(""1F5N2lheBqU_ssv2fEg7XSiyl0_Jtf24RQubw3IWp7fc"",""'LC-2 BOM'!C2:AF1000""),AB$1,FALSE)"),"#N/A")</f>
        <v>#N/A</v>
      </c>
      <c r="AL154" s="40" t="str">
        <f ca="1">IFERROR(__xludf.DUMMYFUNCTION("VLOOKUP($D206,IMPORTRANGE(""1F5N2lheBqU_ssv2fEg7XSiyl0_Jtf24RQubw3IWp7fc"",""'LC-2 BOM'!C2:AF1000""),AB$1,FALSE)"),"#N/A")</f>
        <v>#N/A</v>
      </c>
      <c r="AM154" s="40" t="str">
        <f ca="1">IFERROR(__xludf.DUMMYFUNCTION("VLOOKUP($D206,IMPORTRANGE(""1F5N2lheBqU_ssv2fEg7XSiyl0_Jtf24RQubw3IWp7fc"",""'LC-2 BOM'!C2:AF1000""),AB$1,FALSE)"),"#N/A")</f>
        <v>#N/A</v>
      </c>
      <c r="AN154" s="40" t="str">
        <f ca="1">IFERROR(__xludf.DUMMYFUNCTION("VLOOKUP($D206,IMPORTRANGE(""1F5N2lheBqU_ssv2fEg7XSiyl0_Jtf24RQubw3IWp7fc"",""'LC-2 BOM'!C2:AF1000""),AB$1,FALSE)"),"#N/A")</f>
        <v>#N/A</v>
      </c>
      <c r="AO154" s="40" t="str">
        <f ca="1">IFERROR(__xludf.DUMMYFUNCTION("VLOOKUP($D206,IMPORTRANGE(""1F5N2lheBqU_ssv2fEg7XSiyl0_Jtf24RQubw3IWp7fc"",""'LC-2 BOM'!C2:AF1000""),AB$1,FALSE)"),"#N/A")</f>
        <v>#N/A</v>
      </c>
      <c r="AP154" s="40" t="str">
        <f ca="1">IFERROR(__xludf.DUMMYFUNCTION("VLOOKUP($D206,IMPORTRANGE(""1F5N2lheBqU_ssv2fEg7XSiyl0_Jtf24RQubw3IWp7fc"",""'LC-2 BOM'!C2:AF1000""),AB$1,FALSE)"),"#N/A")</f>
        <v>#N/A</v>
      </c>
      <c r="AQ154" s="40" t="str">
        <f ca="1">IFERROR(__xludf.DUMMYFUNCTION("VLOOKUP($D206,IMPORTRANGE(""1F5N2lheBqU_ssv2fEg7XSiyl0_Jtf24RQubw3IWp7fc"",""'LC-2 BOM'!C2:AF1000""),AB$1,FALSE)"),"#N/A")</f>
        <v>#N/A</v>
      </c>
      <c r="AR154" s="40" t="str">
        <f ca="1">IFERROR(__xludf.DUMMYFUNCTION("VLOOKUP($D206,IMPORTRANGE(""1F5N2lheBqU_ssv2fEg7XSiyl0_Jtf24RQubw3IWp7fc"",""'LC-2 BOM'!C2:AF1000""),AB$1,FALSE)"),"#N/A")</f>
        <v>#N/A</v>
      </c>
      <c r="AS154" s="40" t="str">
        <f ca="1">IFERROR(__xludf.DUMMYFUNCTION("VLOOKUP($D206,IMPORTRANGE(""1F5N2lheBqU_ssv2fEg7XSiyl0_Jtf24RQubw3IWp7fc"",""'LC-2 BOM'!C2:AF1000""),AB$1,FALSE)"),"#N/A")</f>
        <v>#N/A</v>
      </c>
      <c r="AT154" s="40" t="str">
        <f ca="1">IFERROR(__xludf.DUMMYFUNCTION("VLOOKUP($D206,IMPORTRANGE(""1F5N2lheBqU_ssv2fEg7XSiyl0_Jtf24RQubw3IWp7fc"",""'LC-2 BOM'!C2:AF1000""),AB$1,FALSE)"),"#N/A")</f>
        <v>#N/A</v>
      </c>
      <c r="AU154" s="40" t="str">
        <f ca="1">IFERROR(__xludf.DUMMYFUNCTION("VLOOKUP($D206,IMPORTRANGE(""1F5N2lheBqU_ssv2fEg7XSiyl0_Jtf24RQubw3IWp7fc"",""'LC-2 BOM'!C2:AF1000""),AB$1,FALSE)"),"#N/A")</f>
        <v>#N/A</v>
      </c>
      <c r="AV154" s="40" t="str">
        <f ca="1">IFERROR(__xludf.DUMMYFUNCTION("VLOOKUP($D206,IMPORTRANGE(""1F5N2lheBqU_ssv2fEg7XSiyl0_Jtf24RQubw3IWp7fc"",""'LC-2 BOM'!C2:AF1000""),AB$1,FALSE)"),"#N/A")</f>
        <v>#N/A</v>
      </c>
      <c r="AW154" s="40" t="str">
        <f ca="1">IFERROR(__xludf.DUMMYFUNCTION("VLOOKUP($D206,IMPORTRANGE(""1F5N2lheBqU_ssv2fEg7XSiyl0_Jtf24RQubw3IWp7fc"",""'LC-2 BOM'!C2:AF1000""),AB$1,FALSE)"),"#N/A")</f>
        <v>#N/A</v>
      </c>
      <c r="AX154" s="40" t="str">
        <f ca="1">IFERROR(__xludf.DUMMYFUNCTION("VLOOKUP($D206,IMPORTRANGE(""1F5N2lheBqU_ssv2fEg7XSiyl0_Jtf24RQubw3IWp7fc"",""'LC-2 BOM'!C2:AF1000""),AB$1,FALSE)"),"#N/A")</f>
        <v>#N/A</v>
      </c>
      <c r="AY154" s="40" t="str">
        <f ca="1">IFERROR(__xludf.DUMMYFUNCTION("VLOOKUP($D206,IMPORTRANGE(""1F5N2lheBqU_ssv2fEg7XSiyl0_Jtf24RQubw3IWp7fc"",""'LC-2 BOM'!C2:AF1000""),AB$1,FALSE)"),"#N/A")</f>
        <v>#N/A</v>
      </c>
      <c r="AZ154" s="40" t="str">
        <f ca="1">IFERROR(__xludf.DUMMYFUNCTION("VLOOKUP($D206,IMPORTRANGE(""1F5N2lheBqU_ssv2fEg7XSiyl0_Jtf24RQubw3IWp7fc"",""'LC-2 BOM'!C2:AF1000""),AB$1,FALSE)"),"#N/A")</f>
        <v>#N/A</v>
      </c>
      <c r="BA154" s="40" t="str">
        <f ca="1">IFERROR(__xludf.DUMMYFUNCTION("VLOOKUP($D206,IMPORTRANGE(""1F5N2lheBqU_ssv2fEg7XSiyl0_Jtf24RQubw3IWp7fc"",""'LC-2 BOM'!C2:AF1000""),AB$1,FALSE)"),"#N/A")</f>
        <v>#N/A</v>
      </c>
    </row>
    <row r="155" spans="1:53" ht="25.5">
      <c r="A155" s="119" t="str">
        <f>CONCATENATE(VLOOKUP(E155,Systems,2,FALSE),"-",VLOOKUP(F155,Subsystems,2,FALSE),"-",VLOOKUP(G155,Components,2,FALSE),"-",VLOOKUP(R155,Metrics,2,FALSE),"-",B155)</f>
        <v>HVAC-FAR-PVL-Pos-102</v>
      </c>
      <c r="B155" s="100">
        <v>102</v>
      </c>
      <c r="C155" s="109" t="s">
        <v>429</v>
      </c>
      <c r="D155" s="119" t="s">
        <v>430</v>
      </c>
      <c r="E155" s="99" t="s">
        <v>431</v>
      </c>
      <c r="F155" s="99" t="s">
        <v>432</v>
      </c>
      <c r="G155" s="99" t="s">
        <v>146</v>
      </c>
      <c r="H155" s="100" t="s">
        <v>152</v>
      </c>
      <c r="I155" s="100" t="str">
        <f>VLOOKUP(L155,InterfaceCards,2,FALSE)</f>
        <v>N1</v>
      </c>
      <c r="J155" s="39" t="str">
        <f>VLOOKUP(I155,'REF - Interface Cards'!$F$2:$G$11,2,FALSE)</f>
        <v>CB2</v>
      </c>
      <c r="K155" s="267">
        <f>VLOOKUP(L155,InterfaceCards,3,FALSE)</f>
        <v>6</v>
      </c>
      <c r="L155" s="99" t="s">
        <v>433</v>
      </c>
      <c r="M155" s="99">
        <v>14</v>
      </c>
      <c r="N155" s="96" t="s">
        <v>98</v>
      </c>
      <c r="O155" s="100" t="s">
        <v>247</v>
      </c>
      <c r="P155" s="205"/>
      <c r="Q155" s="205"/>
      <c r="R155" s="100" t="s">
        <v>149</v>
      </c>
      <c r="S155" s="99" t="s">
        <v>150</v>
      </c>
      <c r="T155" s="100"/>
      <c r="U155" s="205"/>
      <c r="V155" s="205" t="b">
        <v>0</v>
      </c>
      <c r="W155" s="115" t="str">
        <f>CONCATENATE(L155,":",N155)</f>
        <v>AO1:07</v>
      </c>
      <c r="X155" s="40" t="str">
        <f ca="1">IFERROR(__xludf.DUMMYFUNCTION("VLOOKUP($D119,IMPORTRANGE(""1F5N2lheBqU_ssv2fEg7XSiyl0_Jtf24RQubw3IWp7fc"",""'LC-2 BOM'!C2:AF1000""),X$1,FALSE)"),"05C360")</f>
        <v>05C360</v>
      </c>
      <c r="Y155" s="40" t="str">
        <f ca="1">IFERROR(__xludf.DUMMYFUNCTION("VLOOKUP($D396,IMPORTRANGE(""1F5N2lheBqU_ssv2fEg7XSiyl0_Jtf24RQubw3IWp7fc"",""'LC-2 BOM'!C2:AF900""),Y$1,FALSE)"),"Actuator")</f>
        <v>Actuator</v>
      </c>
      <c r="Z155" s="40" t="str">
        <f ca="1">IFERROR(__xludf.DUMMYFUNCTION("VLOOKUP($D396,IMPORTRANGE(""1F5N2lheBqU_ssv2fEg7XSiyl0_Jtf24RQubw3IWp7fc"",""'LC-2 BOM'!C2:AF900""),Y$1,FALSE)"),"Actuator")</f>
        <v>Actuator</v>
      </c>
      <c r="AA155" s="40" t="str">
        <f ca="1">IFERROR(__xludf.DUMMYFUNCTION("VLOOKUP($D396,IMPORTRANGE(""1F5N2lheBqU_ssv2fEg7XSiyl0_Jtf24RQubw3IWp7fc"",""'LC-2 BOM'!C2:AF900""),Y$1,FALSE)"),"Actuator")</f>
        <v>Actuator</v>
      </c>
      <c r="AB155" s="40" t="str">
        <f ca="1">IFERROR(__xludf.DUMMYFUNCTION("VLOOKUP($D396,IMPORTRANGE(""1F5N2lheBqU_ssv2fEg7XSiyl0_Jtf24RQubw3IWp7fc"",""'LC-2 BOM'!C2:AF1000""),AB$1,FALSE)"),"WFF LC-2 GN2 HVAC/ECS - MP-109")</f>
        <v>WFF LC-2 GN2 HVAC/ECS - MP-109</v>
      </c>
      <c r="AC155" s="40" t="str">
        <f ca="1">IFERROR(__xludf.DUMMYFUNCTION("VLOOKUP($D396,IMPORTRANGE(""1F5N2lheBqU_ssv2fEg7XSiyl0_Jtf24RQubw3IWp7fc"",""'LC-2 BOM'!C2:AF1000""),AB$1,FALSE)"),"WFF LC-2 GN2 HVAC/ECS - MP-109")</f>
        <v>WFF LC-2 GN2 HVAC/ECS - MP-109</v>
      </c>
      <c r="AD155" s="40" t="str">
        <f ca="1">IFERROR(__xludf.DUMMYFUNCTION("VLOOKUP($D396,IMPORTRANGE(""1F5N2lheBqU_ssv2fEg7XSiyl0_Jtf24RQubw3IWp7fc"",""'LC-2 BOM'!C2:AF1000""),AB$1,FALSE)"),"WFF LC-2 GN2 HVAC/ECS - MP-109")</f>
        <v>WFF LC-2 GN2 HVAC/ECS - MP-109</v>
      </c>
      <c r="AE155" s="40" t="str">
        <f ca="1">IFERROR(__xludf.DUMMYFUNCTION("VLOOKUP($D396,IMPORTRANGE(""1F5N2lheBqU_ssv2fEg7XSiyl0_Jtf24RQubw3IWp7fc"",""'LC-2 BOM'!C2:AF1000""),AB$1,FALSE)"),"WFF LC-2 GN2 HVAC/ECS - MP-109")</f>
        <v>WFF LC-2 GN2 HVAC/ECS - MP-109</v>
      </c>
      <c r="AF155" s="40" t="str">
        <f ca="1">IFERROR(__xludf.DUMMYFUNCTION("VLOOKUP($D396,IMPORTRANGE(""1F5N2lheBqU_ssv2fEg7XSiyl0_Jtf24RQubw3IWp7fc"",""'LC-2 BOM'!C2:AF1000""),AB$1,FALSE)"),"WFF LC-2 GN2 HVAC/ECS - MP-109")</f>
        <v>WFF LC-2 GN2 HVAC/ECS - MP-109</v>
      </c>
      <c r="AG155" s="40" t="str">
        <f ca="1">IFERROR(__xludf.DUMMYFUNCTION("VLOOKUP($D396,IMPORTRANGE(""1F5N2lheBqU_ssv2fEg7XSiyl0_Jtf24RQubw3IWp7fc"",""'LC-2 BOM'!C2:AF1000""),AB$1,FALSE)"),"WFF LC-2 GN2 HVAC/ECS - MP-109")</f>
        <v>WFF LC-2 GN2 HVAC/ECS - MP-109</v>
      </c>
      <c r="AH155" s="40" t="str">
        <f ca="1">IFERROR(__xludf.DUMMYFUNCTION("VLOOKUP($D396,IMPORTRANGE(""1F5N2lheBqU_ssv2fEg7XSiyl0_Jtf24RQubw3IWp7fc"",""'LC-2 BOM'!C2:AF1000""),AB$1,FALSE)"),"WFF LC-2 GN2 HVAC/ECS - MP-109")</f>
        <v>WFF LC-2 GN2 HVAC/ECS - MP-109</v>
      </c>
      <c r="AI155" s="40" t="str">
        <f ca="1">IFERROR(__xludf.DUMMYFUNCTION("VLOOKUP($D396,IMPORTRANGE(""1F5N2lheBqU_ssv2fEg7XSiyl0_Jtf24RQubw3IWp7fc"",""'LC-2 BOM'!C2:AF1000""),AB$1,FALSE)"),"WFF LC-2 GN2 HVAC/ECS - MP-109")</f>
        <v>WFF LC-2 GN2 HVAC/ECS - MP-109</v>
      </c>
      <c r="AJ155" s="40" t="str">
        <f ca="1">IFERROR(__xludf.DUMMYFUNCTION("VLOOKUP($D396,IMPORTRANGE(""1F5N2lheBqU_ssv2fEg7XSiyl0_Jtf24RQubw3IWp7fc"",""'LC-2 BOM'!C2:AF1000""),AB$1,FALSE)"),"WFF LC-2 GN2 HVAC/ECS - MP-109")</f>
        <v>WFF LC-2 GN2 HVAC/ECS - MP-109</v>
      </c>
      <c r="AK155" s="40" t="str">
        <f ca="1">IFERROR(__xludf.DUMMYFUNCTION("VLOOKUP($D396,IMPORTRANGE(""1F5N2lheBqU_ssv2fEg7XSiyl0_Jtf24RQubw3IWp7fc"",""'LC-2 BOM'!C2:AF1000""),AB$1,FALSE)"),"WFF LC-2 GN2 HVAC/ECS - MP-109")</f>
        <v>WFF LC-2 GN2 HVAC/ECS - MP-109</v>
      </c>
      <c r="AL155" s="40" t="str">
        <f ca="1">IFERROR(__xludf.DUMMYFUNCTION("VLOOKUP($D396,IMPORTRANGE(""1F5N2lheBqU_ssv2fEg7XSiyl0_Jtf24RQubw3IWp7fc"",""'LC-2 BOM'!C2:AF1000""),AB$1,FALSE)"),"WFF LC-2 GN2 HVAC/ECS - MP-109")</f>
        <v>WFF LC-2 GN2 HVAC/ECS - MP-109</v>
      </c>
      <c r="AM155" s="40" t="str">
        <f ca="1">IFERROR(__xludf.DUMMYFUNCTION("VLOOKUP($D396,IMPORTRANGE(""1F5N2lheBqU_ssv2fEg7XSiyl0_Jtf24RQubw3IWp7fc"",""'LC-2 BOM'!C2:AF1000""),AB$1,FALSE)"),"WFF LC-2 GN2 HVAC/ECS - MP-109")</f>
        <v>WFF LC-2 GN2 HVAC/ECS - MP-109</v>
      </c>
      <c r="AN155" s="40" t="str">
        <f ca="1">IFERROR(__xludf.DUMMYFUNCTION("VLOOKUP($D396,IMPORTRANGE(""1F5N2lheBqU_ssv2fEg7XSiyl0_Jtf24RQubw3IWp7fc"",""'LC-2 BOM'!C2:AF1000""),AB$1,FALSE)"),"WFF LC-2 GN2 HVAC/ECS - MP-109")</f>
        <v>WFF LC-2 GN2 HVAC/ECS - MP-109</v>
      </c>
      <c r="AO155" s="40" t="str">
        <f ca="1">IFERROR(__xludf.DUMMYFUNCTION("VLOOKUP($D396,IMPORTRANGE(""1F5N2lheBqU_ssv2fEg7XSiyl0_Jtf24RQubw3IWp7fc"",""'LC-2 BOM'!C2:AF1000""),AB$1,FALSE)"),"WFF LC-2 GN2 HVAC/ECS - MP-109")</f>
        <v>WFF LC-2 GN2 HVAC/ECS - MP-109</v>
      </c>
      <c r="AP155" s="40" t="str">
        <f ca="1">IFERROR(__xludf.DUMMYFUNCTION("VLOOKUP($D396,IMPORTRANGE(""1F5N2lheBqU_ssv2fEg7XSiyl0_Jtf24RQubw3IWp7fc"",""'LC-2 BOM'!C2:AF1000""),AB$1,FALSE)"),"WFF LC-2 GN2 HVAC/ECS - MP-109")</f>
        <v>WFF LC-2 GN2 HVAC/ECS - MP-109</v>
      </c>
      <c r="AQ155" s="40" t="str">
        <f ca="1">IFERROR(__xludf.DUMMYFUNCTION("VLOOKUP($D396,IMPORTRANGE(""1F5N2lheBqU_ssv2fEg7XSiyl0_Jtf24RQubw3IWp7fc"",""'LC-2 BOM'!C2:AF1000""),AB$1,FALSE)"),"WFF LC-2 GN2 HVAC/ECS - MP-109")</f>
        <v>WFF LC-2 GN2 HVAC/ECS - MP-109</v>
      </c>
      <c r="AR155" s="40" t="str">
        <f ca="1">IFERROR(__xludf.DUMMYFUNCTION("VLOOKUP($D396,IMPORTRANGE(""1F5N2lheBqU_ssv2fEg7XSiyl0_Jtf24RQubw3IWp7fc"",""'LC-2 BOM'!C2:AF1000""),AB$1,FALSE)"),"WFF LC-2 GN2 HVAC/ECS - MP-109")</f>
        <v>WFF LC-2 GN2 HVAC/ECS - MP-109</v>
      </c>
      <c r="AS155" s="40" t="str">
        <f ca="1">IFERROR(__xludf.DUMMYFUNCTION("VLOOKUP($D396,IMPORTRANGE(""1F5N2lheBqU_ssv2fEg7XSiyl0_Jtf24RQubw3IWp7fc"",""'LC-2 BOM'!C2:AF1000""),AB$1,FALSE)"),"WFF LC-2 GN2 HVAC/ECS - MP-109")</f>
        <v>WFF LC-2 GN2 HVAC/ECS - MP-109</v>
      </c>
      <c r="AT155" s="40" t="str">
        <f ca="1">IFERROR(__xludf.DUMMYFUNCTION("VLOOKUP($D396,IMPORTRANGE(""1F5N2lheBqU_ssv2fEg7XSiyl0_Jtf24RQubw3IWp7fc"",""'LC-2 BOM'!C2:AF1000""),AB$1,FALSE)"),"WFF LC-2 GN2 HVAC/ECS - MP-109")</f>
        <v>WFF LC-2 GN2 HVAC/ECS - MP-109</v>
      </c>
      <c r="AU155" s="40" t="str">
        <f ca="1">IFERROR(__xludf.DUMMYFUNCTION("VLOOKUP($D396,IMPORTRANGE(""1F5N2lheBqU_ssv2fEg7XSiyl0_Jtf24RQubw3IWp7fc"",""'LC-2 BOM'!C2:AF1000""),AB$1,FALSE)"),"WFF LC-2 GN2 HVAC/ECS - MP-109")</f>
        <v>WFF LC-2 GN2 HVAC/ECS - MP-109</v>
      </c>
      <c r="AV155" s="40" t="str">
        <f ca="1">IFERROR(__xludf.DUMMYFUNCTION("VLOOKUP($D396,IMPORTRANGE(""1F5N2lheBqU_ssv2fEg7XSiyl0_Jtf24RQubw3IWp7fc"",""'LC-2 BOM'!C2:AF1000""),AB$1,FALSE)"),"WFF LC-2 GN2 HVAC/ECS - MP-109")</f>
        <v>WFF LC-2 GN2 HVAC/ECS - MP-109</v>
      </c>
      <c r="AW155" s="40" t="str">
        <f ca="1">IFERROR(__xludf.DUMMYFUNCTION("VLOOKUP($D396,IMPORTRANGE(""1F5N2lheBqU_ssv2fEg7XSiyl0_Jtf24RQubw3IWp7fc"",""'LC-2 BOM'!C2:AF1000""),AB$1,FALSE)"),"WFF LC-2 GN2 HVAC/ECS - MP-109")</f>
        <v>WFF LC-2 GN2 HVAC/ECS - MP-109</v>
      </c>
      <c r="AX155" s="40" t="str">
        <f ca="1">IFERROR(__xludf.DUMMYFUNCTION("VLOOKUP($D396,IMPORTRANGE(""1F5N2lheBqU_ssv2fEg7XSiyl0_Jtf24RQubw3IWp7fc"",""'LC-2 BOM'!C2:AF1000""),AB$1,FALSE)"),"WFF LC-2 GN2 HVAC/ECS - MP-109")</f>
        <v>WFF LC-2 GN2 HVAC/ECS - MP-109</v>
      </c>
      <c r="AY155" s="40" t="str">
        <f ca="1">IFERROR(__xludf.DUMMYFUNCTION("VLOOKUP($D396,IMPORTRANGE(""1F5N2lheBqU_ssv2fEg7XSiyl0_Jtf24RQubw3IWp7fc"",""'LC-2 BOM'!C2:AF1000""),AB$1,FALSE)"),"WFF LC-2 GN2 HVAC/ECS - MP-109")</f>
        <v>WFF LC-2 GN2 HVAC/ECS - MP-109</v>
      </c>
      <c r="AZ155" s="40" t="str">
        <f ca="1">IFERROR(__xludf.DUMMYFUNCTION("VLOOKUP($D396,IMPORTRANGE(""1F5N2lheBqU_ssv2fEg7XSiyl0_Jtf24RQubw3IWp7fc"",""'LC-2 BOM'!C2:AF1000""),AB$1,FALSE)"),"WFF LC-2 GN2 HVAC/ECS - MP-109")</f>
        <v>WFF LC-2 GN2 HVAC/ECS - MP-109</v>
      </c>
      <c r="BA155" s="40" t="str">
        <f ca="1">IFERROR(__xludf.DUMMYFUNCTION("VLOOKUP($D396,IMPORTRANGE(""1F5N2lheBqU_ssv2fEg7XSiyl0_Jtf24RQubw3IWp7fc"",""'LC-2 BOM'!C2:AF1000""),AB$1,FALSE)"),"WFF LC-2 GN2 HVAC/ECS - MP-109")</f>
        <v>WFF LC-2 GN2 HVAC/ECS - MP-109</v>
      </c>
    </row>
    <row r="156" spans="1:53" ht="14.25">
      <c r="A156" s="119" t="str">
        <f>CONCATENATE(VLOOKUP(E156,Systems,2,FALSE),"-",VLOOKUP(F156,Subsystems,2,FALSE),"-",VLOOKUP(G156,Components,2,FALSE),"-",VLOOKUP(R156,Metrics,2,FALSE),"-",B156)</f>
        <v>HVAC-FAR-PVL-Pos-110</v>
      </c>
      <c r="B156" s="100">
        <v>110</v>
      </c>
      <c r="C156" s="109" t="s">
        <v>429</v>
      </c>
      <c r="D156" s="119" t="s">
        <v>434</v>
      </c>
      <c r="E156" s="99" t="s">
        <v>431</v>
      </c>
      <c r="F156" s="99" t="s">
        <v>432</v>
      </c>
      <c r="G156" s="99" t="s">
        <v>146</v>
      </c>
      <c r="H156" s="100" t="s">
        <v>147</v>
      </c>
      <c r="I156" s="100" t="str">
        <f>VLOOKUP(L156,InterfaceCards,2,FALSE)</f>
        <v>N1</v>
      </c>
      <c r="J156" s="39" t="str">
        <f>VLOOKUP(I156,'REF - Interface Cards'!$F$2:$G$11,2,FALSE)</f>
        <v>CB2</v>
      </c>
      <c r="K156" s="267">
        <f>VLOOKUP(L156,InterfaceCards,3,FALSE)</f>
        <v>2</v>
      </c>
      <c r="L156" s="99" t="s">
        <v>435</v>
      </c>
      <c r="M156" s="99">
        <v>12</v>
      </c>
      <c r="N156" s="96" t="s">
        <v>111</v>
      </c>
      <c r="O156" s="100" t="s">
        <v>247</v>
      </c>
      <c r="P156" s="205"/>
      <c r="Q156" s="205"/>
      <c r="R156" s="100" t="s">
        <v>149</v>
      </c>
      <c r="S156" s="99" t="s">
        <v>150</v>
      </c>
      <c r="T156" s="100"/>
      <c r="U156" s="205"/>
      <c r="V156" s="205" t="b">
        <v>0</v>
      </c>
      <c r="W156" s="115" t="str">
        <f>CONCATENATE(L156,":",N156)</f>
        <v>AI1:09</v>
      </c>
      <c r="X156" s="40" t="str">
        <f ca="1">IFERROR(__xludf.DUMMYFUNCTION("VLOOKUP($D119,IMPORTRANGE(""1F5N2lheBqU_ssv2fEg7XSiyl0_Jtf24RQubw3IWp7fc"",""'LC-2 BOM'!C2:AF1000""),X$1,FALSE)"),"05C360")</f>
        <v>05C360</v>
      </c>
      <c r="Y156" s="40" t="str">
        <f ca="1">IFERROR(__xludf.DUMMYFUNCTION("VLOOKUP($D366,IMPORTRANGE(""1zGeY54V42y3h6ga3LEauokEcjIAfHuNXKCYKLfLWtMI"",""'LC-2 BOM'!C2:AF900""),Y$1,FALSE)"),"Controller / Postion Feedback")</f>
        <v>Controller / Postion Feedback</v>
      </c>
      <c r="Z156" s="40" t="str">
        <f ca="1">IFERROR(__xludf.DUMMYFUNCTION("VLOOKUP($D366,IMPORTRANGE(""1zGeY54V42y3h6ga3LEauokEcjIAfHuNXKCYKLfLWtMI"",""'LC-2 BOM'!C2:AF900""),Y$1,FALSE)"),"Controller / Postion Feedback")</f>
        <v>Controller / Postion Feedback</v>
      </c>
      <c r="AA156" s="40" t="str">
        <f ca="1">IFERROR(__xludf.DUMMYFUNCTION("VLOOKUP($D366,IMPORTRANGE(""1zGeY54V42y3h6ga3LEauokEcjIAfHuNXKCYKLfLWtMI"",""'LC-2 BOM'!C2:AF900""),Y$1,FALSE)"),"Controller / Postion Feedback")</f>
        <v>Controller / Postion Feedback</v>
      </c>
      <c r="AB156" s="40" t="str">
        <f ca="1">IFERROR(__xludf.DUMMYFUNCTION("VLOOKUP($D366,IMPORTRANGE(""1F5N2lheBqU_ssv2fEg7XSiyl0_Jtf24RQubw3IWp7fc"",""'LC-2 BOM'!C2:AF1000""),AB$1,FALSE)"),"WFF LC-2 GN2 HVAC/ECS - MP-109")</f>
        <v>WFF LC-2 GN2 HVAC/ECS - MP-109</v>
      </c>
      <c r="AC156" s="40" t="str">
        <f ca="1">IFERROR(__xludf.DUMMYFUNCTION("VLOOKUP($D366,IMPORTRANGE(""1F5N2lheBqU_ssv2fEg7XSiyl0_Jtf24RQubw3IWp7fc"",""'LC-2 BOM'!C2:AF1000""),AB$1,FALSE)"),"WFF LC-2 GN2 HVAC/ECS - MP-109")</f>
        <v>WFF LC-2 GN2 HVAC/ECS - MP-109</v>
      </c>
      <c r="AD156" s="40" t="str">
        <f ca="1">IFERROR(__xludf.DUMMYFUNCTION("VLOOKUP($D366,IMPORTRANGE(""1F5N2lheBqU_ssv2fEg7XSiyl0_Jtf24RQubw3IWp7fc"",""'LC-2 BOM'!C2:AF1000""),AB$1,FALSE)"),"WFF LC-2 GN2 HVAC/ECS - MP-109")</f>
        <v>WFF LC-2 GN2 HVAC/ECS - MP-109</v>
      </c>
      <c r="AE156" s="40" t="str">
        <f ca="1">IFERROR(__xludf.DUMMYFUNCTION("VLOOKUP($D366,IMPORTRANGE(""1F5N2lheBqU_ssv2fEg7XSiyl0_Jtf24RQubw3IWp7fc"",""'LC-2 BOM'!C2:AF1000""),AB$1,FALSE)"),"WFF LC-2 GN2 HVAC/ECS - MP-109")</f>
        <v>WFF LC-2 GN2 HVAC/ECS - MP-109</v>
      </c>
      <c r="AF156" s="40" t="str">
        <f ca="1">IFERROR(__xludf.DUMMYFUNCTION("VLOOKUP($D366,IMPORTRANGE(""1F5N2lheBqU_ssv2fEg7XSiyl0_Jtf24RQubw3IWp7fc"",""'LC-2 BOM'!C2:AF1000""),AB$1,FALSE)"),"WFF LC-2 GN2 HVAC/ECS - MP-109")</f>
        <v>WFF LC-2 GN2 HVAC/ECS - MP-109</v>
      </c>
      <c r="AG156" s="40" t="str">
        <f ca="1">IFERROR(__xludf.DUMMYFUNCTION("VLOOKUP($D366,IMPORTRANGE(""1F5N2lheBqU_ssv2fEg7XSiyl0_Jtf24RQubw3IWp7fc"",""'LC-2 BOM'!C2:AF1000""),AB$1,FALSE)"),"WFF LC-2 GN2 HVAC/ECS - MP-109")</f>
        <v>WFF LC-2 GN2 HVAC/ECS - MP-109</v>
      </c>
      <c r="AH156" s="40" t="str">
        <f ca="1">IFERROR(__xludf.DUMMYFUNCTION("VLOOKUP($D366,IMPORTRANGE(""1F5N2lheBqU_ssv2fEg7XSiyl0_Jtf24RQubw3IWp7fc"",""'LC-2 BOM'!C2:AF1000""),AB$1,FALSE)"),"WFF LC-2 GN2 HVAC/ECS - MP-109")</f>
        <v>WFF LC-2 GN2 HVAC/ECS - MP-109</v>
      </c>
      <c r="AI156" s="40" t="str">
        <f ca="1">IFERROR(__xludf.DUMMYFUNCTION("VLOOKUP($D366,IMPORTRANGE(""1F5N2lheBqU_ssv2fEg7XSiyl0_Jtf24RQubw3IWp7fc"",""'LC-2 BOM'!C2:AF1000""),AB$1,FALSE)"),"WFF LC-2 GN2 HVAC/ECS - MP-109")</f>
        <v>WFF LC-2 GN2 HVAC/ECS - MP-109</v>
      </c>
      <c r="AJ156" s="40" t="str">
        <f ca="1">IFERROR(__xludf.DUMMYFUNCTION("VLOOKUP($D366,IMPORTRANGE(""1F5N2lheBqU_ssv2fEg7XSiyl0_Jtf24RQubw3IWp7fc"",""'LC-2 BOM'!C2:AF1000""),AB$1,FALSE)"),"WFF LC-2 GN2 HVAC/ECS - MP-109")</f>
        <v>WFF LC-2 GN2 HVAC/ECS - MP-109</v>
      </c>
      <c r="AK156" s="40" t="str">
        <f ca="1">IFERROR(__xludf.DUMMYFUNCTION("VLOOKUP($D366,IMPORTRANGE(""1F5N2lheBqU_ssv2fEg7XSiyl0_Jtf24RQubw3IWp7fc"",""'LC-2 BOM'!C2:AF1000""),AB$1,FALSE)"),"WFF LC-2 GN2 HVAC/ECS - MP-109")</f>
        <v>WFF LC-2 GN2 HVAC/ECS - MP-109</v>
      </c>
      <c r="AL156" s="40" t="str">
        <f ca="1">IFERROR(__xludf.DUMMYFUNCTION("VLOOKUP($D366,IMPORTRANGE(""1F5N2lheBqU_ssv2fEg7XSiyl0_Jtf24RQubw3IWp7fc"",""'LC-2 BOM'!C2:AF1000""),AB$1,FALSE)"),"WFF LC-2 GN2 HVAC/ECS - MP-109")</f>
        <v>WFF LC-2 GN2 HVAC/ECS - MP-109</v>
      </c>
      <c r="AM156" s="40" t="str">
        <f ca="1">IFERROR(__xludf.DUMMYFUNCTION("VLOOKUP($D366,IMPORTRANGE(""1F5N2lheBqU_ssv2fEg7XSiyl0_Jtf24RQubw3IWp7fc"",""'LC-2 BOM'!C2:AF1000""),AB$1,FALSE)"),"WFF LC-2 GN2 HVAC/ECS - MP-109")</f>
        <v>WFF LC-2 GN2 HVAC/ECS - MP-109</v>
      </c>
      <c r="AN156" s="40" t="str">
        <f ca="1">IFERROR(__xludf.DUMMYFUNCTION("VLOOKUP($D366,IMPORTRANGE(""1F5N2lheBqU_ssv2fEg7XSiyl0_Jtf24RQubw3IWp7fc"",""'LC-2 BOM'!C2:AF1000""),AB$1,FALSE)"),"WFF LC-2 GN2 HVAC/ECS - MP-109")</f>
        <v>WFF LC-2 GN2 HVAC/ECS - MP-109</v>
      </c>
      <c r="AO156" s="40" t="str">
        <f ca="1">IFERROR(__xludf.DUMMYFUNCTION("VLOOKUP($D366,IMPORTRANGE(""1F5N2lheBqU_ssv2fEg7XSiyl0_Jtf24RQubw3IWp7fc"",""'LC-2 BOM'!C2:AF1000""),AB$1,FALSE)"),"WFF LC-2 GN2 HVAC/ECS - MP-109")</f>
        <v>WFF LC-2 GN2 HVAC/ECS - MP-109</v>
      </c>
      <c r="AP156" s="40" t="str">
        <f ca="1">IFERROR(__xludf.DUMMYFUNCTION("VLOOKUP($D366,IMPORTRANGE(""1F5N2lheBqU_ssv2fEg7XSiyl0_Jtf24RQubw3IWp7fc"",""'LC-2 BOM'!C2:AF1000""),AB$1,FALSE)"),"WFF LC-2 GN2 HVAC/ECS - MP-109")</f>
        <v>WFF LC-2 GN2 HVAC/ECS - MP-109</v>
      </c>
      <c r="AQ156" s="40" t="str">
        <f ca="1">IFERROR(__xludf.DUMMYFUNCTION("VLOOKUP($D366,IMPORTRANGE(""1F5N2lheBqU_ssv2fEg7XSiyl0_Jtf24RQubw3IWp7fc"",""'LC-2 BOM'!C2:AF1000""),AB$1,FALSE)"),"WFF LC-2 GN2 HVAC/ECS - MP-109")</f>
        <v>WFF LC-2 GN2 HVAC/ECS - MP-109</v>
      </c>
      <c r="AR156" s="40" t="str">
        <f ca="1">IFERROR(__xludf.DUMMYFUNCTION("VLOOKUP($D366,IMPORTRANGE(""1F5N2lheBqU_ssv2fEg7XSiyl0_Jtf24RQubw3IWp7fc"",""'LC-2 BOM'!C2:AF1000""),AB$1,FALSE)"),"WFF LC-2 GN2 HVAC/ECS - MP-109")</f>
        <v>WFF LC-2 GN2 HVAC/ECS - MP-109</v>
      </c>
      <c r="AS156" s="40" t="str">
        <f ca="1">IFERROR(__xludf.DUMMYFUNCTION("VLOOKUP($D366,IMPORTRANGE(""1F5N2lheBqU_ssv2fEg7XSiyl0_Jtf24RQubw3IWp7fc"",""'LC-2 BOM'!C2:AF1000""),AB$1,FALSE)"),"WFF LC-2 GN2 HVAC/ECS - MP-109")</f>
        <v>WFF LC-2 GN2 HVAC/ECS - MP-109</v>
      </c>
      <c r="AT156" s="40" t="str">
        <f ca="1">IFERROR(__xludf.DUMMYFUNCTION("VLOOKUP($D366,IMPORTRANGE(""1F5N2lheBqU_ssv2fEg7XSiyl0_Jtf24RQubw3IWp7fc"",""'LC-2 BOM'!C2:AF1000""),AB$1,FALSE)"),"WFF LC-2 GN2 HVAC/ECS - MP-109")</f>
        <v>WFF LC-2 GN2 HVAC/ECS - MP-109</v>
      </c>
      <c r="AU156" s="40" t="str">
        <f ca="1">IFERROR(__xludf.DUMMYFUNCTION("VLOOKUP($D366,IMPORTRANGE(""1F5N2lheBqU_ssv2fEg7XSiyl0_Jtf24RQubw3IWp7fc"",""'LC-2 BOM'!C2:AF1000""),AB$1,FALSE)"),"WFF LC-2 GN2 HVAC/ECS - MP-109")</f>
        <v>WFF LC-2 GN2 HVAC/ECS - MP-109</v>
      </c>
      <c r="AV156" s="40" t="str">
        <f ca="1">IFERROR(__xludf.DUMMYFUNCTION("VLOOKUP($D366,IMPORTRANGE(""1F5N2lheBqU_ssv2fEg7XSiyl0_Jtf24RQubw3IWp7fc"",""'LC-2 BOM'!C2:AF1000""),AB$1,FALSE)"),"WFF LC-2 GN2 HVAC/ECS - MP-109")</f>
        <v>WFF LC-2 GN2 HVAC/ECS - MP-109</v>
      </c>
      <c r="AW156" s="40" t="str">
        <f ca="1">IFERROR(__xludf.DUMMYFUNCTION("VLOOKUP($D366,IMPORTRANGE(""1F5N2lheBqU_ssv2fEg7XSiyl0_Jtf24RQubw3IWp7fc"",""'LC-2 BOM'!C2:AF1000""),AB$1,FALSE)"),"WFF LC-2 GN2 HVAC/ECS - MP-109")</f>
        <v>WFF LC-2 GN2 HVAC/ECS - MP-109</v>
      </c>
      <c r="AX156" s="40" t="str">
        <f ca="1">IFERROR(__xludf.DUMMYFUNCTION("VLOOKUP($D366,IMPORTRANGE(""1F5N2lheBqU_ssv2fEg7XSiyl0_Jtf24RQubw3IWp7fc"",""'LC-2 BOM'!C2:AF1000""),AB$1,FALSE)"),"WFF LC-2 GN2 HVAC/ECS - MP-109")</f>
        <v>WFF LC-2 GN2 HVAC/ECS - MP-109</v>
      </c>
      <c r="AY156" s="40" t="str">
        <f ca="1">IFERROR(__xludf.DUMMYFUNCTION("VLOOKUP($D366,IMPORTRANGE(""1F5N2lheBqU_ssv2fEg7XSiyl0_Jtf24RQubw3IWp7fc"",""'LC-2 BOM'!C2:AF1000""),AB$1,FALSE)"),"WFF LC-2 GN2 HVAC/ECS - MP-109")</f>
        <v>WFF LC-2 GN2 HVAC/ECS - MP-109</v>
      </c>
      <c r="AZ156" s="40" t="str">
        <f ca="1">IFERROR(__xludf.DUMMYFUNCTION("VLOOKUP($D366,IMPORTRANGE(""1F5N2lheBqU_ssv2fEg7XSiyl0_Jtf24RQubw3IWp7fc"",""'LC-2 BOM'!C2:AF1000""),AB$1,FALSE)"),"WFF LC-2 GN2 HVAC/ECS - MP-109")</f>
        <v>WFF LC-2 GN2 HVAC/ECS - MP-109</v>
      </c>
      <c r="BA156" s="40" t="str">
        <f ca="1">IFERROR(__xludf.DUMMYFUNCTION("VLOOKUP($D366,IMPORTRANGE(""1F5N2lheBqU_ssv2fEg7XSiyl0_Jtf24RQubw3IWp7fc"",""'LC-2 BOM'!C2:AF1000""),AB$1,FALSE)"),"WFF LC-2 GN2 HVAC/ECS - MP-109")</f>
        <v>WFF LC-2 GN2 HVAC/ECS - MP-109</v>
      </c>
    </row>
    <row r="157" spans="1:53" ht="25.5">
      <c r="A157" s="119" t="str">
        <f>CONCATENATE(VLOOKUP(E157,Systems,2,FALSE),"-",VLOOKUP(F157,Subsystems,2,FALSE),"-",VLOOKUP(G157,Components,2,FALSE),"-",VLOOKUP(R157,Metrics,2,FALSE),"-",B157)</f>
        <v>HVAC-IS2-PVL-Pos-103</v>
      </c>
      <c r="B157" s="100">
        <v>103</v>
      </c>
      <c r="C157" s="99" t="s">
        <v>436</v>
      </c>
      <c r="D157" s="119" t="s">
        <v>437</v>
      </c>
      <c r="E157" s="99" t="s">
        <v>431</v>
      </c>
      <c r="F157" s="99" t="s">
        <v>438</v>
      </c>
      <c r="G157" s="99" t="s">
        <v>146</v>
      </c>
      <c r="H157" s="100" t="s">
        <v>152</v>
      </c>
      <c r="I157" s="100" t="str">
        <f>VLOOKUP(L157,InterfaceCards,2,FALSE)</f>
        <v>N1</v>
      </c>
      <c r="J157" s="39" t="str">
        <f>VLOOKUP(I157,'REF - Interface Cards'!$F$2:$G$11,2,FALSE)</f>
        <v>CB2</v>
      </c>
      <c r="K157" s="267">
        <f>VLOOKUP(L157,InterfaceCards,3,FALSE)</f>
        <v>7</v>
      </c>
      <c r="L157" s="99" t="s">
        <v>246</v>
      </c>
      <c r="M157" s="99">
        <v>0</v>
      </c>
      <c r="N157" s="96" t="s">
        <v>91</v>
      </c>
      <c r="O157" s="100" t="s">
        <v>247</v>
      </c>
      <c r="P157" s="205"/>
      <c r="Q157" s="205"/>
      <c r="R157" s="100" t="s">
        <v>149</v>
      </c>
      <c r="S157" s="99" t="s">
        <v>150</v>
      </c>
      <c r="T157" s="100"/>
      <c r="U157" s="205"/>
      <c r="V157" s="205" t="b">
        <v>0</v>
      </c>
      <c r="W157" s="115" t="str">
        <f>CONCATENATE(L157,":",N157)</f>
        <v>AO2:00</v>
      </c>
      <c r="X157" s="40" t="str">
        <f ca="1">IFERROR(__xludf.DUMMYFUNCTION("VLOOKUP($D119,IMPORTRANGE(""1F5N2lheBqU_ssv2fEg7XSiyl0_Jtf24RQubw3IWp7fc"",""'LC-2 BOM'!C2:AF1000""),X$1,FALSE)"),"05C360")</f>
        <v>05C360</v>
      </c>
      <c r="Y157" s="40" t="str">
        <f ca="1">IFERROR(__xludf.DUMMYFUNCTION("VLOOKUP($D397,IMPORTRANGE(""1F5N2lheBqU_ssv2fEg7XSiyl0_Jtf24RQubw3IWp7fc"",""'LC-2 BOM'!C2:AF900""),Y$1,FALSE)"),"Actuator")</f>
        <v>Actuator</v>
      </c>
      <c r="Z157" s="40" t="str">
        <f ca="1">IFERROR(__xludf.DUMMYFUNCTION("VLOOKUP($D397,IMPORTRANGE(""1F5N2lheBqU_ssv2fEg7XSiyl0_Jtf24RQubw3IWp7fc"",""'LC-2 BOM'!C2:AF900""),Y$1,FALSE)"),"Actuator")</f>
        <v>Actuator</v>
      </c>
      <c r="AA157" s="40" t="str">
        <f ca="1">IFERROR(__xludf.DUMMYFUNCTION("VLOOKUP($D397,IMPORTRANGE(""1F5N2lheBqU_ssv2fEg7XSiyl0_Jtf24RQubw3IWp7fc"",""'LC-2 BOM'!C2:AF900""),Y$1,FALSE)"),"Actuator")</f>
        <v>Actuator</v>
      </c>
      <c r="AB157" s="40" t="str">
        <f ca="1">IFERROR(__xludf.DUMMYFUNCTION("VLOOKUP($D397,IMPORTRANGE(""1F5N2lheBqU_ssv2fEg7XSiyl0_Jtf24RQubw3IWp7fc"",""'LC-2 BOM'!C2:AF1000""),AB$1,FALSE)"),"WFF LC-2 GN2 HVAC/ECS - MP-109")</f>
        <v>WFF LC-2 GN2 HVAC/ECS - MP-109</v>
      </c>
      <c r="AC157" s="40" t="str">
        <f ca="1">IFERROR(__xludf.DUMMYFUNCTION("VLOOKUP($D397,IMPORTRANGE(""1F5N2lheBqU_ssv2fEg7XSiyl0_Jtf24RQubw3IWp7fc"",""'LC-2 BOM'!C2:AF1000""),AB$1,FALSE)"),"WFF LC-2 GN2 HVAC/ECS - MP-109")</f>
        <v>WFF LC-2 GN2 HVAC/ECS - MP-109</v>
      </c>
      <c r="AD157" s="40" t="str">
        <f ca="1">IFERROR(__xludf.DUMMYFUNCTION("VLOOKUP($D397,IMPORTRANGE(""1F5N2lheBqU_ssv2fEg7XSiyl0_Jtf24RQubw3IWp7fc"",""'LC-2 BOM'!C2:AF1000""),AB$1,FALSE)"),"WFF LC-2 GN2 HVAC/ECS - MP-109")</f>
        <v>WFF LC-2 GN2 HVAC/ECS - MP-109</v>
      </c>
      <c r="AE157" s="40" t="str">
        <f ca="1">IFERROR(__xludf.DUMMYFUNCTION("VLOOKUP($D397,IMPORTRANGE(""1F5N2lheBqU_ssv2fEg7XSiyl0_Jtf24RQubw3IWp7fc"",""'LC-2 BOM'!C2:AF1000""),AB$1,FALSE)"),"WFF LC-2 GN2 HVAC/ECS - MP-109")</f>
        <v>WFF LC-2 GN2 HVAC/ECS - MP-109</v>
      </c>
      <c r="AF157" s="40" t="str">
        <f ca="1">IFERROR(__xludf.DUMMYFUNCTION("VLOOKUP($D397,IMPORTRANGE(""1F5N2lheBqU_ssv2fEg7XSiyl0_Jtf24RQubw3IWp7fc"",""'LC-2 BOM'!C2:AF1000""),AB$1,FALSE)"),"WFF LC-2 GN2 HVAC/ECS - MP-109")</f>
        <v>WFF LC-2 GN2 HVAC/ECS - MP-109</v>
      </c>
      <c r="AG157" s="40" t="str">
        <f ca="1">IFERROR(__xludf.DUMMYFUNCTION("VLOOKUP($D397,IMPORTRANGE(""1F5N2lheBqU_ssv2fEg7XSiyl0_Jtf24RQubw3IWp7fc"",""'LC-2 BOM'!C2:AF1000""),AB$1,FALSE)"),"WFF LC-2 GN2 HVAC/ECS - MP-109")</f>
        <v>WFF LC-2 GN2 HVAC/ECS - MP-109</v>
      </c>
      <c r="AH157" s="40" t="str">
        <f ca="1">IFERROR(__xludf.DUMMYFUNCTION("VLOOKUP($D397,IMPORTRANGE(""1F5N2lheBqU_ssv2fEg7XSiyl0_Jtf24RQubw3IWp7fc"",""'LC-2 BOM'!C2:AF1000""),AB$1,FALSE)"),"WFF LC-2 GN2 HVAC/ECS - MP-109")</f>
        <v>WFF LC-2 GN2 HVAC/ECS - MP-109</v>
      </c>
      <c r="AI157" s="40" t="str">
        <f ca="1">IFERROR(__xludf.DUMMYFUNCTION("VLOOKUP($D397,IMPORTRANGE(""1F5N2lheBqU_ssv2fEg7XSiyl0_Jtf24RQubw3IWp7fc"",""'LC-2 BOM'!C2:AF1000""),AB$1,FALSE)"),"WFF LC-2 GN2 HVAC/ECS - MP-109")</f>
        <v>WFF LC-2 GN2 HVAC/ECS - MP-109</v>
      </c>
      <c r="AJ157" s="40" t="str">
        <f ca="1">IFERROR(__xludf.DUMMYFUNCTION("VLOOKUP($D397,IMPORTRANGE(""1F5N2lheBqU_ssv2fEg7XSiyl0_Jtf24RQubw3IWp7fc"",""'LC-2 BOM'!C2:AF1000""),AB$1,FALSE)"),"WFF LC-2 GN2 HVAC/ECS - MP-109")</f>
        <v>WFF LC-2 GN2 HVAC/ECS - MP-109</v>
      </c>
      <c r="AK157" s="40" t="str">
        <f ca="1">IFERROR(__xludf.DUMMYFUNCTION("VLOOKUP($D397,IMPORTRANGE(""1F5N2lheBqU_ssv2fEg7XSiyl0_Jtf24RQubw3IWp7fc"",""'LC-2 BOM'!C2:AF1000""),AB$1,FALSE)"),"WFF LC-2 GN2 HVAC/ECS - MP-109")</f>
        <v>WFF LC-2 GN2 HVAC/ECS - MP-109</v>
      </c>
      <c r="AL157" s="40" t="str">
        <f ca="1">IFERROR(__xludf.DUMMYFUNCTION("VLOOKUP($D397,IMPORTRANGE(""1F5N2lheBqU_ssv2fEg7XSiyl0_Jtf24RQubw3IWp7fc"",""'LC-2 BOM'!C2:AF1000""),AB$1,FALSE)"),"WFF LC-2 GN2 HVAC/ECS - MP-109")</f>
        <v>WFF LC-2 GN2 HVAC/ECS - MP-109</v>
      </c>
      <c r="AM157" s="40" t="str">
        <f ca="1">IFERROR(__xludf.DUMMYFUNCTION("VLOOKUP($D397,IMPORTRANGE(""1F5N2lheBqU_ssv2fEg7XSiyl0_Jtf24RQubw3IWp7fc"",""'LC-2 BOM'!C2:AF1000""),AB$1,FALSE)"),"WFF LC-2 GN2 HVAC/ECS - MP-109")</f>
        <v>WFF LC-2 GN2 HVAC/ECS - MP-109</v>
      </c>
      <c r="AN157" s="40" t="str">
        <f ca="1">IFERROR(__xludf.DUMMYFUNCTION("VLOOKUP($D397,IMPORTRANGE(""1F5N2lheBqU_ssv2fEg7XSiyl0_Jtf24RQubw3IWp7fc"",""'LC-2 BOM'!C2:AF1000""),AB$1,FALSE)"),"WFF LC-2 GN2 HVAC/ECS - MP-109")</f>
        <v>WFF LC-2 GN2 HVAC/ECS - MP-109</v>
      </c>
      <c r="AO157" s="40" t="str">
        <f ca="1">IFERROR(__xludf.DUMMYFUNCTION("VLOOKUP($D397,IMPORTRANGE(""1F5N2lheBqU_ssv2fEg7XSiyl0_Jtf24RQubw3IWp7fc"",""'LC-2 BOM'!C2:AF1000""),AB$1,FALSE)"),"WFF LC-2 GN2 HVAC/ECS - MP-109")</f>
        <v>WFF LC-2 GN2 HVAC/ECS - MP-109</v>
      </c>
      <c r="AP157" s="40" t="str">
        <f ca="1">IFERROR(__xludf.DUMMYFUNCTION("VLOOKUP($D397,IMPORTRANGE(""1F5N2lheBqU_ssv2fEg7XSiyl0_Jtf24RQubw3IWp7fc"",""'LC-2 BOM'!C2:AF1000""),AB$1,FALSE)"),"WFF LC-2 GN2 HVAC/ECS - MP-109")</f>
        <v>WFF LC-2 GN2 HVAC/ECS - MP-109</v>
      </c>
      <c r="AQ157" s="40" t="str">
        <f ca="1">IFERROR(__xludf.DUMMYFUNCTION("VLOOKUP($D397,IMPORTRANGE(""1F5N2lheBqU_ssv2fEg7XSiyl0_Jtf24RQubw3IWp7fc"",""'LC-2 BOM'!C2:AF1000""),AB$1,FALSE)"),"WFF LC-2 GN2 HVAC/ECS - MP-109")</f>
        <v>WFF LC-2 GN2 HVAC/ECS - MP-109</v>
      </c>
      <c r="AR157" s="40" t="str">
        <f ca="1">IFERROR(__xludf.DUMMYFUNCTION("VLOOKUP($D397,IMPORTRANGE(""1F5N2lheBqU_ssv2fEg7XSiyl0_Jtf24RQubw3IWp7fc"",""'LC-2 BOM'!C2:AF1000""),AB$1,FALSE)"),"WFF LC-2 GN2 HVAC/ECS - MP-109")</f>
        <v>WFF LC-2 GN2 HVAC/ECS - MP-109</v>
      </c>
      <c r="AS157" s="40" t="str">
        <f ca="1">IFERROR(__xludf.DUMMYFUNCTION("VLOOKUP($D397,IMPORTRANGE(""1F5N2lheBqU_ssv2fEg7XSiyl0_Jtf24RQubw3IWp7fc"",""'LC-2 BOM'!C2:AF1000""),AB$1,FALSE)"),"WFF LC-2 GN2 HVAC/ECS - MP-109")</f>
        <v>WFF LC-2 GN2 HVAC/ECS - MP-109</v>
      </c>
      <c r="AT157" s="40" t="str">
        <f ca="1">IFERROR(__xludf.DUMMYFUNCTION("VLOOKUP($D397,IMPORTRANGE(""1F5N2lheBqU_ssv2fEg7XSiyl0_Jtf24RQubw3IWp7fc"",""'LC-2 BOM'!C2:AF1000""),AB$1,FALSE)"),"WFF LC-2 GN2 HVAC/ECS - MP-109")</f>
        <v>WFF LC-2 GN2 HVAC/ECS - MP-109</v>
      </c>
      <c r="AU157" s="40" t="str">
        <f ca="1">IFERROR(__xludf.DUMMYFUNCTION("VLOOKUP($D397,IMPORTRANGE(""1F5N2lheBqU_ssv2fEg7XSiyl0_Jtf24RQubw3IWp7fc"",""'LC-2 BOM'!C2:AF1000""),AB$1,FALSE)"),"WFF LC-2 GN2 HVAC/ECS - MP-109")</f>
        <v>WFF LC-2 GN2 HVAC/ECS - MP-109</v>
      </c>
      <c r="AV157" s="40" t="str">
        <f ca="1">IFERROR(__xludf.DUMMYFUNCTION("VLOOKUP($D397,IMPORTRANGE(""1F5N2lheBqU_ssv2fEg7XSiyl0_Jtf24RQubw3IWp7fc"",""'LC-2 BOM'!C2:AF1000""),AB$1,FALSE)"),"WFF LC-2 GN2 HVAC/ECS - MP-109")</f>
        <v>WFF LC-2 GN2 HVAC/ECS - MP-109</v>
      </c>
      <c r="AW157" s="40" t="str">
        <f ca="1">IFERROR(__xludf.DUMMYFUNCTION("VLOOKUP($D397,IMPORTRANGE(""1F5N2lheBqU_ssv2fEg7XSiyl0_Jtf24RQubw3IWp7fc"",""'LC-2 BOM'!C2:AF1000""),AB$1,FALSE)"),"WFF LC-2 GN2 HVAC/ECS - MP-109")</f>
        <v>WFF LC-2 GN2 HVAC/ECS - MP-109</v>
      </c>
      <c r="AX157" s="40" t="str">
        <f ca="1">IFERROR(__xludf.DUMMYFUNCTION("VLOOKUP($D397,IMPORTRANGE(""1F5N2lheBqU_ssv2fEg7XSiyl0_Jtf24RQubw3IWp7fc"",""'LC-2 BOM'!C2:AF1000""),AB$1,FALSE)"),"WFF LC-2 GN2 HVAC/ECS - MP-109")</f>
        <v>WFF LC-2 GN2 HVAC/ECS - MP-109</v>
      </c>
      <c r="AY157" s="40" t="str">
        <f ca="1">IFERROR(__xludf.DUMMYFUNCTION("VLOOKUP($D397,IMPORTRANGE(""1F5N2lheBqU_ssv2fEg7XSiyl0_Jtf24RQubw3IWp7fc"",""'LC-2 BOM'!C2:AF1000""),AB$1,FALSE)"),"WFF LC-2 GN2 HVAC/ECS - MP-109")</f>
        <v>WFF LC-2 GN2 HVAC/ECS - MP-109</v>
      </c>
      <c r="AZ157" s="40" t="str">
        <f ca="1">IFERROR(__xludf.DUMMYFUNCTION("VLOOKUP($D397,IMPORTRANGE(""1F5N2lheBqU_ssv2fEg7XSiyl0_Jtf24RQubw3IWp7fc"",""'LC-2 BOM'!C2:AF1000""),AB$1,FALSE)"),"WFF LC-2 GN2 HVAC/ECS - MP-109")</f>
        <v>WFF LC-2 GN2 HVAC/ECS - MP-109</v>
      </c>
      <c r="BA157" s="40" t="str">
        <f ca="1">IFERROR(__xludf.DUMMYFUNCTION("VLOOKUP($D397,IMPORTRANGE(""1F5N2lheBqU_ssv2fEg7XSiyl0_Jtf24RQubw3IWp7fc"",""'LC-2 BOM'!C2:AF1000""),AB$1,FALSE)"),"WFF LC-2 GN2 HVAC/ECS - MP-109")</f>
        <v>WFF LC-2 GN2 HVAC/ECS - MP-109</v>
      </c>
    </row>
    <row r="158" spans="1:53" ht="14.25">
      <c r="A158" s="119" t="str">
        <f>CONCATENATE(VLOOKUP(E158,Systems,2,FALSE),"-",VLOOKUP(F158,Subsystems,2,FALSE),"-",VLOOKUP(G158,Components,2,FALSE),"-",VLOOKUP(R158,Metrics,2,FALSE),"-",B158)</f>
        <v>HVAC-IS2-PVL-Pos-111</v>
      </c>
      <c r="B158" s="100">
        <v>111</v>
      </c>
      <c r="C158" s="99" t="s">
        <v>436</v>
      </c>
      <c r="D158" s="119" t="s">
        <v>439</v>
      </c>
      <c r="E158" s="99" t="s">
        <v>431</v>
      </c>
      <c r="F158" s="99" t="s">
        <v>438</v>
      </c>
      <c r="G158" s="99" t="s">
        <v>146</v>
      </c>
      <c r="H158" s="100" t="s">
        <v>147</v>
      </c>
      <c r="I158" s="100" t="str">
        <f>VLOOKUP(L158,InterfaceCards,2,FALSE)</f>
        <v>N1</v>
      </c>
      <c r="J158" s="39" t="str">
        <f>VLOOKUP(I158,'REF - Interface Cards'!$F$2:$G$11,2,FALSE)</f>
        <v>CB2</v>
      </c>
      <c r="K158" s="267">
        <f>VLOOKUP(L158,InterfaceCards,3,FALSE)</f>
        <v>2</v>
      </c>
      <c r="L158" s="99" t="s">
        <v>435</v>
      </c>
      <c r="M158" s="99">
        <v>13</v>
      </c>
      <c r="N158" s="96">
        <v>10</v>
      </c>
      <c r="O158" s="100" t="s">
        <v>247</v>
      </c>
      <c r="P158" s="205"/>
      <c r="Q158" s="205"/>
      <c r="R158" s="100" t="s">
        <v>149</v>
      </c>
      <c r="S158" s="99" t="s">
        <v>150</v>
      </c>
      <c r="T158" s="100"/>
      <c r="U158" s="205"/>
      <c r="V158" s="205" t="b">
        <v>0</v>
      </c>
      <c r="W158" s="115" t="str">
        <f>CONCATENATE(L158,":",N158)</f>
        <v>AI1:10</v>
      </c>
      <c r="X158" s="40" t="str">
        <f ca="1">IFERROR(__xludf.DUMMYFUNCTION("VLOOKUP($D119,IMPORTRANGE(""1F5N2lheBqU_ssv2fEg7XSiyl0_Jtf24RQubw3IWp7fc"",""'LC-2 BOM'!C2:AF1000""),X$1,FALSE)"),"05C360")</f>
        <v>05C360</v>
      </c>
      <c r="Y158" s="40" t="str">
        <f ca="1">IFERROR(__xludf.DUMMYFUNCTION("VLOOKUP($D351,IMPORTRANGE(""1zGeY54V42y3h6ga3LEauokEcjIAfHuNXKCYKLfLWtMI"",""'LC-2 BOM'!C2:AF900""),Y$1,FALSE)"),"Controller / Postion Feedback")</f>
        <v>Controller / Postion Feedback</v>
      </c>
      <c r="Z158" s="40" t="str">
        <f ca="1">IFERROR(__xludf.DUMMYFUNCTION("VLOOKUP($D351,IMPORTRANGE(""1zGeY54V42y3h6ga3LEauokEcjIAfHuNXKCYKLfLWtMI"",""'LC-2 BOM'!C2:AF900""),Y$1,FALSE)"),"Controller / Postion Feedback")</f>
        <v>Controller / Postion Feedback</v>
      </c>
      <c r="AA158" s="40" t="str">
        <f ca="1">IFERROR(__xludf.DUMMYFUNCTION("VLOOKUP($D351,IMPORTRANGE(""1zGeY54V42y3h6ga3LEauokEcjIAfHuNXKCYKLfLWtMI"",""'LC-2 BOM'!C2:AF900""),Y$1,FALSE)"),"Controller / Postion Feedback")</f>
        <v>Controller / Postion Feedback</v>
      </c>
      <c r="AB158" s="40" t="str">
        <f ca="1">IFERROR(__xludf.DUMMYFUNCTION("VLOOKUP($D351,IMPORTRANGE(""1F5N2lheBqU_ssv2fEg7XSiyl0_Jtf24RQubw3IWp7fc"",""'LC-2 BOM'!C2:AF1000""),AB$1,FALSE)"),"WFF LC-2 GN2 HVAC/ECS - MP-109")</f>
        <v>WFF LC-2 GN2 HVAC/ECS - MP-109</v>
      </c>
      <c r="AC158" s="40" t="str">
        <f ca="1">IFERROR(__xludf.DUMMYFUNCTION("VLOOKUP($D351,IMPORTRANGE(""1F5N2lheBqU_ssv2fEg7XSiyl0_Jtf24RQubw3IWp7fc"",""'LC-2 BOM'!C2:AF1000""),AB$1,FALSE)"),"WFF LC-2 GN2 HVAC/ECS - MP-109")</f>
        <v>WFF LC-2 GN2 HVAC/ECS - MP-109</v>
      </c>
      <c r="AD158" s="40" t="str">
        <f ca="1">IFERROR(__xludf.DUMMYFUNCTION("VLOOKUP($D351,IMPORTRANGE(""1F5N2lheBqU_ssv2fEg7XSiyl0_Jtf24RQubw3IWp7fc"",""'LC-2 BOM'!C2:AF1000""),AB$1,FALSE)"),"WFF LC-2 GN2 HVAC/ECS - MP-109")</f>
        <v>WFF LC-2 GN2 HVAC/ECS - MP-109</v>
      </c>
      <c r="AE158" s="40" t="str">
        <f ca="1">IFERROR(__xludf.DUMMYFUNCTION("VLOOKUP($D351,IMPORTRANGE(""1F5N2lheBqU_ssv2fEg7XSiyl0_Jtf24RQubw3IWp7fc"",""'LC-2 BOM'!C2:AF1000""),AB$1,FALSE)"),"WFF LC-2 GN2 HVAC/ECS - MP-109")</f>
        <v>WFF LC-2 GN2 HVAC/ECS - MP-109</v>
      </c>
      <c r="AF158" s="40" t="str">
        <f ca="1">IFERROR(__xludf.DUMMYFUNCTION("VLOOKUP($D351,IMPORTRANGE(""1F5N2lheBqU_ssv2fEg7XSiyl0_Jtf24RQubw3IWp7fc"",""'LC-2 BOM'!C2:AF1000""),AB$1,FALSE)"),"WFF LC-2 GN2 HVAC/ECS - MP-109")</f>
        <v>WFF LC-2 GN2 HVAC/ECS - MP-109</v>
      </c>
      <c r="AG158" s="40" t="str">
        <f ca="1">IFERROR(__xludf.DUMMYFUNCTION("VLOOKUP($D351,IMPORTRANGE(""1F5N2lheBqU_ssv2fEg7XSiyl0_Jtf24RQubw3IWp7fc"",""'LC-2 BOM'!C2:AF1000""),AB$1,FALSE)"),"WFF LC-2 GN2 HVAC/ECS - MP-109")</f>
        <v>WFF LC-2 GN2 HVAC/ECS - MP-109</v>
      </c>
      <c r="AH158" s="40" t="str">
        <f ca="1">IFERROR(__xludf.DUMMYFUNCTION("VLOOKUP($D351,IMPORTRANGE(""1F5N2lheBqU_ssv2fEg7XSiyl0_Jtf24RQubw3IWp7fc"",""'LC-2 BOM'!C2:AF1000""),AB$1,FALSE)"),"WFF LC-2 GN2 HVAC/ECS - MP-109")</f>
        <v>WFF LC-2 GN2 HVAC/ECS - MP-109</v>
      </c>
      <c r="AI158" s="40" t="str">
        <f ca="1">IFERROR(__xludf.DUMMYFUNCTION("VLOOKUP($D351,IMPORTRANGE(""1F5N2lheBqU_ssv2fEg7XSiyl0_Jtf24RQubw3IWp7fc"",""'LC-2 BOM'!C2:AF1000""),AB$1,FALSE)"),"WFF LC-2 GN2 HVAC/ECS - MP-109")</f>
        <v>WFF LC-2 GN2 HVAC/ECS - MP-109</v>
      </c>
      <c r="AJ158" s="40" t="str">
        <f ca="1">IFERROR(__xludf.DUMMYFUNCTION("VLOOKUP($D351,IMPORTRANGE(""1F5N2lheBqU_ssv2fEg7XSiyl0_Jtf24RQubw3IWp7fc"",""'LC-2 BOM'!C2:AF1000""),AB$1,FALSE)"),"WFF LC-2 GN2 HVAC/ECS - MP-109")</f>
        <v>WFF LC-2 GN2 HVAC/ECS - MP-109</v>
      </c>
      <c r="AK158" s="40" t="str">
        <f ca="1">IFERROR(__xludf.DUMMYFUNCTION("VLOOKUP($D351,IMPORTRANGE(""1F5N2lheBqU_ssv2fEg7XSiyl0_Jtf24RQubw3IWp7fc"",""'LC-2 BOM'!C2:AF1000""),AB$1,FALSE)"),"WFF LC-2 GN2 HVAC/ECS - MP-109")</f>
        <v>WFF LC-2 GN2 HVAC/ECS - MP-109</v>
      </c>
      <c r="AL158" s="40" t="str">
        <f ca="1">IFERROR(__xludf.DUMMYFUNCTION("VLOOKUP($D351,IMPORTRANGE(""1F5N2lheBqU_ssv2fEg7XSiyl0_Jtf24RQubw3IWp7fc"",""'LC-2 BOM'!C2:AF1000""),AB$1,FALSE)"),"WFF LC-2 GN2 HVAC/ECS - MP-109")</f>
        <v>WFF LC-2 GN2 HVAC/ECS - MP-109</v>
      </c>
      <c r="AM158" s="40" t="str">
        <f ca="1">IFERROR(__xludf.DUMMYFUNCTION("VLOOKUP($D351,IMPORTRANGE(""1F5N2lheBqU_ssv2fEg7XSiyl0_Jtf24RQubw3IWp7fc"",""'LC-2 BOM'!C2:AF1000""),AB$1,FALSE)"),"WFF LC-2 GN2 HVAC/ECS - MP-109")</f>
        <v>WFF LC-2 GN2 HVAC/ECS - MP-109</v>
      </c>
      <c r="AN158" s="40" t="str">
        <f ca="1">IFERROR(__xludf.DUMMYFUNCTION("VLOOKUP($D351,IMPORTRANGE(""1F5N2lheBqU_ssv2fEg7XSiyl0_Jtf24RQubw3IWp7fc"",""'LC-2 BOM'!C2:AF1000""),AB$1,FALSE)"),"WFF LC-2 GN2 HVAC/ECS - MP-109")</f>
        <v>WFF LC-2 GN2 HVAC/ECS - MP-109</v>
      </c>
      <c r="AO158" s="40" t="str">
        <f ca="1">IFERROR(__xludf.DUMMYFUNCTION("VLOOKUP($D351,IMPORTRANGE(""1F5N2lheBqU_ssv2fEg7XSiyl0_Jtf24RQubw3IWp7fc"",""'LC-2 BOM'!C2:AF1000""),AB$1,FALSE)"),"WFF LC-2 GN2 HVAC/ECS - MP-109")</f>
        <v>WFF LC-2 GN2 HVAC/ECS - MP-109</v>
      </c>
      <c r="AP158" s="40" t="str">
        <f ca="1">IFERROR(__xludf.DUMMYFUNCTION("VLOOKUP($D351,IMPORTRANGE(""1F5N2lheBqU_ssv2fEg7XSiyl0_Jtf24RQubw3IWp7fc"",""'LC-2 BOM'!C2:AF1000""),AB$1,FALSE)"),"WFF LC-2 GN2 HVAC/ECS - MP-109")</f>
        <v>WFF LC-2 GN2 HVAC/ECS - MP-109</v>
      </c>
      <c r="AQ158" s="40" t="str">
        <f ca="1">IFERROR(__xludf.DUMMYFUNCTION("VLOOKUP($D351,IMPORTRANGE(""1F5N2lheBqU_ssv2fEg7XSiyl0_Jtf24RQubw3IWp7fc"",""'LC-2 BOM'!C2:AF1000""),AB$1,FALSE)"),"WFF LC-2 GN2 HVAC/ECS - MP-109")</f>
        <v>WFF LC-2 GN2 HVAC/ECS - MP-109</v>
      </c>
      <c r="AR158" s="40" t="str">
        <f ca="1">IFERROR(__xludf.DUMMYFUNCTION("VLOOKUP($D351,IMPORTRANGE(""1F5N2lheBqU_ssv2fEg7XSiyl0_Jtf24RQubw3IWp7fc"",""'LC-2 BOM'!C2:AF1000""),AB$1,FALSE)"),"WFF LC-2 GN2 HVAC/ECS - MP-109")</f>
        <v>WFF LC-2 GN2 HVAC/ECS - MP-109</v>
      </c>
      <c r="AS158" s="40" t="str">
        <f ca="1">IFERROR(__xludf.DUMMYFUNCTION("VLOOKUP($D351,IMPORTRANGE(""1F5N2lheBqU_ssv2fEg7XSiyl0_Jtf24RQubw3IWp7fc"",""'LC-2 BOM'!C2:AF1000""),AB$1,FALSE)"),"WFF LC-2 GN2 HVAC/ECS - MP-109")</f>
        <v>WFF LC-2 GN2 HVAC/ECS - MP-109</v>
      </c>
      <c r="AT158" s="40" t="str">
        <f ca="1">IFERROR(__xludf.DUMMYFUNCTION("VLOOKUP($D351,IMPORTRANGE(""1F5N2lheBqU_ssv2fEg7XSiyl0_Jtf24RQubw3IWp7fc"",""'LC-2 BOM'!C2:AF1000""),AB$1,FALSE)"),"WFF LC-2 GN2 HVAC/ECS - MP-109")</f>
        <v>WFF LC-2 GN2 HVAC/ECS - MP-109</v>
      </c>
      <c r="AU158" s="40" t="str">
        <f ca="1">IFERROR(__xludf.DUMMYFUNCTION("VLOOKUP($D351,IMPORTRANGE(""1F5N2lheBqU_ssv2fEg7XSiyl0_Jtf24RQubw3IWp7fc"",""'LC-2 BOM'!C2:AF1000""),AB$1,FALSE)"),"WFF LC-2 GN2 HVAC/ECS - MP-109")</f>
        <v>WFF LC-2 GN2 HVAC/ECS - MP-109</v>
      </c>
      <c r="AV158" s="40" t="str">
        <f ca="1">IFERROR(__xludf.DUMMYFUNCTION("VLOOKUP($D351,IMPORTRANGE(""1F5N2lheBqU_ssv2fEg7XSiyl0_Jtf24RQubw3IWp7fc"",""'LC-2 BOM'!C2:AF1000""),AB$1,FALSE)"),"WFF LC-2 GN2 HVAC/ECS - MP-109")</f>
        <v>WFF LC-2 GN2 HVAC/ECS - MP-109</v>
      </c>
      <c r="AW158" s="40" t="str">
        <f ca="1">IFERROR(__xludf.DUMMYFUNCTION("VLOOKUP($D351,IMPORTRANGE(""1F5N2lheBqU_ssv2fEg7XSiyl0_Jtf24RQubw3IWp7fc"",""'LC-2 BOM'!C2:AF1000""),AB$1,FALSE)"),"WFF LC-2 GN2 HVAC/ECS - MP-109")</f>
        <v>WFF LC-2 GN2 HVAC/ECS - MP-109</v>
      </c>
      <c r="AX158" s="40" t="str">
        <f ca="1">IFERROR(__xludf.DUMMYFUNCTION("VLOOKUP($D351,IMPORTRANGE(""1F5N2lheBqU_ssv2fEg7XSiyl0_Jtf24RQubw3IWp7fc"",""'LC-2 BOM'!C2:AF1000""),AB$1,FALSE)"),"WFF LC-2 GN2 HVAC/ECS - MP-109")</f>
        <v>WFF LC-2 GN2 HVAC/ECS - MP-109</v>
      </c>
      <c r="AY158" s="40" t="str">
        <f ca="1">IFERROR(__xludf.DUMMYFUNCTION("VLOOKUP($D351,IMPORTRANGE(""1F5N2lheBqU_ssv2fEg7XSiyl0_Jtf24RQubw3IWp7fc"",""'LC-2 BOM'!C2:AF1000""),AB$1,FALSE)"),"WFF LC-2 GN2 HVAC/ECS - MP-109")</f>
        <v>WFF LC-2 GN2 HVAC/ECS - MP-109</v>
      </c>
      <c r="AZ158" s="40" t="str">
        <f ca="1">IFERROR(__xludf.DUMMYFUNCTION("VLOOKUP($D351,IMPORTRANGE(""1F5N2lheBqU_ssv2fEg7XSiyl0_Jtf24RQubw3IWp7fc"",""'LC-2 BOM'!C2:AF1000""),AB$1,FALSE)"),"WFF LC-2 GN2 HVAC/ECS - MP-109")</f>
        <v>WFF LC-2 GN2 HVAC/ECS - MP-109</v>
      </c>
      <c r="BA158" s="40" t="str">
        <f ca="1">IFERROR(__xludf.DUMMYFUNCTION("VLOOKUP($D351,IMPORTRANGE(""1F5N2lheBqU_ssv2fEg7XSiyl0_Jtf24RQubw3IWp7fc"",""'LC-2 BOM'!C2:AF1000""),AB$1,FALSE)"),"WFF LC-2 GN2 HVAC/ECS - MP-109")</f>
        <v>WFF LC-2 GN2 HVAC/ECS - MP-109</v>
      </c>
    </row>
    <row r="159" spans="1:53" ht="25.5">
      <c r="A159" s="119" t="str">
        <f>CONCATENATE(VLOOKUP(E159,Systems,2,FALSE),"-",VLOOKUP(F159,Subsystems,2,FALSE),"-",VLOOKUP(G159,Components,2,FALSE),"-",VLOOKUP(R159,Metrics,2,FALSE),"-",B159)</f>
        <v>HVAC-IS1-PVL-Pos-104</v>
      </c>
      <c r="B159" s="100">
        <v>104</v>
      </c>
      <c r="C159" s="99" t="s">
        <v>436</v>
      </c>
      <c r="D159" s="119" t="s">
        <v>440</v>
      </c>
      <c r="E159" s="99" t="s">
        <v>431</v>
      </c>
      <c r="F159" s="99" t="s">
        <v>441</v>
      </c>
      <c r="G159" s="99" t="s">
        <v>146</v>
      </c>
      <c r="H159" s="100" t="s">
        <v>152</v>
      </c>
      <c r="I159" s="100" t="str">
        <f>VLOOKUP(L159,InterfaceCards,2,FALSE)</f>
        <v>N1</v>
      </c>
      <c r="J159" s="39" t="str">
        <f>VLOOKUP(I159,'REF - Interface Cards'!$F$2:$G$11,2,FALSE)</f>
        <v>CB2</v>
      </c>
      <c r="K159" s="267">
        <f>VLOOKUP(L159,InterfaceCards,3,FALSE)</f>
        <v>7</v>
      </c>
      <c r="L159" s="99" t="s">
        <v>246</v>
      </c>
      <c r="M159" s="99">
        <v>2</v>
      </c>
      <c r="N159" s="96" t="s">
        <v>104</v>
      </c>
      <c r="O159" s="100" t="s">
        <v>247</v>
      </c>
      <c r="P159" s="205"/>
      <c r="Q159" s="205"/>
      <c r="R159" s="100" t="s">
        <v>149</v>
      </c>
      <c r="S159" s="99" t="s">
        <v>150</v>
      </c>
      <c r="T159" s="100"/>
      <c r="U159" s="205"/>
      <c r="V159" s="205" t="b">
        <v>0</v>
      </c>
      <c r="W159" s="115" t="str">
        <f>CONCATENATE(L159,":",N159)</f>
        <v>AO2:01</v>
      </c>
      <c r="X159" s="40" t="str">
        <f ca="1">IFERROR(__xludf.DUMMYFUNCTION("VLOOKUP($D119,IMPORTRANGE(""1F5N2lheBqU_ssv2fEg7XSiyl0_Jtf24RQubw3IWp7fc"",""'LC-2 BOM'!C2:AF1000""),X$1,FALSE)"),"05C360")</f>
        <v>05C360</v>
      </c>
      <c r="Y159" s="40" t="str">
        <f ca="1">IFERROR(__xludf.DUMMYFUNCTION("VLOOKUP($D398,IMPORTRANGE(""1F5N2lheBqU_ssv2fEg7XSiyl0_Jtf24RQubw3IWp7fc"",""'LC-2 BOM'!C2:AF900""),Y$1,FALSE)"),"Actuator")</f>
        <v>Actuator</v>
      </c>
      <c r="Z159" s="40" t="str">
        <f ca="1">IFERROR(__xludf.DUMMYFUNCTION("VLOOKUP($D398,IMPORTRANGE(""1F5N2lheBqU_ssv2fEg7XSiyl0_Jtf24RQubw3IWp7fc"",""'LC-2 BOM'!C2:AF900""),Y$1,FALSE)"),"Actuator")</f>
        <v>Actuator</v>
      </c>
      <c r="AA159" s="40" t="str">
        <f ca="1">IFERROR(__xludf.DUMMYFUNCTION("VLOOKUP($D398,IMPORTRANGE(""1F5N2lheBqU_ssv2fEg7XSiyl0_Jtf24RQubw3IWp7fc"",""'LC-2 BOM'!C2:AF900""),Y$1,FALSE)"),"Actuator")</f>
        <v>Actuator</v>
      </c>
      <c r="AB159" s="40" t="str">
        <f ca="1">IFERROR(__xludf.DUMMYFUNCTION("VLOOKUP($D398,IMPORTRANGE(""1F5N2lheBqU_ssv2fEg7XSiyl0_Jtf24RQubw3IWp7fc"",""'LC-2 BOM'!C2:AF1000""),AB$1,FALSE)"),"WFF LC-2 GN2 HVAC/ECS - MP-109")</f>
        <v>WFF LC-2 GN2 HVAC/ECS - MP-109</v>
      </c>
      <c r="AC159" s="40" t="str">
        <f ca="1">IFERROR(__xludf.DUMMYFUNCTION("VLOOKUP($D398,IMPORTRANGE(""1F5N2lheBqU_ssv2fEg7XSiyl0_Jtf24RQubw3IWp7fc"",""'LC-2 BOM'!C2:AF1000""),AB$1,FALSE)"),"WFF LC-2 GN2 HVAC/ECS - MP-109")</f>
        <v>WFF LC-2 GN2 HVAC/ECS - MP-109</v>
      </c>
      <c r="AD159" s="40" t="str">
        <f ca="1">IFERROR(__xludf.DUMMYFUNCTION("VLOOKUP($D398,IMPORTRANGE(""1F5N2lheBqU_ssv2fEg7XSiyl0_Jtf24RQubw3IWp7fc"",""'LC-2 BOM'!C2:AF1000""),AB$1,FALSE)"),"WFF LC-2 GN2 HVAC/ECS - MP-109")</f>
        <v>WFF LC-2 GN2 HVAC/ECS - MP-109</v>
      </c>
      <c r="AE159" s="40" t="str">
        <f ca="1">IFERROR(__xludf.DUMMYFUNCTION("VLOOKUP($D398,IMPORTRANGE(""1F5N2lheBqU_ssv2fEg7XSiyl0_Jtf24RQubw3IWp7fc"",""'LC-2 BOM'!C2:AF1000""),AB$1,FALSE)"),"WFF LC-2 GN2 HVAC/ECS - MP-109")</f>
        <v>WFF LC-2 GN2 HVAC/ECS - MP-109</v>
      </c>
      <c r="AF159" s="40" t="str">
        <f ca="1">IFERROR(__xludf.DUMMYFUNCTION("VLOOKUP($D398,IMPORTRANGE(""1F5N2lheBqU_ssv2fEg7XSiyl0_Jtf24RQubw3IWp7fc"",""'LC-2 BOM'!C2:AF1000""),AB$1,FALSE)"),"WFF LC-2 GN2 HVAC/ECS - MP-109")</f>
        <v>WFF LC-2 GN2 HVAC/ECS - MP-109</v>
      </c>
      <c r="AG159" s="40" t="str">
        <f ca="1">IFERROR(__xludf.DUMMYFUNCTION("VLOOKUP($D398,IMPORTRANGE(""1F5N2lheBqU_ssv2fEg7XSiyl0_Jtf24RQubw3IWp7fc"",""'LC-2 BOM'!C2:AF1000""),AB$1,FALSE)"),"WFF LC-2 GN2 HVAC/ECS - MP-109")</f>
        <v>WFF LC-2 GN2 HVAC/ECS - MP-109</v>
      </c>
      <c r="AH159" s="40" t="str">
        <f ca="1">IFERROR(__xludf.DUMMYFUNCTION("VLOOKUP($D398,IMPORTRANGE(""1F5N2lheBqU_ssv2fEg7XSiyl0_Jtf24RQubw3IWp7fc"",""'LC-2 BOM'!C2:AF1000""),AB$1,FALSE)"),"WFF LC-2 GN2 HVAC/ECS - MP-109")</f>
        <v>WFF LC-2 GN2 HVAC/ECS - MP-109</v>
      </c>
      <c r="AI159" s="40" t="str">
        <f ca="1">IFERROR(__xludf.DUMMYFUNCTION("VLOOKUP($D398,IMPORTRANGE(""1F5N2lheBqU_ssv2fEg7XSiyl0_Jtf24RQubw3IWp7fc"",""'LC-2 BOM'!C2:AF1000""),AB$1,FALSE)"),"WFF LC-2 GN2 HVAC/ECS - MP-109")</f>
        <v>WFF LC-2 GN2 HVAC/ECS - MP-109</v>
      </c>
      <c r="AJ159" s="40" t="str">
        <f ca="1">IFERROR(__xludf.DUMMYFUNCTION("VLOOKUP($D398,IMPORTRANGE(""1F5N2lheBqU_ssv2fEg7XSiyl0_Jtf24RQubw3IWp7fc"",""'LC-2 BOM'!C2:AF1000""),AB$1,FALSE)"),"WFF LC-2 GN2 HVAC/ECS - MP-109")</f>
        <v>WFF LC-2 GN2 HVAC/ECS - MP-109</v>
      </c>
      <c r="AK159" s="40" t="str">
        <f ca="1">IFERROR(__xludf.DUMMYFUNCTION("VLOOKUP($D398,IMPORTRANGE(""1F5N2lheBqU_ssv2fEg7XSiyl0_Jtf24RQubw3IWp7fc"",""'LC-2 BOM'!C2:AF1000""),AB$1,FALSE)"),"WFF LC-2 GN2 HVAC/ECS - MP-109")</f>
        <v>WFF LC-2 GN2 HVAC/ECS - MP-109</v>
      </c>
      <c r="AL159" s="40" t="str">
        <f ca="1">IFERROR(__xludf.DUMMYFUNCTION("VLOOKUP($D398,IMPORTRANGE(""1F5N2lheBqU_ssv2fEg7XSiyl0_Jtf24RQubw3IWp7fc"",""'LC-2 BOM'!C2:AF1000""),AB$1,FALSE)"),"WFF LC-2 GN2 HVAC/ECS - MP-109")</f>
        <v>WFF LC-2 GN2 HVAC/ECS - MP-109</v>
      </c>
      <c r="AM159" s="40" t="str">
        <f ca="1">IFERROR(__xludf.DUMMYFUNCTION("VLOOKUP($D398,IMPORTRANGE(""1F5N2lheBqU_ssv2fEg7XSiyl0_Jtf24RQubw3IWp7fc"",""'LC-2 BOM'!C2:AF1000""),AB$1,FALSE)"),"WFF LC-2 GN2 HVAC/ECS - MP-109")</f>
        <v>WFF LC-2 GN2 HVAC/ECS - MP-109</v>
      </c>
      <c r="AN159" s="40" t="str">
        <f ca="1">IFERROR(__xludf.DUMMYFUNCTION("VLOOKUP($D398,IMPORTRANGE(""1F5N2lheBqU_ssv2fEg7XSiyl0_Jtf24RQubw3IWp7fc"",""'LC-2 BOM'!C2:AF1000""),AB$1,FALSE)"),"WFF LC-2 GN2 HVAC/ECS - MP-109")</f>
        <v>WFF LC-2 GN2 HVAC/ECS - MP-109</v>
      </c>
      <c r="AO159" s="40" t="str">
        <f ca="1">IFERROR(__xludf.DUMMYFUNCTION("VLOOKUP($D398,IMPORTRANGE(""1F5N2lheBqU_ssv2fEg7XSiyl0_Jtf24RQubw3IWp7fc"",""'LC-2 BOM'!C2:AF1000""),AB$1,FALSE)"),"WFF LC-2 GN2 HVAC/ECS - MP-109")</f>
        <v>WFF LC-2 GN2 HVAC/ECS - MP-109</v>
      </c>
      <c r="AP159" s="40" t="str">
        <f ca="1">IFERROR(__xludf.DUMMYFUNCTION("VLOOKUP($D398,IMPORTRANGE(""1F5N2lheBqU_ssv2fEg7XSiyl0_Jtf24RQubw3IWp7fc"",""'LC-2 BOM'!C2:AF1000""),AB$1,FALSE)"),"WFF LC-2 GN2 HVAC/ECS - MP-109")</f>
        <v>WFF LC-2 GN2 HVAC/ECS - MP-109</v>
      </c>
      <c r="AQ159" s="40" t="str">
        <f ca="1">IFERROR(__xludf.DUMMYFUNCTION("VLOOKUP($D398,IMPORTRANGE(""1F5N2lheBqU_ssv2fEg7XSiyl0_Jtf24RQubw3IWp7fc"",""'LC-2 BOM'!C2:AF1000""),AB$1,FALSE)"),"WFF LC-2 GN2 HVAC/ECS - MP-109")</f>
        <v>WFF LC-2 GN2 HVAC/ECS - MP-109</v>
      </c>
      <c r="AR159" s="40" t="str">
        <f ca="1">IFERROR(__xludf.DUMMYFUNCTION("VLOOKUP($D398,IMPORTRANGE(""1F5N2lheBqU_ssv2fEg7XSiyl0_Jtf24RQubw3IWp7fc"",""'LC-2 BOM'!C2:AF1000""),AB$1,FALSE)"),"WFF LC-2 GN2 HVAC/ECS - MP-109")</f>
        <v>WFF LC-2 GN2 HVAC/ECS - MP-109</v>
      </c>
      <c r="AS159" s="40" t="str">
        <f ca="1">IFERROR(__xludf.DUMMYFUNCTION("VLOOKUP($D398,IMPORTRANGE(""1F5N2lheBqU_ssv2fEg7XSiyl0_Jtf24RQubw3IWp7fc"",""'LC-2 BOM'!C2:AF1000""),AB$1,FALSE)"),"WFF LC-2 GN2 HVAC/ECS - MP-109")</f>
        <v>WFF LC-2 GN2 HVAC/ECS - MP-109</v>
      </c>
      <c r="AT159" s="40" t="str">
        <f ca="1">IFERROR(__xludf.DUMMYFUNCTION("VLOOKUP($D398,IMPORTRANGE(""1F5N2lheBqU_ssv2fEg7XSiyl0_Jtf24RQubw3IWp7fc"",""'LC-2 BOM'!C2:AF1000""),AB$1,FALSE)"),"WFF LC-2 GN2 HVAC/ECS - MP-109")</f>
        <v>WFF LC-2 GN2 HVAC/ECS - MP-109</v>
      </c>
      <c r="AU159" s="40" t="str">
        <f ca="1">IFERROR(__xludf.DUMMYFUNCTION("VLOOKUP($D398,IMPORTRANGE(""1F5N2lheBqU_ssv2fEg7XSiyl0_Jtf24RQubw3IWp7fc"",""'LC-2 BOM'!C2:AF1000""),AB$1,FALSE)"),"WFF LC-2 GN2 HVAC/ECS - MP-109")</f>
        <v>WFF LC-2 GN2 HVAC/ECS - MP-109</v>
      </c>
      <c r="AV159" s="40" t="str">
        <f ca="1">IFERROR(__xludf.DUMMYFUNCTION("VLOOKUP($D398,IMPORTRANGE(""1F5N2lheBqU_ssv2fEg7XSiyl0_Jtf24RQubw3IWp7fc"",""'LC-2 BOM'!C2:AF1000""),AB$1,FALSE)"),"WFF LC-2 GN2 HVAC/ECS - MP-109")</f>
        <v>WFF LC-2 GN2 HVAC/ECS - MP-109</v>
      </c>
      <c r="AW159" s="40" t="str">
        <f ca="1">IFERROR(__xludf.DUMMYFUNCTION("VLOOKUP($D398,IMPORTRANGE(""1F5N2lheBqU_ssv2fEg7XSiyl0_Jtf24RQubw3IWp7fc"",""'LC-2 BOM'!C2:AF1000""),AB$1,FALSE)"),"WFF LC-2 GN2 HVAC/ECS - MP-109")</f>
        <v>WFF LC-2 GN2 HVAC/ECS - MP-109</v>
      </c>
      <c r="AX159" s="40" t="str">
        <f ca="1">IFERROR(__xludf.DUMMYFUNCTION("VLOOKUP($D398,IMPORTRANGE(""1F5N2lheBqU_ssv2fEg7XSiyl0_Jtf24RQubw3IWp7fc"",""'LC-2 BOM'!C2:AF1000""),AB$1,FALSE)"),"WFF LC-2 GN2 HVAC/ECS - MP-109")</f>
        <v>WFF LC-2 GN2 HVAC/ECS - MP-109</v>
      </c>
      <c r="AY159" s="40" t="str">
        <f ca="1">IFERROR(__xludf.DUMMYFUNCTION("VLOOKUP($D398,IMPORTRANGE(""1F5N2lheBqU_ssv2fEg7XSiyl0_Jtf24RQubw3IWp7fc"",""'LC-2 BOM'!C2:AF1000""),AB$1,FALSE)"),"WFF LC-2 GN2 HVAC/ECS - MP-109")</f>
        <v>WFF LC-2 GN2 HVAC/ECS - MP-109</v>
      </c>
      <c r="AZ159" s="40" t="str">
        <f ca="1">IFERROR(__xludf.DUMMYFUNCTION("VLOOKUP($D398,IMPORTRANGE(""1F5N2lheBqU_ssv2fEg7XSiyl0_Jtf24RQubw3IWp7fc"",""'LC-2 BOM'!C2:AF1000""),AB$1,FALSE)"),"WFF LC-2 GN2 HVAC/ECS - MP-109")</f>
        <v>WFF LC-2 GN2 HVAC/ECS - MP-109</v>
      </c>
      <c r="BA159" s="40" t="str">
        <f ca="1">IFERROR(__xludf.DUMMYFUNCTION("VLOOKUP($D398,IMPORTRANGE(""1F5N2lheBqU_ssv2fEg7XSiyl0_Jtf24RQubw3IWp7fc"",""'LC-2 BOM'!C2:AF1000""),AB$1,FALSE)"),"WFF LC-2 GN2 HVAC/ECS - MP-109")</f>
        <v>WFF LC-2 GN2 HVAC/ECS - MP-109</v>
      </c>
    </row>
    <row r="160" spans="1:53" ht="14.25">
      <c r="A160" s="119" t="str">
        <f>CONCATENATE(VLOOKUP(E160,Systems,2,FALSE),"-",VLOOKUP(F160,Subsystems,2,FALSE),"-",VLOOKUP(G160,Components,2,FALSE),"-",VLOOKUP(R160,Metrics,2,FALSE),"-",B160)</f>
        <v>HVAC-IS1-PVL-Pos-112</v>
      </c>
      <c r="B160" s="100">
        <v>112</v>
      </c>
      <c r="C160" s="99" t="s">
        <v>436</v>
      </c>
      <c r="D160" s="119" t="s">
        <v>442</v>
      </c>
      <c r="E160" s="99" t="s">
        <v>431</v>
      </c>
      <c r="F160" s="99" t="s">
        <v>441</v>
      </c>
      <c r="G160" s="99" t="s">
        <v>146</v>
      </c>
      <c r="H160" s="100" t="s">
        <v>147</v>
      </c>
      <c r="I160" s="100" t="str">
        <f>VLOOKUP(L160,InterfaceCards,2,FALSE)</f>
        <v>N1</v>
      </c>
      <c r="J160" s="39" t="str">
        <f>VLOOKUP(I160,'REF - Interface Cards'!$F$2:$G$11,2,FALSE)</f>
        <v>CB2</v>
      </c>
      <c r="K160" s="267">
        <f>VLOOKUP(L160,InterfaceCards,3,FALSE)</f>
        <v>2</v>
      </c>
      <c r="L160" s="99" t="s">
        <v>435</v>
      </c>
      <c r="M160" s="99">
        <v>14</v>
      </c>
      <c r="N160" s="96">
        <v>11</v>
      </c>
      <c r="O160" s="100" t="s">
        <v>247</v>
      </c>
      <c r="P160" s="205"/>
      <c r="Q160" s="205"/>
      <c r="R160" s="100" t="s">
        <v>149</v>
      </c>
      <c r="S160" s="99" t="s">
        <v>150</v>
      </c>
      <c r="T160" s="100"/>
      <c r="U160" s="205"/>
      <c r="V160" s="205" t="b">
        <v>0</v>
      </c>
      <c r="W160" s="115" t="str">
        <f>CONCATENATE(L160,":",N160)</f>
        <v>AI1:11</v>
      </c>
      <c r="X160" s="40" t="str">
        <f ca="1">IFERROR(__xludf.DUMMYFUNCTION("VLOOKUP($D119,IMPORTRANGE(""1F5N2lheBqU_ssv2fEg7XSiyl0_Jtf24RQubw3IWp7fc"",""'LC-2 BOM'!C2:AF1000""),X$1,FALSE)"),"05C360")</f>
        <v>05C360</v>
      </c>
      <c r="Y160" s="40" t="str">
        <f ca="1">IFERROR(__xludf.DUMMYFUNCTION("VLOOKUP($D352,IMPORTRANGE(""1F5N2lheBqU_ssv2fEg7XSiyl0_Jtf24RQubw3IWp7fc"",""'LC-2 BOM'!C2:AF900""),Y$1,FALSE)"),"Controller / Postion Feedback")</f>
        <v>Controller / Postion Feedback</v>
      </c>
      <c r="Z160" s="40" t="str">
        <f ca="1">IFERROR(__xludf.DUMMYFUNCTION("VLOOKUP($D352,IMPORTRANGE(""1F5N2lheBqU_ssv2fEg7XSiyl0_Jtf24RQubw3IWp7fc"",""'LC-2 BOM'!C2:AF900""),Y$1,FALSE)"),"Controller / Postion Feedback")</f>
        <v>Controller / Postion Feedback</v>
      </c>
      <c r="AA160" s="40" t="str">
        <f ca="1">IFERROR(__xludf.DUMMYFUNCTION("VLOOKUP($D352,IMPORTRANGE(""1F5N2lheBqU_ssv2fEg7XSiyl0_Jtf24RQubw3IWp7fc"",""'LC-2 BOM'!C2:AF900""),Y$1,FALSE)"),"Controller / Postion Feedback")</f>
        <v>Controller / Postion Feedback</v>
      </c>
      <c r="AB160" s="40" t="str">
        <f ca="1">IFERROR(__xludf.DUMMYFUNCTION("VLOOKUP($D352,IMPORTRANGE(""1F5N2lheBqU_ssv2fEg7XSiyl0_Jtf24RQubw3IWp7fc"",""'LC-2 BOM'!C2:AF1000""),AB$1,FALSE)"),"WFF LC-2 GN2 HVAC/ECS - MP-109")</f>
        <v>WFF LC-2 GN2 HVAC/ECS - MP-109</v>
      </c>
      <c r="AC160" s="40" t="str">
        <f ca="1">IFERROR(__xludf.DUMMYFUNCTION("VLOOKUP($D352,IMPORTRANGE(""1F5N2lheBqU_ssv2fEg7XSiyl0_Jtf24RQubw3IWp7fc"",""'LC-2 BOM'!C2:AF1000""),AB$1,FALSE)"),"WFF LC-2 GN2 HVAC/ECS - MP-109")</f>
        <v>WFF LC-2 GN2 HVAC/ECS - MP-109</v>
      </c>
      <c r="AD160" s="40" t="str">
        <f ca="1">IFERROR(__xludf.DUMMYFUNCTION("VLOOKUP($D352,IMPORTRANGE(""1F5N2lheBqU_ssv2fEg7XSiyl0_Jtf24RQubw3IWp7fc"",""'LC-2 BOM'!C2:AF1000""),AB$1,FALSE)"),"WFF LC-2 GN2 HVAC/ECS - MP-109")</f>
        <v>WFF LC-2 GN2 HVAC/ECS - MP-109</v>
      </c>
      <c r="AE160" s="40" t="str">
        <f ca="1">IFERROR(__xludf.DUMMYFUNCTION("VLOOKUP($D352,IMPORTRANGE(""1F5N2lheBqU_ssv2fEg7XSiyl0_Jtf24RQubw3IWp7fc"",""'LC-2 BOM'!C2:AF1000""),AB$1,FALSE)"),"WFF LC-2 GN2 HVAC/ECS - MP-109")</f>
        <v>WFF LC-2 GN2 HVAC/ECS - MP-109</v>
      </c>
      <c r="AF160" s="40" t="str">
        <f ca="1">IFERROR(__xludf.DUMMYFUNCTION("VLOOKUP($D352,IMPORTRANGE(""1F5N2lheBqU_ssv2fEg7XSiyl0_Jtf24RQubw3IWp7fc"",""'LC-2 BOM'!C2:AF1000""),AB$1,FALSE)"),"WFF LC-2 GN2 HVAC/ECS - MP-109")</f>
        <v>WFF LC-2 GN2 HVAC/ECS - MP-109</v>
      </c>
      <c r="AG160" s="40" t="str">
        <f ca="1">IFERROR(__xludf.DUMMYFUNCTION("VLOOKUP($D352,IMPORTRANGE(""1F5N2lheBqU_ssv2fEg7XSiyl0_Jtf24RQubw3IWp7fc"",""'LC-2 BOM'!C2:AF1000""),AB$1,FALSE)"),"WFF LC-2 GN2 HVAC/ECS - MP-109")</f>
        <v>WFF LC-2 GN2 HVAC/ECS - MP-109</v>
      </c>
      <c r="AH160" s="40" t="str">
        <f ca="1">IFERROR(__xludf.DUMMYFUNCTION("VLOOKUP($D352,IMPORTRANGE(""1F5N2lheBqU_ssv2fEg7XSiyl0_Jtf24RQubw3IWp7fc"",""'LC-2 BOM'!C2:AF1000""),AB$1,FALSE)"),"WFF LC-2 GN2 HVAC/ECS - MP-109")</f>
        <v>WFF LC-2 GN2 HVAC/ECS - MP-109</v>
      </c>
      <c r="AI160" s="40" t="str">
        <f ca="1">IFERROR(__xludf.DUMMYFUNCTION("VLOOKUP($D352,IMPORTRANGE(""1F5N2lheBqU_ssv2fEg7XSiyl0_Jtf24RQubw3IWp7fc"",""'LC-2 BOM'!C2:AF1000""),AB$1,FALSE)"),"WFF LC-2 GN2 HVAC/ECS - MP-109")</f>
        <v>WFF LC-2 GN2 HVAC/ECS - MP-109</v>
      </c>
      <c r="AJ160" s="40" t="str">
        <f ca="1">IFERROR(__xludf.DUMMYFUNCTION("VLOOKUP($D352,IMPORTRANGE(""1F5N2lheBqU_ssv2fEg7XSiyl0_Jtf24RQubw3IWp7fc"",""'LC-2 BOM'!C2:AF1000""),AB$1,FALSE)"),"WFF LC-2 GN2 HVAC/ECS - MP-109")</f>
        <v>WFF LC-2 GN2 HVAC/ECS - MP-109</v>
      </c>
      <c r="AK160" s="40" t="str">
        <f ca="1">IFERROR(__xludf.DUMMYFUNCTION("VLOOKUP($D352,IMPORTRANGE(""1F5N2lheBqU_ssv2fEg7XSiyl0_Jtf24RQubw3IWp7fc"",""'LC-2 BOM'!C2:AF1000""),AB$1,FALSE)"),"WFF LC-2 GN2 HVAC/ECS - MP-109")</f>
        <v>WFF LC-2 GN2 HVAC/ECS - MP-109</v>
      </c>
      <c r="AL160" s="40" t="str">
        <f ca="1">IFERROR(__xludf.DUMMYFUNCTION("VLOOKUP($D352,IMPORTRANGE(""1F5N2lheBqU_ssv2fEg7XSiyl0_Jtf24RQubw3IWp7fc"",""'LC-2 BOM'!C2:AF1000""),AB$1,FALSE)"),"WFF LC-2 GN2 HVAC/ECS - MP-109")</f>
        <v>WFF LC-2 GN2 HVAC/ECS - MP-109</v>
      </c>
      <c r="AM160" s="40" t="str">
        <f ca="1">IFERROR(__xludf.DUMMYFUNCTION("VLOOKUP($D352,IMPORTRANGE(""1F5N2lheBqU_ssv2fEg7XSiyl0_Jtf24RQubw3IWp7fc"",""'LC-2 BOM'!C2:AF1000""),AB$1,FALSE)"),"WFF LC-2 GN2 HVAC/ECS - MP-109")</f>
        <v>WFF LC-2 GN2 HVAC/ECS - MP-109</v>
      </c>
      <c r="AN160" s="40" t="str">
        <f ca="1">IFERROR(__xludf.DUMMYFUNCTION("VLOOKUP($D352,IMPORTRANGE(""1F5N2lheBqU_ssv2fEg7XSiyl0_Jtf24RQubw3IWp7fc"",""'LC-2 BOM'!C2:AF1000""),AB$1,FALSE)"),"WFF LC-2 GN2 HVAC/ECS - MP-109")</f>
        <v>WFF LC-2 GN2 HVAC/ECS - MP-109</v>
      </c>
      <c r="AO160" s="40" t="str">
        <f ca="1">IFERROR(__xludf.DUMMYFUNCTION("VLOOKUP($D352,IMPORTRANGE(""1F5N2lheBqU_ssv2fEg7XSiyl0_Jtf24RQubw3IWp7fc"",""'LC-2 BOM'!C2:AF1000""),AB$1,FALSE)"),"WFF LC-2 GN2 HVAC/ECS - MP-109")</f>
        <v>WFF LC-2 GN2 HVAC/ECS - MP-109</v>
      </c>
      <c r="AP160" s="40" t="str">
        <f ca="1">IFERROR(__xludf.DUMMYFUNCTION("VLOOKUP($D352,IMPORTRANGE(""1F5N2lheBqU_ssv2fEg7XSiyl0_Jtf24RQubw3IWp7fc"",""'LC-2 BOM'!C2:AF1000""),AB$1,FALSE)"),"WFF LC-2 GN2 HVAC/ECS - MP-109")</f>
        <v>WFF LC-2 GN2 HVAC/ECS - MP-109</v>
      </c>
      <c r="AQ160" s="40" t="str">
        <f ca="1">IFERROR(__xludf.DUMMYFUNCTION("VLOOKUP($D352,IMPORTRANGE(""1F5N2lheBqU_ssv2fEg7XSiyl0_Jtf24RQubw3IWp7fc"",""'LC-2 BOM'!C2:AF1000""),AB$1,FALSE)"),"WFF LC-2 GN2 HVAC/ECS - MP-109")</f>
        <v>WFF LC-2 GN2 HVAC/ECS - MP-109</v>
      </c>
      <c r="AR160" s="40" t="str">
        <f ca="1">IFERROR(__xludf.DUMMYFUNCTION("VLOOKUP($D352,IMPORTRANGE(""1F5N2lheBqU_ssv2fEg7XSiyl0_Jtf24RQubw3IWp7fc"",""'LC-2 BOM'!C2:AF1000""),AB$1,FALSE)"),"WFF LC-2 GN2 HVAC/ECS - MP-109")</f>
        <v>WFF LC-2 GN2 HVAC/ECS - MP-109</v>
      </c>
      <c r="AS160" s="40" t="str">
        <f ca="1">IFERROR(__xludf.DUMMYFUNCTION("VLOOKUP($D352,IMPORTRANGE(""1F5N2lheBqU_ssv2fEg7XSiyl0_Jtf24RQubw3IWp7fc"",""'LC-2 BOM'!C2:AF1000""),AB$1,FALSE)"),"WFF LC-2 GN2 HVAC/ECS - MP-109")</f>
        <v>WFF LC-2 GN2 HVAC/ECS - MP-109</v>
      </c>
      <c r="AT160" s="40" t="str">
        <f ca="1">IFERROR(__xludf.DUMMYFUNCTION("VLOOKUP($D352,IMPORTRANGE(""1F5N2lheBqU_ssv2fEg7XSiyl0_Jtf24RQubw3IWp7fc"",""'LC-2 BOM'!C2:AF1000""),AB$1,FALSE)"),"WFF LC-2 GN2 HVAC/ECS - MP-109")</f>
        <v>WFF LC-2 GN2 HVAC/ECS - MP-109</v>
      </c>
      <c r="AU160" s="40" t="str">
        <f ca="1">IFERROR(__xludf.DUMMYFUNCTION("VLOOKUP($D352,IMPORTRANGE(""1F5N2lheBqU_ssv2fEg7XSiyl0_Jtf24RQubw3IWp7fc"",""'LC-2 BOM'!C2:AF1000""),AB$1,FALSE)"),"WFF LC-2 GN2 HVAC/ECS - MP-109")</f>
        <v>WFF LC-2 GN2 HVAC/ECS - MP-109</v>
      </c>
      <c r="AV160" s="40" t="str">
        <f ca="1">IFERROR(__xludf.DUMMYFUNCTION("VLOOKUP($D352,IMPORTRANGE(""1F5N2lheBqU_ssv2fEg7XSiyl0_Jtf24RQubw3IWp7fc"",""'LC-2 BOM'!C2:AF1000""),AB$1,FALSE)"),"WFF LC-2 GN2 HVAC/ECS - MP-109")</f>
        <v>WFF LC-2 GN2 HVAC/ECS - MP-109</v>
      </c>
      <c r="AW160" s="40" t="str">
        <f ca="1">IFERROR(__xludf.DUMMYFUNCTION("VLOOKUP($D352,IMPORTRANGE(""1F5N2lheBqU_ssv2fEg7XSiyl0_Jtf24RQubw3IWp7fc"",""'LC-2 BOM'!C2:AF1000""),AB$1,FALSE)"),"WFF LC-2 GN2 HVAC/ECS - MP-109")</f>
        <v>WFF LC-2 GN2 HVAC/ECS - MP-109</v>
      </c>
      <c r="AX160" s="40" t="str">
        <f ca="1">IFERROR(__xludf.DUMMYFUNCTION("VLOOKUP($D352,IMPORTRANGE(""1F5N2lheBqU_ssv2fEg7XSiyl0_Jtf24RQubw3IWp7fc"",""'LC-2 BOM'!C2:AF1000""),AB$1,FALSE)"),"WFF LC-2 GN2 HVAC/ECS - MP-109")</f>
        <v>WFF LC-2 GN2 HVAC/ECS - MP-109</v>
      </c>
      <c r="AY160" s="40" t="str">
        <f ca="1">IFERROR(__xludf.DUMMYFUNCTION("VLOOKUP($D352,IMPORTRANGE(""1F5N2lheBqU_ssv2fEg7XSiyl0_Jtf24RQubw3IWp7fc"",""'LC-2 BOM'!C2:AF1000""),AB$1,FALSE)"),"WFF LC-2 GN2 HVAC/ECS - MP-109")</f>
        <v>WFF LC-2 GN2 HVAC/ECS - MP-109</v>
      </c>
      <c r="AZ160" s="40" t="str">
        <f ca="1">IFERROR(__xludf.DUMMYFUNCTION("VLOOKUP($D352,IMPORTRANGE(""1F5N2lheBqU_ssv2fEg7XSiyl0_Jtf24RQubw3IWp7fc"",""'LC-2 BOM'!C2:AF1000""),AB$1,FALSE)"),"WFF LC-2 GN2 HVAC/ECS - MP-109")</f>
        <v>WFF LC-2 GN2 HVAC/ECS - MP-109</v>
      </c>
      <c r="BA160" s="40" t="str">
        <f ca="1">IFERROR(__xludf.DUMMYFUNCTION("VLOOKUP($D352,IMPORTRANGE(""1F5N2lheBqU_ssv2fEg7XSiyl0_Jtf24RQubw3IWp7fc"",""'LC-2 BOM'!C2:AF1000""),AB$1,FALSE)"),"WFF LC-2 GN2 HVAC/ECS - MP-109")</f>
        <v>WFF LC-2 GN2 HVAC/ECS - MP-109</v>
      </c>
    </row>
    <row r="161" spans="1:53" ht="25.5">
      <c r="A161" s="119" t="str">
        <f>CONCATENATE(VLOOKUP(E161,Systems,2,FALSE),"-",VLOOKUP(F161,Subsystems,2,FALSE),"-",VLOOKUP(G161,Components,2,FALSE),"-",VLOOKUP(R161,Metrics,2,FALSE),"-",B161)</f>
        <v>HVAC-PP-PVL-Pos-105</v>
      </c>
      <c r="B161" s="100">
        <v>105</v>
      </c>
      <c r="C161" s="99" t="s">
        <v>443</v>
      </c>
      <c r="D161" s="119" t="s">
        <v>444</v>
      </c>
      <c r="E161" s="99" t="s">
        <v>431</v>
      </c>
      <c r="F161" s="99" t="s">
        <v>445</v>
      </c>
      <c r="G161" s="99" t="s">
        <v>146</v>
      </c>
      <c r="H161" s="100" t="s">
        <v>152</v>
      </c>
      <c r="I161" s="100" t="str">
        <f>VLOOKUP(L161,InterfaceCards,2,FALSE)</f>
        <v>N1</v>
      </c>
      <c r="J161" s="39" t="str">
        <f>VLOOKUP(I161,'REF - Interface Cards'!$F$2:$G$11,2,FALSE)</f>
        <v>CB2</v>
      </c>
      <c r="K161" s="267">
        <f>VLOOKUP(L161,InterfaceCards,3,FALSE)</f>
        <v>7</v>
      </c>
      <c r="L161" s="99" t="s">
        <v>246</v>
      </c>
      <c r="M161" s="99">
        <v>4</v>
      </c>
      <c r="N161" s="96" t="s">
        <v>108</v>
      </c>
      <c r="O161" s="100" t="s">
        <v>247</v>
      </c>
      <c r="P161" s="205"/>
      <c r="Q161" s="205"/>
      <c r="R161" s="100" t="s">
        <v>149</v>
      </c>
      <c r="S161" s="99" t="s">
        <v>150</v>
      </c>
      <c r="T161" s="100"/>
      <c r="U161" s="205"/>
      <c r="V161" s="205" t="b">
        <v>0</v>
      </c>
      <c r="W161" s="115" t="str">
        <f>CONCATENATE(L161,":",N161)</f>
        <v>AO2:02</v>
      </c>
      <c r="X161" s="40" t="str">
        <f ca="1">IFERROR(__xludf.DUMMYFUNCTION("VLOOKUP($D119,IMPORTRANGE(""1F5N2lheBqU_ssv2fEg7XSiyl0_Jtf24RQubw3IWp7fc"",""'LC-2 BOM'!C2:AF1000""),X$1,FALSE)"),"05C360")</f>
        <v>05C360</v>
      </c>
      <c r="Y161" s="40" t="str">
        <f ca="1">IFERROR(__xludf.DUMMYFUNCTION("VLOOKUP($D399,IMPORTRANGE(""1F5N2lheBqU_ssv2fEg7XSiyl0_Jtf24RQubw3IWp7fc"",""'LC-2 BOM'!C2:AF900""),Y$1,FALSE)"),"Actuator")</f>
        <v>Actuator</v>
      </c>
      <c r="Z161" s="40" t="str">
        <f ca="1">IFERROR(__xludf.DUMMYFUNCTION("VLOOKUP($D399,IMPORTRANGE(""1F5N2lheBqU_ssv2fEg7XSiyl0_Jtf24RQubw3IWp7fc"",""'LC-2 BOM'!C2:AF900""),Y$1,FALSE)"),"Actuator")</f>
        <v>Actuator</v>
      </c>
      <c r="AA161" s="40" t="str">
        <f ca="1">IFERROR(__xludf.DUMMYFUNCTION("VLOOKUP($D399,IMPORTRANGE(""1F5N2lheBqU_ssv2fEg7XSiyl0_Jtf24RQubw3IWp7fc"",""'LC-2 BOM'!C2:AF900""),Y$1,FALSE)"),"Actuator")</f>
        <v>Actuator</v>
      </c>
      <c r="AB161" s="40" t="str">
        <f ca="1">IFERROR(__xludf.DUMMYFUNCTION("VLOOKUP($D399,IMPORTRANGE(""1F5N2lheBqU_ssv2fEg7XSiyl0_Jtf24RQubw3IWp7fc"",""'LC-2 BOM'!C2:AF1000""),AB$1,FALSE)"),"WFF LC-2 GN2 HVAC/ECS - MP-109")</f>
        <v>WFF LC-2 GN2 HVAC/ECS - MP-109</v>
      </c>
      <c r="AC161" s="40" t="str">
        <f ca="1">IFERROR(__xludf.DUMMYFUNCTION("VLOOKUP($D399,IMPORTRANGE(""1F5N2lheBqU_ssv2fEg7XSiyl0_Jtf24RQubw3IWp7fc"",""'LC-2 BOM'!C2:AF1000""),AB$1,FALSE)"),"WFF LC-2 GN2 HVAC/ECS - MP-109")</f>
        <v>WFF LC-2 GN2 HVAC/ECS - MP-109</v>
      </c>
      <c r="AD161" s="40" t="str">
        <f ca="1">IFERROR(__xludf.DUMMYFUNCTION("VLOOKUP($D399,IMPORTRANGE(""1F5N2lheBqU_ssv2fEg7XSiyl0_Jtf24RQubw3IWp7fc"",""'LC-2 BOM'!C2:AF1000""),AB$1,FALSE)"),"WFF LC-2 GN2 HVAC/ECS - MP-109")</f>
        <v>WFF LC-2 GN2 HVAC/ECS - MP-109</v>
      </c>
      <c r="AE161" s="40" t="str">
        <f ca="1">IFERROR(__xludf.DUMMYFUNCTION("VLOOKUP($D399,IMPORTRANGE(""1F5N2lheBqU_ssv2fEg7XSiyl0_Jtf24RQubw3IWp7fc"",""'LC-2 BOM'!C2:AF1000""),AB$1,FALSE)"),"WFF LC-2 GN2 HVAC/ECS - MP-109")</f>
        <v>WFF LC-2 GN2 HVAC/ECS - MP-109</v>
      </c>
      <c r="AF161" s="40" t="str">
        <f ca="1">IFERROR(__xludf.DUMMYFUNCTION("VLOOKUP($D399,IMPORTRANGE(""1F5N2lheBqU_ssv2fEg7XSiyl0_Jtf24RQubw3IWp7fc"",""'LC-2 BOM'!C2:AF1000""),AB$1,FALSE)"),"WFF LC-2 GN2 HVAC/ECS - MP-109")</f>
        <v>WFF LC-2 GN2 HVAC/ECS - MP-109</v>
      </c>
      <c r="AG161" s="40" t="str">
        <f ca="1">IFERROR(__xludf.DUMMYFUNCTION("VLOOKUP($D399,IMPORTRANGE(""1F5N2lheBqU_ssv2fEg7XSiyl0_Jtf24RQubw3IWp7fc"",""'LC-2 BOM'!C2:AF1000""),AB$1,FALSE)"),"WFF LC-2 GN2 HVAC/ECS - MP-109")</f>
        <v>WFF LC-2 GN2 HVAC/ECS - MP-109</v>
      </c>
      <c r="AH161" s="40" t="str">
        <f ca="1">IFERROR(__xludf.DUMMYFUNCTION("VLOOKUP($D399,IMPORTRANGE(""1F5N2lheBqU_ssv2fEg7XSiyl0_Jtf24RQubw3IWp7fc"",""'LC-2 BOM'!C2:AF1000""),AB$1,FALSE)"),"WFF LC-2 GN2 HVAC/ECS - MP-109")</f>
        <v>WFF LC-2 GN2 HVAC/ECS - MP-109</v>
      </c>
      <c r="AI161" s="40" t="str">
        <f ca="1">IFERROR(__xludf.DUMMYFUNCTION("VLOOKUP($D399,IMPORTRANGE(""1F5N2lheBqU_ssv2fEg7XSiyl0_Jtf24RQubw3IWp7fc"",""'LC-2 BOM'!C2:AF1000""),AB$1,FALSE)"),"WFF LC-2 GN2 HVAC/ECS - MP-109")</f>
        <v>WFF LC-2 GN2 HVAC/ECS - MP-109</v>
      </c>
      <c r="AJ161" s="40" t="str">
        <f ca="1">IFERROR(__xludf.DUMMYFUNCTION("VLOOKUP($D399,IMPORTRANGE(""1F5N2lheBqU_ssv2fEg7XSiyl0_Jtf24RQubw3IWp7fc"",""'LC-2 BOM'!C2:AF1000""),AB$1,FALSE)"),"WFF LC-2 GN2 HVAC/ECS - MP-109")</f>
        <v>WFF LC-2 GN2 HVAC/ECS - MP-109</v>
      </c>
      <c r="AK161" s="40" t="str">
        <f ca="1">IFERROR(__xludf.DUMMYFUNCTION("VLOOKUP($D399,IMPORTRANGE(""1F5N2lheBqU_ssv2fEg7XSiyl0_Jtf24RQubw3IWp7fc"",""'LC-2 BOM'!C2:AF1000""),AB$1,FALSE)"),"WFF LC-2 GN2 HVAC/ECS - MP-109")</f>
        <v>WFF LC-2 GN2 HVAC/ECS - MP-109</v>
      </c>
      <c r="AL161" s="40" t="str">
        <f ca="1">IFERROR(__xludf.DUMMYFUNCTION("VLOOKUP($D399,IMPORTRANGE(""1F5N2lheBqU_ssv2fEg7XSiyl0_Jtf24RQubw3IWp7fc"",""'LC-2 BOM'!C2:AF1000""),AB$1,FALSE)"),"WFF LC-2 GN2 HVAC/ECS - MP-109")</f>
        <v>WFF LC-2 GN2 HVAC/ECS - MP-109</v>
      </c>
      <c r="AM161" s="40" t="str">
        <f ca="1">IFERROR(__xludf.DUMMYFUNCTION("VLOOKUP($D399,IMPORTRANGE(""1F5N2lheBqU_ssv2fEg7XSiyl0_Jtf24RQubw3IWp7fc"",""'LC-2 BOM'!C2:AF1000""),AB$1,FALSE)"),"WFF LC-2 GN2 HVAC/ECS - MP-109")</f>
        <v>WFF LC-2 GN2 HVAC/ECS - MP-109</v>
      </c>
      <c r="AN161" s="40" t="str">
        <f ca="1">IFERROR(__xludf.DUMMYFUNCTION("VLOOKUP($D399,IMPORTRANGE(""1F5N2lheBqU_ssv2fEg7XSiyl0_Jtf24RQubw3IWp7fc"",""'LC-2 BOM'!C2:AF1000""),AB$1,FALSE)"),"WFF LC-2 GN2 HVAC/ECS - MP-109")</f>
        <v>WFF LC-2 GN2 HVAC/ECS - MP-109</v>
      </c>
      <c r="AO161" s="40" t="str">
        <f ca="1">IFERROR(__xludf.DUMMYFUNCTION("VLOOKUP($D399,IMPORTRANGE(""1F5N2lheBqU_ssv2fEg7XSiyl0_Jtf24RQubw3IWp7fc"",""'LC-2 BOM'!C2:AF1000""),AB$1,FALSE)"),"WFF LC-2 GN2 HVAC/ECS - MP-109")</f>
        <v>WFF LC-2 GN2 HVAC/ECS - MP-109</v>
      </c>
      <c r="AP161" s="40" t="str">
        <f ca="1">IFERROR(__xludf.DUMMYFUNCTION("VLOOKUP($D399,IMPORTRANGE(""1F5N2lheBqU_ssv2fEg7XSiyl0_Jtf24RQubw3IWp7fc"",""'LC-2 BOM'!C2:AF1000""),AB$1,FALSE)"),"WFF LC-2 GN2 HVAC/ECS - MP-109")</f>
        <v>WFF LC-2 GN2 HVAC/ECS - MP-109</v>
      </c>
      <c r="AQ161" s="40" t="str">
        <f ca="1">IFERROR(__xludf.DUMMYFUNCTION("VLOOKUP($D399,IMPORTRANGE(""1F5N2lheBqU_ssv2fEg7XSiyl0_Jtf24RQubw3IWp7fc"",""'LC-2 BOM'!C2:AF1000""),AB$1,FALSE)"),"WFF LC-2 GN2 HVAC/ECS - MP-109")</f>
        <v>WFF LC-2 GN2 HVAC/ECS - MP-109</v>
      </c>
      <c r="AR161" s="40" t="str">
        <f ca="1">IFERROR(__xludf.DUMMYFUNCTION("VLOOKUP($D399,IMPORTRANGE(""1F5N2lheBqU_ssv2fEg7XSiyl0_Jtf24RQubw3IWp7fc"",""'LC-2 BOM'!C2:AF1000""),AB$1,FALSE)"),"WFF LC-2 GN2 HVAC/ECS - MP-109")</f>
        <v>WFF LC-2 GN2 HVAC/ECS - MP-109</v>
      </c>
      <c r="AS161" s="40" t="str">
        <f ca="1">IFERROR(__xludf.DUMMYFUNCTION("VLOOKUP($D399,IMPORTRANGE(""1F5N2lheBqU_ssv2fEg7XSiyl0_Jtf24RQubw3IWp7fc"",""'LC-2 BOM'!C2:AF1000""),AB$1,FALSE)"),"WFF LC-2 GN2 HVAC/ECS - MP-109")</f>
        <v>WFF LC-2 GN2 HVAC/ECS - MP-109</v>
      </c>
      <c r="AT161" s="40" t="str">
        <f ca="1">IFERROR(__xludf.DUMMYFUNCTION("VLOOKUP($D399,IMPORTRANGE(""1F5N2lheBqU_ssv2fEg7XSiyl0_Jtf24RQubw3IWp7fc"",""'LC-2 BOM'!C2:AF1000""),AB$1,FALSE)"),"WFF LC-2 GN2 HVAC/ECS - MP-109")</f>
        <v>WFF LC-2 GN2 HVAC/ECS - MP-109</v>
      </c>
      <c r="AU161" s="40" t="str">
        <f ca="1">IFERROR(__xludf.DUMMYFUNCTION("VLOOKUP($D399,IMPORTRANGE(""1F5N2lheBqU_ssv2fEg7XSiyl0_Jtf24RQubw3IWp7fc"",""'LC-2 BOM'!C2:AF1000""),AB$1,FALSE)"),"WFF LC-2 GN2 HVAC/ECS - MP-109")</f>
        <v>WFF LC-2 GN2 HVAC/ECS - MP-109</v>
      </c>
      <c r="AV161" s="40" t="str">
        <f ca="1">IFERROR(__xludf.DUMMYFUNCTION("VLOOKUP($D399,IMPORTRANGE(""1F5N2lheBqU_ssv2fEg7XSiyl0_Jtf24RQubw3IWp7fc"",""'LC-2 BOM'!C2:AF1000""),AB$1,FALSE)"),"WFF LC-2 GN2 HVAC/ECS - MP-109")</f>
        <v>WFF LC-2 GN2 HVAC/ECS - MP-109</v>
      </c>
      <c r="AW161" s="40" t="str">
        <f ca="1">IFERROR(__xludf.DUMMYFUNCTION("VLOOKUP($D399,IMPORTRANGE(""1F5N2lheBqU_ssv2fEg7XSiyl0_Jtf24RQubw3IWp7fc"",""'LC-2 BOM'!C2:AF1000""),AB$1,FALSE)"),"WFF LC-2 GN2 HVAC/ECS - MP-109")</f>
        <v>WFF LC-2 GN2 HVAC/ECS - MP-109</v>
      </c>
      <c r="AX161" s="40" t="str">
        <f ca="1">IFERROR(__xludf.DUMMYFUNCTION("VLOOKUP($D399,IMPORTRANGE(""1F5N2lheBqU_ssv2fEg7XSiyl0_Jtf24RQubw3IWp7fc"",""'LC-2 BOM'!C2:AF1000""),AB$1,FALSE)"),"WFF LC-2 GN2 HVAC/ECS - MP-109")</f>
        <v>WFF LC-2 GN2 HVAC/ECS - MP-109</v>
      </c>
      <c r="AY161" s="40" t="str">
        <f ca="1">IFERROR(__xludf.DUMMYFUNCTION("VLOOKUP($D399,IMPORTRANGE(""1F5N2lheBqU_ssv2fEg7XSiyl0_Jtf24RQubw3IWp7fc"",""'LC-2 BOM'!C2:AF1000""),AB$1,FALSE)"),"WFF LC-2 GN2 HVAC/ECS - MP-109")</f>
        <v>WFF LC-2 GN2 HVAC/ECS - MP-109</v>
      </c>
      <c r="AZ161" s="40" t="str">
        <f ca="1">IFERROR(__xludf.DUMMYFUNCTION("VLOOKUP($D399,IMPORTRANGE(""1F5N2lheBqU_ssv2fEg7XSiyl0_Jtf24RQubw3IWp7fc"",""'LC-2 BOM'!C2:AF1000""),AB$1,FALSE)"),"WFF LC-2 GN2 HVAC/ECS - MP-109")</f>
        <v>WFF LC-2 GN2 HVAC/ECS - MP-109</v>
      </c>
      <c r="BA161" s="40" t="str">
        <f ca="1">IFERROR(__xludf.DUMMYFUNCTION("VLOOKUP($D399,IMPORTRANGE(""1F5N2lheBqU_ssv2fEg7XSiyl0_Jtf24RQubw3IWp7fc"",""'LC-2 BOM'!C2:AF1000""),AB$1,FALSE)"),"WFF LC-2 GN2 HVAC/ECS - MP-109")</f>
        <v>WFF LC-2 GN2 HVAC/ECS - MP-109</v>
      </c>
    </row>
    <row r="162" spans="1:53" ht="14.25">
      <c r="A162" s="119" t="str">
        <f>CONCATENATE(VLOOKUP(E162,Systems,2,FALSE),"-",VLOOKUP(F162,Subsystems,2,FALSE),"-",VLOOKUP(G162,Components,2,FALSE),"-",VLOOKUP(R162,Metrics,2,FALSE),"-",B162)</f>
        <v>HVAC-PP-PVL-Pos-113</v>
      </c>
      <c r="B162" s="100">
        <v>113</v>
      </c>
      <c r="C162" s="99" t="s">
        <v>443</v>
      </c>
      <c r="D162" s="119" t="s">
        <v>446</v>
      </c>
      <c r="E162" s="99" t="s">
        <v>431</v>
      </c>
      <c r="F162" s="99" t="s">
        <v>445</v>
      </c>
      <c r="G162" s="99" t="s">
        <v>146</v>
      </c>
      <c r="H162" s="100" t="s">
        <v>147</v>
      </c>
      <c r="I162" s="100" t="str">
        <f>VLOOKUP(L162,InterfaceCards,2,FALSE)</f>
        <v>N1</v>
      </c>
      <c r="J162" s="39" t="str">
        <f>VLOOKUP(I162,'REF - Interface Cards'!$F$2:$G$11,2,FALSE)</f>
        <v>CB2</v>
      </c>
      <c r="K162" s="267">
        <f>VLOOKUP(L162,InterfaceCards,3,FALSE)</f>
        <v>2</v>
      </c>
      <c r="L162" s="99" t="s">
        <v>435</v>
      </c>
      <c r="M162" s="99">
        <v>15</v>
      </c>
      <c r="N162" s="96">
        <v>12</v>
      </c>
      <c r="O162" s="100" t="s">
        <v>247</v>
      </c>
      <c r="P162" s="205"/>
      <c r="Q162" s="205"/>
      <c r="R162" s="100" t="s">
        <v>149</v>
      </c>
      <c r="S162" s="99" t="s">
        <v>150</v>
      </c>
      <c r="T162" s="100"/>
      <c r="U162" s="205"/>
      <c r="V162" s="205" t="b">
        <v>0</v>
      </c>
      <c r="W162" s="115" t="str">
        <f>CONCATENATE(L162,":",N162)</f>
        <v>AI1:12</v>
      </c>
      <c r="X162" s="40" t="str">
        <f ca="1">IFERROR(__xludf.DUMMYFUNCTION("VLOOKUP($D119,IMPORTRANGE(""1F5N2lheBqU_ssv2fEg7XSiyl0_Jtf24RQubw3IWp7fc"",""'LC-2 BOM'!C2:AF1000""),X$1,FALSE)"),"05C360")</f>
        <v>05C360</v>
      </c>
      <c r="Y162" s="40" t="str">
        <f ca="1">IFERROR(__xludf.DUMMYFUNCTION("VLOOKUP($D353,IMPORTRANGE(""1F5N2lheBqU_ssv2fEg7XSiyl0_Jtf24RQubw3IWp7fc"",""'LC-2 BOM'!C2:AF900""),Y$1,FALSE)"),"Controller / Postion Feedback")</f>
        <v>Controller / Postion Feedback</v>
      </c>
      <c r="Z162" s="40" t="str">
        <f ca="1">IFERROR(__xludf.DUMMYFUNCTION("VLOOKUP($D353,IMPORTRANGE(""1F5N2lheBqU_ssv2fEg7XSiyl0_Jtf24RQubw3IWp7fc"",""'LC-2 BOM'!C2:AF900""),Y$1,FALSE)"),"Controller / Postion Feedback")</f>
        <v>Controller / Postion Feedback</v>
      </c>
      <c r="AA162" s="40" t="str">
        <f ca="1">IFERROR(__xludf.DUMMYFUNCTION("VLOOKUP($D353,IMPORTRANGE(""1F5N2lheBqU_ssv2fEg7XSiyl0_Jtf24RQubw3IWp7fc"",""'LC-2 BOM'!C2:AF900""),Y$1,FALSE)"),"Controller / Postion Feedback")</f>
        <v>Controller / Postion Feedback</v>
      </c>
      <c r="AB162" s="40" t="str">
        <f ca="1">IFERROR(__xludf.DUMMYFUNCTION("VLOOKUP($D353,IMPORTRANGE(""1F5N2lheBqU_ssv2fEg7XSiyl0_Jtf24RQubw3IWp7fc"",""'LC-2 BOM'!C2:AF1000""),AB$1,FALSE)"),"WFF LC-2 GN2 HVAC/ECS - MP-109")</f>
        <v>WFF LC-2 GN2 HVAC/ECS - MP-109</v>
      </c>
      <c r="AC162" s="40" t="str">
        <f ca="1">IFERROR(__xludf.DUMMYFUNCTION("VLOOKUP($D353,IMPORTRANGE(""1F5N2lheBqU_ssv2fEg7XSiyl0_Jtf24RQubw3IWp7fc"",""'LC-2 BOM'!C2:AF1000""),AB$1,FALSE)"),"WFF LC-2 GN2 HVAC/ECS - MP-109")</f>
        <v>WFF LC-2 GN2 HVAC/ECS - MP-109</v>
      </c>
      <c r="AD162" s="40" t="str">
        <f ca="1">IFERROR(__xludf.DUMMYFUNCTION("VLOOKUP($D353,IMPORTRANGE(""1F5N2lheBqU_ssv2fEg7XSiyl0_Jtf24RQubw3IWp7fc"",""'LC-2 BOM'!C2:AF1000""),AB$1,FALSE)"),"WFF LC-2 GN2 HVAC/ECS - MP-109")</f>
        <v>WFF LC-2 GN2 HVAC/ECS - MP-109</v>
      </c>
      <c r="AE162" s="40" t="str">
        <f ca="1">IFERROR(__xludf.DUMMYFUNCTION("VLOOKUP($D353,IMPORTRANGE(""1F5N2lheBqU_ssv2fEg7XSiyl0_Jtf24RQubw3IWp7fc"",""'LC-2 BOM'!C2:AF1000""),AB$1,FALSE)"),"WFF LC-2 GN2 HVAC/ECS - MP-109")</f>
        <v>WFF LC-2 GN2 HVAC/ECS - MP-109</v>
      </c>
      <c r="AF162" s="40" t="str">
        <f ca="1">IFERROR(__xludf.DUMMYFUNCTION("VLOOKUP($D353,IMPORTRANGE(""1F5N2lheBqU_ssv2fEg7XSiyl0_Jtf24RQubw3IWp7fc"",""'LC-2 BOM'!C2:AF1000""),AB$1,FALSE)"),"WFF LC-2 GN2 HVAC/ECS - MP-109")</f>
        <v>WFF LC-2 GN2 HVAC/ECS - MP-109</v>
      </c>
      <c r="AG162" s="40" t="str">
        <f ca="1">IFERROR(__xludf.DUMMYFUNCTION("VLOOKUP($D353,IMPORTRANGE(""1F5N2lheBqU_ssv2fEg7XSiyl0_Jtf24RQubw3IWp7fc"",""'LC-2 BOM'!C2:AF1000""),AB$1,FALSE)"),"WFF LC-2 GN2 HVAC/ECS - MP-109")</f>
        <v>WFF LC-2 GN2 HVAC/ECS - MP-109</v>
      </c>
      <c r="AH162" s="40" t="str">
        <f ca="1">IFERROR(__xludf.DUMMYFUNCTION("VLOOKUP($D353,IMPORTRANGE(""1F5N2lheBqU_ssv2fEg7XSiyl0_Jtf24RQubw3IWp7fc"",""'LC-2 BOM'!C2:AF1000""),AB$1,FALSE)"),"WFF LC-2 GN2 HVAC/ECS - MP-109")</f>
        <v>WFF LC-2 GN2 HVAC/ECS - MP-109</v>
      </c>
      <c r="AI162" s="40" t="str">
        <f ca="1">IFERROR(__xludf.DUMMYFUNCTION("VLOOKUP($D353,IMPORTRANGE(""1F5N2lheBqU_ssv2fEg7XSiyl0_Jtf24RQubw3IWp7fc"",""'LC-2 BOM'!C2:AF1000""),AB$1,FALSE)"),"WFF LC-2 GN2 HVAC/ECS - MP-109")</f>
        <v>WFF LC-2 GN2 HVAC/ECS - MP-109</v>
      </c>
      <c r="AJ162" s="40" t="str">
        <f ca="1">IFERROR(__xludf.DUMMYFUNCTION("VLOOKUP($D353,IMPORTRANGE(""1F5N2lheBqU_ssv2fEg7XSiyl0_Jtf24RQubw3IWp7fc"",""'LC-2 BOM'!C2:AF1000""),AB$1,FALSE)"),"WFF LC-2 GN2 HVAC/ECS - MP-109")</f>
        <v>WFF LC-2 GN2 HVAC/ECS - MP-109</v>
      </c>
      <c r="AK162" s="40" t="str">
        <f ca="1">IFERROR(__xludf.DUMMYFUNCTION("VLOOKUP($D353,IMPORTRANGE(""1F5N2lheBqU_ssv2fEg7XSiyl0_Jtf24RQubw3IWp7fc"",""'LC-2 BOM'!C2:AF1000""),AB$1,FALSE)"),"WFF LC-2 GN2 HVAC/ECS - MP-109")</f>
        <v>WFF LC-2 GN2 HVAC/ECS - MP-109</v>
      </c>
      <c r="AL162" s="40" t="str">
        <f ca="1">IFERROR(__xludf.DUMMYFUNCTION("VLOOKUP($D353,IMPORTRANGE(""1F5N2lheBqU_ssv2fEg7XSiyl0_Jtf24RQubw3IWp7fc"",""'LC-2 BOM'!C2:AF1000""),AB$1,FALSE)"),"WFF LC-2 GN2 HVAC/ECS - MP-109")</f>
        <v>WFF LC-2 GN2 HVAC/ECS - MP-109</v>
      </c>
      <c r="AM162" s="40" t="str">
        <f ca="1">IFERROR(__xludf.DUMMYFUNCTION("VLOOKUP($D353,IMPORTRANGE(""1F5N2lheBqU_ssv2fEg7XSiyl0_Jtf24RQubw3IWp7fc"",""'LC-2 BOM'!C2:AF1000""),AB$1,FALSE)"),"WFF LC-2 GN2 HVAC/ECS - MP-109")</f>
        <v>WFF LC-2 GN2 HVAC/ECS - MP-109</v>
      </c>
      <c r="AN162" s="40" t="str">
        <f ca="1">IFERROR(__xludf.DUMMYFUNCTION("VLOOKUP($D353,IMPORTRANGE(""1F5N2lheBqU_ssv2fEg7XSiyl0_Jtf24RQubw3IWp7fc"",""'LC-2 BOM'!C2:AF1000""),AB$1,FALSE)"),"WFF LC-2 GN2 HVAC/ECS - MP-109")</f>
        <v>WFF LC-2 GN2 HVAC/ECS - MP-109</v>
      </c>
      <c r="AO162" s="40" t="str">
        <f ca="1">IFERROR(__xludf.DUMMYFUNCTION("VLOOKUP($D353,IMPORTRANGE(""1F5N2lheBqU_ssv2fEg7XSiyl0_Jtf24RQubw3IWp7fc"",""'LC-2 BOM'!C2:AF1000""),AB$1,FALSE)"),"WFF LC-2 GN2 HVAC/ECS - MP-109")</f>
        <v>WFF LC-2 GN2 HVAC/ECS - MP-109</v>
      </c>
      <c r="AP162" s="40" t="str">
        <f ca="1">IFERROR(__xludf.DUMMYFUNCTION("VLOOKUP($D353,IMPORTRANGE(""1F5N2lheBqU_ssv2fEg7XSiyl0_Jtf24RQubw3IWp7fc"",""'LC-2 BOM'!C2:AF1000""),AB$1,FALSE)"),"WFF LC-2 GN2 HVAC/ECS - MP-109")</f>
        <v>WFF LC-2 GN2 HVAC/ECS - MP-109</v>
      </c>
      <c r="AQ162" s="40" t="str">
        <f ca="1">IFERROR(__xludf.DUMMYFUNCTION("VLOOKUP($D353,IMPORTRANGE(""1F5N2lheBqU_ssv2fEg7XSiyl0_Jtf24RQubw3IWp7fc"",""'LC-2 BOM'!C2:AF1000""),AB$1,FALSE)"),"WFF LC-2 GN2 HVAC/ECS - MP-109")</f>
        <v>WFF LC-2 GN2 HVAC/ECS - MP-109</v>
      </c>
      <c r="AR162" s="40" t="str">
        <f ca="1">IFERROR(__xludf.DUMMYFUNCTION("VLOOKUP($D353,IMPORTRANGE(""1F5N2lheBqU_ssv2fEg7XSiyl0_Jtf24RQubw3IWp7fc"",""'LC-2 BOM'!C2:AF1000""),AB$1,FALSE)"),"WFF LC-2 GN2 HVAC/ECS - MP-109")</f>
        <v>WFF LC-2 GN2 HVAC/ECS - MP-109</v>
      </c>
      <c r="AS162" s="40" t="str">
        <f ca="1">IFERROR(__xludf.DUMMYFUNCTION("VLOOKUP($D353,IMPORTRANGE(""1F5N2lheBqU_ssv2fEg7XSiyl0_Jtf24RQubw3IWp7fc"",""'LC-2 BOM'!C2:AF1000""),AB$1,FALSE)"),"WFF LC-2 GN2 HVAC/ECS - MP-109")</f>
        <v>WFF LC-2 GN2 HVAC/ECS - MP-109</v>
      </c>
      <c r="AT162" s="40" t="str">
        <f ca="1">IFERROR(__xludf.DUMMYFUNCTION("VLOOKUP($D353,IMPORTRANGE(""1F5N2lheBqU_ssv2fEg7XSiyl0_Jtf24RQubw3IWp7fc"",""'LC-2 BOM'!C2:AF1000""),AB$1,FALSE)"),"WFF LC-2 GN2 HVAC/ECS - MP-109")</f>
        <v>WFF LC-2 GN2 HVAC/ECS - MP-109</v>
      </c>
      <c r="AU162" s="40" t="str">
        <f ca="1">IFERROR(__xludf.DUMMYFUNCTION("VLOOKUP($D353,IMPORTRANGE(""1F5N2lheBqU_ssv2fEg7XSiyl0_Jtf24RQubw3IWp7fc"",""'LC-2 BOM'!C2:AF1000""),AB$1,FALSE)"),"WFF LC-2 GN2 HVAC/ECS - MP-109")</f>
        <v>WFF LC-2 GN2 HVAC/ECS - MP-109</v>
      </c>
      <c r="AV162" s="40" t="str">
        <f ca="1">IFERROR(__xludf.DUMMYFUNCTION("VLOOKUP($D353,IMPORTRANGE(""1F5N2lheBqU_ssv2fEg7XSiyl0_Jtf24RQubw3IWp7fc"",""'LC-2 BOM'!C2:AF1000""),AB$1,FALSE)"),"WFF LC-2 GN2 HVAC/ECS - MP-109")</f>
        <v>WFF LC-2 GN2 HVAC/ECS - MP-109</v>
      </c>
      <c r="AW162" s="40" t="str">
        <f ca="1">IFERROR(__xludf.DUMMYFUNCTION("VLOOKUP($D353,IMPORTRANGE(""1F5N2lheBqU_ssv2fEg7XSiyl0_Jtf24RQubw3IWp7fc"",""'LC-2 BOM'!C2:AF1000""),AB$1,FALSE)"),"WFF LC-2 GN2 HVAC/ECS - MP-109")</f>
        <v>WFF LC-2 GN2 HVAC/ECS - MP-109</v>
      </c>
      <c r="AX162" s="40" t="str">
        <f ca="1">IFERROR(__xludf.DUMMYFUNCTION("VLOOKUP($D353,IMPORTRANGE(""1F5N2lheBqU_ssv2fEg7XSiyl0_Jtf24RQubw3IWp7fc"",""'LC-2 BOM'!C2:AF1000""),AB$1,FALSE)"),"WFF LC-2 GN2 HVAC/ECS - MP-109")</f>
        <v>WFF LC-2 GN2 HVAC/ECS - MP-109</v>
      </c>
      <c r="AY162" s="40" t="str">
        <f ca="1">IFERROR(__xludf.DUMMYFUNCTION("VLOOKUP($D353,IMPORTRANGE(""1F5N2lheBqU_ssv2fEg7XSiyl0_Jtf24RQubw3IWp7fc"",""'LC-2 BOM'!C2:AF1000""),AB$1,FALSE)"),"WFF LC-2 GN2 HVAC/ECS - MP-109")</f>
        <v>WFF LC-2 GN2 HVAC/ECS - MP-109</v>
      </c>
      <c r="AZ162" s="40" t="str">
        <f ca="1">IFERROR(__xludf.DUMMYFUNCTION("VLOOKUP($D353,IMPORTRANGE(""1F5N2lheBqU_ssv2fEg7XSiyl0_Jtf24RQubw3IWp7fc"",""'LC-2 BOM'!C2:AF1000""),AB$1,FALSE)"),"WFF LC-2 GN2 HVAC/ECS - MP-109")</f>
        <v>WFF LC-2 GN2 HVAC/ECS - MP-109</v>
      </c>
      <c r="BA162" s="40" t="str">
        <f ca="1">IFERROR(__xludf.DUMMYFUNCTION("VLOOKUP($D353,IMPORTRANGE(""1F5N2lheBqU_ssv2fEg7XSiyl0_Jtf24RQubw3IWp7fc"",""'LC-2 BOM'!C2:AF1000""),AB$1,FALSE)"),"WFF LC-2 GN2 HVAC/ECS - MP-109")</f>
        <v>WFF LC-2 GN2 HVAC/ECS - MP-109</v>
      </c>
    </row>
    <row r="163" spans="1:53" ht="14.25">
      <c r="A163" s="119" t="str">
        <f>CONCATENATE(VLOOKUP(E163,Systems,2,FALSE),"-",VLOOKUP(F163,Subsystems,2,FALSE),"-",VLOOKUP(G163,Components,2,FALSE),"-",VLOOKUP(R163,Metrics,2,FALSE),"-",B163)</f>
        <v>HVAC-LC-DVL-B-565</v>
      </c>
      <c r="B163" s="99">
        <v>565</v>
      </c>
      <c r="C163" s="99" t="s">
        <v>447</v>
      </c>
      <c r="D163" s="104" t="s">
        <v>448</v>
      </c>
      <c r="E163" s="99" t="s">
        <v>431</v>
      </c>
      <c r="F163" s="99" t="s">
        <v>449</v>
      </c>
      <c r="G163" s="99" t="s">
        <v>101</v>
      </c>
      <c r="H163" s="99" t="s">
        <v>102</v>
      </c>
      <c r="I163" s="100" t="str">
        <f>VLOOKUP(L163,InterfaceCards,2,FALSE)</f>
        <v>C1</v>
      </c>
      <c r="J163" s="39" t="str">
        <f>VLOOKUP(I163,'REF - Interface Cards'!$F$2:$G$11,2,FALSE)</f>
        <v>CB1</v>
      </c>
      <c r="K163" s="100">
        <f>VLOOKUP(L163,InterfaceCards,3,FALSE)</f>
        <v>3</v>
      </c>
      <c r="L163" s="99" t="s">
        <v>237</v>
      </c>
      <c r="M163" s="99">
        <v>33</v>
      </c>
      <c r="N163" s="96">
        <v>27</v>
      </c>
      <c r="O163" s="99" t="s">
        <v>247</v>
      </c>
      <c r="P163" s="99" t="s">
        <v>335</v>
      </c>
      <c r="Q163" s="99" t="s">
        <v>253</v>
      </c>
      <c r="R163" s="119" t="s">
        <v>105</v>
      </c>
      <c r="S163" s="119" t="s">
        <v>96</v>
      </c>
      <c r="T163" s="100"/>
      <c r="U163" s="205"/>
      <c r="V163" s="205" t="b">
        <v>0</v>
      </c>
      <c r="W163" s="115" t="str">
        <f>CONCATENATE(L163,":",N163)</f>
        <v>DO3:27</v>
      </c>
      <c r="X163" s="40" t="str">
        <f ca="1">IFERROR(__xludf.DUMMYFUNCTION("VLOOKUP($D4,IMPORTRANGE(""1F5N2lheBqU_ssv2fEg7XSiyl0_Jtf24RQubw3IWp7fc"",""'LC-2 BOM'!C2:AF1000""),X$1,FALSE)"),"S13.2")</f>
        <v>S13.2</v>
      </c>
      <c r="Y163" s="40" t="str">
        <f ca="1">IFERROR(__xludf.DUMMYFUNCTION("VLOOKUP($D75,IMPORTRANGE(""1zGeY54V42y3h6ga3LEauokEcjIAfHuNXKCYKLfLWtMI"",""'LC-2 BOM'!C2:AF900""),Y$1,FALSE)"),"Valve, Discrete Ball")</f>
        <v>Valve, Discrete Ball</v>
      </c>
      <c r="Z163" s="40" t="str">
        <f ca="1">IFERROR(__xludf.DUMMYFUNCTION("VLOOKUP($D75,IMPORTRANGE(""1zGeY54V42y3h6ga3LEauokEcjIAfHuNXKCYKLfLWtMI"",""'LC-2 BOM'!C2:AF900""),Y$1,FALSE)"),"Valve, Discrete Ball")</f>
        <v>Valve, Discrete Ball</v>
      </c>
      <c r="AA163" s="40" t="str">
        <f ca="1">IFERROR(__xludf.DUMMYFUNCTION("VLOOKUP($D75,IMPORTRANGE(""1zGeY54V42y3h6ga3LEauokEcjIAfHuNXKCYKLfLWtMI"",""'LC-2 BOM'!C2:AF900""),Y$1,FALSE)"),"Valve, Discrete Ball")</f>
        <v>Valve, Discrete Ball</v>
      </c>
      <c r="AB163" s="40" t="str">
        <f ca="1">IFERROR(__xludf.DUMMYFUNCTION("VLOOKUP($D75,IMPORTRANGE(""1F5N2lheBqU_ssv2fEg7XSiyl0_Jtf24RQubw3IWp7fc"",""'LC-2 BOM'!C2:AF1000""),AB$1,FALSE)"),"WFF LC-2 GN2 HVAC/ECS - MP-109")</f>
        <v>WFF LC-2 GN2 HVAC/ECS - MP-109</v>
      </c>
      <c r="AC163" s="40" t="str">
        <f ca="1">IFERROR(__xludf.DUMMYFUNCTION("VLOOKUP($D75,IMPORTRANGE(""1F5N2lheBqU_ssv2fEg7XSiyl0_Jtf24RQubw3IWp7fc"",""'LC-2 BOM'!C2:AF1000""),AB$1,FALSE)"),"WFF LC-2 GN2 HVAC/ECS - MP-109")</f>
        <v>WFF LC-2 GN2 HVAC/ECS - MP-109</v>
      </c>
      <c r="AD163" s="40" t="str">
        <f ca="1">IFERROR(__xludf.DUMMYFUNCTION("VLOOKUP($D75,IMPORTRANGE(""1F5N2lheBqU_ssv2fEg7XSiyl0_Jtf24RQubw3IWp7fc"",""'LC-2 BOM'!C2:AF1000""),AB$1,FALSE)"),"WFF LC-2 GN2 HVAC/ECS - MP-109")</f>
        <v>WFF LC-2 GN2 HVAC/ECS - MP-109</v>
      </c>
      <c r="AE163" s="40" t="str">
        <f ca="1">IFERROR(__xludf.DUMMYFUNCTION("VLOOKUP($D75,IMPORTRANGE(""1F5N2lheBqU_ssv2fEg7XSiyl0_Jtf24RQubw3IWp7fc"",""'LC-2 BOM'!C2:AF1000""),AB$1,FALSE)"),"WFF LC-2 GN2 HVAC/ECS - MP-109")</f>
        <v>WFF LC-2 GN2 HVAC/ECS - MP-109</v>
      </c>
      <c r="AF163" s="40" t="str">
        <f ca="1">IFERROR(__xludf.DUMMYFUNCTION("VLOOKUP($D75,IMPORTRANGE(""1F5N2lheBqU_ssv2fEg7XSiyl0_Jtf24RQubw3IWp7fc"",""'LC-2 BOM'!C2:AF1000""),AB$1,FALSE)"),"WFF LC-2 GN2 HVAC/ECS - MP-109")</f>
        <v>WFF LC-2 GN2 HVAC/ECS - MP-109</v>
      </c>
      <c r="AG163" s="40" t="str">
        <f ca="1">IFERROR(__xludf.DUMMYFUNCTION("VLOOKUP($D75,IMPORTRANGE(""1F5N2lheBqU_ssv2fEg7XSiyl0_Jtf24RQubw3IWp7fc"",""'LC-2 BOM'!C2:AF1000""),AB$1,FALSE)"),"WFF LC-2 GN2 HVAC/ECS - MP-109")</f>
        <v>WFF LC-2 GN2 HVAC/ECS - MP-109</v>
      </c>
      <c r="AH163" s="40" t="str">
        <f ca="1">IFERROR(__xludf.DUMMYFUNCTION("VLOOKUP($D75,IMPORTRANGE(""1F5N2lheBqU_ssv2fEg7XSiyl0_Jtf24RQubw3IWp7fc"",""'LC-2 BOM'!C2:AF1000""),AB$1,FALSE)"),"WFF LC-2 GN2 HVAC/ECS - MP-109")</f>
        <v>WFF LC-2 GN2 HVAC/ECS - MP-109</v>
      </c>
      <c r="AI163" s="40" t="str">
        <f ca="1">IFERROR(__xludf.DUMMYFUNCTION("VLOOKUP($D75,IMPORTRANGE(""1F5N2lheBqU_ssv2fEg7XSiyl0_Jtf24RQubw3IWp7fc"",""'LC-2 BOM'!C2:AF1000""),AB$1,FALSE)"),"WFF LC-2 GN2 HVAC/ECS - MP-109")</f>
        <v>WFF LC-2 GN2 HVAC/ECS - MP-109</v>
      </c>
      <c r="AJ163" s="40" t="str">
        <f ca="1">IFERROR(__xludf.DUMMYFUNCTION("VLOOKUP($D75,IMPORTRANGE(""1F5N2lheBqU_ssv2fEg7XSiyl0_Jtf24RQubw3IWp7fc"",""'LC-2 BOM'!C2:AF1000""),AB$1,FALSE)"),"WFF LC-2 GN2 HVAC/ECS - MP-109")</f>
        <v>WFF LC-2 GN2 HVAC/ECS - MP-109</v>
      </c>
      <c r="AK163" s="40" t="str">
        <f ca="1">IFERROR(__xludf.DUMMYFUNCTION("VLOOKUP($D75,IMPORTRANGE(""1F5N2lheBqU_ssv2fEg7XSiyl0_Jtf24RQubw3IWp7fc"",""'LC-2 BOM'!C2:AF1000""),AB$1,FALSE)"),"WFF LC-2 GN2 HVAC/ECS - MP-109")</f>
        <v>WFF LC-2 GN2 HVAC/ECS - MP-109</v>
      </c>
      <c r="AL163" s="40" t="str">
        <f ca="1">IFERROR(__xludf.DUMMYFUNCTION("VLOOKUP($D75,IMPORTRANGE(""1F5N2lheBqU_ssv2fEg7XSiyl0_Jtf24RQubw3IWp7fc"",""'LC-2 BOM'!C2:AF1000""),AB$1,FALSE)"),"WFF LC-2 GN2 HVAC/ECS - MP-109")</f>
        <v>WFF LC-2 GN2 HVAC/ECS - MP-109</v>
      </c>
      <c r="AM163" s="40" t="str">
        <f ca="1">IFERROR(__xludf.DUMMYFUNCTION("VLOOKUP($D75,IMPORTRANGE(""1F5N2lheBqU_ssv2fEg7XSiyl0_Jtf24RQubw3IWp7fc"",""'LC-2 BOM'!C2:AF1000""),AB$1,FALSE)"),"WFF LC-2 GN2 HVAC/ECS - MP-109")</f>
        <v>WFF LC-2 GN2 HVAC/ECS - MP-109</v>
      </c>
      <c r="AN163" s="40" t="str">
        <f ca="1">IFERROR(__xludf.DUMMYFUNCTION("VLOOKUP($D75,IMPORTRANGE(""1F5N2lheBqU_ssv2fEg7XSiyl0_Jtf24RQubw3IWp7fc"",""'LC-2 BOM'!C2:AF1000""),AB$1,FALSE)"),"WFF LC-2 GN2 HVAC/ECS - MP-109")</f>
        <v>WFF LC-2 GN2 HVAC/ECS - MP-109</v>
      </c>
      <c r="AO163" s="40" t="str">
        <f ca="1">IFERROR(__xludf.DUMMYFUNCTION("VLOOKUP($D75,IMPORTRANGE(""1F5N2lheBqU_ssv2fEg7XSiyl0_Jtf24RQubw3IWp7fc"",""'LC-2 BOM'!C2:AF1000""),AB$1,FALSE)"),"WFF LC-2 GN2 HVAC/ECS - MP-109")</f>
        <v>WFF LC-2 GN2 HVAC/ECS - MP-109</v>
      </c>
      <c r="AP163" s="40" t="str">
        <f ca="1">IFERROR(__xludf.DUMMYFUNCTION("VLOOKUP($D75,IMPORTRANGE(""1F5N2lheBqU_ssv2fEg7XSiyl0_Jtf24RQubw3IWp7fc"",""'LC-2 BOM'!C2:AF1000""),AB$1,FALSE)"),"WFF LC-2 GN2 HVAC/ECS - MP-109")</f>
        <v>WFF LC-2 GN2 HVAC/ECS - MP-109</v>
      </c>
      <c r="AQ163" s="40" t="str">
        <f ca="1">IFERROR(__xludf.DUMMYFUNCTION("VLOOKUP($D75,IMPORTRANGE(""1F5N2lheBqU_ssv2fEg7XSiyl0_Jtf24RQubw3IWp7fc"",""'LC-2 BOM'!C2:AF1000""),AB$1,FALSE)"),"WFF LC-2 GN2 HVAC/ECS - MP-109")</f>
        <v>WFF LC-2 GN2 HVAC/ECS - MP-109</v>
      </c>
      <c r="AR163" s="40" t="str">
        <f ca="1">IFERROR(__xludf.DUMMYFUNCTION("VLOOKUP($D75,IMPORTRANGE(""1F5N2lheBqU_ssv2fEg7XSiyl0_Jtf24RQubw3IWp7fc"",""'LC-2 BOM'!C2:AF1000""),AB$1,FALSE)"),"WFF LC-2 GN2 HVAC/ECS - MP-109")</f>
        <v>WFF LC-2 GN2 HVAC/ECS - MP-109</v>
      </c>
      <c r="AS163" s="40" t="str">
        <f ca="1">IFERROR(__xludf.DUMMYFUNCTION("VLOOKUP($D75,IMPORTRANGE(""1F5N2lheBqU_ssv2fEg7XSiyl0_Jtf24RQubw3IWp7fc"",""'LC-2 BOM'!C2:AF1000""),AB$1,FALSE)"),"WFF LC-2 GN2 HVAC/ECS - MP-109")</f>
        <v>WFF LC-2 GN2 HVAC/ECS - MP-109</v>
      </c>
      <c r="AT163" s="40" t="str">
        <f ca="1">IFERROR(__xludf.DUMMYFUNCTION("VLOOKUP($D75,IMPORTRANGE(""1F5N2lheBqU_ssv2fEg7XSiyl0_Jtf24RQubw3IWp7fc"",""'LC-2 BOM'!C2:AF1000""),AB$1,FALSE)"),"WFF LC-2 GN2 HVAC/ECS - MP-109")</f>
        <v>WFF LC-2 GN2 HVAC/ECS - MP-109</v>
      </c>
      <c r="AU163" s="40" t="str">
        <f ca="1">IFERROR(__xludf.DUMMYFUNCTION("VLOOKUP($D75,IMPORTRANGE(""1F5N2lheBqU_ssv2fEg7XSiyl0_Jtf24RQubw3IWp7fc"",""'LC-2 BOM'!C2:AF1000""),AB$1,FALSE)"),"WFF LC-2 GN2 HVAC/ECS - MP-109")</f>
        <v>WFF LC-2 GN2 HVAC/ECS - MP-109</v>
      </c>
      <c r="AV163" s="40" t="str">
        <f ca="1">IFERROR(__xludf.DUMMYFUNCTION("VLOOKUP($D75,IMPORTRANGE(""1F5N2lheBqU_ssv2fEg7XSiyl0_Jtf24RQubw3IWp7fc"",""'LC-2 BOM'!C2:AF1000""),AB$1,FALSE)"),"WFF LC-2 GN2 HVAC/ECS - MP-109")</f>
        <v>WFF LC-2 GN2 HVAC/ECS - MP-109</v>
      </c>
      <c r="AW163" s="40" t="str">
        <f ca="1">IFERROR(__xludf.DUMMYFUNCTION("VLOOKUP($D75,IMPORTRANGE(""1F5N2lheBqU_ssv2fEg7XSiyl0_Jtf24RQubw3IWp7fc"",""'LC-2 BOM'!C2:AF1000""),AB$1,FALSE)"),"WFF LC-2 GN2 HVAC/ECS - MP-109")</f>
        <v>WFF LC-2 GN2 HVAC/ECS - MP-109</v>
      </c>
      <c r="AX163" s="40" t="str">
        <f ca="1">IFERROR(__xludf.DUMMYFUNCTION("VLOOKUP($D75,IMPORTRANGE(""1F5N2lheBqU_ssv2fEg7XSiyl0_Jtf24RQubw3IWp7fc"",""'LC-2 BOM'!C2:AF1000""),AB$1,FALSE)"),"WFF LC-2 GN2 HVAC/ECS - MP-109")</f>
        <v>WFF LC-2 GN2 HVAC/ECS - MP-109</v>
      </c>
      <c r="AY163" s="40" t="str">
        <f ca="1">IFERROR(__xludf.DUMMYFUNCTION("VLOOKUP($D75,IMPORTRANGE(""1F5N2lheBqU_ssv2fEg7XSiyl0_Jtf24RQubw3IWp7fc"",""'LC-2 BOM'!C2:AF1000""),AB$1,FALSE)"),"WFF LC-2 GN2 HVAC/ECS - MP-109")</f>
        <v>WFF LC-2 GN2 HVAC/ECS - MP-109</v>
      </c>
      <c r="AZ163" s="40" t="str">
        <f ca="1">IFERROR(__xludf.DUMMYFUNCTION("VLOOKUP($D75,IMPORTRANGE(""1F5N2lheBqU_ssv2fEg7XSiyl0_Jtf24RQubw3IWp7fc"",""'LC-2 BOM'!C2:AF1000""),AB$1,FALSE)"),"WFF LC-2 GN2 HVAC/ECS - MP-109")</f>
        <v>WFF LC-2 GN2 HVAC/ECS - MP-109</v>
      </c>
      <c r="BA163" s="40" t="str">
        <f ca="1">IFERROR(__xludf.DUMMYFUNCTION("VLOOKUP($D75,IMPORTRANGE(""1F5N2lheBqU_ssv2fEg7XSiyl0_Jtf24RQubw3IWp7fc"",""'LC-2 BOM'!C2:AF1000""),AB$1,FALSE)"),"WFF LC-2 GN2 HVAC/ECS - MP-109")</f>
        <v>WFF LC-2 GN2 HVAC/ECS - MP-109</v>
      </c>
    </row>
    <row r="164" spans="1:53" ht="14.25">
      <c r="A164" s="119" t="str">
        <f>CONCATENATE(VLOOKUP(E164,Systems,2,FALSE),"-",VLOOKUP(F164,Subsystems,2,FALSE),"-",VLOOKUP(G164,Components,2,FALSE),"-",VLOOKUP(R164,Metrics,2,FALSE),"-",B164)</f>
        <v>HVAC-LC-PXS-PxO-566</v>
      </c>
      <c r="B164" s="99">
        <v>566</v>
      </c>
      <c r="C164" s="209" t="s">
        <v>450</v>
      </c>
      <c r="D164" s="170" t="s">
        <v>451</v>
      </c>
      <c r="E164" s="99" t="s">
        <v>431</v>
      </c>
      <c r="F164" s="99" t="s">
        <v>449</v>
      </c>
      <c r="G164" s="99" t="s">
        <v>452</v>
      </c>
      <c r="H164" s="99" t="s">
        <v>89</v>
      </c>
      <c r="I164" s="100" t="str">
        <f>VLOOKUP(L164,InterfaceCards,2,FALSE)</f>
        <v>N1</v>
      </c>
      <c r="J164" s="39" t="str">
        <f>VLOOKUP(I164,'REF - Interface Cards'!$F$2:$G$11,2,FALSE)</f>
        <v>CB2</v>
      </c>
      <c r="K164" s="100">
        <f>VLOOKUP(L164,InterfaceCards,3,FALSE)</f>
        <v>5</v>
      </c>
      <c r="L164" s="99" t="s">
        <v>453</v>
      </c>
      <c r="M164" s="99">
        <v>14</v>
      </c>
      <c r="N164" s="96">
        <v>11</v>
      </c>
      <c r="O164" s="99" t="s">
        <v>247</v>
      </c>
      <c r="P164" s="99" t="s">
        <v>335</v>
      </c>
      <c r="Q164" s="99" t="s">
        <v>454</v>
      </c>
      <c r="R164" s="119" t="s">
        <v>95</v>
      </c>
      <c r="S164" s="119" t="s">
        <v>96</v>
      </c>
      <c r="T164" s="100"/>
      <c r="U164" s="205"/>
      <c r="V164" s="205" t="b">
        <v>0</v>
      </c>
      <c r="W164" s="115" t="str">
        <f>CONCATENATE(L164,":",N164)</f>
        <v>DI9:11</v>
      </c>
      <c r="X164" s="40" t="str">
        <f ca="1">IFERROR(__xludf.DUMMYFUNCTION("VLOOKUP($D119,IMPORTRANGE(""1F5N2lheBqU_ssv2fEg7XSiyl0_Jtf24RQubw3IWp7fc"",""'LC-2 BOM'!C2:AF1000""),X$1,FALSE)"),"05C360")</f>
        <v>05C360</v>
      </c>
      <c r="Y164" s="40" t="str">
        <f ca="1">IFERROR(__xludf.DUMMYFUNCTION("VLOOKUP($D385,IMPORTRANGE(""1F5N2lheBqU_ssv2fEg7XSiyl0_Jtf24RQubw3IWp7fc"",""'LC-2 BOM'!C2:AF900""),Y$1,FALSE)"),"Controller")</f>
        <v>Controller</v>
      </c>
      <c r="Z164" s="40" t="str">
        <f ca="1">IFERROR(__xludf.DUMMYFUNCTION("VLOOKUP($D385,IMPORTRANGE(""1F5N2lheBqU_ssv2fEg7XSiyl0_Jtf24RQubw3IWp7fc"",""'LC-2 BOM'!C2:AF900""),Y$1,FALSE)"),"Controller")</f>
        <v>Controller</v>
      </c>
      <c r="AA164" s="40" t="str">
        <f ca="1">IFERROR(__xludf.DUMMYFUNCTION("VLOOKUP($D385,IMPORTRANGE(""1F5N2lheBqU_ssv2fEg7XSiyl0_Jtf24RQubw3IWp7fc"",""'LC-2 BOM'!C2:AF900""),Y$1,FALSE)"),"Controller")</f>
        <v>Controller</v>
      </c>
      <c r="AB164" s="40" t="str">
        <f ca="1">IFERROR(__xludf.DUMMYFUNCTION("VLOOKUP($D385,IMPORTRANGE(""1F5N2lheBqU_ssv2fEg7XSiyl0_Jtf24RQubw3IWp7fc"",""'LC-2 BOM'!C2:AF1000""),AB$1,FALSE)"),"WFF LC-2 GN2 HVAC/ECS - MP-109")</f>
        <v>WFF LC-2 GN2 HVAC/ECS - MP-109</v>
      </c>
      <c r="AC164" s="40" t="str">
        <f ca="1">IFERROR(__xludf.DUMMYFUNCTION("VLOOKUP($D385,IMPORTRANGE(""1F5N2lheBqU_ssv2fEg7XSiyl0_Jtf24RQubw3IWp7fc"",""'LC-2 BOM'!C2:AF1000""),AB$1,FALSE)"),"WFF LC-2 GN2 HVAC/ECS - MP-109")</f>
        <v>WFF LC-2 GN2 HVAC/ECS - MP-109</v>
      </c>
      <c r="AD164" s="40" t="str">
        <f ca="1">IFERROR(__xludf.DUMMYFUNCTION("VLOOKUP($D385,IMPORTRANGE(""1F5N2lheBqU_ssv2fEg7XSiyl0_Jtf24RQubw3IWp7fc"",""'LC-2 BOM'!C2:AF1000""),AB$1,FALSE)"),"WFF LC-2 GN2 HVAC/ECS - MP-109")</f>
        <v>WFF LC-2 GN2 HVAC/ECS - MP-109</v>
      </c>
      <c r="AE164" s="40" t="str">
        <f ca="1">IFERROR(__xludf.DUMMYFUNCTION("VLOOKUP($D385,IMPORTRANGE(""1F5N2lheBqU_ssv2fEg7XSiyl0_Jtf24RQubw3IWp7fc"",""'LC-2 BOM'!C2:AF1000""),AB$1,FALSE)"),"WFF LC-2 GN2 HVAC/ECS - MP-109")</f>
        <v>WFF LC-2 GN2 HVAC/ECS - MP-109</v>
      </c>
      <c r="AF164" s="40" t="str">
        <f ca="1">IFERROR(__xludf.DUMMYFUNCTION("VLOOKUP($D385,IMPORTRANGE(""1F5N2lheBqU_ssv2fEg7XSiyl0_Jtf24RQubw3IWp7fc"",""'LC-2 BOM'!C2:AF1000""),AB$1,FALSE)"),"WFF LC-2 GN2 HVAC/ECS - MP-109")</f>
        <v>WFF LC-2 GN2 HVAC/ECS - MP-109</v>
      </c>
      <c r="AG164" s="40" t="str">
        <f ca="1">IFERROR(__xludf.DUMMYFUNCTION("VLOOKUP($D385,IMPORTRANGE(""1F5N2lheBqU_ssv2fEg7XSiyl0_Jtf24RQubw3IWp7fc"",""'LC-2 BOM'!C2:AF1000""),AB$1,FALSE)"),"WFF LC-2 GN2 HVAC/ECS - MP-109")</f>
        <v>WFF LC-2 GN2 HVAC/ECS - MP-109</v>
      </c>
      <c r="AH164" s="40" t="str">
        <f ca="1">IFERROR(__xludf.DUMMYFUNCTION("VLOOKUP($D385,IMPORTRANGE(""1F5N2lheBqU_ssv2fEg7XSiyl0_Jtf24RQubw3IWp7fc"",""'LC-2 BOM'!C2:AF1000""),AB$1,FALSE)"),"WFF LC-2 GN2 HVAC/ECS - MP-109")</f>
        <v>WFF LC-2 GN2 HVAC/ECS - MP-109</v>
      </c>
      <c r="AI164" s="40" t="str">
        <f ca="1">IFERROR(__xludf.DUMMYFUNCTION("VLOOKUP($D385,IMPORTRANGE(""1F5N2lheBqU_ssv2fEg7XSiyl0_Jtf24RQubw3IWp7fc"",""'LC-2 BOM'!C2:AF1000""),AB$1,FALSE)"),"WFF LC-2 GN2 HVAC/ECS - MP-109")</f>
        <v>WFF LC-2 GN2 HVAC/ECS - MP-109</v>
      </c>
      <c r="AJ164" s="40" t="str">
        <f ca="1">IFERROR(__xludf.DUMMYFUNCTION("VLOOKUP($D385,IMPORTRANGE(""1F5N2lheBqU_ssv2fEg7XSiyl0_Jtf24RQubw3IWp7fc"",""'LC-2 BOM'!C2:AF1000""),AB$1,FALSE)"),"WFF LC-2 GN2 HVAC/ECS - MP-109")</f>
        <v>WFF LC-2 GN2 HVAC/ECS - MP-109</v>
      </c>
      <c r="AK164" s="40" t="str">
        <f ca="1">IFERROR(__xludf.DUMMYFUNCTION("VLOOKUP($D385,IMPORTRANGE(""1F5N2lheBqU_ssv2fEg7XSiyl0_Jtf24RQubw3IWp7fc"",""'LC-2 BOM'!C2:AF1000""),AB$1,FALSE)"),"WFF LC-2 GN2 HVAC/ECS - MP-109")</f>
        <v>WFF LC-2 GN2 HVAC/ECS - MP-109</v>
      </c>
      <c r="AL164" s="40" t="str">
        <f ca="1">IFERROR(__xludf.DUMMYFUNCTION("VLOOKUP($D385,IMPORTRANGE(""1F5N2lheBqU_ssv2fEg7XSiyl0_Jtf24RQubw3IWp7fc"",""'LC-2 BOM'!C2:AF1000""),AB$1,FALSE)"),"WFF LC-2 GN2 HVAC/ECS - MP-109")</f>
        <v>WFF LC-2 GN2 HVAC/ECS - MP-109</v>
      </c>
      <c r="AM164" s="40" t="str">
        <f ca="1">IFERROR(__xludf.DUMMYFUNCTION("VLOOKUP($D385,IMPORTRANGE(""1F5N2lheBqU_ssv2fEg7XSiyl0_Jtf24RQubw3IWp7fc"",""'LC-2 BOM'!C2:AF1000""),AB$1,FALSE)"),"WFF LC-2 GN2 HVAC/ECS - MP-109")</f>
        <v>WFF LC-2 GN2 HVAC/ECS - MP-109</v>
      </c>
      <c r="AN164" s="40" t="str">
        <f ca="1">IFERROR(__xludf.DUMMYFUNCTION("VLOOKUP($D385,IMPORTRANGE(""1F5N2lheBqU_ssv2fEg7XSiyl0_Jtf24RQubw3IWp7fc"",""'LC-2 BOM'!C2:AF1000""),AB$1,FALSE)"),"WFF LC-2 GN2 HVAC/ECS - MP-109")</f>
        <v>WFF LC-2 GN2 HVAC/ECS - MP-109</v>
      </c>
      <c r="AO164" s="40" t="str">
        <f ca="1">IFERROR(__xludf.DUMMYFUNCTION("VLOOKUP($D385,IMPORTRANGE(""1F5N2lheBqU_ssv2fEg7XSiyl0_Jtf24RQubw3IWp7fc"",""'LC-2 BOM'!C2:AF1000""),AB$1,FALSE)"),"WFF LC-2 GN2 HVAC/ECS - MP-109")</f>
        <v>WFF LC-2 GN2 HVAC/ECS - MP-109</v>
      </c>
      <c r="AP164" s="40" t="str">
        <f ca="1">IFERROR(__xludf.DUMMYFUNCTION("VLOOKUP($D385,IMPORTRANGE(""1F5N2lheBqU_ssv2fEg7XSiyl0_Jtf24RQubw3IWp7fc"",""'LC-2 BOM'!C2:AF1000""),AB$1,FALSE)"),"WFF LC-2 GN2 HVAC/ECS - MP-109")</f>
        <v>WFF LC-2 GN2 HVAC/ECS - MP-109</v>
      </c>
      <c r="AQ164" s="40" t="str">
        <f ca="1">IFERROR(__xludf.DUMMYFUNCTION("VLOOKUP($D385,IMPORTRANGE(""1F5N2lheBqU_ssv2fEg7XSiyl0_Jtf24RQubw3IWp7fc"",""'LC-2 BOM'!C2:AF1000""),AB$1,FALSE)"),"WFF LC-2 GN2 HVAC/ECS - MP-109")</f>
        <v>WFF LC-2 GN2 HVAC/ECS - MP-109</v>
      </c>
      <c r="AR164" s="40" t="str">
        <f ca="1">IFERROR(__xludf.DUMMYFUNCTION("VLOOKUP($D385,IMPORTRANGE(""1F5N2lheBqU_ssv2fEg7XSiyl0_Jtf24RQubw3IWp7fc"",""'LC-2 BOM'!C2:AF1000""),AB$1,FALSE)"),"WFF LC-2 GN2 HVAC/ECS - MP-109")</f>
        <v>WFF LC-2 GN2 HVAC/ECS - MP-109</v>
      </c>
      <c r="AS164" s="40" t="str">
        <f ca="1">IFERROR(__xludf.DUMMYFUNCTION("VLOOKUP($D385,IMPORTRANGE(""1F5N2lheBqU_ssv2fEg7XSiyl0_Jtf24RQubw3IWp7fc"",""'LC-2 BOM'!C2:AF1000""),AB$1,FALSE)"),"WFF LC-2 GN2 HVAC/ECS - MP-109")</f>
        <v>WFF LC-2 GN2 HVAC/ECS - MP-109</v>
      </c>
      <c r="AT164" s="40" t="str">
        <f ca="1">IFERROR(__xludf.DUMMYFUNCTION("VLOOKUP($D385,IMPORTRANGE(""1F5N2lheBqU_ssv2fEg7XSiyl0_Jtf24RQubw3IWp7fc"",""'LC-2 BOM'!C2:AF1000""),AB$1,FALSE)"),"WFF LC-2 GN2 HVAC/ECS - MP-109")</f>
        <v>WFF LC-2 GN2 HVAC/ECS - MP-109</v>
      </c>
      <c r="AU164" s="40" t="str">
        <f ca="1">IFERROR(__xludf.DUMMYFUNCTION("VLOOKUP($D385,IMPORTRANGE(""1F5N2lheBqU_ssv2fEg7XSiyl0_Jtf24RQubw3IWp7fc"",""'LC-2 BOM'!C2:AF1000""),AB$1,FALSE)"),"WFF LC-2 GN2 HVAC/ECS - MP-109")</f>
        <v>WFF LC-2 GN2 HVAC/ECS - MP-109</v>
      </c>
      <c r="AV164" s="40" t="str">
        <f ca="1">IFERROR(__xludf.DUMMYFUNCTION("VLOOKUP($D385,IMPORTRANGE(""1F5N2lheBqU_ssv2fEg7XSiyl0_Jtf24RQubw3IWp7fc"",""'LC-2 BOM'!C2:AF1000""),AB$1,FALSE)"),"WFF LC-2 GN2 HVAC/ECS - MP-109")</f>
        <v>WFF LC-2 GN2 HVAC/ECS - MP-109</v>
      </c>
      <c r="AW164" s="40" t="str">
        <f ca="1">IFERROR(__xludf.DUMMYFUNCTION("VLOOKUP($D385,IMPORTRANGE(""1F5N2lheBqU_ssv2fEg7XSiyl0_Jtf24RQubw3IWp7fc"",""'LC-2 BOM'!C2:AF1000""),AB$1,FALSE)"),"WFF LC-2 GN2 HVAC/ECS - MP-109")</f>
        <v>WFF LC-2 GN2 HVAC/ECS - MP-109</v>
      </c>
      <c r="AX164" s="40" t="str">
        <f ca="1">IFERROR(__xludf.DUMMYFUNCTION("VLOOKUP($D385,IMPORTRANGE(""1F5N2lheBqU_ssv2fEg7XSiyl0_Jtf24RQubw3IWp7fc"",""'LC-2 BOM'!C2:AF1000""),AB$1,FALSE)"),"WFF LC-2 GN2 HVAC/ECS - MP-109")</f>
        <v>WFF LC-2 GN2 HVAC/ECS - MP-109</v>
      </c>
      <c r="AY164" s="40" t="str">
        <f ca="1">IFERROR(__xludf.DUMMYFUNCTION("VLOOKUP($D385,IMPORTRANGE(""1F5N2lheBqU_ssv2fEg7XSiyl0_Jtf24RQubw3IWp7fc"",""'LC-2 BOM'!C2:AF1000""),AB$1,FALSE)"),"WFF LC-2 GN2 HVAC/ECS - MP-109")</f>
        <v>WFF LC-2 GN2 HVAC/ECS - MP-109</v>
      </c>
      <c r="AZ164" s="40" t="str">
        <f ca="1">IFERROR(__xludf.DUMMYFUNCTION("VLOOKUP($D385,IMPORTRANGE(""1F5N2lheBqU_ssv2fEg7XSiyl0_Jtf24RQubw3IWp7fc"",""'LC-2 BOM'!C2:AF1000""),AB$1,FALSE)"),"WFF LC-2 GN2 HVAC/ECS - MP-109")</f>
        <v>WFF LC-2 GN2 HVAC/ECS - MP-109</v>
      </c>
      <c r="BA164" s="40" t="str">
        <f ca="1">IFERROR(__xludf.DUMMYFUNCTION("VLOOKUP($D385,IMPORTRANGE(""1F5N2lheBqU_ssv2fEg7XSiyl0_Jtf24RQubw3IWp7fc"",""'LC-2 BOM'!C2:AF1000""),AB$1,FALSE)"),"WFF LC-2 GN2 HVAC/ECS - MP-109")</f>
        <v>WFF LC-2 GN2 HVAC/ECS - MP-109</v>
      </c>
    </row>
    <row r="165" spans="1:53" ht="14.25">
      <c r="A165" s="119" t="str">
        <f>CONCATENATE(VLOOKUP(E165,Systems,2,FALSE),"-",VLOOKUP(F165,Subsystems,2,FALSE),"-",VLOOKUP(G165,Components,2,FALSE),"-",VLOOKUP(R165,Metrics,2,FALSE),"-",B165)</f>
        <v>HVAC-LC-PXS-PxC-567</v>
      </c>
      <c r="B165" s="99">
        <v>567</v>
      </c>
      <c r="C165" s="209" t="s">
        <v>455</v>
      </c>
      <c r="D165" s="170" t="s">
        <v>451</v>
      </c>
      <c r="E165" s="99" t="s">
        <v>431</v>
      </c>
      <c r="F165" s="99" t="s">
        <v>449</v>
      </c>
      <c r="G165" s="99" t="s">
        <v>452</v>
      </c>
      <c r="H165" s="99" t="s">
        <v>89</v>
      </c>
      <c r="I165" s="100" t="str">
        <f>VLOOKUP(L165,InterfaceCards,2,FALSE)</f>
        <v>N1</v>
      </c>
      <c r="J165" s="39" t="str">
        <f>VLOOKUP(I165,'REF - Interface Cards'!$F$2:$G$11,2,FALSE)</f>
        <v>CB2</v>
      </c>
      <c r="K165" s="100">
        <f>VLOOKUP(L165,InterfaceCards,3,FALSE)</f>
        <v>5</v>
      </c>
      <c r="L165" s="99" t="s">
        <v>453</v>
      </c>
      <c r="M165" s="99">
        <v>15</v>
      </c>
      <c r="N165" s="96">
        <v>12</v>
      </c>
      <c r="O165" s="99" t="s">
        <v>247</v>
      </c>
      <c r="P165" s="99" t="s">
        <v>335</v>
      </c>
      <c r="Q165" s="99" t="s">
        <v>454</v>
      </c>
      <c r="R165" s="119" t="s">
        <v>99</v>
      </c>
      <c r="S165" s="119" t="s">
        <v>96</v>
      </c>
      <c r="T165" s="100"/>
      <c r="U165" s="205"/>
      <c r="V165" s="205" t="b">
        <v>0</v>
      </c>
      <c r="W165" s="115" t="str">
        <f>CONCATENATE(L165,":",N165)</f>
        <v>DI9:12</v>
      </c>
      <c r="X165" s="40" t="str">
        <f ca="1">IFERROR(__xludf.DUMMYFUNCTION("VLOOKUP($D119,IMPORTRANGE(""1F5N2lheBqU_ssv2fEg7XSiyl0_Jtf24RQubw3IWp7fc"",""'LC-2 BOM'!C2:AF1000""),X$1,FALSE)"),"05C360")</f>
        <v>05C360</v>
      </c>
      <c r="Y165" s="40" t="str">
        <f ca="1">IFERROR(__xludf.DUMMYFUNCTION("VLOOKUP($D386,IMPORTRANGE(""1zGeY54V42y3h6ga3LEauokEcjIAfHuNXKCYKLfLWtMI"",""'LC-2 BOM'!C2:AF900""),Y$1,FALSE)"),"Controller")</f>
        <v>Controller</v>
      </c>
      <c r="Z165" s="40" t="str">
        <f ca="1">IFERROR(__xludf.DUMMYFUNCTION("VLOOKUP($D386,IMPORTRANGE(""1zGeY54V42y3h6ga3LEauokEcjIAfHuNXKCYKLfLWtMI"",""'LC-2 BOM'!C2:AF900""),Y$1,FALSE)"),"Controller")</f>
        <v>Controller</v>
      </c>
      <c r="AA165" s="40" t="str">
        <f ca="1">IFERROR(__xludf.DUMMYFUNCTION("VLOOKUP($D386,IMPORTRANGE(""1zGeY54V42y3h6ga3LEauokEcjIAfHuNXKCYKLfLWtMI"",""'LC-2 BOM'!C2:AF900""),Y$1,FALSE)"),"Controller")</f>
        <v>Controller</v>
      </c>
      <c r="AB165" s="40" t="str">
        <f ca="1">IFERROR(__xludf.DUMMYFUNCTION("VLOOKUP($D386,IMPORTRANGE(""1F5N2lheBqU_ssv2fEg7XSiyl0_Jtf24RQubw3IWp7fc"",""'LC-2 BOM'!C2:AF1000""),AB$1,FALSE)"),"WFF LC-2 GN2 HVAC/ECS - MP-109")</f>
        <v>WFF LC-2 GN2 HVAC/ECS - MP-109</v>
      </c>
      <c r="AC165" s="40" t="str">
        <f ca="1">IFERROR(__xludf.DUMMYFUNCTION("VLOOKUP($D386,IMPORTRANGE(""1F5N2lheBqU_ssv2fEg7XSiyl0_Jtf24RQubw3IWp7fc"",""'LC-2 BOM'!C2:AF1000""),AB$1,FALSE)"),"WFF LC-2 GN2 HVAC/ECS - MP-109")</f>
        <v>WFF LC-2 GN2 HVAC/ECS - MP-109</v>
      </c>
      <c r="AD165" s="40" t="str">
        <f ca="1">IFERROR(__xludf.DUMMYFUNCTION("VLOOKUP($D386,IMPORTRANGE(""1F5N2lheBqU_ssv2fEg7XSiyl0_Jtf24RQubw3IWp7fc"",""'LC-2 BOM'!C2:AF1000""),AB$1,FALSE)"),"WFF LC-2 GN2 HVAC/ECS - MP-109")</f>
        <v>WFF LC-2 GN2 HVAC/ECS - MP-109</v>
      </c>
      <c r="AE165" s="40" t="str">
        <f ca="1">IFERROR(__xludf.DUMMYFUNCTION("VLOOKUP($D386,IMPORTRANGE(""1F5N2lheBqU_ssv2fEg7XSiyl0_Jtf24RQubw3IWp7fc"",""'LC-2 BOM'!C2:AF1000""),AB$1,FALSE)"),"WFF LC-2 GN2 HVAC/ECS - MP-109")</f>
        <v>WFF LC-2 GN2 HVAC/ECS - MP-109</v>
      </c>
      <c r="AF165" s="40" t="str">
        <f ca="1">IFERROR(__xludf.DUMMYFUNCTION("VLOOKUP($D386,IMPORTRANGE(""1F5N2lheBqU_ssv2fEg7XSiyl0_Jtf24RQubw3IWp7fc"",""'LC-2 BOM'!C2:AF1000""),AB$1,FALSE)"),"WFF LC-2 GN2 HVAC/ECS - MP-109")</f>
        <v>WFF LC-2 GN2 HVAC/ECS - MP-109</v>
      </c>
      <c r="AG165" s="40" t="str">
        <f ca="1">IFERROR(__xludf.DUMMYFUNCTION("VLOOKUP($D386,IMPORTRANGE(""1F5N2lheBqU_ssv2fEg7XSiyl0_Jtf24RQubw3IWp7fc"",""'LC-2 BOM'!C2:AF1000""),AB$1,FALSE)"),"WFF LC-2 GN2 HVAC/ECS - MP-109")</f>
        <v>WFF LC-2 GN2 HVAC/ECS - MP-109</v>
      </c>
      <c r="AH165" s="40" t="str">
        <f ca="1">IFERROR(__xludf.DUMMYFUNCTION("VLOOKUP($D386,IMPORTRANGE(""1F5N2lheBqU_ssv2fEg7XSiyl0_Jtf24RQubw3IWp7fc"",""'LC-2 BOM'!C2:AF1000""),AB$1,FALSE)"),"WFF LC-2 GN2 HVAC/ECS - MP-109")</f>
        <v>WFF LC-2 GN2 HVAC/ECS - MP-109</v>
      </c>
      <c r="AI165" s="40" t="str">
        <f ca="1">IFERROR(__xludf.DUMMYFUNCTION("VLOOKUP($D386,IMPORTRANGE(""1F5N2lheBqU_ssv2fEg7XSiyl0_Jtf24RQubw3IWp7fc"",""'LC-2 BOM'!C2:AF1000""),AB$1,FALSE)"),"WFF LC-2 GN2 HVAC/ECS - MP-109")</f>
        <v>WFF LC-2 GN2 HVAC/ECS - MP-109</v>
      </c>
      <c r="AJ165" s="40" t="str">
        <f ca="1">IFERROR(__xludf.DUMMYFUNCTION("VLOOKUP($D386,IMPORTRANGE(""1F5N2lheBqU_ssv2fEg7XSiyl0_Jtf24RQubw3IWp7fc"",""'LC-2 BOM'!C2:AF1000""),AB$1,FALSE)"),"WFF LC-2 GN2 HVAC/ECS - MP-109")</f>
        <v>WFF LC-2 GN2 HVAC/ECS - MP-109</v>
      </c>
      <c r="AK165" s="40" t="str">
        <f ca="1">IFERROR(__xludf.DUMMYFUNCTION("VLOOKUP($D386,IMPORTRANGE(""1F5N2lheBqU_ssv2fEg7XSiyl0_Jtf24RQubw3IWp7fc"",""'LC-2 BOM'!C2:AF1000""),AB$1,FALSE)"),"WFF LC-2 GN2 HVAC/ECS - MP-109")</f>
        <v>WFF LC-2 GN2 HVAC/ECS - MP-109</v>
      </c>
      <c r="AL165" s="40" t="str">
        <f ca="1">IFERROR(__xludf.DUMMYFUNCTION("VLOOKUP($D386,IMPORTRANGE(""1F5N2lheBqU_ssv2fEg7XSiyl0_Jtf24RQubw3IWp7fc"",""'LC-2 BOM'!C2:AF1000""),AB$1,FALSE)"),"WFF LC-2 GN2 HVAC/ECS - MP-109")</f>
        <v>WFF LC-2 GN2 HVAC/ECS - MP-109</v>
      </c>
      <c r="AM165" s="40" t="str">
        <f ca="1">IFERROR(__xludf.DUMMYFUNCTION("VLOOKUP($D386,IMPORTRANGE(""1F5N2lheBqU_ssv2fEg7XSiyl0_Jtf24RQubw3IWp7fc"",""'LC-2 BOM'!C2:AF1000""),AB$1,FALSE)"),"WFF LC-2 GN2 HVAC/ECS - MP-109")</f>
        <v>WFF LC-2 GN2 HVAC/ECS - MP-109</v>
      </c>
      <c r="AN165" s="40" t="str">
        <f ca="1">IFERROR(__xludf.DUMMYFUNCTION("VLOOKUP($D386,IMPORTRANGE(""1F5N2lheBqU_ssv2fEg7XSiyl0_Jtf24RQubw3IWp7fc"",""'LC-2 BOM'!C2:AF1000""),AB$1,FALSE)"),"WFF LC-2 GN2 HVAC/ECS - MP-109")</f>
        <v>WFF LC-2 GN2 HVAC/ECS - MP-109</v>
      </c>
      <c r="AO165" s="40" t="str">
        <f ca="1">IFERROR(__xludf.DUMMYFUNCTION("VLOOKUP($D386,IMPORTRANGE(""1F5N2lheBqU_ssv2fEg7XSiyl0_Jtf24RQubw3IWp7fc"",""'LC-2 BOM'!C2:AF1000""),AB$1,FALSE)"),"WFF LC-2 GN2 HVAC/ECS - MP-109")</f>
        <v>WFF LC-2 GN2 HVAC/ECS - MP-109</v>
      </c>
      <c r="AP165" s="40" t="str">
        <f ca="1">IFERROR(__xludf.DUMMYFUNCTION("VLOOKUP($D386,IMPORTRANGE(""1F5N2lheBqU_ssv2fEg7XSiyl0_Jtf24RQubw3IWp7fc"",""'LC-2 BOM'!C2:AF1000""),AB$1,FALSE)"),"WFF LC-2 GN2 HVAC/ECS - MP-109")</f>
        <v>WFF LC-2 GN2 HVAC/ECS - MP-109</v>
      </c>
      <c r="AQ165" s="40" t="str">
        <f ca="1">IFERROR(__xludf.DUMMYFUNCTION("VLOOKUP($D386,IMPORTRANGE(""1F5N2lheBqU_ssv2fEg7XSiyl0_Jtf24RQubw3IWp7fc"",""'LC-2 BOM'!C2:AF1000""),AB$1,FALSE)"),"WFF LC-2 GN2 HVAC/ECS - MP-109")</f>
        <v>WFF LC-2 GN2 HVAC/ECS - MP-109</v>
      </c>
      <c r="AR165" s="40" t="str">
        <f ca="1">IFERROR(__xludf.DUMMYFUNCTION("VLOOKUP($D386,IMPORTRANGE(""1F5N2lheBqU_ssv2fEg7XSiyl0_Jtf24RQubw3IWp7fc"",""'LC-2 BOM'!C2:AF1000""),AB$1,FALSE)"),"WFF LC-2 GN2 HVAC/ECS - MP-109")</f>
        <v>WFF LC-2 GN2 HVAC/ECS - MP-109</v>
      </c>
      <c r="AS165" s="40" t="str">
        <f ca="1">IFERROR(__xludf.DUMMYFUNCTION("VLOOKUP($D386,IMPORTRANGE(""1F5N2lheBqU_ssv2fEg7XSiyl0_Jtf24RQubw3IWp7fc"",""'LC-2 BOM'!C2:AF1000""),AB$1,FALSE)"),"WFF LC-2 GN2 HVAC/ECS - MP-109")</f>
        <v>WFF LC-2 GN2 HVAC/ECS - MP-109</v>
      </c>
      <c r="AT165" s="40" t="str">
        <f ca="1">IFERROR(__xludf.DUMMYFUNCTION("VLOOKUP($D386,IMPORTRANGE(""1F5N2lheBqU_ssv2fEg7XSiyl0_Jtf24RQubw3IWp7fc"",""'LC-2 BOM'!C2:AF1000""),AB$1,FALSE)"),"WFF LC-2 GN2 HVAC/ECS - MP-109")</f>
        <v>WFF LC-2 GN2 HVAC/ECS - MP-109</v>
      </c>
      <c r="AU165" s="40" t="str">
        <f ca="1">IFERROR(__xludf.DUMMYFUNCTION("VLOOKUP($D386,IMPORTRANGE(""1F5N2lheBqU_ssv2fEg7XSiyl0_Jtf24RQubw3IWp7fc"",""'LC-2 BOM'!C2:AF1000""),AB$1,FALSE)"),"WFF LC-2 GN2 HVAC/ECS - MP-109")</f>
        <v>WFF LC-2 GN2 HVAC/ECS - MP-109</v>
      </c>
      <c r="AV165" s="40" t="str">
        <f ca="1">IFERROR(__xludf.DUMMYFUNCTION("VLOOKUP($D386,IMPORTRANGE(""1F5N2lheBqU_ssv2fEg7XSiyl0_Jtf24RQubw3IWp7fc"",""'LC-2 BOM'!C2:AF1000""),AB$1,FALSE)"),"WFF LC-2 GN2 HVAC/ECS - MP-109")</f>
        <v>WFF LC-2 GN2 HVAC/ECS - MP-109</v>
      </c>
      <c r="AW165" s="40" t="str">
        <f ca="1">IFERROR(__xludf.DUMMYFUNCTION("VLOOKUP($D386,IMPORTRANGE(""1F5N2lheBqU_ssv2fEg7XSiyl0_Jtf24RQubw3IWp7fc"",""'LC-2 BOM'!C2:AF1000""),AB$1,FALSE)"),"WFF LC-2 GN2 HVAC/ECS - MP-109")</f>
        <v>WFF LC-2 GN2 HVAC/ECS - MP-109</v>
      </c>
      <c r="AX165" s="40" t="str">
        <f ca="1">IFERROR(__xludf.DUMMYFUNCTION("VLOOKUP($D386,IMPORTRANGE(""1F5N2lheBqU_ssv2fEg7XSiyl0_Jtf24RQubw3IWp7fc"",""'LC-2 BOM'!C2:AF1000""),AB$1,FALSE)"),"WFF LC-2 GN2 HVAC/ECS - MP-109")</f>
        <v>WFF LC-2 GN2 HVAC/ECS - MP-109</v>
      </c>
      <c r="AY165" s="40" t="str">
        <f ca="1">IFERROR(__xludf.DUMMYFUNCTION("VLOOKUP($D386,IMPORTRANGE(""1F5N2lheBqU_ssv2fEg7XSiyl0_Jtf24RQubw3IWp7fc"",""'LC-2 BOM'!C2:AF1000""),AB$1,FALSE)"),"WFF LC-2 GN2 HVAC/ECS - MP-109")</f>
        <v>WFF LC-2 GN2 HVAC/ECS - MP-109</v>
      </c>
      <c r="AZ165" s="40" t="str">
        <f ca="1">IFERROR(__xludf.DUMMYFUNCTION("VLOOKUP($D386,IMPORTRANGE(""1F5N2lheBqU_ssv2fEg7XSiyl0_Jtf24RQubw3IWp7fc"",""'LC-2 BOM'!C2:AF1000""),AB$1,FALSE)"),"WFF LC-2 GN2 HVAC/ECS - MP-109")</f>
        <v>WFF LC-2 GN2 HVAC/ECS - MP-109</v>
      </c>
      <c r="BA165" s="40" t="str">
        <f ca="1">IFERROR(__xludf.DUMMYFUNCTION("VLOOKUP($D386,IMPORTRANGE(""1F5N2lheBqU_ssv2fEg7XSiyl0_Jtf24RQubw3IWp7fc"",""'LC-2 BOM'!C2:AF1000""),AB$1,FALSE)"),"WFF LC-2 GN2 HVAC/ECS - MP-109")</f>
        <v>WFF LC-2 GN2 HVAC/ECS - MP-109</v>
      </c>
    </row>
    <row r="166" spans="1:53" ht="15">
      <c r="A166" s="119" t="str">
        <f>CONCATENATE(VLOOKUP(E166,Systems,2,FALSE),"-",VLOOKUP(F166,Subsystems,2,FALSE),"-",VLOOKUP(G166,Components,2,FALSE),"-",VLOOKUP(R166,Metrics,2,FALSE),"-",B166)</f>
        <v>HVAC-LC-PRS-Ps-568</v>
      </c>
      <c r="B166" s="99">
        <v>568</v>
      </c>
      <c r="C166" s="160" t="s">
        <v>456</v>
      </c>
      <c r="D166" s="167" t="s">
        <v>457</v>
      </c>
      <c r="E166" s="99" t="s">
        <v>431</v>
      </c>
      <c r="F166" s="99" t="s">
        <v>449</v>
      </c>
      <c r="G166" s="99" t="s">
        <v>177</v>
      </c>
      <c r="H166" s="99" t="s">
        <v>147</v>
      </c>
      <c r="I166" s="100" t="str">
        <f>VLOOKUP(L166,InterfaceCards,2,FALSE)</f>
        <v>N1</v>
      </c>
      <c r="J166" s="39" t="str">
        <f>VLOOKUP(I166,'REF - Interface Cards'!$F$2:$G$11,2,FALSE)</f>
        <v>CB2</v>
      </c>
      <c r="K166" s="100">
        <f>VLOOKUP(L166,InterfaceCards,3,FALSE)</f>
        <v>3</v>
      </c>
      <c r="L166" s="99" t="s">
        <v>260</v>
      </c>
      <c r="M166" s="99">
        <v>4</v>
      </c>
      <c r="N166" s="96" t="s">
        <v>113</v>
      </c>
      <c r="O166" s="99" t="s">
        <v>247</v>
      </c>
      <c r="P166" s="99" t="s">
        <v>458</v>
      </c>
      <c r="Q166" s="99" t="s">
        <v>459</v>
      </c>
      <c r="R166" s="119" t="s">
        <v>178</v>
      </c>
      <c r="S166" s="119"/>
      <c r="T166" s="100"/>
      <c r="U166" s="205"/>
      <c r="V166" s="205" t="b">
        <v>0</v>
      </c>
      <c r="W166" s="115" t="str">
        <f>CONCATENATE(L166,":",N166)</f>
        <v>AI2:03</v>
      </c>
      <c r="X166" s="40" t="str">
        <f ca="1">IFERROR(__xludf.DUMMYFUNCTION("VLOOKUP($D119,IMPORTRANGE(""1F5N2lheBqU_ssv2fEg7XSiyl0_Jtf24RQubw3IWp7fc"",""'LC-2 BOM'!C2:AF1000""),X$1,FALSE)"),"05C360")</f>
        <v>05C360</v>
      </c>
      <c r="Y166" s="40" t="str">
        <f ca="1">IFERROR(__xludf.DUMMYFUNCTION("VLOOKUP($D371,IMPORTRANGE(""1zGeY54V42y3h6ga3LEauokEcjIAfHuNXKCYKLfLWtMI"",""'LC-2 BOM'!C2:AF900""),Y$1,FALSE)"),"Pressure Transducer")</f>
        <v>Pressure Transducer</v>
      </c>
      <c r="Z166" s="40" t="str">
        <f ca="1">IFERROR(__xludf.DUMMYFUNCTION("VLOOKUP($D371,IMPORTRANGE(""1zGeY54V42y3h6ga3LEauokEcjIAfHuNXKCYKLfLWtMI"",""'LC-2 BOM'!C2:AF900""),Y$1,FALSE)"),"Pressure Transducer")</f>
        <v>Pressure Transducer</v>
      </c>
      <c r="AA166" s="40" t="str">
        <f ca="1">IFERROR(__xludf.DUMMYFUNCTION("VLOOKUP($D371,IMPORTRANGE(""1zGeY54V42y3h6ga3LEauokEcjIAfHuNXKCYKLfLWtMI"",""'LC-2 BOM'!C2:AF900""),Y$1,FALSE)"),"Pressure Transducer")</f>
        <v>Pressure Transducer</v>
      </c>
      <c r="AB166" s="40" t="str">
        <f ca="1">IFERROR(__xludf.DUMMYFUNCTION("VLOOKUP($D371,IMPORTRANGE(""1F5N2lheBqU_ssv2fEg7XSiyl0_Jtf24RQubw3IWp7fc"",""'LC-2 BOM'!C2:AF1000""),AB$1,FALSE)"),"WFF LC-2 GN2 HVAC/ECS - MP-109")</f>
        <v>WFF LC-2 GN2 HVAC/ECS - MP-109</v>
      </c>
      <c r="AC166" s="40" t="str">
        <f ca="1">IFERROR(__xludf.DUMMYFUNCTION("VLOOKUP($D371,IMPORTRANGE(""1F5N2lheBqU_ssv2fEg7XSiyl0_Jtf24RQubw3IWp7fc"",""'LC-2 BOM'!C2:AF1000""),AB$1,FALSE)"),"WFF LC-2 GN2 HVAC/ECS - MP-109")</f>
        <v>WFF LC-2 GN2 HVAC/ECS - MP-109</v>
      </c>
      <c r="AD166" s="40" t="str">
        <f ca="1">IFERROR(__xludf.DUMMYFUNCTION("VLOOKUP($D371,IMPORTRANGE(""1F5N2lheBqU_ssv2fEg7XSiyl0_Jtf24RQubw3IWp7fc"",""'LC-2 BOM'!C2:AF1000""),AB$1,FALSE)"),"WFF LC-2 GN2 HVAC/ECS - MP-109")</f>
        <v>WFF LC-2 GN2 HVAC/ECS - MP-109</v>
      </c>
      <c r="AE166" s="40" t="str">
        <f ca="1">IFERROR(__xludf.DUMMYFUNCTION("VLOOKUP($D371,IMPORTRANGE(""1F5N2lheBqU_ssv2fEg7XSiyl0_Jtf24RQubw3IWp7fc"",""'LC-2 BOM'!C2:AF1000""),AB$1,FALSE)"),"WFF LC-2 GN2 HVAC/ECS - MP-109")</f>
        <v>WFF LC-2 GN2 HVAC/ECS - MP-109</v>
      </c>
      <c r="AF166" s="40" t="str">
        <f ca="1">IFERROR(__xludf.DUMMYFUNCTION("VLOOKUP($D371,IMPORTRANGE(""1F5N2lheBqU_ssv2fEg7XSiyl0_Jtf24RQubw3IWp7fc"",""'LC-2 BOM'!C2:AF1000""),AB$1,FALSE)"),"WFF LC-2 GN2 HVAC/ECS - MP-109")</f>
        <v>WFF LC-2 GN2 HVAC/ECS - MP-109</v>
      </c>
      <c r="AG166" s="40" t="str">
        <f ca="1">IFERROR(__xludf.DUMMYFUNCTION("VLOOKUP($D371,IMPORTRANGE(""1F5N2lheBqU_ssv2fEg7XSiyl0_Jtf24RQubw3IWp7fc"",""'LC-2 BOM'!C2:AF1000""),AB$1,FALSE)"),"WFF LC-2 GN2 HVAC/ECS - MP-109")</f>
        <v>WFF LC-2 GN2 HVAC/ECS - MP-109</v>
      </c>
      <c r="AH166" s="40" t="str">
        <f ca="1">IFERROR(__xludf.DUMMYFUNCTION("VLOOKUP($D371,IMPORTRANGE(""1F5N2lheBqU_ssv2fEg7XSiyl0_Jtf24RQubw3IWp7fc"",""'LC-2 BOM'!C2:AF1000""),AB$1,FALSE)"),"WFF LC-2 GN2 HVAC/ECS - MP-109")</f>
        <v>WFF LC-2 GN2 HVAC/ECS - MP-109</v>
      </c>
      <c r="AI166" s="40" t="str">
        <f ca="1">IFERROR(__xludf.DUMMYFUNCTION("VLOOKUP($D371,IMPORTRANGE(""1F5N2lheBqU_ssv2fEg7XSiyl0_Jtf24RQubw3IWp7fc"",""'LC-2 BOM'!C2:AF1000""),AB$1,FALSE)"),"WFF LC-2 GN2 HVAC/ECS - MP-109")</f>
        <v>WFF LC-2 GN2 HVAC/ECS - MP-109</v>
      </c>
      <c r="AJ166" s="40" t="str">
        <f ca="1">IFERROR(__xludf.DUMMYFUNCTION("VLOOKUP($D371,IMPORTRANGE(""1F5N2lheBqU_ssv2fEg7XSiyl0_Jtf24RQubw3IWp7fc"",""'LC-2 BOM'!C2:AF1000""),AB$1,FALSE)"),"WFF LC-2 GN2 HVAC/ECS - MP-109")</f>
        <v>WFF LC-2 GN2 HVAC/ECS - MP-109</v>
      </c>
      <c r="AK166" s="40" t="str">
        <f ca="1">IFERROR(__xludf.DUMMYFUNCTION("VLOOKUP($D371,IMPORTRANGE(""1F5N2lheBqU_ssv2fEg7XSiyl0_Jtf24RQubw3IWp7fc"",""'LC-2 BOM'!C2:AF1000""),AB$1,FALSE)"),"WFF LC-2 GN2 HVAC/ECS - MP-109")</f>
        <v>WFF LC-2 GN2 HVAC/ECS - MP-109</v>
      </c>
      <c r="AL166" s="40" t="str">
        <f ca="1">IFERROR(__xludf.DUMMYFUNCTION("VLOOKUP($D371,IMPORTRANGE(""1F5N2lheBqU_ssv2fEg7XSiyl0_Jtf24RQubw3IWp7fc"",""'LC-2 BOM'!C2:AF1000""),AB$1,FALSE)"),"WFF LC-2 GN2 HVAC/ECS - MP-109")</f>
        <v>WFF LC-2 GN2 HVAC/ECS - MP-109</v>
      </c>
      <c r="AM166" s="40" t="str">
        <f ca="1">IFERROR(__xludf.DUMMYFUNCTION("VLOOKUP($D371,IMPORTRANGE(""1F5N2lheBqU_ssv2fEg7XSiyl0_Jtf24RQubw3IWp7fc"",""'LC-2 BOM'!C2:AF1000""),AB$1,FALSE)"),"WFF LC-2 GN2 HVAC/ECS - MP-109")</f>
        <v>WFF LC-2 GN2 HVAC/ECS - MP-109</v>
      </c>
      <c r="AN166" s="40" t="str">
        <f ca="1">IFERROR(__xludf.DUMMYFUNCTION("VLOOKUP($D371,IMPORTRANGE(""1F5N2lheBqU_ssv2fEg7XSiyl0_Jtf24RQubw3IWp7fc"",""'LC-2 BOM'!C2:AF1000""),AB$1,FALSE)"),"WFF LC-2 GN2 HVAC/ECS - MP-109")</f>
        <v>WFF LC-2 GN2 HVAC/ECS - MP-109</v>
      </c>
      <c r="AO166" s="40" t="str">
        <f ca="1">IFERROR(__xludf.DUMMYFUNCTION("VLOOKUP($D371,IMPORTRANGE(""1F5N2lheBqU_ssv2fEg7XSiyl0_Jtf24RQubw3IWp7fc"",""'LC-2 BOM'!C2:AF1000""),AB$1,FALSE)"),"WFF LC-2 GN2 HVAC/ECS - MP-109")</f>
        <v>WFF LC-2 GN2 HVAC/ECS - MP-109</v>
      </c>
      <c r="AP166" s="40" t="str">
        <f ca="1">IFERROR(__xludf.DUMMYFUNCTION("VLOOKUP($D371,IMPORTRANGE(""1F5N2lheBqU_ssv2fEg7XSiyl0_Jtf24RQubw3IWp7fc"",""'LC-2 BOM'!C2:AF1000""),AB$1,FALSE)"),"WFF LC-2 GN2 HVAC/ECS - MP-109")</f>
        <v>WFF LC-2 GN2 HVAC/ECS - MP-109</v>
      </c>
      <c r="AQ166" s="40" t="str">
        <f ca="1">IFERROR(__xludf.DUMMYFUNCTION("VLOOKUP($D371,IMPORTRANGE(""1F5N2lheBqU_ssv2fEg7XSiyl0_Jtf24RQubw3IWp7fc"",""'LC-2 BOM'!C2:AF1000""),AB$1,FALSE)"),"WFF LC-2 GN2 HVAC/ECS - MP-109")</f>
        <v>WFF LC-2 GN2 HVAC/ECS - MP-109</v>
      </c>
      <c r="AR166" s="40" t="str">
        <f ca="1">IFERROR(__xludf.DUMMYFUNCTION("VLOOKUP($D371,IMPORTRANGE(""1F5N2lheBqU_ssv2fEg7XSiyl0_Jtf24RQubw3IWp7fc"",""'LC-2 BOM'!C2:AF1000""),AB$1,FALSE)"),"WFF LC-2 GN2 HVAC/ECS - MP-109")</f>
        <v>WFF LC-2 GN2 HVAC/ECS - MP-109</v>
      </c>
      <c r="AS166" s="40" t="str">
        <f ca="1">IFERROR(__xludf.DUMMYFUNCTION("VLOOKUP($D371,IMPORTRANGE(""1F5N2lheBqU_ssv2fEg7XSiyl0_Jtf24RQubw3IWp7fc"",""'LC-2 BOM'!C2:AF1000""),AB$1,FALSE)"),"WFF LC-2 GN2 HVAC/ECS - MP-109")</f>
        <v>WFF LC-2 GN2 HVAC/ECS - MP-109</v>
      </c>
      <c r="AT166" s="40" t="str">
        <f ca="1">IFERROR(__xludf.DUMMYFUNCTION("VLOOKUP($D371,IMPORTRANGE(""1F5N2lheBqU_ssv2fEg7XSiyl0_Jtf24RQubw3IWp7fc"",""'LC-2 BOM'!C2:AF1000""),AB$1,FALSE)"),"WFF LC-2 GN2 HVAC/ECS - MP-109")</f>
        <v>WFF LC-2 GN2 HVAC/ECS - MP-109</v>
      </c>
      <c r="AU166" s="40" t="str">
        <f ca="1">IFERROR(__xludf.DUMMYFUNCTION("VLOOKUP($D371,IMPORTRANGE(""1F5N2lheBqU_ssv2fEg7XSiyl0_Jtf24RQubw3IWp7fc"",""'LC-2 BOM'!C2:AF1000""),AB$1,FALSE)"),"WFF LC-2 GN2 HVAC/ECS - MP-109")</f>
        <v>WFF LC-2 GN2 HVAC/ECS - MP-109</v>
      </c>
      <c r="AV166" s="40" t="str">
        <f ca="1">IFERROR(__xludf.DUMMYFUNCTION("VLOOKUP($D371,IMPORTRANGE(""1F5N2lheBqU_ssv2fEg7XSiyl0_Jtf24RQubw3IWp7fc"",""'LC-2 BOM'!C2:AF1000""),AB$1,FALSE)"),"WFF LC-2 GN2 HVAC/ECS - MP-109")</f>
        <v>WFF LC-2 GN2 HVAC/ECS - MP-109</v>
      </c>
      <c r="AW166" s="40" t="str">
        <f ca="1">IFERROR(__xludf.DUMMYFUNCTION("VLOOKUP($D371,IMPORTRANGE(""1F5N2lheBqU_ssv2fEg7XSiyl0_Jtf24RQubw3IWp7fc"",""'LC-2 BOM'!C2:AF1000""),AB$1,FALSE)"),"WFF LC-2 GN2 HVAC/ECS - MP-109")</f>
        <v>WFF LC-2 GN2 HVAC/ECS - MP-109</v>
      </c>
      <c r="AX166" s="40" t="str">
        <f ca="1">IFERROR(__xludf.DUMMYFUNCTION("VLOOKUP($D371,IMPORTRANGE(""1F5N2lheBqU_ssv2fEg7XSiyl0_Jtf24RQubw3IWp7fc"",""'LC-2 BOM'!C2:AF1000""),AB$1,FALSE)"),"WFF LC-2 GN2 HVAC/ECS - MP-109")</f>
        <v>WFF LC-2 GN2 HVAC/ECS - MP-109</v>
      </c>
      <c r="AY166" s="40" t="str">
        <f ca="1">IFERROR(__xludf.DUMMYFUNCTION("VLOOKUP($D371,IMPORTRANGE(""1F5N2lheBqU_ssv2fEg7XSiyl0_Jtf24RQubw3IWp7fc"",""'LC-2 BOM'!C2:AF1000""),AB$1,FALSE)"),"WFF LC-2 GN2 HVAC/ECS - MP-109")</f>
        <v>WFF LC-2 GN2 HVAC/ECS - MP-109</v>
      </c>
      <c r="AZ166" s="40" t="str">
        <f ca="1">IFERROR(__xludf.DUMMYFUNCTION("VLOOKUP($D371,IMPORTRANGE(""1F5N2lheBqU_ssv2fEg7XSiyl0_Jtf24RQubw3IWp7fc"",""'LC-2 BOM'!C2:AF1000""),AB$1,FALSE)"),"WFF LC-2 GN2 HVAC/ECS - MP-109")</f>
        <v>WFF LC-2 GN2 HVAC/ECS - MP-109</v>
      </c>
      <c r="BA166" s="40" t="str">
        <f ca="1">IFERROR(__xludf.DUMMYFUNCTION("VLOOKUP($D371,IMPORTRANGE(""1F5N2lheBqU_ssv2fEg7XSiyl0_Jtf24RQubw3IWp7fc"",""'LC-2 BOM'!C2:AF1000""),AB$1,FALSE)"),"WFF LC-2 GN2 HVAC/ECS - MP-109")</f>
        <v>WFF LC-2 GN2 HVAC/ECS - MP-109</v>
      </c>
    </row>
    <row r="167" spans="1:53" ht="14.25">
      <c r="A167" s="119" t="str">
        <f>CONCATENATE(VLOOKUP(E167,Systems,2,FALSE),"-",VLOOKUP(F167,Subsystems,2,FALSE),"-",VLOOKUP(G167,Components,2,FALSE),"-",VLOOKUP(R167,Metrics,2,FALSE),"-",B167)</f>
        <v>HVAC-LC-RTD-Ts-115</v>
      </c>
      <c r="B167" s="100">
        <v>115</v>
      </c>
      <c r="C167" s="99" t="s">
        <v>460</v>
      </c>
      <c r="D167" s="168" t="s">
        <v>461</v>
      </c>
      <c r="E167" s="99" t="s">
        <v>431</v>
      </c>
      <c r="F167" s="99" t="s">
        <v>449</v>
      </c>
      <c r="G167" s="99" t="s">
        <v>81</v>
      </c>
      <c r="H167" s="99" t="s">
        <v>348</v>
      </c>
      <c r="I167" s="100" t="str">
        <f>VLOOKUP(L167,InterfaceCards,2,FALSE)</f>
        <v>N1</v>
      </c>
      <c r="J167" s="39" t="str">
        <f>VLOOKUP(I167,'REF - Interface Cards'!$F$2:$G$11,2,FALSE)</f>
        <v>CB2</v>
      </c>
      <c r="K167" s="267">
        <f>VLOOKUP(L167,InterfaceCards,3,FALSE)</f>
        <v>4</v>
      </c>
      <c r="L167" s="99" t="s">
        <v>462</v>
      </c>
      <c r="M167" s="99" t="s">
        <v>383</v>
      </c>
      <c r="N167" s="96" t="s">
        <v>384</v>
      </c>
      <c r="O167" s="100" t="s">
        <v>247</v>
      </c>
      <c r="P167" s="99" t="s">
        <v>458</v>
      </c>
      <c r="Q167" s="99" t="s">
        <v>454</v>
      </c>
      <c r="R167" s="268" t="s">
        <v>352</v>
      </c>
      <c r="S167" s="119" t="s">
        <v>353</v>
      </c>
      <c r="T167" s="100"/>
      <c r="U167" s="205"/>
      <c r="V167" s="205" t="b">
        <v>0</v>
      </c>
      <c r="W167" s="115" t="str">
        <f>CONCATENATE(L167,":",N167)</f>
        <v>RTD1:EX3+,RTD3+,RTD3-,COM3</v>
      </c>
      <c r="X167" s="40" t="str">
        <f ca="1">IFERROR(__xludf.DUMMYFUNCTION("VLOOKUP($D119,IMPORTRANGE(""1F5N2lheBqU_ssv2fEg7XSiyl0_Jtf24RQubw3IWp7fc"",""'LC-2 BOM'!C2:AF1000""),X$1,FALSE)"),"05C360")</f>
        <v>05C360</v>
      </c>
      <c r="Y167" s="40" t="str">
        <f ca="1">IFERROR(__xludf.DUMMYFUNCTION("VLOOKUP($D380,IMPORTRANGE(""1F5N2lheBqU_ssv2fEg7XSiyl0_Jtf24RQubw3IWp7fc"",""'LC-2 BOM'!C2:AF900""),Y$1,FALSE)"),"Sensor, Temperature")</f>
        <v>Sensor, Temperature</v>
      </c>
      <c r="Z167" s="40" t="str">
        <f ca="1">IFERROR(__xludf.DUMMYFUNCTION("VLOOKUP($D380,IMPORTRANGE(""1F5N2lheBqU_ssv2fEg7XSiyl0_Jtf24RQubw3IWp7fc"",""'LC-2 BOM'!C2:AF900""),Y$1,FALSE)"),"Sensor, Temperature")</f>
        <v>Sensor, Temperature</v>
      </c>
      <c r="AA167" s="40" t="str">
        <f ca="1">IFERROR(__xludf.DUMMYFUNCTION("VLOOKUP($D380,IMPORTRANGE(""1F5N2lheBqU_ssv2fEg7XSiyl0_Jtf24RQubw3IWp7fc"",""'LC-2 BOM'!C2:AF900""),Y$1,FALSE)"),"Sensor, Temperature")</f>
        <v>Sensor, Temperature</v>
      </c>
      <c r="AB167" s="40" t="str">
        <f ca="1">IFERROR(__xludf.DUMMYFUNCTION("VLOOKUP($D380,IMPORTRANGE(""1F5N2lheBqU_ssv2fEg7XSiyl0_Jtf24RQubw3IWp7fc"",""'LC-2 BOM'!C2:AF1000""),AB$1,FALSE)"),"WFF LC-2 GN2 HVAC/ECS - MP-109")</f>
        <v>WFF LC-2 GN2 HVAC/ECS - MP-109</v>
      </c>
      <c r="AC167" s="40" t="str">
        <f ca="1">IFERROR(__xludf.DUMMYFUNCTION("VLOOKUP($D380,IMPORTRANGE(""1F5N2lheBqU_ssv2fEg7XSiyl0_Jtf24RQubw3IWp7fc"",""'LC-2 BOM'!C2:AF1000""),AB$1,FALSE)"),"WFF LC-2 GN2 HVAC/ECS - MP-109")</f>
        <v>WFF LC-2 GN2 HVAC/ECS - MP-109</v>
      </c>
      <c r="AD167" s="40" t="str">
        <f ca="1">IFERROR(__xludf.DUMMYFUNCTION("VLOOKUP($D380,IMPORTRANGE(""1F5N2lheBqU_ssv2fEg7XSiyl0_Jtf24RQubw3IWp7fc"",""'LC-2 BOM'!C2:AF1000""),AB$1,FALSE)"),"WFF LC-2 GN2 HVAC/ECS - MP-109")</f>
        <v>WFF LC-2 GN2 HVAC/ECS - MP-109</v>
      </c>
      <c r="AE167" s="40" t="str">
        <f ca="1">IFERROR(__xludf.DUMMYFUNCTION("VLOOKUP($D380,IMPORTRANGE(""1F5N2lheBqU_ssv2fEg7XSiyl0_Jtf24RQubw3IWp7fc"",""'LC-2 BOM'!C2:AF1000""),AB$1,FALSE)"),"WFF LC-2 GN2 HVAC/ECS - MP-109")</f>
        <v>WFF LC-2 GN2 HVAC/ECS - MP-109</v>
      </c>
      <c r="AF167" s="40" t="str">
        <f ca="1">IFERROR(__xludf.DUMMYFUNCTION("VLOOKUP($D380,IMPORTRANGE(""1F5N2lheBqU_ssv2fEg7XSiyl0_Jtf24RQubw3IWp7fc"",""'LC-2 BOM'!C2:AF1000""),AB$1,FALSE)"),"WFF LC-2 GN2 HVAC/ECS - MP-109")</f>
        <v>WFF LC-2 GN2 HVAC/ECS - MP-109</v>
      </c>
      <c r="AG167" s="40" t="str">
        <f ca="1">IFERROR(__xludf.DUMMYFUNCTION("VLOOKUP($D380,IMPORTRANGE(""1F5N2lheBqU_ssv2fEg7XSiyl0_Jtf24RQubw3IWp7fc"",""'LC-2 BOM'!C2:AF1000""),AB$1,FALSE)"),"WFF LC-2 GN2 HVAC/ECS - MP-109")</f>
        <v>WFF LC-2 GN2 HVAC/ECS - MP-109</v>
      </c>
      <c r="AH167" s="40" t="str">
        <f ca="1">IFERROR(__xludf.DUMMYFUNCTION("VLOOKUP($D380,IMPORTRANGE(""1F5N2lheBqU_ssv2fEg7XSiyl0_Jtf24RQubw3IWp7fc"",""'LC-2 BOM'!C2:AF1000""),AB$1,FALSE)"),"WFF LC-2 GN2 HVAC/ECS - MP-109")</f>
        <v>WFF LC-2 GN2 HVAC/ECS - MP-109</v>
      </c>
      <c r="AI167" s="40" t="str">
        <f ca="1">IFERROR(__xludf.DUMMYFUNCTION("VLOOKUP($D380,IMPORTRANGE(""1F5N2lheBqU_ssv2fEg7XSiyl0_Jtf24RQubw3IWp7fc"",""'LC-2 BOM'!C2:AF1000""),AB$1,FALSE)"),"WFF LC-2 GN2 HVAC/ECS - MP-109")</f>
        <v>WFF LC-2 GN2 HVAC/ECS - MP-109</v>
      </c>
      <c r="AJ167" s="40" t="str">
        <f ca="1">IFERROR(__xludf.DUMMYFUNCTION("VLOOKUP($D380,IMPORTRANGE(""1F5N2lheBqU_ssv2fEg7XSiyl0_Jtf24RQubw3IWp7fc"",""'LC-2 BOM'!C2:AF1000""),AB$1,FALSE)"),"WFF LC-2 GN2 HVAC/ECS - MP-109")</f>
        <v>WFF LC-2 GN2 HVAC/ECS - MP-109</v>
      </c>
      <c r="AK167" s="40" t="str">
        <f ca="1">IFERROR(__xludf.DUMMYFUNCTION("VLOOKUP($D380,IMPORTRANGE(""1F5N2lheBqU_ssv2fEg7XSiyl0_Jtf24RQubw3IWp7fc"",""'LC-2 BOM'!C2:AF1000""),AB$1,FALSE)"),"WFF LC-2 GN2 HVAC/ECS - MP-109")</f>
        <v>WFF LC-2 GN2 HVAC/ECS - MP-109</v>
      </c>
      <c r="AL167" s="40" t="str">
        <f ca="1">IFERROR(__xludf.DUMMYFUNCTION("VLOOKUP($D380,IMPORTRANGE(""1F5N2lheBqU_ssv2fEg7XSiyl0_Jtf24RQubw3IWp7fc"",""'LC-2 BOM'!C2:AF1000""),AB$1,FALSE)"),"WFF LC-2 GN2 HVAC/ECS - MP-109")</f>
        <v>WFF LC-2 GN2 HVAC/ECS - MP-109</v>
      </c>
      <c r="AM167" s="40" t="str">
        <f ca="1">IFERROR(__xludf.DUMMYFUNCTION("VLOOKUP($D380,IMPORTRANGE(""1F5N2lheBqU_ssv2fEg7XSiyl0_Jtf24RQubw3IWp7fc"",""'LC-2 BOM'!C2:AF1000""),AB$1,FALSE)"),"WFF LC-2 GN2 HVAC/ECS - MP-109")</f>
        <v>WFF LC-2 GN2 HVAC/ECS - MP-109</v>
      </c>
      <c r="AN167" s="40" t="str">
        <f ca="1">IFERROR(__xludf.DUMMYFUNCTION("VLOOKUP($D380,IMPORTRANGE(""1F5N2lheBqU_ssv2fEg7XSiyl0_Jtf24RQubw3IWp7fc"",""'LC-2 BOM'!C2:AF1000""),AB$1,FALSE)"),"WFF LC-2 GN2 HVAC/ECS - MP-109")</f>
        <v>WFF LC-2 GN2 HVAC/ECS - MP-109</v>
      </c>
      <c r="AO167" s="40" t="str">
        <f ca="1">IFERROR(__xludf.DUMMYFUNCTION("VLOOKUP($D380,IMPORTRANGE(""1F5N2lheBqU_ssv2fEg7XSiyl0_Jtf24RQubw3IWp7fc"",""'LC-2 BOM'!C2:AF1000""),AB$1,FALSE)"),"WFF LC-2 GN2 HVAC/ECS - MP-109")</f>
        <v>WFF LC-2 GN2 HVAC/ECS - MP-109</v>
      </c>
      <c r="AP167" s="40" t="str">
        <f ca="1">IFERROR(__xludf.DUMMYFUNCTION("VLOOKUP($D380,IMPORTRANGE(""1F5N2lheBqU_ssv2fEg7XSiyl0_Jtf24RQubw3IWp7fc"",""'LC-2 BOM'!C2:AF1000""),AB$1,FALSE)"),"WFF LC-2 GN2 HVAC/ECS - MP-109")</f>
        <v>WFF LC-2 GN2 HVAC/ECS - MP-109</v>
      </c>
      <c r="AQ167" s="40" t="str">
        <f ca="1">IFERROR(__xludf.DUMMYFUNCTION("VLOOKUP($D380,IMPORTRANGE(""1F5N2lheBqU_ssv2fEg7XSiyl0_Jtf24RQubw3IWp7fc"",""'LC-2 BOM'!C2:AF1000""),AB$1,FALSE)"),"WFF LC-2 GN2 HVAC/ECS - MP-109")</f>
        <v>WFF LC-2 GN2 HVAC/ECS - MP-109</v>
      </c>
      <c r="AR167" s="40" t="str">
        <f ca="1">IFERROR(__xludf.DUMMYFUNCTION("VLOOKUP($D380,IMPORTRANGE(""1F5N2lheBqU_ssv2fEg7XSiyl0_Jtf24RQubw3IWp7fc"",""'LC-2 BOM'!C2:AF1000""),AB$1,FALSE)"),"WFF LC-2 GN2 HVAC/ECS - MP-109")</f>
        <v>WFF LC-2 GN2 HVAC/ECS - MP-109</v>
      </c>
      <c r="AS167" s="40" t="str">
        <f ca="1">IFERROR(__xludf.DUMMYFUNCTION("VLOOKUP($D380,IMPORTRANGE(""1F5N2lheBqU_ssv2fEg7XSiyl0_Jtf24RQubw3IWp7fc"",""'LC-2 BOM'!C2:AF1000""),AB$1,FALSE)"),"WFF LC-2 GN2 HVAC/ECS - MP-109")</f>
        <v>WFF LC-2 GN2 HVAC/ECS - MP-109</v>
      </c>
      <c r="AT167" s="40" t="str">
        <f ca="1">IFERROR(__xludf.DUMMYFUNCTION("VLOOKUP($D380,IMPORTRANGE(""1F5N2lheBqU_ssv2fEg7XSiyl0_Jtf24RQubw3IWp7fc"",""'LC-2 BOM'!C2:AF1000""),AB$1,FALSE)"),"WFF LC-2 GN2 HVAC/ECS - MP-109")</f>
        <v>WFF LC-2 GN2 HVAC/ECS - MP-109</v>
      </c>
      <c r="AU167" s="40" t="str">
        <f ca="1">IFERROR(__xludf.DUMMYFUNCTION("VLOOKUP($D380,IMPORTRANGE(""1F5N2lheBqU_ssv2fEg7XSiyl0_Jtf24RQubw3IWp7fc"",""'LC-2 BOM'!C2:AF1000""),AB$1,FALSE)"),"WFF LC-2 GN2 HVAC/ECS - MP-109")</f>
        <v>WFF LC-2 GN2 HVAC/ECS - MP-109</v>
      </c>
      <c r="AV167" s="40" t="str">
        <f ca="1">IFERROR(__xludf.DUMMYFUNCTION("VLOOKUP($D380,IMPORTRANGE(""1F5N2lheBqU_ssv2fEg7XSiyl0_Jtf24RQubw3IWp7fc"",""'LC-2 BOM'!C2:AF1000""),AB$1,FALSE)"),"WFF LC-2 GN2 HVAC/ECS - MP-109")</f>
        <v>WFF LC-2 GN2 HVAC/ECS - MP-109</v>
      </c>
      <c r="AW167" s="40" t="str">
        <f ca="1">IFERROR(__xludf.DUMMYFUNCTION("VLOOKUP($D380,IMPORTRANGE(""1F5N2lheBqU_ssv2fEg7XSiyl0_Jtf24RQubw3IWp7fc"",""'LC-2 BOM'!C2:AF1000""),AB$1,FALSE)"),"WFF LC-2 GN2 HVAC/ECS - MP-109")</f>
        <v>WFF LC-2 GN2 HVAC/ECS - MP-109</v>
      </c>
      <c r="AX167" s="40" t="str">
        <f ca="1">IFERROR(__xludf.DUMMYFUNCTION("VLOOKUP($D380,IMPORTRANGE(""1F5N2lheBqU_ssv2fEg7XSiyl0_Jtf24RQubw3IWp7fc"",""'LC-2 BOM'!C2:AF1000""),AB$1,FALSE)"),"WFF LC-2 GN2 HVAC/ECS - MP-109")</f>
        <v>WFF LC-2 GN2 HVAC/ECS - MP-109</v>
      </c>
      <c r="AY167" s="40" t="str">
        <f ca="1">IFERROR(__xludf.DUMMYFUNCTION("VLOOKUP($D380,IMPORTRANGE(""1F5N2lheBqU_ssv2fEg7XSiyl0_Jtf24RQubw3IWp7fc"",""'LC-2 BOM'!C2:AF1000""),AB$1,FALSE)"),"WFF LC-2 GN2 HVAC/ECS - MP-109")</f>
        <v>WFF LC-2 GN2 HVAC/ECS - MP-109</v>
      </c>
      <c r="AZ167" s="40" t="str">
        <f ca="1">IFERROR(__xludf.DUMMYFUNCTION("VLOOKUP($D380,IMPORTRANGE(""1F5N2lheBqU_ssv2fEg7XSiyl0_Jtf24RQubw3IWp7fc"",""'LC-2 BOM'!C2:AF1000""),AB$1,FALSE)"),"WFF LC-2 GN2 HVAC/ECS - MP-109")</f>
        <v>WFF LC-2 GN2 HVAC/ECS - MP-109</v>
      </c>
      <c r="BA167" s="40" t="str">
        <f ca="1">IFERROR(__xludf.DUMMYFUNCTION("VLOOKUP($D380,IMPORTRANGE(""1F5N2lheBqU_ssv2fEg7XSiyl0_Jtf24RQubw3IWp7fc"",""'LC-2 BOM'!C2:AF1000""),AB$1,FALSE)"),"WFF LC-2 GN2 HVAC/ECS - MP-109")</f>
        <v>WFF LC-2 GN2 HVAC/ECS - MP-109</v>
      </c>
    </row>
    <row r="168" spans="1:53" ht="15">
      <c r="A168" s="119" t="str">
        <f>CONCATENATE(VLOOKUP(E168,Systems,2,FALSE),"-",VLOOKUP(F168,Subsystems,2,FALSE),"-",VLOOKUP(G168,Components,2,FALSE),"-",VLOOKUP(R168,Metrics,2,FALSE),"-",B168)</f>
        <v>HVAC-LCF-RTD-Ts-561</v>
      </c>
      <c r="B168" s="100">
        <v>561</v>
      </c>
      <c r="C168" s="169" t="s">
        <v>463</v>
      </c>
      <c r="D168" s="104" t="s">
        <v>464</v>
      </c>
      <c r="E168" s="99" t="s">
        <v>431</v>
      </c>
      <c r="F168" s="99" t="s">
        <v>465</v>
      </c>
      <c r="G168" s="99" t="s">
        <v>81</v>
      </c>
      <c r="H168" s="99" t="s">
        <v>348</v>
      </c>
      <c r="I168" s="100" t="str">
        <f>VLOOKUP(L168,InterfaceCards,2,FALSE)</f>
        <v>N1</v>
      </c>
      <c r="J168" s="39" t="str">
        <f>VLOOKUP(I168,'REF - Interface Cards'!$F$2:$G$11,2,FALSE)</f>
        <v>CB2</v>
      </c>
      <c r="K168" s="100">
        <f>VLOOKUP(L168,InterfaceCards,3,FALSE)</f>
        <v>4</v>
      </c>
      <c r="L168" s="99" t="s">
        <v>462</v>
      </c>
      <c r="M168" s="99" t="s">
        <v>387</v>
      </c>
      <c r="N168" s="96" t="s">
        <v>388</v>
      </c>
      <c r="O168" s="99" t="s">
        <v>247</v>
      </c>
      <c r="P168" s="99" t="s">
        <v>335</v>
      </c>
      <c r="Q168" s="99" t="s">
        <v>454</v>
      </c>
      <c r="R168" s="119" t="s">
        <v>352</v>
      </c>
      <c r="S168" s="119" t="s">
        <v>353</v>
      </c>
      <c r="T168" s="100"/>
      <c r="U168" s="205"/>
      <c r="V168" s="205" t="b">
        <v>0</v>
      </c>
      <c r="W168" s="115" t="str">
        <f>CONCATENATE(L168,":",N168)</f>
        <v>RTD1:EX4+,RTD4+,RTD4-,COM4</v>
      </c>
      <c r="X168" s="40" t="str">
        <f ca="1">IFERROR(__xludf.DUMMYFUNCTION("VLOOKUP($D119,IMPORTRANGE(""1F5N2lheBqU_ssv2fEg7XSiyl0_Jtf24RQubw3IWp7fc"",""'LC-2 BOM'!C2:AF1000""),X$1,FALSE)"),"05C360")</f>
        <v>05C360</v>
      </c>
      <c r="Y168" s="40" t="str">
        <f ca="1">IFERROR(__xludf.DUMMYFUNCTION("VLOOKUP($D381,IMPORTRANGE(""1F5N2lheBqU_ssv2fEg7XSiyl0_Jtf24RQubw3IWp7fc"",""'LC-2 BOM'!C2:AF900""),Y$1,FALSE)"),"Sensor, Temperature")</f>
        <v>Sensor, Temperature</v>
      </c>
      <c r="Z168" s="40" t="str">
        <f ca="1">IFERROR(__xludf.DUMMYFUNCTION("VLOOKUP($D381,IMPORTRANGE(""1F5N2lheBqU_ssv2fEg7XSiyl0_Jtf24RQubw3IWp7fc"",""'LC-2 BOM'!C2:AF900""),Y$1,FALSE)"),"Sensor, Temperature")</f>
        <v>Sensor, Temperature</v>
      </c>
      <c r="AA168" s="40" t="str">
        <f ca="1">IFERROR(__xludf.DUMMYFUNCTION("VLOOKUP($D381,IMPORTRANGE(""1F5N2lheBqU_ssv2fEg7XSiyl0_Jtf24RQubw3IWp7fc"",""'LC-2 BOM'!C2:AF900""),Y$1,FALSE)"),"Sensor, Temperature")</f>
        <v>Sensor, Temperature</v>
      </c>
      <c r="AB168" s="40" t="str">
        <f ca="1">IFERROR(__xludf.DUMMYFUNCTION("VLOOKUP($D381,IMPORTRANGE(""1F5N2lheBqU_ssv2fEg7XSiyl0_Jtf24RQubw3IWp7fc"",""'LC-2 BOM'!C2:AF1000""),AB$1,FALSE)"),"WFF LC-2 GN2 HVAC/ECS - MP-109")</f>
        <v>WFF LC-2 GN2 HVAC/ECS - MP-109</v>
      </c>
      <c r="AC168" s="40" t="str">
        <f ca="1">IFERROR(__xludf.DUMMYFUNCTION("VLOOKUP($D381,IMPORTRANGE(""1F5N2lheBqU_ssv2fEg7XSiyl0_Jtf24RQubw3IWp7fc"",""'LC-2 BOM'!C2:AF1000""),AB$1,FALSE)"),"WFF LC-2 GN2 HVAC/ECS - MP-109")</f>
        <v>WFF LC-2 GN2 HVAC/ECS - MP-109</v>
      </c>
      <c r="AD168" s="40" t="str">
        <f ca="1">IFERROR(__xludf.DUMMYFUNCTION("VLOOKUP($D381,IMPORTRANGE(""1F5N2lheBqU_ssv2fEg7XSiyl0_Jtf24RQubw3IWp7fc"",""'LC-2 BOM'!C2:AF1000""),AB$1,FALSE)"),"WFF LC-2 GN2 HVAC/ECS - MP-109")</f>
        <v>WFF LC-2 GN2 HVAC/ECS - MP-109</v>
      </c>
      <c r="AE168" s="40" t="str">
        <f ca="1">IFERROR(__xludf.DUMMYFUNCTION("VLOOKUP($D381,IMPORTRANGE(""1F5N2lheBqU_ssv2fEg7XSiyl0_Jtf24RQubw3IWp7fc"",""'LC-2 BOM'!C2:AF1000""),AB$1,FALSE)"),"WFF LC-2 GN2 HVAC/ECS - MP-109")</f>
        <v>WFF LC-2 GN2 HVAC/ECS - MP-109</v>
      </c>
      <c r="AF168" s="40" t="str">
        <f ca="1">IFERROR(__xludf.DUMMYFUNCTION("VLOOKUP($D381,IMPORTRANGE(""1F5N2lheBqU_ssv2fEg7XSiyl0_Jtf24RQubw3IWp7fc"",""'LC-2 BOM'!C2:AF1000""),AB$1,FALSE)"),"WFF LC-2 GN2 HVAC/ECS - MP-109")</f>
        <v>WFF LC-2 GN2 HVAC/ECS - MP-109</v>
      </c>
      <c r="AG168" s="40" t="str">
        <f ca="1">IFERROR(__xludf.DUMMYFUNCTION("VLOOKUP($D381,IMPORTRANGE(""1F5N2lheBqU_ssv2fEg7XSiyl0_Jtf24RQubw3IWp7fc"",""'LC-2 BOM'!C2:AF1000""),AB$1,FALSE)"),"WFF LC-2 GN2 HVAC/ECS - MP-109")</f>
        <v>WFF LC-2 GN2 HVAC/ECS - MP-109</v>
      </c>
      <c r="AH168" s="40" t="str">
        <f ca="1">IFERROR(__xludf.DUMMYFUNCTION("VLOOKUP($D381,IMPORTRANGE(""1F5N2lheBqU_ssv2fEg7XSiyl0_Jtf24RQubw3IWp7fc"",""'LC-2 BOM'!C2:AF1000""),AB$1,FALSE)"),"WFF LC-2 GN2 HVAC/ECS - MP-109")</f>
        <v>WFF LC-2 GN2 HVAC/ECS - MP-109</v>
      </c>
      <c r="AI168" s="40" t="str">
        <f ca="1">IFERROR(__xludf.DUMMYFUNCTION("VLOOKUP($D381,IMPORTRANGE(""1F5N2lheBqU_ssv2fEg7XSiyl0_Jtf24RQubw3IWp7fc"",""'LC-2 BOM'!C2:AF1000""),AB$1,FALSE)"),"WFF LC-2 GN2 HVAC/ECS - MP-109")</f>
        <v>WFF LC-2 GN2 HVAC/ECS - MP-109</v>
      </c>
      <c r="AJ168" s="40" t="str">
        <f ca="1">IFERROR(__xludf.DUMMYFUNCTION("VLOOKUP($D381,IMPORTRANGE(""1F5N2lheBqU_ssv2fEg7XSiyl0_Jtf24RQubw3IWp7fc"",""'LC-2 BOM'!C2:AF1000""),AB$1,FALSE)"),"WFF LC-2 GN2 HVAC/ECS - MP-109")</f>
        <v>WFF LC-2 GN2 HVAC/ECS - MP-109</v>
      </c>
      <c r="AK168" s="40" t="str">
        <f ca="1">IFERROR(__xludf.DUMMYFUNCTION("VLOOKUP($D381,IMPORTRANGE(""1F5N2lheBqU_ssv2fEg7XSiyl0_Jtf24RQubw3IWp7fc"",""'LC-2 BOM'!C2:AF1000""),AB$1,FALSE)"),"WFF LC-2 GN2 HVAC/ECS - MP-109")</f>
        <v>WFF LC-2 GN2 HVAC/ECS - MP-109</v>
      </c>
      <c r="AL168" s="40" t="str">
        <f ca="1">IFERROR(__xludf.DUMMYFUNCTION("VLOOKUP($D381,IMPORTRANGE(""1F5N2lheBqU_ssv2fEg7XSiyl0_Jtf24RQubw3IWp7fc"",""'LC-2 BOM'!C2:AF1000""),AB$1,FALSE)"),"WFF LC-2 GN2 HVAC/ECS - MP-109")</f>
        <v>WFF LC-2 GN2 HVAC/ECS - MP-109</v>
      </c>
      <c r="AM168" s="40" t="str">
        <f ca="1">IFERROR(__xludf.DUMMYFUNCTION("VLOOKUP($D381,IMPORTRANGE(""1F5N2lheBqU_ssv2fEg7XSiyl0_Jtf24RQubw3IWp7fc"",""'LC-2 BOM'!C2:AF1000""),AB$1,FALSE)"),"WFF LC-2 GN2 HVAC/ECS - MP-109")</f>
        <v>WFF LC-2 GN2 HVAC/ECS - MP-109</v>
      </c>
      <c r="AN168" s="40" t="str">
        <f ca="1">IFERROR(__xludf.DUMMYFUNCTION("VLOOKUP($D381,IMPORTRANGE(""1F5N2lheBqU_ssv2fEg7XSiyl0_Jtf24RQubw3IWp7fc"",""'LC-2 BOM'!C2:AF1000""),AB$1,FALSE)"),"WFF LC-2 GN2 HVAC/ECS - MP-109")</f>
        <v>WFF LC-2 GN2 HVAC/ECS - MP-109</v>
      </c>
      <c r="AO168" s="40" t="str">
        <f ca="1">IFERROR(__xludf.DUMMYFUNCTION("VLOOKUP($D381,IMPORTRANGE(""1F5N2lheBqU_ssv2fEg7XSiyl0_Jtf24RQubw3IWp7fc"",""'LC-2 BOM'!C2:AF1000""),AB$1,FALSE)"),"WFF LC-2 GN2 HVAC/ECS - MP-109")</f>
        <v>WFF LC-2 GN2 HVAC/ECS - MP-109</v>
      </c>
      <c r="AP168" s="40" t="str">
        <f ca="1">IFERROR(__xludf.DUMMYFUNCTION("VLOOKUP($D381,IMPORTRANGE(""1F5N2lheBqU_ssv2fEg7XSiyl0_Jtf24RQubw3IWp7fc"",""'LC-2 BOM'!C2:AF1000""),AB$1,FALSE)"),"WFF LC-2 GN2 HVAC/ECS - MP-109")</f>
        <v>WFF LC-2 GN2 HVAC/ECS - MP-109</v>
      </c>
      <c r="AQ168" s="40" t="str">
        <f ca="1">IFERROR(__xludf.DUMMYFUNCTION("VLOOKUP($D381,IMPORTRANGE(""1F5N2lheBqU_ssv2fEg7XSiyl0_Jtf24RQubw3IWp7fc"",""'LC-2 BOM'!C2:AF1000""),AB$1,FALSE)"),"WFF LC-2 GN2 HVAC/ECS - MP-109")</f>
        <v>WFF LC-2 GN2 HVAC/ECS - MP-109</v>
      </c>
      <c r="AR168" s="40" t="str">
        <f ca="1">IFERROR(__xludf.DUMMYFUNCTION("VLOOKUP($D381,IMPORTRANGE(""1F5N2lheBqU_ssv2fEg7XSiyl0_Jtf24RQubw3IWp7fc"",""'LC-2 BOM'!C2:AF1000""),AB$1,FALSE)"),"WFF LC-2 GN2 HVAC/ECS - MP-109")</f>
        <v>WFF LC-2 GN2 HVAC/ECS - MP-109</v>
      </c>
      <c r="AS168" s="40" t="str">
        <f ca="1">IFERROR(__xludf.DUMMYFUNCTION("VLOOKUP($D381,IMPORTRANGE(""1F5N2lheBqU_ssv2fEg7XSiyl0_Jtf24RQubw3IWp7fc"",""'LC-2 BOM'!C2:AF1000""),AB$1,FALSE)"),"WFF LC-2 GN2 HVAC/ECS - MP-109")</f>
        <v>WFF LC-2 GN2 HVAC/ECS - MP-109</v>
      </c>
      <c r="AT168" s="40" t="str">
        <f ca="1">IFERROR(__xludf.DUMMYFUNCTION("VLOOKUP($D381,IMPORTRANGE(""1F5N2lheBqU_ssv2fEg7XSiyl0_Jtf24RQubw3IWp7fc"",""'LC-2 BOM'!C2:AF1000""),AB$1,FALSE)"),"WFF LC-2 GN2 HVAC/ECS - MP-109")</f>
        <v>WFF LC-2 GN2 HVAC/ECS - MP-109</v>
      </c>
      <c r="AU168" s="40" t="str">
        <f ca="1">IFERROR(__xludf.DUMMYFUNCTION("VLOOKUP($D381,IMPORTRANGE(""1F5N2lheBqU_ssv2fEg7XSiyl0_Jtf24RQubw3IWp7fc"",""'LC-2 BOM'!C2:AF1000""),AB$1,FALSE)"),"WFF LC-2 GN2 HVAC/ECS - MP-109")</f>
        <v>WFF LC-2 GN2 HVAC/ECS - MP-109</v>
      </c>
      <c r="AV168" s="40" t="str">
        <f ca="1">IFERROR(__xludf.DUMMYFUNCTION("VLOOKUP($D381,IMPORTRANGE(""1F5N2lheBqU_ssv2fEg7XSiyl0_Jtf24RQubw3IWp7fc"",""'LC-2 BOM'!C2:AF1000""),AB$1,FALSE)"),"WFF LC-2 GN2 HVAC/ECS - MP-109")</f>
        <v>WFF LC-2 GN2 HVAC/ECS - MP-109</v>
      </c>
      <c r="AW168" s="40" t="str">
        <f ca="1">IFERROR(__xludf.DUMMYFUNCTION("VLOOKUP($D381,IMPORTRANGE(""1F5N2lheBqU_ssv2fEg7XSiyl0_Jtf24RQubw3IWp7fc"",""'LC-2 BOM'!C2:AF1000""),AB$1,FALSE)"),"WFF LC-2 GN2 HVAC/ECS - MP-109")</f>
        <v>WFF LC-2 GN2 HVAC/ECS - MP-109</v>
      </c>
      <c r="AX168" s="40" t="str">
        <f ca="1">IFERROR(__xludf.DUMMYFUNCTION("VLOOKUP($D381,IMPORTRANGE(""1F5N2lheBqU_ssv2fEg7XSiyl0_Jtf24RQubw3IWp7fc"",""'LC-2 BOM'!C2:AF1000""),AB$1,FALSE)"),"WFF LC-2 GN2 HVAC/ECS - MP-109")</f>
        <v>WFF LC-2 GN2 HVAC/ECS - MP-109</v>
      </c>
      <c r="AY168" s="40" t="str">
        <f ca="1">IFERROR(__xludf.DUMMYFUNCTION("VLOOKUP($D381,IMPORTRANGE(""1F5N2lheBqU_ssv2fEg7XSiyl0_Jtf24RQubw3IWp7fc"",""'LC-2 BOM'!C2:AF1000""),AB$1,FALSE)"),"WFF LC-2 GN2 HVAC/ECS - MP-109")</f>
        <v>WFF LC-2 GN2 HVAC/ECS - MP-109</v>
      </c>
      <c r="AZ168" s="40" t="str">
        <f ca="1">IFERROR(__xludf.DUMMYFUNCTION("VLOOKUP($D381,IMPORTRANGE(""1F5N2lheBqU_ssv2fEg7XSiyl0_Jtf24RQubw3IWp7fc"",""'LC-2 BOM'!C2:AF1000""),AB$1,FALSE)"),"WFF LC-2 GN2 HVAC/ECS - MP-109")</f>
        <v>WFF LC-2 GN2 HVAC/ECS - MP-109</v>
      </c>
      <c r="BA168" s="40" t="str">
        <f ca="1">IFERROR(__xludf.DUMMYFUNCTION("VLOOKUP($D381,IMPORTRANGE(""1F5N2lheBqU_ssv2fEg7XSiyl0_Jtf24RQubw3IWp7fc"",""'LC-2 BOM'!C2:AF1000""),AB$1,FALSE)"),"WFF LC-2 GN2 HVAC/ECS - MP-109")</f>
        <v>WFF LC-2 GN2 HVAC/ECS - MP-109</v>
      </c>
    </row>
    <row r="169" spans="1:53" ht="15">
      <c r="A169" s="119" t="str">
        <f>CONCATENATE(VLOOKUP(E169,Systems,2,FALSE),"-",VLOOKUP(F169,Subsystems,2,FALSE),"-",VLOOKUP(G169,Components,2,FALSE),"-",VLOOKUP(R169,Metrics,2,FALSE),"-",B169)</f>
        <v>HVAC-LC2.1-RTD-Ts-562</v>
      </c>
      <c r="B169" s="100">
        <v>562</v>
      </c>
      <c r="C169" s="169" t="s">
        <v>466</v>
      </c>
      <c r="D169" s="104" t="s">
        <v>467</v>
      </c>
      <c r="E169" s="99" t="s">
        <v>431</v>
      </c>
      <c r="F169" s="99" t="s">
        <v>468</v>
      </c>
      <c r="G169" s="99" t="s">
        <v>81</v>
      </c>
      <c r="H169" s="99" t="s">
        <v>348</v>
      </c>
      <c r="I169" s="100" t="str">
        <f>VLOOKUP(L169,InterfaceCards,2,FALSE)</f>
        <v>N1</v>
      </c>
      <c r="J169" s="39" t="str">
        <f>VLOOKUP(I169,'REF - Interface Cards'!$F$2:$G$11,2,FALSE)</f>
        <v>CB2</v>
      </c>
      <c r="K169" s="100">
        <f>VLOOKUP(L169,InterfaceCards,3,FALSE)</f>
        <v>4</v>
      </c>
      <c r="L169" s="99" t="s">
        <v>462</v>
      </c>
      <c r="M169" s="99" t="s">
        <v>390</v>
      </c>
      <c r="N169" s="96" t="s">
        <v>391</v>
      </c>
      <c r="O169" s="99" t="s">
        <v>247</v>
      </c>
      <c r="P169" s="99" t="s">
        <v>335</v>
      </c>
      <c r="Q169" s="99" t="s">
        <v>454</v>
      </c>
      <c r="R169" s="119" t="s">
        <v>352</v>
      </c>
      <c r="S169" s="119" t="s">
        <v>353</v>
      </c>
      <c r="T169" s="100"/>
      <c r="U169" s="205"/>
      <c r="V169" s="205" t="b">
        <v>0</v>
      </c>
      <c r="W169" s="115" t="str">
        <f>CONCATENATE(L169,":",N169)</f>
        <v>RTD1:EX5+,RTD5+,RTD5-,COM5</v>
      </c>
      <c r="X169" s="40" t="str">
        <f ca="1">IFERROR(__xludf.DUMMYFUNCTION("VLOOKUP($D119,IMPORTRANGE(""1F5N2lheBqU_ssv2fEg7XSiyl0_Jtf24RQubw3IWp7fc"",""'LC-2 BOM'!C2:AF1000""),X$1,FALSE)"),"05C360")</f>
        <v>05C360</v>
      </c>
      <c r="Y169" s="40" t="str">
        <f ca="1">IFERROR(__xludf.DUMMYFUNCTION("VLOOKUP($D382,IMPORTRANGE(""1zGeY54V42y3h6ga3LEauokEcjIAfHuNXKCYKLfLWtMI"",""'LC-2 BOM'!C2:AF900""),Y$1,FALSE)"),"Sensor, Temperature")</f>
        <v>Sensor, Temperature</v>
      </c>
      <c r="Z169" s="40" t="str">
        <f ca="1">IFERROR(__xludf.DUMMYFUNCTION("VLOOKUP($D382,IMPORTRANGE(""1zGeY54V42y3h6ga3LEauokEcjIAfHuNXKCYKLfLWtMI"",""'LC-2 BOM'!C2:AF900""),Y$1,FALSE)"),"Sensor, Temperature")</f>
        <v>Sensor, Temperature</v>
      </c>
      <c r="AA169" s="40" t="str">
        <f ca="1">IFERROR(__xludf.DUMMYFUNCTION("VLOOKUP($D382,IMPORTRANGE(""1zGeY54V42y3h6ga3LEauokEcjIAfHuNXKCYKLfLWtMI"",""'LC-2 BOM'!C2:AF900""),Y$1,FALSE)"),"Sensor, Temperature")</f>
        <v>Sensor, Temperature</v>
      </c>
      <c r="AB169" s="40" t="str">
        <f ca="1">IFERROR(__xludf.DUMMYFUNCTION("VLOOKUP($D382,IMPORTRANGE(""1F5N2lheBqU_ssv2fEg7XSiyl0_Jtf24RQubw3IWp7fc"",""'LC-2 BOM'!C2:AF1000""),AB$1,FALSE)"),"WFF LC-2 GN2 HVAC/ECS - MP-109")</f>
        <v>WFF LC-2 GN2 HVAC/ECS - MP-109</v>
      </c>
      <c r="AC169" s="40" t="str">
        <f ca="1">IFERROR(__xludf.DUMMYFUNCTION("VLOOKUP($D382,IMPORTRANGE(""1F5N2lheBqU_ssv2fEg7XSiyl0_Jtf24RQubw3IWp7fc"",""'LC-2 BOM'!C2:AF1000""),AB$1,FALSE)"),"WFF LC-2 GN2 HVAC/ECS - MP-109")</f>
        <v>WFF LC-2 GN2 HVAC/ECS - MP-109</v>
      </c>
      <c r="AD169" s="40" t="str">
        <f ca="1">IFERROR(__xludf.DUMMYFUNCTION("VLOOKUP($D382,IMPORTRANGE(""1F5N2lheBqU_ssv2fEg7XSiyl0_Jtf24RQubw3IWp7fc"",""'LC-2 BOM'!C2:AF1000""),AB$1,FALSE)"),"WFF LC-2 GN2 HVAC/ECS - MP-109")</f>
        <v>WFF LC-2 GN2 HVAC/ECS - MP-109</v>
      </c>
      <c r="AE169" s="40" t="str">
        <f ca="1">IFERROR(__xludf.DUMMYFUNCTION("VLOOKUP($D382,IMPORTRANGE(""1F5N2lheBqU_ssv2fEg7XSiyl0_Jtf24RQubw3IWp7fc"",""'LC-2 BOM'!C2:AF1000""),AB$1,FALSE)"),"WFF LC-2 GN2 HVAC/ECS - MP-109")</f>
        <v>WFF LC-2 GN2 HVAC/ECS - MP-109</v>
      </c>
      <c r="AF169" s="40" t="str">
        <f ca="1">IFERROR(__xludf.DUMMYFUNCTION("VLOOKUP($D382,IMPORTRANGE(""1F5N2lheBqU_ssv2fEg7XSiyl0_Jtf24RQubw3IWp7fc"",""'LC-2 BOM'!C2:AF1000""),AB$1,FALSE)"),"WFF LC-2 GN2 HVAC/ECS - MP-109")</f>
        <v>WFF LC-2 GN2 HVAC/ECS - MP-109</v>
      </c>
      <c r="AG169" s="40" t="str">
        <f ca="1">IFERROR(__xludf.DUMMYFUNCTION("VLOOKUP($D382,IMPORTRANGE(""1F5N2lheBqU_ssv2fEg7XSiyl0_Jtf24RQubw3IWp7fc"",""'LC-2 BOM'!C2:AF1000""),AB$1,FALSE)"),"WFF LC-2 GN2 HVAC/ECS - MP-109")</f>
        <v>WFF LC-2 GN2 HVAC/ECS - MP-109</v>
      </c>
      <c r="AH169" s="40" t="str">
        <f ca="1">IFERROR(__xludf.DUMMYFUNCTION("VLOOKUP($D382,IMPORTRANGE(""1F5N2lheBqU_ssv2fEg7XSiyl0_Jtf24RQubw3IWp7fc"",""'LC-2 BOM'!C2:AF1000""),AB$1,FALSE)"),"WFF LC-2 GN2 HVAC/ECS - MP-109")</f>
        <v>WFF LC-2 GN2 HVAC/ECS - MP-109</v>
      </c>
      <c r="AI169" s="40" t="str">
        <f ca="1">IFERROR(__xludf.DUMMYFUNCTION("VLOOKUP($D382,IMPORTRANGE(""1F5N2lheBqU_ssv2fEg7XSiyl0_Jtf24RQubw3IWp7fc"",""'LC-2 BOM'!C2:AF1000""),AB$1,FALSE)"),"WFF LC-2 GN2 HVAC/ECS - MP-109")</f>
        <v>WFF LC-2 GN2 HVAC/ECS - MP-109</v>
      </c>
      <c r="AJ169" s="40" t="str">
        <f ca="1">IFERROR(__xludf.DUMMYFUNCTION("VLOOKUP($D382,IMPORTRANGE(""1F5N2lheBqU_ssv2fEg7XSiyl0_Jtf24RQubw3IWp7fc"",""'LC-2 BOM'!C2:AF1000""),AB$1,FALSE)"),"WFF LC-2 GN2 HVAC/ECS - MP-109")</f>
        <v>WFF LC-2 GN2 HVAC/ECS - MP-109</v>
      </c>
      <c r="AK169" s="40" t="str">
        <f ca="1">IFERROR(__xludf.DUMMYFUNCTION("VLOOKUP($D382,IMPORTRANGE(""1F5N2lheBqU_ssv2fEg7XSiyl0_Jtf24RQubw3IWp7fc"",""'LC-2 BOM'!C2:AF1000""),AB$1,FALSE)"),"WFF LC-2 GN2 HVAC/ECS - MP-109")</f>
        <v>WFF LC-2 GN2 HVAC/ECS - MP-109</v>
      </c>
      <c r="AL169" s="40" t="str">
        <f ca="1">IFERROR(__xludf.DUMMYFUNCTION("VLOOKUP($D382,IMPORTRANGE(""1F5N2lheBqU_ssv2fEg7XSiyl0_Jtf24RQubw3IWp7fc"",""'LC-2 BOM'!C2:AF1000""),AB$1,FALSE)"),"WFF LC-2 GN2 HVAC/ECS - MP-109")</f>
        <v>WFF LC-2 GN2 HVAC/ECS - MP-109</v>
      </c>
      <c r="AM169" s="40" t="str">
        <f ca="1">IFERROR(__xludf.DUMMYFUNCTION("VLOOKUP($D382,IMPORTRANGE(""1F5N2lheBqU_ssv2fEg7XSiyl0_Jtf24RQubw3IWp7fc"",""'LC-2 BOM'!C2:AF1000""),AB$1,FALSE)"),"WFF LC-2 GN2 HVAC/ECS - MP-109")</f>
        <v>WFF LC-2 GN2 HVAC/ECS - MP-109</v>
      </c>
      <c r="AN169" s="40" t="str">
        <f ca="1">IFERROR(__xludf.DUMMYFUNCTION("VLOOKUP($D382,IMPORTRANGE(""1F5N2lheBqU_ssv2fEg7XSiyl0_Jtf24RQubw3IWp7fc"",""'LC-2 BOM'!C2:AF1000""),AB$1,FALSE)"),"WFF LC-2 GN2 HVAC/ECS - MP-109")</f>
        <v>WFF LC-2 GN2 HVAC/ECS - MP-109</v>
      </c>
      <c r="AO169" s="40" t="str">
        <f ca="1">IFERROR(__xludf.DUMMYFUNCTION("VLOOKUP($D382,IMPORTRANGE(""1F5N2lheBqU_ssv2fEg7XSiyl0_Jtf24RQubw3IWp7fc"",""'LC-2 BOM'!C2:AF1000""),AB$1,FALSE)"),"WFF LC-2 GN2 HVAC/ECS - MP-109")</f>
        <v>WFF LC-2 GN2 HVAC/ECS - MP-109</v>
      </c>
      <c r="AP169" s="40" t="str">
        <f ca="1">IFERROR(__xludf.DUMMYFUNCTION("VLOOKUP($D382,IMPORTRANGE(""1F5N2lheBqU_ssv2fEg7XSiyl0_Jtf24RQubw3IWp7fc"",""'LC-2 BOM'!C2:AF1000""),AB$1,FALSE)"),"WFF LC-2 GN2 HVAC/ECS - MP-109")</f>
        <v>WFF LC-2 GN2 HVAC/ECS - MP-109</v>
      </c>
      <c r="AQ169" s="40" t="str">
        <f ca="1">IFERROR(__xludf.DUMMYFUNCTION("VLOOKUP($D382,IMPORTRANGE(""1F5N2lheBqU_ssv2fEg7XSiyl0_Jtf24RQubw3IWp7fc"",""'LC-2 BOM'!C2:AF1000""),AB$1,FALSE)"),"WFF LC-2 GN2 HVAC/ECS - MP-109")</f>
        <v>WFF LC-2 GN2 HVAC/ECS - MP-109</v>
      </c>
      <c r="AR169" s="40" t="str">
        <f ca="1">IFERROR(__xludf.DUMMYFUNCTION("VLOOKUP($D382,IMPORTRANGE(""1F5N2lheBqU_ssv2fEg7XSiyl0_Jtf24RQubw3IWp7fc"",""'LC-2 BOM'!C2:AF1000""),AB$1,FALSE)"),"WFF LC-2 GN2 HVAC/ECS - MP-109")</f>
        <v>WFF LC-2 GN2 HVAC/ECS - MP-109</v>
      </c>
      <c r="AS169" s="40" t="str">
        <f ca="1">IFERROR(__xludf.DUMMYFUNCTION("VLOOKUP($D382,IMPORTRANGE(""1F5N2lheBqU_ssv2fEg7XSiyl0_Jtf24RQubw3IWp7fc"",""'LC-2 BOM'!C2:AF1000""),AB$1,FALSE)"),"WFF LC-2 GN2 HVAC/ECS - MP-109")</f>
        <v>WFF LC-2 GN2 HVAC/ECS - MP-109</v>
      </c>
      <c r="AT169" s="40" t="str">
        <f ca="1">IFERROR(__xludf.DUMMYFUNCTION("VLOOKUP($D382,IMPORTRANGE(""1F5N2lheBqU_ssv2fEg7XSiyl0_Jtf24RQubw3IWp7fc"",""'LC-2 BOM'!C2:AF1000""),AB$1,FALSE)"),"WFF LC-2 GN2 HVAC/ECS - MP-109")</f>
        <v>WFF LC-2 GN2 HVAC/ECS - MP-109</v>
      </c>
      <c r="AU169" s="40" t="str">
        <f ca="1">IFERROR(__xludf.DUMMYFUNCTION("VLOOKUP($D382,IMPORTRANGE(""1F5N2lheBqU_ssv2fEg7XSiyl0_Jtf24RQubw3IWp7fc"",""'LC-2 BOM'!C2:AF1000""),AB$1,FALSE)"),"WFF LC-2 GN2 HVAC/ECS - MP-109")</f>
        <v>WFF LC-2 GN2 HVAC/ECS - MP-109</v>
      </c>
      <c r="AV169" s="40" t="str">
        <f ca="1">IFERROR(__xludf.DUMMYFUNCTION("VLOOKUP($D382,IMPORTRANGE(""1F5N2lheBqU_ssv2fEg7XSiyl0_Jtf24RQubw3IWp7fc"",""'LC-2 BOM'!C2:AF1000""),AB$1,FALSE)"),"WFF LC-2 GN2 HVAC/ECS - MP-109")</f>
        <v>WFF LC-2 GN2 HVAC/ECS - MP-109</v>
      </c>
      <c r="AW169" s="40" t="str">
        <f ca="1">IFERROR(__xludf.DUMMYFUNCTION("VLOOKUP($D382,IMPORTRANGE(""1F5N2lheBqU_ssv2fEg7XSiyl0_Jtf24RQubw3IWp7fc"",""'LC-2 BOM'!C2:AF1000""),AB$1,FALSE)"),"WFF LC-2 GN2 HVAC/ECS - MP-109")</f>
        <v>WFF LC-2 GN2 HVAC/ECS - MP-109</v>
      </c>
      <c r="AX169" s="40" t="str">
        <f ca="1">IFERROR(__xludf.DUMMYFUNCTION("VLOOKUP($D382,IMPORTRANGE(""1F5N2lheBqU_ssv2fEg7XSiyl0_Jtf24RQubw3IWp7fc"",""'LC-2 BOM'!C2:AF1000""),AB$1,FALSE)"),"WFF LC-2 GN2 HVAC/ECS - MP-109")</f>
        <v>WFF LC-2 GN2 HVAC/ECS - MP-109</v>
      </c>
      <c r="AY169" s="40" t="str">
        <f ca="1">IFERROR(__xludf.DUMMYFUNCTION("VLOOKUP($D382,IMPORTRANGE(""1F5N2lheBqU_ssv2fEg7XSiyl0_Jtf24RQubw3IWp7fc"",""'LC-2 BOM'!C2:AF1000""),AB$1,FALSE)"),"WFF LC-2 GN2 HVAC/ECS - MP-109")</f>
        <v>WFF LC-2 GN2 HVAC/ECS - MP-109</v>
      </c>
      <c r="AZ169" s="40" t="str">
        <f ca="1">IFERROR(__xludf.DUMMYFUNCTION("VLOOKUP($D382,IMPORTRANGE(""1F5N2lheBqU_ssv2fEg7XSiyl0_Jtf24RQubw3IWp7fc"",""'LC-2 BOM'!C2:AF1000""),AB$1,FALSE)"),"WFF LC-2 GN2 HVAC/ECS - MP-109")</f>
        <v>WFF LC-2 GN2 HVAC/ECS - MP-109</v>
      </c>
      <c r="BA169" s="40" t="str">
        <f ca="1">IFERROR(__xludf.DUMMYFUNCTION("VLOOKUP($D382,IMPORTRANGE(""1F5N2lheBqU_ssv2fEg7XSiyl0_Jtf24RQubw3IWp7fc"",""'LC-2 BOM'!C2:AF1000""),AB$1,FALSE)"),"WFF LC-2 GN2 HVAC/ECS - MP-109")</f>
        <v>WFF LC-2 GN2 HVAC/ECS - MP-109</v>
      </c>
    </row>
    <row r="170" spans="1:53" ht="15">
      <c r="A170" s="119" t="str">
        <f>CONCATENATE(VLOOKUP(E170,Systems,2,FALSE),"-",VLOOKUP(F170,Subsystems,2,FALSE),"-",VLOOKUP(G170,Components,2,FALSE),"-",VLOOKUP(R170,Metrics,2,FALSE),"-",B170)</f>
        <v>HVAC-LC2.2-RTD-Ts-563</v>
      </c>
      <c r="B170" s="100">
        <v>563</v>
      </c>
      <c r="C170" s="169" t="s">
        <v>469</v>
      </c>
      <c r="D170" s="104" t="s">
        <v>470</v>
      </c>
      <c r="E170" s="99" t="s">
        <v>431</v>
      </c>
      <c r="F170" s="99" t="s">
        <v>471</v>
      </c>
      <c r="G170" s="99" t="s">
        <v>81</v>
      </c>
      <c r="H170" s="99" t="s">
        <v>348</v>
      </c>
      <c r="I170" s="100" t="str">
        <f>VLOOKUP(L170,InterfaceCards,2,FALSE)</f>
        <v>N1</v>
      </c>
      <c r="J170" s="39" t="str">
        <f>VLOOKUP(I170,'REF - Interface Cards'!$F$2:$G$11,2,FALSE)</f>
        <v>CB2</v>
      </c>
      <c r="K170" s="100">
        <f>VLOOKUP(L170,InterfaceCards,3,FALSE)</f>
        <v>4</v>
      </c>
      <c r="L170" s="99" t="s">
        <v>462</v>
      </c>
      <c r="M170" s="99" t="s">
        <v>375</v>
      </c>
      <c r="N170" s="96" t="s">
        <v>376</v>
      </c>
      <c r="O170" s="99" t="s">
        <v>247</v>
      </c>
      <c r="P170" s="99" t="s">
        <v>335</v>
      </c>
      <c r="Q170" s="99" t="s">
        <v>454</v>
      </c>
      <c r="R170" s="119" t="s">
        <v>352</v>
      </c>
      <c r="S170" s="119" t="s">
        <v>353</v>
      </c>
      <c r="T170" s="100"/>
      <c r="U170" s="205"/>
      <c r="V170" s="205" t="b">
        <v>0</v>
      </c>
      <c r="W170" s="115" t="str">
        <f>CONCATENATE(L170,":",N170)</f>
        <v>RTD1:EX6+,RTD6+,RTD6-,COM6</v>
      </c>
      <c r="X170" s="40" t="str">
        <f ca="1">IFERROR(__xludf.DUMMYFUNCTION("VLOOKUP($D119,IMPORTRANGE(""1F5N2lheBqU_ssv2fEg7XSiyl0_Jtf24RQubw3IWp7fc"",""'LC-2 BOM'!C2:AF1000""),X$1,FALSE)"),"05C360")</f>
        <v>05C360</v>
      </c>
      <c r="Y170" s="40" t="str">
        <f ca="1">IFERROR(__xludf.DUMMYFUNCTION("VLOOKUP($D383,IMPORTRANGE(""1zGeY54V42y3h6ga3LEauokEcjIAfHuNXKCYKLfLWtMI"",""'LC-2 BOM'!C2:AF900""),Y$1,FALSE)"),"Sensor, Temperature")</f>
        <v>Sensor, Temperature</v>
      </c>
      <c r="Z170" s="40" t="str">
        <f ca="1">IFERROR(__xludf.DUMMYFUNCTION("VLOOKUP($D383,IMPORTRANGE(""1zGeY54V42y3h6ga3LEauokEcjIAfHuNXKCYKLfLWtMI"",""'LC-2 BOM'!C2:AF900""),Y$1,FALSE)"),"Sensor, Temperature")</f>
        <v>Sensor, Temperature</v>
      </c>
      <c r="AA170" s="40" t="str">
        <f ca="1">IFERROR(__xludf.DUMMYFUNCTION("VLOOKUP($D383,IMPORTRANGE(""1zGeY54V42y3h6ga3LEauokEcjIAfHuNXKCYKLfLWtMI"",""'LC-2 BOM'!C2:AF900""),Y$1,FALSE)"),"Sensor, Temperature")</f>
        <v>Sensor, Temperature</v>
      </c>
      <c r="AB170" s="40" t="str">
        <f ca="1">IFERROR(__xludf.DUMMYFUNCTION("VLOOKUP($D383,IMPORTRANGE(""1F5N2lheBqU_ssv2fEg7XSiyl0_Jtf24RQubw3IWp7fc"",""'LC-2 BOM'!C2:AF1000""),AB$1,FALSE)"),"WFF LC-2 GN2 HVAC/ECS - MP-109")</f>
        <v>WFF LC-2 GN2 HVAC/ECS - MP-109</v>
      </c>
      <c r="AC170" s="40" t="str">
        <f ca="1">IFERROR(__xludf.DUMMYFUNCTION("VLOOKUP($D383,IMPORTRANGE(""1F5N2lheBqU_ssv2fEg7XSiyl0_Jtf24RQubw3IWp7fc"",""'LC-2 BOM'!C2:AF1000""),AB$1,FALSE)"),"WFF LC-2 GN2 HVAC/ECS - MP-109")</f>
        <v>WFF LC-2 GN2 HVAC/ECS - MP-109</v>
      </c>
      <c r="AD170" s="40" t="str">
        <f ca="1">IFERROR(__xludf.DUMMYFUNCTION("VLOOKUP($D383,IMPORTRANGE(""1F5N2lheBqU_ssv2fEg7XSiyl0_Jtf24RQubw3IWp7fc"",""'LC-2 BOM'!C2:AF1000""),AB$1,FALSE)"),"WFF LC-2 GN2 HVAC/ECS - MP-109")</f>
        <v>WFF LC-2 GN2 HVAC/ECS - MP-109</v>
      </c>
      <c r="AE170" s="40" t="str">
        <f ca="1">IFERROR(__xludf.DUMMYFUNCTION("VLOOKUP($D383,IMPORTRANGE(""1F5N2lheBqU_ssv2fEg7XSiyl0_Jtf24RQubw3IWp7fc"",""'LC-2 BOM'!C2:AF1000""),AB$1,FALSE)"),"WFF LC-2 GN2 HVAC/ECS - MP-109")</f>
        <v>WFF LC-2 GN2 HVAC/ECS - MP-109</v>
      </c>
      <c r="AF170" s="40" t="str">
        <f ca="1">IFERROR(__xludf.DUMMYFUNCTION("VLOOKUP($D383,IMPORTRANGE(""1F5N2lheBqU_ssv2fEg7XSiyl0_Jtf24RQubw3IWp7fc"",""'LC-2 BOM'!C2:AF1000""),AB$1,FALSE)"),"WFF LC-2 GN2 HVAC/ECS - MP-109")</f>
        <v>WFF LC-2 GN2 HVAC/ECS - MP-109</v>
      </c>
      <c r="AG170" s="40" t="str">
        <f ca="1">IFERROR(__xludf.DUMMYFUNCTION("VLOOKUP($D383,IMPORTRANGE(""1F5N2lheBqU_ssv2fEg7XSiyl0_Jtf24RQubw3IWp7fc"",""'LC-2 BOM'!C2:AF1000""),AB$1,FALSE)"),"WFF LC-2 GN2 HVAC/ECS - MP-109")</f>
        <v>WFF LC-2 GN2 HVAC/ECS - MP-109</v>
      </c>
      <c r="AH170" s="40" t="str">
        <f ca="1">IFERROR(__xludf.DUMMYFUNCTION("VLOOKUP($D383,IMPORTRANGE(""1F5N2lheBqU_ssv2fEg7XSiyl0_Jtf24RQubw3IWp7fc"",""'LC-2 BOM'!C2:AF1000""),AB$1,FALSE)"),"WFF LC-2 GN2 HVAC/ECS - MP-109")</f>
        <v>WFF LC-2 GN2 HVAC/ECS - MP-109</v>
      </c>
      <c r="AI170" s="40" t="str">
        <f ca="1">IFERROR(__xludf.DUMMYFUNCTION("VLOOKUP($D383,IMPORTRANGE(""1F5N2lheBqU_ssv2fEg7XSiyl0_Jtf24RQubw3IWp7fc"",""'LC-2 BOM'!C2:AF1000""),AB$1,FALSE)"),"WFF LC-2 GN2 HVAC/ECS - MP-109")</f>
        <v>WFF LC-2 GN2 HVAC/ECS - MP-109</v>
      </c>
      <c r="AJ170" s="40" t="str">
        <f ca="1">IFERROR(__xludf.DUMMYFUNCTION("VLOOKUP($D383,IMPORTRANGE(""1F5N2lheBqU_ssv2fEg7XSiyl0_Jtf24RQubw3IWp7fc"",""'LC-2 BOM'!C2:AF1000""),AB$1,FALSE)"),"WFF LC-2 GN2 HVAC/ECS - MP-109")</f>
        <v>WFF LC-2 GN2 HVAC/ECS - MP-109</v>
      </c>
      <c r="AK170" s="40" t="str">
        <f ca="1">IFERROR(__xludf.DUMMYFUNCTION("VLOOKUP($D383,IMPORTRANGE(""1F5N2lheBqU_ssv2fEg7XSiyl0_Jtf24RQubw3IWp7fc"",""'LC-2 BOM'!C2:AF1000""),AB$1,FALSE)"),"WFF LC-2 GN2 HVAC/ECS - MP-109")</f>
        <v>WFF LC-2 GN2 HVAC/ECS - MP-109</v>
      </c>
      <c r="AL170" s="40" t="str">
        <f ca="1">IFERROR(__xludf.DUMMYFUNCTION("VLOOKUP($D383,IMPORTRANGE(""1F5N2lheBqU_ssv2fEg7XSiyl0_Jtf24RQubw3IWp7fc"",""'LC-2 BOM'!C2:AF1000""),AB$1,FALSE)"),"WFF LC-2 GN2 HVAC/ECS - MP-109")</f>
        <v>WFF LC-2 GN2 HVAC/ECS - MP-109</v>
      </c>
      <c r="AM170" s="40" t="str">
        <f ca="1">IFERROR(__xludf.DUMMYFUNCTION("VLOOKUP($D383,IMPORTRANGE(""1F5N2lheBqU_ssv2fEg7XSiyl0_Jtf24RQubw3IWp7fc"",""'LC-2 BOM'!C2:AF1000""),AB$1,FALSE)"),"WFF LC-2 GN2 HVAC/ECS - MP-109")</f>
        <v>WFF LC-2 GN2 HVAC/ECS - MP-109</v>
      </c>
      <c r="AN170" s="40" t="str">
        <f ca="1">IFERROR(__xludf.DUMMYFUNCTION("VLOOKUP($D383,IMPORTRANGE(""1F5N2lheBqU_ssv2fEg7XSiyl0_Jtf24RQubw3IWp7fc"",""'LC-2 BOM'!C2:AF1000""),AB$1,FALSE)"),"WFF LC-2 GN2 HVAC/ECS - MP-109")</f>
        <v>WFF LC-2 GN2 HVAC/ECS - MP-109</v>
      </c>
      <c r="AO170" s="40" t="str">
        <f ca="1">IFERROR(__xludf.DUMMYFUNCTION("VLOOKUP($D383,IMPORTRANGE(""1F5N2lheBqU_ssv2fEg7XSiyl0_Jtf24RQubw3IWp7fc"",""'LC-2 BOM'!C2:AF1000""),AB$1,FALSE)"),"WFF LC-2 GN2 HVAC/ECS - MP-109")</f>
        <v>WFF LC-2 GN2 HVAC/ECS - MP-109</v>
      </c>
      <c r="AP170" s="40" t="str">
        <f ca="1">IFERROR(__xludf.DUMMYFUNCTION("VLOOKUP($D383,IMPORTRANGE(""1F5N2lheBqU_ssv2fEg7XSiyl0_Jtf24RQubw3IWp7fc"",""'LC-2 BOM'!C2:AF1000""),AB$1,FALSE)"),"WFF LC-2 GN2 HVAC/ECS - MP-109")</f>
        <v>WFF LC-2 GN2 HVAC/ECS - MP-109</v>
      </c>
      <c r="AQ170" s="40" t="str">
        <f ca="1">IFERROR(__xludf.DUMMYFUNCTION("VLOOKUP($D383,IMPORTRANGE(""1F5N2lheBqU_ssv2fEg7XSiyl0_Jtf24RQubw3IWp7fc"",""'LC-2 BOM'!C2:AF1000""),AB$1,FALSE)"),"WFF LC-2 GN2 HVAC/ECS - MP-109")</f>
        <v>WFF LC-2 GN2 HVAC/ECS - MP-109</v>
      </c>
      <c r="AR170" s="40" t="str">
        <f ca="1">IFERROR(__xludf.DUMMYFUNCTION("VLOOKUP($D383,IMPORTRANGE(""1F5N2lheBqU_ssv2fEg7XSiyl0_Jtf24RQubw3IWp7fc"",""'LC-2 BOM'!C2:AF1000""),AB$1,FALSE)"),"WFF LC-2 GN2 HVAC/ECS - MP-109")</f>
        <v>WFF LC-2 GN2 HVAC/ECS - MP-109</v>
      </c>
      <c r="AS170" s="40" t="str">
        <f ca="1">IFERROR(__xludf.DUMMYFUNCTION("VLOOKUP($D383,IMPORTRANGE(""1F5N2lheBqU_ssv2fEg7XSiyl0_Jtf24RQubw3IWp7fc"",""'LC-2 BOM'!C2:AF1000""),AB$1,FALSE)"),"WFF LC-2 GN2 HVAC/ECS - MP-109")</f>
        <v>WFF LC-2 GN2 HVAC/ECS - MP-109</v>
      </c>
      <c r="AT170" s="40" t="str">
        <f ca="1">IFERROR(__xludf.DUMMYFUNCTION("VLOOKUP($D383,IMPORTRANGE(""1F5N2lheBqU_ssv2fEg7XSiyl0_Jtf24RQubw3IWp7fc"",""'LC-2 BOM'!C2:AF1000""),AB$1,FALSE)"),"WFF LC-2 GN2 HVAC/ECS - MP-109")</f>
        <v>WFF LC-2 GN2 HVAC/ECS - MP-109</v>
      </c>
      <c r="AU170" s="40" t="str">
        <f ca="1">IFERROR(__xludf.DUMMYFUNCTION("VLOOKUP($D383,IMPORTRANGE(""1F5N2lheBqU_ssv2fEg7XSiyl0_Jtf24RQubw3IWp7fc"",""'LC-2 BOM'!C2:AF1000""),AB$1,FALSE)"),"WFF LC-2 GN2 HVAC/ECS - MP-109")</f>
        <v>WFF LC-2 GN2 HVAC/ECS - MP-109</v>
      </c>
      <c r="AV170" s="40" t="str">
        <f ca="1">IFERROR(__xludf.DUMMYFUNCTION("VLOOKUP($D383,IMPORTRANGE(""1F5N2lheBqU_ssv2fEg7XSiyl0_Jtf24RQubw3IWp7fc"",""'LC-2 BOM'!C2:AF1000""),AB$1,FALSE)"),"WFF LC-2 GN2 HVAC/ECS - MP-109")</f>
        <v>WFF LC-2 GN2 HVAC/ECS - MP-109</v>
      </c>
      <c r="AW170" s="40" t="str">
        <f ca="1">IFERROR(__xludf.DUMMYFUNCTION("VLOOKUP($D383,IMPORTRANGE(""1F5N2lheBqU_ssv2fEg7XSiyl0_Jtf24RQubw3IWp7fc"",""'LC-2 BOM'!C2:AF1000""),AB$1,FALSE)"),"WFF LC-2 GN2 HVAC/ECS - MP-109")</f>
        <v>WFF LC-2 GN2 HVAC/ECS - MP-109</v>
      </c>
      <c r="AX170" s="40" t="str">
        <f ca="1">IFERROR(__xludf.DUMMYFUNCTION("VLOOKUP($D383,IMPORTRANGE(""1F5N2lheBqU_ssv2fEg7XSiyl0_Jtf24RQubw3IWp7fc"",""'LC-2 BOM'!C2:AF1000""),AB$1,FALSE)"),"WFF LC-2 GN2 HVAC/ECS - MP-109")</f>
        <v>WFF LC-2 GN2 HVAC/ECS - MP-109</v>
      </c>
      <c r="AY170" s="40" t="str">
        <f ca="1">IFERROR(__xludf.DUMMYFUNCTION("VLOOKUP($D383,IMPORTRANGE(""1F5N2lheBqU_ssv2fEg7XSiyl0_Jtf24RQubw3IWp7fc"",""'LC-2 BOM'!C2:AF1000""),AB$1,FALSE)"),"WFF LC-2 GN2 HVAC/ECS - MP-109")</f>
        <v>WFF LC-2 GN2 HVAC/ECS - MP-109</v>
      </c>
      <c r="AZ170" s="40" t="str">
        <f ca="1">IFERROR(__xludf.DUMMYFUNCTION("VLOOKUP($D383,IMPORTRANGE(""1F5N2lheBqU_ssv2fEg7XSiyl0_Jtf24RQubw3IWp7fc"",""'LC-2 BOM'!C2:AF1000""),AB$1,FALSE)"),"WFF LC-2 GN2 HVAC/ECS - MP-109")</f>
        <v>WFF LC-2 GN2 HVAC/ECS - MP-109</v>
      </c>
      <c r="BA170" s="40" t="str">
        <f ca="1">IFERROR(__xludf.DUMMYFUNCTION("VLOOKUP($D383,IMPORTRANGE(""1F5N2lheBqU_ssv2fEg7XSiyl0_Jtf24RQubw3IWp7fc"",""'LC-2 BOM'!C2:AF1000""),AB$1,FALSE)"),"WFF LC-2 GN2 HVAC/ECS - MP-109")</f>
        <v>WFF LC-2 GN2 HVAC/ECS - MP-109</v>
      </c>
    </row>
    <row r="171" spans="1:53" ht="15">
      <c r="A171" s="119" t="str">
        <f>CONCATENATE(VLOOKUP(E171,Systems,2,FALSE),"-",VLOOKUP(F171,Subsystems,2,FALSE),"-",VLOOKUP(G171,Components,2,FALSE),"-",VLOOKUP(R171,Metrics,2,FALSE),"-",B171)</f>
        <v>HVAC-LCF-RTD-Ts-564</v>
      </c>
      <c r="B171" s="100">
        <v>564</v>
      </c>
      <c r="C171" s="169" t="s">
        <v>472</v>
      </c>
      <c r="D171" s="104" t="s">
        <v>473</v>
      </c>
      <c r="E171" s="99" t="s">
        <v>431</v>
      </c>
      <c r="F171" s="99" t="s">
        <v>465</v>
      </c>
      <c r="G171" s="99" t="s">
        <v>81</v>
      </c>
      <c r="H171" s="99" t="s">
        <v>348</v>
      </c>
      <c r="I171" s="100" t="str">
        <f>VLOOKUP(L171,InterfaceCards,2,FALSE)</f>
        <v>N1</v>
      </c>
      <c r="J171" s="39" t="str">
        <f>VLOOKUP(I171,'REF - Interface Cards'!$F$2:$G$11,2,FALSE)</f>
        <v>CB2</v>
      </c>
      <c r="K171" s="100">
        <f>VLOOKUP(L171,InterfaceCards,3,FALSE)</f>
        <v>4</v>
      </c>
      <c r="L171" s="99" t="s">
        <v>462</v>
      </c>
      <c r="M171" s="99" t="s">
        <v>407</v>
      </c>
      <c r="N171" s="96" t="s">
        <v>408</v>
      </c>
      <c r="O171" s="99" t="s">
        <v>247</v>
      </c>
      <c r="P171" s="99" t="s">
        <v>335</v>
      </c>
      <c r="Q171" s="99" t="s">
        <v>454</v>
      </c>
      <c r="R171" s="119" t="s">
        <v>352</v>
      </c>
      <c r="S171" s="119" t="s">
        <v>353</v>
      </c>
      <c r="T171" s="100"/>
      <c r="U171" s="205"/>
      <c r="V171" s="205" t="b">
        <v>0</v>
      </c>
      <c r="W171" s="115" t="str">
        <f>CONCATENATE(L171,":",N171)</f>
        <v>RTD1:EX7+,RTD7+,RTD7-,COM7</v>
      </c>
      <c r="X171" s="40" t="str">
        <f ca="1">IFERROR(__xludf.DUMMYFUNCTION("VLOOKUP($D119,IMPORTRANGE(""1F5N2lheBqU_ssv2fEg7XSiyl0_Jtf24RQubw3IWp7fc"",""'LC-2 BOM'!C2:AF1000""),X$1,FALSE)"),"05C360")</f>
        <v>05C360</v>
      </c>
      <c r="Y171" s="40" t="str">
        <f ca="1">IFERROR(__xludf.DUMMYFUNCTION("VLOOKUP($D384,IMPORTRANGE(""1F5N2lheBqU_ssv2fEg7XSiyl0_Jtf24RQubw3IWp7fc"",""'LC-2 BOM'!C2:AF900""),Y$1,FALSE)"),"Sensor, Temperature")</f>
        <v>Sensor, Temperature</v>
      </c>
      <c r="Z171" s="40" t="str">
        <f ca="1">IFERROR(__xludf.DUMMYFUNCTION("VLOOKUP($D384,IMPORTRANGE(""1F5N2lheBqU_ssv2fEg7XSiyl0_Jtf24RQubw3IWp7fc"",""'LC-2 BOM'!C2:AF900""),Y$1,FALSE)"),"Sensor, Temperature")</f>
        <v>Sensor, Temperature</v>
      </c>
      <c r="AA171" s="40" t="str">
        <f ca="1">IFERROR(__xludf.DUMMYFUNCTION("VLOOKUP($D384,IMPORTRANGE(""1F5N2lheBqU_ssv2fEg7XSiyl0_Jtf24RQubw3IWp7fc"",""'LC-2 BOM'!C2:AF900""),Y$1,FALSE)"),"Sensor, Temperature")</f>
        <v>Sensor, Temperature</v>
      </c>
      <c r="AB171" s="40" t="str">
        <f ca="1">IFERROR(__xludf.DUMMYFUNCTION("VLOOKUP($D384,IMPORTRANGE(""1F5N2lheBqU_ssv2fEg7XSiyl0_Jtf24RQubw3IWp7fc"",""'LC-2 BOM'!C2:AF1000""),AB$1,FALSE)"),"WFF LC-2 GN2 HVAC/ECS - MP-109")</f>
        <v>WFF LC-2 GN2 HVAC/ECS - MP-109</v>
      </c>
      <c r="AC171" s="40" t="str">
        <f ca="1">IFERROR(__xludf.DUMMYFUNCTION("VLOOKUP($D384,IMPORTRANGE(""1F5N2lheBqU_ssv2fEg7XSiyl0_Jtf24RQubw3IWp7fc"",""'LC-2 BOM'!C2:AF1000""),AB$1,FALSE)"),"WFF LC-2 GN2 HVAC/ECS - MP-109")</f>
        <v>WFF LC-2 GN2 HVAC/ECS - MP-109</v>
      </c>
      <c r="AD171" s="40" t="str">
        <f ca="1">IFERROR(__xludf.DUMMYFUNCTION("VLOOKUP($D384,IMPORTRANGE(""1F5N2lheBqU_ssv2fEg7XSiyl0_Jtf24RQubw3IWp7fc"",""'LC-2 BOM'!C2:AF1000""),AB$1,FALSE)"),"WFF LC-2 GN2 HVAC/ECS - MP-109")</f>
        <v>WFF LC-2 GN2 HVAC/ECS - MP-109</v>
      </c>
      <c r="AE171" s="40" t="str">
        <f ca="1">IFERROR(__xludf.DUMMYFUNCTION("VLOOKUP($D384,IMPORTRANGE(""1F5N2lheBqU_ssv2fEg7XSiyl0_Jtf24RQubw3IWp7fc"",""'LC-2 BOM'!C2:AF1000""),AB$1,FALSE)"),"WFF LC-2 GN2 HVAC/ECS - MP-109")</f>
        <v>WFF LC-2 GN2 HVAC/ECS - MP-109</v>
      </c>
      <c r="AF171" s="40" t="str">
        <f ca="1">IFERROR(__xludf.DUMMYFUNCTION("VLOOKUP($D384,IMPORTRANGE(""1F5N2lheBqU_ssv2fEg7XSiyl0_Jtf24RQubw3IWp7fc"",""'LC-2 BOM'!C2:AF1000""),AB$1,FALSE)"),"WFF LC-2 GN2 HVAC/ECS - MP-109")</f>
        <v>WFF LC-2 GN2 HVAC/ECS - MP-109</v>
      </c>
      <c r="AG171" s="40" t="str">
        <f ca="1">IFERROR(__xludf.DUMMYFUNCTION("VLOOKUP($D384,IMPORTRANGE(""1F5N2lheBqU_ssv2fEg7XSiyl0_Jtf24RQubw3IWp7fc"",""'LC-2 BOM'!C2:AF1000""),AB$1,FALSE)"),"WFF LC-2 GN2 HVAC/ECS - MP-109")</f>
        <v>WFF LC-2 GN2 HVAC/ECS - MP-109</v>
      </c>
      <c r="AH171" s="40" t="str">
        <f ca="1">IFERROR(__xludf.DUMMYFUNCTION("VLOOKUP($D384,IMPORTRANGE(""1F5N2lheBqU_ssv2fEg7XSiyl0_Jtf24RQubw3IWp7fc"",""'LC-2 BOM'!C2:AF1000""),AB$1,FALSE)"),"WFF LC-2 GN2 HVAC/ECS - MP-109")</f>
        <v>WFF LC-2 GN2 HVAC/ECS - MP-109</v>
      </c>
      <c r="AI171" s="40" t="str">
        <f ca="1">IFERROR(__xludf.DUMMYFUNCTION("VLOOKUP($D384,IMPORTRANGE(""1F5N2lheBqU_ssv2fEg7XSiyl0_Jtf24RQubw3IWp7fc"",""'LC-2 BOM'!C2:AF1000""),AB$1,FALSE)"),"WFF LC-2 GN2 HVAC/ECS - MP-109")</f>
        <v>WFF LC-2 GN2 HVAC/ECS - MP-109</v>
      </c>
      <c r="AJ171" s="40" t="str">
        <f ca="1">IFERROR(__xludf.DUMMYFUNCTION("VLOOKUP($D384,IMPORTRANGE(""1F5N2lheBqU_ssv2fEg7XSiyl0_Jtf24RQubw3IWp7fc"",""'LC-2 BOM'!C2:AF1000""),AB$1,FALSE)"),"WFF LC-2 GN2 HVAC/ECS - MP-109")</f>
        <v>WFF LC-2 GN2 HVAC/ECS - MP-109</v>
      </c>
      <c r="AK171" s="40" t="str">
        <f ca="1">IFERROR(__xludf.DUMMYFUNCTION("VLOOKUP($D384,IMPORTRANGE(""1F5N2lheBqU_ssv2fEg7XSiyl0_Jtf24RQubw3IWp7fc"",""'LC-2 BOM'!C2:AF1000""),AB$1,FALSE)"),"WFF LC-2 GN2 HVAC/ECS - MP-109")</f>
        <v>WFF LC-2 GN2 HVAC/ECS - MP-109</v>
      </c>
      <c r="AL171" s="40" t="str">
        <f ca="1">IFERROR(__xludf.DUMMYFUNCTION("VLOOKUP($D384,IMPORTRANGE(""1F5N2lheBqU_ssv2fEg7XSiyl0_Jtf24RQubw3IWp7fc"",""'LC-2 BOM'!C2:AF1000""),AB$1,FALSE)"),"WFF LC-2 GN2 HVAC/ECS - MP-109")</f>
        <v>WFF LC-2 GN2 HVAC/ECS - MP-109</v>
      </c>
      <c r="AM171" s="40" t="str">
        <f ca="1">IFERROR(__xludf.DUMMYFUNCTION("VLOOKUP($D384,IMPORTRANGE(""1F5N2lheBqU_ssv2fEg7XSiyl0_Jtf24RQubw3IWp7fc"",""'LC-2 BOM'!C2:AF1000""),AB$1,FALSE)"),"WFF LC-2 GN2 HVAC/ECS - MP-109")</f>
        <v>WFF LC-2 GN2 HVAC/ECS - MP-109</v>
      </c>
      <c r="AN171" s="40" t="str">
        <f ca="1">IFERROR(__xludf.DUMMYFUNCTION("VLOOKUP($D384,IMPORTRANGE(""1F5N2lheBqU_ssv2fEg7XSiyl0_Jtf24RQubw3IWp7fc"",""'LC-2 BOM'!C2:AF1000""),AB$1,FALSE)"),"WFF LC-2 GN2 HVAC/ECS - MP-109")</f>
        <v>WFF LC-2 GN2 HVAC/ECS - MP-109</v>
      </c>
      <c r="AO171" s="40" t="str">
        <f ca="1">IFERROR(__xludf.DUMMYFUNCTION("VLOOKUP($D384,IMPORTRANGE(""1F5N2lheBqU_ssv2fEg7XSiyl0_Jtf24RQubw3IWp7fc"",""'LC-2 BOM'!C2:AF1000""),AB$1,FALSE)"),"WFF LC-2 GN2 HVAC/ECS - MP-109")</f>
        <v>WFF LC-2 GN2 HVAC/ECS - MP-109</v>
      </c>
      <c r="AP171" s="40" t="str">
        <f ca="1">IFERROR(__xludf.DUMMYFUNCTION("VLOOKUP($D384,IMPORTRANGE(""1F5N2lheBqU_ssv2fEg7XSiyl0_Jtf24RQubw3IWp7fc"",""'LC-2 BOM'!C2:AF1000""),AB$1,FALSE)"),"WFF LC-2 GN2 HVAC/ECS - MP-109")</f>
        <v>WFF LC-2 GN2 HVAC/ECS - MP-109</v>
      </c>
      <c r="AQ171" s="40" t="str">
        <f ca="1">IFERROR(__xludf.DUMMYFUNCTION("VLOOKUP($D384,IMPORTRANGE(""1F5N2lheBqU_ssv2fEg7XSiyl0_Jtf24RQubw3IWp7fc"",""'LC-2 BOM'!C2:AF1000""),AB$1,FALSE)"),"WFF LC-2 GN2 HVAC/ECS - MP-109")</f>
        <v>WFF LC-2 GN2 HVAC/ECS - MP-109</v>
      </c>
      <c r="AR171" s="40" t="str">
        <f ca="1">IFERROR(__xludf.DUMMYFUNCTION("VLOOKUP($D384,IMPORTRANGE(""1F5N2lheBqU_ssv2fEg7XSiyl0_Jtf24RQubw3IWp7fc"",""'LC-2 BOM'!C2:AF1000""),AB$1,FALSE)"),"WFF LC-2 GN2 HVAC/ECS - MP-109")</f>
        <v>WFF LC-2 GN2 HVAC/ECS - MP-109</v>
      </c>
      <c r="AS171" s="40" t="str">
        <f ca="1">IFERROR(__xludf.DUMMYFUNCTION("VLOOKUP($D384,IMPORTRANGE(""1F5N2lheBqU_ssv2fEg7XSiyl0_Jtf24RQubw3IWp7fc"",""'LC-2 BOM'!C2:AF1000""),AB$1,FALSE)"),"WFF LC-2 GN2 HVAC/ECS - MP-109")</f>
        <v>WFF LC-2 GN2 HVAC/ECS - MP-109</v>
      </c>
      <c r="AT171" s="40" t="str">
        <f ca="1">IFERROR(__xludf.DUMMYFUNCTION("VLOOKUP($D384,IMPORTRANGE(""1F5N2lheBqU_ssv2fEg7XSiyl0_Jtf24RQubw3IWp7fc"",""'LC-2 BOM'!C2:AF1000""),AB$1,FALSE)"),"WFF LC-2 GN2 HVAC/ECS - MP-109")</f>
        <v>WFF LC-2 GN2 HVAC/ECS - MP-109</v>
      </c>
      <c r="AU171" s="40" t="str">
        <f ca="1">IFERROR(__xludf.DUMMYFUNCTION("VLOOKUP($D384,IMPORTRANGE(""1F5N2lheBqU_ssv2fEg7XSiyl0_Jtf24RQubw3IWp7fc"",""'LC-2 BOM'!C2:AF1000""),AB$1,FALSE)"),"WFF LC-2 GN2 HVAC/ECS - MP-109")</f>
        <v>WFF LC-2 GN2 HVAC/ECS - MP-109</v>
      </c>
      <c r="AV171" s="40" t="str">
        <f ca="1">IFERROR(__xludf.DUMMYFUNCTION("VLOOKUP($D384,IMPORTRANGE(""1F5N2lheBqU_ssv2fEg7XSiyl0_Jtf24RQubw3IWp7fc"",""'LC-2 BOM'!C2:AF1000""),AB$1,FALSE)"),"WFF LC-2 GN2 HVAC/ECS - MP-109")</f>
        <v>WFF LC-2 GN2 HVAC/ECS - MP-109</v>
      </c>
      <c r="AW171" s="40" t="str">
        <f ca="1">IFERROR(__xludf.DUMMYFUNCTION("VLOOKUP($D384,IMPORTRANGE(""1F5N2lheBqU_ssv2fEg7XSiyl0_Jtf24RQubw3IWp7fc"",""'LC-2 BOM'!C2:AF1000""),AB$1,FALSE)"),"WFF LC-2 GN2 HVAC/ECS - MP-109")</f>
        <v>WFF LC-2 GN2 HVAC/ECS - MP-109</v>
      </c>
      <c r="AX171" s="40" t="str">
        <f ca="1">IFERROR(__xludf.DUMMYFUNCTION("VLOOKUP($D384,IMPORTRANGE(""1F5N2lheBqU_ssv2fEg7XSiyl0_Jtf24RQubw3IWp7fc"",""'LC-2 BOM'!C2:AF1000""),AB$1,FALSE)"),"WFF LC-2 GN2 HVAC/ECS - MP-109")</f>
        <v>WFF LC-2 GN2 HVAC/ECS - MP-109</v>
      </c>
      <c r="AY171" s="40" t="str">
        <f ca="1">IFERROR(__xludf.DUMMYFUNCTION("VLOOKUP($D384,IMPORTRANGE(""1F5N2lheBqU_ssv2fEg7XSiyl0_Jtf24RQubw3IWp7fc"",""'LC-2 BOM'!C2:AF1000""),AB$1,FALSE)"),"WFF LC-2 GN2 HVAC/ECS - MP-109")</f>
        <v>WFF LC-2 GN2 HVAC/ECS - MP-109</v>
      </c>
      <c r="AZ171" s="40" t="str">
        <f ca="1">IFERROR(__xludf.DUMMYFUNCTION("VLOOKUP($D384,IMPORTRANGE(""1F5N2lheBqU_ssv2fEg7XSiyl0_Jtf24RQubw3IWp7fc"",""'LC-2 BOM'!C2:AF1000""),AB$1,FALSE)"),"WFF LC-2 GN2 HVAC/ECS - MP-109")</f>
        <v>WFF LC-2 GN2 HVAC/ECS - MP-109</v>
      </c>
      <c r="BA171" s="40" t="str">
        <f ca="1">IFERROR(__xludf.DUMMYFUNCTION("VLOOKUP($D384,IMPORTRANGE(""1F5N2lheBqU_ssv2fEg7XSiyl0_Jtf24RQubw3IWp7fc"",""'LC-2 BOM'!C2:AF1000""),AB$1,FALSE)"),"WFF LC-2 GN2 HVAC/ECS - MP-109")</f>
        <v>WFF LC-2 GN2 HVAC/ECS - MP-109</v>
      </c>
    </row>
    <row r="172" spans="1:53" ht="14.25">
      <c r="A172" s="119" t="str">
        <f>CONCATENATE(VLOOKUP(E172,Systems,2,FALSE),"-",VLOOKUP(F172,Subsystems,2,FALSE),"-",VLOOKUP(G172,Components,2,FALSE),"-",VLOOKUP(R172,Metrics,2,FALSE),"-",B172)</f>
        <v>VHE-BU-DVL-Pos-439</v>
      </c>
      <c r="B172" s="100">
        <v>439</v>
      </c>
      <c r="C172" s="99" t="s">
        <v>474</v>
      </c>
      <c r="D172" s="103" t="s">
        <v>475</v>
      </c>
      <c r="E172" s="99" t="s">
        <v>476</v>
      </c>
      <c r="F172" s="99" t="s">
        <v>477</v>
      </c>
      <c r="G172" s="99" t="s">
        <v>101</v>
      </c>
      <c r="H172" s="99" t="s">
        <v>102</v>
      </c>
      <c r="I172" s="100" t="str">
        <f>VLOOKUP(L172,InterfaceCards,2,FALSE)</f>
        <v>C1</v>
      </c>
      <c r="J172" s="39" t="str">
        <f>VLOOKUP(I172,'REF - Interface Cards'!$F$2:$G$11,2,FALSE)</f>
        <v>CB1</v>
      </c>
      <c r="K172" s="267">
        <f>VLOOKUP(L172,InterfaceCards,3,FALSE)</f>
        <v>3</v>
      </c>
      <c r="L172" s="99" t="s">
        <v>237</v>
      </c>
      <c r="M172" s="99">
        <v>3</v>
      </c>
      <c r="N172" s="96" t="s">
        <v>108</v>
      </c>
      <c r="O172" s="99" t="s">
        <v>247</v>
      </c>
      <c r="P172" s="205"/>
      <c r="Q172" s="99" t="s">
        <v>459</v>
      </c>
      <c r="R172" s="268" t="s">
        <v>149</v>
      </c>
      <c r="S172" s="119" t="s">
        <v>96</v>
      </c>
      <c r="T172" s="100"/>
      <c r="U172" s="205"/>
      <c r="V172" s="205" t="b">
        <v>0</v>
      </c>
      <c r="W172" s="115" t="str">
        <f>CONCATENATE(L172,":",N172)</f>
        <v>DO3:02</v>
      </c>
      <c r="X172" s="40" t="str">
        <f ca="1">IFERROR(__xludf.DUMMYFUNCTION("VLOOKUP($D4,IMPORTRANGE(""1F5N2lheBqU_ssv2fEg7XSiyl0_Jtf24RQubw3IWp7fc"",""'LC-2 BOM'!C2:AF1000""),X$1,FALSE)"),"S13.2")</f>
        <v>S13.2</v>
      </c>
      <c r="Y172" s="40" t="str">
        <f ca="1">IFERROR(__xludf.DUMMYFUNCTION("VLOOKUP($D80,IMPORTRANGE(""1zGeY54V42y3h6ga3LEauokEcjIAfHuNXKCYKLfLWtMI"",""'LC-2 BOM'!C2:AF900""),Y$1,FALSE)"),"#N/A")</f>
        <v>#N/A</v>
      </c>
      <c r="Z172" s="40" t="str">
        <f ca="1">IFERROR(__xludf.DUMMYFUNCTION("VLOOKUP($D80,IMPORTRANGE(""1zGeY54V42y3h6ga3LEauokEcjIAfHuNXKCYKLfLWtMI"",""'LC-2 BOM'!C2:AF900""),Y$1,FALSE)"),"#N/A")</f>
        <v>#N/A</v>
      </c>
      <c r="AA172" s="40" t="str">
        <f ca="1">IFERROR(__xludf.DUMMYFUNCTION("VLOOKUP($D80,IMPORTRANGE(""1zGeY54V42y3h6ga3LEauokEcjIAfHuNXKCYKLfLWtMI"",""'LC-2 BOM'!C2:AF900""),Y$1,FALSE)"),"#N/A")</f>
        <v>#N/A</v>
      </c>
      <c r="AB172" s="40" t="str">
        <f ca="1">IFERROR(__xludf.DUMMYFUNCTION("VLOOKUP($D80,IMPORTRANGE(""1F5N2lheBqU_ssv2fEg7XSiyl0_Jtf24RQubw3IWp7fc"",""'LC-2 BOM'!C2:AF1000""),AB$1,FALSE)"),"#N/A")</f>
        <v>#N/A</v>
      </c>
      <c r="AC172" s="40" t="str">
        <f ca="1">IFERROR(__xludf.DUMMYFUNCTION("VLOOKUP($D80,IMPORTRANGE(""1F5N2lheBqU_ssv2fEg7XSiyl0_Jtf24RQubw3IWp7fc"",""'LC-2 BOM'!C2:AF1000""),AB$1,FALSE)"),"#N/A")</f>
        <v>#N/A</v>
      </c>
      <c r="AD172" s="40" t="str">
        <f ca="1">IFERROR(__xludf.DUMMYFUNCTION("VLOOKUP($D80,IMPORTRANGE(""1F5N2lheBqU_ssv2fEg7XSiyl0_Jtf24RQubw3IWp7fc"",""'LC-2 BOM'!C2:AF1000""),AB$1,FALSE)"),"#N/A")</f>
        <v>#N/A</v>
      </c>
      <c r="AE172" s="40" t="str">
        <f ca="1">IFERROR(__xludf.DUMMYFUNCTION("VLOOKUP($D80,IMPORTRANGE(""1F5N2lheBqU_ssv2fEg7XSiyl0_Jtf24RQubw3IWp7fc"",""'LC-2 BOM'!C2:AF1000""),AB$1,FALSE)"),"#N/A")</f>
        <v>#N/A</v>
      </c>
      <c r="AF172" s="40" t="str">
        <f ca="1">IFERROR(__xludf.DUMMYFUNCTION("VLOOKUP($D80,IMPORTRANGE(""1F5N2lheBqU_ssv2fEg7XSiyl0_Jtf24RQubw3IWp7fc"",""'LC-2 BOM'!C2:AF1000""),AB$1,FALSE)"),"#N/A")</f>
        <v>#N/A</v>
      </c>
      <c r="AG172" s="40" t="str">
        <f ca="1">IFERROR(__xludf.DUMMYFUNCTION("VLOOKUP($D80,IMPORTRANGE(""1F5N2lheBqU_ssv2fEg7XSiyl0_Jtf24RQubw3IWp7fc"",""'LC-2 BOM'!C2:AF1000""),AB$1,FALSE)"),"#N/A")</f>
        <v>#N/A</v>
      </c>
      <c r="AH172" s="40" t="str">
        <f ca="1">IFERROR(__xludf.DUMMYFUNCTION("VLOOKUP($D80,IMPORTRANGE(""1F5N2lheBqU_ssv2fEg7XSiyl0_Jtf24RQubw3IWp7fc"",""'LC-2 BOM'!C2:AF1000""),AB$1,FALSE)"),"#N/A")</f>
        <v>#N/A</v>
      </c>
      <c r="AI172" s="40" t="str">
        <f ca="1">IFERROR(__xludf.DUMMYFUNCTION("VLOOKUP($D80,IMPORTRANGE(""1F5N2lheBqU_ssv2fEg7XSiyl0_Jtf24RQubw3IWp7fc"",""'LC-2 BOM'!C2:AF1000""),AB$1,FALSE)"),"#N/A")</f>
        <v>#N/A</v>
      </c>
      <c r="AJ172" s="40" t="str">
        <f ca="1">IFERROR(__xludf.DUMMYFUNCTION("VLOOKUP($D80,IMPORTRANGE(""1F5N2lheBqU_ssv2fEg7XSiyl0_Jtf24RQubw3IWp7fc"",""'LC-2 BOM'!C2:AF1000""),AB$1,FALSE)"),"#N/A")</f>
        <v>#N/A</v>
      </c>
      <c r="AK172" s="40" t="str">
        <f ca="1">IFERROR(__xludf.DUMMYFUNCTION("VLOOKUP($D80,IMPORTRANGE(""1F5N2lheBqU_ssv2fEg7XSiyl0_Jtf24RQubw3IWp7fc"",""'LC-2 BOM'!C2:AF1000""),AB$1,FALSE)"),"#N/A")</f>
        <v>#N/A</v>
      </c>
      <c r="AL172" s="40" t="str">
        <f ca="1">IFERROR(__xludf.DUMMYFUNCTION("VLOOKUP($D80,IMPORTRANGE(""1F5N2lheBqU_ssv2fEg7XSiyl0_Jtf24RQubw3IWp7fc"",""'LC-2 BOM'!C2:AF1000""),AB$1,FALSE)"),"#N/A")</f>
        <v>#N/A</v>
      </c>
      <c r="AM172" s="40" t="str">
        <f ca="1">IFERROR(__xludf.DUMMYFUNCTION("VLOOKUP($D80,IMPORTRANGE(""1F5N2lheBqU_ssv2fEg7XSiyl0_Jtf24RQubw3IWp7fc"",""'LC-2 BOM'!C2:AF1000""),AB$1,FALSE)"),"#N/A")</f>
        <v>#N/A</v>
      </c>
      <c r="AN172" s="40" t="str">
        <f ca="1">IFERROR(__xludf.DUMMYFUNCTION("VLOOKUP($D80,IMPORTRANGE(""1F5N2lheBqU_ssv2fEg7XSiyl0_Jtf24RQubw3IWp7fc"",""'LC-2 BOM'!C2:AF1000""),AB$1,FALSE)"),"#N/A")</f>
        <v>#N/A</v>
      </c>
      <c r="AO172" s="40" t="str">
        <f ca="1">IFERROR(__xludf.DUMMYFUNCTION("VLOOKUP($D80,IMPORTRANGE(""1F5N2lheBqU_ssv2fEg7XSiyl0_Jtf24RQubw3IWp7fc"",""'LC-2 BOM'!C2:AF1000""),AB$1,FALSE)"),"#N/A")</f>
        <v>#N/A</v>
      </c>
      <c r="AP172" s="40" t="str">
        <f ca="1">IFERROR(__xludf.DUMMYFUNCTION("VLOOKUP($D80,IMPORTRANGE(""1F5N2lheBqU_ssv2fEg7XSiyl0_Jtf24RQubw3IWp7fc"",""'LC-2 BOM'!C2:AF1000""),AB$1,FALSE)"),"#N/A")</f>
        <v>#N/A</v>
      </c>
      <c r="AQ172" s="40" t="str">
        <f ca="1">IFERROR(__xludf.DUMMYFUNCTION("VLOOKUP($D80,IMPORTRANGE(""1F5N2lheBqU_ssv2fEg7XSiyl0_Jtf24RQubw3IWp7fc"",""'LC-2 BOM'!C2:AF1000""),AB$1,FALSE)"),"#N/A")</f>
        <v>#N/A</v>
      </c>
      <c r="AR172" s="40" t="str">
        <f ca="1">IFERROR(__xludf.DUMMYFUNCTION("VLOOKUP($D80,IMPORTRANGE(""1F5N2lheBqU_ssv2fEg7XSiyl0_Jtf24RQubw3IWp7fc"",""'LC-2 BOM'!C2:AF1000""),AB$1,FALSE)"),"#N/A")</f>
        <v>#N/A</v>
      </c>
      <c r="AS172" s="40" t="str">
        <f ca="1">IFERROR(__xludf.DUMMYFUNCTION("VLOOKUP($D80,IMPORTRANGE(""1F5N2lheBqU_ssv2fEg7XSiyl0_Jtf24RQubw3IWp7fc"",""'LC-2 BOM'!C2:AF1000""),AB$1,FALSE)"),"#N/A")</f>
        <v>#N/A</v>
      </c>
      <c r="AT172" s="40" t="str">
        <f ca="1">IFERROR(__xludf.DUMMYFUNCTION("VLOOKUP($D80,IMPORTRANGE(""1F5N2lheBqU_ssv2fEg7XSiyl0_Jtf24RQubw3IWp7fc"",""'LC-2 BOM'!C2:AF1000""),AB$1,FALSE)"),"#N/A")</f>
        <v>#N/A</v>
      </c>
      <c r="AU172" s="40" t="str">
        <f ca="1">IFERROR(__xludf.DUMMYFUNCTION("VLOOKUP($D80,IMPORTRANGE(""1F5N2lheBqU_ssv2fEg7XSiyl0_Jtf24RQubw3IWp7fc"",""'LC-2 BOM'!C2:AF1000""),AB$1,FALSE)"),"#N/A")</f>
        <v>#N/A</v>
      </c>
      <c r="AV172" s="40" t="str">
        <f ca="1">IFERROR(__xludf.DUMMYFUNCTION("VLOOKUP($D80,IMPORTRANGE(""1F5N2lheBqU_ssv2fEg7XSiyl0_Jtf24RQubw3IWp7fc"",""'LC-2 BOM'!C2:AF1000""),AB$1,FALSE)"),"#N/A")</f>
        <v>#N/A</v>
      </c>
      <c r="AW172" s="40" t="str">
        <f ca="1">IFERROR(__xludf.DUMMYFUNCTION("VLOOKUP($D80,IMPORTRANGE(""1F5N2lheBqU_ssv2fEg7XSiyl0_Jtf24RQubw3IWp7fc"",""'LC-2 BOM'!C2:AF1000""),AB$1,FALSE)"),"#N/A")</f>
        <v>#N/A</v>
      </c>
      <c r="AX172" s="40" t="str">
        <f ca="1">IFERROR(__xludf.DUMMYFUNCTION("VLOOKUP($D80,IMPORTRANGE(""1F5N2lheBqU_ssv2fEg7XSiyl0_Jtf24RQubw3IWp7fc"",""'LC-2 BOM'!C2:AF1000""),AB$1,FALSE)"),"#N/A")</f>
        <v>#N/A</v>
      </c>
      <c r="AY172" s="40" t="str">
        <f ca="1">IFERROR(__xludf.DUMMYFUNCTION("VLOOKUP($D80,IMPORTRANGE(""1F5N2lheBqU_ssv2fEg7XSiyl0_Jtf24RQubw3IWp7fc"",""'LC-2 BOM'!C2:AF1000""),AB$1,FALSE)"),"#N/A")</f>
        <v>#N/A</v>
      </c>
      <c r="AZ172" s="40" t="str">
        <f ca="1">IFERROR(__xludf.DUMMYFUNCTION("VLOOKUP($D80,IMPORTRANGE(""1F5N2lheBqU_ssv2fEg7XSiyl0_Jtf24RQubw3IWp7fc"",""'LC-2 BOM'!C2:AF1000""),AB$1,FALSE)"),"#N/A")</f>
        <v>#N/A</v>
      </c>
      <c r="BA172" s="40" t="str">
        <f ca="1">IFERROR(__xludf.DUMMYFUNCTION("VLOOKUP($D80,IMPORTRANGE(""1F5N2lheBqU_ssv2fEg7XSiyl0_Jtf24RQubw3IWp7fc"",""'LC-2 BOM'!C2:AF1000""),AB$1,FALSE)"),"#N/A")</f>
        <v>#N/A</v>
      </c>
    </row>
    <row r="173" spans="1:53" ht="14.25">
      <c r="A173" s="119" t="str">
        <f>CONCATENATE(VLOOKUP(E173,Systems,2,FALSE),"-",VLOOKUP(F173,Subsystems,2,FALSE),"-",VLOOKUP(G173,Components,2,FALSE),"-",VLOOKUP(R173,Metrics,2,FALSE),"-",B173)</f>
        <v>VHE-BU-DVL-Pos-440</v>
      </c>
      <c r="B173" s="100">
        <v>440</v>
      </c>
      <c r="C173" s="99" t="s">
        <v>474</v>
      </c>
      <c r="D173" s="103" t="s">
        <v>478</v>
      </c>
      <c r="E173" s="99" t="s">
        <v>476</v>
      </c>
      <c r="F173" s="99" t="s">
        <v>477</v>
      </c>
      <c r="G173" s="99" t="s">
        <v>101</v>
      </c>
      <c r="H173" s="99" t="s">
        <v>102</v>
      </c>
      <c r="I173" s="100" t="str">
        <f>VLOOKUP(L173,InterfaceCards,2,FALSE)</f>
        <v>C1</v>
      </c>
      <c r="J173" s="39" t="str">
        <f>VLOOKUP(I173,'REF - Interface Cards'!$F$2:$G$11,2,FALSE)</f>
        <v>CB1</v>
      </c>
      <c r="K173" s="267">
        <f>VLOOKUP(L173,InterfaceCards,3,FALSE)</f>
        <v>3</v>
      </c>
      <c r="L173" s="99" t="s">
        <v>237</v>
      </c>
      <c r="M173" s="272">
        <v>6</v>
      </c>
      <c r="N173" s="96" t="s">
        <v>129</v>
      </c>
      <c r="O173" s="99" t="s">
        <v>247</v>
      </c>
      <c r="P173" s="205"/>
      <c r="Q173" s="99" t="s">
        <v>459</v>
      </c>
      <c r="R173" s="268" t="s">
        <v>149</v>
      </c>
      <c r="S173" s="119" t="s">
        <v>96</v>
      </c>
      <c r="T173" s="100"/>
      <c r="U173" s="205"/>
      <c r="V173" s="205" t="b">
        <v>0</v>
      </c>
      <c r="W173" s="115" t="str">
        <f>CONCATENATE(L173,":",N173)</f>
        <v>DO3:05</v>
      </c>
      <c r="X173" s="40" t="str">
        <f ca="1">IFERROR(__xludf.DUMMYFUNCTION("VLOOKUP($D4,IMPORTRANGE(""1F5N2lheBqU_ssv2fEg7XSiyl0_Jtf24RQubw3IWp7fc"",""'LC-2 BOM'!C2:AF1000""),X$1,FALSE)"),"S13.2")</f>
        <v>S13.2</v>
      </c>
      <c r="Y173" s="40" t="str">
        <f ca="1">IFERROR(__xludf.DUMMYFUNCTION("VLOOKUP($D83,IMPORTRANGE(""1F5N2lheBqU_ssv2fEg7XSiyl0_Jtf24RQubw3IWp7fc"",""'LC-2 BOM'!C2:AF900""),Y$1,FALSE)"),"#N/A")</f>
        <v>#N/A</v>
      </c>
      <c r="Z173" s="40" t="str">
        <f ca="1">IFERROR(__xludf.DUMMYFUNCTION("VLOOKUP($D83,IMPORTRANGE(""1F5N2lheBqU_ssv2fEg7XSiyl0_Jtf24RQubw3IWp7fc"",""'LC-2 BOM'!C2:AF900""),Y$1,FALSE)"),"#N/A")</f>
        <v>#N/A</v>
      </c>
      <c r="AA173" s="40" t="str">
        <f ca="1">IFERROR(__xludf.DUMMYFUNCTION("VLOOKUP($D83,IMPORTRANGE(""1F5N2lheBqU_ssv2fEg7XSiyl0_Jtf24RQubw3IWp7fc"",""'LC-2 BOM'!C2:AF900""),Y$1,FALSE)"),"#N/A")</f>
        <v>#N/A</v>
      </c>
      <c r="AB173" s="40" t="str">
        <f ca="1">IFERROR(__xludf.DUMMYFUNCTION("VLOOKUP($D83,IMPORTRANGE(""1F5N2lheBqU_ssv2fEg7XSiyl0_Jtf24RQubw3IWp7fc"",""'LC-2 BOM'!C2:AF1000""),AB$1,FALSE)"),"#N/A")</f>
        <v>#N/A</v>
      </c>
      <c r="AC173" s="40" t="str">
        <f ca="1">IFERROR(__xludf.DUMMYFUNCTION("VLOOKUP($D83,IMPORTRANGE(""1F5N2lheBqU_ssv2fEg7XSiyl0_Jtf24RQubw3IWp7fc"",""'LC-2 BOM'!C2:AF1000""),AB$1,FALSE)"),"#N/A")</f>
        <v>#N/A</v>
      </c>
      <c r="AD173" s="40" t="str">
        <f ca="1">IFERROR(__xludf.DUMMYFUNCTION("VLOOKUP($D83,IMPORTRANGE(""1F5N2lheBqU_ssv2fEg7XSiyl0_Jtf24RQubw3IWp7fc"",""'LC-2 BOM'!C2:AF1000""),AB$1,FALSE)"),"#N/A")</f>
        <v>#N/A</v>
      </c>
      <c r="AE173" s="40" t="str">
        <f ca="1">IFERROR(__xludf.DUMMYFUNCTION("VLOOKUP($D83,IMPORTRANGE(""1F5N2lheBqU_ssv2fEg7XSiyl0_Jtf24RQubw3IWp7fc"",""'LC-2 BOM'!C2:AF1000""),AB$1,FALSE)"),"#N/A")</f>
        <v>#N/A</v>
      </c>
      <c r="AF173" s="40" t="str">
        <f ca="1">IFERROR(__xludf.DUMMYFUNCTION("VLOOKUP($D83,IMPORTRANGE(""1F5N2lheBqU_ssv2fEg7XSiyl0_Jtf24RQubw3IWp7fc"",""'LC-2 BOM'!C2:AF1000""),AB$1,FALSE)"),"#N/A")</f>
        <v>#N/A</v>
      </c>
      <c r="AG173" s="40" t="str">
        <f ca="1">IFERROR(__xludf.DUMMYFUNCTION("VLOOKUP($D83,IMPORTRANGE(""1F5N2lheBqU_ssv2fEg7XSiyl0_Jtf24RQubw3IWp7fc"",""'LC-2 BOM'!C2:AF1000""),AB$1,FALSE)"),"#N/A")</f>
        <v>#N/A</v>
      </c>
      <c r="AH173" s="40" t="str">
        <f ca="1">IFERROR(__xludf.DUMMYFUNCTION("VLOOKUP($D83,IMPORTRANGE(""1F5N2lheBqU_ssv2fEg7XSiyl0_Jtf24RQubw3IWp7fc"",""'LC-2 BOM'!C2:AF1000""),AB$1,FALSE)"),"#N/A")</f>
        <v>#N/A</v>
      </c>
      <c r="AI173" s="40" t="str">
        <f ca="1">IFERROR(__xludf.DUMMYFUNCTION("VLOOKUP($D83,IMPORTRANGE(""1F5N2lheBqU_ssv2fEg7XSiyl0_Jtf24RQubw3IWp7fc"",""'LC-2 BOM'!C2:AF1000""),AB$1,FALSE)"),"#N/A")</f>
        <v>#N/A</v>
      </c>
      <c r="AJ173" s="40" t="str">
        <f ca="1">IFERROR(__xludf.DUMMYFUNCTION("VLOOKUP($D83,IMPORTRANGE(""1F5N2lheBqU_ssv2fEg7XSiyl0_Jtf24RQubw3IWp7fc"",""'LC-2 BOM'!C2:AF1000""),AB$1,FALSE)"),"#N/A")</f>
        <v>#N/A</v>
      </c>
      <c r="AK173" s="40" t="str">
        <f ca="1">IFERROR(__xludf.DUMMYFUNCTION("VLOOKUP($D83,IMPORTRANGE(""1F5N2lheBqU_ssv2fEg7XSiyl0_Jtf24RQubw3IWp7fc"",""'LC-2 BOM'!C2:AF1000""),AB$1,FALSE)"),"#N/A")</f>
        <v>#N/A</v>
      </c>
      <c r="AL173" s="40" t="str">
        <f ca="1">IFERROR(__xludf.DUMMYFUNCTION("VLOOKUP($D83,IMPORTRANGE(""1F5N2lheBqU_ssv2fEg7XSiyl0_Jtf24RQubw3IWp7fc"",""'LC-2 BOM'!C2:AF1000""),AB$1,FALSE)"),"#N/A")</f>
        <v>#N/A</v>
      </c>
      <c r="AM173" s="40" t="str">
        <f ca="1">IFERROR(__xludf.DUMMYFUNCTION("VLOOKUP($D83,IMPORTRANGE(""1F5N2lheBqU_ssv2fEg7XSiyl0_Jtf24RQubw3IWp7fc"",""'LC-2 BOM'!C2:AF1000""),AB$1,FALSE)"),"#N/A")</f>
        <v>#N/A</v>
      </c>
      <c r="AN173" s="40" t="str">
        <f ca="1">IFERROR(__xludf.DUMMYFUNCTION("VLOOKUP($D83,IMPORTRANGE(""1F5N2lheBqU_ssv2fEg7XSiyl0_Jtf24RQubw3IWp7fc"",""'LC-2 BOM'!C2:AF1000""),AB$1,FALSE)"),"#N/A")</f>
        <v>#N/A</v>
      </c>
      <c r="AO173" s="40" t="str">
        <f ca="1">IFERROR(__xludf.DUMMYFUNCTION("VLOOKUP($D83,IMPORTRANGE(""1F5N2lheBqU_ssv2fEg7XSiyl0_Jtf24RQubw3IWp7fc"",""'LC-2 BOM'!C2:AF1000""),AB$1,FALSE)"),"#N/A")</f>
        <v>#N/A</v>
      </c>
      <c r="AP173" s="40" t="str">
        <f ca="1">IFERROR(__xludf.DUMMYFUNCTION("VLOOKUP($D83,IMPORTRANGE(""1F5N2lheBqU_ssv2fEg7XSiyl0_Jtf24RQubw3IWp7fc"",""'LC-2 BOM'!C2:AF1000""),AB$1,FALSE)"),"#N/A")</f>
        <v>#N/A</v>
      </c>
      <c r="AQ173" s="40" t="str">
        <f ca="1">IFERROR(__xludf.DUMMYFUNCTION("VLOOKUP($D83,IMPORTRANGE(""1F5N2lheBqU_ssv2fEg7XSiyl0_Jtf24RQubw3IWp7fc"",""'LC-2 BOM'!C2:AF1000""),AB$1,FALSE)"),"#N/A")</f>
        <v>#N/A</v>
      </c>
      <c r="AR173" s="40" t="str">
        <f ca="1">IFERROR(__xludf.DUMMYFUNCTION("VLOOKUP($D83,IMPORTRANGE(""1F5N2lheBqU_ssv2fEg7XSiyl0_Jtf24RQubw3IWp7fc"",""'LC-2 BOM'!C2:AF1000""),AB$1,FALSE)"),"#N/A")</f>
        <v>#N/A</v>
      </c>
      <c r="AS173" s="40" t="str">
        <f ca="1">IFERROR(__xludf.DUMMYFUNCTION("VLOOKUP($D83,IMPORTRANGE(""1F5N2lheBqU_ssv2fEg7XSiyl0_Jtf24RQubw3IWp7fc"",""'LC-2 BOM'!C2:AF1000""),AB$1,FALSE)"),"#N/A")</f>
        <v>#N/A</v>
      </c>
      <c r="AT173" s="40" t="str">
        <f ca="1">IFERROR(__xludf.DUMMYFUNCTION("VLOOKUP($D83,IMPORTRANGE(""1F5N2lheBqU_ssv2fEg7XSiyl0_Jtf24RQubw3IWp7fc"",""'LC-2 BOM'!C2:AF1000""),AB$1,FALSE)"),"#N/A")</f>
        <v>#N/A</v>
      </c>
      <c r="AU173" s="40" t="str">
        <f ca="1">IFERROR(__xludf.DUMMYFUNCTION("VLOOKUP($D83,IMPORTRANGE(""1F5N2lheBqU_ssv2fEg7XSiyl0_Jtf24RQubw3IWp7fc"",""'LC-2 BOM'!C2:AF1000""),AB$1,FALSE)"),"#N/A")</f>
        <v>#N/A</v>
      </c>
      <c r="AV173" s="40" t="str">
        <f ca="1">IFERROR(__xludf.DUMMYFUNCTION("VLOOKUP($D83,IMPORTRANGE(""1F5N2lheBqU_ssv2fEg7XSiyl0_Jtf24RQubw3IWp7fc"",""'LC-2 BOM'!C2:AF1000""),AB$1,FALSE)"),"#N/A")</f>
        <v>#N/A</v>
      </c>
      <c r="AW173" s="40" t="str">
        <f ca="1">IFERROR(__xludf.DUMMYFUNCTION("VLOOKUP($D83,IMPORTRANGE(""1F5N2lheBqU_ssv2fEg7XSiyl0_Jtf24RQubw3IWp7fc"",""'LC-2 BOM'!C2:AF1000""),AB$1,FALSE)"),"#N/A")</f>
        <v>#N/A</v>
      </c>
      <c r="AX173" s="40" t="str">
        <f ca="1">IFERROR(__xludf.DUMMYFUNCTION("VLOOKUP($D83,IMPORTRANGE(""1F5N2lheBqU_ssv2fEg7XSiyl0_Jtf24RQubw3IWp7fc"",""'LC-2 BOM'!C2:AF1000""),AB$1,FALSE)"),"#N/A")</f>
        <v>#N/A</v>
      </c>
      <c r="AY173" s="40" t="str">
        <f ca="1">IFERROR(__xludf.DUMMYFUNCTION("VLOOKUP($D83,IMPORTRANGE(""1F5N2lheBqU_ssv2fEg7XSiyl0_Jtf24RQubw3IWp7fc"",""'LC-2 BOM'!C2:AF1000""),AB$1,FALSE)"),"#N/A")</f>
        <v>#N/A</v>
      </c>
      <c r="AZ173" s="40" t="str">
        <f ca="1">IFERROR(__xludf.DUMMYFUNCTION("VLOOKUP($D83,IMPORTRANGE(""1F5N2lheBqU_ssv2fEg7XSiyl0_Jtf24RQubw3IWp7fc"",""'LC-2 BOM'!C2:AF1000""),AB$1,FALSE)"),"#N/A")</f>
        <v>#N/A</v>
      </c>
      <c r="BA173" s="40" t="str">
        <f ca="1">IFERROR(__xludf.DUMMYFUNCTION("VLOOKUP($D83,IMPORTRANGE(""1F5N2lheBqU_ssv2fEg7XSiyl0_Jtf24RQubw3IWp7fc"",""'LC-2 BOM'!C2:AF1000""),AB$1,FALSE)"),"#N/A")</f>
        <v>#N/A</v>
      </c>
    </row>
    <row r="174" spans="1:53" ht="14.25">
      <c r="A174" s="119" t="str">
        <f>CONCATENATE(VLOOKUP(E174,Systems,2,FALSE),"-",VLOOKUP(F174,Subsystems,2,FALSE),"-",VLOOKUP(G174,Components,2,FALSE),"-",VLOOKUP(R174,Metrics,2,FALSE),"-",B174)</f>
        <v>GHe-STR-DVL-Pos-47</v>
      </c>
      <c r="B174" s="100">
        <v>47</v>
      </c>
      <c r="C174" s="99" t="s">
        <v>479</v>
      </c>
      <c r="D174" s="104" t="s">
        <v>480</v>
      </c>
      <c r="E174" s="99" t="s">
        <v>481</v>
      </c>
      <c r="F174" s="99" t="s">
        <v>482</v>
      </c>
      <c r="G174" s="99" t="s">
        <v>101</v>
      </c>
      <c r="H174" s="100" t="s">
        <v>102</v>
      </c>
      <c r="I174" s="100" t="str">
        <f>VLOOKUP(L174,InterfaceCards,2,FALSE)</f>
        <v>C1</v>
      </c>
      <c r="J174" s="39" t="str">
        <f>VLOOKUP(I174,'REF - Interface Cards'!$F$2:$G$11,2,FALSE)</f>
        <v>CB1</v>
      </c>
      <c r="K174" s="267">
        <f>VLOOKUP(L174,InterfaceCards,3,FALSE)</f>
        <v>3</v>
      </c>
      <c r="L174" s="99" t="s">
        <v>237</v>
      </c>
      <c r="M174" s="99"/>
      <c r="N174" s="96"/>
      <c r="O174" s="100" t="s">
        <v>247</v>
      </c>
      <c r="P174" s="99" t="s">
        <v>458</v>
      </c>
      <c r="Q174" s="99" t="s">
        <v>459</v>
      </c>
      <c r="R174" s="100" t="s">
        <v>149</v>
      </c>
      <c r="S174" s="99" t="s">
        <v>96</v>
      </c>
      <c r="T174" s="264"/>
      <c r="U174" s="115"/>
      <c r="V174" s="115" t="b">
        <v>0</v>
      </c>
      <c r="W174" s="115" t="str">
        <f>CONCATENATE(L174,":",N174)</f>
        <v>DO3:</v>
      </c>
      <c r="X174" s="40" t="str">
        <f ca="1">IFERROR(__xludf.DUMMYFUNCTION("VLOOKUP($D4,IMPORTRANGE(""1F5N2lheBqU_ssv2fEg7XSiyl0_Jtf24RQubw3IWp7fc"",""'LC-2 BOM'!C2:AF1000""),X$1,FALSE)"),"S13.2")</f>
        <v>S13.2</v>
      </c>
      <c r="Y174" s="40" t="str">
        <f ca="1">IFERROR(__xludf.DUMMYFUNCTION("VLOOKUP($D88,IMPORTRANGE(""1zGeY54V42y3h6ga3LEauokEcjIAfHuNXKCYKLfLWtMI"",""'LC-2 BOM'!C2:AF900""),Y$1,FALSE)"),"Valve, Discrete Ball")</f>
        <v>Valve, Discrete Ball</v>
      </c>
      <c r="Z174" s="40" t="str">
        <f ca="1">IFERROR(__xludf.DUMMYFUNCTION("VLOOKUP($D88,IMPORTRANGE(""1zGeY54V42y3h6ga3LEauokEcjIAfHuNXKCYKLfLWtMI"",""'LC-2 BOM'!C2:AF900""),Y$1,FALSE)"),"Valve, Discrete Ball")</f>
        <v>Valve, Discrete Ball</v>
      </c>
      <c r="AA174" s="40" t="str">
        <f ca="1">IFERROR(__xludf.DUMMYFUNCTION("VLOOKUP($D88,IMPORTRANGE(""1zGeY54V42y3h6ga3LEauokEcjIAfHuNXKCYKLfLWtMI"",""'LC-2 BOM'!C2:AF900""),Y$1,FALSE)"),"Valve, Discrete Ball")</f>
        <v>Valve, Discrete Ball</v>
      </c>
      <c r="AB174" s="40" t="str">
        <f ca="1">IFERROR(__xludf.DUMMYFUNCTION("VLOOKUP($D88,IMPORTRANGE(""1F5N2lheBqU_ssv2fEg7XSiyl0_Jtf24RQubw3IWp7fc"",""'LC-2 BOM'!C2:AF1000""),AB$1,FALSE)"),"WFF LC-2 Medium Pressure GHe (Anti-Geysering) - MP-112")</f>
        <v>WFF LC-2 Medium Pressure GHe (Anti-Geysering) - MP-112</v>
      </c>
      <c r="AC174" s="40" t="str">
        <f ca="1">IFERROR(__xludf.DUMMYFUNCTION("VLOOKUP($D88,IMPORTRANGE(""1F5N2lheBqU_ssv2fEg7XSiyl0_Jtf24RQubw3IWp7fc"",""'LC-2 BOM'!C2:AF1000""),AB$1,FALSE)"),"WFF LC-2 Medium Pressure GHe (Anti-Geysering) - MP-112")</f>
        <v>WFF LC-2 Medium Pressure GHe (Anti-Geysering) - MP-112</v>
      </c>
      <c r="AD174" s="40" t="str">
        <f ca="1">IFERROR(__xludf.DUMMYFUNCTION("VLOOKUP($D88,IMPORTRANGE(""1F5N2lheBqU_ssv2fEg7XSiyl0_Jtf24RQubw3IWp7fc"",""'LC-2 BOM'!C2:AF1000""),AB$1,FALSE)"),"WFF LC-2 Medium Pressure GHe (Anti-Geysering) - MP-112")</f>
        <v>WFF LC-2 Medium Pressure GHe (Anti-Geysering) - MP-112</v>
      </c>
      <c r="AE174" s="40" t="str">
        <f ca="1">IFERROR(__xludf.DUMMYFUNCTION("VLOOKUP($D88,IMPORTRANGE(""1F5N2lheBqU_ssv2fEg7XSiyl0_Jtf24RQubw3IWp7fc"",""'LC-2 BOM'!C2:AF1000""),AB$1,FALSE)"),"WFF LC-2 Medium Pressure GHe (Anti-Geysering) - MP-112")</f>
        <v>WFF LC-2 Medium Pressure GHe (Anti-Geysering) - MP-112</v>
      </c>
      <c r="AF174" s="40" t="str">
        <f ca="1">IFERROR(__xludf.DUMMYFUNCTION("VLOOKUP($D88,IMPORTRANGE(""1F5N2lheBqU_ssv2fEg7XSiyl0_Jtf24RQubw3IWp7fc"",""'LC-2 BOM'!C2:AF1000""),AB$1,FALSE)"),"WFF LC-2 Medium Pressure GHe (Anti-Geysering) - MP-112")</f>
        <v>WFF LC-2 Medium Pressure GHe (Anti-Geysering) - MP-112</v>
      </c>
      <c r="AG174" s="40" t="str">
        <f ca="1">IFERROR(__xludf.DUMMYFUNCTION("VLOOKUP($D88,IMPORTRANGE(""1F5N2lheBqU_ssv2fEg7XSiyl0_Jtf24RQubw3IWp7fc"",""'LC-2 BOM'!C2:AF1000""),AB$1,FALSE)"),"WFF LC-2 Medium Pressure GHe (Anti-Geysering) - MP-112")</f>
        <v>WFF LC-2 Medium Pressure GHe (Anti-Geysering) - MP-112</v>
      </c>
      <c r="AH174" s="40" t="str">
        <f ca="1">IFERROR(__xludf.DUMMYFUNCTION("VLOOKUP($D88,IMPORTRANGE(""1F5N2lheBqU_ssv2fEg7XSiyl0_Jtf24RQubw3IWp7fc"",""'LC-2 BOM'!C2:AF1000""),AB$1,FALSE)"),"WFF LC-2 Medium Pressure GHe (Anti-Geysering) - MP-112")</f>
        <v>WFF LC-2 Medium Pressure GHe (Anti-Geysering) - MP-112</v>
      </c>
      <c r="AI174" s="40" t="str">
        <f ca="1">IFERROR(__xludf.DUMMYFUNCTION("VLOOKUP($D88,IMPORTRANGE(""1F5N2lheBqU_ssv2fEg7XSiyl0_Jtf24RQubw3IWp7fc"",""'LC-2 BOM'!C2:AF1000""),AB$1,FALSE)"),"WFF LC-2 Medium Pressure GHe (Anti-Geysering) - MP-112")</f>
        <v>WFF LC-2 Medium Pressure GHe (Anti-Geysering) - MP-112</v>
      </c>
      <c r="AJ174" s="40" t="str">
        <f ca="1">IFERROR(__xludf.DUMMYFUNCTION("VLOOKUP($D88,IMPORTRANGE(""1F5N2lheBqU_ssv2fEg7XSiyl0_Jtf24RQubw3IWp7fc"",""'LC-2 BOM'!C2:AF1000""),AB$1,FALSE)"),"WFF LC-2 Medium Pressure GHe (Anti-Geysering) - MP-112")</f>
        <v>WFF LC-2 Medium Pressure GHe (Anti-Geysering) - MP-112</v>
      </c>
      <c r="AK174" s="40" t="str">
        <f ca="1">IFERROR(__xludf.DUMMYFUNCTION("VLOOKUP($D88,IMPORTRANGE(""1F5N2lheBqU_ssv2fEg7XSiyl0_Jtf24RQubw3IWp7fc"",""'LC-2 BOM'!C2:AF1000""),AB$1,FALSE)"),"WFF LC-2 Medium Pressure GHe (Anti-Geysering) - MP-112")</f>
        <v>WFF LC-2 Medium Pressure GHe (Anti-Geysering) - MP-112</v>
      </c>
      <c r="AL174" s="40" t="str">
        <f ca="1">IFERROR(__xludf.DUMMYFUNCTION("VLOOKUP($D88,IMPORTRANGE(""1F5N2lheBqU_ssv2fEg7XSiyl0_Jtf24RQubw3IWp7fc"",""'LC-2 BOM'!C2:AF1000""),AB$1,FALSE)"),"WFF LC-2 Medium Pressure GHe (Anti-Geysering) - MP-112")</f>
        <v>WFF LC-2 Medium Pressure GHe (Anti-Geysering) - MP-112</v>
      </c>
      <c r="AM174" s="40" t="str">
        <f ca="1">IFERROR(__xludf.DUMMYFUNCTION("VLOOKUP($D88,IMPORTRANGE(""1F5N2lheBqU_ssv2fEg7XSiyl0_Jtf24RQubw3IWp7fc"",""'LC-2 BOM'!C2:AF1000""),AB$1,FALSE)"),"WFF LC-2 Medium Pressure GHe (Anti-Geysering) - MP-112")</f>
        <v>WFF LC-2 Medium Pressure GHe (Anti-Geysering) - MP-112</v>
      </c>
      <c r="AN174" s="40" t="str">
        <f ca="1">IFERROR(__xludf.DUMMYFUNCTION("VLOOKUP($D88,IMPORTRANGE(""1F5N2lheBqU_ssv2fEg7XSiyl0_Jtf24RQubw3IWp7fc"",""'LC-2 BOM'!C2:AF1000""),AB$1,FALSE)"),"WFF LC-2 Medium Pressure GHe (Anti-Geysering) - MP-112")</f>
        <v>WFF LC-2 Medium Pressure GHe (Anti-Geysering) - MP-112</v>
      </c>
      <c r="AO174" s="40" t="str">
        <f ca="1">IFERROR(__xludf.DUMMYFUNCTION("VLOOKUP($D88,IMPORTRANGE(""1F5N2lheBqU_ssv2fEg7XSiyl0_Jtf24RQubw3IWp7fc"",""'LC-2 BOM'!C2:AF1000""),AB$1,FALSE)"),"WFF LC-2 Medium Pressure GHe (Anti-Geysering) - MP-112")</f>
        <v>WFF LC-2 Medium Pressure GHe (Anti-Geysering) - MP-112</v>
      </c>
      <c r="AP174" s="40" t="str">
        <f ca="1">IFERROR(__xludf.DUMMYFUNCTION("VLOOKUP($D88,IMPORTRANGE(""1F5N2lheBqU_ssv2fEg7XSiyl0_Jtf24RQubw3IWp7fc"",""'LC-2 BOM'!C2:AF1000""),AB$1,FALSE)"),"WFF LC-2 Medium Pressure GHe (Anti-Geysering) - MP-112")</f>
        <v>WFF LC-2 Medium Pressure GHe (Anti-Geysering) - MP-112</v>
      </c>
      <c r="AQ174" s="40" t="str">
        <f ca="1">IFERROR(__xludf.DUMMYFUNCTION("VLOOKUP($D88,IMPORTRANGE(""1F5N2lheBqU_ssv2fEg7XSiyl0_Jtf24RQubw3IWp7fc"",""'LC-2 BOM'!C2:AF1000""),AB$1,FALSE)"),"WFF LC-2 Medium Pressure GHe (Anti-Geysering) - MP-112")</f>
        <v>WFF LC-2 Medium Pressure GHe (Anti-Geysering) - MP-112</v>
      </c>
      <c r="AR174" s="40" t="str">
        <f ca="1">IFERROR(__xludf.DUMMYFUNCTION("VLOOKUP($D88,IMPORTRANGE(""1F5N2lheBqU_ssv2fEg7XSiyl0_Jtf24RQubw3IWp7fc"",""'LC-2 BOM'!C2:AF1000""),AB$1,FALSE)"),"WFF LC-2 Medium Pressure GHe (Anti-Geysering) - MP-112")</f>
        <v>WFF LC-2 Medium Pressure GHe (Anti-Geysering) - MP-112</v>
      </c>
      <c r="AS174" s="40" t="str">
        <f ca="1">IFERROR(__xludf.DUMMYFUNCTION("VLOOKUP($D88,IMPORTRANGE(""1F5N2lheBqU_ssv2fEg7XSiyl0_Jtf24RQubw3IWp7fc"",""'LC-2 BOM'!C2:AF1000""),AB$1,FALSE)"),"WFF LC-2 Medium Pressure GHe (Anti-Geysering) - MP-112")</f>
        <v>WFF LC-2 Medium Pressure GHe (Anti-Geysering) - MP-112</v>
      </c>
      <c r="AT174" s="40" t="str">
        <f ca="1">IFERROR(__xludf.DUMMYFUNCTION("VLOOKUP($D88,IMPORTRANGE(""1F5N2lheBqU_ssv2fEg7XSiyl0_Jtf24RQubw3IWp7fc"",""'LC-2 BOM'!C2:AF1000""),AB$1,FALSE)"),"WFF LC-2 Medium Pressure GHe (Anti-Geysering) - MP-112")</f>
        <v>WFF LC-2 Medium Pressure GHe (Anti-Geysering) - MP-112</v>
      </c>
      <c r="AU174" s="40" t="str">
        <f ca="1">IFERROR(__xludf.DUMMYFUNCTION("VLOOKUP($D88,IMPORTRANGE(""1F5N2lheBqU_ssv2fEg7XSiyl0_Jtf24RQubw3IWp7fc"",""'LC-2 BOM'!C2:AF1000""),AB$1,FALSE)"),"WFF LC-2 Medium Pressure GHe (Anti-Geysering) - MP-112")</f>
        <v>WFF LC-2 Medium Pressure GHe (Anti-Geysering) - MP-112</v>
      </c>
      <c r="AV174" s="40" t="str">
        <f ca="1">IFERROR(__xludf.DUMMYFUNCTION("VLOOKUP($D88,IMPORTRANGE(""1F5N2lheBqU_ssv2fEg7XSiyl0_Jtf24RQubw3IWp7fc"",""'LC-2 BOM'!C2:AF1000""),AB$1,FALSE)"),"WFF LC-2 Medium Pressure GHe (Anti-Geysering) - MP-112")</f>
        <v>WFF LC-2 Medium Pressure GHe (Anti-Geysering) - MP-112</v>
      </c>
      <c r="AW174" s="40" t="str">
        <f ca="1">IFERROR(__xludf.DUMMYFUNCTION("VLOOKUP($D88,IMPORTRANGE(""1F5N2lheBqU_ssv2fEg7XSiyl0_Jtf24RQubw3IWp7fc"",""'LC-2 BOM'!C2:AF1000""),AB$1,FALSE)"),"WFF LC-2 Medium Pressure GHe (Anti-Geysering) - MP-112")</f>
        <v>WFF LC-2 Medium Pressure GHe (Anti-Geysering) - MP-112</v>
      </c>
      <c r="AX174" s="40" t="str">
        <f ca="1">IFERROR(__xludf.DUMMYFUNCTION("VLOOKUP($D88,IMPORTRANGE(""1F5N2lheBqU_ssv2fEg7XSiyl0_Jtf24RQubw3IWp7fc"",""'LC-2 BOM'!C2:AF1000""),AB$1,FALSE)"),"WFF LC-2 Medium Pressure GHe (Anti-Geysering) - MP-112")</f>
        <v>WFF LC-2 Medium Pressure GHe (Anti-Geysering) - MP-112</v>
      </c>
      <c r="AY174" s="40" t="str">
        <f ca="1">IFERROR(__xludf.DUMMYFUNCTION("VLOOKUP($D88,IMPORTRANGE(""1F5N2lheBqU_ssv2fEg7XSiyl0_Jtf24RQubw3IWp7fc"",""'LC-2 BOM'!C2:AF1000""),AB$1,FALSE)"),"WFF LC-2 Medium Pressure GHe (Anti-Geysering) - MP-112")</f>
        <v>WFF LC-2 Medium Pressure GHe (Anti-Geysering) - MP-112</v>
      </c>
      <c r="AZ174" s="40" t="str">
        <f ca="1">IFERROR(__xludf.DUMMYFUNCTION("VLOOKUP($D88,IMPORTRANGE(""1F5N2lheBqU_ssv2fEg7XSiyl0_Jtf24RQubw3IWp7fc"",""'LC-2 BOM'!C2:AF1000""),AB$1,FALSE)"),"WFF LC-2 Medium Pressure GHe (Anti-Geysering) - MP-112")</f>
        <v>WFF LC-2 Medium Pressure GHe (Anti-Geysering) - MP-112</v>
      </c>
      <c r="BA174" s="40" t="str">
        <f ca="1">IFERROR(__xludf.DUMMYFUNCTION("VLOOKUP($D88,IMPORTRANGE(""1F5N2lheBqU_ssv2fEg7XSiyl0_Jtf24RQubw3IWp7fc"",""'LC-2 BOM'!C2:AF1000""),AB$1,FALSE)"),"WFF LC-2 Medium Pressure GHe (Anti-Geysering) - MP-112")</f>
        <v>WFF LC-2 Medium Pressure GHe (Anti-Geysering) - MP-112</v>
      </c>
    </row>
    <row r="175" spans="1:53" ht="14.25">
      <c r="A175" s="119" t="str">
        <f>CONCATENATE(VLOOKUP(E175,Systems,2,FALSE),"-",VLOOKUP(F175,Subsystems,2,FALSE),"-",VLOOKUP(G175,Components,2,FALSE),"-",VLOOKUP(R175,Metrics,2,FALSE),"-",B175)</f>
        <v>GHe-STR-PXS-B-515</v>
      </c>
      <c r="B175" s="100">
        <v>515</v>
      </c>
      <c r="C175" s="99" t="s">
        <v>483</v>
      </c>
      <c r="D175" s="104" t="s">
        <v>484</v>
      </c>
      <c r="E175" s="99" t="s">
        <v>481</v>
      </c>
      <c r="F175" s="99" t="s">
        <v>482</v>
      </c>
      <c r="G175" s="99" t="s">
        <v>452</v>
      </c>
      <c r="H175" s="99" t="s">
        <v>89</v>
      </c>
      <c r="I175" s="100" t="str">
        <f>VLOOKUP(L175,InterfaceCards,2,FALSE)</f>
        <v>N1</v>
      </c>
      <c r="J175" s="39" t="str">
        <f>VLOOKUP(I175,'REF - Interface Cards'!$F$2:$G$11,2,FALSE)</f>
        <v>CB2</v>
      </c>
      <c r="K175" s="267">
        <f>VLOOKUP(L175,InterfaceCards,3,FALSE)</f>
        <v>5</v>
      </c>
      <c r="L175" s="99" t="s">
        <v>453</v>
      </c>
      <c r="M175" s="99">
        <v>4</v>
      </c>
      <c r="N175" s="96" t="s">
        <v>113</v>
      </c>
      <c r="O175" s="100" t="s">
        <v>247</v>
      </c>
      <c r="P175" s="99" t="s">
        <v>458</v>
      </c>
      <c r="Q175" s="99" t="s">
        <v>459</v>
      </c>
      <c r="R175" s="119" t="s">
        <v>105</v>
      </c>
      <c r="S175" s="99" t="s">
        <v>96</v>
      </c>
      <c r="T175" s="100"/>
      <c r="U175" s="205"/>
      <c r="V175" s="205" t="b">
        <v>0</v>
      </c>
      <c r="W175" s="115" t="str">
        <f>CONCATENATE(L175,":",N175)</f>
        <v>DI9:03</v>
      </c>
      <c r="X175" s="40" t="str">
        <f ca="1">IFERROR(__xludf.DUMMYFUNCTION("VLOOKUP($D119,IMPORTRANGE(""1F5N2lheBqU_ssv2fEg7XSiyl0_Jtf24RQubw3IWp7fc"",""'LC-2 BOM'!C2:AF1000""),X$1,FALSE)"),"05C360")</f>
        <v>05C360</v>
      </c>
      <c r="Y175" s="40" t="str">
        <f ca="1">IFERROR(__xludf.DUMMYFUNCTION("VLOOKUP($D387,IMPORTRANGE(""1F5N2lheBqU_ssv2fEg7XSiyl0_Jtf24RQubw3IWp7fc"",""'LC-2 BOM'!C2:AF900""),Y$1,FALSE)"),"Controller")</f>
        <v>Controller</v>
      </c>
      <c r="Z175" s="40" t="str">
        <f ca="1">IFERROR(__xludf.DUMMYFUNCTION("VLOOKUP($D387,IMPORTRANGE(""1F5N2lheBqU_ssv2fEg7XSiyl0_Jtf24RQubw3IWp7fc"",""'LC-2 BOM'!C2:AF900""),Y$1,FALSE)"),"Controller")</f>
        <v>Controller</v>
      </c>
      <c r="AA175" s="40" t="str">
        <f ca="1">IFERROR(__xludf.DUMMYFUNCTION("VLOOKUP($D387,IMPORTRANGE(""1F5N2lheBqU_ssv2fEg7XSiyl0_Jtf24RQubw3IWp7fc"",""'LC-2 BOM'!C2:AF900""),Y$1,FALSE)"),"Controller")</f>
        <v>Controller</v>
      </c>
      <c r="AB175" s="40" t="str">
        <f ca="1">IFERROR(__xludf.DUMMYFUNCTION("VLOOKUP($D387,IMPORTRANGE(""1F5N2lheBqU_ssv2fEg7XSiyl0_Jtf24RQubw3IWp7fc"",""'LC-2 BOM'!C2:AF1000""),AB$1,FALSE)"),"WFF LC-2 Medium Pressure GHe (Anti-Geysering) - MP-112")</f>
        <v>WFF LC-2 Medium Pressure GHe (Anti-Geysering) - MP-112</v>
      </c>
      <c r="AC175" s="40" t="str">
        <f ca="1">IFERROR(__xludf.DUMMYFUNCTION("VLOOKUP($D387,IMPORTRANGE(""1F5N2lheBqU_ssv2fEg7XSiyl0_Jtf24RQubw3IWp7fc"",""'LC-2 BOM'!C2:AF1000""),AB$1,FALSE)"),"WFF LC-2 Medium Pressure GHe (Anti-Geysering) - MP-112")</f>
        <v>WFF LC-2 Medium Pressure GHe (Anti-Geysering) - MP-112</v>
      </c>
      <c r="AD175" s="40" t="str">
        <f ca="1">IFERROR(__xludf.DUMMYFUNCTION("VLOOKUP($D387,IMPORTRANGE(""1F5N2lheBqU_ssv2fEg7XSiyl0_Jtf24RQubw3IWp7fc"",""'LC-2 BOM'!C2:AF1000""),AB$1,FALSE)"),"WFF LC-2 Medium Pressure GHe (Anti-Geysering) - MP-112")</f>
        <v>WFF LC-2 Medium Pressure GHe (Anti-Geysering) - MP-112</v>
      </c>
      <c r="AE175" s="40" t="str">
        <f ca="1">IFERROR(__xludf.DUMMYFUNCTION("VLOOKUP($D387,IMPORTRANGE(""1F5N2lheBqU_ssv2fEg7XSiyl0_Jtf24RQubw3IWp7fc"",""'LC-2 BOM'!C2:AF1000""),AB$1,FALSE)"),"WFF LC-2 Medium Pressure GHe (Anti-Geysering) - MP-112")</f>
        <v>WFF LC-2 Medium Pressure GHe (Anti-Geysering) - MP-112</v>
      </c>
      <c r="AF175" s="40" t="str">
        <f ca="1">IFERROR(__xludf.DUMMYFUNCTION("VLOOKUP($D387,IMPORTRANGE(""1F5N2lheBqU_ssv2fEg7XSiyl0_Jtf24RQubw3IWp7fc"",""'LC-2 BOM'!C2:AF1000""),AB$1,FALSE)"),"WFF LC-2 Medium Pressure GHe (Anti-Geysering) - MP-112")</f>
        <v>WFF LC-2 Medium Pressure GHe (Anti-Geysering) - MP-112</v>
      </c>
      <c r="AG175" s="40" t="str">
        <f ca="1">IFERROR(__xludf.DUMMYFUNCTION("VLOOKUP($D387,IMPORTRANGE(""1F5N2lheBqU_ssv2fEg7XSiyl0_Jtf24RQubw3IWp7fc"",""'LC-2 BOM'!C2:AF1000""),AB$1,FALSE)"),"WFF LC-2 Medium Pressure GHe (Anti-Geysering) - MP-112")</f>
        <v>WFF LC-2 Medium Pressure GHe (Anti-Geysering) - MP-112</v>
      </c>
      <c r="AH175" s="40" t="str">
        <f ca="1">IFERROR(__xludf.DUMMYFUNCTION("VLOOKUP($D387,IMPORTRANGE(""1F5N2lheBqU_ssv2fEg7XSiyl0_Jtf24RQubw3IWp7fc"",""'LC-2 BOM'!C2:AF1000""),AB$1,FALSE)"),"WFF LC-2 Medium Pressure GHe (Anti-Geysering) - MP-112")</f>
        <v>WFF LC-2 Medium Pressure GHe (Anti-Geysering) - MP-112</v>
      </c>
      <c r="AI175" s="40" t="str">
        <f ca="1">IFERROR(__xludf.DUMMYFUNCTION("VLOOKUP($D387,IMPORTRANGE(""1F5N2lheBqU_ssv2fEg7XSiyl0_Jtf24RQubw3IWp7fc"",""'LC-2 BOM'!C2:AF1000""),AB$1,FALSE)"),"WFF LC-2 Medium Pressure GHe (Anti-Geysering) - MP-112")</f>
        <v>WFF LC-2 Medium Pressure GHe (Anti-Geysering) - MP-112</v>
      </c>
      <c r="AJ175" s="40" t="str">
        <f ca="1">IFERROR(__xludf.DUMMYFUNCTION("VLOOKUP($D387,IMPORTRANGE(""1F5N2lheBqU_ssv2fEg7XSiyl0_Jtf24RQubw3IWp7fc"",""'LC-2 BOM'!C2:AF1000""),AB$1,FALSE)"),"WFF LC-2 Medium Pressure GHe (Anti-Geysering) - MP-112")</f>
        <v>WFF LC-2 Medium Pressure GHe (Anti-Geysering) - MP-112</v>
      </c>
      <c r="AK175" s="40" t="str">
        <f ca="1">IFERROR(__xludf.DUMMYFUNCTION("VLOOKUP($D387,IMPORTRANGE(""1F5N2lheBqU_ssv2fEg7XSiyl0_Jtf24RQubw3IWp7fc"",""'LC-2 BOM'!C2:AF1000""),AB$1,FALSE)"),"WFF LC-2 Medium Pressure GHe (Anti-Geysering) - MP-112")</f>
        <v>WFF LC-2 Medium Pressure GHe (Anti-Geysering) - MP-112</v>
      </c>
      <c r="AL175" s="40" t="str">
        <f ca="1">IFERROR(__xludf.DUMMYFUNCTION("VLOOKUP($D387,IMPORTRANGE(""1F5N2lheBqU_ssv2fEg7XSiyl0_Jtf24RQubw3IWp7fc"",""'LC-2 BOM'!C2:AF1000""),AB$1,FALSE)"),"WFF LC-2 Medium Pressure GHe (Anti-Geysering) - MP-112")</f>
        <v>WFF LC-2 Medium Pressure GHe (Anti-Geysering) - MP-112</v>
      </c>
      <c r="AM175" s="40" t="str">
        <f ca="1">IFERROR(__xludf.DUMMYFUNCTION("VLOOKUP($D387,IMPORTRANGE(""1F5N2lheBqU_ssv2fEg7XSiyl0_Jtf24RQubw3IWp7fc"",""'LC-2 BOM'!C2:AF1000""),AB$1,FALSE)"),"WFF LC-2 Medium Pressure GHe (Anti-Geysering) - MP-112")</f>
        <v>WFF LC-2 Medium Pressure GHe (Anti-Geysering) - MP-112</v>
      </c>
      <c r="AN175" s="40" t="str">
        <f ca="1">IFERROR(__xludf.DUMMYFUNCTION("VLOOKUP($D387,IMPORTRANGE(""1F5N2lheBqU_ssv2fEg7XSiyl0_Jtf24RQubw3IWp7fc"",""'LC-2 BOM'!C2:AF1000""),AB$1,FALSE)"),"WFF LC-2 Medium Pressure GHe (Anti-Geysering) - MP-112")</f>
        <v>WFF LC-2 Medium Pressure GHe (Anti-Geysering) - MP-112</v>
      </c>
      <c r="AO175" s="40" t="str">
        <f ca="1">IFERROR(__xludf.DUMMYFUNCTION("VLOOKUP($D387,IMPORTRANGE(""1F5N2lheBqU_ssv2fEg7XSiyl0_Jtf24RQubw3IWp7fc"",""'LC-2 BOM'!C2:AF1000""),AB$1,FALSE)"),"WFF LC-2 Medium Pressure GHe (Anti-Geysering) - MP-112")</f>
        <v>WFF LC-2 Medium Pressure GHe (Anti-Geysering) - MP-112</v>
      </c>
      <c r="AP175" s="40" t="str">
        <f ca="1">IFERROR(__xludf.DUMMYFUNCTION("VLOOKUP($D387,IMPORTRANGE(""1F5N2lheBqU_ssv2fEg7XSiyl0_Jtf24RQubw3IWp7fc"",""'LC-2 BOM'!C2:AF1000""),AB$1,FALSE)"),"WFF LC-2 Medium Pressure GHe (Anti-Geysering) - MP-112")</f>
        <v>WFF LC-2 Medium Pressure GHe (Anti-Geysering) - MP-112</v>
      </c>
      <c r="AQ175" s="40" t="str">
        <f ca="1">IFERROR(__xludf.DUMMYFUNCTION("VLOOKUP($D387,IMPORTRANGE(""1F5N2lheBqU_ssv2fEg7XSiyl0_Jtf24RQubw3IWp7fc"",""'LC-2 BOM'!C2:AF1000""),AB$1,FALSE)"),"WFF LC-2 Medium Pressure GHe (Anti-Geysering) - MP-112")</f>
        <v>WFF LC-2 Medium Pressure GHe (Anti-Geysering) - MP-112</v>
      </c>
      <c r="AR175" s="40" t="str">
        <f ca="1">IFERROR(__xludf.DUMMYFUNCTION("VLOOKUP($D387,IMPORTRANGE(""1F5N2lheBqU_ssv2fEg7XSiyl0_Jtf24RQubw3IWp7fc"",""'LC-2 BOM'!C2:AF1000""),AB$1,FALSE)"),"WFF LC-2 Medium Pressure GHe (Anti-Geysering) - MP-112")</f>
        <v>WFF LC-2 Medium Pressure GHe (Anti-Geysering) - MP-112</v>
      </c>
      <c r="AS175" s="40" t="str">
        <f ca="1">IFERROR(__xludf.DUMMYFUNCTION("VLOOKUP($D387,IMPORTRANGE(""1F5N2lheBqU_ssv2fEg7XSiyl0_Jtf24RQubw3IWp7fc"",""'LC-2 BOM'!C2:AF1000""),AB$1,FALSE)"),"WFF LC-2 Medium Pressure GHe (Anti-Geysering) - MP-112")</f>
        <v>WFF LC-2 Medium Pressure GHe (Anti-Geysering) - MP-112</v>
      </c>
      <c r="AT175" s="40" t="str">
        <f ca="1">IFERROR(__xludf.DUMMYFUNCTION("VLOOKUP($D387,IMPORTRANGE(""1F5N2lheBqU_ssv2fEg7XSiyl0_Jtf24RQubw3IWp7fc"",""'LC-2 BOM'!C2:AF1000""),AB$1,FALSE)"),"WFF LC-2 Medium Pressure GHe (Anti-Geysering) - MP-112")</f>
        <v>WFF LC-2 Medium Pressure GHe (Anti-Geysering) - MP-112</v>
      </c>
      <c r="AU175" s="40" t="str">
        <f ca="1">IFERROR(__xludf.DUMMYFUNCTION("VLOOKUP($D387,IMPORTRANGE(""1F5N2lheBqU_ssv2fEg7XSiyl0_Jtf24RQubw3IWp7fc"",""'LC-2 BOM'!C2:AF1000""),AB$1,FALSE)"),"WFF LC-2 Medium Pressure GHe (Anti-Geysering) - MP-112")</f>
        <v>WFF LC-2 Medium Pressure GHe (Anti-Geysering) - MP-112</v>
      </c>
      <c r="AV175" s="40" t="str">
        <f ca="1">IFERROR(__xludf.DUMMYFUNCTION("VLOOKUP($D387,IMPORTRANGE(""1F5N2lheBqU_ssv2fEg7XSiyl0_Jtf24RQubw3IWp7fc"",""'LC-2 BOM'!C2:AF1000""),AB$1,FALSE)"),"WFF LC-2 Medium Pressure GHe (Anti-Geysering) - MP-112")</f>
        <v>WFF LC-2 Medium Pressure GHe (Anti-Geysering) - MP-112</v>
      </c>
      <c r="AW175" s="40" t="str">
        <f ca="1">IFERROR(__xludf.DUMMYFUNCTION("VLOOKUP($D387,IMPORTRANGE(""1F5N2lheBqU_ssv2fEg7XSiyl0_Jtf24RQubw3IWp7fc"",""'LC-2 BOM'!C2:AF1000""),AB$1,FALSE)"),"WFF LC-2 Medium Pressure GHe (Anti-Geysering) - MP-112")</f>
        <v>WFF LC-2 Medium Pressure GHe (Anti-Geysering) - MP-112</v>
      </c>
      <c r="AX175" s="40" t="str">
        <f ca="1">IFERROR(__xludf.DUMMYFUNCTION("VLOOKUP($D387,IMPORTRANGE(""1F5N2lheBqU_ssv2fEg7XSiyl0_Jtf24RQubw3IWp7fc"",""'LC-2 BOM'!C2:AF1000""),AB$1,FALSE)"),"WFF LC-2 Medium Pressure GHe (Anti-Geysering) - MP-112")</f>
        <v>WFF LC-2 Medium Pressure GHe (Anti-Geysering) - MP-112</v>
      </c>
      <c r="AY175" s="40" t="str">
        <f ca="1">IFERROR(__xludf.DUMMYFUNCTION("VLOOKUP($D387,IMPORTRANGE(""1F5N2lheBqU_ssv2fEg7XSiyl0_Jtf24RQubw3IWp7fc"",""'LC-2 BOM'!C2:AF1000""),AB$1,FALSE)"),"WFF LC-2 Medium Pressure GHe (Anti-Geysering) - MP-112")</f>
        <v>WFF LC-2 Medium Pressure GHe (Anti-Geysering) - MP-112</v>
      </c>
      <c r="AZ175" s="40" t="str">
        <f ca="1">IFERROR(__xludf.DUMMYFUNCTION("VLOOKUP($D387,IMPORTRANGE(""1F5N2lheBqU_ssv2fEg7XSiyl0_Jtf24RQubw3IWp7fc"",""'LC-2 BOM'!C2:AF1000""),AB$1,FALSE)"),"WFF LC-2 Medium Pressure GHe (Anti-Geysering) - MP-112")</f>
        <v>WFF LC-2 Medium Pressure GHe (Anti-Geysering) - MP-112</v>
      </c>
      <c r="BA175" s="40" t="str">
        <f ca="1">IFERROR(__xludf.DUMMYFUNCTION("VLOOKUP($D387,IMPORTRANGE(""1F5N2lheBqU_ssv2fEg7XSiyl0_Jtf24RQubw3IWp7fc"",""'LC-2 BOM'!C2:AF1000""),AB$1,FALSE)"),"WFF LC-2 Medium Pressure GHe (Anti-Geysering) - MP-112")</f>
        <v>WFF LC-2 Medium Pressure GHe (Anti-Geysering) - MP-112</v>
      </c>
    </row>
    <row r="176" spans="1:53" ht="14.25">
      <c r="A176" s="119" t="str">
        <f>CONCATENATE(VLOOKUP(E176,Systems,2,FALSE),"-",VLOOKUP(F176,Subsystems,2,FALSE),"-",VLOOKUP(G176,Components,2,FALSE),"-",VLOOKUP(R176,Metrics,2,FALSE),"-",B176)</f>
        <v>GHe-STR-PXS-B-516</v>
      </c>
      <c r="B176" s="100">
        <v>516</v>
      </c>
      <c r="C176" s="99" t="s">
        <v>485</v>
      </c>
      <c r="D176" s="104" t="s">
        <v>484</v>
      </c>
      <c r="E176" s="99" t="s">
        <v>481</v>
      </c>
      <c r="F176" s="99" t="s">
        <v>482</v>
      </c>
      <c r="G176" s="99" t="s">
        <v>452</v>
      </c>
      <c r="H176" s="99" t="s">
        <v>89</v>
      </c>
      <c r="I176" s="100" t="str">
        <f>VLOOKUP(L176,InterfaceCards,2,FALSE)</f>
        <v>N1</v>
      </c>
      <c r="J176" s="39" t="str">
        <f>VLOOKUP(I176,'REF - Interface Cards'!$F$2:$G$11,2,FALSE)</f>
        <v>CB2</v>
      </c>
      <c r="K176" s="267">
        <f>VLOOKUP(L176,InterfaceCards,3,FALSE)</f>
        <v>5</v>
      </c>
      <c r="L176" s="99" t="s">
        <v>453</v>
      </c>
      <c r="M176" s="99">
        <v>5</v>
      </c>
      <c r="N176" s="96" t="s">
        <v>118</v>
      </c>
      <c r="O176" s="100" t="s">
        <v>247</v>
      </c>
      <c r="P176" s="99" t="s">
        <v>458</v>
      </c>
      <c r="Q176" s="99" t="s">
        <v>459</v>
      </c>
      <c r="R176" s="119" t="s">
        <v>105</v>
      </c>
      <c r="S176" s="99" t="s">
        <v>96</v>
      </c>
      <c r="T176" s="100"/>
      <c r="U176" s="205"/>
      <c r="V176" s="205" t="b">
        <v>0</v>
      </c>
      <c r="W176" s="115" t="str">
        <f>CONCATENATE(L176,":",N176)</f>
        <v>DI9:04</v>
      </c>
      <c r="X176" s="40" t="str">
        <f ca="1">IFERROR(__xludf.DUMMYFUNCTION("VLOOKUP($D119,IMPORTRANGE(""1F5N2lheBqU_ssv2fEg7XSiyl0_Jtf24RQubw3IWp7fc"",""'LC-2 BOM'!C2:AF1000""),X$1,FALSE)"),"05C360")</f>
        <v>05C360</v>
      </c>
      <c r="Y176" s="40" t="str">
        <f ca="1">IFERROR(__xludf.DUMMYFUNCTION("VLOOKUP($D388,IMPORTRANGE(""1zGeY54V42y3h6ga3LEauokEcjIAfHuNXKCYKLfLWtMI"",""'LC-2 BOM'!C2:AF900""),Y$1,FALSE)"),"Controller")</f>
        <v>Controller</v>
      </c>
      <c r="Z176" s="40" t="str">
        <f ca="1">IFERROR(__xludf.DUMMYFUNCTION("VLOOKUP($D388,IMPORTRANGE(""1zGeY54V42y3h6ga3LEauokEcjIAfHuNXKCYKLfLWtMI"",""'LC-2 BOM'!C2:AF900""),Y$1,FALSE)"),"Controller")</f>
        <v>Controller</v>
      </c>
      <c r="AA176" s="40" t="str">
        <f ca="1">IFERROR(__xludf.DUMMYFUNCTION("VLOOKUP($D388,IMPORTRANGE(""1zGeY54V42y3h6ga3LEauokEcjIAfHuNXKCYKLfLWtMI"",""'LC-2 BOM'!C2:AF900""),Y$1,FALSE)"),"Controller")</f>
        <v>Controller</v>
      </c>
      <c r="AB176" s="40" t="str">
        <f ca="1">IFERROR(__xludf.DUMMYFUNCTION("VLOOKUP($D388,IMPORTRANGE(""1F5N2lheBqU_ssv2fEg7XSiyl0_Jtf24RQubw3IWp7fc"",""'LC-2 BOM'!C2:AF1000""),AB$1,FALSE)"),"WFF LC-2 Medium Pressure GHe (Anti-Geysering) - MP-112")</f>
        <v>WFF LC-2 Medium Pressure GHe (Anti-Geysering) - MP-112</v>
      </c>
      <c r="AC176" s="40" t="str">
        <f ca="1">IFERROR(__xludf.DUMMYFUNCTION("VLOOKUP($D388,IMPORTRANGE(""1F5N2lheBqU_ssv2fEg7XSiyl0_Jtf24RQubw3IWp7fc"",""'LC-2 BOM'!C2:AF1000""),AB$1,FALSE)"),"WFF LC-2 Medium Pressure GHe (Anti-Geysering) - MP-112")</f>
        <v>WFF LC-2 Medium Pressure GHe (Anti-Geysering) - MP-112</v>
      </c>
      <c r="AD176" s="40" t="str">
        <f ca="1">IFERROR(__xludf.DUMMYFUNCTION("VLOOKUP($D388,IMPORTRANGE(""1F5N2lheBqU_ssv2fEg7XSiyl0_Jtf24RQubw3IWp7fc"",""'LC-2 BOM'!C2:AF1000""),AB$1,FALSE)"),"WFF LC-2 Medium Pressure GHe (Anti-Geysering) - MP-112")</f>
        <v>WFF LC-2 Medium Pressure GHe (Anti-Geysering) - MP-112</v>
      </c>
      <c r="AE176" s="40" t="str">
        <f ca="1">IFERROR(__xludf.DUMMYFUNCTION("VLOOKUP($D388,IMPORTRANGE(""1F5N2lheBqU_ssv2fEg7XSiyl0_Jtf24RQubw3IWp7fc"",""'LC-2 BOM'!C2:AF1000""),AB$1,FALSE)"),"WFF LC-2 Medium Pressure GHe (Anti-Geysering) - MP-112")</f>
        <v>WFF LC-2 Medium Pressure GHe (Anti-Geysering) - MP-112</v>
      </c>
      <c r="AF176" s="40" t="str">
        <f ca="1">IFERROR(__xludf.DUMMYFUNCTION("VLOOKUP($D388,IMPORTRANGE(""1F5N2lheBqU_ssv2fEg7XSiyl0_Jtf24RQubw3IWp7fc"",""'LC-2 BOM'!C2:AF1000""),AB$1,FALSE)"),"WFF LC-2 Medium Pressure GHe (Anti-Geysering) - MP-112")</f>
        <v>WFF LC-2 Medium Pressure GHe (Anti-Geysering) - MP-112</v>
      </c>
      <c r="AG176" s="40" t="str">
        <f ca="1">IFERROR(__xludf.DUMMYFUNCTION("VLOOKUP($D388,IMPORTRANGE(""1F5N2lheBqU_ssv2fEg7XSiyl0_Jtf24RQubw3IWp7fc"",""'LC-2 BOM'!C2:AF1000""),AB$1,FALSE)"),"WFF LC-2 Medium Pressure GHe (Anti-Geysering) - MP-112")</f>
        <v>WFF LC-2 Medium Pressure GHe (Anti-Geysering) - MP-112</v>
      </c>
      <c r="AH176" s="40" t="str">
        <f ca="1">IFERROR(__xludf.DUMMYFUNCTION("VLOOKUP($D388,IMPORTRANGE(""1F5N2lheBqU_ssv2fEg7XSiyl0_Jtf24RQubw3IWp7fc"",""'LC-2 BOM'!C2:AF1000""),AB$1,FALSE)"),"WFF LC-2 Medium Pressure GHe (Anti-Geysering) - MP-112")</f>
        <v>WFF LC-2 Medium Pressure GHe (Anti-Geysering) - MP-112</v>
      </c>
      <c r="AI176" s="40" t="str">
        <f ca="1">IFERROR(__xludf.DUMMYFUNCTION("VLOOKUP($D388,IMPORTRANGE(""1F5N2lheBqU_ssv2fEg7XSiyl0_Jtf24RQubw3IWp7fc"",""'LC-2 BOM'!C2:AF1000""),AB$1,FALSE)"),"WFF LC-2 Medium Pressure GHe (Anti-Geysering) - MP-112")</f>
        <v>WFF LC-2 Medium Pressure GHe (Anti-Geysering) - MP-112</v>
      </c>
      <c r="AJ176" s="40" t="str">
        <f ca="1">IFERROR(__xludf.DUMMYFUNCTION("VLOOKUP($D388,IMPORTRANGE(""1F5N2lheBqU_ssv2fEg7XSiyl0_Jtf24RQubw3IWp7fc"",""'LC-2 BOM'!C2:AF1000""),AB$1,FALSE)"),"WFF LC-2 Medium Pressure GHe (Anti-Geysering) - MP-112")</f>
        <v>WFF LC-2 Medium Pressure GHe (Anti-Geysering) - MP-112</v>
      </c>
      <c r="AK176" s="40" t="str">
        <f ca="1">IFERROR(__xludf.DUMMYFUNCTION("VLOOKUP($D388,IMPORTRANGE(""1F5N2lheBqU_ssv2fEg7XSiyl0_Jtf24RQubw3IWp7fc"",""'LC-2 BOM'!C2:AF1000""),AB$1,FALSE)"),"WFF LC-2 Medium Pressure GHe (Anti-Geysering) - MP-112")</f>
        <v>WFF LC-2 Medium Pressure GHe (Anti-Geysering) - MP-112</v>
      </c>
      <c r="AL176" s="40" t="str">
        <f ca="1">IFERROR(__xludf.DUMMYFUNCTION("VLOOKUP($D388,IMPORTRANGE(""1F5N2lheBqU_ssv2fEg7XSiyl0_Jtf24RQubw3IWp7fc"",""'LC-2 BOM'!C2:AF1000""),AB$1,FALSE)"),"WFF LC-2 Medium Pressure GHe (Anti-Geysering) - MP-112")</f>
        <v>WFF LC-2 Medium Pressure GHe (Anti-Geysering) - MP-112</v>
      </c>
      <c r="AM176" s="40" t="str">
        <f ca="1">IFERROR(__xludf.DUMMYFUNCTION("VLOOKUP($D388,IMPORTRANGE(""1F5N2lheBqU_ssv2fEg7XSiyl0_Jtf24RQubw3IWp7fc"",""'LC-2 BOM'!C2:AF1000""),AB$1,FALSE)"),"WFF LC-2 Medium Pressure GHe (Anti-Geysering) - MP-112")</f>
        <v>WFF LC-2 Medium Pressure GHe (Anti-Geysering) - MP-112</v>
      </c>
      <c r="AN176" s="40" t="str">
        <f ca="1">IFERROR(__xludf.DUMMYFUNCTION("VLOOKUP($D388,IMPORTRANGE(""1F5N2lheBqU_ssv2fEg7XSiyl0_Jtf24RQubw3IWp7fc"",""'LC-2 BOM'!C2:AF1000""),AB$1,FALSE)"),"WFF LC-2 Medium Pressure GHe (Anti-Geysering) - MP-112")</f>
        <v>WFF LC-2 Medium Pressure GHe (Anti-Geysering) - MP-112</v>
      </c>
      <c r="AO176" s="40" t="str">
        <f ca="1">IFERROR(__xludf.DUMMYFUNCTION("VLOOKUP($D388,IMPORTRANGE(""1F5N2lheBqU_ssv2fEg7XSiyl0_Jtf24RQubw3IWp7fc"",""'LC-2 BOM'!C2:AF1000""),AB$1,FALSE)"),"WFF LC-2 Medium Pressure GHe (Anti-Geysering) - MP-112")</f>
        <v>WFF LC-2 Medium Pressure GHe (Anti-Geysering) - MP-112</v>
      </c>
      <c r="AP176" s="40" t="str">
        <f ca="1">IFERROR(__xludf.DUMMYFUNCTION("VLOOKUP($D388,IMPORTRANGE(""1F5N2lheBqU_ssv2fEg7XSiyl0_Jtf24RQubw3IWp7fc"",""'LC-2 BOM'!C2:AF1000""),AB$1,FALSE)"),"WFF LC-2 Medium Pressure GHe (Anti-Geysering) - MP-112")</f>
        <v>WFF LC-2 Medium Pressure GHe (Anti-Geysering) - MP-112</v>
      </c>
      <c r="AQ176" s="40" t="str">
        <f ca="1">IFERROR(__xludf.DUMMYFUNCTION("VLOOKUP($D388,IMPORTRANGE(""1F5N2lheBqU_ssv2fEg7XSiyl0_Jtf24RQubw3IWp7fc"",""'LC-2 BOM'!C2:AF1000""),AB$1,FALSE)"),"WFF LC-2 Medium Pressure GHe (Anti-Geysering) - MP-112")</f>
        <v>WFF LC-2 Medium Pressure GHe (Anti-Geysering) - MP-112</v>
      </c>
      <c r="AR176" s="40" t="str">
        <f ca="1">IFERROR(__xludf.DUMMYFUNCTION("VLOOKUP($D388,IMPORTRANGE(""1F5N2lheBqU_ssv2fEg7XSiyl0_Jtf24RQubw3IWp7fc"",""'LC-2 BOM'!C2:AF1000""),AB$1,FALSE)"),"WFF LC-2 Medium Pressure GHe (Anti-Geysering) - MP-112")</f>
        <v>WFF LC-2 Medium Pressure GHe (Anti-Geysering) - MP-112</v>
      </c>
      <c r="AS176" s="40" t="str">
        <f ca="1">IFERROR(__xludf.DUMMYFUNCTION("VLOOKUP($D388,IMPORTRANGE(""1F5N2lheBqU_ssv2fEg7XSiyl0_Jtf24RQubw3IWp7fc"",""'LC-2 BOM'!C2:AF1000""),AB$1,FALSE)"),"WFF LC-2 Medium Pressure GHe (Anti-Geysering) - MP-112")</f>
        <v>WFF LC-2 Medium Pressure GHe (Anti-Geysering) - MP-112</v>
      </c>
      <c r="AT176" s="40" t="str">
        <f ca="1">IFERROR(__xludf.DUMMYFUNCTION("VLOOKUP($D388,IMPORTRANGE(""1F5N2lheBqU_ssv2fEg7XSiyl0_Jtf24RQubw3IWp7fc"",""'LC-2 BOM'!C2:AF1000""),AB$1,FALSE)"),"WFF LC-2 Medium Pressure GHe (Anti-Geysering) - MP-112")</f>
        <v>WFF LC-2 Medium Pressure GHe (Anti-Geysering) - MP-112</v>
      </c>
      <c r="AU176" s="40" t="str">
        <f ca="1">IFERROR(__xludf.DUMMYFUNCTION("VLOOKUP($D388,IMPORTRANGE(""1F5N2lheBqU_ssv2fEg7XSiyl0_Jtf24RQubw3IWp7fc"",""'LC-2 BOM'!C2:AF1000""),AB$1,FALSE)"),"WFF LC-2 Medium Pressure GHe (Anti-Geysering) - MP-112")</f>
        <v>WFF LC-2 Medium Pressure GHe (Anti-Geysering) - MP-112</v>
      </c>
      <c r="AV176" s="40" t="str">
        <f ca="1">IFERROR(__xludf.DUMMYFUNCTION("VLOOKUP($D388,IMPORTRANGE(""1F5N2lheBqU_ssv2fEg7XSiyl0_Jtf24RQubw3IWp7fc"",""'LC-2 BOM'!C2:AF1000""),AB$1,FALSE)"),"WFF LC-2 Medium Pressure GHe (Anti-Geysering) - MP-112")</f>
        <v>WFF LC-2 Medium Pressure GHe (Anti-Geysering) - MP-112</v>
      </c>
      <c r="AW176" s="40" t="str">
        <f ca="1">IFERROR(__xludf.DUMMYFUNCTION("VLOOKUP($D388,IMPORTRANGE(""1F5N2lheBqU_ssv2fEg7XSiyl0_Jtf24RQubw3IWp7fc"",""'LC-2 BOM'!C2:AF1000""),AB$1,FALSE)"),"WFF LC-2 Medium Pressure GHe (Anti-Geysering) - MP-112")</f>
        <v>WFF LC-2 Medium Pressure GHe (Anti-Geysering) - MP-112</v>
      </c>
      <c r="AX176" s="40" t="str">
        <f ca="1">IFERROR(__xludf.DUMMYFUNCTION("VLOOKUP($D388,IMPORTRANGE(""1F5N2lheBqU_ssv2fEg7XSiyl0_Jtf24RQubw3IWp7fc"",""'LC-2 BOM'!C2:AF1000""),AB$1,FALSE)"),"WFF LC-2 Medium Pressure GHe (Anti-Geysering) - MP-112")</f>
        <v>WFF LC-2 Medium Pressure GHe (Anti-Geysering) - MP-112</v>
      </c>
      <c r="AY176" s="40" t="str">
        <f ca="1">IFERROR(__xludf.DUMMYFUNCTION("VLOOKUP($D388,IMPORTRANGE(""1F5N2lheBqU_ssv2fEg7XSiyl0_Jtf24RQubw3IWp7fc"",""'LC-2 BOM'!C2:AF1000""),AB$1,FALSE)"),"WFF LC-2 Medium Pressure GHe (Anti-Geysering) - MP-112")</f>
        <v>WFF LC-2 Medium Pressure GHe (Anti-Geysering) - MP-112</v>
      </c>
      <c r="AZ176" s="40" t="str">
        <f ca="1">IFERROR(__xludf.DUMMYFUNCTION("VLOOKUP($D388,IMPORTRANGE(""1F5N2lheBqU_ssv2fEg7XSiyl0_Jtf24RQubw3IWp7fc"",""'LC-2 BOM'!C2:AF1000""),AB$1,FALSE)"),"WFF LC-2 Medium Pressure GHe (Anti-Geysering) - MP-112")</f>
        <v>WFF LC-2 Medium Pressure GHe (Anti-Geysering) - MP-112</v>
      </c>
      <c r="BA176" s="40" t="str">
        <f ca="1">IFERROR(__xludf.DUMMYFUNCTION("VLOOKUP($D388,IMPORTRANGE(""1F5N2lheBqU_ssv2fEg7XSiyl0_Jtf24RQubw3IWp7fc"",""'LC-2 BOM'!C2:AF1000""),AB$1,FALSE)"),"WFF LC-2 Medium Pressure GHe (Anti-Geysering) - MP-112")</f>
        <v>WFF LC-2 Medium Pressure GHe (Anti-Geysering) - MP-112</v>
      </c>
    </row>
    <row r="177" spans="1:53" ht="14.25">
      <c r="A177" s="186" t="str">
        <f>CONCATENATE(VLOOKUP(E177,Systems,2,FALSE),"-",VLOOKUP(F177,Subsystems,2,FALSE),"-",VLOOKUP(G177,Components,2,FALSE),"-",VLOOKUP(R177,Metrics,2,FALSE),"-",B177)</f>
        <v>GHe-STR-DVL-Pos-50</v>
      </c>
      <c r="B177" s="274">
        <v>50</v>
      </c>
      <c r="C177" s="134" t="s">
        <v>486</v>
      </c>
      <c r="D177" s="195" t="s">
        <v>487</v>
      </c>
      <c r="E177" s="134" t="s">
        <v>481</v>
      </c>
      <c r="F177" s="134" t="s">
        <v>482</v>
      </c>
      <c r="G177" s="134" t="s">
        <v>101</v>
      </c>
      <c r="H177" s="134" t="s">
        <v>102</v>
      </c>
      <c r="I177" s="274" t="e">
        <f>VLOOKUP(L177,InterfaceCards,2,FALSE)</f>
        <v>#N/A</v>
      </c>
      <c r="J177" s="187" t="e">
        <f>VLOOKUP(I177,'REF - Interface Cards'!$F$2:$G$11,2,FALSE)</f>
        <v>#N/A</v>
      </c>
      <c r="K177" s="276" t="e">
        <f>VLOOKUP(L177,InterfaceCards,3,FALSE)</f>
        <v>#N/A</v>
      </c>
      <c r="L177" s="82"/>
      <c r="M177" s="82"/>
      <c r="N177" s="196"/>
      <c r="O177" s="134" t="s">
        <v>247</v>
      </c>
      <c r="P177" s="82"/>
      <c r="Q177" s="134" t="s">
        <v>459</v>
      </c>
      <c r="R177" s="277" t="s">
        <v>149</v>
      </c>
      <c r="S177" s="186" t="s">
        <v>96</v>
      </c>
      <c r="T177" s="274"/>
      <c r="U177" s="82"/>
      <c r="V177" s="82" t="b">
        <v>0</v>
      </c>
      <c r="W177" s="172" t="str">
        <f>CONCATENATE(L177,":",N177)</f>
        <v>:</v>
      </c>
      <c r="X177" s="40" t="str">
        <f ca="1">IFERROR(__xludf.DUMMYFUNCTION("VLOOKUP($D475,IMPORTRANGE(""1F5N2lheBqU_ssv2fEg7XSiyl0_Jtf24RQubw3IWp7fc"",""'LC-2 BOM'!C2:AF1000""),X$1,FALSE)"),"04C706")</f>
        <v>04C706</v>
      </c>
      <c r="Y177" s="188" t="str">
        <f ca="1">IFERROR(__xludf.DUMMYFUNCTION("VLOOKUP($D710,IMPORTRANGE(""1zGeY54V42y3h6ga3LEauokEcjIAfHuNXKCYKLfLWtMI"",""'LC-2 BOM'!C2:AF900""),Y$1,FALSE)"),"Valve, Solenoid")</f>
        <v>Valve, Solenoid</v>
      </c>
      <c r="Z177" s="188" t="str">
        <f ca="1">IFERROR(__xludf.DUMMYFUNCTION("VLOOKUP($D710,IMPORTRANGE(""1zGeY54V42y3h6ga3LEauokEcjIAfHuNXKCYKLfLWtMI"",""'LC-2 BOM'!C2:AF900""),Y$1,FALSE)"),"Valve, Solenoid")</f>
        <v>Valve, Solenoid</v>
      </c>
      <c r="AA177" s="188" t="str">
        <f ca="1">IFERROR(__xludf.DUMMYFUNCTION("VLOOKUP($D710,IMPORTRANGE(""1zGeY54V42y3h6ga3LEauokEcjIAfHuNXKCYKLfLWtMI"",""'LC-2 BOM'!C2:AF900""),Y$1,FALSE)"),"Valve, Solenoid")</f>
        <v>Valve, Solenoid</v>
      </c>
      <c r="AB177" s="40" t="str">
        <f ca="1">IFERROR(__xludf.DUMMYFUNCTION("VLOOKUP($D710,IMPORTRANGE(""1F5N2lheBqU_ssv2fEg7XSiyl0_Jtf24RQubw3IWp7fc"",""'LC-2 BOM'!C2:AF1000""),AB$1,FALSE)"),"WFF LC-2 Medium Pressure GHe (Anti-Geysering) - MP-112")</f>
        <v>WFF LC-2 Medium Pressure GHe (Anti-Geysering) - MP-112</v>
      </c>
      <c r="AC177" s="40" t="str">
        <f ca="1">IFERROR(__xludf.DUMMYFUNCTION("VLOOKUP($D710,IMPORTRANGE(""1F5N2lheBqU_ssv2fEg7XSiyl0_Jtf24RQubw3IWp7fc"",""'LC-2 BOM'!C2:AF1000""),AB$1,FALSE)"),"WFF LC-2 Medium Pressure GHe (Anti-Geysering) - MP-112")</f>
        <v>WFF LC-2 Medium Pressure GHe (Anti-Geysering) - MP-112</v>
      </c>
      <c r="AD177" s="40" t="str">
        <f ca="1">IFERROR(__xludf.DUMMYFUNCTION("VLOOKUP($D710,IMPORTRANGE(""1F5N2lheBqU_ssv2fEg7XSiyl0_Jtf24RQubw3IWp7fc"",""'LC-2 BOM'!C2:AF1000""),AB$1,FALSE)"),"WFF LC-2 Medium Pressure GHe (Anti-Geysering) - MP-112")</f>
        <v>WFF LC-2 Medium Pressure GHe (Anti-Geysering) - MP-112</v>
      </c>
      <c r="AE177" s="40" t="str">
        <f ca="1">IFERROR(__xludf.DUMMYFUNCTION("VLOOKUP($D710,IMPORTRANGE(""1F5N2lheBqU_ssv2fEg7XSiyl0_Jtf24RQubw3IWp7fc"",""'LC-2 BOM'!C2:AF1000""),AB$1,FALSE)"),"WFF LC-2 Medium Pressure GHe (Anti-Geysering) - MP-112")</f>
        <v>WFF LC-2 Medium Pressure GHe (Anti-Geysering) - MP-112</v>
      </c>
      <c r="AF177" s="40" t="str">
        <f ca="1">IFERROR(__xludf.DUMMYFUNCTION("VLOOKUP($D710,IMPORTRANGE(""1F5N2lheBqU_ssv2fEg7XSiyl0_Jtf24RQubw3IWp7fc"",""'LC-2 BOM'!C2:AF1000""),AB$1,FALSE)"),"WFF LC-2 Medium Pressure GHe (Anti-Geysering) - MP-112")</f>
        <v>WFF LC-2 Medium Pressure GHe (Anti-Geysering) - MP-112</v>
      </c>
      <c r="AG177" s="40" t="str">
        <f ca="1">IFERROR(__xludf.DUMMYFUNCTION("VLOOKUP($D710,IMPORTRANGE(""1F5N2lheBqU_ssv2fEg7XSiyl0_Jtf24RQubw3IWp7fc"",""'LC-2 BOM'!C2:AF1000""),AB$1,FALSE)"),"WFF LC-2 Medium Pressure GHe (Anti-Geysering) - MP-112")</f>
        <v>WFF LC-2 Medium Pressure GHe (Anti-Geysering) - MP-112</v>
      </c>
      <c r="AH177" s="40" t="str">
        <f ca="1">IFERROR(__xludf.DUMMYFUNCTION("VLOOKUP($D710,IMPORTRANGE(""1F5N2lheBqU_ssv2fEg7XSiyl0_Jtf24RQubw3IWp7fc"",""'LC-2 BOM'!C2:AF1000""),AB$1,FALSE)"),"WFF LC-2 Medium Pressure GHe (Anti-Geysering) - MP-112")</f>
        <v>WFF LC-2 Medium Pressure GHe (Anti-Geysering) - MP-112</v>
      </c>
      <c r="AI177" s="40" t="str">
        <f ca="1">IFERROR(__xludf.DUMMYFUNCTION("VLOOKUP($D710,IMPORTRANGE(""1F5N2lheBqU_ssv2fEg7XSiyl0_Jtf24RQubw3IWp7fc"",""'LC-2 BOM'!C2:AF1000""),AB$1,FALSE)"),"WFF LC-2 Medium Pressure GHe (Anti-Geysering) - MP-112")</f>
        <v>WFF LC-2 Medium Pressure GHe (Anti-Geysering) - MP-112</v>
      </c>
      <c r="AJ177" s="40" t="str">
        <f ca="1">IFERROR(__xludf.DUMMYFUNCTION("VLOOKUP($D710,IMPORTRANGE(""1F5N2lheBqU_ssv2fEg7XSiyl0_Jtf24RQubw3IWp7fc"",""'LC-2 BOM'!C2:AF1000""),AB$1,FALSE)"),"WFF LC-2 Medium Pressure GHe (Anti-Geysering) - MP-112")</f>
        <v>WFF LC-2 Medium Pressure GHe (Anti-Geysering) - MP-112</v>
      </c>
      <c r="AK177" s="40" t="str">
        <f ca="1">IFERROR(__xludf.DUMMYFUNCTION("VLOOKUP($D710,IMPORTRANGE(""1F5N2lheBqU_ssv2fEg7XSiyl0_Jtf24RQubw3IWp7fc"",""'LC-2 BOM'!C2:AF1000""),AB$1,FALSE)"),"WFF LC-2 Medium Pressure GHe (Anti-Geysering) - MP-112")</f>
        <v>WFF LC-2 Medium Pressure GHe (Anti-Geysering) - MP-112</v>
      </c>
      <c r="AL177" s="40" t="str">
        <f ca="1">IFERROR(__xludf.DUMMYFUNCTION("VLOOKUP($D710,IMPORTRANGE(""1F5N2lheBqU_ssv2fEg7XSiyl0_Jtf24RQubw3IWp7fc"",""'LC-2 BOM'!C2:AF1000""),AB$1,FALSE)"),"WFF LC-2 Medium Pressure GHe (Anti-Geysering) - MP-112")</f>
        <v>WFF LC-2 Medium Pressure GHe (Anti-Geysering) - MP-112</v>
      </c>
      <c r="AM177" s="40" t="str">
        <f ca="1">IFERROR(__xludf.DUMMYFUNCTION("VLOOKUP($D710,IMPORTRANGE(""1F5N2lheBqU_ssv2fEg7XSiyl0_Jtf24RQubw3IWp7fc"",""'LC-2 BOM'!C2:AF1000""),AB$1,FALSE)"),"WFF LC-2 Medium Pressure GHe (Anti-Geysering) - MP-112")</f>
        <v>WFF LC-2 Medium Pressure GHe (Anti-Geysering) - MP-112</v>
      </c>
      <c r="AN177" s="40" t="str">
        <f ca="1">IFERROR(__xludf.DUMMYFUNCTION("VLOOKUP($D710,IMPORTRANGE(""1F5N2lheBqU_ssv2fEg7XSiyl0_Jtf24RQubw3IWp7fc"",""'LC-2 BOM'!C2:AF1000""),AB$1,FALSE)"),"WFF LC-2 Medium Pressure GHe (Anti-Geysering) - MP-112")</f>
        <v>WFF LC-2 Medium Pressure GHe (Anti-Geysering) - MP-112</v>
      </c>
      <c r="AO177" s="40" t="str">
        <f ca="1">IFERROR(__xludf.DUMMYFUNCTION("VLOOKUP($D710,IMPORTRANGE(""1F5N2lheBqU_ssv2fEg7XSiyl0_Jtf24RQubw3IWp7fc"",""'LC-2 BOM'!C2:AF1000""),AB$1,FALSE)"),"WFF LC-2 Medium Pressure GHe (Anti-Geysering) - MP-112")</f>
        <v>WFF LC-2 Medium Pressure GHe (Anti-Geysering) - MP-112</v>
      </c>
      <c r="AP177" s="40" t="str">
        <f ca="1">IFERROR(__xludf.DUMMYFUNCTION("VLOOKUP($D710,IMPORTRANGE(""1F5N2lheBqU_ssv2fEg7XSiyl0_Jtf24RQubw3IWp7fc"",""'LC-2 BOM'!C2:AF1000""),AB$1,FALSE)"),"WFF LC-2 Medium Pressure GHe (Anti-Geysering) - MP-112")</f>
        <v>WFF LC-2 Medium Pressure GHe (Anti-Geysering) - MP-112</v>
      </c>
      <c r="AQ177" s="40" t="str">
        <f ca="1">IFERROR(__xludf.DUMMYFUNCTION("VLOOKUP($D710,IMPORTRANGE(""1F5N2lheBqU_ssv2fEg7XSiyl0_Jtf24RQubw3IWp7fc"",""'LC-2 BOM'!C2:AF1000""),AB$1,FALSE)"),"WFF LC-2 Medium Pressure GHe (Anti-Geysering) - MP-112")</f>
        <v>WFF LC-2 Medium Pressure GHe (Anti-Geysering) - MP-112</v>
      </c>
      <c r="AR177" s="40" t="str">
        <f ca="1">IFERROR(__xludf.DUMMYFUNCTION("VLOOKUP($D710,IMPORTRANGE(""1F5N2lheBqU_ssv2fEg7XSiyl0_Jtf24RQubw3IWp7fc"",""'LC-2 BOM'!C2:AF1000""),AB$1,FALSE)"),"WFF LC-2 Medium Pressure GHe (Anti-Geysering) - MP-112")</f>
        <v>WFF LC-2 Medium Pressure GHe (Anti-Geysering) - MP-112</v>
      </c>
      <c r="AS177" s="40" t="str">
        <f ca="1">IFERROR(__xludf.DUMMYFUNCTION("VLOOKUP($D710,IMPORTRANGE(""1F5N2lheBqU_ssv2fEg7XSiyl0_Jtf24RQubw3IWp7fc"",""'LC-2 BOM'!C2:AF1000""),AB$1,FALSE)"),"WFF LC-2 Medium Pressure GHe (Anti-Geysering) - MP-112")</f>
        <v>WFF LC-2 Medium Pressure GHe (Anti-Geysering) - MP-112</v>
      </c>
      <c r="AT177" s="40" t="str">
        <f ca="1">IFERROR(__xludf.DUMMYFUNCTION("VLOOKUP($D710,IMPORTRANGE(""1F5N2lheBqU_ssv2fEg7XSiyl0_Jtf24RQubw3IWp7fc"",""'LC-2 BOM'!C2:AF1000""),AB$1,FALSE)"),"WFF LC-2 Medium Pressure GHe (Anti-Geysering) - MP-112")</f>
        <v>WFF LC-2 Medium Pressure GHe (Anti-Geysering) - MP-112</v>
      </c>
      <c r="AU177" s="40" t="str">
        <f ca="1">IFERROR(__xludf.DUMMYFUNCTION("VLOOKUP($D710,IMPORTRANGE(""1F5N2lheBqU_ssv2fEg7XSiyl0_Jtf24RQubw3IWp7fc"",""'LC-2 BOM'!C2:AF1000""),AB$1,FALSE)"),"WFF LC-2 Medium Pressure GHe (Anti-Geysering) - MP-112")</f>
        <v>WFF LC-2 Medium Pressure GHe (Anti-Geysering) - MP-112</v>
      </c>
      <c r="AV177" s="40" t="str">
        <f ca="1">IFERROR(__xludf.DUMMYFUNCTION("VLOOKUP($D710,IMPORTRANGE(""1F5N2lheBqU_ssv2fEg7XSiyl0_Jtf24RQubw3IWp7fc"",""'LC-2 BOM'!C2:AF1000""),AB$1,FALSE)"),"WFF LC-2 Medium Pressure GHe (Anti-Geysering) - MP-112")</f>
        <v>WFF LC-2 Medium Pressure GHe (Anti-Geysering) - MP-112</v>
      </c>
      <c r="AW177" s="40" t="str">
        <f ca="1">IFERROR(__xludf.DUMMYFUNCTION("VLOOKUP($D710,IMPORTRANGE(""1F5N2lheBqU_ssv2fEg7XSiyl0_Jtf24RQubw3IWp7fc"",""'LC-2 BOM'!C2:AF1000""),AB$1,FALSE)"),"WFF LC-2 Medium Pressure GHe (Anti-Geysering) - MP-112")</f>
        <v>WFF LC-2 Medium Pressure GHe (Anti-Geysering) - MP-112</v>
      </c>
      <c r="AX177" s="40" t="str">
        <f ca="1">IFERROR(__xludf.DUMMYFUNCTION("VLOOKUP($D710,IMPORTRANGE(""1F5N2lheBqU_ssv2fEg7XSiyl0_Jtf24RQubw3IWp7fc"",""'LC-2 BOM'!C2:AF1000""),AB$1,FALSE)"),"WFF LC-2 Medium Pressure GHe (Anti-Geysering) - MP-112")</f>
        <v>WFF LC-2 Medium Pressure GHe (Anti-Geysering) - MP-112</v>
      </c>
      <c r="AY177" s="40" t="str">
        <f ca="1">IFERROR(__xludf.DUMMYFUNCTION("VLOOKUP($D710,IMPORTRANGE(""1F5N2lheBqU_ssv2fEg7XSiyl0_Jtf24RQubw3IWp7fc"",""'LC-2 BOM'!C2:AF1000""),AB$1,FALSE)"),"WFF LC-2 Medium Pressure GHe (Anti-Geysering) - MP-112")</f>
        <v>WFF LC-2 Medium Pressure GHe (Anti-Geysering) - MP-112</v>
      </c>
      <c r="AZ177" s="40" t="str">
        <f ca="1">IFERROR(__xludf.DUMMYFUNCTION("VLOOKUP($D710,IMPORTRANGE(""1F5N2lheBqU_ssv2fEg7XSiyl0_Jtf24RQubw3IWp7fc"",""'LC-2 BOM'!C2:AF1000""),AB$1,FALSE)"),"WFF LC-2 Medium Pressure GHe (Anti-Geysering) - MP-112")</f>
        <v>WFF LC-2 Medium Pressure GHe (Anti-Geysering) - MP-112</v>
      </c>
      <c r="BA177" s="40" t="str">
        <f ca="1">IFERROR(__xludf.DUMMYFUNCTION("VLOOKUP($D710,IMPORTRANGE(""1F5N2lheBqU_ssv2fEg7XSiyl0_Jtf24RQubw3IWp7fc"",""'LC-2 BOM'!C2:AF1000""),AB$1,FALSE)"),"WFF LC-2 Medium Pressure GHe (Anti-Geysering) - MP-112")</f>
        <v>WFF LC-2 Medium Pressure GHe (Anti-Geysering) - MP-112</v>
      </c>
    </row>
    <row r="178" spans="1:53" ht="14.25">
      <c r="A178" s="119" t="str">
        <f>CONCATENATE(VLOOKUP(E178,Systems,2,FALSE),"-",VLOOKUP(F178,Subsystems,2,FALSE),"-",VLOOKUP(G178,Components,2,FALSE),"-",VLOOKUP(R178,Metrics,2,FALSE),"-",B178)</f>
        <v>AG-LF-DVL-Pos-5</v>
      </c>
      <c r="B178" s="100">
        <v>5</v>
      </c>
      <c r="C178" s="99" t="s">
        <v>488</v>
      </c>
      <c r="D178" s="104" t="s">
        <v>489</v>
      </c>
      <c r="E178" s="99" t="s">
        <v>490</v>
      </c>
      <c r="F178" s="99" t="s">
        <v>491</v>
      </c>
      <c r="G178" s="99" t="s">
        <v>101</v>
      </c>
      <c r="H178" s="100" t="s">
        <v>102</v>
      </c>
      <c r="I178" s="100" t="str">
        <f>VLOOKUP(L178,InterfaceCards,2,FALSE)</f>
        <v>C1</v>
      </c>
      <c r="J178" s="39" t="str">
        <f>VLOOKUP(I178,'REF - Interface Cards'!$F$2:$G$11,2,FALSE)</f>
        <v>CB1</v>
      </c>
      <c r="K178" s="267">
        <f>VLOOKUP(L178,InterfaceCards,3,FALSE)</f>
        <v>3</v>
      </c>
      <c r="L178" s="99" t="s">
        <v>237</v>
      </c>
      <c r="M178" s="99">
        <v>1</v>
      </c>
      <c r="N178" s="278" t="s">
        <v>91</v>
      </c>
      <c r="O178" s="100" t="s">
        <v>247</v>
      </c>
      <c r="P178" s="205"/>
      <c r="Q178" s="99" t="s">
        <v>492</v>
      </c>
      <c r="R178" s="100" t="s">
        <v>149</v>
      </c>
      <c r="S178" s="119" t="s">
        <v>96</v>
      </c>
      <c r="T178" s="274"/>
      <c r="U178" s="82"/>
      <c r="V178" s="82" t="b">
        <v>0</v>
      </c>
      <c r="W178" s="115" t="str">
        <f>CONCATENATE(L178,":",N178)</f>
        <v>DO3:00</v>
      </c>
      <c r="X178" s="40" t="str">
        <f ca="1">IFERROR(__xludf.DUMMYFUNCTION("VLOOKUP($D4,IMPORTRANGE(""1F5N2lheBqU_ssv2fEg7XSiyl0_Jtf24RQubw3IWp7fc"",""'LC-2 BOM'!C2:AF1000""),X$1,FALSE)"),"S13.2")</f>
        <v>S13.2</v>
      </c>
      <c r="Y178" s="40" t="str">
        <f ca="1">IFERROR(__xludf.DUMMYFUNCTION("VLOOKUP($D78,IMPORTRANGE(""1F5N2lheBqU_ssv2fEg7XSiyl0_Jtf24RQubw3IWp7fc"",""'LC-2 BOM'!C2:AF900""),Y$1,FALSE)"),"Valve, Discrete Ball")</f>
        <v>Valve, Discrete Ball</v>
      </c>
      <c r="Z178" s="40" t="str">
        <f ca="1">IFERROR(__xludf.DUMMYFUNCTION("VLOOKUP($D78,IMPORTRANGE(""1F5N2lheBqU_ssv2fEg7XSiyl0_Jtf24RQubw3IWp7fc"",""'LC-2 BOM'!C2:AF900""),Y$1,FALSE)"),"Valve, Discrete Ball")</f>
        <v>Valve, Discrete Ball</v>
      </c>
      <c r="AA178" s="40" t="str">
        <f ca="1">IFERROR(__xludf.DUMMYFUNCTION("VLOOKUP($D78,IMPORTRANGE(""1F5N2lheBqU_ssv2fEg7XSiyl0_Jtf24RQubw3IWp7fc"",""'LC-2 BOM'!C2:AF900""),Y$1,FALSE)"),"Valve, Discrete Ball")</f>
        <v>Valve, Discrete Ball</v>
      </c>
      <c r="AB178" s="40" t="str">
        <f ca="1">IFERROR(__xludf.DUMMYFUNCTION("VLOOKUP($D78,IMPORTRANGE(""1F5N2lheBqU_ssv2fEg7XSiyl0_Jtf24RQubw3IWp7fc"",""'LC-2 BOM'!C2:AF1000""),AB$1,FALSE)"),"WFF LC-2 Medium Pressure GHe (Anti-Geysering) - MP-112")</f>
        <v>WFF LC-2 Medium Pressure GHe (Anti-Geysering) - MP-112</v>
      </c>
      <c r="AC178" s="40" t="str">
        <f ca="1">IFERROR(__xludf.DUMMYFUNCTION("VLOOKUP($D78,IMPORTRANGE(""1F5N2lheBqU_ssv2fEg7XSiyl0_Jtf24RQubw3IWp7fc"",""'LC-2 BOM'!C2:AF1000""),AB$1,FALSE)"),"WFF LC-2 Medium Pressure GHe (Anti-Geysering) - MP-112")</f>
        <v>WFF LC-2 Medium Pressure GHe (Anti-Geysering) - MP-112</v>
      </c>
      <c r="AD178" s="40" t="str">
        <f ca="1">IFERROR(__xludf.DUMMYFUNCTION("VLOOKUP($D78,IMPORTRANGE(""1F5N2lheBqU_ssv2fEg7XSiyl0_Jtf24RQubw3IWp7fc"",""'LC-2 BOM'!C2:AF1000""),AB$1,FALSE)"),"WFF LC-2 Medium Pressure GHe (Anti-Geysering) - MP-112")</f>
        <v>WFF LC-2 Medium Pressure GHe (Anti-Geysering) - MP-112</v>
      </c>
      <c r="AE178" s="40" t="str">
        <f ca="1">IFERROR(__xludf.DUMMYFUNCTION("VLOOKUP($D78,IMPORTRANGE(""1F5N2lheBqU_ssv2fEg7XSiyl0_Jtf24RQubw3IWp7fc"",""'LC-2 BOM'!C2:AF1000""),AB$1,FALSE)"),"WFF LC-2 Medium Pressure GHe (Anti-Geysering) - MP-112")</f>
        <v>WFF LC-2 Medium Pressure GHe (Anti-Geysering) - MP-112</v>
      </c>
      <c r="AF178" s="40" t="str">
        <f ca="1">IFERROR(__xludf.DUMMYFUNCTION("VLOOKUP($D78,IMPORTRANGE(""1F5N2lheBqU_ssv2fEg7XSiyl0_Jtf24RQubw3IWp7fc"",""'LC-2 BOM'!C2:AF1000""),AB$1,FALSE)"),"WFF LC-2 Medium Pressure GHe (Anti-Geysering) - MP-112")</f>
        <v>WFF LC-2 Medium Pressure GHe (Anti-Geysering) - MP-112</v>
      </c>
      <c r="AG178" s="40" t="str">
        <f ca="1">IFERROR(__xludf.DUMMYFUNCTION("VLOOKUP($D78,IMPORTRANGE(""1F5N2lheBqU_ssv2fEg7XSiyl0_Jtf24RQubw3IWp7fc"",""'LC-2 BOM'!C2:AF1000""),AB$1,FALSE)"),"WFF LC-2 Medium Pressure GHe (Anti-Geysering) - MP-112")</f>
        <v>WFF LC-2 Medium Pressure GHe (Anti-Geysering) - MP-112</v>
      </c>
      <c r="AH178" s="40" t="str">
        <f ca="1">IFERROR(__xludf.DUMMYFUNCTION("VLOOKUP($D78,IMPORTRANGE(""1F5N2lheBqU_ssv2fEg7XSiyl0_Jtf24RQubw3IWp7fc"",""'LC-2 BOM'!C2:AF1000""),AB$1,FALSE)"),"WFF LC-2 Medium Pressure GHe (Anti-Geysering) - MP-112")</f>
        <v>WFF LC-2 Medium Pressure GHe (Anti-Geysering) - MP-112</v>
      </c>
      <c r="AI178" s="40" t="str">
        <f ca="1">IFERROR(__xludf.DUMMYFUNCTION("VLOOKUP($D78,IMPORTRANGE(""1F5N2lheBqU_ssv2fEg7XSiyl0_Jtf24RQubw3IWp7fc"",""'LC-2 BOM'!C2:AF1000""),AB$1,FALSE)"),"WFF LC-2 Medium Pressure GHe (Anti-Geysering) - MP-112")</f>
        <v>WFF LC-2 Medium Pressure GHe (Anti-Geysering) - MP-112</v>
      </c>
      <c r="AJ178" s="40" t="str">
        <f ca="1">IFERROR(__xludf.DUMMYFUNCTION("VLOOKUP($D78,IMPORTRANGE(""1F5N2lheBqU_ssv2fEg7XSiyl0_Jtf24RQubw3IWp7fc"",""'LC-2 BOM'!C2:AF1000""),AB$1,FALSE)"),"WFF LC-2 Medium Pressure GHe (Anti-Geysering) - MP-112")</f>
        <v>WFF LC-2 Medium Pressure GHe (Anti-Geysering) - MP-112</v>
      </c>
      <c r="AK178" s="40" t="str">
        <f ca="1">IFERROR(__xludf.DUMMYFUNCTION("VLOOKUP($D78,IMPORTRANGE(""1F5N2lheBqU_ssv2fEg7XSiyl0_Jtf24RQubw3IWp7fc"",""'LC-2 BOM'!C2:AF1000""),AB$1,FALSE)"),"WFF LC-2 Medium Pressure GHe (Anti-Geysering) - MP-112")</f>
        <v>WFF LC-2 Medium Pressure GHe (Anti-Geysering) - MP-112</v>
      </c>
      <c r="AL178" s="40" t="str">
        <f ca="1">IFERROR(__xludf.DUMMYFUNCTION("VLOOKUP($D78,IMPORTRANGE(""1F5N2lheBqU_ssv2fEg7XSiyl0_Jtf24RQubw3IWp7fc"",""'LC-2 BOM'!C2:AF1000""),AB$1,FALSE)"),"WFF LC-2 Medium Pressure GHe (Anti-Geysering) - MP-112")</f>
        <v>WFF LC-2 Medium Pressure GHe (Anti-Geysering) - MP-112</v>
      </c>
      <c r="AM178" s="40" t="str">
        <f ca="1">IFERROR(__xludf.DUMMYFUNCTION("VLOOKUP($D78,IMPORTRANGE(""1F5N2lheBqU_ssv2fEg7XSiyl0_Jtf24RQubw3IWp7fc"",""'LC-2 BOM'!C2:AF1000""),AB$1,FALSE)"),"WFF LC-2 Medium Pressure GHe (Anti-Geysering) - MP-112")</f>
        <v>WFF LC-2 Medium Pressure GHe (Anti-Geysering) - MP-112</v>
      </c>
      <c r="AN178" s="40" t="str">
        <f ca="1">IFERROR(__xludf.DUMMYFUNCTION("VLOOKUP($D78,IMPORTRANGE(""1F5N2lheBqU_ssv2fEg7XSiyl0_Jtf24RQubw3IWp7fc"",""'LC-2 BOM'!C2:AF1000""),AB$1,FALSE)"),"WFF LC-2 Medium Pressure GHe (Anti-Geysering) - MP-112")</f>
        <v>WFF LC-2 Medium Pressure GHe (Anti-Geysering) - MP-112</v>
      </c>
      <c r="AO178" s="40" t="str">
        <f ca="1">IFERROR(__xludf.DUMMYFUNCTION("VLOOKUP($D78,IMPORTRANGE(""1F5N2lheBqU_ssv2fEg7XSiyl0_Jtf24RQubw3IWp7fc"",""'LC-2 BOM'!C2:AF1000""),AB$1,FALSE)"),"WFF LC-2 Medium Pressure GHe (Anti-Geysering) - MP-112")</f>
        <v>WFF LC-2 Medium Pressure GHe (Anti-Geysering) - MP-112</v>
      </c>
      <c r="AP178" s="40" t="str">
        <f ca="1">IFERROR(__xludf.DUMMYFUNCTION("VLOOKUP($D78,IMPORTRANGE(""1F5N2lheBqU_ssv2fEg7XSiyl0_Jtf24RQubw3IWp7fc"",""'LC-2 BOM'!C2:AF1000""),AB$1,FALSE)"),"WFF LC-2 Medium Pressure GHe (Anti-Geysering) - MP-112")</f>
        <v>WFF LC-2 Medium Pressure GHe (Anti-Geysering) - MP-112</v>
      </c>
      <c r="AQ178" s="40" t="str">
        <f ca="1">IFERROR(__xludf.DUMMYFUNCTION("VLOOKUP($D78,IMPORTRANGE(""1F5N2lheBqU_ssv2fEg7XSiyl0_Jtf24RQubw3IWp7fc"",""'LC-2 BOM'!C2:AF1000""),AB$1,FALSE)"),"WFF LC-2 Medium Pressure GHe (Anti-Geysering) - MP-112")</f>
        <v>WFF LC-2 Medium Pressure GHe (Anti-Geysering) - MP-112</v>
      </c>
      <c r="AR178" s="40" t="str">
        <f ca="1">IFERROR(__xludf.DUMMYFUNCTION("VLOOKUP($D78,IMPORTRANGE(""1F5N2lheBqU_ssv2fEg7XSiyl0_Jtf24RQubw3IWp7fc"",""'LC-2 BOM'!C2:AF1000""),AB$1,FALSE)"),"WFF LC-2 Medium Pressure GHe (Anti-Geysering) - MP-112")</f>
        <v>WFF LC-2 Medium Pressure GHe (Anti-Geysering) - MP-112</v>
      </c>
      <c r="AS178" s="40" t="str">
        <f ca="1">IFERROR(__xludf.DUMMYFUNCTION("VLOOKUP($D78,IMPORTRANGE(""1F5N2lheBqU_ssv2fEg7XSiyl0_Jtf24RQubw3IWp7fc"",""'LC-2 BOM'!C2:AF1000""),AB$1,FALSE)"),"WFF LC-2 Medium Pressure GHe (Anti-Geysering) - MP-112")</f>
        <v>WFF LC-2 Medium Pressure GHe (Anti-Geysering) - MP-112</v>
      </c>
      <c r="AT178" s="40" t="str">
        <f ca="1">IFERROR(__xludf.DUMMYFUNCTION("VLOOKUP($D78,IMPORTRANGE(""1F5N2lheBqU_ssv2fEg7XSiyl0_Jtf24RQubw3IWp7fc"",""'LC-2 BOM'!C2:AF1000""),AB$1,FALSE)"),"WFF LC-2 Medium Pressure GHe (Anti-Geysering) - MP-112")</f>
        <v>WFF LC-2 Medium Pressure GHe (Anti-Geysering) - MP-112</v>
      </c>
      <c r="AU178" s="40" t="str">
        <f ca="1">IFERROR(__xludf.DUMMYFUNCTION("VLOOKUP($D78,IMPORTRANGE(""1F5N2lheBqU_ssv2fEg7XSiyl0_Jtf24RQubw3IWp7fc"",""'LC-2 BOM'!C2:AF1000""),AB$1,FALSE)"),"WFF LC-2 Medium Pressure GHe (Anti-Geysering) - MP-112")</f>
        <v>WFF LC-2 Medium Pressure GHe (Anti-Geysering) - MP-112</v>
      </c>
      <c r="AV178" s="40" t="str">
        <f ca="1">IFERROR(__xludf.DUMMYFUNCTION("VLOOKUP($D78,IMPORTRANGE(""1F5N2lheBqU_ssv2fEg7XSiyl0_Jtf24RQubw3IWp7fc"",""'LC-2 BOM'!C2:AF1000""),AB$1,FALSE)"),"WFF LC-2 Medium Pressure GHe (Anti-Geysering) - MP-112")</f>
        <v>WFF LC-2 Medium Pressure GHe (Anti-Geysering) - MP-112</v>
      </c>
      <c r="AW178" s="40" t="str">
        <f ca="1">IFERROR(__xludf.DUMMYFUNCTION("VLOOKUP($D78,IMPORTRANGE(""1F5N2lheBqU_ssv2fEg7XSiyl0_Jtf24RQubw3IWp7fc"",""'LC-2 BOM'!C2:AF1000""),AB$1,FALSE)"),"WFF LC-2 Medium Pressure GHe (Anti-Geysering) - MP-112")</f>
        <v>WFF LC-2 Medium Pressure GHe (Anti-Geysering) - MP-112</v>
      </c>
      <c r="AX178" s="40" t="str">
        <f ca="1">IFERROR(__xludf.DUMMYFUNCTION("VLOOKUP($D78,IMPORTRANGE(""1F5N2lheBqU_ssv2fEg7XSiyl0_Jtf24RQubw3IWp7fc"",""'LC-2 BOM'!C2:AF1000""),AB$1,FALSE)"),"WFF LC-2 Medium Pressure GHe (Anti-Geysering) - MP-112")</f>
        <v>WFF LC-2 Medium Pressure GHe (Anti-Geysering) - MP-112</v>
      </c>
      <c r="AY178" s="40" t="str">
        <f ca="1">IFERROR(__xludf.DUMMYFUNCTION("VLOOKUP($D78,IMPORTRANGE(""1F5N2lheBqU_ssv2fEg7XSiyl0_Jtf24RQubw3IWp7fc"",""'LC-2 BOM'!C2:AF1000""),AB$1,FALSE)"),"WFF LC-2 Medium Pressure GHe (Anti-Geysering) - MP-112")</f>
        <v>WFF LC-2 Medium Pressure GHe (Anti-Geysering) - MP-112</v>
      </c>
      <c r="AZ178" s="40" t="str">
        <f ca="1">IFERROR(__xludf.DUMMYFUNCTION("VLOOKUP($D78,IMPORTRANGE(""1F5N2lheBqU_ssv2fEg7XSiyl0_Jtf24RQubw3IWp7fc"",""'LC-2 BOM'!C2:AF1000""),AB$1,FALSE)"),"WFF LC-2 Medium Pressure GHe (Anti-Geysering) - MP-112")</f>
        <v>WFF LC-2 Medium Pressure GHe (Anti-Geysering) - MP-112</v>
      </c>
      <c r="BA178" s="40" t="str">
        <f ca="1">IFERROR(__xludf.DUMMYFUNCTION("VLOOKUP($D78,IMPORTRANGE(""1F5N2lheBqU_ssv2fEg7XSiyl0_Jtf24RQubw3IWp7fc"",""'LC-2 BOM'!C2:AF1000""),AB$1,FALSE)"),"WFF LC-2 Medium Pressure GHe (Anti-Geysering) - MP-112")</f>
        <v>WFF LC-2 Medium Pressure GHe (Anti-Geysering) - MP-112</v>
      </c>
    </row>
    <row r="179" spans="1:53" ht="14.25">
      <c r="A179" s="119" t="str">
        <f>CONCATENATE(VLOOKUP(E179,Systems,2,FALSE),"-",VLOOKUP(F179,Subsystems,2,FALSE),"-",VLOOKUP(G179,Components,2,FALSE),"-",VLOOKUP(R179,Metrics,2,FALSE),"-",B179)</f>
        <v>AG-HF-PXS-B-517</v>
      </c>
      <c r="B179" s="100">
        <v>517</v>
      </c>
      <c r="C179" s="99" t="s">
        <v>493</v>
      </c>
      <c r="D179" s="104" t="s">
        <v>494</v>
      </c>
      <c r="E179" s="99" t="s">
        <v>490</v>
      </c>
      <c r="F179" s="99" t="s">
        <v>495</v>
      </c>
      <c r="G179" s="99" t="s">
        <v>452</v>
      </c>
      <c r="H179" s="99" t="s">
        <v>89</v>
      </c>
      <c r="I179" s="100" t="str">
        <f>VLOOKUP(L179,InterfaceCards,2,FALSE)</f>
        <v>N2</v>
      </c>
      <c r="J179" s="39" t="str">
        <f>VLOOKUP(I179,'REF - Interface Cards'!$F$2:$G$11,2,FALSE)</f>
        <v>CB3</v>
      </c>
      <c r="K179" s="267">
        <f>VLOOKUP(L179,InterfaceCards,3,FALSE)</f>
        <v>1</v>
      </c>
      <c r="L179" s="99" t="s">
        <v>496</v>
      </c>
      <c r="M179" s="99">
        <v>18</v>
      </c>
      <c r="N179" s="96">
        <v>15</v>
      </c>
      <c r="O179" s="100" t="s">
        <v>247</v>
      </c>
      <c r="P179" s="205"/>
      <c r="Q179" s="205"/>
      <c r="R179" s="119" t="s">
        <v>105</v>
      </c>
      <c r="S179" s="119" t="s">
        <v>96</v>
      </c>
      <c r="T179" s="100"/>
      <c r="U179" s="205"/>
      <c r="V179" s="205" t="b">
        <v>0</v>
      </c>
      <c r="W179" s="115" t="str">
        <f>CONCATENATE(L179,":",N179)</f>
        <v>DI2:15</v>
      </c>
      <c r="X179" s="40" t="str">
        <f ca="1">IFERROR(__xludf.DUMMYFUNCTION("VLOOKUP($D119,IMPORTRANGE(""1F5N2lheBqU_ssv2fEg7XSiyl0_Jtf24RQubw3IWp7fc"",""'LC-2 BOM'!C2:AF1000""),X$1,FALSE)"),"05C360")</f>
        <v>05C360</v>
      </c>
      <c r="Y179" s="40" t="str">
        <f ca="1">IFERROR(__xludf.DUMMYFUNCTION("VLOOKUP($D410,IMPORTRANGE(""1zGeY54V42y3h6ga3LEauokEcjIAfHuNXKCYKLfLWtMI"",""'LC-2 BOM'!C2:AF900""),Y$1,FALSE)"),"Controller")</f>
        <v>Controller</v>
      </c>
      <c r="Z179" s="40" t="str">
        <f ca="1">IFERROR(__xludf.DUMMYFUNCTION("VLOOKUP($D410,IMPORTRANGE(""1zGeY54V42y3h6ga3LEauokEcjIAfHuNXKCYKLfLWtMI"",""'LC-2 BOM'!C2:AF900""),Y$1,FALSE)"),"Controller")</f>
        <v>Controller</v>
      </c>
      <c r="AA179" s="40" t="str">
        <f ca="1">IFERROR(__xludf.DUMMYFUNCTION("VLOOKUP($D410,IMPORTRANGE(""1zGeY54V42y3h6ga3LEauokEcjIAfHuNXKCYKLfLWtMI"",""'LC-2 BOM'!C2:AF900""),Y$1,FALSE)"),"Controller")</f>
        <v>Controller</v>
      </c>
      <c r="AB179" s="40" t="str">
        <f ca="1">IFERROR(__xludf.DUMMYFUNCTION("VLOOKUP($D410,IMPORTRANGE(""1F5N2lheBqU_ssv2fEg7XSiyl0_Jtf24RQubw3IWp7fc"",""'LC-2 BOM'!C2:AF1000""),AB$1,FALSE)"),"WFF LC-2 Medium Pressure GHe (Anti-Geysering) - MP-112")</f>
        <v>WFF LC-2 Medium Pressure GHe (Anti-Geysering) - MP-112</v>
      </c>
      <c r="AC179" s="40" t="str">
        <f ca="1">IFERROR(__xludf.DUMMYFUNCTION("VLOOKUP($D410,IMPORTRANGE(""1F5N2lheBqU_ssv2fEg7XSiyl0_Jtf24RQubw3IWp7fc"",""'LC-2 BOM'!C2:AF1000""),AB$1,FALSE)"),"WFF LC-2 Medium Pressure GHe (Anti-Geysering) - MP-112")</f>
        <v>WFF LC-2 Medium Pressure GHe (Anti-Geysering) - MP-112</v>
      </c>
      <c r="AD179" s="40" t="str">
        <f ca="1">IFERROR(__xludf.DUMMYFUNCTION("VLOOKUP($D410,IMPORTRANGE(""1F5N2lheBqU_ssv2fEg7XSiyl0_Jtf24RQubw3IWp7fc"",""'LC-2 BOM'!C2:AF1000""),AB$1,FALSE)"),"WFF LC-2 Medium Pressure GHe (Anti-Geysering) - MP-112")</f>
        <v>WFF LC-2 Medium Pressure GHe (Anti-Geysering) - MP-112</v>
      </c>
      <c r="AE179" s="40" t="str">
        <f ca="1">IFERROR(__xludf.DUMMYFUNCTION("VLOOKUP($D410,IMPORTRANGE(""1F5N2lheBqU_ssv2fEg7XSiyl0_Jtf24RQubw3IWp7fc"",""'LC-2 BOM'!C2:AF1000""),AB$1,FALSE)"),"WFF LC-2 Medium Pressure GHe (Anti-Geysering) - MP-112")</f>
        <v>WFF LC-2 Medium Pressure GHe (Anti-Geysering) - MP-112</v>
      </c>
      <c r="AF179" s="40" t="str">
        <f ca="1">IFERROR(__xludf.DUMMYFUNCTION("VLOOKUP($D410,IMPORTRANGE(""1F5N2lheBqU_ssv2fEg7XSiyl0_Jtf24RQubw3IWp7fc"",""'LC-2 BOM'!C2:AF1000""),AB$1,FALSE)"),"WFF LC-2 Medium Pressure GHe (Anti-Geysering) - MP-112")</f>
        <v>WFF LC-2 Medium Pressure GHe (Anti-Geysering) - MP-112</v>
      </c>
      <c r="AG179" s="40" t="str">
        <f ca="1">IFERROR(__xludf.DUMMYFUNCTION("VLOOKUP($D410,IMPORTRANGE(""1F5N2lheBqU_ssv2fEg7XSiyl0_Jtf24RQubw3IWp7fc"",""'LC-2 BOM'!C2:AF1000""),AB$1,FALSE)"),"WFF LC-2 Medium Pressure GHe (Anti-Geysering) - MP-112")</f>
        <v>WFF LC-2 Medium Pressure GHe (Anti-Geysering) - MP-112</v>
      </c>
      <c r="AH179" s="40" t="str">
        <f ca="1">IFERROR(__xludf.DUMMYFUNCTION("VLOOKUP($D410,IMPORTRANGE(""1F5N2lheBqU_ssv2fEg7XSiyl0_Jtf24RQubw3IWp7fc"",""'LC-2 BOM'!C2:AF1000""),AB$1,FALSE)"),"WFF LC-2 Medium Pressure GHe (Anti-Geysering) - MP-112")</f>
        <v>WFF LC-2 Medium Pressure GHe (Anti-Geysering) - MP-112</v>
      </c>
      <c r="AI179" s="40" t="str">
        <f ca="1">IFERROR(__xludf.DUMMYFUNCTION("VLOOKUP($D410,IMPORTRANGE(""1F5N2lheBqU_ssv2fEg7XSiyl0_Jtf24RQubw3IWp7fc"",""'LC-2 BOM'!C2:AF1000""),AB$1,FALSE)"),"WFF LC-2 Medium Pressure GHe (Anti-Geysering) - MP-112")</f>
        <v>WFF LC-2 Medium Pressure GHe (Anti-Geysering) - MP-112</v>
      </c>
      <c r="AJ179" s="40" t="str">
        <f ca="1">IFERROR(__xludf.DUMMYFUNCTION("VLOOKUP($D410,IMPORTRANGE(""1F5N2lheBqU_ssv2fEg7XSiyl0_Jtf24RQubw3IWp7fc"",""'LC-2 BOM'!C2:AF1000""),AB$1,FALSE)"),"WFF LC-2 Medium Pressure GHe (Anti-Geysering) - MP-112")</f>
        <v>WFF LC-2 Medium Pressure GHe (Anti-Geysering) - MP-112</v>
      </c>
      <c r="AK179" s="40" t="str">
        <f ca="1">IFERROR(__xludf.DUMMYFUNCTION("VLOOKUP($D410,IMPORTRANGE(""1F5N2lheBqU_ssv2fEg7XSiyl0_Jtf24RQubw3IWp7fc"",""'LC-2 BOM'!C2:AF1000""),AB$1,FALSE)"),"WFF LC-2 Medium Pressure GHe (Anti-Geysering) - MP-112")</f>
        <v>WFF LC-2 Medium Pressure GHe (Anti-Geysering) - MP-112</v>
      </c>
      <c r="AL179" s="40" t="str">
        <f ca="1">IFERROR(__xludf.DUMMYFUNCTION("VLOOKUP($D410,IMPORTRANGE(""1F5N2lheBqU_ssv2fEg7XSiyl0_Jtf24RQubw3IWp7fc"",""'LC-2 BOM'!C2:AF1000""),AB$1,FALSE)"),"WFF LC-2 Medium Pressure GHe (Anti-Geysering) - MP-112")</f>
        <v>WFF LC-2 Medium Pressure GHe (Anti-Geysering) - MP-112</v>
      </c>
      <c r="AM179" s="40" t="str">
        <f ca="1">IFERROR(__xludf.DUMMYFUNCTION("VLOOKUP($D410,IMPORTRANGE(""1F5N2lheBqU_ssv2fEg7XSiyl0_Jtf24RQubw3IWp7fc"",""'LC-2 BOM'!C2:AF1000""),AB$1,FALSE)"),"WFF LC-2 Medium Pressure GHe (Anti-Geysering) - MP-112")</f>
        <v>WFF LC-2 Medium Pressure GHe (Anti-Geysering) - MP-112</v>
      </c>
      <c r="AN179" s="40" t="str">
        <f ca="1">IFERROR(__xludf.DUMMYFUNCTION("VLOOKUP($D410,IMPORTRANGE(""1F5N2lheBqU_ssv2fEg7XSiyl0_Jtf24RQubw3IWp7fc"",""'LC-2 BOM'!C2:AF1000""),AB$1,FALSE)"),"WFF LC-2 Medium Pressure GHe (Anti-Geysering) - MP-112")</f>
        <v>WFF LC-2 Medium Pressure GHe (Anti-Geysering) - MP-112</v>
      </c>
      <c r="AO179" s="40" t="str">
        <f ca="1">IFERROR(__xludf.DUMMYFUNCTION("VLOOKUP($D410,IMPORTRANGE(""1F5N2lheBqU_ssv2fEg7XSiyl0_Jtf24RQubw3IWp7fc"",""'LC-2 BOM'!C2:AF1000""),AB$1,FALSE)"),"WFF LC-2 Medium Pressure GHe (Anti-Geysering) - MP-112")</f>
        <v>WFF LC-2 Medium Pressure GHe (Anti-Geysering) - MP-112</v>
      </c>
      <c r="AP179" s="40" t="str">
        <f ca="1">IFERROR(__xludf.DUMMYFUNCTION("VLOOKUP($D410,IMPORTRANGE(""1F5N2lheBqU_ssv2fEg7XSiyl0_Jtf24RQubw3IWp7fc"",""'LC-2 BOM'!C2:AF1000""),AB$1,FALSE)"),"WFF LC-2 Medium Pressure GHe (Anti-Geysering) - MP-112")</f>
        <v>WFF LC-2 Medium Pressure GHe (Anti-Geysering) - MP-112</v>
      </c>
      <c r="AQ179" s="40" t="str">
        <f ca="1">IFERROR(__xludf.DUMMYFUNCTION("VLOOKUP($D410,IMPORTRANGE(""1F5N2lheBqU_ssv2fEg7XSiyl0_Jtf24RQubw3IWp7fc"",""'LC-2 BOM'!C2:AF1000""),AB$1,FALSE)"),"WFF LC-2 Medium Pressure GHe (Anti-Geysering) - MP-112")</f>
        <v>WFF LC-2 Medium Pressure GHe (Anti-Geysering) - MP-112</v>
      </c>
      <c r="AR179" s="40" t="str">
        <f ca="1">IFERROR(__xludf.DUMMYFUNCTION("VLOOKUP($D410,IMPORTRANGE(""1F5N2lheBqU_ssv2fEg7XSiyl0_Jtf24RQubw3IWp7fc"",""'LC-2 BOM'!C2:AF1000""),AB$1,FALSE)"),"WFF LC-2 Medium Pressure GHe (Anti-Geysering) - MP-112")</f>
        <v>WFF LC-2 Medium Pressure GHe (Anti-Geysering) - MP-112</v>
      </c>
      <c r="AS179" s="40" t="str">
        <f ca="1">IFERROR(__xludf.DUMMYFUNCTION("VLOOKUP($D410,IMPORTRANGE(""1F5N2lheBqU_ssv2fEg7XSiyl0_Jtf24RQubw3IWp7fc"",""'LC-2 BOM'!C2:AF1000""),AB$1,FALSE)"),"WFF LC-2 Medium Pressure GHe (Anti-Geysering) - MP-112")</f>
        <v>WFF LC-2 Medium Pressure GHe (Anti-Geysering) - MP-112</v>
      </c>
      <c r="AT179" s="40" t="str">
        <f ca="1">IFERROR(__xludf.DUMMYFUNCTION("VLOOKUP($D410,IMPORTRANGE(""1F5N2lheBqU_ssv2fEg7XSiyl0_Jtf24RQubw3IWp7fc"",""'LC-2 BOM'!C2:AF1000""),AB$1,FALSE)"),"WFF LC-2 Medium Pressure GHe (Anti-Geysering) - MP-112")</f>
        <v>WFF LC-2 Medium Pressure GHe (Anti-Geysering) - MP-112</v>
      </c>
      <c r="AU179" s="40" t="str">
        <f ca="1">IFERROR(__xludf.DUMMYFUNCTION("VLOOKUP($D410,IMPORTRANGE(""1F5N2lheBqU_ssv2fEg7XSiyl0_Jtf24RQubw3IWp7fc"",""'LC-2 BOM'!C2:AF1000""),AB$1,FALSE)"),"WFF LC-2 Medium Pressure GHe (Anti-Geysering) - MP-112")</f>
        <v>WFF LC-2 Medium Pressure GHe (Anti-Geysering) - MP-112</v>
      </c>
      <c r="AV179" s="40" t="str">
        <f ca="1">IFERROR(__xludf.DUMMYFUNCTION("VLOOKUP($D410,IMPORTRANGE(""1F5N2lheBqU_ssv2fEg7XSiyl0_Jtf24RQubw3IWp7fc"",""'LC-2 BOM'!C2:AF1000""),AB$1,FALSE)"),"WFF LC-2 Medium Pressure GHe (Anti-Geysering) - MP-112")</f>
        <v>WFF LC-2 Medium Pressure GHe (Anti-Geysering) - MP-112</v>
      </c>
      <c r="AW179" s="40" t="str">
        <f ca="1">IFERROR(__xludf.DUMMYFUNCTION("VLOOKUP($D410,IMPORTRANGE(""1F5N2lheBqU_ssv2fEg7XSiyl0_Jtf24RQubw3IWp7fc"",""'LC-2 BOM'!C2:AF1000""),AB$1,FALSE)"),"WFF LC-2 Medium Pressure GHe (Anti-Geysering) - MP-112")</f>
        <v>WFF LC-2 Medium Pressure GHe (Anti-Geysering) - MP-112</v>
      </c>
      <c r="AX179" s="40" t="str">
        <f ca="1">IFERROR(__xludf.DUMMYFUNCTION("VLOOKUP($D410,IMPORTRANGE(""1F5N2lheBqU_ssv2fEg7XSiyl0_Jtf24RQubw3IWp7fc"",""'LC-2 BOM'!C2:AF1000""),AB$1,FALSE)"),"WFF LC-2 Medium Pressure GHe (Anti-Geysering) - MP-112")</f>
        <v>WFF LC-2 Medium Pressure GHe (Anti-Geysering) - MP-112</v>
      </c>
      <c r="AY179" s="40" t="str">
        <f ca="1">IFERROR(__xludf.DUMMYFUNCTION("VLOOKUP($D410,IMPORTRANGE(""1F5N2lheBqU_ssv2fEg7XSiyl0_Jtf24RQubw3IWp7fc"",""'LC-2 BOM'!C2:AF1000""),AB$1,FALSE)"),"WFF LC-2 Medium Pressure GHe (Anti-Geysering) - MP-112")</f>
        <v>WFF LC-2 Medium Pressure GHe (Anti-Geysering) - MP-112</v>
      </c>
      <c r="AZ179" s="40" t="str">
        <f ca="1">IFERROR(__xludf.DUMMYFUNCTION("VLOOKUP($D410,IMPORTRANGE(""1F5N2lheBqU_ssv2fEg7XSiyl0_Jtf24RQubw3IWp7fc"",""'LC-2 BOM'!C2:AF1000""),AB$1,FALSE)"),"WFF LC-2 Medium Pressure GHe (Anti-Geysering) - MP-112")</f>
        <v>WFF LC-2 Medium Pressure GHe (Anti-Geysering) - MP-112</v>
      </c>
      <c r="BA179" s="40" t="str">
        <f ca="1">IFERROR(__xludf.DUMMYFUNCTION("VLOOKUP($D410,IMPORTRANGE(""1F5N2lheBqU_ssv2fEg7XSiyl0_Jtf24RQubw3IWp7fc"",""'LC-2 BOM'!C2:AF1000""),AB$1,FALSE)"),"WFF LC-2 Medium Pressure GHe (Anti-Geysering) - MP-112")</f>
        <v>WFF LC-2 Medium Pressure GHe (Anti-Geysering) - MP-112</v>
      </c>
    </row>
    <row r="180" spans="1:53" ht="14.25">
      <c r="A180" s="119" t="str">
        <f>CONCATENATE(VLOOKUP(E180,Systems,2,FALSE),"-",VLOOKUP(F180,Subsystems,2,FALSE),"-",VLOOKUP(G180,Components,2,FALSE),"-",VLOOKUP(R180,Metrics,2,FALSE),"-",B180)</f>
        <v>AG-HF-PXS-B-518</v>
      </c>
      <c r="B180" s="100">
        <v>518</v>
      </c>
      <c r="C180" s="99" t="s">
        <v>497</v>
      </c>
      <c r="D180" s="104" t="s">
        <v>494</v>
      </c>
      <c r="E180" s="99" t="s">
        <v>490</v>
      </c>
      <c r="F180" s="99" t="s">
        <v>495</v>
      </c>
      <c r="G180" s="99" t="s">
        <v>452</v>
      </c>
      <c r="H180" s="99" t="s">
        <v>89</v>
      </c>
      <c r="I180" s="100" t="str">
        <f>VLOOKUP(L180,InterfaceCards,2,FALSE)</f>
        <v>N2</v>
      </c>
      <c r="J180" s="39" t="str">
        <f>VLOOKUP(I180,'REF - Interface Cards'!$F$2:$G$11,2,FALSE)</f>
        <v>CB3</v>
      </c>
      <c r="K180" s="267">
        <f>VLOOKUP(L180,InterfaceCards,3,FALSE)</f>
        <v>1</v>
      </c>
      <c r="L180" s="99" t="s">
        <v>496</v>
      </c>
      <c r="M180" s="99">
        <v>20</v>
      </c>
      <c r="N180" s="96">
        <v>16</v>
      </c>
      <c r="O180" s="100" t="s">
        <v>247</v>
      </c>
      <c r="P180" s="205"/>
      <c r="Q180" s="205"/>
      <c r="R180" s="119" t="s">
        <v>105</v>
      </c>
      <c r="S180" s="119" t="s">
        <v>96</v>
      </c>
      <c r="T180" s="100"/>
      <c r="U180" s="205"/>
      <c r="V180" s="205" t="b">
        <v>0</v>
      </c>
      <c r="W180" s="115" t="str">
        <f>CONCATENATE(L180,":",N180)</f>
        <v>DI2:16</v>
      </c>
      <c r="X180" s="40" t="str">
        <f ca="1">IFERROR(__xludf.DUMMYFUNCTION("VLOOKUP($D119,IMPORTRANGE(""1F5N2lheBqU_ssv2fEg7XSiyl0_Jtf24RQubw3IWp7fc"",""'LC-2 BOM'!C2:AF1000""),X$1,FALSE)"),"05C360")</f>
        <v>05C360</v>
      </c>
      <c r="Y180" s="40" t="str">
        <f ca="1">IFERROR(__xludf.DUMMYFUNCTION("VLOOKUP($D411,IMPORTRANGE(""1zGeY54V42y3h6ga3LEauokEcjIAfHuNXKCYKLfLWtMI"",""'LC-2 BOM'!C2:AF900""),Y$1,FALSE)"),"Controller")</f>
        <v>Controller</v>
      </c>
      <c r="Z180" s="40" t="str">
        <f ca="1">IFERROR(__xludf.DUMMYFUNCTION("VLOOKUP($D411,IMPORTRANGE(""1zGeY54V42y3h6ga3LEauokEcjIAfHuNXKCYKLfLWtMI"",""'LC-2 BOM'!C2:AF900""),Y$1,FALSE)"),"Controller")</f>
        <v>Controller</v>
      </c>
      <c r="AA180" s="40" t="str">
        <f ca="1">IFERROR(__xludf.DUMMYFUNCTION("VLOOKUP($D411,IMPORTRANGE(""1zGeY54V42y3h6ga3LEauokEcjIAfHuNXKCYKLfLWtMI"",""'LC-2 BOM'!C2:AF900""),Y$1,FALSE)"),"Controller")</f>
        <v>Controller</v>
      </c>
      <c r="AB180" s="40" t="str">
        <f ca="1">IFERROR(__xludf.DUMMYFUNCTION("VLOOKUP($D411,IMPORTRANGE(""1F5N2lheBqU_ssv2fEg7XSiyl0_Jtf24RQubw3IWp7fc"",""'LC-2 BOM'!C2:AF1000""),AB$1,FALSE)"),"WFF LC-2 Medium Pressure GHe (Anti-Geysering) - MP-112")</f>
        <v>WFF LC-2 Medium Pressure GHe (Anti-Geysering) - MP-112</v>
      </c>
      <c r="AC180" s="40" t="str">
        <f ca="1">IFERROR(__xludf.DUMMYFUNCTION("VLOOKUP($D411,IMPORTRANGE(""1F5N2lheBqU_ssv2fEg7XSiyl0_Jtf24RQubw3IWp7fc"",""'LC-2 BOM'!C2:AF1000""),AB$1,FALSE)"),"WFF LC-2 Medium Pressure GHe (Anti-Geysering) - MP-112")</f>
        <v>WFF LC-2 Medium Pressure GHe (Anti-Geysering) - MP-112</v>
      </c>
      <c r="AD180" s="40" t="str">
        <f ca="1">IFERROR(__xludf.DUMMYFUNCTION("VLOOKUP($D411,IMPORTRANGE(""1F5N2lheBqU_ssv2fEg7XSiyl0_Jtf24RQubw3IWp7fc"",""'LC-2 BOM'!C2:AF1000""),AB$1,FALSE)"),"WFF LC-2 Medium Pressure GHe (Anti-Geysering) - MP-112")</f>
        <v>WFF LC-2 Medium Pressure GHe (Anti-Geysering) - MP-112</v>
      </c>
      <c r="AE180" s="40" t="str">
        <f ca="1">IFERROR(__xludf.DUMMYFUNCTION("VLOOKUP($D411,IMPORTRANGE(""1F5N2lheBqU_ssv2fEg7XSiyl0_Jtf24RQubw3IWp7fc"",""'LC-2 BOM'!C2:AF1000""),AB$1,FALSE)"),"WFF LC-2 Medium Pressure GHe (Anti-Geysering) - MP-112")</f>
        <v>WFF LC-2 Medium Pressure GHe (Anti-Geysering) - MP-112</v>
      </c>
      <c r="AF180" s="40" t="str">
        <f ca="1">IFERROR(__xludf.DUMMYFUNCTION("VLOOKUP($D411,IMPORTRANGE(""1F5N2lheBqU_ssv2fEg7XSiyl0_Jtf24RQubw3IWp7fc"",""'LC-2 BOM'!C2:AF1000""),AB$1,FALSE)"),"WFF LC-2 Medium Pressure GHe (Anti-Geysering) - MP-112")</f>
        <v>WFF LC-2 Medium Pressure GHe (Anti-Geysering) - MP-112</v>
      </c>
      <c r="AG180" s="40" t="str">
        <f ca="1">IFERROR(__xludf.DUMMYFUNCTION("VLOOKUP($D411,IMPORTRANGE(""1F5N2lheBqU_ssv2fEg7XSiyl0_Jtf24RQubw3IWp7fc"",""'LC-2 BOM'!C2:AF1000""),AB$1,FALSE)"),"WFF LC-2 Medium Pressure GHe (Anti-Geysering) - MP-112")</f>
        <v>WFF LC-2 Medium Pressure GHe (Anti-Geysering) - MP-112</v>
      </c>
      <c r="AH180" s="40" t="str">
        <f ca="1">IFERROR(__xludf.DUMMYFUNCTION("VLOOKUP($D411,IMPORTRANGE(""1F5N2lheBqU_ssv2fEg7XSiyl0_Jtf24RQubw3IWp7fc"",""'LC-2 BOM'!C2:AF1000""),AB$1,FALSE)"),"WFF LC-2 Medium Pressure GHe (Anti-Geysering) - MP-112")</f>
        <v>WFF LC-2 Medium Pressure GHe (Anti-Geysering) - MP-112</v>
      </c>
      <c r="AI180" s="40" t="str">
        <f ca="1">IFERROR(__xludf.DUMMYFUNCTION("VLOOKUP($D411,IMPORTRANGE(""1F5N2lheBqU_ssv2fEg7XSiyl0_Jtf24RQubw3IWp7fc"",""'LC-2 BOM'!C2:AF1000""),AB$1,FALSE)"),"WFF LC-2 Medium Pressure GHe (Anti-Geysering) - MP-112")</f>
        <v>WFF LC-2 Medium Pressure GHe (Anti-Geysering) - MP-112</v>
      </c>
      <c r="AJ180" s="40" t="str">
        <f ca="1">IFERROR(__xludf.DUMMYFUNCTION("VLOOKUP($D411,IMPORTRANGE(""1F5N2lheBqU_ssv2fEg7XSiyl0_Jtf24RQubw3IWp7fc"",""'LC-2 BOM'!C2:AF1000""),AB$1,FALSE)"),"WFF LC-2 Medium Pressure GHe (Anti-Geysering) - MP-112")</f>
        <v>WFF LC-2 Medium Pressure GHe (Anti-Geysering) - MP-112</v>
      </c>
      <c r="AK180" s="40" t="str">
        <f ca="1">IFERROR(__xludf.DUMMYFUNCTION("VLOOKUP($D411,IMPORTRANGE(""1F5N2lheBqU_ssv2fEg7XSiyl0_Jtf24RQubw3IWp7fc"",""'LC-2 BOM'!C2:AF1000""),AB$1,FALSE)"),"WFF LC-2 Medium Pressure GHe (Anti-Geysering) - MP-112")</f>
        <v>WFF LC-2 Medium Pressure GHe (Anti-Geysering) - MP-112</v>
      </c>
      <c r="AL180" s="40" t="str">
        <f ca="1">IFERROR(__xludf.DUMMYFUNCTION("VLOOKUP($D411,IMPORTRANGE(""1F5N2lheBqU_ssv2fEg7XSiyl0_Jtf24RQubw3IWp7fc"",""'LC-2 BOM'!C2:AF1000""),AB$1,FALSE)"),"WFF LC-2 Medium Pressure GHe (Anti-Geysering) - MP-112")</f>
        <v>WFF LC-2 Medium Pressure GHe (Anti-Geysering) - MP-112</v>
      </c>
      <c r="AM180" s="40" t="str">
        <f ca="1">IFERROR(__xludf.DUMMYFUNCTION("VLOOKUP($D411,IMPORTRANGE(""1F5N2lheBqU_ssv2fEg7XSiyl0_Jtf24RQubw3IWp7fc"",""'LC-2 BOM'!C2:AF1000""),AB$1,FALSE)"),"WFF LC-2 Medium Pressure GHe (Anti-Geysering) - MP-112")</f>
        <v>WFF LC-2 Medium Pressure GHe (Anti-Geysering) - MP-112</v>
      </c>
      <c r="AN180" s="40" t="str">
        <f ca="1">IFERROR(__xludf.DUMMYFUNCTION("VLOOKUP($D411,IMPORTRANGE(""1F5N2lheBqU_ssv2fEg7XSiyl0_Jtf24RQubw3IWp7fc"",""'LC-2 BOM'!C2:AF1000""),AB$1,FALSE)"),"WFF LC-2 Medium Pressure GHe (Anti-Geysering) - MP-112")</f>
        <v>WFF LC-2 Medium Pressure GHe (Anti-Geysering) - MP-112</v>
      </c>
      <c r="AO180" s="40" t="str">
        <f ca="1">IFERROR(__xludf.DUMMYFUNCTION("VLOOKUP($D411,IMPORTRANGE(""1F5N2lheBqU_ssv2fEg7XSiyl0_Jtf24RQubw3IWp7fc"",""'LC-2 BOM'!C2:AF1000""),AB$1,FALSE)"),"WFF LC-2 Medium Pressure GHe (Anti-Geysering) - MP-112")</f>
        <v>WFF LC-2 Medium Pressure GHe (Anti-Geysering) - MP-112</v>
      </c>
      <c r="AP180" s="40" t="str">
        <f ca="1">IFERROR(__xludf.DUMMYFUNCTION("VLOOKUP($D411,IMPORTRANGE(""1F5N2lheBqU_ssv2fEg7XSiyl0_Jtf24RQubw3IWp7fc"",""'LC-2 BOM'!C2:AF1000""),AB$1,FALSE)"),"WFF LC-2 Medium Pressure GHe (Anti-Geysering) - MP-112")</f>
        <v>WFF LC-2 Medium Pressure GHe (Anti-Geysering) - MP-112</v>
      </c>
      <c r="AQ180" s="40" t="str">
        <f ca="1">IFERROR(__xludf.DUMMYFUNCTION("VLOOKUP($D411,IMPORTRANGE(""1F5N2lheBqU_ssv2fEg7XSiyl0_Jtf24RQubw3IWp7fc"",""'LC-2 BOM'!C2:AF1000""),AB$1,FALSE)"),"WFF LC-2 Medium Pressure GHe (Anti-Geysering) - MP-112")</f>
        <v>WFF LC-2 Medium Pressure GHe (Anti-Geysering) - MP-112</v>
      </c>
      <c r="AR180" s="40" t="str">
        <f ca="1">IFERROR(__xludf.DUMMYFUNCTION("VLOOKUP($D411,IMPORTRANGE(""1F5N2lheBqU_ssv2fEg7XSiyl0_Jtf24RQubw3IWp7fc"",""'LC-2 BOM'!C2:AF1000""),AB$1,FALSE)"),"WFF LC-2 Medium Pressure GHe (Anti-Geysering) - MP-112")</f>
        <v>WFF LC-2 Medium Pressure GHe (Anti-Geysering) - MP-112</v>
      </c>
      <c r="AS180" s="40" t="str">
        <f ca="1">IFERROR(__xludf.DUMMYFUNCTION("VLOOKUP($D411,IMPORTRANGE(""1F5N2lheBqU_ssv2fEg7XSiyl0_Jtf24RQubw3IWp7fc"",""'LC-2 BOM'!C2:AF1000""),AB$1,FALSE)"),"WFF LC-2 Medium Pressure GHe (Anti-Geysering) - MP-112")</f>
        <v>WFF LC-2 Medium Pressure GHe (Anti-Geysering) - MP-112</v>
      </c>
      <c r="AT180" s="40" t="str">
        <f ca="1">IFERROR(__xludf.DUMMYFUNCTION("VLOOKUP($D411,IMPORTRANGE(""1F5N2lheBqU_ssv2fEg7XSiyl0_Jtf24RQubw3IWp7fc"",""'LC-2 BOM'!C2:AF1000""),AB$1,FALSE)"),"WFF LC-2 Medium Pressure GHe (Anti-Geysering) - MP-112")</f>
        <v>WFF LC-2 Medium Pressure GHe (Anti-Geysering) - MP-112</v>
      </c>
      <c r="AU180" s="40" t="str">
        <f ca="1">IFERROR(__xludf.DUMMYFUNCTION("VLOOKUP($D411,IMPORTRANGE(""1F5N2lheBqU_ssv2fEg7XSiyl0_Jtf24RQubw3IWp7fc"",""'LC-2 BOM'!C2:AF1000""),AB$1,FALSE)"),"WFF LC-2 Medium Pressure GHe (Anti-Geysering) - MP-112")</f>
        <v>WFF LC-2 Medium Pressure GHe (Anti-Geysering) - MP-112</v>
      </c>
      <c r="AV180" s="40" t="str">
        <f ca="1">IFERROR(__xludf.DUMMYFUNCTION("VLOOKUP($D411,IMPORTRANGE(""1F5N2lheBqU_ssv2fEg7XSiyl0_Jtf24RQubw3IWp7fc"",""'LC-2 BOM'!C2:AF1000""),AB$1,FALSE)"),"WFF LC-2 Medium Pressure GHe (Anti-Geysering) - MP-112")</f>
        <v>WFF LC-2 Medium Pressure GHe (Anti-Geysering) - MP-112</v>
      </c>
      <c r="AW180" s="40" t="str">
        <f ca="1">IFERROR(__xludf.DUMMYFUNCTION("VLOOKUP($D411,IMPORTRANGE(""1F5N2lheBqU_ssv2fEg7XSiyl0_Jtf24RQubw3IWp7fc"",""'LC-2 BOM'!C2:AF1000""),AB$1,FALSE)"),"WFF LC-2 Medium Pressure GHe (Anti-Geysering) - MP-112")</f>
        <v>WFF LC-2 Medium Pressure GHe (Anti-Geysering) - MP-112</v>
      </c>
      <c r="AX180" s="40" t="str">
        <f ca="1">IFERROR(__xludf.DUMMYFUNCTION("VLOOKUP($D411,IMPORTRANGE(""1F5N2lheBqU_ssv2fEg7XSiyl0_Jtf24RQubw3IWp7fc"",""'LC-2 BOM'!C2:AF1000""),AB$1,FALSE)"),"WFF LC-2 Medium Pressure GHe (Anti-Geysering) - MP-112")</f>
        <v>WFF LC-2 Medium Pressure GHe (Anti-Geysering) - MP-112</v>
      </c>
      <c r="AY180" s="40" t="str">
        <f ca="1">IFERROR(__xludf.DUMMYFUNCTION("VLOOKUP($D411,IMPORTRANGE(""1F5N2lheBqU_ssv2fEg7XSiyl0_Jtf24RQubw3IWp7fc"",""'LC-2 BOM'!C2:AF1000""),AB$1,FALSE)"),"WFF LC-2 Medium Pressure GHe (Anti-Geysering) - MP-112")</f>
        <v>WFF LC-2 Medium Pressure GHe (Anti-Geysering) - MP-112</v>
      </c>
      <c r="AZ180" s="40" t="str">
        <f ca="1">IFERROR(__xludf.DUMMYFUNCTION("VLOOKUP($D411,IMPORTRANGE(""1F5N2lheBqU_ssv2fEg7XSiyl0_Jtf24RQubw3IWp7fc"",""'LC-2 BOM'!C2:AF1000""),AB$1,FALSE)"),"WFF LC-2 Medium Pressure GHe (Anti-Geysering) - MP-112")</f>
        <v>WFF LC-2 Medium Pressure GHe (Anti-Geysering) - MP-112</v>
      </c>
      <c r="BA180" s="40" t="str">
        <f ca="1">IFERROR(__xludf.DUMMYFUNCTION("VLOOKUP($D411,IMPORTRANGE(""1F5N2lheBqU_ssv2fEg7XSiyl0_Jtf24RQubw3IWp7fc"",""'LC-2 BOM'!C2:AF1000""),AB$1,FALSE)"),"WFF LC-2 Medium Pressure GHe (Anti-Geysering) - MP-112")</f>
        <v>WFF LC-2 Medium Pressure GHe (Anti-Geysering) - MP-112</v>
      </c>
    </row>
    <row r="181" spans="1:53" ht="14.25">
      <c r="A181" s="119" t="str">
        <f>CONCATENATE(VLOOKUP(E181,Systems,2,FALSE),"-",VLOOKUP(F181,Subsystems,2,FALSE),"-",VLOOKUP(G181,Components,2,FALSE),"-",VLOOKUP(R181,Metrics,2,FALSE),"-",B181)</f>
        <v>AG-HF-DVL-Pos-1</v>
      </c>
      <c r="B181" s="100">
        <v>1</v>
      </c>
      <c r="C181" s="99" t="s">
        <v>498</v>
      </c>
      <c r="D181" s="104" t="s">
        <v>499</v>
      </c>
      <c r="E181" s="99" t="s">
        <v>490</v>
      </c>
      <c r="F181" s="99" t="s">
        <v>495</v>
      </c>
      <c r="G181" s="99" t="s">
        <v>101</v>
      </c>
      <c r="H181" s="100" t="s">
        <v>102</v>
      </c>
      <c r="I181" s="100" t="str">
        <f>VLOOKUP(L181,InterfaceCards,2,FALSE)</f>
        <v>C1</v>
      </c>
      <c r="J181" s="39" t="str">
        <f>VLOOKUP(I181,'REF - Interface Cards'!$F$2:$G$11,2,FALSE)</f>
        <v>CB1</v>
      </c>
      <c r="K181" s="267">
        <f>VLOOKUP(L181,InterfaceCards,3,FALSE)</f>
        <v>3</v>
      </c>
      <c r="L181" s="99" t="s">
        <v>237</v>
      </c>
      <c r="M181" s="99">
        <v>2</v>
      </c>
      <c r="N181" s="96" t="s">
        <v>104</v>
      </c>
      <c r="O181" s="100" t="s">
        <v>247</v>
      </c>
      <c r="P181" s="205"/>
      <c r="Q181" s="99" t="s">
        <v>492</v>
      </c>
      <c r="R181" s="100" t="s">
        <v>149</v>
      </c>
      <c r="S181" s="119" t="s">
        <v>96</v>
      </c>
      <c r="T181" s="264"/>
      <c r="U181" s="115"/>
      <c r="V181" s="110" t="b">
        <v>0</v>
      </c>
      <c r="W181" s="115" t="str">
        <f>CONCATENATE(L181,":",N181)</f>
        <v>DO3:01</v>
      </c>
      <c r="X181" s="40" t="str">
        <f ca="1">IFERROR(__xludf.DUMMYFUNCTION("VLOOKUP($D4,IMPORTRANGE(""1F5N2lheBqU_ssv2fEg7XSiyl0_Jtf24RQubw3IWp7fc"",""'LC-2 BOM'!C2:AF1000""),X$1,FALSE)"),"S13.2")</f>
        <v>S13.2</v>
      </c>
      <c r="Y181" s="40" t="str">
        <f ca="1">IFERROR(__xludf.DUMMYFUNCTION("VLOOKUP($D79,IMPORTRANGE(""1F5N2lheBqU_ssv2fEg7XSiyl0_Jtf24RQubw3IWp7fc"",""'LC-2 BOM'!C2:AF1000""),Y$1,FALSE)"),"Valve, Discrete Ball")</f>
        <v>Valve, Discrete Ball</v>
      </c>
      <c r="Z181" s="40" t="str">
        <f ca="1">IFERROR(__xludf.DUMMYFUNCTION("VLOOKUP($D79,IMPORTRANGE(""1F5N2lheBqU_ssv2fEg7XSiyl0_Jtf24RQubw3IWp7fc"",""'LC-2 BOM'!C2:AF1000""),Y$1,FALSE)"),"Valve, Discrete Ball")</f>
        <v>Valve, Discrete Ball</v>
      </c>
      <c r="AA181" s="40" t="str">
        <f ca="1">IFERROR(__xludf.DUMMYFUNCTION("VLOOKUP($D79,IMPORTRANGE(""1F5N2lheBqU_ssv2fEg7XSiyl0_Jtf24RQubw3IWp7fc"",""'LC-2 BOM'!C2:AF1000""),Y$1,FALSE)"),"Valve, Discrete Ball")</f>
        <v>Valve, Discrete Ball</v>
      </c>
      <c r="AB181" s="40" t="str">
        <f ca="1">IFERROR(__xludf.DUMMYFUNCTION("VLOOKUP($D79,IMPORTRANGE(""1F5N2lheBqU_ssv2fEg7XSiyl0_Jtf24RQubw3IWp7fc"",""'LC-2 BOM'!C2:AF1000""),Y$1,FALSE)"),"Valve, Discrete Ball")</f>
        <v>Valve, Discrete Ball</v>
      </c>
      <c r="AC181" s="40" t="str">
        <f ca="1">IFERROR(__xludf.DUMMYFUNCTION("VLOOKUP($D79,IMPORTRANGE(""1F5N2lheBqU_ssv2fEg7XSiyl0_Jtf24RQubw3IWp7fc"",""'LC-2 BOM'!C2:AF1000""),Y$1,FALSE)"),"Valve, Discrete Ball")</f>
        <v>Valve, Discrete Ball</v>
      </c>
      <c r="AD181" s="40" t="str">
        <f ca="1">IFERROR(__xludf.DUMMYFUNCTION("VLOOKUP($D79,IMPORTRANGE(""1F5N2lheBqU_ssv2fEg7XSiyl0_Jtf24RQubw3IWp7fc"",""'LC-2 BOM'!C2:AF1000""),Y$1,FALSE)"),"Valve, Discrete Ball")</f>
        <v>Valve, Discrete Ball</v>
      </c>
      <c r="AE181" s="40" t="str">
        <f ca="1">IFERROR(__xludf.DUMMYFUNCTION("VLOOKUP($D79,IMPORTRANGE(""1F5N2lheBqU_ssv2fEg7XSiyl0_Jtf24RQubw3IWp7fc"",""'LC-2 BOM'!C2:AF1000""),Y$1,FALSE)"),"Valve, Discrete Ball")</f>
        <v>Valve, Discrete Ball</v>
      </c>
      <c r="AF181" s="40" t="str">
        <f ca="1">IFERROR(__xludf.DUMMYFUNCTION("VLOOKUP($D79,IMPORTRANGE(""1F5N2lheBqU_ssv2fEg7XSiyl0_Jtf24RQubw3IWp7fc"",""'LC-2 BOM'!C2:AF1000""),Y$1,FALSE)"),"Valve, Discrete Ball")</f>
        <v>Valve, Discrete Ball</v>
      </c>
      <c r="AG181" s="40" t="str">
        <f ca="1">IFERROR(__xludf.DUMMYFUNCTION("VLOOKUP($D79,IMPORTRANGE(""1F5N2lheBqU_ssv2fEg7XSiyl0_Jtf24RQubw3IWp7fc"",""'LC-2 BOM'!C2:AF1000""),Y$1,FALSE)"),"Valve, Discrete Ball")</f>
        <v>Valve, Discrete Ball</v>
      </c>
      <c r="AH181" s="40" t="str">
        <f ca="1">IFERROR(__xludf.DUMMYFUNCTION("VLOOKUP($D79,IMPORTRANGE(""1F5N2lheBqU_ssv2fEg7XSiyl0_Jtf24RQubw3IWp7fc"",""'LC-2 BOM'!C2:AF1000""),Y$1,FALSE)"),"Valve, Discrete Ball")</f>
        <v>Valve, Discrete Ball</v>
      </c>
      <c r="AI181" s="40" t="str">
        <f ca="1">IFERROR(__xludf.DUMMYFUNCTION("VLOOKUP($D79,IMPORTRANGE(""1F5N2lheBqU_ssv2fEg7XSiyl0_Jtf24RQubw3IWp7fc"",""'LC-2 BOM'!C2:AF1000""),Y$1,FALSE)"),"Valve, Discrete Ball")</f>
        <v>Valve, Discrete Ball</v>
      </c>
      <c r="AJ181" s="40" t="str">
        <f ca="1">IFERROR(__xludf.DUMMYFUNCTION("VLOOKUP($D79,IMPORTRANGE(""1F5N2lheBqU_ssv2fEg7XSiyl0_Jtf24RQubw3IWp7fc"",""'LC-2 BOM'!C2:AF1000""),Y$1,FALSE)"),"Valve, Discrete Ball")</f>
        <v>Valve, Discrete Ball</v>
      </c>
      <c r="AK181" s="40" t="str">
        <f ca="1">IFERROR(__xludf.DUMMYFUNCTION("VLOOKUP($D79,IMPORTRANGE(""1F5N2lheBqU_ssv2fEg7XSiyl0_Jtf24RQubw3IWp7fc"",""'LC-2 BOM'!C2:AF1000""),Y$1,FALSE)"),"Valve, Discrete Ball")</f>
        <v>Valve, Discrete Ball</v>
      </c>
      <c r="AL181" s="40" t="str">
        <f ca="1">IFERROR(__xludf.DUMMYFUNCTION("VLOOKUP($D79,IMPORTRANGE(""1F5N2lheBqU_ssv2fEg7XSiyl0_Jtf24RQubw3IWp7fc"",""'LC-2 BOM'!C2:AF1000""),Y$1,FALSE)"),"Valve, Discrete Ball")</f>
        <v>Valve, Discrete Ball</v>
      </c>
      <c r="AM181" s="40" t="str">
        <f ca="1">IFERROR(__xludf.DUMMYFUNCTION("VLOOKUP($D79,IMPORTRANGE(""1F5N2lheBqU_ssv2fEg7XSiyl0_Jtf24RQubw3IWp7fc"",""'LC-2 BOM'!C2:AF1000""),Y$1,FALSE)"),"Valve, Discrete Ball")</f>
        <v>Valve, Discrete Ball</v>
      </c>
      <c r="AN181" s="40" t="str">
        <f ca="1">IFERROR(__xludf.DUMMYFUNCTION("VLOOKUP($D79,IMPORTRANGE(""1F5N2lheBqU_ssv2fEg7XSiyl0_Jtf24RQubw3IWp7fc"",""'LC-2 BOM'!C2:AF1000""),Y$1,FALSE)"),"Valve, Discrete Ball")</f>
        <v>Valve, Discrete Ball</v>
      </c>
      <c r="AO181" s="40" t="str">
        <f ca="1">IFERROR(__xludf.DUMMYFUNCTION("VLOOKUP($D79,IMPORTRANGE(""1F5N2lheBqU_ssv2fEg7XSiyl0_Jtf24RQubw3IWp7fc"",""'LC-2 BOM'!C2:AF1000""),Y$1,FALSE)"),"Valve, Discrete Ball")</f>
        <v>Valve, Discrete Ball</v>
      </c>
      <c r="AP181" s="40" t="str">
        <f ca="1">IFERROR(__xludf.DUMMYFUNCTION("VLOOKUP($D79,IMPORTRANGE(""1F5N2lheBqU_ssv2fEg7XSiyl0_Jtf24RQubw3IWp7fc"",""'LC-2 BOM'!C2:AF1000""),Y$1,FALSE)"),"Valve, Discrete Ball")</f>
        <v>Valve, Discrete Ball</v>
      </c>
      <c r="AQ181" s="40" t="str">
        <f ca="1">IFERROR(__xludf.DUMMYFUNCTION("VLOOKUP($D79,IMPORTRANGE(""1F5N2lheBqU_ssv2fEg7XSiyl0_Jtf24RQubw3IWp7fc"",""'LC-2 BOM'!C2:AF1000""),Y$1,FALSE)"),"Valve, Discrete Ball")</f>
        <v>Valve, Discrete Ball</v>
      </c>
      <c r="AR181" s="40" t="str">
        <f ca="1">IFERROR(__xludf.DUMMYFUNCTION("VLOOKUP($D79,IMPORTRANGE(""1F5N2lheBqU_ssv2fEg7XSiyl0_Jtf24RQubw3IWp7fc"",""'LC-2 BOM'!C2:AF1000""),Y$1,FALSE)"),"Valve, Discrete Ball")</f>
        <v>Valve, Discrete Ball</v>
      </c>
      <c r="AS181" s="40" t="str">
        <f ca="1">IFERROR(__xludf.DUMMYFUNCTION("VLOOKUP($D79,IMPORTRANGE(""1F5N2lheBqU_ssv2fEg7XSiyl0_Jtf24RQubw3IWp7fc"",""'LC-2 BOM'!C2:AF1000""),Y$1,FALSE)"),"Valve, Discrete Ball")</f>
        <v>Valve, Discrete Ball</v>
      </c>
      <c r="AT181" s="40" t="str">
        <f ca="1">IFERROR(__xludf.DUMMYFUNCTION("VLOOKUP($D79,IMPORTRANGE(""1F5N2lheBqU_ssv2fEg7XSiyl0_Jtf24RQubw3IWp7fc"",""'LC-2 BOM'!C2:AF1000""),Y$1,FALSE)"),"Valve, Discrete Ball")</f>
        <v>Valve, Discrete Ball</v>
      </c>
      <c r="AU181" s="40" t="str">
        <f ca="1">IFERROR(__xludf.DUMMYFUNCTION("VLOOKUP($D79,IMPORTRANGE(""1F5N2lheBqU_ssv2fEg7XSiyl0_Jtf24RQubw3IWp7fc"",""'LC-2 BOM'!C2:AF1000""),Y$1,FALSE)"),"Valve, Discrete Ball")</f>
        <v>Valve, Discrete Ball</v>
      </c>
      <c r="AV181" s="40" t="str">
        <f ca="1">IFERROR(__xludf.DUMMYFUNCTION("VLOOKUP($D79,IMPORTRANGE(""1F5N2lheBqU_ssv2fEg7XSiyl0_Jtf24RQubw3IWp7fc"",""'LC-2 BOM'!C2:AF1000""),Y$1,FALSE)"),"Valve, Discrete Ball")</f>
        <v>Valve, Discrete Ball</v>
      </c>
      <c r="AW181" s="40" t="str">
        <f ca="1">IFERROR(__xludf.DUMMYFUNCTION("VLOOKUP($D79,IMPORTRANGE(""1F5N2lheBqU_ssv2fEg7XSiyl0_Jtf24RQubw3IWp7fc"",""'LC-2 BOM'!C2:AF1000""),Y$1,FALSE)"),"Valve, Discrete Ball")</f>
        <v>Valve, Discrete Ball</v>
      </c>
      <c r="AX181" s="40" t="str">
        <f ca="1">IFERROR(__xludf.DUMMYFUNCTION("VLOOKUP($D79,IMPORTRANGE(""1F5N2lheBqU_ssv2fEg7XSiyl0_Jtf24RQubw3IWp7fc"",""'LC-2 BOM'!C2:AF1000""),Y$1,FALSE)"),"Valve, Discrete Ball")</f>
        <v>Valve, Discrete Ball</v>
      </c>
      <c r="AY181" s="40" t="str">
        <f ca="1">IFERROR(__xludf.DUMMYFUNCTION("VLOOKUP($D79,IMPORTRANGE(""1F5N2lheBqU_ssv2fEg7XSiyl0_Jtf24RQubw3IWp7fc"",""'LC-2 BOM'!C2:AF1000""),Y$1,FALSE)"),"Valve, Discrete Ball")</f>
        <v>Valve, Discrete Ball</v>
      </c>
      <c r="AZ181" s="40" t="str">
        <f ca="1">IFERROR(__xludf.DUMMYFUNCTION("VLOOKUP($D79,IMPORTRANGE(""1F5N2lheBqU_ssv2fEg7XSiyl0_Jtf24RQubw3IWp7fc"",""'LC-2 BOM'!C2:AF1000""),Y$1,FALSE)"),"Valve, Discrete Ball")</f>
        <v>Valve, Discrete Ball</v>
      </c>
      <c r="BA181" s="40" t="str">
        <f ca="1">IFERROR(__xludf.DUMMYFUNCTION("VLOOKUP($D79,IMPORTRANGE(""1F5N2lheBqU_ssv2fEg7XSiyl0_Jtf24RQubw3IWp7fc"",""'LC-2 BOM'!C2:AF1000""),Y$1,FALSE)"),"Valve, Discrete Ball")</f>
        <v>Valve, Discrete Ball</v>
      </c>
    </row>
    <row r="182" spans="1:53" ht="14.25">
      <c r="A182" s="119" t="str">
        <f>CONCATENATE(VLOOKUP(E182,Systems,2,FALSE),"-",VLOOKUP(F182,Subsystems,2,FALSE),"-",VLOOKUP(G182,Components,2,FALSE),"-",VLOOKUP(R182,Metrics,2,FALSE),"-",B182)</f>
        <v>AG-LF-PXS-B-519</v>
      </c>
      <c r="B182" s="100">
        <v>519</v>
      </c>
      <c r="C182" s="99" t="s">
        <v>500</v>
      </c>
      <c r="D182" s="104" t="s">
        <v>501</v>
      </c>
      <c r="E182" s="99" t="s">
        <v>490</v>
      </c>
      <c r="F182" s="99" t="s">
        <v>491</v>
      </c>
      <c r="G182" s="99" t="s">
        <v>452</v>
      </c>
      <c r="H182" s="99" t="s">
        <v>89</v>
      </c>
      <c r="I182" s="100" t="str">
        <f>VLOOKUP(L182,InterfaceCards,2,FALSE)</f>
        <v>N2</v>
      </c>
      <c r="J182" s="39" t="str">
        <f>VLOOKUP(I182,'REF - Interface Cards'!$F$2:$G$11,2,FALSE)</f>
        <v>CB3</v>
      </c>
      <c r="K182" s="267">
        <f>VLOOKUP(L182,InterfaceCards,3,FALSE)</f>
        <v>1</v>
      </c>
      <c r="L182" s="99" t="s">
        <v>496</v>
      </c>
      <c r="M182" s="99">
        <v>21</v>
      </c>
      <c r="N182" s="96">
        <v>17</v>
      </c>
      <c r="O182" s="100" t="s">
        <v>247</v>
      </c>
      <c r="P182" s="205"/>
      <c r="Q182" s="205"/>
      <c r="R182" s="119" t="s">
        <v>105</v>
      </c>
      <c r="S182" s="119" t="s">
        <v>96</v>
      </c>
      <c r="T182" s="100"/>
      <c r="U182" s="205"/>
      <c r="V182" s="205" t="b">
        <v>0</v>
      </c>
      <c r="W182" s="115" t="str">
        <f>CONCATENATE(L182,":",N182)</f>
        <v>DI2:17</v>
      </c>
      <c r="X182" s="40" t="str">
        <f ca="1">IFERROR(__xludf.DUMMYFUNCTION("VLOOKUP($D119,IMPORTRANGE(""1F5N2lheBqU_ssv2fEg7XSiyl0_Jtf24RQubw3IWp7fc"",""'LC-2 BOM'!C2:AF1000""),X$1,FALSE)"),"05C360")</f>
        <v>05C360</v>
      </c>
      <c r="Y182" s="40" t="str">
        <f ca="1">IFERROR(__xludf.DUMMYFUNCTION("VLOOKUP($D412,IMPORTRANGE(""1F5N2lheBqU_ssv2fEg7XSiyl0_Jtf24RQubw3IWp7fc"",""'LC-2 BOM'!C2:AF900""),Y$1,FALSE)"),"Controller")</f>
        <v>Controller</v>
      </c>
      <c r="Z182" s="40" t="str">
        <f ca="1">IFERROR(__xludf.DUMMYFUNCTION("VLOOKUP($D412,IMPORTRANGE(""1F5N2lheBqU_ssv2fEg7XSiyl0_Jtf24RQubw3IWp7fc"",""'LC-2 BOM'!C2:AF900""),Y$1,FALSE)"),"Controller")</f>
        <v>Controller</v>
      </c>
      <c r="AA182" s="40" t="str">
        <f ca="1">IFERROR(__xludf.DUMMYFUNCTION("VLOOKUP($D412,IMPORTRANGE(""1F5N2lheBqU_ssv2fEg7XSiyl0_Jtf24RQubw3IWp7fc"",""'LC-2 BOM'!C2:AF900""),Y$1,FALSE)"),"Controller")</f>
        <v>Controller</v>
      </c>
      <c r="AB182" s="40" t="str">
        <f ca="1">IFERROR(__xludf.DUMMYFUNCTION("VLOOKUP($D412,IMPORTRANGE(""1F5N2lheBqU_ssv2fEg7XSiyl0_Jtf24RQubw3IWp7fc"",""'LC-2 BOM'!C2:AF1000""),AB$1,FALSE)"),"WFF LC-2 Medium Pressure GHe (Anti-Geysering) - MP-112")</f>
        <v>WFF LC-2 Medium Pressure GHe (Anti-Geysering) - MP-112</v>
      </c>
      <c r="AC182" s="40" t="str">
        <f ca="1">IFERROR(__xludf.DUMMYFUNCTION("VLOOKUP($D412,IMPORTRANGE(""1F5N2lheBqU_ssv2fEg7XSiyl0_Jtf24RQubw3IWp7fc"",""'LC-2 BOM'!C2:AF1000""),AB$1,FALSE)"),"WFF LC-2 Medium Pressure GHe (Anti-Geysering) - MP-112")</f>
        <v>WFF LC-2 Medium Pressure GHe (Anti-Geysering) - MP-112</v>
      </c>
      <c r="AD182" s="40" t="str">
        <f ca="1">IFERROR(__xludf.DUMMYFUNCTION("VLOOKUP($D412,IMPORTRANGE(""1F5N2lheBqU_ssv2fEg7XSiyl0_Jtf24RQubw3IWp7fc"",""'LC-2 BOM'!C2:AF1000""),AB$1,FALSE)"),"WFF LC-2 Medium Pressure GHe (Anti-Geysering) - MP-112")</f>
        <v>WFF LC-2 Medium Pressure GHe (Anti-Geysering) - MP-112</v>
      </c>
      <c r="AE182" s="40" t="str">
        <f ca="1">IFERROR(__xludf.DUMMYFUNCTION("VLOOKUP($D412,IMPORTRANGE(""1F5N2lheBqU_ssv2fEg7XSiyl0_Jtf24RQubw3IWp7fc"",""'LC-2 BOM'!C2:AF1000""),AB$1,FALSE)"),"WFF LC-2 Medium Pressure GHe (Anti-Geysering) - MP-112")</f>
        <v>WFF LC-2 Medium Pressure GHe (Anti-Geysering) - MP-112</v>
      </c>
      <c r="AF182" s="40" t="str">
        <f ca="1">IFERROR(__xludf.DUMMYFUNCTION("VLOOKUP($D412,IMPORTRANGE(""1F5N2lheBqU_ssv2fEg7XSiyl0_Jtf24RQubw3IWp7fc"",""'LC-2 BOM'!C2:AF1000""),AB$1,FALSE)"),"WFF LC-2 Medium Pressure GHe (Anti-Geysering) - MP-112")</f>
        <v>WFF LC-2 Medium Pressure GHe (Anti-Geysering) - MP-112</v>
      </c>
      <c r="AG182" s="40" t="str">
        <f ca="1">IFERROR(__xludf.DUMMYFUNCTION("VLOOKUP($D412,IMPORTRANGE(""1F5N2lheBqU_ssv2fEg7XSiyl0_Jtf24RQubw3IWp7fc"",""'LC-2 BOM'!C2:AF1000""),AB$1,FALSE)"),"WFF LC-2 Medium Pressure GHe (Anti-Geysering) - MP-112")</f>
        <v>WFF LC-2 Medium Pressure GHe (Anti-Geysering) - MP-112</v>
      </c>
      <c r="AH182" s="40" t="str">
        <f ca="1">IFERROR(__xludf.DUMMYFUNCTION("VLOOKUP($D412,IMPORTRANGE(""1F5N2lheBqU_ssv2fEg7XSiyl0_Jtf24RQubw3IWp7fc"",""'LC-2 BOM'!C2:AF1000""),AB$1,FALSE)"),"WFF LC-2 Medium Pressure GHe (Anti-Geysering) - MP-112")</f>
        <v>WFF LC-2 Medium Pressure GHe (Anti-Geysering) - MP-112</v>
      </c>
      <c r="AI182" s="40" t="str">
        <f ca="1">IFERROR(__xludf.DUMMYFUNCTION("VLOOKUP($D412,IMPORTRANGE(""1F5N2lheBqU_ssv2fEg7XSiyl0_Jtf24RQubw3IWp7fc"",""'LC-2 BOM'!C2:AF1000""),AB$1,FALSE)"),"WFF LC-2 Medium Pressure GHe (Anti-Geysering) - MP-112")</f>
        <v>WFF LC-2 Medium Pressure GHe (Anti-Geysering) - MP-112</v>
      </c>
      <c r="AJ182" s="40" t="str">
        <f ca="1">IFERROR(__xludf.DUMMYFUNCTION("VLOOKUP($D412,IMPORTRANGE(""1F5N2lheBqU_ssv2fEg7XSiyl0_Jtf24RQubw3IWp7fc"",""'LC-2 BOM'!C2:AF1000""),AB$1,FALSE)"),"WFF LC-2 Medium Pressure GHe (Anti-Geysering) - MP-112")</f>
        <v>WFF LC-2 Medium Pressure GHe (Anti-Geysering) - MP-112</v>
      </c>
      <c r="AK182" s="40" t="str">
        <f ca="1">IFERROR(__xludf.DUMMYFUNCTION("VLOOKUP($D412,IMPORTRANGE(""1F5N2lheBqU_ssv2fEg7XSiyl0_Jtf24RQubw3IWp7fc"",""'LC-2 BOM'!C2:AF1000""),AB$1,FALSE)"),"WFF LC-2 Medium Pressure GHe (Anti-Geysering) - MP-112")</f>
        <v>WFF LC-2 Medium Pressure GHe (Anti-Geysering) - MP-112</v>
      </c>
      <c r="AL182" s="40" t="str">
        <f ca="1">IFERROR(__xludf.DUMMYFUNCTION("VLOOKUP($D412,IMPORTRANGE(""1F5N2lheBqU_ssv2fEg7XSiyl0_Jtf24RQubw3IWp7fc"",""'LC-2 BOM'!C2:AF1000""),AB$1,FALSE)"),"WFF LC-2 Medium Pressure GHe (Anti-Geysering) - MP-112")</f>
        <v>WFF LC-2 Medium Pressure GHe (Anti-Geysering) - MP-112</v>
      </c>
      <c r="AM182" s="40" t="str">
        <f ca="1">IFERROR(__xludf.DUMMYFUNCTION("VLOOKUP($D412,IMPORTRANGE(""1F5N2lheBqU_ssv2fEg7XSiyl0_Jtf24RQubw3IWp7fc"",""'LC-2 BOM'!C2:AF1000""),AB$1,FALSE)"),"WFF LC-2 Medium Pressure GHe (Anti-Geysering) - MP-112")</f>
        <v>WFF LC-2 Medium Pressure GHe (Anti-Geysering) - MP-112</v>
      </c>
      <c r="AN182" s="40" t="str">
        <f ca="1">IFERROR(__xludf.DUMMYFUNCTION("VLOOKUP($D412,IMPORTRANGE(""1F5N2lheBqU_ssv2fEg7XSiyl0_Jtf24RQubw3IWp7fc"",""'LC-2 BOM'!C2:AF1000""),AB$1,FALSE)"),"WFF LC-2 Medium Pressure GHe (Anti-Geysering) - MP-112")</f>
        <v>WFF LC-2 Medium Pressure GHe (Anti-Geysering) - MP-112</v>
      </c>
      <c r="AO182" s="40" t="str">
        <f ca="1">IFERROR(__xludf.DUMMYFUNCTION("VLOOKUP($D412,IMPORTRANGE(""1F5N2lheBqU_ssv2fEg7XSiyl0_Jtf24RQubw3IWp7fc"",""'LC-2 BOM'!C2:AF1000""),AB$1,FALSE)"),"WFF LC-2 Medium Pressure GHe (Anti-Geysering) - MP-112")</f>
        <v>WFF LC-2 Medium Pressure GHe (Anti-Geysering) - MP-112</v>
      </c>
      <c r="AP182" s="40" t="str">
        <f ca="1">IFERROR(__xludf.DUMMYFUNCTION("VLOOKUP($D412,IMPORTRANGE(""1F5N2lheBqU_ssv2fEg7XSiyl0_Jtf24RQubw3IWp7fc"",""'LC-2 BOM'!C2:AF1000""),AB$1,FALSE)"),"WFF LC-2 Medium Pressure GHe (Anti-Geysering) - MP-112")</f>
        <v>WFF LC-2 Medium Pressure GHe (Anti-Geysering) - MP-112</v>
      </c>
      <c r="AQ182" s="40" t="str">
        <f ca="1">IFERROR(__xludf.DUMMYFUNCTION("VLOOKUP($D412,IMPORTRANGE(""1F5N2lheBqU_ssv2fEg7XSiyl0_Jtf24RQubw3IWp7fc"",""'LC-2 BOM'!C2:AF1000""),AB$1,FALSE)"),"WFF LC-2 Medium Pressure GHe (Anti-Geysering) - MP-112")</f>
        <v>WFF LC-2 Medium Pressure GHe (Anti-Geysering) - MP-112</v>
      </c>
      <c r="AR182" s="40" t="str">
        <f ca="1">IFERROR(__xludf.DUMMYFUNCTION("VLOOKUP($D412,IMPORTRANGE(""1F5N2lheBqU_ssv2fEg7XSiyl0_Jtf24RQubw3IWp7fc"",""'LC-2 BOM'!C2:AF1000""),AB$1,FALSE)"),"WFF LC-2 Medium Pressure GHe (Anti-Geysering) - MP-112")</f>
        <v>WFF LC-2 Medium Pressure GHe (Anti-Geysering) - MP-112</v>
      </c>
      <c r="AS182" s="40" t="str">
        <f ca="1">IFERROR(__xludf.DUMMYFUNCTION("VLOOKUP($D412,IMPORTRANGE(""1F5N2lheBqU_ssv2fEg7XSiyl0_Jtf24RQubw3IWp7fc"",""'LC-2 BOM'!C2:AF1000""),AB$1,FALSE)"),"WFF LC-2 Medium Pressure GHe (Anti-Geysering) - MP-112")</f>
        <v>WFF LC-2 Medium Pressure GHe (Anti-Geysering) - MP-112</v>
      </c>
      <c r="AT182" s="40" t="str">
        <f ca="1">IFERROR(__xludf.DUMMYFUNCTION("VLOOKUP($D412,IMPORTRANGE(""1F5N2lheBqU_ssv2fEg7XSiyl0_Jtf24RQubw3IWp7fc"",""'LC-2 BOM'!C2:AF1000""),AB$1,FALSE)"),"WFF LC-2 Medium Pressure GHe (Anti-Geysering) - MP-112")</f>
        <v>WFF LC-2 Medium Pressure GHe (Anti-Geysering) - MP-112</v>
      </c>
      <c r="AU182" s="40" t="str">
        <f ca="1">IFERROR(__xludf.DUMMYFUNCTION("VLOOKUP($D412,IMPORTRANGE(""1F5N2lheBqU_ssv2fEg7XSiyl0_Jtf24RQubw3IWp7fc"",""'LC-2 BOM'!C2:AF1000""),AB$1,FALSE)"),"WFF LC-2 Medium Pressure GHe (Anti-Geysering) - MP-112")</f>
        <v>WFF LC-2 Medium Pressure GHe (Anti-Geysering) - MP-112</v>
      </c>
      <c r="AV182" s="40" t="str">
        <f ca="1">IFERROR(__xludf.DUMMYFUNCTION("VLOOKUP($D412,IMPORTRANGE(""1F5N2lheBqU_ssv2fEg7XSiyl0_Jtf24RQubw3IWp7fc"",""'LC-2 BOM'!C2:AF1000""),AB$1,FALSE)"),"WFF LC-2 Medium Pressure GHe (Anti-Geysering) - MP-112")</f>
        <v>WFF LC-2 Medium Pressure GHe (Anti-Geysering) - MP-112</v>
      </c>
      <c r="AW182" s="40" t="str">
        <f ca="1">IFERROR(__xludf.DUMMYFUNCTION("VLOOKUP($D412,IMPORTRANGE(""1F5N2lheBqU_ssv2fEg7XSiyl0_Jtf24RQubw3IWp7fc"",""'LC-2 BOM'!C2:AF1000""),AB$1,FALSE)"),"WFF LC-2 Medium Pressure GHe (Anti-Geysering) - MP-112")</f>
        <v>WFF LC-2 Medium Pressure GHe (Anti-Geysering) - MP-112</v>
      </c>
      <c r="AX182" s="40" t="str">
        <f ca="1">IFERROR(__xludf.DUMMYFUNCTION("VLOOKUP($D412,IMPORTRANGE(""1F5N2lheBqU_ssv2fEg7XSiyl0_Jtf24RQubw3IWp7fc"",""'LC-2 BOM'!C2:AF1000""),AB$1,FALSE)"),"WFF LC-2 Medium Pressure GHe (Anti-Geysering) - MP-112")</f>
        <v>WFF LC-2 Medium Pressure GHe (Anti-Geysering) - MP-112</v>
      </c>
      <c r="AY182" s="40" t="str">
        <f ca="1">IFERROR(__xludf.DUMMYFUNCTION("VLOOKUP($D412,IMPORTRANGE(""1F5N2lheBqU_ssv2fEg7XSiyl0_Jtf24RQubw3IWp7fc"",""'LC-2 BOM'!C2:AF1000""),AB$1,FALSE)"),"WFF LC-2 Medium Pressure GHe (Anti-Geysering) - MP-112")</f>
        <v>WFF LC-2 Medium Pressure GHe (Anti-Geysering) - MP-112</v>
      </c>
      <c r="AZ182" s="40" t="str">
        <f ca="1">IFERROR(__xludf.DUMMYFUNCTION("VLOOKUP($D412,IMPORTRANGE(""1F5N2lheBqU_ssv2fEg7XSiyl0_Jtf24RQubw3IWp7fc"",""'LC-2 BOM'!C2:AF1000""),AB$1,FALSE)"),"WFF LC-2 Medium Pressure GHe (Anti-Geysering) - MP-112")</f>
        <v>WFF LC-2 Medium Pressure GHe (Anti-Geysering) - MP-112</v>
      </c>
      <c r="BA182" s="40" t="str">
        <f ca="1">IFERROR(__xludf.DUMMYFUNCTION("VLOOKUP($D412,IMPORTRANGE(""1F5N2lheBqU_ssv2fEg7XSiyl0_Jtf24RQubw3IWp7fc"",""'LC-2 BOM'!C2:AF1000""),AB$1,FALSE)"),"WFF LC-2 Medium Pressure GHe (Anti-Geysering) - MP-112")</f>
        <v>WFF LC-2 Medium Pressure GHe (Anti-Geysering) - MP-112</v>
      </c>
    </row>
    <row r="183" spans="1:53" ht="14.25">
      <c r="A183" s="119" t="str">
        <f>CONCATENATE(VLOOKUP(E183,Systems,2,FALSE),"-",VLOOKUP(F183,Subsystems,2,FALSE),"-",VLOOKUP(G183,Components,2,FALSE),"-",VLOOKUP(R183,Metrics,2,FALSE),"-",B183)</f>
        <v>AG-LF-PXS-B-520</v>
      </c>
      <c r="B183" s="100">
        <v>520</v>
      </c>
      <c r="C183" s="99" t="s">
        <v>502</v>
      </c>
      <c r="D183" s="104" t="s">
        <v>501</v>
      </c>
      <c r="E183" s="99" t="s">
        <v>490</v>
      </c>
      <c r="F183" s="99" t="s">
        <v>491</v>
      </c>
      <c r="G183" s="99" t="s">
        <v>452</v>
      </c>
      <c r="H183" s="99" t="s">
        <v>89</v>
      </c>
      <c r="I183" s="100" t="str">
        <f>VLOOKUP(L183,InterfaceCards,2,FALSE)</f>
        <v>N2</v>
      </c>
      <c r="J183" s="39" t="str">
        <f>VLOOKUP(I183,'REF - Interface Cards'!$F$2:$G$11,2,FALSE)</f>
        <v>CB3</v>
      </c>
      <c r="K183" s="267">
        <f>VLOOKUP(L183,InterfaceCards,3,FALSE)</f>
        <v>1</v>
      </c>
      <c r="L183" s="99" t="s">
        <v>496</v>
      </c>
      <c r="M183" s="99">
        <v>22</v>
      </c>
      <c r="N183" s="96">
        <v>18</v>
      </c>
      <c r="O183" s="100" t="s">
        <v>247</v>
      </c>
      <c r="P183" s="205"/>
      <c r="Q183" s="205"/>
      <c r="R183" s="119" t="s">
        <v>105</v>
      </c>
      <c r="S183" s="119" t="s">
        <v>96</v>
      </c>
      <c r="T183" s="100"/>
      <c r="U183" s="205"/>
      <c r="V183" s="205" t="b">
        <v>0</v>
      </c>
      <c r="W183" s="115" t="str">
        <f>CONCATENATE(L183,":",N183)</f>
        <v>DI2:18</v>
      </c>
      <c r="X183" s="40" t="str">
        <f ca="1">IFERROR(__xludf.DUMMYFUNCTION("VLOOKUP($D119,IMPORTRANGE(""1F5N2lheBqU_ssv2fEg7XSiyl0_Jtf24RQubw3IWp7fc"",""'LC-2 BOM'!C2:AF1000""),X$1,FALSE)"),"05C360")</f>
        <v>05C360</v>
      </c>
      <c r="Y183" s="40" t="str">
        <f ca="1">IFERROR(__xludf.DUMMYFUNCTION("VLOOKUP($D413,IMPORTRANGE(""1F5N2lheBqU_ssv2fEg7XSiyl0_Jtf24RQubw3IWp7fc"",""'LC-2 BOM'!C2:AF900""),Y$1,FALSE)"),"Controller")</f>
        <v>Controller</v>
      </c>
      <c r="Z183" s="40" t="str">
        <f ca="1">IFERROR(__xludf.DUMMYFUNCTION("VLOOKUP($D413,IMPORTRANGE(""1F5N2lheBqU_ssv2fEg7XSiyl0_Jtf24RQubw3IWp7fc"",""'LC-2 BOM'!C2:AF900""),Y$1,FALSE)"),"Controller")</f>
        <v>Controller</v>
      </c>
      <c r="AA183" s="40" t="str">
        <f ca="1">IFERROR(__xludf.DUMMYFUNCTION("VLOOKUP($D413,IMPORTRANGE(""1F5N2lheBqU_ssv2fEg7XSiyl0_Jtf24RQubw3IWp7fc"",""'LC-2 BOM'!C2:AF900""),Y$1,FALSE)"),"Controller")</f>
        <v>Controller</v>
      </c>
      <c r="AB183" s="40" t="str">
        <f ca="1">IFERROR(__xludf.DUMMYFUNCTION("VLOOKUP($D413,IMPORTRANGE(""1F5N2lheBqU_ssv2fEg7XSiyl0_Jtf24RQubw3IWp7fc"",""'LC-2 BOM'!C2:AF1000""),AB$1,FALSE)"),"WFF LC-2 Medium Pressure GHe (Anti-Geysering) - MP-112")</f>
        <v>WFF LC-2 Medium Pressure GHe (Anti-Geysering) - MP-112</v>
      </c>
      <c r="AC183" s="40" t="str">
        <f ca="1">IFERROR(__xludf.DUMMYFUNCTION("VLOOKUP($D413,IMPORTRANGE(""1F5N2lheBqU_ssv2fEg7XSiyl0_Jtf24RQubw3IWp7fc"",""'LC-2 BOM'!C2:AF1000""),AB$1,FALSE)"),"WFF LC-2 Medium Pressure GHe (Anti-Geysering) - MP-112")</f>
        <v>WFF LC-2 Medium Pressure GHe (Anti-Geysering) - MP-112</v>
      </c>
      <c r="AD183" s="40" t="str">
        <f ca="1">IFERROR(__xludf.DUMMYFUNCTION("VLOOKUP($D413,IMPORTRANGE(""1F5N2lheBqU_ssv2fEg7XSiyl0_Jtf24RQubw3IWp7fc"",""'LC-2 BOM'!C2:AF1000""),AB$1,FALSE)"),"WFF LC-2 Medium Pressure GHe (Anti-Geysering) - MP-112")</f>
        <v>WFF LC-2 Medium Pressure GHe (Anti-Geysering) - MP-112</v>
      </c>
      <c r="AE183" s="40" t="str">
        <f ca="1">IFERROR(__xludf.DUMMYFUNCTION("VLOOKUP($D413,IMPORTRANGE(""1F5N2lheBqU_ssv2fEg7XSiyl0_Jtf24RQubw3IWp7fc"",""'LC-2 BOM'!C2:AF1000""),AB$1,FALSE)"),"WFF LC-2 Medium Pressure GHe (Anti-Geysering) - MP-112")</f>
        <v>WFF LC-2 Medium Pressure GHe (Anti-Geysering) - MP-112</v>
      </c>
      <c r="AF183" s="40" t="str">
        <f ca="1">IFERROR(__xludf.DUMMYFUNCTION("VLOOKUP($D413,IMPORTRANGE(""1F5N2lheBqU_ssv2fEg7XSiyl0_Jtf24RQubw3IWp7fc"",""'LC-2 BOM'!C2:AF1000""),AB$1,FALSE)"),"WFF LC-2 Medium Pressure GHe (Anti-Geysering) - MP-112")</f>
        <v>WFF LC-2 Medium Pressure GHe (Anti-Geysering) - MP-112</v>
      </c>
      <c r="AG183" s="40" t="str">
        <f ca="1">IFERROR(__xludf.DUMMYFUNCTION("VLOOKUP($D413,IMPORTRANGE(""1F5N2lheBqU_ssv2fEg7XSiyl0_Jtf24RQubw3IWp7fc"",""'LC-2 BOM'!C2:AF1000""),AB$1,FALSE)"),"WFF LC-2 Medium Pressure GHe (Anti-Geysering) - MP-112")</f>
        <v>WFF LC-2 Medium Pressure GHe (Anti-Geysering) - MP-112</v>
      </c>
      <c r="AH183" s="40" t="str">
        <f ca="1">IFERROR(__xludf.DUMMYFUNCTION("VLOOKUP($D413,IMPORTRANGE(""1F5N2lheBqU_ssv2fEg7XSiyl0_Jtf24RQubw3IWp7fc"",""'LC-2 BOM'!C2:AF1000""),AB$1,FALSE)"),"WFF LC-2 Medium Pressure GHe (Anti-Geysering) - MP-112")</f>
        <v>WFF LC-2 Medium Pressure GHe (Anti-Geysering) - MP-112</v>
      </c>
      <c r="AI183" s="40" t="str">
        <f ca="1">IFERROR(__xludf.DUMMYFUNCTION("VLOOKUP($D413,IMPORTRANGE(""1F5N2lheBqU_ssv2fEg7XSiyl0_Jtf24RQubw3IWp7fc"",""'LC-2 BOM'!C2:AF1000""),AB$1,FALSE)"),"WFF LC-2 Medium Pressure GHe (Anti-Geysering) - MP-112")</f>
        <v>WFF LC-2 Medium Pressure GHe (Anti-Geysering) - MP-112</v>
      </c>
      <c r="AJ183" s="40" t="str">
        <f ca="1">IFERROR(__xludf.DUMMYFUNCTION("VLOOKUP($D413,IMPORTRANGE(""1F5N2lheBqU_ssv2fEg7XSiyl0_Jtf24RQubw3IWp7fc"",""'LC-2 BOM'!C2:AF1000""),AB$1,FALSE)"),"WFF LC-2 Medium Pressure GHe (Anti-Geysering) - MP-112")</f>
        <v>WFF LC-2 Medium Pressure GHe (Anti-Geysering) - MP-112</v>
      </c>
      <c r="AK183" s="40" t="str">
        <f ca="1">IFERROR(__xludf.DUMMYFUNCTION("VLOOKUP($D413,IMPORTRANGE(""1F5N2lheBqU_ssv2fEg7XSiyl0_Jtf24RQubw3IWp7fc"",""'LC-2 BOM'!C2:AF1000""),AB$1,FALSE)"),"WFF LC-2 Medium Pressure GHe (Anti-Geysering) - MP-112")</f>
        <v>WFF LC-2 Medium Pressure GHe (Anti-Geysering) - MP-112</v>
      </c>
      <c r="AL183" s="40" t="str">
        <f ca="1">IFERROR(__xludf.DUMMYFUNCTION("VLOOKUP($D413,IMPORTRANGE(""1F5N2lheBqU_ssv2fEg7XSiyl0_Jtf24RQubw3IWp7fc"",""'LC-2 BOM'!C2:AF1000""),AB$1,FALSE)"),"WFF LC-2 Medium Pressure GHe (Anti-Geysering) - MP-112")</f>
        <v>WFF LC-2 Medium Pressure GHe (Anti-Geysering) - MP-112</v>
      </c>
      <c r="AM183" s="40" t="str">
        <f ca="1">IFERROR(__xludf.DUMMYFUNCTION("VLOOKUP($D413,IMPORTRANGE(""1F5N2lheBqU_ssv2fEg7XSiyl0_Jtf24RQubw3IWp7fc"",""'LC-2 BOM'!C2:AF1000""),AB$1,FALSE)"),"WFF LC-2 Medium Pressure GHe (Anti-Geysering) - MP-112")</f>
        <v>WFF LC-2 Medium Pressure GHe (Anti-Geysering) - MP-112</v>
      </c>
      <c r="AN183" s="40" t="str">
        <f ca="1">IFERROR(__xludf.DUMMYFUNCTION("VLOOKUP($D413,IMPORTRANGE(""1F5N2lheBqU_ssv2fEg7XSiyl0_Jtf24RQubw3IWp7fc"",""'LC-2 BOM'!C2:AF1000""),AB$1,FALSE)"),"WFF LC-2 Medium Pressure GHe (Anti-Geysering) - MP-112")</f>
        <v>WFF LC-2 Medium Pressure GHe (Anti-Geysering) - MP-112</v>
      </c>
      <c r="AO183" s="40" t="str">
        <f ca="1">IFERROR(__xludf.DUMMYFUNCTION("VLOOKUP($D413,IMPORTRANGE(""1F5N2lheBqU_ssv2fEg7XSiyl0_Jtf24RQubw3IWp7fc"",""'LC-2 BOM'!C2:AF1000""),AB$1,FALSE)"),"WFF LC-2 Medium Pressure GHe (Anti-Geysering) - MP-112")</f>
        <v>WFF LC-2 Medium Pressure GHe (Anti-Geysering) - MP-112</v>
      </c>
      <c r="AP183" s="40" t="str">
        <f ca="1">IFERROR(__xludf.DUMMYFUNCTION("VLOOKUP($D413,IMPORTRANGE(""1F5N2lheBqU_ssv2fEg7XSiyl0_Jtf24RQubw3IWp7fc"",""'LC-2 BOM'!C2:AF1000""),AB$1,FALSE)"),"WFF LC-2 Medium Pressure GHe (Anti-Geysering) - MP-112")</f>
        <v>WFF LC-2 Medium Pressure GHe (Anti-Geysering) - MP-112</v>
      </c>
      <c r="AQ183" s="40" t="str">
        <f ca="1">IFERROR(__xludf.DUMMYFUNCTION("VLOOKUP($D413,IMPORTRANGE(""1F5N2lheBqU_ssv2fEg7XSiyl0_Jtf24RQubw3IWp7fc"",""'LC-2 BOM'!C2:AF1000""),AB$1,FALSE)"),"WFF LC-2 Medium Pressure GHe (Anti-Geysering) - MP-112")</f>
        <v>WFF LC-2 Medium Pressure GHe (Anti-Geysering) - MP-112</v>
      </c>
      <c r="AR183" s="40" t="str">
        <f ca="1">IFERROR(__xludf.DUMMYFUNCTION("VLOOKUP($D413,IMPORTRANGE(""1F5N2lheBqU_ssv2fEg7XSiyl0_Jtf24RQubw3IWp7fc"",""'LC-2 BOM'!C2:AF1000""),AB$1,FALSE)"),"WFF LC-2 Medium Pressure GHe (Anti-Geysering) - MP-112")</f>
        <v>WFF LC-2 Medium Pressure GHe (Anti-Geysering) - MP-112</v>
      </c>
      <c r="AS183" s="40" t="str">
        <f ca="1">IFERROR(__xludf.DUMMYFUNCTION("VLOOKUP($D413,IMPORTRANGE(""1F5N2lheBqU_ssv2fEg7XSiyl0_Jtf24RQubw3IWp7fc"",""'LC-2 BOM'!C2:AF1000""),AB$1,FALSE)"),"WFF LC-2 Medium Pressure GHe (Anti-Geysering) - MP-112")</f>
        <v>WFF LC-2 Medium Pressure GHe (Anti-Geysering) - MP-112</v>
      </c>
      <c r="AT183" s="40" t="str">
        <f ca="1">IFERROR(__xludf.DUMMYFUNCTION("VLOOKUP($D413,IMPORTRANGE(""1F5N2lheBqU_ssv2fEg7XSiyl0_Jtf24RQubw3IWp7fc"",""'LC-2 BOM'!C2:AF1000""),AB$1,FALSE)"),"WFF LC-2 Medium Pressure GHe (Anti-Geysering) - MP-112")</f>
        <v>WFF LC-2 Medium Pressure GHe (Anti-Geysering) - MP-112</v>
      </c>
      <c r="AU183" s="40" t="str">
        <f ca="1">IFERROR(__xludf.DUMMYFUNCTION("VLOOKUP($D413,IMPORTRANGE(""1F5N2lheBqU_ssv2fEg7XSiyl0_Jtf24RQubw3IWp7fc"",""'LC-2 BOM'!C2:AF1000""),AB$1,FALSE)"),"WFF LC-2 Medium Pressure GHe (Anti-Geysering) - MP-112")</f>
        <v>WFF LC-2 Medium Pressure GHe (Anti-Geysering) - MP-112</v>
      </c>
      <c r="AV183" s="40" t="str">
        <f ca="1">IFERROR(__xludf.DUMMYFUNCTION("VLOOKUP($D413,IMPORTRANGE(""1F5N2lheBqU_ssv2fEg7XSiyl0_Jtf24RQubw3IWp7fc"",""'LC-2 BOM'!C2:AF1000""),AB$1,FALSE)"),"WFF LC-2 Medium Pressure GHe (Anti-Geysering) - MP-112")</f>
        <v>WFF LC-2 Medium Pressure GHe (Anti-Geysering) - MP-112</v>
      </c>
      <c r="AW183" s="40" t="str">
        <f ca="1">IFERROR(__xludf.DUMMYFUNCTION("VLOOKUP($D413,IMPORTRANGE(""1F5N2lheBqU_ssv2fEg7XSiyl0_Jtf24RQubw3IWp7fc"",""'LC-2 BOM'!C2:AF1000""),AB$1,FALSE)"),"WFF LC-2 Medium Pressure GHe (Anti-Geysering) - MP-112")</f>
        <v>WFF LC-2 Medium Pressure GHe (Anti-Geysering) - MP-112</v>
      </c>
      <c r="AX183" s="40" t="str">
        <f ca="1">IFERROR(__xludf.DUMMYFUNCTION("VLOOKUP($D413,IMPORTRANGE(""1F5N2lheBqU_ssv2fEg7XSiyl0_Jtf24RQubw3IWp7fc"",""'LC-2 BOM'!C2:AF1000""),AB$1,FALSE)"),"WFF LC-2 Medium Pressure GHe (Anti-Geysering) - MP-112")</f>
        <v>WFF LC-2 Medium Pressure GHe (Anti-Geysering) - MP-112</v>
      </c>
      <c r="AY183" s="40" t="str">
        <f ca="1">IFERROR(__xludf.DUMMYFUNCTION("VLOOKUP($D413,IMPORTRANGE(""1F5N2lheBqU_ssv2fEg7XSiyl0_Jtf24RQubw3IWp7fc"",""'LC-2 BOM'!C2:AF1000""),AB$1,FALSE)"),"WFF LC-2 Medium Pressure GHe (Anti-Geysering) - MP-112")</f>
        <v>WFF LC-2 Medium Pressure GHe (Anti-Geysering) - MP-112</v>
      </c>
      <c r="AZ183" s="40" t="str">
        <f ca="1">IFERROR(__xludf.DUMMYFUNCTION("VLOOKUP($D413,IMPORTRANGE(""1F5N2lheBqU_ssv2fEg7XSiyl0_Jtf24RQubw3IWp7fc"",""'LC-2 BOM'!C2:AF1000""),AB$1,FALSE)"),"WFF LC-2 Medium Pressure GHe (Anti-Geysering) - MP-112")</f>
        <v>WFF LC-2 Medium Pressure GHe (Anti-Geysering) - MP-112</v>
      </c>
      <c r="BA183" s="40" t="str">
        <f ca="1">IFERROR(__xludf.DUMMYFUNCTION("VLOOKUP($D413,IMPORTRANGE(""1F5N2lheBqU_ssv2fEg7XSiyl0_Jtf24RQubw3IWp7fc"",""'LC-2 BOM'!C2:AF1000""),AB$1,FALSE)"),"WFF LC-2 Medium Pressure GHe (Anti-Geysering) - MP-112")</f>
        <v>WFF LC-2 Medium Pressure GHe (Anti-Geysering) - MP-112</v>
      </c>
    </row>
    <row r="184" spans="1:53" ht="14.25">
      <c r="A184" s="119" t="str">
        <f>CONCATENATE(VLOOKUP(E184,Systems,2,FALSE),"-",VLOOKUP(F184,Subsystems,2,FALSE),"-",VLOOKUP(G184,Components,2,FALSE),"-",VLOOKUP(R184,Metrics,2,FALSE),"-",B184)</f>
        <v>AG-LF-DVL-Pos-6</v>
      </c>
      <c r="B184" s="100">
        <v>6</v>
      </c>
      <c r="C184" s="99" t="s">
        <v>503</v>
      </c>
      <c r="D184" s="104" t="s">
        <v>504</v>
      </c>
      <c r="E184" s="99" t="s">
        <v>490</v>
      </c>
      <c r="F184" s="99" t="s">
        <v>491</v>
      </c>
      <c r="G184" s="99" t="s">
        <v>101</v>
      </c>
      <c r="H184" s="99" t="s">
        <v>102</v>
      </c>
      <c r="I184" s="100" t="str">
        <f>VLOOKUP(L184,InterfaceCards,2,FALSE)</f>
        <v>C1</v>
      </c>
      <c r="J184" s="39" t="str">
        <f>VLOOKUP(I184,'REF - Interface Cards'!$F$2:$G$11,2,FALSE)</f>
        <v>CB1</v>
      </c>
      <c r="K184" s="267">
        <f>VLOOKUP(L184,InterfaceCards,3,FALSE)</f>
        <v>3</v>
      </c>
      <c r="L184" s="99" t="s">
        <v>237</v>
      </c>
      <c r="M184" s="99">
        <v>4</v>
      </c>
      <c r="N184" s="96" t="s">
        <v>113</v>
      </c>
      <c r="O184" s="100" t="s">
        <v>247</v>
      </c>
      <c r="P184" s="205"/>
      <c r="Q184" s="99" t="s">
        <v>492</v>
      </c>
      <c r="R184" s="119" t="s">
        <v>149</v>
      </c>
      <c r="S184" s="119" t="s">
        <v>96</v>
      </c>
      <c r="T184" s="274"/>
      <c r="U184" s="82"/>
      <c r="V184" s="82" t="b">
        <v>0</v>
      </c>
      <c r="W184" s="115" t="str">
        <f>CONCATENATE(L184,":",N184)</f>
        <v>DO3:03</v>
      </c>
      <c r="X184" s="40" t="str">
        <f ca="1">IFERROR(__xludf.DUMMYFUNCTION("VLOOKUP($D4,IMPORTRANGE(""1F5N2lheBqU_ssv2fEg7XSiyl0_Jtf24RQubw3IWp7fc"",""'LC-2 BOM'!C2:AF1000""),X$1,FALSE)"),"S13.2")</f>
        <v>S13.2</v>
      </c>
      <c r="Y184" s="40" t="str">
        <f ca="1">IFERROR(__xludf.DUMMYFUNCTION("VLOOKUP($D81,IMPORTRANGE(""1F5N2lheBqU_ssv2fEg7XSiyl0_Jtf24RQubw3IWp7fc"",""'LC-2 BOM'!C2:AF900""),Y$1,FALSE)"),"Valve, Electronic Solenoid")</f>
        <v>Valve, Electronic Solenoid</v>
      </c>
      <c r="Z184" s="40" t="str">
        <f ca="1">IFERROR(__xludf.DUMMYFUNCTION("VLOOKUP($D81,IMPORTRANGE(""1F5N2lheBqU_ssv2fEg7XSiyl0_Jtf24RQubw3IWp7fc"",""'LC-2 BOM'!C2:AF900""),Y$1,FALSE)"),"Valve, Electronic Solenoid")</f>
        <v>Valve, Electronic Solenoid</v>
      </c>
      <c r="AA184" s="40" t="str">
        <f ca="1">IFERROR(__xludf.DUMMYFUNCTION("VLOOKUP($D81,IMPORTRANGE(""1F5N2lheBqU_ssv2fEg7XSiyl0_Jtf24RQubw3IWp7fc"",""'LC-2 BOM'!C2:AF900""),Y$1,FALSE)"),"Valve, Electronic Solenoid")</f>
        <v>Valve, Electronic Solenoid</v>
      </c>
      <c r="AB184" s="40" t="str">
        <f ca="1">IFERROR(__xludf.DUMMYFUNCTION("VLOOKUP($D81,IMPORTRANGE(""1F5N2lheBqU_ssv2fEg7XSiyl0_Jtf24RQubw3IWp7fc"",""'LC-2 BOM'!C2:AF1000""),AB$1,FALSE)"),"WFF LC-2 Medium Pressure GHe (Anti-Geysering) - MP-112")</f>
        <v>WFF LC-2 Medium Pressure GHe (Anti-Geysering) - MP-112</v>
      </c>
      <c r="AC184" s="40" t="str">
        <f ca="1">IFERROR(__xludf.DUMMYFUNCTION("VLOOKUP($D81,IMPORTRANGE(""1F5N2lheBqU_ssv2fEg7XSiyl0_Jtf24RQubw3IWp7fc"",""'LC-2 BOM'!C2:AF1000""),AB$1,FALSE)"),"WFF LC-2 Medium Pressure GHe (Anti-Geysering) - MP-112")</f>
        <v>WFF LC-2 Medium Pressure GHe (Anti-Geysering) - MP-112</v>
      </c>
      <c r="AD184" s="40" t="str">
        <f ca="1">IFERROR(__xludf.DUMMYFUNCTION("VLOOKUP($D81,IMPORTRANGE(""1F5N2lheBqU_ssv2fEg7XSiyl0_Jtf24RQubw3IWp7fc"",""'LC-2 BOM'!C2:AF1000""),AB$1,FALSE)"),"WFF LC-2 Medium Pressure GHe (Anti-Geysering) - MP-112")</f>
        <v>WFF LC-2 Medium Pressure GHe (Anti-Geysering) - MP-112</v>
      </c>
      <c r="AE184" s="40" t="str">
        <f ca="1">IFERROR(__xludf.DUMMYFUNCTION("VLOOKUP($D81,IMPORTRANGE(""1F5N2lheBqU_ssv2fEg7XSiyl0_Jtf24RQubw3IWp7fc"",""'LC-2 BOM'!C2:AF1000""),AB$1,FALSE)"),"WFF LC-2 Medium Pressure GHe (Anti-Geysering) - MP-112")</f>
        <v>WFF LC-2 Medium Pressure GHe (Anti-Geysering) - MP-112</v>
      </c>
      <c r="AF184" s="40" t="str">
        <f ca="1">IFERROR(__xludf.DUMMYFUNCTION("VLOOKUP($D81,IMPORTRANGE(""1F5N2lheBqU_ssv2fEg7XSiyl0_Jtf24RQubw3IWp7fc"",""'LC-2 BOM'!C2:AF1000""),AB$1,FALSE)"),"WFF LC-2 Medium Pressure GHe (Anti-Geysering) - MP-112")</f>
        <v>WFF LC-2 Medium Pressure GHe (Anti-Geysering) - MP-112</v>
      </c>
      <c r="AG184" s="40" t="str">
        <f ca="1">IFERROR(__xludf.DUMMYFUNCTION("VLOOKUP($D81,IMPORTRANGE(""1F5N2lheBqU_ssv2fEg7XSiyl0_Jtf24RQubw3IWp7fc"",""'LC-2 BOM'!C2:AF1000""),AB$1,FALSE)"),"WFF LC-2 Medium Pressure GHe (Anti-Geysering) - MP-112")</f>
        <v>WFF LC-2 Medium Pressure GHe (Anti-Geysering) - MP-112</v>
      </c>
      <c r="AH184" s="40" t="str">
        <f ca="1">IFERROR(__xludf.DUMMYFUNCTION("VLOOKUP($D81,IMPORTRANGE(""1F5N2lheBqU_ssv2fEg7XSiyl0_Jtf24RQubw3IWp7fc"",""'LC-2 BOM'!C2:AF1000""),AB$1,FALSE)"),"WFF LC-2 Medium Pressure GHe (Anti-Geysering) - MP-112")</f>
        <v>WFF LC-2 Medium Pressure GHe (Anti-Geysering) - MP-112</v>
      </c>
      <c r="AI184" s="40" t="str">
        <f ca="1">IFERROR(__xludf.DUMMYFUNCTION("VLOOKUP($D81,IMPORTRANGE(""1F5N2lheBqU_ssv2fEg7XSiyl0_Jtf24RQubw3IWp7fc"",""'LC-2 BOM'!C2:AF1000""),AB$1,FALSE)"),"WFF LC-2 Medium Pressure GHe (Anti-Geysering) - MP-112")</f>
        <v>WFF LC-2 Medium Pressure GHe (Anti-Geysering) - MP-112</v>
      </c>
      <c r="AJ184" s="40" t="str">
        <f ca="1">IFERROR(__xludf.DUMMYFUNCTION("VLOOKUP($D81,IMPORTRANGE(""1F5N2lheBqU_ssv2fEg7XSiyl0_Jtf24RQubw3IWp7fc"",""'LC-2 BOM'!C2:AF1000""),AB$1,FALSE)"),"WFF LC-2 Medium Pressure GHe (Anti-Geysering) - MP-112")</f>
        <v>WFF LC-2 Medium Pressure GHe (Anti-Geysering) - MP-112</v>
      </c>
      <c r="AK184" s="40" t="str">
        <f ca="1">IFERROR(__xludf.DUMMYFUNCTION("VLOOKUP($D81,IMPORTRANGE(""1F5N2lheBqU_ssv2fEg7XSiyl0_Jtf24RQubw3IWp7fc"",""'LC-2 BOM'!C2:AF1000""),AB$1,FALSE)"),"WFF LC-2 Medium Pressure GHe (Anti-Geysering) - MP-112")</f>
        <v>WFF LC-2 Medium Pressure GHe (Anti-Geysering) - MP-112</v>
      </c>
      <c r="AL184" s="40" t="str">
        <f ca="1">IFERROR(__xludf.DUMMYFUNCTION("VLOOKUP($D81,IMPORTRANGE(""1F5N2lheBqU_ssv2fEg7XSiyl0_Jtf24RQubw3IWp7fc"",""'LC-2 BOM'!C2:AF1000""),AB$1,FALSE)"),"WFF LC-2 Medium Pressure GHe (Anti-Geysering) - MP-112")</f>
        <v>WFF LC-2 Medium Pressure GHe (Anti-Geysering) - MP-112</v>
      </c>
      <c r="AM184" s="40" t="str">
        <f ca="1">IFERROR(__xludf.DUMMYFUNCTION("VLOOKUP($D81,IMPORTRANGE(""1F5N2lheBqU_ssv2fEg7XSiyl0_Jtf24RQubw3IWp7fc"",""'LC-2 BOM'!C2:AF1000""),AB$1,FALSE)"),"WFF LC-2 Medium Pressure GHe (Anti-Geysering) - MP-112")</f>
        <v>WFF LC-2 Medium Pressure GHe (Anti-Geysering) - MP-112</v>
      </c>
      <c r="AN184" s="40" t="str">
        <f ca="1">IFERROR(__xludf.DUMMYFUNCTION("VLOOKUP($D81,IMPORTRANGE(""1F5N2lheBqU_ssv2fEg7XSiyl0_Jtf24RQubw3IWp7fc"",""'LC-2 BOM'!C2:AF1000""),AB$1,FALSE)"),"WFF LC-2 Medium Pressure GHe (Anti-Geysering) - MP-112")</f>
        <v>WFF LC-2 Medium Pressure GHe (Anti-Geysering) - MP-112</v>
      </c>
      <c r="AO184" s="40" t="str">
        <f ca="1">IFERROR(__xludf.DUMMYFUNCTION("VLOOKUP($D81,IMPORTRANGE(""1F5N2lheBqU_ssv2fEg7XSiyl0_Jtf24RQubw3IWp7fc"",""'LC-2 BOM'!C2:AF1000""),AB$1,FALSE)"),"WFF LC-2 Medium Pressure GHe (Anti-Geysering) - MP-112")</f>
        <v>WFF LC-2 Medium Pressure GHe (Anti-Geysering) - MP-112</v>
      </c>
      <c r="AP184" s="40" t="str">
        <f ca="1">IFERROR(__xludf.DUMMYFUNCTION("VLOOKUP($D81,IMPORTRANGE(""1F5N2lheBqU_ssv2fEg7XSiyl0_Jtf24RQubw3IWp7fc"",""'LC-2 BOM'!C2:AF1000""),AB$1,FALSE)"),"WFF LC-2 Medium Pressure GHe (Anti-Geysering) - MP-112")</f>
        <v>WFF LC-2 Medium Pressure GHe (Anti-Geysering) - MP-112</v>
      </c>
      <c r="AQ184" s="40" t="str">
        <f ca="1">IFERROR(__xludf.DUMMYFUNCTION("VLOOKUP($D81,IMPORTRANGE(""1F5N2lheBqU_ssv2fEg7XSiyl0_Jtf24RQubw3IWp7fc"",""'LC-2 BOM'!C2:AF1000""),AB$1,FALSE)"),"WFF LC-2 Medium Pressure GHe (Anti-Geysering) - MP-112")</f>
        <v>WFF LC-2 Medium Pressure GHe (Anti-Geysering) - MP-112</v>
      </c>
      <c r="AR184" s="40" t="str">
        <f ca="1">IFERROR(__xludf.DUMMYFUNCTION("VLOOKUP($D81,IMPORTRANGE(""1F5N2lheBqU_ssv2fEg7XSiyl0_Jtf24RQubw3IWp7fc"",""'LC-2 BOM'!C2:AF1000""),AB$1,FALSE)"),"WFF LC-2 Medium Pressure GHe (Anti-Geysering) - MP-112")</f>
        <v>WFF LC-2 Medium Pressure GHe (Anti-Geysering) - MP-112</v>
      </c>
      <c r="AS184" s="40" t="str">
        <f ca="1">IFERROR(__xludf.DUMMYFUNCTION("VLOOKUP($D81,IMPORTRANGE(""1F5N2lheBqU_ssv2fEg7XSiyl0_Jtf24RQubw3IWp7fc"",""'LC-2 BOM'!C2:AF1000""),AB$1,FALSE)"),"WFF LC-2 Medium Pressure GHe (Anti-Geysering) - MP-112")</f>
        <v>WFF LC-2 Medium Pressure GHe (Anti-Geysering) - MP-112</v>
      </c>
      <c r="AT184" s="40" t="str">
        <f ca="1">IFERROR(__xludf.DUMMYFUNCTION("VLOOKUP($D81,IMPORTRANGE(""1F5N2lheBqU_ssv2fEg7XSiyl0_Jtf24RQubw3IWp7fc"",""'LC-2 BOM'!C2:AF1000""),AB$1,FALSE)"),"WFF LC-2 Medium Pressure GHe (Anti-Geysering) - MP-112")</f>
        <v>WFF LC-2 Medium Pressure GHe (Anti-Geysering) - MP-112</v>
      </c>
      <c r="AU184" s="40" t="str">
        <f ca="1">IFERROR(__xludf.DUMMYFUNCTION("VLOOKUP($D81,IMPORTRANGE(""1F5N2lheBqU_ssv2fEg7XSiyl0_Jtf24RQubw3IWp7fc"",""'LC-2 BOM'!C2:AF1000""),AB$1,FALSE)"),"WFF LC-2 Medium Pressure GHe (Anti-Geysering) - MP-112")</f>
        <v>WFF LC-2 Medium Pressure GHe (Anti-Geysering) - MP-112</v>
      </c>
      <c r="AV184" s="40" t="str">
        <f ca="1">IFERROR(__xludf.DUMMYFUNCTION("VLOOKUP($D81,IMPORTRANGE(""1F5N2lheBqU_ssv2fEg7XSiyl0_Jtf24RQubw3IWp7fc"",""'LC-2 BOM'!C2:AF1000""),AB$1,FALSE)"),"WFF LC-2 Medium Pressure GHe (Anti-Geysering) - MP-112")</f>
        <v>WFF LC-2 Medium Pressure GHe (Anti-Geysering) - MP-112</v>
      </c>
      <c r="AW184" s="40" t="str">
        <f ca="1">IFERROR(__xludf.DUMMYFUNCTION("VLOOKUP($D81,IMPORTRANGE(""1F5N2lheBqU_ssv2fEg7XSiyl0_Jtf24RQubw3IWp7fc"",""'LC-2 BOM'!C2:AF1000""),AB$1,FALSE)"),"WFF LC-2 Medium Pressure GHe (Anti-Geysering) - MP-112")</f>
        <v>WFF LC-2 Medium Pressure GHe (Anti-Geysering) - MP-112</v>
      </c>
      <c r="AX184" s="40" t="str">
        <f ca="1">IFERROR(__xludf.DUMMYFUNCTION("VLOOKUP($D81,IMPORTRANGE(""1F5N2lheBqU_ssv2fEg7XSiyl0_Jtf24RQubw3IWp7fc"",""'LC-2 BOM'!C2:AF1000""),AB$1,FALSE)"),"WFF LC-2 Medium Pressure GHe (Anti-Geysering) - MP-112")</f>
        <v>WFF LC-2 Medium Pressure GHe (Anti-Geysering) - MP-112</v>
      </c>
      <c r="AY184" s="40" t="str">
        <f ca="1">IFERROR(__xludf.DUMMYFUNCTION("VLOOKUP($D81,IMPORTRANGE(""1F5N2lheBqU_ssv2fEg7XSiyl0_Jtf24RQubw3IWp7fc"",""'LC-2 BOM'!C2:AF1000""),AB$1,FALSE)"),"WFF LC-2 Medium Pressure GHe (Anti-Geysering) - MP-112")</f>
        <v>WFF LC-2 Medium Pressure GHe (Anti-Geysering) - MP-112</v>
      </c>
      <c r="AZ184" s="40" t="str">
        <f ca="1">IFERROR(__xludf.DUMMYFUNCTION("VLOOKUP($D81,IMPORTRANGE(""1F5N2lheBqU_ssv2fEg7XSiyl0_Jtf24RQubw3IWp7fc"",""'LC-2 BOM'!C2:AF1000""),AB$1,FALSE)"),"WFF LC-2 Medium Pressure GHe (Anti-Geysering) - MP-112")</f>
        <v>WFF LC-2 Medium Pressure GHe (Anti-Geysering) - MP-112</v>
      </c>
      <c r="BA184" s="40" t="str">
        <f ca="1">IFERROR(__xludf.DUMMYFUNCTION("VLOOKUP($D81,IMPORTRANGE(""1F5N2lheBqU_ssv2fEg7XSiyl0_Jtf24RQubw3IWp7fc"",""'LC-2 BOM'!C2:AF1000""),AB$1,FALSE)"),"WFF LC-2 Medium Pressure GHe (Anti-Geysering) - MP-112")</f>
        <v>WFF LC-2 Medium Pressure GHe (Anti-Geysering) - MP-112</v>
      </c>
    </row>
    <row r="185" spans="1:53" ht="14.25">
      <c r="A185" s="119" t="str">
        <f>CONCATENATE(VLOOKUP(E185,Systems,2,FALSE),"-",VLOOKUP(F185,Subsystems,2,FALSE),"-",VLOOKUP(G185,Components,2,FALSE),"-",VLOOKUP(R185,Metrics,2,FALSE),"-",B185)</f>
        <v>AG-HF-DVL-Pos-4</v>
      </c>
      <c r="B185" s="100">
        <v>4</v>
      </c>
      <c r="C185" s="99" t="s">
        <v>505</v>
      </c>
      <c r="D185" s="104" t="s">
        <v>506</v>
      </c>
      <c r="E185" s="99" t="s">
        <v>490</v>
      </c>
      <c r="F185" s="99" t="s">
        <v>495</v>
      </c>
      <c r="G185" s="99" t="s">
        <v>101</v>
      </c>
      <c r="H185" s="99" t="s">
        <v>102</v>
      </c>
      <c r="I185" s="100" t="str">
        <f>VLOOKUP(L185,InterfaceCards,2,FALSE)</f>
        <v>C1</v>
      </c>
      <c r="J185" s="39" t="str">
        <f>VLOOKUP(I185,'REF - Interface Cards'!$F$2:$G$11,2,FALSE)</f>
        <v>CB1</v>
      </c>
      <c r="K185" s="267">
        <f>VLOOKUP(L185,InterfaceCards,3,FALSE)</f>
        <v>3</v>
      </c>
      <c r="L185" s="99" t="s">
        <v>237</v>
      </c>
      <c r="M185" s="272">
        <v>5</v>
      </c>
      <c r="N185" s="96" t="s">
        <v>118</v>
      </c>
      <c r="O185" s="100" t="s">
        <v>247</v>
      </c>
      <c r="P185" s="205"/>
      <c r="Q185" s="99" t="s">
        <v>492</v>
      </c>
      <c r="R185" s="119" t="s">
        <v>149</v>
      </c>
      <c r="S185" s="119" t="s">
        <v>96</v>
      </c>
      <c r="T185" s="100"/>
      <c r="U185" s="205"/>
      <c r="V185" s="205" t="b">
        <v>0</v>
      </c>
      <c r="W185" s="115" t="str">
        <f>CONCATENATE(L185,":",N185)</f>
        <v>DO3:04</v>
      </c>
      <c r="X185" s="40" t="str">
        <f ca="1">IFERROR(__xludf.DUMMYFUNCTION("VLOOKUP($D4,IMPORTRANGE(""1F5N2lheBqU_ssv2fEg7XSiyl0_Jtf24RQubw3IWp7fc"",""'LC-2 BOM'!C2:AF1000""),X$1,FALSE)"),"S13.2")</f>
        <v>S13.2</v>
      </c>
      <c r="Y185" s="40" t="str">
        <f ca="1">IFERROR(__xludf.DUMMYFUNCTION("VLOOKUP($D82,IMPORTRANGE(""1F5N2lheBqU_ssv2fEg7XSiyl0_Jtf24RQubw3IWp7fc"",""'LC-2 BOM'!C2:AF900""),Y$1,FALSE)"),"Valve, Electronic Solenoid")</f>
        <v>Valve, Electronic Solenoid</v>
      </c>
      <c r="Z185" s="40" t="str">
        <f ca="1">IFERROR(__xludf.DUMMYFUNCTION("VLOOKUP($D82,IMPORTRANGE(""1F5N2lheBqU_ssv2fEg7XSiyl0_Jtf24RQubw3IWp7fc"",""'LC-2 BOM'!C2:AF900""),Y$1,FALSE)"),"Valve, Electronic Solenoid")</f>
        <v>Valve, Electronic Solenoid</v>
      </c>
      <c r="AA185" s="40" t="str">
        <f ca="1">IFERROR(__xludf.DUMMYFUNCTION("VLOOKUP($D82,IMPORTRANGE(""1F5N2lheBqU_ssv2fEg7XSiyl0_Jtf24RQubw3IWp7fc"",""'LC-2 BOM'!C2:AF900""),Y$1,FALSE)"),"Valve, Electronic Solenoid")</f>
        <v>Valve, Electronic Solenoid</v>
      </c>
      <c r="AB185" s="40" t="str">
        <f ca="1">IFERROR(__xludf.DUMMYFUNCTION("VLOOKUP($D82,IMPORTRANGE(""1F5N2lheBqU_ssv2fEg7XSiyl0_Jtf24RQubw3IWp7fc"",""'LC-2 BOM'!C2:AF1000""),AB$1,FALSE)"),"WFF LC-2 Medium Pressure GHe (Anti-Geysering) - MP-112")</f>
        <v>WFF LC-2 Medium Pressure GHe (Anti-Geysering) - MP-112</v>
      </c>
      <c r="AC185" s="40" t="str">
        <f ca="1">IFERROR(__xludf.DUMMYFUNCTION("VLOOKUP($D82,IMPORTRANGE(""1F5N2lheBqU_ssv2fEg7XSiyl0_Jtf24RQubw3IWp7fc"",""'LC-2 BOM'!C2:AF1000""),AB$1,FALSE)"),"WFF LC-2 Medium Pressure GHe (Anti-Geysering) - MP-112")</f>
        <v>WFF LC-2 Medium Pressure GHe (Anti-Geysering) - MP-112</v>
      </c>
      <c r="AD185" s="40" t="str">
        <f ca="1">IFERROR(__xludf.DUMMYFUNCTION("VLOOKUP($D82,IMPORTRANGE(""1F5N2lheBqU_ssv2fEg7XSiyl0_Jtf24RQubw3IWp7fc"",""'LC-2 BOM'!C2:AF1000""),AB$1,FALSE)"),"WFF LC-2 Medium Pressure GHe (Anti-Geysering) - MP-112")</f>
        <v>WFF LC-2 Medium Pressure GHe (Anti-Geysering) - MP-112</v>
      </c>
      <c r="AE185" s="40" t="str">
        <f ca="1">IFERROR(__xludf.DUMMYFUNCTION("VLOOKUP($D82,IMPORTRANGE(""1F5N2lheBqU_ssv2fEg7XSiyl0_Jtf24RQubw3IWp7fc"",""'LC-2 BOM'!C2:AF1000""),AB$1,FALSE)"),"WFF LC-2 Medium Pressure GHe (Anti-Geysering) - MP-112")</f>
        <v>WFF LC-2 Medium Pressure GHe (Anti-Geysering) - MP-112</v>
      </c>
      <c r="AF185" s="40" t="str">
        <f ca="1">IFERROR(__xludf.DUMMYFUNCTION("VLOOKUP($D82,IMPORTRANGE(""1F5N2lheBqU_ssv2fEg7XSiyl0_Jtf24RQubw3IWp7fc"",""'LC-2 BOM'!C2:AF1000""),AB$1,FALSE)"),"WFF LC-2 Medium Pressure GHe (Anti-Geysering) - MP-112")</f>
        <v>WFF LC-2 Medium Pressure GHe (Anti-Geysering) - MP-112</v>
      </c>
      <c r="AG185" s="40" t="str">
        <f ca="1">IFERROR(__xludf.DUMMYFUNCTION("VLOOKUP($D82,IMPORTRANGE(""1F5N2lheBqU_ssv2fEg7XSiyl0_Jtf24RQubw3IWp7fc"",""'LC-2 BOM'!C2:AF1000""),AB$1,FALSE)"),"WFF LC-2 Medium Pressure GHe (Anti-Geysering) - MP-112")</f>
        <v>WFF LC-2 Medium Pressure GHe (Anti-Geysering) - MP-112</v>
      </c>
      <c r="AH185" s="40" t="str">
        <f ca="1">IFERROR(__xludf.DUMMYFUNCTION("VLOOKUP($D82,IMPORTRANGE(""1F5N2lheBqU_ssv2fEg7XSiyl0_Jtf24RQubw3IWp7fc"",""'LC-2 BOM'!C2:AF1000""),AB$1,FALSE)"),"WFF LC-2 Medium Pressure GHe (Anti-Geysering) - MP-112")</f>
        <v>WFF LC-2 Medium Pressure GHe (Anti-Geysering) - MP-112</v>
      </c>
      <c r="AI185" s="40" t="str">
        <f ca="1">IFERROR(__xludf.DUMMYFUNCTION("VLOOKUP($D82,IMPORTRANGE(""1F5N2lheBqU_ssv2fEg7XSiyl0_Jtf24RQubw3IWp7fc"",""'LC-2 BOM'!C2:AF1000""),AB$1,FALSE)"),"WFF LC-2 Medium Pressure GHe (Anti-Geysering) - MP-112")</f>
        <v>WFF LC-2 Medium Pressure GHe (Anti-Geysering) - MP-112</v>
      </c>
      <c r="AJ185" s="40" t="str">
        <f ca="1">IFERROR(__xludf.DUMMYFUNCTION("VLOOKUP($D82,IMPORTRANGE(""1F5N2lheBqU_ssv2fEg7XSiyl0_Jtf24RQubw3IWp7fc"",""'LC-2 BOM'!C2:AF1000""),AB$1,FALSE)"),"WFF LC-2 Medium Pressure GHe (Anti-Geysering) - MP-112")</f>
        <v>WFF LC-2 Medium Pressure GHe (Anti-Geysering) - MP-112</v>
      </c>
      <c r="AK185" s="40" t="str">
        <f ca="1">IFERROR(__xludf.DUMMYFUNCTION("VLOOKUP($D82,IMPORTRANGE(""1F5N2lheBqU_ssv2fEg7XSiyl0_Jtf24RQubw3IWp7fc"",""'LC-2 BOM'!C2:AF1000""),AB$1,FALSE)"),"WFF LC-2 Medium Pressure GHe (Anti-Geysering) - MP-112")</f>
        <v>WFF LC-2 Medium Pressure GHe (Anti-Geysering) - MP-112</v>
      </c>
      <c r="AL185" s="40" t="str">
        <f ca="1">IFERROR(__xludf.DUMMYFUNCTION("VLOOKUP($D82,IMPORTRANGE(""1F5N2lheBqU_ssv2fEg7XSiyl0_Jtf24RQubw3IWp7fc"",""'LC-2 BOM'!C2:AF1000""),AB$1,FALSE)"),"WFF LC-2 Medium Pressure GHe (Anti-Geysering) - MP-112")</f>
        <v>WFF LC-2 Medium Pressure GHe (Anti-Geysering) - MP-112</v>
      </c>
      <c r="AM185" s="40" t="str">
        <f ca="1">IFERROR(__xludf.DUMMYFUNCTION("VLOOKUP($D82,IMPORTRANGE(""1F5N2lheBqU_ssv2fEg7XSiyl0_Jtf24RQubw3IWp7fc"",""'LC-2 BOM'!C2:AF1000""),AB$1,FALSE)"),"WFF LC-2 Medium Pressure GHe (Anti-Geysering) - MP-112")</f>
        <v>WFF LC-2 Medium Pressure GHe (Anti-Geysering) - MP-112</v>
      </c>
      <c r="AN185" s="40" t="str">
        <f ca="1">IFERROR(__xludf.DUMMYFUNCTION("VLOOKUP($D82,IMPORTRANGE(""1F5N2lheBqU_ssv2fEg7XSiyl0_Jtf24RQubw3IWp7fc"",""'LC-2 BOM'!C2:AF1000""),AB$1,FALSE)"),"WFF LC-2 Medium Pressure GHe (Anti-Geysering) - MP-112")</f>
        <v>WFF LC-2 Medium Pressure GHe (Anti-Geysering) - MP-112</v>
      </c>
      <c r="AO185" s="40" t="str">
        <f ca="1">IFERROR(__xludf.DUMMYFUNCTION("VLOOKUP($D82,IMPORTRANGE(""1F5N2lheBqU_ssv2fEg7XSiyl0_Jtf24RQubw3IWp7fc"",""'LC-2 BOM'!C2:AF1000""),AB$1,FALSE)"),"WFF LC-2 Medium Pressure GHe (Anti-Geysering) - MP-112")</f>
        <v>WFF LC-2 Medium Pressure GHe (Anti-Geysering) - MP-112</v>
      </c>
      <c r="AP185" s="40" t="str">
        <f ca="1">IFERROR(__xludf.DUMMYFUNCTION("VLOOKUP($D82,IMPORTRANGE(""1F5N2lheBqU_ssv2fEg7XSiyl0_Jtf24RQubw3IWp7fc"",""'LC-2 BOM'!C2:AF1000""),AB$1,FALSE)"),"WFF LC-2 Medium Pressure GHe (Anti-Geysering) - MP-112")</f>
        <v>WFF LC-2 Medium Pressure GHe (Anti-Geysering) - MP-112</v>
      </c>
      <c r="AQ185" s="40" t="str">
        <f ca="1">IFERROR(__xludf.DUMMYFUNCTION("VLOOKUP($D82,IMPORTRANGE(""1F5N2lheBqU_ssv2fEg7XSiyl0_Jtf24RQubw3IWp7fc"",""'LC-2 BOM'!C2:AF1000""),AB$1,FALSE)"),"WFF LC-2 Medium Pressure GHe (Anti-Geysering) - MP-112")</f>
        <v>WFF LC-2 Medium Pressure GHe (Anti-Geysering) - MP-112</v>
      </c>
      <c r="AR185" s="40" t="str">
        <f ca="1">IFERROR(__xludf.DUMMYFUNCTION("VLOOKUP($D82,IMPORTRANGE(""1F5N2lheBqU_ssv2fEg7XSiyl0_Jtf24RQubw3IWp7fc"",""'LC-2 BOM'!C2:AF1000""),AB$1,FALSE)"),"WFF LC-2 Medium Pressure GHe (Anti-Geysering) - MP-112")</f>
        <v>WFF LC-2 Medium Pressure GHe (Anti-Geysering) - MP-112</v>
      </c>
      <c r="AS185" s="40" t="str">
        <f ca="1">IFERROR(__xludf.DUMMYFUNCTION("VLOOKUP($D82,IMPORTRANGE(""1F5N2lheBqU_ssv2fEg7XSiyl0_Jtf24RQubw3IWp7fc"",""'LC-2 BOM'!C2:AF1000""),AB$1,FALSE)"),"WFF LC-2 Medium Pressure GHe (Anti-Geysering) - MP-112")</f>
        <v>WFF LC-2 Medium Pressure GHe (Anti-Geysering) - MP-112</v>
      </c>
      <c r="AT185" s="40" t="str">
        <f ca="1">IFERROR(__xludf.DUMMYFUNCTION("VLOOKUP($D82,IMPORTRANGE(""1F5N2lheBqU_ssv2fEg7XSiyl0_Jtf24RQubw3IWp7fc"",""'LC-2 BOM'!C2:AF1000""),AB$1,FALSE)"),"WFF LC-2 Medium Pressure GHe (Anti-Geysering) - MP-112")</f>
        <v>WFF LC-2 Medium Pressure GHe (Anti-Geysering) - MP-112</v>
      </c>
      <c r="AU185" s="40" t="str">
        <f ca="1">IFERROR(__xludf.DUMMYFUNCTION("VLOOKUP($D82,IMPORTRANGE(""1F5N2lheBqU_ssv2fEg7XSiyl0_Jtf24RQubw3IWp7fc"",""'LC-2 BOM'!C2:AF1000""),AB$1,FALSE)"),"WFF LC-2 Medium Pressure GHe (Anti-Geysering) - MP-112")</f>
        <v>WFF LC-2 Medium Pressure GHe (Anti-Geysering) - MP-112</v>
      </c>
      <c r="AV185" s="40" t="str">
        <f ca="1">IFERROR(__xludf.DUMMYFUNCTION("VLOOKUP($D82,IMPORTRANGE(""1F5N2lheBqU_ssv2fEg7XSiyl0_Jtf24RQubw3IWp7fc"",""'LC-2 BOM'!C2:AF1000""),AB$1,FALSE)"),"WFF LC-2 Medium Pressure GHe (Anti-Geysering) - MP-112")</f>
        <v>WFF LC-2 Medium Pressure GHe (Anti-Geysering) - MP-112</v>
      </c>
      <c r="AW185" s="40" t="str">
        <f ca="1">IFERROR(__xludf.DUMMYFUNCTION("VLOOKUP($D82,IMPORTRANGE(""1F5N2lheBqU_ssv2fEg7XSiyl0_Jtf24RQubw3IWp7fc"",""'LC-2 BOM'!C2:AF1000""),AB$1,FALSE)"),"WFF LC-2 Medium Pressure GHe (Anti-Geysering) - MP-112")</f>
        <v>WFF LC-2 Medium Pressure GHe (Anti-Geysering) - MP-112</v>
      </c>
      <c r="AX185" s="40" t="str">
        <f ca="1">IFERROR(__xludf.DUMMYFUNCTION("VLOOKUP($D82,IMPORTRANGE(""1F5N2lheBqU_ssv2fEg7XSiyl0_Jtf24RQubw3IWp7fc"",""'LC-2 BOM'!C2:AF1000""),AB$1,FALSE)"),"WFF LC-2 Medium Pressure GHe (Anti-Geysering) - MP-112")</f>
        <v>WFF LC-2 Medium Pressure GHe (Anti-Geysering) - MP-112</v>
      </c>
      <c r="AY185" s="40" t="str">
        <f ca="1">IFERROR(__xludf.DUMMYFUNCTION("VLOOKUP($D82,IMPORTRANGE(""1F5N2lheBqU_ssv2fEg7XSiyl0_Jtf24RQubw3IWp7fc"",""'LC-2 BOM'!C2:AF1000""),AB$1,FALSE)"),"WFF LC-2 Medium Pressure GHe (Anti-Geysering) - MP-112")</f>
        <v>WFF LC-2 Medium Pressure GHe (Anti-Geysering) - MP-112</v>
      </c>
      <c r="AZ185" s="40" t="str">
        <f ca="1">IFERROR(__xludf.DUMMYFUNCTION("VLOOKUP($D82,IMPORTRANGE(""1F5N2lheBqU_ssv2fEg7XSiyl0_Jtf24RQubw3IWp7fc"",""'LC-2 BOM'!C2:AF1000""),AB$1,FALSE)"),"WFF LC-2 Medium Pressure GHe (Anti-Geysering) - MP-112")</f>
        <v>WFF LC-2 Medium Pressure GHe (Anti-Geysering) - MP-112</v>
      </c>
      <c r="BA185" s="40" t="str">
        <f ca="1">IFERROR(__xludf.DUMMYFUNCTION("VLOOKUP($D82,IMPORTRANGE(""1F5N2lheBqU_ssv2fEg7XSiyl0_Jtf24RQubw3IWp7fc"",""'LC-2 BOM'!C2:AF1000""),AB$1,FALSE)"),"WFF LC-2 Medium Pressure GHe (Anti-Geysering) - MP-112")</f>
        <v>WFF LC-2 Medium Pressure GHe (Anti-Geysering) - MP-112</v>
      </c>
    </row>
    <row r="186" spans="1:53" ht="14.25">
      <c r="A186" s="119" t="str">
        <f>CONCATENATE(VLOOKUP(E186,Systems,2,FALSE),"-",VLOOKUP(F186,Subsystems,2,FALSE),"-",VLOOKUP(G186,Components,2,FALSE),"-",VLOOKUP(R186,Metrics,2,FALSE),"-",B186)</f>
        <v>GHe-He-FM-MFs-502</v>
      </c>
      <c r="B186" s="100">
        <v>502</v>
      </c>
      <c r="C186" s="273" t="s">
        <v>507</v>
      </c>
      <c r="D186" s="279" t="s">
        <v>508</v>
      </c>
      <c r="E186" s="99" t="s">
        <v>481</v>
      </c>
      <c r="F186" s="99" t="s">
        <v>509</v>
      </c>
      <c r="G186" s="99" t="s">
        <v>168</v>
      </c>
      <c r="H186" s="99" t="s">
        <v>147</v>
      </c>
      <c r="I186" s="100" t="str">
        <f>VLOOKUP(L186,InterfaceCards,2,FALSE)</f>
        <v>N2</v>
      </c>
      <c r="J186" s="39" t="str">
        <f>VLOOKUP(I186,'REF - Interface Cards'!$F$2:$G$11,2,FALSE)</f>
        <v>CB3</v>
      </c>
      <c r="K186" s="267">
        <f>VLOOKUP(L186,InterfaceCards,3,FALSE)</f>
        <v>5</v>
      </c>
      <c r="L186" s="99" t="s">
        <v>510</v>
      </c>
      <c r="M186" s="99">
        <v>1</v>
      </c>
      <c r="N186" s="96" t="s">
        <v>91</v>
      </c>
      <c r="O186" s="99" t="s">
        <v>313</v>
      </c>
      <c r="P186" s="99" t="s">
        <v>335</v>
      </c>
      <c r="Q186" s="99" t="s">
        <v>338</v>
      </c>
      <c r="R186" s="119" t="s">
        <v>329</v>
      </c>
      <c r="S186" s="119" t="s">
        <v>330</v>
      </c>
      <c r="T186" s="100"/>
      <c r="U186" s="205"/>
      <c r="V186" s="205" t="b">
        <v>0</v>
      </c>
      <c r="W186" s="115" t="str">
        <f>CONCATENATE(L186,":",N186)</f>
        <v>AI15:00</v>
      </c>
      <c r="X186" s="40" t="str">
        <f ca="1">IFERROR(__xludf.DUMMYFUNCTION("VLOOKUP($D475,IMPORTRANGE(""1F5N2lheBqU_ssv2fEg7XSiyl0_Jtf24RQubw3IWp7fc"",""'LC-2 BOM'!C2:AF1000""),X$1,FALSE)"),"04C706")</f>
        <v>04C706</v>
      </c>
      <c r="Y186" s="40" t="str">
        <f ca="1">IFERROR(__xludf.DUMMYFUNCTION("VLOOKUP($D475,IMPORTRANGE(""1zGeY54V42y3h6ga3LEauokEcjIAfHuNXKCYKLfLWtMI"",""'LC-2 BOM'!C2:AF900""),Y$1,FALSE)"),"Flow Meter")</f>
        <v>Flow Meter</v>
      </c>
      <c r="Z186" s="40" t="str">
        <f ca="1">IFERROR(__xludf.DUMMYFUNCTION("VLOOKUP($D475,IMPORTRANGE(""1zGeY54V42y3h6ga3LEauokEcjIAfHuNXKCYKLfLWtMI"",""'LC-2 BOM'!C2:AF900""),Y$1,FALSE)"),"Flow Meter")</f>
        <v>Flow Meter</v>
      </c>
      <c r="AA186" s="40" t="str">
        <f ca="1">IFERROR(__xludf.DUMMYFUNCTION("VLOOKUP($D475,IMPORTRANGE(""1zGeY54V42y3h6ga3LEauokEcjIAfHuNXKCYKLfLWtMI"",""'LC-2 BOM'!C2:AF900""),Y$1,FALSE)"),"Flow Meter")</f>
        <v>Flow Meter</v>
      </c>
      <c r="AB186" s="40" t="str">
        <f ca="1">IFERROR(__xludf.DUMMYFUNCTION("VLOOKUP($D475,IMPORTRANGE(""1F5N2lheBqU_ssv2fEg7XSiyl0_Jtf24RQubw3IWp7fc"",""'LC-2 BOM'!C2:AF1000""),AB$1,FALSE)"),"WFF LC-2 Medium Pressure GHe (Anti-Geysering) - MP-112")</f>
        <v>WFF LC-2 Medium Pressure GHe (Anti-Geysering) - MP-112</v>
      </c>
      <c r="AC186" s="40" t="str">
        <f ca="1">IFERROR(__xludf.DUMMYFUNCTION("VLOOKUP($D475,IMPORTRANGE(""1F5N2lheBqU_ssv2fEg7XSiyl0_Jtf24RQubw3IWp7fc"",""'LC-2 BOM'!C2:AF1000""),AB$1,FALSE)"),"WFF LC-2 Medium Pressure GHe (Anti-Geysering) - MP-112")</f>
        <v>WFF LC-2 Medium Pressure GHe (Anti-Geysering) - MP-112</v>
      </c>
      <c r="AD186" s="40" t="str">
        <f ca="1">IFERROR(__xludf.DUMMYFUNCTION("VLOOKUP($D475,IMPORTRANGE(""1F5N2lheBqU_ssv2fEg7XSiyl0_Jtf24RQubw3IWp7fc"",""'LC-2 BOM'!C2:AF1000""),AB$1,FALSE)"),"WFF LC-2 Medium Pressure GHe (Anti-Geysering) - MP-112")</f>
        <v>WFF LC-2 Medium Pressure GHe (Anti-Geysering) - MP-112</v>
      </c>
      <c r="AE186" s="40" t="str">
        <f ca="1">IFERROR(__xludf.DUMMYFUNCTION("VLOOKUP($D475,IMPORTRANGE(""1F5N2lheBqU_ssv2fEg7XSiyl0_Jtf24RQubw3IWp7fc"",""'LC-2 BOM'!C2:AF1000""),AB$1,FALSE)"),"WFF LC-2 Medium Pressure GHe (Anti-Geysering) - MP-112")</f>
        <v>WFF LC-2 Medium Pressure GHe (Anti-Geysering) - MP-112</v>
      </c>
      <c r="AF186" s="40" t="str">
        <f ca="1">IFERROR(__xludf.DUMMYFUNCTION("VLOOKUP($D475,IMPORTRANGE(""1F5N2lheBqU_ssv2fEg7XSiyl0_Jtf24RQubw3IWp7fc"",""'LC-2 BOM'!C2:AF1000""),AB$1,FALSE)"),"WFF LC-2 Medium Pressure GHe (Anti-Geysering) - MP-112")</f>
        <v>WFF LC-2 Medium Pressure GHe (Anti-Geysering) - MP-112</v>
      </c>
      <c r="AG186" s="40" t="str">
        <f ca="1">IFERROR(__xludf.DUMMYFUNCTION("VLOOKUP($D475,IMPORTRANGE(""1F5N2lheBqU_ssv2fEg7XSiyl0_Jtf24RQubw3IWp7fc"",""'LC-2 BOM'!C2:AF1000""),AB$1,FALSE)"),"WFF LC-2 Medium Pressure GHe (Anti-Geysering) - MP-112")</f>
        <v>WFF LC-2 Medium Pressure GHe (Anti-Geysering) - MP-112</v>
      </c>
      <c r="AH186" s="40" t="str">
        <f ca="1">IFERROR(__xludf.DUMMYFUNCTION("VLOOKUP($D475,IMPORTRANGE(""1F5N2lheBqU_ssv2fEg7XSiyl0_Jtf24RQubw3IWp7fc"",""'LC-2 BOM'!C2:AF1000""),AB$1,FALSE)"),"WFF LC-2 Medium Pressure GHe (Anti-Geysering) - MP-112")</f>
        <v>WFF LC-2 Medium Pressure GHe (Anti-Geysering) - MP-112</v>
      </c>
      <c r="AI186" s="40" t="str">
        <f ca="1">IFERROR(__xludf.DUMMYFUNCTION("VLOOKUP($D475,IMPORTRANGE(""1F5N2lheBqU_ssv2fEg7XSiyl0_Jtf24RQubw3IWp7fc"",""'LC-2 BOM'!C2:AF1000""),AB$1,FALSE)"),"WFF LC-2 Medium Pressure GHe (Anti-Geysering) - MP-112")</f>
        <v>WFF LC-2 Medium Pressure GHe (Anti-Geysering) - MP-112</v>
      </c>
      <c r="AJ186" s="40" t="str">
        <f ca="1">IFERROR(__xludf.DUMMYFUNCTION("VLOOKUP($D475,IMPORTRANGE(""1F5N2lheBqU_ssv2fEg7XSiyl0_Jtf24RQubw3IWp7fc"",""'LC-2 BOM'!C2:AF1000""),AB$1,FALSE)"),"WFF LC-2 Medium Pressure GHe (Anti-Geysering) - MP-112")</f>
        <v>WFF LC-2 Medium Pressure GHe (Anti-Geysering) - MP-112</v>
      </c>
      <c r="AK186" s="40" t="str">
        <f ca="1">IFERROR(__xludf.DUMMYFUNCTION("VLOOKUP($D475,IMPORTRANGE(""1F5N2lheBqU_ssv2fEg7XSiyl0_Jtf24RQubw3IWp7fc"",""'LC-2 BOM'!C2:AF1000""),AB$1,FALSE)"),"WFF LC-2 Medium Pressure GHe (Anti-Geysering) - MP-112")</f>
        <v>WFF LC-2 Medium Pressure GHe (Anti-Geysering) - MP-112</v>
      </c>
      <c r="AL186" s="40" t="str">
        <f ca="1">IFERROR(__xludf.DUMMYFUNCTION("VLOOKUP($D475,IMPORTRANGE(""1F5N2lheBqU_ssv2fEg7XSiyl0_Jtf24RQubw3IWp7fc"",""'LC-2 BOM'!C2:AF1000""),AB$1,FALSE)"),"WFF LC-2 Medium Pressure GHe (Anti-Geysering) - MP-112")</f>
        <v>WFF LC-2 Medium Pressure GHe (Anti-Geysering) - MP-112</v>
      </c>
      <c r="AM186" s="40" t="str">
        <f ca="1">IFERROR(__xludf.DUMMYFUNCTION("VLOOKUP($D475,IMPORTRANGE(""1F5N2lheBqU_ssv2fEg7XSiyl0_Jtf24RQubw3IWp7fc"",""'LC-2 BOM'!C2:AF1000""),AB$1,FALSE)"),"WFF LC-2 Medium Pressure GHe (Anti-Geysering) - MP-112")</f>
        <v>WFF LC-2 Medium Pressure GHe (Anti-Geysering) - MP-112</v>
      </c>
      <c r="AN186" s="40" t="str">
        <f ca="1">IFERROR(__xludf.DUMMYFUNCTION("VLOOKUP($D475,IMPORTRANGE(""1F5N2lheBqU_ssv2fEg7XSiyl0_Jtf24RQubw3IWp7fc"",""'LC-2 BOM'!C2:AF1000""),AB$1,FALSE)"),"WFF LC-2 Medium Pressure GHe (Anti-Geysering) - MP-112")</f>
        <v>WFF LC-2 Medium Pressure GHe (Anti-Geysering) - MP-112</v>
      </c>
      <c r="AO186" s="40" t="str">
        <f ca="1">IFERROR(__xludf.DUMMYFUNCTION("VLOOKUP($D475,IMPORTRANGE(""1F5N2lheBqU_ssv2fEg7XSiyl0_Jtf24RQubw3IWp7fc"",""'LC-2 BOM'!C2:AF1000""),AB$1,FALSE)"),"WFF LC-2 Medium Pressure GHe (Anti-Geysering) - MP-112")</f>
        <v>WFF LC-2 Medium Pressure GHe (Anti-Geysering) - MP-112</v>
      </c>
      <c r="AP186" s="40" t="str">
        <f ca="1">IFERROR(__xludf.DUMMYFUNCTION("VLOOKUP($D475,IMPORTRANGE(""1F5N2lheBqU_ssv2fEg7XSiyl0_Jtf24RQubw3IWp7fc"",""'LC-2 BOM'!C2:AF1000""),AB$1,FALSE)"),"WFF LC-2 Medium Pressure GHe (Anti-Geysering) - MP-112")</f>
        <v>WFF LC-2 Medium Pressure GHe (Anti-Geysering) - MP-112</v>
      </c>
      <c r="AQ186" s="40" t="str">
        <f ca="1">IFERROR(__xludf.DUMMYFUNCTION("VLOOKUP($D475,IMPORTRANGE(""1F5N2lheBqU_ssv2fEg7XSiyl0_Jtf24RQubw3IWp7fc"",""'LC-2 BOM'!C2:AF1000""),AB$1,FALSE)"),"WFF LC-2 Medium Pressure GHe (Anti-Geysering) - MP-112")</f>
        <v>WFF LC-2 Medium Pressure GHe (Anti-Geysering) - MP-112</v>
      </c>
      <c r="AR186" s="40" t="str">
        <f ca="1">IFERROR(__xludf.DUMMYFUNCTION("VLOOKUP($D475,IMPORTRANGE(""1F5N2lheBqU_ssv2fEg7XSiyl0_Jtf24RQubw3IWp7fc"",""'LC-2 BOM'!C2:AF1000""),AB$1,FALSE)"),"WFF LC-2 Medium Pressure GHe (Anti-Geysering) - MP-112")</f>
        <v>WFF LC-2 Medium Pressure GHe (Anti-Geysering) - MP-112</v>
      </c>
      <c r="AS186" s="40" t="str">
        <f ca="1">IFERROR(__xludf.DUMMYFUNCTION("VLOOKUP($D475,IMPORTRANGE(""1F5N2lheBqU_ssv2fEg7XSiyl0_Jtf24RQubw3IWp7fc"",""'LC-2 BOM'!C2:AF1000""),AB$1,FALSE)"),"WFF LC-2 Medium Pressure GHe (Anti-Geysering) - MP-112")</f>
        <v>WFF LC-2 Medium Pressure GHe (Anti-Geysering) - MP-112</v>
      </c>
      <c r="AT186" s="40" t="str">
        <f ca="1">IFERROR(__xludf.DUMMYFUNCTION("VLOOKUP($D475,IMPORTRANGE(""1F5N2lheBqU_ssv2fEg7XSiyl0_Jtf24RQubw3IWp7fc"",""'LC-2 BOM'!C2:AF1000""),AB$1,FALSE)"),"WFF LC-2 Medium Pressure GHe (Anti-Geysering) - MP-112")</f>
        <v>WFF LC-2 Medium Pressure GHe (Anti-Geysering) - MP-112</v>
      </c>
      <c r="AU186" s="40" t="str">
        <f ca="1">IFERROR(__xludf.DUMMYFUNCTION("VLOOKUP($D475,IMPORTRANGE(""1F5N2lheBqU_ssv2fEg7XSiyl0_Jtf24RQubw3IWp7fc"",""'LC-2 BOM'!C2:AF1000""),AB$1,FALSE)"),"WFF LC-2 Medium Pressure GHe (Anti-Geysering) - MP-112")</f>
        <v>WFF LC-2 Medium Pressure GHe (Anti-Geysering) - MP-112</v>
      </c>
      <c r="AV186" s="40" t="str">
        <f ca="1">IFERROR(__xludf.DUMMYFUNCTION("VLOOKUP($D475,IMPORTRANGE(""1F5N2lheBqU_ssv2fEg7XSiyl0_Jtf24RQubw3IWp7fc"",""'LC-2 BOM'!C2:AF1000""),AB$1,FALSE)"),"WFF LC-2 Medium Pressure GHe (Anti-Geysering) - MP-112")</f>
        <v>WFF LC-2 Medium Pressure GHe (Anti-Geysering) - MP-112</v>
      </c>
      <c r="AW186" s="40" t="str">
        <f ca="1">IFERROR(__xludf.DUMMYFUNCTION("VLOOKUP($D475,IMPORTRANGE(""1F5N2lheBqU_ssv2fEg7XSiyl0_Jtf24RQubw3IWp7fc"",""'LC-2 BOM'!C2:AF1000""),AB$1,FALSE)"),"WFF LC-2 Medium Pressure GHe (Anti-Geysering) - MP-112")</f>
        <v>WFF LC-2 Medium Pressure GHe (Anti-Geysering) - MP-112</v>
      </c>
      <c r="AX186" s="40" t="str">
        <f ca="1">IFERROR(__xludf.DUMMYFUNCTION("VLOOKUP($D475,IMPORTRANGE(""1F5N2lheBqU_ssv2fEg7XSiyl0_Jtf24RQubw3IWp7fc"",""'LC-2 BOM'!C2:AF1000""),AB$1,FALSE)"),"WFF LC-2 Medium Pressure GHe (Anti-Geysering) - MP-112")</f>
        <v>WFF LC-2 Medium Pressure GHe (Anti-Geysering) - MP-112</v>
      </c>
      <c r="AY186" s="40" t="str">
        <f ca="1">IFERROR(__xludf.DUMMYFUNCTION("VLOOKUP($D475,IMPORTRANGE(""1F5N2lheBqU_ssv2fEg7XSiyl0_Jtf24RQubw3IWp7fc"",""'LC-2 BOM'!C2:AF1000""),AB$1,FALSE)"),"WFF LC-2 Medium Pressure GHe (Anti-Geysering) - MP-112")</f>
        <v>WFF LC-2 Medium Pressure GHe (Anti-Geysering) - MP-112</v>
      </c>
      <c r="AZ186" s="40" t="str">
        <f ca="1">IFERROR(__xludf.DUMMYFUNCTION("VLOOKUP($D475,IMPORTRANGE(""1F5N2lheBqU_ssv2fEg7XSiyl0_Jtf24RQubw3IWp7fc"",""'LC-2 BOM'!C2:AF1000""),AB$1,FALSE)"),"WFF LC-2 Medium Pressure GHe (Anti-Geysering) - MP-112")</f>
        <v>WFF LC-2 Medium Pressure GHe (Anti-Geysering) - MP-112</v>
      </c>
      <c r="BA186" s="40" t="str">
        <f ca="1">IFERROR(__xludf.DUMMYFUNCTION("VLOOKUP($D475,IMPORTRANGE(""1F5N2lheBqU_ssv2fEg7XSiyl0_Jtf24RQubw3IWp7fc"",""'LC-2 BOM'!C2:AF1000""),AB$1,FALSE)"),"WFF LC-2 Medium Pressure GHe (Anti-Geysering) - MP-112")</f>
        <v>WFF LC-2 Medium Pressure GHe (Anti-Geysering) - MP-112</v>
      </c>
    </row>
    <row r="187" spans="1:53" ht="14.25">
      <c r="A187" s="119" t="str">
        <f>CONCATENATE(VLOOKUP(E187,Systems,2,FALSE),"-",VLOOKUP(F187,Subsystems,2,FALSE),"-",VLOOKUP(G187,Components,2,FALSE),"-",VLOOKUP(R187,Metrics,2,FALSE),"-",B187)</f>
        <v>GHe-He-FM-MFs-503</v>
      </c>
      <c r="B187" s="100">
        <v>503</v>
      </c>
      <c r="C187" s="273" t="s">
        <v>511</v>
      </c>
      <c r="D187" s="279" t="s">
        <v>512</v>
      </c>
      <c r="E187" s="99" t="s">
        <v>481</v>
      </c>
      <c r="F187" s="99" t="s">
        <v>509</v>
      </c>
      <c r="G187" s="99" t="s">
        <v>168</v>
      </c>
      <c r="H187" s="99" t="s">
        <v>147</v>
      </c>
      <c r="I187" s="100" t="str">
        <f>VLOOKUP(L187,InterfaceCards,2,FALSE)</f>
        <v>N2</v>
      </c>
      <c r="J187" s="39" t="str">
        <f>VLOOKUP(I187,'REF - Interface Cards'!$F$2:$G$11,2,FALSE)</f>
        <v>CB3</v>
      </c>
      <c r="K187" s="267">
        <f>VLOOKUP(L187,InterfaceCards,3,FALSE)</f>
        <v>5</v>
      </c>
      <c r="L187" s="99" t="s">
        <v>510</v>
      </c>
      <c r="M187" s="99">
        <v>2</v>
      </c>
      <c r="N187" s="96" t="s">
        <v>104</v>
      </c>
      <c r="O187" s="99" t="s">
        <v>313</v>
      </c>
      <c r="P187" s="99" t="s">
        <v>335</v>
      </c>
      <c r="Q187" s="99" t="s">
        <v>338</v>
      </c>
      <c r="R187" s="119" t="s">
        <v>329</v>
      </c>
      <c r="S187" s="119" t="s">
        <v>330</v>
      </c>
      <c r="T187" s="100"/>
      <c r="U187" s="205"/>
      <c r="V187" s="205" t="b">
        <v>0</v>
      </c>
      <c r="W187" s="115" t="str">
        <f>CONCATENATE(L187,":",N187)</f>
        <v>AI15:01</v>
      </c>
      <c r="X187" s="40" t="str">
        <f ca="1">IFERROR(__xludf.DUMMYFUNCTION("VLOOKUP($D475,IMPORTRANGE(""1F5N2lheBqU_ssv2fEg7XSiyl0_Jtf24RQubw3IWp7fc"",""'LC-2 BOM'!C2:AF1000""),X$1,FALSE)"),"04C706")</f>
        <v>04C706</v>
      </c>
      <c r="Y187" s="40" t="str">
        <f ca="1">IFERROR(__xludf.DUMMYFUNCTION("VLOOKUP($D476,IMPORTRANGE(""1zGeY54V42y3h6ga3LEauokEcjIAfHuNXKCYKLfLWtMI"",""'LC-2 BOM'!C2:AF900""),Y$1,FALSE)"),"Flow Meter")</f>
        <v>Flow Meter</v>
      </c>
      <c r="Z187" s="40" t="str">
        <f ca="1">IFERROR(__xludf.DUMMYFUNCTION("VLOOKUP($D476,IMPORTRANGE(""1zGeY54V42y3h6ga3LEauokEcjIAfHuNXKCYKLfLWtMI"",""'LC-2 BOM'!C2:AF900""),Y$1,FALSE)"),"Flow Meter")</f>
        <v>Flow Meter</v>
      </c>
      <c r="AA187" s="40" t="str">
        <f ca="1">IFERROR(__xludf.DUMMYFUNCTION("VLOOKUP($D476,IMPORTRANGE(""1zGeY54V42y3h6ga3LEauokEcjIAfHuNXKCYKLfLWtMI"",""'LC-2 BOM'!C2:AF900""),Y$1,FALSE)"),"Flow Meter")</f>
        <v>Flow Meter</v>
      </c>
      <c r="AB187" s="40" t="str">
        <f ca="1">IFERROR(__xludf.DUMMYFUNCTION("VLOOKUP($D476,IMPORTRANGE(""1F5N2lheBqU_ssv2fEg7XSiyl0_Jtf24RQubw3IWp7fc"",""'LC-2 BOM'!C2:AF1000""),AB$1,FALSE)"),"WFF LC-2 Medium Pressure GHe (Anti-Geysering) - MP-112")</f>
        <v>WFF LC-2 Medium Pressure GHe (Anti-Geysering) - MP-112</v>
      </c>
      <c r="AC187" s="40" t="str">
        <f ca="1">IFERROR(__xludf.DUMMYFUNCTION("VLOOKUP($D476,IMPORTRANGE(""1F5N2lheBqU_ssv2fEg7XSiyl0_Jtf24RQubw3IWp7fc"",""'LC-2 BOM'!C2:AF1000""),AB$1,FALSE)"),"WFF LC-2 Medium Pressure GHe (Anti-Geysering) - MP-112")</f>
        <v>WFF LC-2 Medium Pressure GHe (Anti-Geysering) - MP-112</v>
      </c>
      <c r="AD187" s="40" t="str">
        <f ca="1">IFERROR(__xludf.DUMMYFUNCTION("VLOOKUP($D476,IMPORTRANGE(""1F5N2lheBqU_ssv2fEg7XSiyl0_Jtf24RQubw3IWp7fc"",""'LC-2 BOM'!C2:AF1000""),AB$1,FALSE)"),"WFF LC-2 Medium Pressure GHe (Anti-Geysering) - MP-112")</f>
        <v>WFF LC-2 Medium Pressure GHe (Anti-Geysering) - MP-112</v>
      </c>
      <c r="AE187" s="40" t="str">
        <f ca="1">IFERROR(__xludf.DUMMYFUNCTION("VLOOKUP($D476,IMPORTRANGE(""1F5N2lheBqU_ssv2fEg7XSiyl0_Jtf24RQubw3IWp7fc"",""'LC-2 BOM'!C2:AF1000""),AB$1,FALSE)"),"WFF LC-2 Medium Pressure GHe (Anti-Geysering) - MP-112")</f>
        <v>WFF LC-2 Medium Pressure GHe (Anti-Geysering) - MP-112</v>
      </c>
      <c r="AF187" s="40" t="str">
        <f ca="1">IFERROR(__xludf.DUMMYFUNCTION("VLOOKUP($D476,IMPORTRANGE(""1F5N2lheBqU_ssv2fEg7XSiyl0_Jtf24RQubw3IWp7fc"",""'LC-2 BOM'!C2:AF1000""),AB$1,FALSE)"),"WFF LC-2 Medium Pressure GHe (Anti-Geysering) - MP-112")</f>
        <v>WFF LC-2 Medium Pressure GHe (Anti-Geysering) - MP-112</v>
      </c>
      <c r="AG187" s="40" t="str">
        <f ca="1">IFERROR(__xludf.DUMMYFUNCTION("VLOOKUP($D476,IMPORTRANGE(""1F5N2lheBqU_ssv2fEg7XSiyl0_Jtf24RQubw3IWp7fc"",""'LC-2 BOM'!C2:AF1000""),AB$1,FALSE)"),"WFF LC-2 Medium Pressure GHe (Anti-Geysering) - MP-112")</f>
        <v>WFF LC-2 Medium Pressure GHe (Anti-Geysering) - MP-112</v>
      </c>
      <c r="AH187" s="40" t="str">
        <f ca="1">IFERROR(__xludf.DUMMYFUNCTION("VLOOKUP($D476,IMPORTRANGE(""1F5N2lheBqU_ssv2fEg7XSiyl0_Jtf24RQubw3IWp7fc"",""'LC-2 BOM'!C2:AF1000""),AB$1,FALSE)"),"WFF LC-2 Medium Pressure GHe (Anti-Geysering) - MP-112")</f>
        <v>WFF LC-2 Medium Pressure GHe (Anti-Geysering) - MP-112</v>
      </c>
      <c r="AI187" s="40" t="str">
        <f ca="1">IFERROR(__xludf.DUMMYFUNCTION("VLOOKUP($D476,IMPORTRANGE(""1F5N2lheBqU_ssv2fEg7XSiyl0_Jtf24RQubw3IWp7fc"",""'LC-2 BOM'!C2:AF1000""),AB$1,FALSE)"),"WFF LC-2 Medium Pressure GHe (Anti-Geysering) - MP-112")</f>
        <v>WFF LC-2 Medium Pressure GHe (Anti-Geysering) - MP-112</v>
      </c>
      <c r="AJ187" s="40" t="str">
        <f ca="1">IFERROR(__xludf.DUMMYFUNCTION("VLOOKUP($D476,IMPORTRANGE(""1F5N2lheBqU_ssv2fEg7XSiyl0_Jtf24RQubw3IWp7fc"",""'LC-2 BOM'!C2:AF1000""),AB$1,FALSE)"),"WFF LC-2 Medium Pressure GHe (Anti-Geysering) - MP-112")</f>
        <v>WFF LC-2 Medium Pressure GHe (Anti-Geysering) - MP-112</v>
      </c>
      <c r="AK187" s="40" t="str">
        <f ca="1">IFERROR(__xludf.DUMMYFUNCTION("VLOOKUP($D476,IMPORTRANGE(""1F5N2lheBqU_ssv2fEg7XSiyl0_Jtf24RQubw3IWp7fc"",""'LC-2 BOM'!C2:AF1000""),AB$1,FALSE)"),"WFF LC-2 Medium Pressure GHe (Anti-Geysering) - MP-112")</f>
        <v>WFF LC-2 Medium Pressure GHe (Anti-Geysering) - MP-112</v>
      </c>
      <c r="AL187" s="40" t="str">
        <f ca="1">IFERROR(__xludf.DUMMYFUNCTION("VLOOKUP($D476,IMPORTRANGE(""1F5N2lheBqU_ssv2fEg7XSiyl0_Jtf24RQubw3IWp7fc"",""'LC-2 BOM'!C2:AF1000""),AB$1,FALSE)"),"WFF LC-2 Medium Pressure GHe (Anti-Geysering) - MP-112")</f>
        <v>WFF LC-2 Medium Pressure GHe (Anti-Geysering) - MP-112</v>
      </c>
      <c r="AM187" s="40" t="str">
        <f ca="1">IFERROR(__xludf.DUMMYFUNCTION("VLOOKUP($D476,IMPORTRANGE(""1F5N2lheBqU_ssv2fEg7XSiyl0_Jtf24RQubw3IWp7fc"",""'LC-2 BOM'!C2:AF1000""),AB$1,FALSE)"),"WFF LC-2 Medium Pressure GHe (Anti-Geysering) - MP-112")</f>
        <v>WFF LC-2 Medium Pressure GHe (Anti-Geysering) - MP-112</v>
      </c>
      <c r="AN187" s="40" t="str">
        <f ca="1">IFERROR(__xludf.DUMMYFUNCTION("VLOOKUP($D476,IMPORTRANGE(""1F5N2lheBqU_ssv2fEg7XSiyl0_Jtf24RQubw3IWp7fc"",""'LC-2 BOM'!C2:AF1000""),AB$1,FALSE)"),"WFF LC-2 Medium Pressure GHe (Anti-Geysering) - MP-112")</f>
        <v>WFF LC-2 Medium Pressure GHe (Anti-Geysering) - MP-112</v>
      </c>
      <c r="AO187" s="40" t="str">
        <f ca="1">IFERROR(__xludf.DUMMYFUNCTION("VLOOKUP($D476,IMPORTRANGE(""1F5N2lheBqU_ssv2fEg7XSiyl0_Jtf24RQubw3IWp7fc"",""'LC-2 BOM'!C2:AF1000""),AB$1,FALSE)"),"WFF LC-2 Medium Pressure GHe (Anti-Geysering) - MP-112")</f>
        <v>WFF LC-2 Medium Pressure GHe (Anti-Geysering) - MP-112</v>
      </c>
      <c r="AP187" s="40" t="str">
        <f ca="1">IFERROR(__xludf.DUMMYFUNCTION("VLOOKUP($D476,IMPORTRANGE(""1F5N2lheBqU_ssv2fEg7XSiyl0_Jtf24RQubw3IWp7fc"",""'LC-2 BOM'!C2:AF1000""),AB$1,FALSE)"),"WFF LC-2 Medium Pressure GHe (Anti-Geysering) - MP-112")</f>
        <v>WFF LC-2 Medium Pressure GHe (Anti-Geysering) - MP-112</v>
      </c>
      <c r="AQ187" s="40" t="str">
        <f ca="1">IFERROR(__xludf.DUMMYFUNCTION("VLOOKUP($D476,IMPORTRANGE(""1F5N2lheBqU_ssv2fEg7XSiyl0_Jtf24RQubw3IWp7fc"",""'LC-2 BOM'!C2:AF1000""),AB$1,FALSE)"),"WFF LC-2 Medium Pressure GHe (Anti-Geysering) - MP-112")</f>
        <v>WFF LC-2 Medium Pressure GHe (Anti-Geysering) - MP-112</v>
      </c>
      <c r="AR187" s="40" t="str">
        <f ca="1">IFERROR(__xludf.DUMMYFUNCTION("VLOOKUP($D476,IMPORTRANGE(""1F5N2lheBqU_ssv2fEg7XSiyl0_Jtf24RQubw3IWp7fc"",""'LC-2 BOM'!C2:AF1000""),AB$1,FALSE)"),"WFF LC-2 Medium Pressure GHe (Anti-Geysering) - MP-112")</f>
        <v>WFF LC-2 Medium Pressure GHe (Anti-Geysering) - MP-112</v>
      </c>
      <c r="AS187" s="40" t="str">
        <f ca="1">IFERROR(__xludf.DUMMYFUNCTION("VLOOKUP($D476,IMPORTRANGE(""1F5N2lheBqU_ssv2fEg7XSiyl0_Jtf24RQubw3IWp7fc"",""'LC-2 BOM'!C2:AF1000""),AB$1,FALSE)"),"WFF LC-2 Medium Pressure GHe (Anti-Geysering) - MP-112")</f>
        <v>WFF LC-2 Medium Pressure GHe (Anti-Geysering) - MP-112</v>
      </c>
      <c r="AT187" s="40" t="str">
        <f ca="1">IFERROR(__xludf.DUMMYFUNCTION("VLOOKUP($D476,IMPORTRANGE(""1F5N2lheBqU_ssv2fEg7XSiyl0_Jtf24RQubw3IWp7fc"",""'LC-2 BOM'!C2:AF1000""),AB$1,FALSE)"),"WFF LC-2 Medium Pressure GHe (Anti-Geysering) - MP-112")</f>
        <v>WFF LC-2 Medium Pressure GHe (Anti-Geysering) - MP-112</v>
      </c>
      <c r="AU187" s="40" t="str">
        <f ca="1">IFERROR(__xludf.DUMMYFUNCTION("VLOOKUP($D476,IMPORTRANGE(""1F5N2lheBqU_ssv2fEg7XSiyl0_Jtf24RQubw3IWp7fc"",""'LC-2 BOM'!C2:AF1000""),AB$1,FALSE)"),"WFF LC-2 Medium Pressure GHe (Anti-Geysering) - MP-112")</f>
        <v>WFF LC-2 Medium Pressure GHe (Anti-Geysering) - MP-112</v>
      </c>
      <c r="AV187" s="40" t="str">
        <f ca="1">IFERROR(__xludf.DUMMYFUNCTION("VLOOKUP($D476,IMPORTRANGE(""1F5N2lheBqU_ssv2fEg7XSiyl0_Jtf24RQubw3IWp7fc"",""'LC-2 BOM'!C2:AF1000""),AB$1,FALSE)"),"WFF LC-2 Medium Pressure GHe (Anti-Geysering) - MP-112")</f>
        <v>WFF LC-2 Medium Pressure GHe (Anti-Geysering) - MP-112</v>
      </c>
      <c r="AW187" s="40" t="str">
        <f ca="1">IFERROR(__xludf.DUMMYFUNCTION("VLOOKUP($D476,IMPORTRANGE(""1F5N2lheBqU_ssv2fEg7XSiyl0_Jtf24RQubw3IWp7fc"",""'LC-2 BOM'!C2:AF1000""),AB$1,FALSE)"),"WFF LC-2 Medium Pressure GHe (Anti-Geysering) - MP-112")</f>
        <v>WFF LC-2 Medium Pressure GHe (Anti-Geysering) - MP-112</v>
      </c>
      <c r="AX187" s="40" t="str">
        <f ca="1">IFERROR(__xludf.DUMMYFUNCTION("VLOOKUP($D476,IMPORTRANGE(""1F5N2lheBqU_ssv2fEg7XSiyl0_Jtf24RQubw3IWp7fc"",""'LC-2 BOM'!C2:AF1000""),AB$1,FALSE)"),"WFF LC-2 Medium Pressure GHe (Anti-Geysering) - MP-112")</f>
        <v>WFF LC-2 Medium Pressure GHe (Anti-Geysering) - MP-112</v>
      </c>
      <c r="AY187" s="40" t="str">
        <f ca="1">IFERROR(__xludf.DUMMYFUNCTION("VLOOKUP($D476,IMPORTRANGE(""1F5N2lheBqU_ssv2fEg7XSiyl0_Jtf24RQubw3IWp7fc"",""'LC-2 BOM'!C2:AF1000""),AB$1,FALSE)"),"WFF LC-2 Medium Pressure GHe (Anti-Geysering) - MP-112")</f>
        <v>WFF LC-2 Medium Pressure GHe (Anti-Geysering) - MP-112</v>
      </c>
      <c r="AZ187" s="40" t="str">
        <f ca="1">IFERROR(__xludf.DUMMYFUNCTION("VLOOKUP($D476,IMPORTRANGE(""1F5N2lheBqU_ssv2fEg7XSiyl0_Jtf24RQubw3IWp7fc"",""'LC-2 BOM'!C2:AF1000""),AB$1,FALSE)"),"WFF LC-2 Medium Pressure GHe (Anti-Geysering) - MP-112")</f>
        <v>WFF LC-2 Medium Pressure GHe (Anti-Geysering) - MP-112</v>
      </c>
      <c r="BA187" s="40" t="str">
        <f ca="1">IFERROR(__xludf.DUMMYFUNCTION("VLOOKUP($D476,IMPORTRANGE(""1F5N2lheBqU_ssv2fEg7XSiyl0_Jtf24RQubw3IWp7fc"",""'LC-2 BOM'!C2:AF1000""),AB$1,FALSE)"),"WFF LC-2 Medium Pressure GHe (Anti-Geysering) - MP-112")</f>
        <v>WFF LC-2 Medium Pressure GHe (Anti-Geysering) - MP-112</v>
      </c>
    </row>
    <row r="188" spans="1:53" ht="14.25">
      <c r="A188" s="119" t="str">
        <f>CONCATENATE(VLOOKUP(E188,Systems,2,FALSE),"-",VLOOKUP(F188,Subsystems,2,FALSE),"-",VLOOKUP(G188,Components,2,FALSE),"-",VLOOKUP(R188,Metrics,2,FALSE),"-",B188)</f>
        <v>GHe-STR-PRS-Ps-48</v>
      </c>
      <c r="B188" s="100">
        <v>48</v>
      </c>
      <c r="C188" s="99" t="s">
        <v>513</v>
      </c>
      <c r="D188" s="104" t="s">
        <v>514</v>
      </c>
      <c r="E188" s="99" t="s">
        <v>481</v>
      </c>
      <c r="F188" s="99" t="s">
        <v>482</v>
      </c>
      <c r="G188" s="99" t="s">
        <v>177</v>
      </c>
      <c r="H188" s="99" t="s">
        <v>147</v>
      </c>
      <c r="I188" s="100" t="str">
        <f>VLOOKUP(L188,InterfaceCards,2,FALSE)</f>
        <v>N1</v>
      </c>
      <c r="J188" s="39" t="str">
        <f>VLOOKUP(I188,'REF - Interface Cards'!$F$2:$G$11,2,FALSE)</f>
        <v>CB2</v>
      </c>
      <c r="K188" s="267">
        <f>VLOOKUP(L188,InterfaceCards,3,FALSE)</f>
        <v>3</v>
      </c>
      <c r="L188" s="99" t="s">
        <v>260</v>
      </c>
      <c r="M188" s="99">
        <v>1</v>
      </c>
      <c r="N188" s="96" t="s">
        <v>91</v>
      </c>
      <c r="O188" s="100" t="s">
        <v>247</v>
      </c>
      <c r="P188" s="205"/>
      <c r="Q188" s="99" t="s">
        <v>459</v>
      </c>
      <c r="R188" s="268" t="s">
        <v>178</v>
      </c>
      <c r="S188" s="119" t="s">
        <v>345</v>
      </c>
      <c r="T188" s="100"/>
      <c r="U188" s="205"/>
      <c r="V188" s="205" t="b">
        <v>0</v>
      </c>
      <c r="W188" s="115" t="str">
        <f>CONCATENATE(L188,":",N188)</f>
        <v>AI2:00</v>
      </c>
      <c r="X188" s="40" t="str">
        <f ca="1">IFERROR(__xludf.DUMMYFUNCTION("VLOOKUP($D119,IMPORTRANGE(""1F5N2lheBqU_ssv2fEg7XSiyl0_Jtf24RQubw3IWp7fc"",""'LC-2 BOM'!C2:AF1000""),X$1,FALSE)"),"05C360")</f>
        <v>05C360</v>
      </c>
      <c r="Y188" s="40" t="str">
        <f ca="1">IFERROR(__xludf.DUMMYFUNCTION("VLOOKUP($D368,IMPORTRANGE(""1zGeY54V42y3h6ga3LEauokEcjIAfHuNXKCYKLfLWtMI"",""'LC-2 BOM'!C2:AF900""),Y$1,FALSE)"),"Pressure Transducer")</f>
        <v>Pressure Transducer</v>
      </c>
      <c r="Z188" s="40" t="str">
        <f ca="1">IFERROR(__xludf.DUMMYFUNCTION("VLOOKUP($D368,IMPORTRANGE(""1zGeY54V42y3h6ga3LEauokEcjIAfHuNXKCYKLfLWtMI"",""'LC-2 BOM'!C2:AF900""),Y$1,FALSE)"),"Pressure Transducer")</f>
        <v>Pressure Transducer</v>
      </c>
      <c r="AA188" s="40" t="str">
        <f ca="1">IFERROR(__xludf.DUMMYFUNCTION("VLOOKUP($D368,IMPORTRANGE(""1zGeY54V42y3h6ga3LEauokEcjIAfHuNXKCYKLfLWtMI"",""'LC-2 BOM'!C2:AF900""),Y$1,FALSE)"),"Pressure Transducer")</f>
        <v>Pressure Transducer</v>
      </c>
      <c r="AB188" s="40" t="str">
        <f ca="1">IFERROR(__xludf.DUMMYFUNCTION("VLOOKUP($D368,IMPORTRANGE(""1F5N2lheBqU_ssv2fEg7XSiyl0_Jtf24RQubw3IWp7fc"",""'LC-2 BOM'!C2:AF1000""),AB$1,FALSE)"),"WFF LC-2 Medium Pressure GHe (Anti-Geysering) - MP-112")</f>
        <v>WFF LC-2 Medium Pressure GHe (Anti-Geysering) - MP-112</v>
      </c>
      <c r="AC188" s="40" t="str">
        <f ca="1">IFERROR(__xludf.DUMMYFUNCTION("VLOOKUP($D368,IMPORTRANGE(""1F5N2lheBqU_ssv2fEg7XSiyl0_Jtf24RQubw3IWp7fc"",""'LC-2 BOM'!C2:AF1000""),AB$1,FALSE)"),"WFF LC-2 Medium Pressure GHe (Anti-Geysering) - MP-112")</f>
        <v>WFF LC-2 Medium Pressure GHe (Anti-Geysering) - MP-112</v>
      </c>
      <c r="AD188" s="40" t="str">
        <f ca="1">IFERROR(__xludf.DUMMYFUNCTION("VLOOKUP($D368,IMPORTRANGE(""1F5N2lheBqU_ssv2fEg7XSiyl0_Jtf24RQubw3IWp7fc"",""'LC-2 BOM'!C2:AF1000""),AB$1,FALSE)"),"WFF LC-2 Medium Pressure GHe (Anti-Geysering) - MP-112")</f>
        <v>WFF LC-2 Medium Pressure GHe (Anti-Geysering) - MP-112</v>
      </c>
      <c r="AE188" s="40" t="str">
        <f ca="1">IFERROR(__xludf.DUMMYFUNCTION("VLOOKUP($D368,IMPORTRANGE(""1F5N2lheBqU_ssv2fEg7XSiyl0_Jtf24RQubw3IWp7fc"",""'LC-2 BOM'!C2:AF1000""),AB$1,FALSE)"),"WFF LC-2 Medium Pressure GHe (Anti-Geysering) - MP-112")</f>
        <v>WFF LC-2 Medium Pressure GHe (Anti-Geysering) - MP-112</v>
      </c>
      <c r="AF188" s="40" t="str">
        <f ca="1">IFERROR(__xludf.DUMMYFUNCTION("VLOOKUP($D368,IMPORTRANGE(""1F5N2lheBqU_ssv2fEg7XSiyl0_Jtf24RQubw3IWp7fc"",""'LC-2 BOM'!C2:AF1000""),AB$1,FALSE)"),"WFF LC-2 Medium Pressure GHe (Anti-Geysering) - MP-112")</f>
        <v>WFF LC-2 Medium Pressure GHe (Anti-Geysering) - MP-112</v>
      </c>
      <c r="AG188" s="40" t="str">
        <f ca="1">IFERROR(__xludf.DUMMYFUNCTION("VLOOKUP($D368,IMPORTRANGE(""1F5N2lheBqU_ssv2fEg7XSiyl0_Jtf24RQubw3IWp7fc"",""'LC-2 BOM'!C2:AF1000""),AB$1,FALSE)"),"WFF LC-2 Medium Pressure GHe (Anti-Geysering) - MP-112")</f>
        <v>WFF LC-2 Medium Pressure GHe (Anti-Geysering) - MP-112</v>
      </c>
      <c r="AH188" s="40" t="str">
        <f ca="1">IFERROR(__xludf.DUMMYFUNCTION("VLOOKUP($D368,IMPORTRANGE(""1F5N2lheBqU_ssv2fEg7XSiyl0_Jtf24RQubw3IWp7fc"",""'LC-2 BOM'!C2:AF1000""),AB$1,FALSE)"),"WFF LC-2 Medium Pressure GHe (Anti-Geysering) - MP-112")</f>
        <v>WFF LC-2 Medium Pressure GHe (Anti-Geysering) - MP-112</v>
      </c>
      <c r="AI188" s="40" t="str">
        <f ca="1">IFERROR(__xludf.DUMMYFUNCTION("VLOOKUP($D368,IMPORTRANGE(""1F5N2lheBqU_ssv2fEg7XSiyl0_Jtf24RQubw3IWp7fc"",""'LC-2 BOM'!C2:AF1000""),AB$1,FALSE)"),"WFF LC-2 Medium Pressure GHe (Anti-Geysering) - MP-112")</f>
        <v>WFF LC-2 Medium Pressure GHe (Anti-Geysering) - MP-112</v>
      </c>
      <c r="AJ188" s="40" t="str">
        <f ca="1">IFERROR(__xludf.DUMMYFUNCTION("VLOOKUP($D368,IMPORTRANGE(""1F5N2lheBqU_ssv2fEg7XSiyl0_Jtf24RQubw3IWp7fc"",""'LC-2 BOM'!C2:AF1000""),AB$1,FALSE)"),"WFF LC-2 Medium Pressure GHe (Anti-Geysering) - MP-112")</f>
        <v>WFF LC-2 Medium Pressure GHe (Anti-Geysering) - MP-112</v>
      </c>
      <c r="AK188" s="40" t="str">
        <f ca="1">IFERROR(__xludf.DUMMYFUNCTION("VLOOKUP($D368,IMPORTRANGE(""1F5N2lheBqU_ssv2fEg7XSiyl0_Jtf24RQubw3IWp7fc"",""'LC-2 BOM'!C2:AF1000""),AB$1,FALSE)"),"WFF LC-2 Medium Pressure GHe (Anti-Geysering) - MP-112")</f>
        <v>WFF LC-2 Medium Pressure GHe (Anti-Geysering) - MP-112</v>
      </c>
      <c r="AL188" s="40" t="str">
        <f ca="1">IFERROR(__xludf.DUMMYFUNCTION("VLOOKUP($D368,IMPORTRANGE(""1F5N2lheBqU_ssv2fEg7XSiyl0_Jtf24RQubw3IWp7fc"",""'LC-2 BOM'!C2:AF1000""),AB$1,FALSE)"),"WFF LC-2 Medium Pressure GHe (Anti-Geysering) - MP-112")</f>
        <v>WFF LC-2 Medium Pressure GHe (Anti-Geysering) - MP-112</v>
      </c>
      <c r="AM188" s="40" t="str">
        <f ca="1">IFERROR(__xludf.DUMMYFUNCTION("VLOOKUP($D368,IMPORTRANGE(""1F5N2lheBqU_ssv2fEg7XSiyl0_Jtf24RQubw3IWp7fc"",""'LC-2 BOM'!C2:AF1000""),AB$1,FALSE)"),"WFF LC-2 Medium Pressure GHe (Anti-Geysering) - MP-112")</f>
        <v>WFF LC-2 Medium Pressure GHe (Anti-Geysering) - MP-112</v>
      </c>
      <c r="AN188" s="40" t="str">
        <f ca="1">IFERROR(__xludf.DUMMYFUNCTION("VLOOKUP($D368,IMPORTRANGE(""1F5N2lheBqU_ssv2fEg7XSiyl0_Jtf24RQubw3IWp7fc"",""'LC-2 BOM'!C2:AF1000""),AB$1,FALSE)"),"WFF LC-2 Medium Pressure GHe (Anti-Geysering) - MP-112")</f>
        <v>WFF LC-2 Medium Pressure GHe (Anti-Geysering) - MP-112</v>
      </c>
      <c r="AO188" s="40" t="str">
        <f ca="1">IFERROR(__xludf.DUMMYFUNCTION("VLOOKUP($D368,IMPORTRANGE(""1F5N2lheBqU_ssv2fEg7XSiyl0_Jtf24RQubw3IWp7fc"",""'LC-2 BOM'!C2:AF1000""),AB$1,FALSE)"),"WFF LC-2 Medium Pressure GHe (Anti-Geysering) - MP-112")</f>
        <v>WFF LC-2 Medium Pressure GHe (Anti-Geysering) - MP-112</v>
      </c>
      <c r="AP188" s="40" t="str">
        <f ca="1">IFERROR(__xludf.DUMMYFUNCTION("VLOOKUP($D368,IMPORTRANGE(""1F5N2lheBqU_ssv2fEg7XSiyl0_Jtf24RQubw3IWp7fc"",""'LC-2 BOM'!C2:AF1000""),AB$1,FALSE)"),"WFF LC-2 Medium Pressure GHe (Anti-Geysering) - MP-112")</f>
        <v>WFF LC-2 Medium Pressure GHe (Anti-Geysering) - MP-112</v>
      </c>
      <c r="AQ188" s="40" t="str">
        <f ca="1">IFERROR(__xludf.DUMMYFUNCTION("VLOOKUP($D368,IMPORTRANGE(""1F5N2lheBqU_ssv2fEg7XSiyl0_Jtf24RQubw3IWp7fc"",""'LC-2 BOM'!C2:AF1000""),AB$1,FALSE)"),"WFF LC-2 Medium Pressure GHe (Anti-Geysering) - MP-112")</f>
        <v>WFF LC-2 Medium Pressure GHe (Anti-Geysering) - MP-112</v>
      </c>
      <c r="AR188" s="40" t="str">
        <f ca="1">IFERROR(__xludf.DUMMYFUNCTION("VLOOKUP($D368,IMPORTRANGE(""1F5N2lheBqU_ssv2fEg7XSiyl0_Jtf24RQubw3IWp7fc"",""'LC-2 BOM'!C2:AF1000""),AB$1,FALSE)"),"WFF LC-2 Medium Pressure GHe (Anti-Geysering) - MP-112")</f>
        <v>WFF LC-2 Medium Pressure GHe (Anti-Geysering) - MP-112</v>
      </c>
      <c r="AS188" s="40" t="str">
        <f ca="1">IFERROR(__xludf.DUMMYFUNCTION("VLOOKUP($D368,IMPORTRANGE(""1F5N2lheBqU_ssv2fEg7XSiyl0_Jtf24RQubw3IWp7fc"",""'LC-2 BOM'!C2:AF1000""),AB$1,FALSE)"),"WFF LC-2 Medium Pressure GHe (Anti-Geysering) - MP-112")</f>
        <v>WFF LC-2 Medium Pressure GHe (Anti-Geysering) - MP-112</v>
      </c>
      <c r="AT188" s="40" t="str">
        <f ca="1">IFERROR(__xludf.DUMMYFUNCTION("VLOOKUP($D368,IMPORTRANGE(""1F5N2lheBqU_ssv2fEg7XSiyl0_Jtf24RQubw3IWp7fc"",""'LC-2 BOM'!C2:AF1000""),AB$1,FALSE)"),"WFF LC-2 Medium Pressure GHe (Anti-Geysering) - MP-112")</f>
        <v>WFF LC-2 Medium Pressure GHe (Anti-Geysering) - MP-112</v>
      </c>
      <c r="AU188" s="40" t="str">
        <f ca="1">IFERROR(__xludf.DUMMYFUNCTION("VLOOKUP($D368,IMPORTRANGE(""1F5N2lheBqU_ssv2fEg7XSiyl0_Jtf24RQubw3IWp7fc"",""'LC-2 BOM'!C2:AF1000""),AB$1,FALSE)"),"WFF LC-2 Medium Pressure GHe (Anti-Geysering) - MP-112")</f>
        <v>WFF LC-2 Medium Pressure GHe (Anti-Geysering) - MP-112</v>
      </c>
      <c r="AV188" s="40" t="str">
        <f ca="1">IFERROR(__xludf.DUMMYFUNCTION("VLOOKUP($D368,IMPORTRANGE(""1F5N2lheBqU_ssv2fEg7XSiyl0_Jtf24RQubw3IWp7fc"",""'LC-2 BOM'!C2:AF1000""),AB$1,FALSE)"),"WFF LC-2 Medium Pressure GHe (Anti-Geysering) - MP-112")</f>
        <v>WFF LC-2 Medium Pressure GHe (Anti-Geysering) - MP-112</v>
      </c>
      <c r="AW188" s="40" t="str">
        <f ca="1">IFERROR(__xludf.DUMMYFUNCTION("VLOOKUP($D368,IMPORTRANGE(""1F5N2lheBqU_ssv2fEg7XSiyl0_Jtf24RQubw3IWp7fc"",""'LC-2 BOM'!C2:AF1000""),AB$1,FALSE)"),"WFF LC-2 Medium Pressure GHe (Anti-Geysering) - MP-112")</f>
        <v>WFF LC-2 Medium Pressure GHe (Anti-Geysering) - MP-112</v>
      </c>
      <c r="AX188" s="40" t="str">
        <f ca="1">IFERROR(__xludf.DUMMYFUNCTION("VLOOKUP($D368,IMPORTRANGE(""1F5N2lheBqU_ssv2fEg7XSiyl0_Jtf24RQubw3IWp7fc"",""'LC-2 BOM'!C2:AF1000""),AB$1,FALSE)"),"WFF LC-2 Medium Pressure GHe (Anti-Geysering) - MP-112")</f>
        <v>WFF LC-2 Medium Pressure GHe (Anti-Geysering) - MP-112</v>
      </c>
      <c r="AY188" s="40" t="str">
        <f ca="1">IFERROR(__xludf.DUMMYFUNCTION("VLOOKUP($D368,IMPORTRANGE(""1F5N2lheBqU_ssv2fEg7XSiyl0_Jtf24RQubw3IWp7fc"",""'LC-2 BOM'!C2:AF1000""),AB$1,FALSE)"),"WFF LC-2 Medium Pressure GHe (Anti-Geysering) - MP-112")</f>
        <v>WFF LC-2 Medium Pressure GHe (Anti-Geysering) - MP-112</v>
      </c>
      <c r="AZ188" s="40" t="str">
        <f ca="1">IFERROR(__xludf.DUMMYFUNCTION("VLOOKUP($D368,IMPORTRANGE(""1F5N2lheBqU_ssv2fEg7XSiyl0_Jtf24RQubw3IWp7fc"",""'LC-2 BOM'!C2:AF1000""),AB$1,FALSE)"),"WFF LC-2 Medium Pressure GHe (Anti-Geysering) - MP-112")</f>
        <v>WFF LC-2 Medium Pressure GHe (Anti-Geysering) - MP-112</v>
      </c>
      <c r="BA188" s="40" t="str">
        <f ca="1">IFERROR(__xludf.DUMMYFUNCTION("VLOOKUP($D368,IMPORTRANGE(""1F5N2lheBqU_ssv2fEg7XSiyl0_Jtf24RQubw3IWp7fc"",""'LC-2 BOM'!C2:AF1000""),AB$1,FALSE)"),"WFF LC-2 Medium Pressure GHe (Anti-Geysering) - MP-112")</f>
        <v>WFF LC-2 Medium Pressure GHe (Anti-Geysering) - MP-112</v>
      </c>
    </row>
    <row r="189" spans="1:53" ht="14.25">
      <c r="A189" s="119" t="str">
        <f>CONCATENATE(VLOOKUP(E189,Systems,2,FALSE),"-",VLOOKUP(F189,Subsystems,2,FALSE),"-",VLOOKUP(G189,Components,2,FALSE),"-",VLOOKUP(R189,Metrics,2,FALSE),"-",B189)</f>
        <v>GHe-STR-PRS-Ps-49</v>
      </c>
      <c r="B189" s="100">
        <v>49</v>
      </c>
      <c r="C189" s="99" t="s">
        <v>515</v>
      </c>
      <c r="D189" s="104" t="s">
        <v>516</v>
      </c>
      <c r="E189" s="99" t="s">
        <v>481</v>
      </c>
      <c r="F189" s="99" t="s">
        <v>482</v>
      </c>
      <c r="G189" s="99" t="s">
        <v>177</v>
      </c>
      <c r="H189" s="99" t="s">
        <v>147</v>
      </c>
      <c r="I189" s="100" t="str">
        <f>VLOOKUP(L189,InterfaceCards,2,FALSE)</f>
        <v>N1</v>
      </c>
      <c r="J189" s="39" t="str">
        <f>VLOOKUP(I189,'REF - Interface Cards'!$F$2:$G$11,2,FALSE)</f>
        <v>CB2</v>
      </c>
      <c r="K189" s="267">
        <f>VLOOKUP(L189,InterfaceCards,3,FALSE)</f>
        <v>3</v>
      </c>
      <c r="L189" s="99" t="s">
        <v>260</v>
      </c>
      <c r="M189" s="99">
        <v>2</v>
      </c>
      <c r="N189" s="96" t="s">
        <v>104</v>
      </c>
      <c r="O189" s="100" t="s">
        <v>247</v>
      </c>
      <c r="P189" s="205"/>
      <c r="Q189" s="99" t="s">
        <v>459</v>
      </c>
      <c r="R189" s="268" t="s">
        <v>178</v>
      </c>
      <c r="S189" s="119" t="s">
        <v>345</v>
      </c>
      <c r="T189" s="100"/>
      <c r="U189" s="205"/>
      <c r="V189" s="205" t="b">
        <v>0</v>
      </c>
      <c r="W189" s="115" t="str">
        <f>CONCATENATE(L189,":",N189)</f>
        <v>AI2:01</v>
      </c>
      <c r="X189" s="40" t="str">
        <f ca="1">IFERROR(__xludf.DUMMYFUNCTION("VLOOKUP($D119,IMPORTRANGE(""1F5N2lheBqU_ssv2fEg7XSiyl0_Jtf24RQubw3IWp7fc"",""'LC-2 BOM'!C2:AF1000""),X$1,FALSE)"),"05C360")</f>
        <v>05C360</v>
      </c>
      <c r="Y189" s="40" t="str">
        <f ca="1">IFERROR(__xludf.DUMMYFUNCTION("VLOOKUP($D369,IMPORTRANGE(""1zGeY54V42y3h6ga3LEauokEcjIAfHuNXKCYKLfLWtMI"",""'LC-2 BOM'!C2:AF900""),Y$1,FALSE)"),"Pressure Transducer")</f>
        <v>Pressure Transducer</v>
      </c>
      <c r="Z189" s="40" t="str">
        <f ca="1">IFERROR(__xludf.DUMMYFUNCTION("VLOOKUP($D369,IMPORTRANGE(""1zGeY54V42y3h6ga3LEauokEcjIAfHuNXKCYKLfLWtMI"",""'LC-2 BOM'!C2:AF900""),Y$1,FALSE)"),"Pressure Transducer")</f>
        <v>Pressure Transducer</v>
      </c>
      <c r="AA189" s="40" t="str">
        <f ca="1">IFERROR(__xludf.DUMMYFUNCTION("VLOOKUP($D369,IMPORTRANGE(""1zGeY54V42y3h6ga3LEauokEcjIAfHuNXKCYKLfLWtMI"",""'LC-2 BOM'!C2:AF900""),Y$1,FALSE)"),"Pressure Transducer")</f>
        <v>Pressure Transducer</v>
      </c>
      <c r="AB189" s="40" t="str">
        <f ca="1">IFERROR(__xludf.DUMMYFUNCTION("VLOOKUP($D369,IMPORTRANGE(""1F5N2lheBqU_ssv2fEg7XSiyl0_Jtf24RQubw3IWp7fc"",""'LC-2 BOM'!C2:AF1000""),AB$1,FALSE)"),"WFF LC-2 Medium Pressure GHe (Anti-Geysering) - MP-112")</f>
        <v>WFF LC-2 Medium Pressure GHe (Anti-Geysering) - MP-112</v>
      </c>
      <c r="AC189" s="40" t="str">
        <f ca="1">IFERROR(__xludf.DUMMYFUNCTION("VLOOKUP($D369,IMPORTRANGE(""1F5N2lheBqU_ssv2fEg7XSiyl0_Jtf24RQubw3IWp7fc"",""'LC-2 BOM'!C2:AF1000""),AB$1,FALSE)"),"WFF LC-2 Medium Pressure GHe (Anti-Geysering) - MP-112")</f>
        <v>WFF LC-2 Medium Pressure GHe (Anti-Geysering) - MP-112</v>
      </c>
      <c r="AD189" s="40" t="str">
        <f ca="1">IFERROR(__xludf.DUMMYFUNCTION("VLOOKUP($D369,IMPORTRANGE(""1F5N2lheBqU_ssv2fEg7XSiyl0_Jtf24RQubw3IWp7fc"",""'LC-2 BOM'!C2:AF1000""),AB$1,FALSE)"),"WFF LC-2 Medium Pressure GHe (Anti-Geysering) - MP-112")</f>
        <v>WFF LC-2 Medium Pressure GHe (Anti-Geysering) - MP-112</v>
      </c>
      <c r="AE189" s="40" t="str">
        <f ca="1">IFERROR(__xludf.DUMMYFUNCTION("VLOOKUP($D369,IMPORTRANGE(""1F5N2lheBqU_ssv2fEg7XSiyl0_Jtf24RQubw3IWp7fc"",""'LC-2 BOM'!C2:AF1000""),AB$1,FALSE)"),"WFF LC-2 Medium Pressure GHe (Anti-Geysering) - MP-112")</f>
        <v>WFF LC-2 Medium Pressure GHe (Anti-Geysering) - MP-112</v>
      </c>
      <c r="AF189" s="40" t="str">
        <f ca="1">IFERROR(__xludf.DUMMYFUNCTION("VLOOKUP($D369,IMPORTRANGE(""1F5N2lheBqU_ssv2fEg7XSiyl0_Jtf24RQubw3IWp7fc"",""'LC-2 BOM'!C2:AF1000""),AB$1,FALSE)"),"WFF LC-2 Medium Pressure GHe (Anti-Geysering) - MP-112")</f>
        <v>WFF LC-2 Medium Pressure GHe (Anti-Geysering) - MP-112</v>
      </c>
      <c r="AG189" s="40" t="str">
        <f ca="1">IFERROR(__xludf.DUMMYFUNCTION("VLOOKUP($D369,IMPORTRANGE(""1F5N2lheBqU_ssv2fEg7XSiyl0_Jtf24RQubw3IWp7fc"",""'LC-2 BOM'!C2:AF1000""),AB$1,FALSE)"),"WFF LC-2 Medium Pressure GHe (Anti-Geysering) - MP-112")</f>
        <v>WFF LC-2 Medium Pressure GHe (Anti-Geysering) - MP-112</v>
      </c>
      <c r="AH189" s="40" t="str">
        <f ca="1">IFERROR(__xludf.DUMMYFUNCTION("VLOOKUP($D369,IMPORTRANGE(""1F5N2lheBqU_ssv2fEg7XSiyl0_Jtf24RQubw3IWp7fc"",""'LC-2 BOM'!C2:AF1000""),AB$1,FALSE)"),"WFF LC-2 Medium Pressure GHe (Anti-Geysering) - MP-112")</f>
        <v>WFF LC-2 Medium Pressure GHe (Anti-Geysering) - MP-112</v>
      </c>
      <c r="AI189" s="40" t="str">
        <f ca="1">IFERROR(__xludf.DUMMYFUNCTION("VLOOKUP($D369,IMPORTRANGE(""1F5N2lheBqU_ssv2fEg7XSiyl0_Jtf24RQubw3IWp7fc"",""'LC-2 BOM'!C2:AF1000""),AB$1,FALSE)"),"WFF LC-2 Medium Pressure GHe (Anti-Geysering) - MP-112")</f>
        <v>WFF LC-2 Medium Pressure GHe (Anti-Geysering) - MP-112</v>
      </c>
      <c r="AJ189" s="40" t="str">
        <f ca="1">IFERROR(__xludf.DUMMYFUNCTION("VLOOKUP($D369,IMPORTRANGE(""1F5N2lheBqU_ssv2fEg7XSiyl0_Jtf24RQubw3IWp7fc"",""'LC-2 BOM'!C2:AF1000""),AB$1,FALSE)"),"WFF LC-2 Medium Pressure GHe (Anti-Geysering) - MP-112")</f>
        <v>WFF LC-2 Medium Pressure GHe (Anti-Geysering) - MP-112</v>
      </c>
      <c r="AK189" s="40" t="str">
        <f ca="1">IFERROR(__xludf.DUMMYFUNCTION("VLOOKUP($D369,IMPORTRANGE(""1F5N2lheBqU_ssv2fEg7XSiyl0_Jtf24RQubw3IWp7fc"",""'LC-2 BOM'!C2:AF1000""),AB$1,FALSE)"),"WFF LC-2 Medium Pressure GHe (Anti-Geysering) - MP-112")</f>
        <v>WFF LC-2 Medium Pressure GHe (Anti-Geysering) - MP-112</v>
      </c>
      <c r="AL189" s="40" t="str">
        <f ca="1">IFERROR(__xludf.DUMMYFUNCTION("VLOOKUP($D369,IMPORTRANGE(""1F5N2lheBqU_ssv2fEg7XSiyl0_Jtf24RQubw3IWp7fc"",""'LC-2 BOM'!C2:AF1000""),AB$1,FALSE)"),"WFF LC-2 Medium Pressure GHe (Anti-Geysering) - MP-112")</f>
        <v>WFF LC-2 Medium Pressure GHe (Anti-Geysering) - MP-112</v>
      </c>
      <c r="AM189" s="40" t="str">
        <f ca="1">IFERROR(__xludf.DUMMYFUNCTION("VLOOKUP($D369,IMPORTRANGE(""1F5N2lheBqU_ssv2fEg7XSiyl0_Jtf24RQubw3IWp7fc"",""'LC-2 BOM'!C2:AF1000""),AB$1,FALSE)"),"WFF LC-2 Medium Pressure GHe (Anti-Geysering) - MP-112")</f>
        <v>WFF LC-2 Medium Pressure GHe (Anti-Geysering) - MP-112</v>
      </c>
      <c r="AN189" s="40" t="str">
        <f ca="1">IFERROR(__xludf.DUMMYFUNCTION("VLOOKUP($D369,IMPORTRANGE(""1F5N2lheBqU_ssv2fEg7XSiyl0_Jtf24RQubw3IWp7fc"",""'LC-2 BOM'!C2:AF1000""),AB$1,FALSE)"),"WFF LC-2 Medium Pressure GHe (Anti-Geysering) - MP-112")</f>
        <v>WFF LC-2 Medium Pressure GHe (Anti-Geysering) - MP-112</v>
      </c>
      <c r="AO189" s="40" t="str">
        <f ca="1">IFERROR(__xludf.DUMMYFUNCTION("VLOOKUP($D369,IMPORTRANGE(""1F5N2lheBqU_ssv2fEg7XSiyl0_Jtf24RQubw3IWp7fc"",""'LC-2 BOM'!C2:AF1000""),AB$1,FALSE)"),"WFF LC-2 Medium Pressure GHe (Anti-Geysering) - MP-112")</f>
        <v>WFF LC-2 Medium Pressure GHe (Anti-Geysering) - MP-112</v>
      </c>
      <c r="AP189" s="40" t="str">
        <f ca="1">IFERROR(__xludf.DUMMYFUNCTION("VLOOKUP($D369,IMPORTRANGE(""1F5N2lheBqU_ssv2fEg7XSiyl0_Jtf24RQubw3IWp7fc"",""'LC-2 BOM'!C2:AF1000""),AB$1,FALSE)"),"WFF LC-2 Medium Pressure GHe (Anti-Geysering) - MP-112")</f>
        <v>WFF LC-2 Medium Pressure GHe (Anti-Geysering) - MP-112</v>
      </c>
      <c r="AQ189" s="40" t="str">
        <f ca="1">IFERROR(__xludf.DUMMYFUNCTION("VLOOKUP($D369,IMPORTRANGE(""1F5N2lheBqU_ssv2fEg7XSiyl0_Jtf24RQubw3IWp7fc"",""'LC-2 BOM'!C2:AF1000""),AB$1,FALSE)"),"WFF LC-2 Medium Pressure GHe (Anti-Geysering) - MP-112")</f>
        <v>WFF LC-2 Medium Pressure GHe (Anti-Geysering) - MP-112</v>
      </c>
      <c r="AR189" s="40" t="str">
        <f ca="1">IFERROR(__xludf.DUMMYFUNCTION("VLOOKUP($D369,IMPORTRANGE(""1F5N2lheBqU_ssv2fEg7XSiyl0_Jtf24RQubw3IWp7fc"",""'LC-2 BOM'!C2:AF1000""),AB$1,FALSE)"),"WFF LC-2 Medium Pressure GHe (Anti-Geysering) - MP-112")</f>
        <v>WFF LC-2 Medium Pressure GHe (Anti-Geysering) - MP-112</v>
      </c>
      <c r="AS189" s="40" t="str">
        <f ca="1">IFERROR(__xludf.DUMMYFUNCTION("VLOOKUP($D369,IMPORTRANGE(""1F5N2lheBqU_ssv2fEg7XSiyl0_Jtf24RQubw3IWp7fc"",""'LC-2 BOM'!C2:AF1000""),AB$1,FALSE)"),"WFF LC-2 Medium Pressure GHe (Anti-Geysering) - MP-112")</f>
        <v>WFF LC-2 Medium Pressure GHe (Anti-Geysering) - MP-112</v>
      </c>
      <c r="AT189" s="40" t="str">
        <f ca="1">IFERROR(__xludf.DUMMYFUNCTION("VLOOKUP($D369,IMPORTRANGE(""1F5N2lheBqU_ssv2fEg7XSiyl0_Jtf24RQubw3IWp7fc"",""'LC-2 BOM'!C2:AF1000""),AB$1,FALSE)"),"WFF LC-2 Medium Pressure GHe (Anti-Geysering) - MP-112")</f>
        <v>WFF LC-2 Medium Pressure GHe (Anti-Geysering) - MP-112</v>
      </c>
      <c r="AU189" s="40" t="str">
        <f ca="1">IFERROR(__xludf.DUMMYFUNCTION("VLOOKUP($D369,IMPORTRANGE(""1F5N2lheBqU_ssv2fEg7XSiyl0_Jtf24RQubw3IWp7fc"",""'LC-2 BOM'!C2:AF1000""),AB$1,FALSE)"),"WFF LC-2 Medium Pressure GHe (Anti-Geysering) - MP-112")</f>
        <v>WFF LC-2 Medium Pressure GHe (Anti-Geysering) - MP-112</v>
      </c>
      <c r="AV189" s="40" t="str">
        <f ca="1">IFERROR(__xludf.DUMMYFUNCTION("VLOOKUP($D369,IMPORTRANGE(""1F5N2lheBqU_ssv2fEg7XSiyl0_Jtf24RQubw3IWp7fc"",""'LC-2 BOM'!C2:AF1000""),AB$1,FALSE)"),"WFF LC-2 Medium Pressure GHe (Anti-Geysering) - MP-112")</f>
        <v>WFF LC-2 Medium Pressure GHe (Anti-Geysering) - MP-112</v>
      </c>
      <c r="AW189" s="40" t="str">
        <f ca="1">IFERROR(__xludf.DUMMYFUNCTION("VLOOKUP($D369,IMPORTRANGE(""1F5N2lheBqU_ssv2fEg7XSiyl0_Jtf24RQubw3IWp7fc"",""'LC-2 BOM'!C2:AF1000""),AB$1,FALSE)"),"WFF LC-2 Medium Pressure GHe (Anti-Geysering) - MP-112")</f>
        <v>WFF LC-2 Medium Pressure GHe (Anti-Geysering) - MP-112</v>
      </c>
      <c r="AX189" s="40" t="str">
        <f ca="1">IFERROR(__xludf.DUMMYFUNCTION("VLOOKUP($D369,IMPORTRANGE(""1F5N2lheBqU_ssv2fEg7XSiyl0_Jtf24RQubw3IWp7fc"",""'LC-2 BOM'!C2:AF1000""),AB$1,FALSE)"),"WFF LC-2 Medium Pressure GHe (Anti-Geysering) - MP-112")</f>
        <v>WFF LC-2 Medium Pressure GHe (Anti-Geysering) - MP-112</v>
      </c>
      <c r="AY189" s="40" t="str">
        <f ca="1">IFERROR(__xludf.DUMMYFUNCTION("VLOOKUP($D369,IMPORTRANGE(""1F5N2lheBqU_ssv2fEg7XSiyl0_Jtf24RQubw3IWp7fc"",""'LC-2 BOM'!C2:AF1000""),AB$1,FALSE)"),"WFF LC-2 Medium Pressure GHe (Anti-Geysering) - MP-112")</f>
        <v>WFF LC-2 Medium Pressure GHe (Anti-Geysering) - MP-112</v>
      </c>
      <c r="AZ189" s="40" t="str">
        <f ca="1">IFERROR(__xludf.DUMMYFUNCTION("VLOOKUP($D369,IMPORTRANGE(""1F5N2lheBqU_ssv2fEg7XSiyl0_Jtf24RQubw3IWp7fc"",""'LC-2 BOM'!C2:AF1000""),AB$1,FALSE)"),"WFF LC-2 Medium Pressure GHe (Anti-Geysering) - MP-112")</f>
        <v>WFF LC-2 Medium Pressure GHe (Anti-Geysering) - MP-112</v>
      </c>
      <c r="BA189" s="40" t="str">
        <f ca="1">IFERROR(__xludf.DUMMYFUNCTION("VLOOKUP($D369,IMPORTRANGE(""1F5N2lheBqU_ssv2fEg7XSiyl0_Jtf24RQubw3IWp7fc"",""'LC-2 BOM'!C2:AF1000""),AB$1,FALSE)"),"WFF LC-2 Medium Pressure GHe (Anti-Geysering) - MP-112")</f>
        <v>WFF LC-2 Medium Pressure GHe (Anti-Geysering) - MP-112</v>
      </c>
    </row>
    <row r="190" spans="1:53" ht="14.25">
      <c r="A190" s="119" t="str">
        <f>CONCATENATE(VLOOKUP(E190,Systems,2,FALSE),"-",VLOOKUP(F190,Subsystems,2,FALSE),"-",VLOOKUP(G190,Components,2,FALSE),"-",VLOOKUP(R190,Metrics,2,FALSE),"-",B190)</f>
        <v>GHe-He-PRS-Ps-509</v>
      </c>
      <c r="B190" s="100">
        <v>509</v>
      </c>
      <c r="C190" s="273" t="s">
        <v>517</v>
      </c>
      <c r="D190" s="279" t="s">
        <v>518</v>
      </c>
      <c r="E190" s="99" t="s">
        <v>481</v>
      </c>
      <c r="F190" s="99" t="s">
        <v>509</v>
      </c>
      <c r="G190" s="99" t="s">
        <v>177</v>
      </c>
      <c r="H190" s="99" t="s">
        <v>147</v>
      </c>
      <c r="I190" s="100" t="str">
        <f>VLOOKUP(L190,InterfaceCards,2,FALSE)</f>
        <v>N2</v>
      </c>
      <c r="J190" s="39" t="str">
        <f>VLOOKUP(I190,'REF - Interface Cards'!$F$2:$G$11,2,FALSE)</f>
        <v>CB3</v>
      </c>
      <c r="K190" s="267">
        <f>VLOOKUP(L190,InterfaceCards,3,FALSE)</f>
        <v>5</v>
      </c>
      <c r="L190" s="99" t="s">
        <v>510</v>
      </c>
      <c r="M190" s="99">
        <v>3</v>
      </c>
      <c r="N190" s="96" t="s">
        <v>108</v>
      </c>
      <c r="O190" s="99" t="s">
        <v>313</v>
      </c>
      <c r="P190" s="99" t="s">
        <v>313</v>
      </c>
      <c r="Q190" s="99" t="s">
        <v>338</v>
      </c>
      <c r="R190" s="119" t="s">
        <v>178</v>
      </c>
      <c r="S190" s="119"/>
      <c r="T190" s="100"/>
      <c r="U190" s="205"/>
      <c r="V190" s="205" t="b">
        <v>0</v>
      </c>
      <c r="W190" s="115" t="str">
        <f>CONCATENATE(L190,":",N190)</f>
        <v>AI15:02</v>
      </c>
      <c r="X190" s="40" t="str">
        <f ca="1">IFERROR(__xludf.DUMMYFUNCTION("VLOOKUP($D475,IMPORTRANGE(""1F5N2lheBqU_ssv2fEg7XSiyl0_Jtf24RQubw3IWp7fc"",""'LC-2 BOM'!C2:AF1000""),X$1,FALSE)"),"04C706")</f>
        <v>04C706</v>
      </c>
      <c r="Y190" s="40" t="str">
        <f ca="1">IFERROR(__xludf.DUMMYFUNCTION("VLOOKUP($D477,IMPORTRANGE(""1F5N2lheBqU_ssv2fEg7XSiyl0_Jtf24RQubw3IWp7fc"",""'LC-2 BOM'!C2:AF900""),Y$1,FALSE)"),"Pressure Transducer")</f>
        <v>Pressure Transducer</v>
      </c>
      <c r="Z190" s="40" t="str">
        <f ca="1">IFERROR(__xludf.DUMMYFUNCTION("VLOOKUP($D477,IMPORTRANGE(""1F5N2lheBqU_ssv2fEg7XSiyl0_Jtf24RQubw3IWp7fc"",""'LC-2 BOM'!C2:AF900""),Y$1,FALSE)"),"Pressure Transducer")</f>
        <v>Pressure Transducer</v>
      </c>
      <c r="AA190" s="40" t="str">
        <f ca="1">IFERROR(__xludf.DUMMYFUNCTION("VLOOKUP($D477,IMPORTRANGE(""1F5N2lheBqU_ssv2fEg7XSiyl0_Jtf24RQubw3IWp7fc"",""'LC-2 BOM'!C2:AF900""),Y$1,FALSE)"),"Pressure Transducer")</f>
        <v>Pressure Transducer</v>
      </c>
      <c r="AB190" s="40" t="str">
        <f ca="1">IFERROR(__xludf.DUMMYFUNCTION("VLOOKUP($D477,IMPORTRANGE(""1F5N2lheBqU_ssv2fEg7XSiyl0_Jtf24RQubw3IWp7fc"",""'LC-2 BOM'!C2:AF1000""),AB$1,FALSE)"),"WFF LC-2 Medium Pressure GHe (Anti-Geysering) - MP-112")</f>
        <v>WFF LC-2 Medium Pressure GHe (Anti-Geysering) - MP-112</v>
      </c>
      <c r="AC190" s="40" t="str">
        <f ca="1">IFERROR(__xludf.DUMMYFUNCTION("VLOOKUP($D477,IMPORTRANGE(""1F5N2lheBqU_ssv2fEg7XSiyl0_Jtf24RQubw3IWp7fc"",""'LC-2 BOM'!C2:AF1000""),AB$1,FALSE)"),"WFF LC-2 Medium Pressure GHe (Anti-Geysering) - MP-112")</f>
        <v>WFF LC-2 Medium Pressure GHe (Anti-Geysering) - MP-112</v>
      </c>
      <c r="AD190" s="40" t="str">
        <f ca="1">IFERROR(__xludf.DUMMYFUNCTION("VLOOKUP($D477,IMPORTRANGE(""1F5N2lheBqU_ssv2fEg7XSiyl0_Jtf24RQubw3IWp7fc"",""'LC-2 BOM'!C2:AF1000""),AB$1,FALSE)"),"WFF LC-2 Medium Pressure GHe (Anti-Geysering) - MP-112")</f>
        <v>WFF LC-2 Medium Pressure GHe (Anti-Geysering) - MP-112</v>
      </c>
      <c r="AE190" s="40" t="str">
        <f ca="1">IFERROR(__xludf.DUMMYFUNCTION("VLOOKUP($D477,IMPORTRANGE(""1F5N2lheBqU_ssv2fEg7XSiyl0_Jtf24RQubw3IWp7fc"",""'LC-2 BOM'!C2:AF1000""),AB$1,FALSE)"),"WFF LC-2 Medium Pressure GHe (Anti-Geysering) - MP-112")</f>
        <v>WFF LC-2 Medium Pressure GHe (Anti-Geysering) - MP-112</v>
      </c>
      <c r="AF190" s="40" t="str">
        <f ca="1">IFERROR(__xludf.DUMMYFUNCTION("VLOOKUP($D477,IMPORTRANGE(""1F5N2lheBqU_ssv2fEg7XSiyl0_Jtf24RQubw3IWp7fc"",""'LC-2 BOM'!C2:AF1000""),AB$1,FALSE)"),"WFF LC-2 Medium Pressure GHe (Anti-Geysering) - MP-112")</f>
        <v>WFF LC-2 Medium Pressure GHe (Anti-Geysering) - MP-112</v>
      </c>
      <c r="AG190" s="40" t="str">
        <f ca="1">IFERROR(__xludf.DUMMYFUNCTION("VLOOKUP($D477,IMPORTRANGE(""1F5N2lheBqU_ssv2fEg7XSiyl0_Jtf24RQubw3IWp7fc"",""'LC-2 BOM'!C2:AF1000""),AB$1,FALSE)"),"WFF LC-2 Medium Pressure GHe (Anti-Geysering) - MP-112")</f>
        <v>WFF LC-2 Medium Pressure GHe (Anti-Geysering) - MP-112</v>
      </c>
      <c r="AH190" s="40" t="str">
        <f ca="1">IFERROR(__xludf.DUMMYFUNCTION("VLOOKUP($D477,IMPORTRANGE(""1F5N2lheBqU_ssv2fEg7XSiyl0_Jtf24RQubw3IWp7fc"",""'LC-2 BOM'!C2:AF1000""),AB$1,FALSE)"),"WFF LC-2 Medium Pressure GHe (Anti-Geysering) - MP-112")</f>
        <v>WFF LC-2 Medium Pressure GHe (Anti-Geysering) - MP-112</v>
      </c>
      <c r="AI190" s="40" t="str">
        <f ca="1">IFERROR(__xludf.DUMMYFUNCTION("VLOOKUP($D477,IMPORTRANGE(""1F5N2lheBqU_ssv2fEg7XSiyl0_Jtf24RQubw3IWp7fc"",""'LC-2 BOM'!C2:AF1000""),AB$1,FALSE)"),"WFF LC-2 Medium Pressure GHe (Anti-Geysering) - MP-112")</f>
        <v>WFF LC-2 Medium Pressure GHe (Anti-Geysering) - MP-112</v>
      </c>
      <c r="AJ190" s="40" t="str">
        <f ca="1">IFERROR(__xludf.DUMMYFUNCTION("VLOOKUP($D477,IMPORTRANGE(""1F5N2lheBqU_ssv2fEg7XSiyl0_Jtf24RQubw3IWp7fc"",""'LC-2 BOM'!C2:AF1000""),AB$1,FALSE)"),"WFF LC-2 Medium Pressure GHe (Anti-Geysering) - MP-112")</f>
        <v>WFF LC-2 Medium Pressure GHe (Anti-Geysering) - MP-112</v>
      </c>
      <c r="AK190" s="40" t="str">
        <f ca="1">IFERROR(__xludf.DUMMYFUNCTION("VLOOKUP($D477,IMPORTRANGE(""1F5N2lheBqU_ssv2fEg7XSiyl0_Jtf24RQubw3IWp7fc"",""'LC-2 BOM'!C2:AF1000""),AB$1,FALSE)"),"WFF LC-2 Medium Pressure GHe (Anti-Geysering) - MP-112")</f>
        <v>WFF LC-2 Medium Pressure GHe (Anti-Geysering) - MP-112</v>
      </c>
      <c r="AL190" s="40" t="str">
        <f ca="1">IFERROR(__xludf.DUMMYFUNCTION("VLOOKUP($D477,IMPORTRANGE(""1F5N2lheBqU_ssv2fEg7XSiyl0_Jtf24RQubw3IWp7fc"",""'LC-2 BOM'!C2:AF1000""),AB$1,FALSE)"),"WFF LC-2 Medium Pressure GHe (Anti-Geysering) - MP-112")</f>
        <v>WFF LC-2 Medium Pressure GHe (Anti-Geysering) - MP-112</v>
      </c>
      <c r="AM190" s="40" t="str">
        <f ca="1">IFERROR(__xludf.DUMMYFUNCTION("VLOOKUP($D477,IMPORTRANGE(""1F5N2lheBqU_ssv2fEg7XSiyl0_Jtf24RQubw3IWp7fc"",""'LC-2 BOM'!C2:AF1000""),AB$1,FALSE)"),"WFF LC-2 Medium Pressure GHe (Anti-Geysering) - MP-112")</f>
        <v>WFF LC-2 Medium Pressure GHe (Anti-Geysering) - MP-112</v>
      </c>
      <c r="AN190" s="40" t="str">
        <f ca="1">IFERROR(__xludf.DUMMYFUNCTION("VLOOKUP($D477,IMPORTRANGE(""1F5N2lheBqU_ssv2fEg7XSiyl0_Jtf24RQubw3IWp7fc"",""'LC-2 BOM'!C2:AF1000""),AB$1,FALSE)"),"WFF LC-2 Medium Pressure GHe (Anti-Geysering) - MP-112")</f>
        <v>WFF LC-2 Medium Pressure GHe (Anti-Geysering) - MP-112</v>
      </c>
      <c r="AO190" s="40" t="str">
        <f ca="1">IFERROR(__xludf.DUMMYFUNCTION("VLOOKUP($D477,IMPORTRANGE(""1F5N2lheBqU_ssv2fEg7XSiyl0_Jtf24RQubw3IWp7fc"",""'LC-2 BOM'!C2:AF1000""),AB$1,FALSE)"),"WFF LC-2 Medium Pressure GHe (Anti-Geysering) - MP-112")</f>
        <v>WFF LC-2 Medium Pressure GHe (Anti-Geysering) - MP-112</v>
      </c>
      <c r="AP190" s="40" t="str">
        <f ca="1">IFERROR(__xludf.DUMMYFUNCTION("VLOOKUP($D477,IMPORTRANGE(""1F5N2lheBqU_ssv2fEg7XSiyl0_Jtf24RQubw3IWp7fc"",""'LC-2 BOM'!C2:AF1000""),AB$1,FALSE)"),"WFF LC-2 Medium Pressure GHe (Anti-Geysering) - MP-112")</f>
        <v>WFF LC-2 Medium Pressure GHe (Anti-Geysering) - MP-112</v>
      </c>
      <c r="AQ190" s="40" t="str">
        <f ca="1">IFERROR(__xludf.DUMMYFUNCTION("VLOOKUP($D477,IMPORTRANGE(""1F5N2lheBqU_ssv2fEg7XSiyl0_Jtf24RQubw3IWp7fc"",""'LC-2 BOM'!C2:AF1000""),AB$1,FALSE)"),"WFF LC-2 Medium Pressure GHe (Anti-Geysering) - MP-112")</f>
        <v>WFF LC-2 Medium Pressure GHe (Anti-Geysering) - MP-112</v>
      </c>
      <c r="AR190" s="40" t="str">
        <f ca="1">IFERROR(__xludf.DUMMYFUNCTION("VLOOKUP($D477,IMPORTRANGE(""1F5N2lheBqU_ssv2fEg7XSiyl0_Jtf24RQubw3IWp7fc"",""'LC-2 BOM'!C2:AF1000""),AB$1,FALSE)"),"WFF LC-2 Medium Pressure GHe (Anti-Geysering) - MP-112")</f>
        <v>WFF LC-2 Medium Pressure GHe (Anti-Geysering) - MP-112</v>
      </c>
      <c r="AS190" s="40" t="str">
        <f ca="1">IFERROR(__xludf.DUMMYFUNCTION("VLOOKUP($D477,IMPORTRANGE(""1F5N2lheBqU_ssv2fEg7XSiyl0_Jtf24RQubw3IWp7fc"",""'LC-2 BOM'!C2:AF1000""),AB$1,FALSE)"),"WFF LC-2 Medium Pressure GHe (Anti-Geysering) - MP-112")</f>
        <v>WFF LC-2 Medium Pressure GHe (Anti-Geysering) - MP-112</v>
      </c>
      <c r="AT190" s="40" t="str">
        <f ca="1">IFERROR(__xludf.DUMMYFUNCTION("VLOOKUP($D477,IMPORTRANGE(""1F5N2lheBqU_ssv2fEg7XSiyl0_Jtf24RQubw3IWp7fc"",""'LC-2 BOM'!C2:AF1000""),AB$1,FALSE)"),"WFF LC-2 Medium Pressure GHe (Anti-Geysering) - MP-112")</f>
        <v>WFF LC-2 Medium Pressure GHe (Anti-Geysering) - MP-112</v>
      </c>
      <c r="AU190" s="40" t="str">
        <f ca="1">IFERROR(__xludf.DUMMYFUNCTION("VLOOKUP($D477,IMPORTRANGE(""1F5N2lheBqU_ssv2fEg7XSiyl0_Jtf24RQubw3IWp7fc"",""'LC-2 BOM'!C2:AF1000""),AB$1,FALSE)"),"WFF LC-2 Medium Pressure GHe (Anti-Geysering) - MP-112")</f>
        <v>WFF LC-2 Medium Pressure GHe (Anti-Geysering) - MP-112</v>
      </c>
      <c r="AV190" s="40" t="str">
        <f ca="1">IFERROR(__xludf.DUMMYFUNCTION("VLOOKUP($D477,IMPORTRANGE(""1F5N2lheBqU_ssv2fEg7XSiyl0_Jtf24RQubw3IWp7fc"",""'LC-2 BOM'!C2:AF1000""),AB$1,FALSE)"),"WFF LC-2 Medium Pressure GHe (Anti-Geysering) - MP-112")</f>
        <v>WFF LC-2 Medium Pressure GHe (Anti-Geysering) - MP-112</v>
      </c>
      <c r="AW190" s="40" t="str">
        <f ca="1">IFERROR(__xludf.DUMMYFUNCTION("VLOOKUP($D477,IMPORTRANGE(""1F5N2lheBqU_ssv2fEg7XSiyl0_Jtf24RQubw3IWp7fc"",""'LC-2 BOM'!C2:AF1000""),AB$1,FALSE)"),"WFF LC-2 Medium Pressure GHe (Anti-Geysering) - MP-112")</f>
        <v>WFF LC-2 Medium Pressure GHe (Anti-Geysering) - MP-112</v>
      </c>
      <c r="AX190" s="40" t="str">
        <f ca="1">IFERROR(__xludf.DUMMYFUNCTION("VLOOKUP($D477,IMPORTRANGE(""1F5N2lheBqU_ssv2fEg7XSiyl0_Jtf24RQubw3IWp7fc"",""'LC-2 BOM'!C2:AF1000""),AB$1,FALSE)"),"WFF LC-2 Medium Pressure GHe (Anti-Geysering) - MP-112")</f>
        <v>WFF LC-2 Medium Pressure GHe (Anti-Geysering) - MP-112</v>
      </c>
      <c r="AY190" s="40" t="str">
        <f ca="1">IFERROR(__xludf.DUMMYFUNCTION("VLOOKUP($D477,IMPORTRANGE(""1F5N2lheBqU_ssv2fEg7XSiyl0_Jtf24RQubw3IWp7fc"",""'LC-2 BOM'!C2:AF1000""),AB$1,FALSE)"),"WFF LC-2 Medium Pressure GHe (Anti-Geysering) - MP-112")</f>
        <v>WFF LC-2 Medium Pressure GHe (Anti-Geysering) - MP-112</v>
      </c>
      <c r="AZ190" s="40" t="str">
        <f ca="1">IFERROR(__xludf.DUMMYFUNCTION("VLOOKUP($D477,IMPORTRANGE(""1F5N2lheBqU_ssv2fEg7XSiyl0_Jtf24RQubw3IWp7fc"",""'LC-2 BOM'!C2:AF1000""),AB$1,FALSE)"),"WFF LC-2 Medium Pressure GHe (Anti-Geysering) - MP-112")</f>
        <v>WFF LC-2 Medium Pressure GHe (Anti-Geysering) - MP-112</v>
      </c>
      <c r="BA190" s="40" t="str">
        <f ca="1">IFERROR(__xludf.DUMMYFUNCTION("VLOOKUP($D477,IMPORTRANGE(""1F5N2lheBqU_ssv2fEg7XSiyl0_Jtf24RQubw3IWp7fc"",""'LC-2 BOM'!C2:AF1000""),AB$1,FALSE)"),"WFF LC-2 Medium Pressure GHe (Anti-Geysering) - MP-112")</f>
        <v>WFF LC-2 Medium Pressure GHe (Anti-Geysering) - MP-112</v>
      </c>
    </row>
    <row r="191" spans="1:53" ht="14.25">
      <c r="A191" s="119" t="str">
        <f>CONCATENATE(VLOOKUP(E191,Systems,2,FALSE),"-",VLOOKUP(F191,Subsystems,2,FALSE),"-",VLOOKUP(G191,Components,2,FALSE),"-",VLOOKUP(R191,Metrics,2,FALSE),"-",B191)</f>
        <v>GHe-He-PRS-Ps-510</v>
      </c>
      <c r="B191" s="100">
        <v>510</v>
      </c>
      <c r="C191" s="273" t="s">
        <v>519</v>
      </c>
      <c r="D191" s="279" t="s">
        <v>520</v>
      </c>
      <c r="E191" s="99" t="s">
        <v>481</v>
      </c>
      <c r="F191" s="99" t="s">
        <v>509</v>
      </c>
      <c r="G191" s="99" t="s">
        <v>177</v>
      </c>
      <c r="H191" s="99" t="s">
        <v>147</v>
      </c>
      <c r="I191" s="100" t="str">
        <f>VLOOKUP(L191,InterfaceCards,2,FALSE)</f>
        <v>N2</v>
      </c>
      <c r="J191" s="39" t="str">
        <f>VLOOKUP(I191,'REF - Interface Cards'!$F$2:$G$11,2,FALSE)</f>
        <v>CB3</v>
      </c>
      <c r="K191" s="267">
        <f>VLOOKUP(L191,InterfaceCards,3,FALSE)</f>
        <v>5</v>
      </c>
      <c r="L191" s="99" t="s">
        <v>510</v>
      </c>
      <c r="M191" s="99">
        <v>4</v>
      </c>
      <c r="N191" s="96" t="s">
        <v>113</v>
      </c>
      <c r="O191" s="99" t="s">
        <v>313</v>
      </c>
      <c r="P191" s="99" t="s">
        <v>313</v>
      </c>
      <c r="Q191" s="99" t="s">
        <v>521</v>
      </c>
      <c r="R191" s="119" t="s">
        <v>178</v>
      </c>
      <c r="S191" s="119"/>
      <c r="T191" s="100"/>
      <c r="U191" s="205"/>
      <c r="V191" s="205" t="b">
        <v>0</v>
      </c>
      <c r="W191" s="115" t="str">
        <f>CONCATENATE(L191,":",N191)</f>
        <v>AI15:03</v>
      </c>
      <c r="X191" s="40" t="str">
        <f ca="1">IFERROR(__xludf.DUMMYFUNCTION("VLOOKUP($D475,IMPORTRANGE(""1F5N2lheBqU_ssv2fEg7XSiyl0_Jtf24RQubw3IWp7fc"",""'LC-2 BOM'!C2:AF1000""),X$1,FALSE)"),"04C706")</f>
        <v>04C706</v>
      </c>
      <c r="Y191" s="40" t="str">
        <f ca="1">IFERROR(__xludf.DUMMYFUNCTION("VLOOKUP($D478,IMPORTRANGE(""1F5N2lheBqU_ssv2fEg7XSiyl0_Jtf24RQubw3IWp7fc"",""'LC-2 BOM'!C2:AF900""),Y$1,FALSE)"),"Pressure Transducer")</f>
        <v>Pressure Transducer</v>
      </c>
      <c r="Z191" s="40" t="str">
        <f ca="1">IFERROR(__xludf.DUMMYFUNCTION("VLOOKUP($D478,IMPORTRANGE(""1F5N2lheBqU_ssv2fEg7XSiyl0_Jtf24RQubw3IWp7fc"",""'LC-2 BOM'!C2:AF900""),Y$1,FALSE)"),"Pressure Transducer")</f>
        <v>Pressure Transducer</v>
      </c>
      <c r="AA191" s="40" t="str">
        <f ca="1">IFERROR(__xludf.DUMMYFUNCTION("VLOOKUP($D478,IMPORTRANGE(""1F5N2lheBqU_ssv2fEg7XSiyl0_Jtf24RQubw3IWp7fc"",""'LC-2 BOM'!C2:AF900""),Y$1,FALSE)"),"Pressure Transducer")</f>
        <v>Pressure Transducer</v>
      </c>
      <c r="AB191" s="40" t="str">
        <f ca="1">IFERROR(__xludf.DUMMYFUNCTION("VLOOKUP($D478,IMPORTRANGE(""1F5N2lheBqU_ssv2fEg7XSiyl0_Jtf24RQubw3IWp7fc"",""'LC-2 BOM'!C2:AF1000""),AB$1,FALSE)"),"WFF LC-2 Medium Pressure GHe (Anti-Geysering) - MP-112")</f>
        <v>WFF LC-2 Medium Pressure GHe (Anti-Geysering) - MP-112</v>
      </c>
      <c r="AC191" s="40" t="str">
        <f ca="1">IFERROR(__xludf.DUMMYFUNCTION("VLOOKUP($D478,IMPORTRANGE(""1F5N2lheBqU_ssv2fEg7XSiyl0_Jtf24RQubw3IWp7fc"",""'LC-2 BOM'!C2:AF1000""),AB$1,FALSE)"),"WFF LC-2 Medium Pressure GHe (Anti-Geysering) - MP-112")</f>
        <v>WFF LC-2 Medium Pressure GHe (Anti-Geysering) - MP-112</v>
      </c>
      <c r="AD191" s="40" t="str">
        <f ca="1">IFERROR(__xludf.DUMMYFUNCTION("VLOOKUP($D478,IMPORTRANGE(""1F5N2lheBqU_ssv2fEg7XSiyl0_Jtf24RQubw3IWp7fc"",""'LC-2 BOM'!C2:AF1000""),AB$1,FALSE)"),"WFF LC-2 Medium Pressure GHe (Anti-Geysering) - MP-112")</f>
        <v>WFF LC-2 Medium Pressure GHe (Anti-Geysering) - MP-112</v>
      </c>
      <c r="AE191" s="40" t="str">
        <f ca="1">IFERROR(__xludf.DUMMYFUNCTION("VLOOKUP($D478,IMPORTRANGE(""1F5N2lheBqU_ssv2fEg7XSiyl0_Jtf24RQubw3IWp7fc"",""'LC-2 BOM'!C2:AF1000""),AB$1,FALSE)"),"WFF LC-2 Medium Pressure GHe (Anti-Geysering) - MP-112")</f>
        <v>WFF LC-2 Medium Pressure GHe (Anti-Geysering) - MP-112</v>
      </c>
      <c r="AF191" s="40" t="str">
        <f ca="1">IFERROR(__xludf.DUMMYFUNCTION("VLOOKUP($D478,IMPORTRANGE(""1F5N2lheBqU_ssv2fEg7XSiyl0_Jtf24RQubw3IWp7fc"",""'LC-2 BOM'!C2:AF1000""),AB$1,FALSE)"),"WFF LC-2 Medium Pressure GHe (Anti-Geysering) - MP-112")</f>
        <v>WFF LC-2 Medium Pressure GHe (Anti-Geysering) - MP-112</v>
      </c>
      <c r="AG191" s="40" t="str">
        <f ca="1">IFERROR(__xludf.DUMMYFUNCTION("VLOOKUP($D478,IMPORTRANGE(""1F5N2lheBqU_ssv2fEg7XSiyl0_Jtf24RQubw3IWp7fc"",""'LC-2 BOM'!C2:AF1000""),AB$1,FALSE)"),"WFF LC-2 Medium Pressure GHe (Anti-Geysering) - MP-112")</f>
        <v>WFF LC-2 Medium Pressure GHe (Anti-Geysering) - MP-112</v>
      </c>
      <c r="AH191" s="40" t="str">
        <f ca="1">IFERROR(__xludf.DUMMYFUNCTION("VLOOKUP($D478,IMPORTRANGE(""1F5N2lheBqU_ssv2fEg7XSiyl0_Jtf24RQubw3IWp7fc"",""'LC-2 BOM'!C2:AF1000""),AB$1,FALSE)"),"WFF LC-2 Medium Pressure GHe (Anti-Geysering) - MP-112")</f>
        <v>WFF LC-2 Medium Pressure GHe (Anti-Geysering) - MP-112</v>
      </c>
      <c r="AI191" s="40" t="str">
        <f ca="1">IFERROR(__xludf.DUMMYFUNCTION("VLOOKUP($D478,IMPORTRANGE(""1F5N2lheBqU_ssv2fEg7XSiyl0_Jtf24RQubw3IWp7fc"",""'LC-2 BOM'!C2:AF1000""),AB$1,FALSE)"),"WFF LC-2 Medium Pressure GHe (Anti-Geysering) - MP-112")</f>
        <v>WFF LC-2 Medium Pressure GHe (Anti-Geysering) - MP-112</v>
      </c>
      <c r="AJ191" s="40" t="str">
        <f ca="1">IFERROR(__xludf.DUMMYFUNCTION("VLOOKUP($D478,IMPORTRANGE(""1F5N2lheBqU_ssv2fEg7XSiyl0_Jtf24RQubw3IWp7fc"",""'LC-2 BOM'!C2:AF1000""),AB$1,FALSE)"),"WFF LC-2 Medium Pressure GHe (Anti-Geysering) - MP-112")</f>
        <v>WFF LC-2 Medium Pressure GHe (Anti-Geysering) - MP-112</v>
      </c>
      <c r="AK191" s="40" t="str">
        <f ca="1">IFERROR(__xludf.DUMMYFUNCTION("VLOOKUP($D478,IMPORTRANGE(""1F5N2lheBqU_ssv2fEg7XSiyl0_Jtf24RQubw3IWp7fc"",""'LC-2 BOM'!C2:AF1000""),AB$1,FALSE)"),"WFF LC-2 Medium Pressure GHe (Anti-Geysering) - MP-112")</f>
        <v>WFF LC-2 Medium Pressure GHe (Anti-Geysering) - MP-112</v>
      </c>
      <c r="AL191" s="40" t="str">
        <f ca="1">IFERROR(__xludf.DUMMYFUNCTION("VLOOKUP($D478,IMPORTRANGE(""1F5N2lheBqU_ssv2fEg7XSiyl0_Jtf24RQubw3IWp7fc"",""'LC-2 BOM'!C2:AF1000""),AB$1,FALSE)"),"WFF LC-2 Medium Pressure GHe (Anti-Geysering) - MP-112")</f>
        <v>WFF LC-2 Medium Pressure GHe (Anti-Geysering) - MP-112</v>
      </c>
      <c r="AM191" s="40" t="str">
        <f ca="1">IFERROR(__xludf.DUMMYFUNCTION("VLOOKUP($D478,IMPORTRANGE(""1F5N2lheBqU_ssv2fEg7XSiyl0_Jtf24RQubw3IWp7fc"",""'LC-2 BOM'!C2:AF1000""),AB$1,FALSE)"),"WFF LC-2 Medium Pressure GHe (Anti-Geysering) - MP-112")</f>
        <v>WFF LC-2 Medium Pressure GHe (Anti-Geysering) - MP-112</v>
      </c>
      <c r="AN191" s="40" t="str">
        <f ca="1">IFERROR(__xludf.DUMMYFUNCTION("VLOOKUP($D478,IMPORTRANGE(""1F5N2lheBqU_ssv2fEg7XSiyl0_Jtf24RQubw3IWp7fc"",""'LC-2 BOM'!C2:AF1000""),AB$1,FALSE)"),"WFF LC-2 Medium Pressure GHe (Anti-Geysering) - MP-112")</f>
        <v>WFF LC-2 Medium Pressure GHe (Anti-Geysering) - MP-112</v>
      </c>
      <c r="AO191" s="40" t="str">
        <f ca="1">IFERROR(__xludf.DUMMYFUNCTION("VLOOKUP($D478,IMPORTRANGE(""1F5N2lheBqU_ssv2fEg7XSiyl0_Jtf24RQubw3IWp7fc"",""'LC-2 BOM'!C2:AF1000""),AB$1,FALSE)"),"WFF LC-2 Medium Pressure GHe (Anti-Geysering) - MP-112")</f>
        <v>WFF LC-2 Medium Pressure GHe (Anti-Geysering) - MP-112</v>
      </c>
      <c r="AP191" s="40" t="str">
        <f ca="1">IFERROR(__xludf.DUMMYFUNCTION("VLOOKUP($D478,IMPORTRANGE(""1F5N2lheBqU_ssv2fEg7XSiyl0_Jtf24RQubw3IWp7fc"",""'LC-2 BOM'!C2:AF1000""),AB$1,FALSE)"),"WFF LC-2 Medium Pressure GHe (Anti-Geysering) - MP-112")</f>
        <v>WFF LC-2 Medium Pressure GHe (Anti-Geysering) - MP-112</v>
      </c>
      <c r="AQ191" s="40" t="str">
        <f ca="1">IFERROR(__xludf.DUMMYFUNCTION("VLOOKUP($D478,IMPORTRANGE(""1F5N2lheBqU_ssv2fEg7XSiyl0_Jtf24RQubw3IWp7fc"",""'LC-2 BOM'!C2:AF1000""),AB$1,FALSE)"),"WFF LC-2 Medium Pressure GHe (Anti-Geysering) - MP-112")</f>
        <v>WFF LC-2 Medium Pressure GHe (Anti-Geysering) - MP-112</v>
      </c>
      <c r="AR191" s="40" t="str">
        <f ca="1">IFERROR(__xludf.DUMMYFUNCTION("VLOOKUP($D478,IMPORTRANGE(""1F5N2lheBqU_ssv2fEg7XSiyl0_Jtf24RQubw3IWp7fc"",""'LC-2 BOM'!C2:AF1000""),AB$1,FALSE)"),"WFF LC-2 Medium Pressure GHe (Anti-Geysering) - MP-112")</f>
        <v>WFF LC-2 Medium Pressure GHe (Anti-Geysering) - MP-112</v>
      </c>
      <c r="AS191" s="40" t="str">
        <f ca="1">IFERROR(__xludf.DUMMYFUNCTION("VLOOKUP($D478,IMPORTRANGE(""1F5N2lheBqU_ssv2fEg7XSiyl0_Jtf24RQubw3IWp7fc"",""'LC-2 BOM'!C2:AF1000""),AB$1,FALSE)"),"WFF LC-2 Medium Pressure GHe (Anti-Geysering) - MP-112")</f>
        <v>WFF LC-2 Medium Pressure GHe (Anti-Geysering) - MP-112</v>
      </c>
      <c r="AT191" s="40" t="str">
        <f ca="1">IFERROR(__xludf.DUMMYFUNCTION("VLOOKUP($D478,IMPORTRANGE(""1F5N2lheBqU_ssv2fEg7XSiyl0_Jtf24RQubw3IWp7fc"",""'LC-2 BOM'!C2:AF1000""),AB$1,FALSE)"),"WFF LC-2 Medium Pressure GHe (Anti-Geysering) - MP-112")</f>
        <v>WFF LC-2 Medium Pressure GHe (Anti-Geysering) - MP-112</v>
      </c>
      <c r="AU191" s="40" t="str">
        <f ca="1">IFERROR(__xludf.DUMMYFUNCTION("VLOOKUP($D478,IMPORTRANGE(""1F5N2lheBqU_ssv2fEg7XSiyl0_Jtf24RQubw3IWp7fc"",""'LC-2 BOM'!C2:AF1000""),AB$1,FALSE)"),"WFF LC-2 Medium Pressure GHe (Anti-Geysering) - MP-112")</f>
        <v>WFF LC-2 Medium Pressure GHe (Anti-Geysering) - MP-112</v>
      </c>
      <c r="AV191" s="40" t="str">
        <f ca="1">IFERROR(__xludf.DUMMYFUNCTION("VLOOKUP($D478,IMPORTRANGE(""1F5N2lheBqU_ssv2fEg7XSiyl0_Jtf24RQubw3IWp7fc"",""'LC-2 BOM'!C2:AF1000""),AB$1,FALSE)"),"WFF LC-2 Medium Pressure GHe (Anti-Geysering) - MP-112")</f>
        <v>WFF LC-2 Medium Pressure GHe (Anti-Geysering) - MP-112</v>
      </c>
      <c r="AW191" s="40" t="str">
        <f ca="1">IFERROR(__xludf.DUMMYFUNCTION("VLOOKUP($D478,IMPORTRANGE(""1F5N2lheBqU_ssv2fEg7XSiyl0_Jtf24RQubw3IWp7fc"",""'LC-2 BOM'!C2:AF1000""),AB$1,FALSE)"),"WFF LC-2 Medium Pressure GHe (Anti-Geysering) - MP-112")</f>
        <v>WFF LC-2 Medium Pressure GHe (Anti-Geysering) - MP-112</v>
      </c>
      <c r="AX191" s="40" t="str">
        <f ca="1">IFERROR(__xludf.DUMMYFUNCTION("VLOOKUP($D478,IMPORTRANGE(""1F5N2lheBqU_ssv2fEg7XSiyl0_Jtf24RQubw3IWp7fc"",""'LC-2 BOM'!C2:AF1000""),AB$1,FALSE)"),"WFF LC-2 Medium Pressure GHe (Anti-Geysering) - MP-112")</f>
        <v>WFF LC-2 Medium Pressure GHe (Anti-Geysering) - MP-112</v>
      </c>
      <c r="AY191" s="40" t="str">
        <f ca="1">IFERROR(__xludf.DUMMYFUNCTION("VLOOKUP($D478,IMPORTRANGE(""1F5N2lheBqU_ssv2fEg7XSiyl0_Jtf24RQubw3IWp7fc"",""'LC-2 BOM'!C2:AF1000""),AB$1,FALSE)"),"WFF LC-2 Medium Pressure GHe (Anti-Geysering) - MP-112")</f>
        <v>WFF LC-2 Medium Pressure GHe (Anti-Geysering) - MP-112</v>
      </c>
      <c r="AZ191" s="40" t="str">
        <f ca="1">IFERROR(__xludf.DUMMYFUNCTION("VLOOKUP($D478,IMPORTRANGE(""1F5N2lheBqU_ssv2fEg7XSiyl0_Jtf24RQubw3IWp7fc"",""'LC-2 BOM'!C2:AF1000""),AB$1,FALSE)"),"WFF LC-2 Medium Pressure GHe (Anti-Geysering) - MP-112")</f>
        <v>WFF LC-2 Medium Pressure GHe (Anti-Geysering) - MP-112</v>
      </c>
      <c r="BA191" s="40" t="str">
        <f ca="1">IFERROR(__xludf.DUMMYFUNCTION("VLOOKUP($D478,IMPORTRANGE(""1F5N2lheBqU_ssv2fEg7XSiyl0_Jtf24RQubw3IWp7fc"",""'LC-2 BOM'!C2:AF1000""),AB$1,FALSE)"),"WFF LC-2 Medium Pressure GHe (Anti-Geysering) - MP-112")</f>
        <v>WFF LC-2 Medium Pressure GHe (Anti-Geysering) - MP-112</v>
      </c>
    </row>
    <row r="192" spans="1:53" ht="14.25">
      <c r="A192" s="119" t="str">
        <f>CONCATENATE(VLOOKUP(E192,Systems,2,FALSE),"-",VLOOKUP(F192,Subsystems,2,FALSE),"-",VLOOKUP(G192,Components,2,FALSE),"-",VLOOKUP(R192,Metrics,2,FALSE),"-",B192)</f>
        <v>AG-S2U-PRS-Ps-3</v>
      </c>
      <c r="B192" s="100">
        <v>3</v>
      </c>
      <c r="C192" s="99" t="s">
        <v>522</v>
      </c>
      <c r="D192" s="104" t="s">
        <v>523</v>
      </c>
      <c r="E192" s="99" t="s">
        <v>490</v>
      </c>
      <c r="F192" s="99" t="s">
        <v>371</v>
      </c>
      <c r="G192" s="99" t="s">
        <v>177</v>
      </c>
      <c r="H192" s="99" t="s">
        <v>147</v>
      </c>
      <c r="I192" s="100" t="str">
        <f>VLOOKUP(L192,InterfaceCards,2,FALSE)</f>
        <v>N2</v>
      </c>
      <c r="J192" s="39" t="str">
        <f>VLOOKUP(I192,'REF - Interface Cards'!$F$2:$G$11,2,FALSE)</f>
        <v>CB3</v>
      </c>
      <c r="K192" s="267">
        <f>VLOOKUP(L192,InterfaceCards,3,FALSE)</f>
        <v>3</v>
      </c>
      <c r="L192" s="99" t="s">
        <v>315</v>
      </c>
      <c r="M192" s="99">
        <v>15</v>
      </c>
      <c r="N192" s="96">
        <v>12</v>
      </c>
      <c r="O192" s="99" t="s">
        <v>313</v>
      </c>
      <c r="P192" s="205"/>
      <c r="Q192" s="99" t="s">
        <v>338</v>
      </c>
      <c r="R192" s="119" t="s">
        <v>178</v>
      </c>
      <c r="S192" s="119" t="s">
        <v>345</v>
      </c>
      <c r="T192" s="264"/>
      <c r="U192" s="205"/>
      <c r="V192" s="205" t="b">
        <v>0</v>
      </c>
      <c r="W192" s="115" t="str">
        <f>CONCATENATE(L192,":",N192)</f>
        <v>AI4:12</v>
      </c>
      <c r="X192" s="40" t="str">
        <f ca="1">IFERROR(__xludf.DUMMYFUNCTION("VLOOKUP($D119,IMPORTRANGE(""1F5N2lheBqU_ssv2fEg7XSiyl0_Jtf24RQubw3IWp7fc"",""'LC-2 BOM'!C2:AF1000""),X$1,FALSE)"),"05C360")</f>
        <v>05C360</v>
      </c>
      <c r="Y192" s="40" t="str">
        <f ca="1">IFERROR(__xludf.DUMMYFUNCTION("VLOOKUP($D453,IMPORTRANGE(""1F5N2lheBqU_ssv2fEg7XSiyl0_Jtf24RQubw3IWp7fc"",""'LC-2 BOM'!C2:AF900""),Y$1,FALSE)"),"Pressure Transducer")</f>
        <v>Pressure Transducer</v>
      </c>
      <c r="Z192" s="40" t="str">
        <f ca="1">IFERROR(__xludf.DUMMYFUNCTION("VLOOKUP($D453,IMPORTRANGE(""1F5N2lheBqU_ssv2fEg7XSiyl0_Jtf24RQubw3IWp7fc"",""'LC-2 BOM'!C2:AF900""),Y$1,FALSE)"),"Pressure Transducer")</f>
        <v>Pressure Transducer</v>
      </c>
      <c r="AA192" s="40" t="str">
        <f ca="1">IFERROR(__xludf.DUMMYFUNCTION("VLOOKUP($D453,IMPORTRANGE(""1F5N2lheBqU_ssv2fEg7XSiyl0_Jtf24RQubw3IWp7fc"",""'LC-2 BOM'!C2:AF900""),Y$1,FALSE)"),"Pressure Transducer")</f>
        <v>Pressure Transducer</v>
      </c>
      <c r="AB192" s="40" t="str">
        <f ca="1">IFERROR(__xludf.DUMMYFUNCTION("VLOOKUP($D453,IMPORTRANGE(""1F5N2lheBqU_ssv2fEg7XSiyl0_Jtf24RQubw3IWp7fc"",""'LC-2 BOM'!C2:AF1000""),AB$1,FALSE)"),"WFF LC-2 Medium Pressure GHe (Anti-Geysering) - MP-112")</f>
        <v>WFF LC-2 Medium Pressure GHe (Anti-Geysering) - MP-112</v>
      </c>
      <c r="AC192" s="40" t="str">
        <f ca="1">IFERROR(__xludf.DUMMYFUNCTION("VLOOKUP($D453,IMPORTRANGE(""1F5N2lheBqU_ssv2fEg7XSiyl0_Jtf24RQubw3IWp7fc"",""'LC-2 BOM'!C2:AF1000""),AB$1,FALSE)"),"WFF LC-2 Medium Pressure GHe (Anti-Geysering) - MP-112")</f>
        <v>WFF LC-2 Medium Pressure GHe (Anti-Geysering) - MP-112</v>
      </c>
      <c r="AD192" s="40" t="str">
        <f ca="1">IFERROR(__xludf.DUMMYFUNCTION("VLOOKUP($D453,IMPORTRANGE(""1F5N2lheBqU_ssv2fEg7XSiyl0_Jtf24RQubw3IWp7fc"",""'LC-2 BOM'!C2:AF1000""),AB$1,FALSE)"),"WFF LC-2 Medium Pressure GHe (Anti-Geysering) - MP-112")</f>
        <v>WFF LC-2 Medium Pressure GHe (Anti-Geysering) - MP-112</v>
      </c>
      <c r="AE192" s="40" t="str">
        <f ca="1">IFERROR(__xludf.DUMMYFUNCTION("VLOOKUP($D453,IMPORTRANGE(""1F5N2lheBqU_ssv2fEg7XSiyl0_Jtf24RQubw3IWp7fc"",""'LC-2 BOM'!C2:AF1000""),AB$1,FALSE)"),"WFF LC-2 Medium Pressure GHe (Anti-Geysering) - MP-112")</f>
        <v>WFF LC-2 Medium Pressure GHe (Anti-Geysering) - MP-112</v>
      </c>
      <c r="AF192" s="40" t="str">
        <f ca="1">IFERROR(__xludf.DUMMYFUNCTION("VLOOKUP($D453,IMPORTRANGE(""1F5N2lheBqU_ssv2fEg7XSiyl0_Jtf24RQubw3IWp7fc"",""'LC-2 BOM'!C2:AF1000""),AB$1,FALSE)"),"WFF LC-2 Medium Pressure GHe (Anti-Geysering) - MP-112")</f>
        <v>WFF LC-2 Medium Pressure GHe (Anti-Geysering) - MP-112</v>
      </c>
      <c r="AG192" s="40" t="str">
        <f ca="1">IFERROR(__xludf.DUMMYFUNCTION("VLOOKUP($D453,IMPORTRANGE(""1F5N2lheBqU_ssv2fEg7XSiyl0_Jtf24RQubw3IWp7fc"",""'LC-2 BOM'!C2:AF1000""),AB$1,FALSE)"),"WFF LC-2 Medium Pressure GHe (Anti-Geysering) - MP-112")</f>
        <v>WFF LC-2 Medium Pressure GHe (Anti-Geysering) - MP-112</v>
      </c>
      <c r="AH192" s="40" t="str">
        <f ca="1">IFERROR(__xludf.DUMMYFUNCTION("VLOOKUP($D453,IMPORTRANGE(""1F5N2lheBqU_ssv2fEg7XSiyl0_Jtf24RQubw3IWp7fc"",""'LC-2 BOM'!C2:AF1000""),AB$1,FALSE)"),"WFF LC-2 Medium Pressure GHe (Anti-Geysering) - MP-112")</f>
        <v>WFF LC-2 Medium Pressure GHe (Anti-Geysering) - MP-112</v>
      </c>
      <c r="AI192" s="40" t="str">
        <f ca="1">IFERROR(__xludf.DUMMYFUNCTION("VLOOKUP($D453,IMPORTRANGE(""1F5N2lheBqU_ssv2fEg7XSiyl0_Jtf24RQubw3IWp7fc"",""'LC-2 BOM'!C2:AF1000""),AB$1,FALSE)"),"WFF LC-2 Medium Pressure GHe (Anti-Geysering) - MP-112")</f>
        <v>WFF LC-2 Medium Pressure GHe (Anti-Geysering) - MP-112</v>
      </c>
      <c r="AJ192" s="40" t="str">
        <f ca="1">IFERROR(__xludf.DUMMYFUNCTION("VLOOKUP($D453,IMPORTRANGE(""1F5N2lheBqU_ssv2fEg7XSiyl0_Jtf24RQubw3IWp7fc"",""'LC-2 BOM'!C2:AF1000""),AB$1,FALSE)"),"WFF LC-2 Medium Pressure GHe (Anti-Geysering) - MP-112")</f>
        <v>WFF LC-2 Medium Pressure GHe (Anti-Geysering) - MP-112</v>
      </c>
      <c r="AK192" s="40" t="str">
        <f ca="1">IFERROR(__xludf.DUMMYFUNCTION("VLOOKUP($D453,IMPORTRANGE(""1F5N2lheBqU_ssv2fEg7XSiyl0_Jtf24RQubw3IWp7fc"",""'LC-2 BOM'!C2:AF1000""),AB$1,FALSE)"),"WFF LC-2 Medium Pressure GHe (Anti-Geysering) - MP-112")</f>
        <v>WFF LC-2 Medium Pressure GHe (Anti-Geysering) - MP-112</v>
      </c>
      <c r="AL192" s="40" t="str">
        <f ca="1">IFERROR(__xludf.DUMMYFUNCTION("VLOOKUP($D453,IMPORTRANGE(""1F5N2lheBqU_ssv2fEg7XSiyl0_Jtf24RQubw3IWp7fc"",""'LC-2 BOM'!C2:AF1000""),AB$1,FALSE)"),"WFF LC-2 Medium Pressure GHe (Anti-Geysering) - MP-112")</f>
        <v>WFF LC-2 Medium Pressure GHe (Anti-Geysering) - MP-112</v>
      </c>
      <c r="AM192" s="40" t="str">
        <f ca="1">IFERROR(__xludf.DUMMYFUNCTION("VLOOKUP($D453,IMPORTRANGE(""1F5N2lheBqU_ssv2fEg7XSiyl0_Jtf24RQubw3IWp7fc"",""'LC-2 BOM'!C2:AF1000""),AB$1,FALSE)"),"WFF LC-2 Medium Pressure GHe (Anti-Geysering) - MP-112")</f>
        <v>WFF LC-2 Medium Pressure GHe (Anti-Geysering) - MP-112</v>
      </c>
      <c r="AN192" s="40" t="str">
        <f ca="1">IFERROR(__xludf.DUMMYFUNCTION("VLOOKUP($D453,IMPORTRANGE(""1F5N2lheBqU_ssv2fEg7XSiyl0_Jtf24RQubw3IWp7fc"",""'LC-2 BOM'!C2:AF1000""),AB$1,FALSE)"),"WFF LC-2 Medium Pressure GHe (Anti-Geysering) - MP-112")</f>
        <v>WFF LC-2 Medium Pressure GHe (Anti-Geysering) - MP-112</v>
      </c>
      <c r="AO192" s="40" t="str">
        <f ca="1">IFERROR(__xludf.DUMMYFUNCTION("VLOOKUP($D453,IMPORTRANGE(""1F5N2lheBqU_ssv2fEg7XSiyl0_Jtf24RQubw3IWp7fc"",""'LC-2 BOM'!C2:AF1000""),AB$1,FALSE)"),"WFF LC-2 Medium Pressure GHe (Anti-Geysering) - MP-112")</f>
        <v>WFF LC-2 Medium Pressure GHe (Anti-Geysering) - MP-112</v>
      </c>
      <c r="AP192" s="40" t="str">
        <f ca="1">IFERROR(__xludf.DUMMYFUNCTION("VLOOKUP($D453,IMPORTRANGE(""1F5N2lheBqU_ssv2fEg7XSiyl0_Jtf24RQubw3IWp7fc"",""'LC-2 BOM'!C2:AF1000""),AB$1,FALSE)"),"WFF LC-2 Medium Pressure GHe (Anti-Geysering) - MP-112")</f>
        <v>WFF LC-2 Medium Pressure GHe (Anti-Geysering) - MP-112</v>
      </c>
      <c r="AQ192" s="40" t="str">
        <f ca="1">IFERROR(__xludf.DUMMYFUNCTION("VLOOKUP($D453,IMPORTRANGE(""1F5N2lheBqU_ssv2fEg7XSiyl0_Jtf24RQubw3IWp7fc"",""'LC-2 BOM'!C2:AF1000""),AB$1,FALSE)"),"WFF LC-2 Medium Pressure GHe (Anti-Geysering) - MP-112")</f>
        <v>WFF LC-2 Medium Pressure GHe (Anti-Geysering) - MP-112</v>
      </c>
      <c r="AR192" s="40" t="str">
        <f ca="1">IFERROR(__xludf.DUMMYFUNCTION("VLOOKUP($D453,IMPORTRANGE(""1F5N2lheBqU_ssv2fEg7XSiyl0_Jtf24RQubw3IWp7fc"",""'LC-2 BOM'!C2:AF1000""),AB$1,FALSE)"),"WFF LC-2 Medium Pressure GHe (Anti-Geysering) - MP-112")</f>
        <v>WFF LC-2 Medium Pressure GHe (Anti-Geysering) - MP-112</v>
      </c>
      <c r="AS192" s="40" t="str">
        <f ca="1">IFERROR(__xludf.DUMMYFUNCTION("VLOOKUP($D453,IMPORTRANGE(""1F5N2lheBqU_ssv2fEg7XSiyl0_Jtf24RQubw3IWp7fc"",""'LC-2 BOM'!C2:AF1000""),AB$1,FALSE)"),"WFF LC-2 Medium Pressure GHe (Anti-Geysering) - MP-112")</f>
        <v>WFF LC-2 Medium Pressure GHe (Anti-Geysering) - MP-112</v>
      </c>
      <c r="AT192" s="40" t="str">
        <f ca="1">IFERROR(__xludf.DUMMYFUNCTION("VLOOKUP($D453,IMPORTRANGE(""1F5N2lheBqU_ssv2fEg7XSiyl0_Jtf24RQubw3IWp7fc"",""'LC-2 BOM'!C2:AF1000""),AB$1,FALSE)"),"WFF LC-2 Medium Pressure GHe (Anti-Geysering) - MP-112")</f>
        <v>WFF LC-2 Medium Pressure GHe (Anti-Geysering) - MP-112</v>
      </c>
      <c r="AU192" s="40" t="str">
        <f ca="1">IFERROR(__xludf.DUMMYFUNCTION("VLOOKUP($D453,IMPORTRANGE(""1F5N2lheBqU_ssv2fEg7XSiyl0_Jtf24RQubw3IWp7fc"",""'LC-2 BOM'!C2:AF1000""),AB$1,FALSE)"),"WFF LC-2 Medium Pressure GHe (Anti-Geysering) - MP-112")</f>
        <v>WFF LC-2 Medium Pressure GHe (Anti-Geysering) - MP-112</v>
      </c>
      <c r="AV192" s="40" t="str">
        <f ca="1">IFERROR(__xludf.DUMMYFUNCTION("VLOOKUP($D453,IMPORTRANGE(""1F5N2lheBqU_ssv2fEg7XSiyl0_Jtf24RQubw3IWp7fc"",""'LC-2 BOM'!C2:AF1000""),AB$1,FALSE)"),"WFF LC-2 Medium Pressure GHe (Anti-Geysering) - MP-112")</f>
        <v>WFF LC-2 Medium Pressure GHe (Anti-Geysering) - MP-112</v>
      </c>
      <c r="AW192" s="40" t="str">
        <f ca="1">IFERROR(__xludf.DUMMYFUNCTION("VLOOKUP($D453,IMPORTRANGE(""1F5N2lheBqU_ssv2fEg7XSiyl0_Jtf24RQubw3IWp7fc"",""'LC-2 BOM'!C2:AF1000""),AB$1,FALSE)"),"WFF LC-2 Medium Pressure GHe (Anti-Geysering) - MP-112")</f>
        <v>WFF LC-2 Medium Pressure GHe (Anti-Geysering) - MP-112</v>
      </c>
      <c r="AX192" s="40" t="str">
        <f ca="1">IFERROR(__xludf.DUMMYFUNCTION("VLOOKUP($D453,IMPORTRANGE(""1F5N2lheBqU_ssv2fEg7XSiyl0_Jtf24RQubw3IWp7fc"",""'LC-2 BOM'!C2:AF1000""),AB$1,FALSE)"),"WFF LC-2 Medium Pressure GHe (Anti-Geysering) - MP-112")</f>
        <v>WFF LC-2 Medium Pressure GHe (Anti-Geysering) - MP-112</v>
      </c>
      <c r="AY192" s="40" t="str">
        <f ca="1">IFERROR(__xludf.DUMMYFUNCTION("VLOOKUP($D453,IMPORTRANGE(""1F5N2lheBqU_ssv2fEg7XSiyl0_Jtf24RQubw3IWp7fc"",""'LC-2 BOM'!C2:AF1000""),AB$1,FALSE)"),"WFF LC-2 Medium Pressure GHe (Anti-Geysering) - MP-112")</f>
        <v>WFF LC-2 Medium Pressure GHe (Anti-Geysering) - MP-112</v>
      </c>
      <c r="AZ192" s="40" t="str">
        <f ca="1">IFERROR(__xludf.DUMMYFUNCTION("VLOOKUP($D453,IMPORTRANGE(""1F5N2lheBqU_ssv2fEg7XSiyl0_Jtf24RQubw3IWp7fc"",""'LC-2 BOM'!C2:AF1000""),AB$1,FALSE)"),"WFF LC-2 Medium Pressure GHe (Anti-Geysering) - MP-112")</f>
        <v>WFF LC-2 Medium Pressure GHe (Anti-Geysering) - MP-112</v>
      </c>
      <c r="BA192" s="40" t="str">
        <f ca="1">IFERROR(__xludf.DUMMYFUNCTION("VLOOKUP($D453,IMPORTRANGE(""1F5N2lheBqU_ssv2fEg7XSiyl0_Jtf24RQubw3IWp7fc"",""'LC-2 BOM'!C2:AF1000""),AB$1,FALSE)"),"WFF LC-2 Medium Pressure GHe (Anti-Geysering) - MP-112")</f>
        <v>WFF LC-2 Medium Pressure GHe (Anti-Geysering) - MP-112</v>
      </c>
    </row>
    <row r="193" spans="1:53" ht="14.25">
      <c r="A193" s="119" t="str">
        <f>CONCATENATE(VLOOKUP(E193,Systems,2,FALSE),"-",VLOOKUP(F193,Subsystems,2,FALSE),"-",VLOOKUP(G193,Components,2,FALSE),"-",VLOOKUP(R193,Metrics,2,FALSE),"-",B193)</f>
        <v>GHe-He-PRS-Ps-511</v>
      </c>
      <c r="B193" s="100">
        <v>511</v>
      </c>
      <c r="C193" s="273" t="s">
        <v>524</v>
      </c>
      <c r="D193" s="279" t="s">
        <v>525</v>
      </c>
      <c r="E193" s="99" t="s">
        <v>481</v>
      </c>
      <c r="F193" s="99" t="s">
        <v>509</v>
      </c>
      <c r="G193" s="99" t="s">
        <v>177</v>
      </c>
      <c r="H193" s="99" t="s">
        <v>147</v>
      </c>
      <c r="I193" s="100" t="str">
        <f>VLOOKUP(L193,InterfaceCards,2,FALSE)</f>
        <v>N2</v>
      </c>
      <c r="J193" s="39" t="str">
        <f>VLOOKUP(I193,'REF - Interface Cards'!$F$2:$G$11,2,FALSE)</f>
        <v>CB3</v>
      </c>
      <c r="K193" s="267">
        <f>VLOOKUP(L193,InterfaceCards,3,FALSE)</f>
        <v>5</v>
      </c>
      <c r="L193" s="99" t="s">
        <v>510</v>
      </c>
      <c r="M193" s="99">
        <v>5</v>
      </c>
      <c r="N193" s="96" t="s">
        <v>118</v>
      </c>
      <c r="O193" s="99" t="s">
        <v>313</v>
      </c>
      <c r="P193" s="99" t="s">
        <v>313</v>
      </c>
      <c r="Q193" s="99" t="s">
        <v>249</v>
      </c>
      <c r="R193" s="119" t="s">
        <v>178</v>
      </c>
      <c r="S193" s="119"/>
      <c r="T193" s="100"/>
      <c r="U193" s="205"/>
      <c r="V193" s="205" t="b">
        <v>0</v>
      </c>
      <c r="W193" s="115" t="str">
        <f>CONCATENATE(L193,":",N193)</f>
        <v>AI15:04</v>
      </c>
      <c r="X193" s="40" t="str">
        <f ca="1">IFERROR(__xludf.DUMMYFUNCTION("VLOOKUP($D475,IMPORTRANGE(""1F5N2lheBqU_ssv2fEg7XSiyl0_Jtf24RQubw3IWp7fc"",""'LC-2 BOM'!C2:AF1000""),X$1,FALSE)"),"04C706")</f>
        <v>04C706</v>
      </c>
      <c r="Y193" s="40" t="str">
        <f ca="1">IFERROR(__xludf.DUMMYFUNCTION("VLOOKUP($D479,IMPORTRANGE(""1zGeY54V42y3h6ga3LEauokEcjIAfHuNXKCYKLfLWtMI"",""'LC-2 BOM'!C2:AF900""),Y$1,FALSE)"),"Pressure Transducer")</f>
        <v>Pressure Transducer</v>
      </c>
      <c r="Z193" s="40" t="str">
        <f ca="1">IFERROR(__xludf.DUMMYFUNCTION("VLOOKUP($D479,IMPORTRANGE(""1zGeY54V42y3h6ga3LEauokEcjIAfHuNXKCYKLfLWtMI"",""'LC-2 BOM'!C2:AF900""),Y$1,FALSE)"),"Pressure Transducer")</f>
        <v>Pressure Transducer</v>
      </c>
      <c r="AA193" s="40" t="str">
        <f ca="1">IFERROR(__xludf.DUMMYFUNCTION("VLOOKUP($D479,IMPORTRANGE(""1zGeY54V42y3h6ga3LEauokEcjIAfHuNXKCYKLfLWtMI"",""'LC-2 BOM'!C2:AF900""),Y$1,FALSE)"),"Pressure Transducer")</f>
        <v>Pressure Transducer</v>
      </c>
      <c r="AB193" s="40" t="str">
        <f ca="1">IFERROR(__xludf.DUMMYFUNCTION("VLOOKUP($D479,IMPORTRANGE(""1F5N2lheBqU_ssv2fEg7XSiyl0_Jtf24RQubw3IWp7fc"",""'LC-2 BOM'!C2:AF1000""),AB$1,FALSE)"),"WFF LC-2 Medium Pressure GHe (Anti-Geysering) - MP-112")</f>
        <v>WFF LC-2 Medium Pressure GHe (Anti-Geysering) - MP-112</v>
      </c>
      <c r="AC193" s="40" t="str">
        <f ca="1">IFERROR(__xludf.DUMMYFUNCTION("VLOOKUP($D479,IMPORTRANGE(""1F5N2lheBqU_ssv2fEg7XSiyl0_Jtf24RQubw3IWp7fc"",""'LC-2 BOM'!C2:AF1000""),AB$1,FALSE)"),"WFF LC-2 Medium Pressure GHe (Anti-Geysering) - MP-112")</f>
        <v>WFF LC-2 Medium Pressure GHe (Anti-Geysering) - MP-112</v>
      </c>
      <c r="AD193" s="40" t="str">
        <f ca="1">IFERROR(__xludf.DUMMYFUNCTION("VLOOKUP($D479,IMPORTRANGE(""1F5N2lheBqU_ssv2fEg7XSiyl0_Jtf24RQubw3IWp7fc"",""'LC-2 BOM'!C2:AF1000""),AB$1,FALSE)"),"WFF LC-2 Medium Pressure GHe (Anti-Geysering) - MP-112")</f>
        <v>WFF LC-2 Medium Pressure GHe (Anti-Geysering) - MP-112</v>
      </c>
      <c r="AE193" s="40" t="str">
        <f ca="1">IFERROR(__xludf.DUMMYFUNCTION("VLOOKUP($D479,IMPORTRANGE(""1F5N2lheBqU_ssv2fEg7XSiyl0_Jtf24RQubw3IWp7fc"",""'LC-2 BOM'!C2:AF1000""),AB$1,FALSE)"),"WFF LC-2 Medium Pressure GHe (Anti-Geysering) - MP-112")</f>
        <v>WFF LC-2 Medium Pressure GHe (Anti-Geysering) - MP-112</v>
      </c>
      <c r="AF193" s="40" t="str">
        <f ca="1">IFERROR(__xludf.DUMMYFUNCTION("VLOOKUP($D479,IMPORTRANGE(""1F5N2lheBqU_ssv2fEg7XSiyl0_Jtf24RQubw3IWp7fc"",""'LC-2 BOM'!C2:AF1000""),AB$1,FALSE)"),"WFF LC-2 Medium Pressure GHe (Anti-Geysering) - MP-112")</f>
        <v>WFF LC-2 Medium Pressure GHe (Anti-Geysering) - MP-112</v>
      </c>
      <c r="AG193" s="40" t="str">
        <f ca="1">IFERROR(__xludf.DUMMYFUNCTION("VLOOKUP($D479,IMPORTRANGE(""1F5N2lheBqU_ssv2fEg7XSiyl0_Jtf24RQubw3IWp7fc"",""'LC-2 BOM'!C2:AF1000""),AB$1,FALSE)"),"WFF LC-2 Medium Pressure GHe (Anti-Geysering) - MP-112")</f>
        <v>WFF LC-2 Medium Pressure GHe (Anti-Geysering) - MP-112</v>
      </c>
      <c r="AH193" s="40" t="str">
        <f ca="1">IFERROR(__xludf.DUMMYFUNCTION("VLOOKUP($D479,IMPORTRANGE(""1F5N2lheBqU_ssv2fEg7XSiyl0_Jtf24RQubw3IWp7fc"",""'LC-2 BOM'!C2:AF1000""),AB$1,FALSE)"),"WFF LC-2 Medium Pressure GHe (Anti-Geysering) - MP-112")</f>
        <v>WFF LC-2 Medium Pressure GHe (Anti-Geysering) - MP-112</v>
      </c>
      <c r="AI193" s="40" t="str">
        <f ca="1">IFERROR(__xludf.DUMMYFUNCTION("VLOOKUP($D479,IMPORTRANGE(""1F5N2lheBqU_ssv2fEg7XSiyl0_Jtf24RQubw3IWp7fc"",""'LC-2 BOM'!C2:AF1000""),AB$1,FALSE)"),"WFF LC-2 Medium Pressure GHe (Anti-Geysering) - MP-112")</f>
        <v>WFF LC-2 Medium Pressure GHe (Anti-Geysering) - MP-112</v>
      </c>
      <c r="AJ193" s="40" t="str">
        <f ca="1">IFERROR(__xludf.DUMMYFUNCTION("VLOOKUP($D479,IMPORTRANGE(""1F5N2lheBqU_ssv2fEg7XSiyl0_Jtf24RQubw3IWp7fc"",""'LC-2 BOM'!C2:AF1000""),AB$1,FALSE)"),"WFF LC-2 Medium Pressure GHe (Anti-Geysering) - MP-112")</f>
        <v>WFF LC-2 Medium Pressure GHe (Anti-Geysering) - MP-112</v>
      </c>
      <c r="AK193" s="40" t="str">
        <f ca="1">IFERROR(__xludf.DUMMYFUNCTION("VLOOKUP($D479,IMPORTRANGE(""1F5N2lheBqU_ssv2fEg7XSiyl0_Jtf24RQubw3IWp7fc"",""'LC-2 BOM'!C2:AF1000""),AB$1,FALSE)"),"WFF LC-2 Medium Pressure GHe (Anti-Geysering) - MP-112")</f>
        <v>WFF LC-2 Medium Pressure GHe (Anti-Geysering) - MP-112</v>
      </c>
      <c r="AL193" s="40" t="str">
        <f ca="1">IFERROR(__xludf.DUMMYFUNCTION("VLOOKUP($D479,IMPORTRANGE(""1F5N2lheBqU_ssv2fEg7XSiyl0_Jtf24RQubw3IWp7fc"",""'LC-2 BOM'!C2:AF1000""),AB$1,FALSE)"),"WFF LC-2 Medium Pressure GHe (Anti-Geysering) - MP-112")</f>
        <v>WFF LC-2 Medium Pressure GHe (Anti-Geysering) - MP-112</v>
      </c>
      <c r="AM193" s="40" t="str">
        <f ca="1">IFERROR(__xludf.DUMMYFUNCTION("VLOOKUP($D479,IMPORTRANGE(""1F5N2lheBqU_ssv2fEg7XSiyl0_Jtf24RQubw3IWp7fc"",""'LC-2 BOM'!C2:AF1000""),AB$1,FALSE)"),"WFF LC-2 Medium Pressure GHe (Anti-Geysering) - MP-112")</f>
        <v>WFF LC-2 Medium Pressure GHe (Anti-Geysering) - MP-112</v>
      </c>
      <c r="AN193" s="40" t="str">
        <f ca="1">IFERROR(__xludf.DUMMYFUNCTION("VLOOKUP($D479,IMPORTRANGE(""1F5N2lheBqU_ssv2fEg7XSiyl0_Jtf24RQubw3IWp7fc"",""'LC-2 BOM'!C2:AF1000""),AB$1,FALSE)"),"WFF LC-2 Medium Pressure GHe (Anti-Geysering) - MP-112")</f>
        <v>WFF LC-2 Medium Pressure GHe (Anti-Geysering) - MP-112</v>
      </c>
      <c r="AO193" s="40" t="str">
        <f ca="1">IFERROR(__xludf.DUMMYFUNCTION("VLOOKUP($D479,IMPORTRANGE(""1F5N2lheBqU_ssv2fEg7XSiyl0_Jtf24RQubw3IWp7fc"",""'LC-2 BOM'!C2:AF1000""),AB$1,FALSE)"),"WFF LC-2 Medium Pressure GHe (Anti-Geysering) - MP-112")</f>
        <v>WFF LC-2 Medium Pressure GHe (Anti-Geysering) - MP-112</v>
      </c>
      <c r="AP193" s="40" t="str">
        <f ca="1">IFERROR(__xludf.DUMMYFUNCTION("VLOOKUP($D479,IMPORTRANGE(""1F5N2lheBqU_ssv2fEg7XSiyl0_Jtf24RQubw3IWp7fc"",""'LC-2 BOM'!C2:AF1000""),AB$1,FALSE)"),"WFF LC-2 Medium Pressure GHe (Anti-Geysering) - MP-112")</f>
        <v>WFF LC-2 Medium Pressure GHe (Anti-Geysering) - MP-112</v>
      </c>
      <c r="AQ193" s="40" t="str">
        <f ca="1">IFERROR(__xludf.DUMMYFUNCTION("VLOOKUP($D479,IMPORTRANGE(""1F5N2lheBqU_ssv2fEg7XSiyl0_Jtf24RQubw3IWp7fc"",""'LC-2 BOM'!C2:AF1000""),AB$1,FALSE)"),"WFF LC-2 Medium Pressure GHe (Anti-Geysering) - MP-112")</f>
        <v>WFF LC-2 Medium Pressure GHe (Anti-Geysering) - MP-112</v>
      </c>
      <c r="AR193" s="40" t="str">
        <f ca="1">IFERROR(__xludf.DUMMYFUNCTION("VLOOKUP($D479,IMPORTRANGE(""1F5N2lheBqU_ssv2fEg7XSiyl0_Jtf24RQubw3IWp7fc"",""'LC-2 BOM'!C2:AF1000""),AB$1,FALSE)"),"WFF LC-2 Medium Pressure GHe (Anti-Geysering) - MP-112")</f>
        <v>WFF LC-2 Medium Pressure GHe (Anti-Geysering) - MP-112</v>
      </c>
      <c r="AS193" s="40" t="str">
        <f ca="1">IFERROR(__xludf.DUMMYFUNCTION("VLOOKUP($D479,IMPORTRANGE(""1F5N2lheBqU_ssv2fEg7XSiyl0_Jtf24RQubw3IWp7fc"",""'LC-2 BOM'!C2:AF1000""),AB$1,FALSE)"),"WFF LC-2 Medium Pressure GHe (Anti-Geysering) - MP-112")</f>
        <v>WFF LC-2 Medium Pressure GHe (Anti-Geysering) - MP-112</v>
      </c>
      <c r="AT193" s="40" t="str">
        <f ca="1">IFERROR(__xludf.DUMMYFUNCTION("VLOOKUP($D479,IMPORTRANGE(""1F5N2lheBqU_ssv2fEg7XSiyl0_Jtf24RQubw3IWp7fc"",""'LC-2 BOM'!C2:AF1000""),AB$1,FALSE)"),"WFF LC-2 Medium Pressure GHe (Anti-Geysering) - MP-112")</f>
        <v>WFF LC-2 Medium Pressure GHe (Anti-Geysering) - MP-112</v>
      </c>
      <c r="AU193" s="40" t="str">
        <f ca="1">IFERROR(__xludf.DUMMYFUNCTION("VLOOKUP($D479,IMPORTRANGE(""1F5N2lheBqU_ssv2fEg7XSiyl0_Jtf24RQubw3IWp7fc"",""'LC-2 BOM'!C2:AF1000""),AB$1,FALSE)"),"WFF LC-2 Medium Pressure GHe (Anti-Geysering) - MP-112")</f>
        <v>WFF LC-2 Medium Pressure GHe (Anti-Geysering) - MP-112</v>
      </c>
      <c r="AV193" s="40" t="str">
        <f ca="1">IFERROR(__xludf.DUMMYFUNCTION("VLOOKUP($D479,IMPORTRANGE(""1F5N2lheBqU_ssv2fEg7XSiyl0_Jtf24RQubw3IWp7fc"",""'LC-2 BOM'!C2:AF1000""),AB$1,FALSE)"),"WFF LC-2 Medium Pressure GHe (Anti-Geysering) - MP-112")</f>
        <v>WFF LC-2 Medium Pressure GHe (Anti-Geysering) - MP-112</v>
      </c>
      <c r="AW193" s="40" t="str">
        <f ca="1">IFERROR(__xludf.DUMMYFUNCTION("VLOOKUP($D479,IMPORTRANGE(""1F5N2lheBqU_ssv2fEg7XSiyl0_Jtf24RQubw3IWp7fc"",""'LC-2 BOM'!C2:AF1000""),AB$1,FALSE)"),"WFF LC-2 Medium Pressure GHe (Anti-Geysering) - MP-112")</f>
        <v>WFF LC-2 Medium Pressure GHe (Anti-Geysering) - MP-112</v>
      </c>
      <c r="AX193" s="40" t="str">
        <f ca="1">IFERROR(__xludf.DUMMYFUNCTION("VLOOKUP($D479,IMPORTRANGE(""1F5N2lheBqU_ssv2fEg7XSiyl0_Jtf24RQubw3IWp7fc"",""'LC-2 BOM'!C2:AF1000""),AB$1,FALSE)"),"WFF LC-2 Medium Pressure GHe (Anti-Geysering) - MP-112")</f>
        <v>WFF LC-2 Medium Pressure GHe (Anti-Geysering) - MP-112</v>
      </c>
      <c r="AY193" s="40" t="str">
        <f ca="1">IFERROR(__xludf.DUMMYFUNCTION("VLOOKUP($D479,IMPORTRANGE(""1F5N2lheBqU_ssv2fEg7XSiyl0_Jtf24RQubw3IWp7fc"",""'LC-2 BOM'!C2:AF1000""),AB$1,FALSE)"),"WFF LC-2 Medium Pressure GHe (Anti-Geysering) - MP-112")</f>
        <v>WFF LC-2 Medium Pressure GHe (Anti-Geysering) - MP-112</v>
      </c>
      <c r="AZ193" s="40" t="str">
        <f ca="1">IFERROR(__xludf.DUMMYFUNCTION("VLOOKUP($D479,IMPORTRANGE(""1F5N2lheBqU_ssv2fEg7XSiyl0_Jtf24RQubw3IWp7fc"",""'LC-2 BOM'!C2:AF1000""),AB$1,FALSE)"),"WFF LC-2 Medium Pressure GHe (Anti-Geysering) - MP-112")</f>
        <v>WFF LC-2 Medium Pressure GHe (Anti-Geysering) - MP-112</v>
      </c>
      <c r="BA193" s="40" t="str">
        <f ca="1">IFERROR(__xludf.DUMMYFUNCTION("VLOOKUP($D479,IMPORTRANGE(""1F5N2lheBqU_ssv2fEg7XSiyl0_Jtf24RQubw3IWp7fc"",""'LC-2 BOM'!C2:AF1000""),AB$1,FALSE)"),"WFF LC-2 Medium Pressure GHe (Anti-Geysering) - MP-112")</f>
        <v>WFF LC-2 Medium Pressure GHe (Anti-Geysering) - MP-112</v>
      </c>
    </row>
    <row r="194" spans="1:53" ht="14.25">
      <c r="A194" s="119" t="str">
        <f>CONCATENATE(VLOOKUP(E194,Systems,2,FALSE),"-",VLOOKUP(F194,Subsystems,2,FALSE),"-",VLOOKUP(G194,Components,2,FALSE),"-",VLOOKUP(R194,Metrics,2,FALSE),"-",B194)</f>
        <v>AG-S1U-PRS-Ps-2</v>
      </c>
      <c r="B194" s="100">
        <v>2</v>
      </c>
      <c r="C194" s="99" t="s">
        <v>526</v>
      </c>
      <c r="D194" s="104" t="s">
        <v>527</v>
      </c>
      <c r="E194" s="99" t="s">
        <v>490</v>
      </c>
      <c r="F194" s="99" t="s">
        <v>368</v>
      </c>
      <c r="G194" s="99" t="s">
        <v>177</v>
      </c>
      <c r="H194" s="99" t="s">
        <v>147</v>
      </c>
      <c r="I194" s="100" t="str">
        <f>VLOOKUP(L194,InterfaceCards,2,FALSE)</f>
        <v>N2</v>
      </c>
      <c r="J194" s="39" t="str">
        <f>VLOOKUP(I194,'REF - Interface Cards'!$F$2:$G$11,2,FALSE)</f>
        <v>CB3</v>
      </c>
      <c r="K194" s="267">
        <f>VLOOKUP(L194,InterfaceCards,3,FALSE)</f>
        <v>3</v>
      </c>
      <c r="L194" s="99" t="s">
        <v>315</v>
      </c>
      <c r="M194" s="99">
        <v>14</v>
      </c>
      <c r="N194" s="96">
        <v>11</v>
      </c>
      <c r="O194" s="99" t="s">
        <v>313</v>
      </c>
      <c r="P194" s="205"/>
      <c r="Q194" s="99" t="s">
        <v>338</v>
      </c>
      <c r="R194" s="119" t="s">
        <v>178</v>
      </c>
      <c r="S194" s="119" t="s">
        <v>345</v>
      </c>
      <c r="T194" s="100"/>
      <c r="U194" s="205"/>
      <c r="V194" s="205" t="b">
        <v>0</v>
      </c>
      <c r="W194" s="115" t="str">
        <f>CONCATENATE(L194,":",N194)</f>
        <v>AI4:11</v>
      </c>
      <c r="X194" s="40" t="str">
        <f ca="1">IFERROR(__xludf.DUMMYFUNCTION("VLOOKUP($D119,IMPORTRANGE(""1F5N2lheBqU_ssv2fEg7XSiyl0_Jtf24RQubw3IWp7fc"",""'LC-2 BOM'!C2:AF1000""),X$1,FALSE)"),"05C360")</f>
        <v>05C360</v>
      </c>
      <c r="Y194" s="40" t="str">
        <f ca="1">IFERROR(__xludf.DUMMYFUNCTION("VLOOKUP($D452,IMPORTRANGE(""1F5N2lheBqU_ssv2fEg7XSiyl0_Jtf24RQubw3IWp7fc"",""'LC-2 BOM'!C2:AF900""),Y$1,FALSE)"),"Pressure Transducer")</f>
        <v>Pressure Transducer</v>
      </c>
      <c r="Z194" s="40" t="str">
        <f ca="1">IFERROR(__xludf.DUMMYFUNCTION("VLOOKUP($D452,IMPORTRANGE(""1F5N2lheBqU_ssv2fEg7XSiyl0_Jtf24RQubw3IWp7fc"",""'LC-2 BOM'!C2:AF900""),Y$1,FALSE)"),"Pressure Transducer")</f>
        <v>Pressure Transducer</v>
      </c>
      <c r="AA194" s="40" t="str">
        <f ca="1">IFERROR(__xludf.DUMMYFUNCTION("VLOOKUP($D452,IMPORTRANGE(""1F5N2lheBqU_ssv2fEg7XSiyl0_Jtf24RQubw3IWp7fc"",""'LC-2 BOM'!C2:AF900""),Y$1,FALSE)"),"Pressure Transducer")</f>
        <v>Pressure Transducer</v>
      </c>
      <c r="AB194" s="40" t="str">
        <f ca="1">IFERROR(__xludf.DUMMYFUNCTION("VLOOKUP($D452,IMPORTRANGE(""1F5N2lheBqU_ssv2fEg7XSiyl0_Jtf24RQubw3IWp7fc"",""'LC-2 BOM'!C2:AF1000""),AB$1,FALSE)"),"WFF LC-2 Medium Pressure GHe (Anti-Geysering) - MP-112")</f>
        <v>WFF LC-2 Medium Pressure GHe (Anti-Geysering) - MP-112</v>
      </c>
      <c r="AC194" s="40" t="str">
        <f ca="1">IFERROR(__xludf.DUMMYFUNCTION("VLOOKUP($D452,IMPORTRANGE(""1F5N2lheBqU_ssv2fEg7XSiyl0_Jtf24RQubw3IWp7fc"",""'LC-2 BOM'!C2:AF1000""),AB$1,FALSE)"),"WFF LC-2 Medium Pressure GHe (Anti-Geysering) - MP-112")</f>
        <v>WFF LC-2 Medium Pressure GHe (Anti-Geysering) - MP-112</v>
      </c>
      <c r="AD194" s="40" t="str">
        <f ca="1">IFERROR(__xludf.DUMMYFUNCTION("VLOOKUP($D452,IMPORTRANGE(""1F5N2lheBqU_ssv2fEg7XSiyl0_Jtf24RQubw3IWp7fc"",""'LC-2 BOM'!C2:AF1000""),AB$1,FALSE)"),"WFF LC-2 Medium Pressure GHe (Anti-Geysering) - MP-112")</f>
        <v>WFF LC-2 Medium Pressure GHe (Anti-Geysering) - MP-112</v>
      </c>
      <c r="AE194" s="40" t="str">
        <f ca="1">IFERROR(__xludf.DUMMYFUNCTION("VLOOKUP($D452,IMPORTRANGE(""1F5N2lheBqU_ssv2fEg7XSiyl0_Jtf24RQubw3IWp7fc"",""'LC-2 BOM'!C2:AF1000""),AB$1,FALSE)"),"WFF LC-2 Medium Pressure GHe (Anti-Geysering) - MP-112")</f>
        <v>WFF LC-2 Medium Pressure GHe (Anti-Geysering) - MP-112</v>
      </c>
      <c r="AF194" s="40" t="str">
        <f ca="1">IFERROR(__xludf.DUMMYFUNCTION("VLOOKUP($D452,IMPORTRANGE(""1F5N2lheBqU_ssv2fEg7XSiyl0_Jtf24RQubw3IWp7fc"",""'LC-2 BOM'!C2:AF1000""),AB$1,FALSE)"),"WFF LC-2 Medium Pressure GHe (Anti-Geysering) - MP-112")</f>
        <v>WFF LC-2 Medium Pressure GHe (Anti-Geysering) - MP-112</v>
      </c>
      <c r="AG194" s="40" t="str">
        <f ca="1">IFERROR(__xludf.DUMMYFUNCTION("VLOOKUP($D452,IMPORTRANGE(""1F5N2lheBqU_ssv2fEg7XSiyl0_Jtf24RQubw3IWp7fc"",""'LC-2 BOM'!C2:AF1000""),AB$1,FALSE)"),"WFF LC-2 Medium Pressure GHe (Anti-Geysering) - MP-112")</f>
        <v>WFF LC-2 Medium Pressure GHe (Anti-Geysering) - MP-112</v>
      </c>
      <c r="AH194" s="40" t="str">
        <f ca="1">IFERROR(__xludf.DUMMYFUNCTION("VLOOKUP($D452,IMPORTRANGE(""1F5N2lheBqU_ssv2fEg7XSiyl0_Jtf24RQubw3IWp7fc"",""'LC-2 BOM'!C2:AF1000""),AB$1,FALSE)"),"WFF LC-2 Medium Pressure GHe (Anti-Geysering) - MP-112")</f>
        <v>WFF LC-2 Medium Pressure GHe (Anti-Geysering) - MP-112</v>
      </c>
      <c r="AI194" s="40" t="str">
        <f ca="1">IFERROR(__xludf.DUMMYFUNCTION("VLOOKUP($D452,IMPORTRANGE(""1F5N2lheBqU_ssv2fEg7XSiyl0_Jtf24RQubw3IWp7fc"",""'LC-2 BOM'!C2:AF1000""),AB$1,FALSE)"),"WFF LC-2 Medium Pressure GHe (Anti-Geysering) - MP-112")</f>
        <v>WFF LC-2 Medium Pressure GHe (Anti-Geysering) - MP-112</v>
      </c>
      <c r="AJ194" s="40" t="str">
        <f ca="1">IFERROR(__xludf.DUMMYFUNCTION("VLOOKUP($D452,IMPORTRANGE(""1F5N2lheBqU_ssv2fEg7XSiyl0_Jtf24RQubw3IWp7fc"",""'LC-2 BOM'!C2:AF1000""),AB$1,FALSE)"),"WFF LC-2 Medium Pressure GHe (Anti-Geysering) - MP-112")</f>
        <v>WFF LC-2 Medium Pressure GHe (Anti-Geysering) - MP-112</v>
      </c>
      <c r="AK194" s="40" t="str">
        <f ca="1">IFERROR(__xludf.DUMMYFUNCTION("VLOOKUP($D452,IMPORTRANGE(""1F5N2lheBqU_ssv2fEg7XSiyl0_Jtf24RQubw3IWp7fc"",""'LC-2 BOM'!C2:AF1000""),AB$1,FALSE)"),"WFF LC-2 Medium Pressure GHe (Anti-Geysering) - MP-112")</f>
        <v>WFF LC-2 Medium Pressure GHe (Anti-Geysering) - MP-112</v>
      </c>
      <c r="AL194" s="40" t="str">
        <f ca="1">IFERROR(__xludf.DUMMYFUNCTION("VLOOKUP($D452,IMPORTRANGE(""1F5N2lheBqU_ssv2fEg7XSiyl0_Jtf24RQubw3IWp7fc"",""'LC-2 BOM'!C2:AF1000""),AB$1,FALSE)"),"WFF LC-2 Medium Pressure GHe (Anti-Geysering) - MP-112")</f>
        <v>WFF LC-2 Medium Pressure GHe (Anti-Geysering) - MP-112</v>
      </c>
      <c r="AM194" s="40" t="str">
        <f ca="1">IFERROR(__xludf.DUMMYFUNCTION("VLOOKUP($D452,IMPORTRANGE(""1F5N2lheBqU_ssv2fEg7XSiyl0_Jtf24RQubw3IWp7fc"",""'LC-2 BOM'!C2:AF1000""),AB$1,FALSE)"),"WFF LC-2 Medium Pressure GHe (Anti-Geysering) - MP-112")</f>
        <v>WFF LC-2 Medium Pressure GHe (Anti-Geysering) - MP-112</v>
      </c>
      <c r="AN194" s="40" t="str">
        <f ca="1">IFERROR(__xludf.DUMMYFUNCTION("VLOOKUP($D452,IMPORTRANGE(""1F5N2lheBqU_ssv2fEg7XSiyl0_Jtf24RQubw3IWp7fc"",""'LC-2 BOM'!C2:AF1000""),AB$1,FALSE)"),"WFF LC-2 Medium Pressure GHe (Anti-Geysering) - MP-112")</f>
        <v>WFF LC-2 Medium Pressure GHe (Anti-Geysering) - MP-112</v>
      </c>
      <c r="AO194" s="40" t="str">
        <f ca="1">IFERROR(__xludf.DUMMYFUNCTION("VLOOKUP($D452,IMPORTRANGE(""1F5N2lheBqU_ssv2fEg7XSiyl0_Jtf24RQubw3IWp7fc"",""'LC-2 BOM'!C2:AF1000""),AB$1,FALSE)"),"WFF LC-2 Medium Pressure GHe (Anti-Geysering) - MP-112")</f>
        <v>WFF LC-2 Medium Pressure GHe (Anti-Geysering) - MP-112</v>
      </c>
      <c r="AP194" s="40" t="str">
        <f ca="1">IFERROR(__xludf.DUMMYFUNCTION("VLOOKUP($D452,IMPORTRANGE(""1F5N2lheBqU_ssv2fEg7XSiyl0_Jtf24RQubw3IWp7fc"",""'LC-2 BOM'!C2:AF1000""),AB$1,FALSE)"),"WFF LC-2 Medium Pressure GHe (Anti-Geysering) - MP-112")</f>
        <v>WFF LC-2 Medium Pressure GHe (Anti-Geysering) - MP-112</v>
      </c>
      <c r="AQ194" s="40" t="str">
        <f ca="1">IFERROR(__xludf.DUMMYFUNCTION("VLOOKUP($D452,IMPORTRANGE(""1F5N2lheBqU_ssv2fEg7XSiyl0_Jtf24RQubw3IWp7fc"",""'LC-2 BOM'!C2:AF1000""),AB$1,FALSE)"),"WFF LC-2 Medium Pressure GHe (Anti-Geysering) - MP-112")</f>
        <v>WFF LC-2 Medium Pressure GHe (Anti-Geysering) - MP-112</v>
      </c>
      <c r="AR194" s="40" t="str">
        <f ca="1">IFERROR(__xludf.DUMMYFUNCTION("VLOOKUP($D452,IMPORTRANGE(""1F5N2lheBqU_ssv2fEg7XSiyl0_Jtf24RQubw3IWp7fc"",""'LC-2 BOM'!C2:AF1000""),AB$1,FALSE)"),"WFF LC-2 Medium Pressure GHe (Anti-Geysering) - MP-112")</f>
        <v>WFF LC-2 Medium Pressure GHe (Anti-Geysering) - MP-112</v>
      </c>
      <c r="AS194" s="40" t="str">
        <f ca="1">IFERROR(__xludf.DUMMYFUNCTION("VLOOKUP($D452,IMPORTRANGE(""1F5N2lheBqU_ssv2fEg7XSiyl0_Jtf24RQubw3IWp7fc"",""'LC-2 BOM'!C2:AF1000""),AB$1,FALSE)"),"WFF LC-2 Medium Pressure GHe (Anti-Geysering) - MP-112")</f>
        <v>WFF LC-2 Medium Pressure GHe (Anti-Geysering) - MP-112</v>
      </c>
      <c r="AT194" s="40" t="str">
        <f ca="1">IFERROR(__xludf.DUMMYFUNCTION("VLOOKUP($D452,IMPORTRANGE(""1F5N2lheBqU_ssv2fEg7XSiyl0_Jtf24RQubw3IWp7fc"",""'LC-2 BOM'!C2:AF1000""),AB$1,FALSE)"),"WFF LC-2 Medium Pressure GHe (Anti-Geysering) - MP-112")</f>
        <v>WFF LC-2 Medium Pressure GHe (Anti-Geysering) - MP-112</v>
      </c>
      <c r="AU194" s="40" t="str">
        <f ca="1">IFERROR(__xludf.DUMMYFUNCTION("VLOOKUP($D452,IMPORTRANGE(""1F5N2lheBqU_ssv2fEg7XSiyl0_Jtf24RQubw3IWp7fc"",""'LC-2 BOM'!C2:AF1000""),AB$1,FALSE)"),"WFF LC-2 Medium Pressure GHe (Anti-Geysering) - MP-112")</f>
        <v>WFF LC-2 Medium Pressure GHe (Anti-Geysering) - MP-112</v>
      </c>
      <c r="AV194" s="40" t="str">
        <f ca="1">IFERROR(__xludf.DUMMYFUNCTION("VLOOKUP($D452,IMPORTRANGE(""1F5N2lheBqU_ssv2fEg7XSiyl0_Jtf24RQubw3IWp7fc"",""'LC-2 BOM'!C2:AF1000""),AB$1,FALSE)"),"WFF LC-2 Medium Pressure GHe (Anti-Geysering) - MP-112")</f>
        <v>WFF LC-2 Medium Pressure GHe (Anti-Geysering) - MP-112</v>
      </c>
      <c r="AW194" s="40" t="str">
        <f ca="1">IFERROR(__xludf.DUMMYFUNCTION("VLOOKUP($D452,IMPORTRANGE(""1F5N2lheBqU_ssv2fEg7XSiyl0_Jtf24RQubw3IWp7fc"",""'LC-2 BOM'!C2:AF1000""),AB$1,FALSE)"),"WFF LC-2 Medium Pressure GHe (Anti-Geysering) - MP-112")</f>
        <v>WFF LC-2 Medium Pressure GHe (Anti-Geysering) - MP-112</v>
      </c>
      <c r="AX194" s="40" t="str">
        <f ca="1">IFERROR(__xludf.DUMMYFUNCTION("VLOOKUP($D452,IMPORTRANGE(""1F5N2lheBqU_ssv2fEg7XSiyl0_Jtf24RQubw3IWp7fc"",""'LC-2 BOM'!C2:AF1000""),AB$1,FALSE)"),"WFF LC-2 Medium Pressure GHe (Anti-Geysering) - MP-112")</f>
        <v>WFF LC-2 Medium Pressure GHe (Anti-Geysering) - MP-112</v>
      </c>
      <c r="AY194" s="40" t="str">
        <f ca="1">IFERROR(__xludf.DUMMYFUNCTION("VLOOKUP($D452,IMPORTRANGE(""1F5N2lheBqU_ssv2fEg7XSiyl0_Jtf24RQubw3IWp7fc"",""'LC-2 BOM'!C2:AF1000""),AB$1,FALSE)"),"WFF LC-2 Medium Pressure GHe (Anti-Geysering) - MP-112")</f>
        <v>WFF LC-2 Medium Pressure GHe (Anti-Geysering) - MP-112</v>
      </c>
      <c r="AZ194" s="40" t="str">
        <f ca="1">IFERROR(__xludf.DUMMYFUNCTION("VLOOKUP($D452,IMPORTRANGE(""1F5N2lheBqU_ssv2fEg7XSiyl0_Jtf24RQubw3IWp7fc"",""'LC-2 BOM'!C2:AF1000""),AB$1,FALSE)"),"WFF LC-2 Medium Pressure GHe (Anti-Geysering) - MP-112")</f>
        <v>WFF LC-2 Medium Pressure GHe (Anti-Geysering) - MP-112</v>
      </c>
      <c r="BA194" s="40" t="str">
        <f ca="1">IFERROR(__xludf.DUMMYFUNCTION("VLOOKUP($D452,IMPORTRANGE(""1F5N2lheBqU_ssv2fEg7XSiyl0_Jtf24RQubw3IWp7fc"",""'LC-2 BOM'!C2:AF1000""),AB$1,FALSE)"),"WFF LC-2 Medium Pressure GHe (Anti-Geysering) - MP-112")</f>
        <v>WFF LC-2 Medium Pressure GHe (Anti-Geysering) - MP-112</v>
      </c>
    </row>
    <row r="195" spans="1:53" ht="14.25">
      <c r="A195" s="119" t="str">
        <f>CONCATENATE(VLOOKUP(E195,Systems,2,FALSE),"-",VLOOKUP(F195,Subsystems,2,FALSE),"-",VLOOKUP(G195,Components,2,FALSE),"-",VLOOKUP(R195,Metrics,2,FALSE),"-",B195)</f>
        <v>KTP-IS1-PRS-Ps-602</v>
      </c>
      <c r="B195" s="99">
        <v>602</v>
      </c>
      <c r="C195" s="110" t="s">
        <v>528</v>
      </c>
      <c r="D195" s="104" t="s">
        <v>529</v>
      </c>
      <c r="E195" s="99" t="s">
        <v>530</v>
      </c>
      <c r="F195" s="99" t="s">
        <v>441</v>
      </c>
      <c r="G195" s="99" t="s">
        <v>177</v>
      </c>
      <c r="H195" s="99" t="s">
        <v>152</v>
      </c>
      <c r="I195" s="100" t="str">
        <f>VLOOKUP(L195,InterfaceCards,2,FALSE)</f>
        <v>N1</v>
      </c>
      <c r="J195" s="39" t="str">
        <f>VLOOKUP(I195,'REF - Interface Cards'!$F$2:$G$11,2,FALSE)</f>
        <v>CB2</v>
      </c>
      <c r="K195" s="267">
        <f>VLOOKUP(L195,InterfaceCards,3,FALSE)</f>
        <v>7</v>
      </c>
      <c r="L195" s="99" t="s">
        <v>246</v>
      </c>
      <c r="M195" s="99">
        <v>8</v>
      </c>
      <c r="N195" s="96" t="s">
        <v>118</v>
      </c>
      <c r="O195" s="100" t="s">
        <v>248</v>
      </c>
      <c r="P195" s="99" t="s">
        <v>248</v>
      </c>
      <c r="Q195" s="99" t="s">
        <v>249</v>
      </c>
      <c r="R195" s="268" t="s">
        <v>178</v>
      </c>
      <c r="S195" s="119"/>
      <c r="T195" s="100"/>
      <c r="U195" s="205"/>
      <c r="V195" s="205" t="b">
        <v>0</v>
      </c>
      <c r="W195" s="115" t="str">
        <f>CONCATENATE(L195,":",N195)</f>
        <v>AO2:04</v>
      </c>
      <c r="X195" s="40" t="str">
        <f ca="1">IFERROR(__xludf.DUMMYFUNCTION("VLOOKUP($D119,IMPORTRANGE(""1F5N2lheBqU_ssv2fEg7XSiyl0_Jtf24RQubw3IWp7fc"",""'LC-2 BOM'!C2:AF1000""),X$1,FALSE)"),"05C360")</f>
        <v>05C360</v>
      </c>
      <c r="Y195" s="40" t="str">
        <f ca="1">IFERROR(__xludf.DUMMYFUNCTION("VLOOKUP($D401,IMPORTRANGE(""1zGeY54V42y3h6ga3LEauokEcjIAfHuNXKCYKLfLWtMI"",""'LC-2 BOM'!C2:AF900""),Y$1,FALSE)"),"Regulator")</f>
        <v>Regulator</v>
      </c>
      <c r="Z195" s="40" t="str">
        <f ca="1">IFERROR(__xludf.DUMMYFUNCTION("VLOOKUP($D401,IMPORTRANGE(""1zGeY54V42y3h6ga3LEauokEcjIAfHuNXKCYKLfLWtMI"",""'LC-2 BOM'!C2:AF900""),Y$1,FALSE)"),"Regulator")</f>
        <v>Regulator</v>
      </c>
      <c r="AA195" s="40" t="str">
        <f ca="1">IFERROR(__xludf.DUMMYFUNCTION("VLOOKUP($D401,IMPORTRANGE(""1zGeY54V42y3h6ga3LEauokEcjIAfHuNXKCYKLfLWtMI"",""'LC-2 BOM'!C2:AF900""),Y$1,FALSE)"),"Regulator")</f>
        <v>Regulator</v>
      </c>
      <c r="AB195" s="40" t="str">
        <f ca="1">IFERROR(__xludf.DUMMYFUNCTION("VLOOKUP($D401,IMPORTRANGE(""1F5N2lheBqU_ssv2fEg7XSiyl0_Jtf24RQubw3IWp7fc"",""'LC-2 BOM'!C2:AF1000""),AB$1,FALSE)"),"WFF Launch Mount S1 Purges MP-114")</f>
        <v>WFF Launch Mount S1 Purges MP-114</v>
      </c>
      <c r="AC195" s="40" t="str">
        <f ca="1">IFERROR(__xludf.DUMMYFUNCTION("VLOOKUP($D401,IMPORTRANGE(""1F5N2lheBqU_ssv2fEg7XSiyl0_Jtf24RQubw3IWp7fc"",""'LC-2 BOM'!C2:AF1000""),AB$1,FALSE)"),"WFF Launch Mount S1 Purges MP-114")</f>
        <v>WFF Launch Mount S1 Purges MP-114</v>
      </c>
      <c r="AD195" s="40" t="str">
        <f ca="1">IFERROR(__xludf.DUMMYFUNCTION("VLOOKUP($D401,IMPORTRANGE(""1F5N2lheBqU_ssv2fEg7XSiyl0_Jtf24RQubw3IWp7fc"",""'LC-2 BOM'!C2:AF1000""),AB$1,FALSE)"),"WFF Launch Mount S1 Purges MP-114")</f>
        <v>WFF Launch Mount S1 Purges MP-114</v>
      </c>
      <c r="AE195" s="40" t="str">
        <f ca="1">IFERROR(__xludf.DUMMYFUNCTION("VLOOKUP($D401,IMPORTRANGE(""1F5N2lheBqU_ssv2fEg7XSiyl0_Jtf24RQubw3IWp7fc"",""'LC-2 BOM'!C2:AF1000""),AB$1,FALSE)"),"WFF Launch Mount S1 Purges MP-114")</f>
        <v>WFF Launch Mount S1 Purges MP-114</v>
      </c>
      <c r="AF195" s="40" t="str">
        <f ca="1">IFERROR(__xludf.DUMMYFUNCTION("VLOOKUP($D401,IMPORTRANGE(""1F5N2lheBqU_ssv2fEg7XSiyl0_Jtf24RQubw3IWp7fc"",""'LC-2 BOM'!C2:AF1000""),AB$1,FALSE)"),"WFF Launch Mount S1 Purges MP-114")</f>
        <v>WFF Launch Mount S1 Purges MP-114</v>
      </c>
      <c r="AG195" s="40" t="str">
        <f ca="1">IFERROR(__xludf.DUMMYFUNCTION("VLOOKUP($D401,IMPORTRANGE(""1F5N2lheBqU_ssv2fEg7XSiyl0_Jtf24RQubw3IWp7fc"",""'LC-2 BOM'!C2:AF1000""),AB$1,FALSE)"),"WFF Launch Mount S1 Purges MP-114")</f>
        <v>WFF Launch Mount S1 Purges MP-114</v>
      </c>
      <c r="AH195" s="40" t="str">
        <f ca="1">IFERROR(__xludf.DUMMYFUNCTION("VLOOKUP($D401,IMPORTRANGE(""1F5N2lheBqU_ssv2fEg7XSiyl0_Jtf24RQubw3IWp7fc"",""'LC-2 BOM'!C2:AF1000""),AB$1,FALSE)"),"WFF Launch Mount S1 Purges MP-114")</f>
        <v>WFF Launch Mount S1 Purges MP-114</v>
      </c>
      <c r="AI195" s="40" t="str">
        <f ca="1">IFERROR(__xludf.DUMMYFUNCTION("VLOOKUP($D401,IMPORTRANGE(""1F5N2lheBqU_ssv2fEg7XSiyl0_Jtf24RQubw3IWp7fc"",""'LC-2 BOM'!C2:AF1000""),AB$1,FALSE)"),"WFF Launch Mount S1 Purges MP-114")</f>
        <v>WFF Launch Mount S1 Purges MP-114</v>
      </c>
      <c r="AJ195" s="40" t="str">
        <f ca="1">IFERROR(__xludf.DUMMYFUNCTION("VLOOKUP($D401,IMPORTRANGE(""1F5N2lheBqU_ssv2fEg7XSiyl0_Jtf24RQubw3IWp7fc"",""'LC-2 BOM'!C2:AF1000""),AB$1,FALSE)"),"WFF Launch Mount S1 Purges MP-114")</f>
        <v>WFF Launch Mount S1 Purges MP-114</v>
      </c>
      <c r="AK195" s="40" t="str">
        <f ca="1">IFERROR(__xludf.DUMMYFUNCTION("VLOOKUP($D401,IMPORTRANGE(""1F5N2lheBqU_ssv2fEg7XSiyl0_Jtf24RQubw3IWp7fc"",""'LC-2 BOM'!C2:AF1000""),AB$1,FALSE)"),"WFF Launch Mount S1 Purges MP-114")</f>
        <v>WFF Launch Mount S1 Purges MP-114</v>
      </c>
      <c r="AL195" s="40" t="str">
        <f ca="1">IFERROR(__xludf.DUMMYFUNCTION("VLOOKUP($D401,IMPORTRANGE(""1F5N2lheBqU_ssv2fEg7XSiyl0_Jtf24RQubw3IWp7fc"",""'LC-2 BOM'!C2:AF1000""),AB$1,FALSE)"),"WFF Launch Mount S1 Purges MP-114")</f>
        <v>WFF Launch Mount S1 Purges MP-114</v>
      </c>
      <c r="AM195" s="40" t="str">
        <f ca="1">IFERROR(__xludf.DUMMYFUNCTION("VLOOKUP($D401,IMPORTRANGE(""1F5N2lheBqU_ssv2fEg7XSiyl0_Jtf24RQubw3IWp7fc"",""'LC-2 BOM'!C2:AF1000""),AB$1,FALSE)"),"WFF Launch Mount S1 Purges MP-114")</f>
        <v>WFF Launch Mount S1 Purges MP-114</v>
      </c>
      <c r="AN195" s="40" t="str">
        <f ca="1">IFERROR(__xludf.DUMMYFUNCTION("VLOOKUP($D401,IMPORTRANGE(""1F5N2lheBqU_ssv2fEg7XSiyl0_Jtf24RQubw3IWp7fc"",""'LC-2 BOM'!C2:AF1000""),AB$1,FALSE)"),"WFF Launch Mount S1 Purges MP-114")</f>
        <v>WFF Launch Mount S1 Purges MP-114</v>
      </c>
      <c r="AO195" s="40" t="str">
        <f ca="1">IFERROR(__xludf.DUMMYFUNCTION("VLOOKUP($D401,IMPORTRANGE(""1F5N2lheBqU_ssv2fEg7XSiyl0_Jtf24RQubw3IWp7fc"",""'LC-2 BOM'!C2:AF1000""),AB$1,FALSE)"),"WFF Launch Mount S1 Purges MP-114")</f>
        <v>WFF Launch Mount S1 Purges MP-114</v>
      </c>
      <c r="AP195" s="40" t="str">
        <f ca="1">IFERROR(__xludf.DUMMYFUNCTION("VLOOKUP($D401,IMPORTRANGE(""1F5N2lheBqU_ssv2fEg7XSiyl0_Jtf24RQubw3IWp7fc"",""'LC-2 BOM'!C2:AF1000""),AB$1,FALSE)"),"WFF Launch Mount S1 Purges MP-114")</f>
        <v>WFF Launch Mount S1 Purges MP-114</v>
      </c>
      <c r="AQ195" s="40" t="str">
        <f ca="1">IFERROR(__xludf.DUMMYFUNCTION("VLOOKUP($D401,IMPORTRANGE(""1F5N2lheBqU_ssv2fEg7XSiyl0_Jtf24RQubw3IWp7fc"",""'LC-2 BOM'!C2:AF1000""),AB$1,FALSE)"),"WFF Launch Mount S1 Purges MP-114")</f>
        <v>WFF Launch Mount S1 Purges MP-114</v>
      </c>
      <c r="AR195" s="40" t="str">
        <f ca="1">IFERROR(__xludf.DUMMYFUNCTION("VLOOKUP($D401,IMPORTRANGE(""1F5N2lheBqU_ssv2fEg7XSiyl0_Jtf24RQubw3IWp7fc"",""'LC-2 BOM'!C2:AF1000""),AB$1,FALSE)"),"WFF Launch Mount S1 Purges MP-114")</f>
        <v>WFF Launch Mount S1 Purges MP-114</v>
      </c>
      <c r="AS195" s="40" t="str">
        <f ca="1">IFERROR(__xludf.DUMMYFUNCTION("VLOOKUP($D401,IMPORTRANGE(""1F5N2lheBqU_ssv2fEg7XSiyl0_Jtf24RQubw3IWp7fc"",""'LC-2 BOM'!C2:AF1000""),AB$1,FALSE)"),"WFF Launch Mount S1 Purges MP-114")</f>
        <v>WFF Launch Mount S1 Purges MP-114</v>
      </c>
      <c r="AT195" s="40" t="str">
        <f ca="1">IFERROR(__xludf.DUMMYFUNCTION("VLOOKUP($D401,IMPORTRANGE(""1F5N2lheBqU_ssv2fEg7XSiyl0_Jtf24RQubw3IWp7fc"",""'LC-2 BOM'!C2:AF1000""),AB$1,FALSE)"),"WFF Launch Mount S1 Purges MP-114")</f>
        <v>WFF Launch Mount S1 Purges MP-114</v>
      </c>
      <c r="AU195" s="40" t="str">
        <f ca="1">IFERROR(__xludf.DUMMYFUNCTION("VLOOKUP($D401,IMPORTRANGE(""1F5N2lheBqU_ssv2fEg7XSiyl0_Jtf24RQubw3IWp7fc"",""'LC-2 BOM'!C2:AF1000""),AB$1,FALSE)"),"WFF Launch Mount S1 Purges MP-114")</f>
        <v>WFF Launch Mount S1 Purges MP-114</v>
      </c>
      <c r="AV195" s="40" t="str">
        <f ca="1">IFERROR(__xludf.DUMMYFUNCTION("VLOOKUP($D401,IMPORTRANGE(""1F5N2lheBqU_ssv2fEg7XSiyl0_Jtf24RQubw3IWp7fc"",""'LC-2 BOM'!C2:AF1000""),AB$1,FALSE)"),"WFF Launch Mount S1 Purges MP-114")</f>
        <v>WFF Launch Mount S1 Purges MP-114</v>
      </c>
      <c r="AW195" s="40" t="str">
        <f ca="1">IFERROR(__xludf.DUMMYFUNCTION("VLOOKUP($D401,IMPORTRANGE(""1F5N2lheBqU_ssv2fEg7XSiyl0_Jtf24RQubw3IWp7fc"",""'LC-2 BOM'!C2:AF1000""),AB$1,FALSE)"),"WFF Launch Mount S1 Purges MP-114")</f>
        <v>WFF Launch Mount S1 Purges MP-114</v>
      </c>
      <c r="AX195" s="40" t="str">
        <f ca="1">IFERROR(__xludf.DUMMYFUNCTION("VLOOKUP($D401,IMPORTRANGE(""1F5N2lheBqU_ssv2fEg7XSiyl0_Jtf24RQubw3IWp7fc"",""'LC-2 BOM'!C2:AF1000""),AB$1,FALSE)"),"WFF Launch Mount S1 Purges MP-114")</f>
        <v>WFF Launch Mount S1 Purges MP-114</v>
      </c>
      <c r="AY195" s="40" t="str">
        <f ca="1">IFERROR(__xludf.DUMMYFUNCTION("VLOOKUP($D401,IMPORTRANGE(""1F5N2lheBqU_ssv2fEg7XSiyl0_Jtf24RQubw3IWp7fc"",""'LC-2 BOM'!C2:AF1000""),AB$1,FALSE)"),"WFF Launch Mount S1 Purges MP-114")</f>
        <v>WFF Launch Mount S1 Purges MP-114</v>
      </c>
      <c r="AZ195" s="40" t="str">
        <f ca="1">IFERROR(__xludf.DUMMYFUNCTION("VLOOKUP($D401,IMPORTRANGE(""1F5N2lheBqU_ssv2fEg7XSiyl0_Jtf24RQubw3IWp7fc"",""'LC-2 BOM'!C2:AF1000""),AB$1,FALSE)"),"WFF Launch Mount S1 Purges MP-114")</f>
        <v>WFF Launch Mount S1 Purges MP-114</v>
      </c>
      <c r="BA195" s="40" t="str">
        <f ca="1">IFERROR(__xludf.DUMMYFUNCTION("VLOOKUP($D401,IMPORTRANGE(""1F5N2lheBqU_ssv2fEg7XSiyl0_Jtf24RQubw3IWp7fc"",""'LC-2 BOM'!C2:AF1000""),AB$1,FALSE)"),"WFF Launch Mount S1 Purges MP-114")</f>
        <v>WFF Launch Mount S1 Purges MP-114</v>
      </c>
    </row>
    <row r="196" spans="1:53" ht="14.25">
      <c r="A196" s="173" t="str">
        <f>CONCATENATE(VLOOKUP(E196,Systems,2,FALSE),"-",VLOOKUP(F196,Subsystems,2,FALSE),"-",VLOOKUP(G196,Components,2,FALSE),"-",VLOOKUP(R196,Metrics,2,FALSE),"-",B196)</f>
        <v>KTP-S2-PRS-Ps-609</v>
      </c>
      <c r="B196" s="99">
        <v>609</v>
      </c>
      <c r="C196" s="99" t="s">
        <v>531</v>
      </c>
      <c r="D196" s="119" t="s">
        <v>532</v>
      </c>
      <c r="E196" s="99" t="s">
        <v>530</v>
      </c>
      <c r="F196" s="99" t="s">
        <v>420</v>
      </c>
      <c r="G196" s="99" t="s">
        <v>177</v>
      </c>
      <c r="H196" s="99" t="s">
        <v>152</v>
      </c>
      <c r="I196" s="100" t="str">
        <f>VLOOKUP(L196,InterfaceCards,2,FALSE)</f>
        <v>N1</v>
      </c>
      <c r="J196" s="39" t="str">
        <f>VLOOKUP(I196,'REF - Interface Cards'!$F$2:$G$11,2,FALSE)</f>
        <v>CB2</v>
      </c>
      <c r="K196" s="267">
        <f>VLOOKUP(L196,InterfaceCards,3,FALSE)</f>
        <v>8</v>
      </c>
      <c r="L196" s="99" t="s">
        <v>533</v>
      </c>
      <c r="M196" s="113">
        <v>10</v>
      </c>
      <c r="N196" s="174">
        <v>5</v>
      </c>
      <c r="O196" s="99" t="s">
        <v>248</v>
      </c>
      <c r="P196" s="99" t="s">
        <v>248</v>
      </c>
      <c r="Q196" s="99" t="s">
        <v>249</v>
      </c>
      <c r="R196" s="119" t="s">
        <v>178</v>
      </c>
      <c r="S196" s="119"/>
      <c r="T196" s="100"/>
      <c r="U196" s="205"/>
      <c r="V196" s="205" t="b">
        <v>0</v>
      </c>
      <c r="W196" s="115" t="str">
        <f>CONCATENATE(L196,":",N196)</f>
        <v>AO3:5</v>
      </c>
      <c r="X196" s="40" t="str">
        <f ca="1">IFERROR(__xludf.DUMMYFUNCTION("VLOOKUP($D119,IMPORTRANGE(""1F5N2lheBqU_ssv2fEg7XSiyl0_Jtf24RQubw3IWp7fc"",""'LC-2 BOM'!C2:AF1000""),X$1,FALSE)"),"05C360")</f>
        <v>05C360</v>
      </c>
      <c r="Y196" s="40" t="str">
        <f ca="1">IFERROR(__xludf.DUMMYFUNCTION("VLOOKUP($D405,IMPORTRANGE(""1zGeY54V42y3h6ga3LEauokEcjIAfHuNXKCYKLfLWtMI"",""'LC-2 BOM'!C2:AF900""),Y$1,FALSE)"),"Regulator")</f>
        <v>Regulator</v>
      </c>
      <c r="Z196" s="40" t="str">
        <f ca="1">IFERROR(__xludf.DUMMYFUNCTION("VLOOKUP($D405,IMPORTRANGE(""1zGeY54V42y3h6ga3LEauokEcjIAfHuNXKCYKLfLWtMI"",""'LC-2 BOM'!C2:AF900""),Y$1,FALSE)"),"Regulator")</f>
        <v>Regulator</v>
      </c>
      <c r="AA196" s="40" t="str">
        <f ca="1">IFERROR(__xludf.DUMMYFUNCTION("VLOOKUP($D405,IMPORTRANGE(""1zGeY54V42y3h6ga3LEauokEcjIAfHuNXKCYKLfLWtMI"",""'LC-2 BOM'!C2:AF900""),Y$1,FALSE)"),"Regulator")</f>
        <v>Regulator</v>
      </c>
      <c r="AB196" s="40" t="str">
        <f ca="1">IFERROR(__xludf.DUMMYFUNCTION("VLOOKUP($D405,IMPORTRANGE(""1F5N2lheBqU_ssv2fEg7XSiyl0_Jtf24RQubw3IWp7fc"",""'LC-2 BOM'!C2:AF1000""),AB$1,FALSE)"),"WFF Launch Mount S2 GN2 Supply and Purges - MP-115")</f>
        <v>WFF Launch Mount S2 GN2 Supply and Purges - MP-115</v>
      </c>
      <c r="AC196" s="40" t="str">
        <f ca="1">IFERROR(__xludf.DUMMYFUNCTION("VLOOKUP($D405,IMPORTRANGE(""1F5N2lheBqU_ssv2fEg7XSiyl0_Jtf24RQubw3IWp7fc"",""'LC-2 BOM'!C2:AF1000""),AB$1,FALSE)"),"WFF Launch Mount S2 GN2 Supply and Purges - MP-115")</f>
        <v>WFF Launch Mount S2 GN2 Supply and Purges - MP-115</v>
      </c>
      <c r="AD196" s="40" t="str">
        <f ca="1">IFERROR(__xludf.DUMMYFUNCTION("VLOOKUP($D405,IMPORTRANGE(""1F5N2lheBqU_ssv2fEg7XSiyl0_Jtf24RQubw3IWp7fc"",""'LC-2 BOM'!C2:AF1000""),AB$1,FALSE)"),"WFF Launch Mount S2 GN2 Supply and Purges - MP-115")</f>
        <v>WFF Launch Mount S2 GN2 Supply and Purges - MP-115</v>
      </c>
      <c r="AE196" s="40" t="str">
        <f ca="1">IFERROR(__xludf.DUMMYFUNCTION("VLOOKUP($D405,IMPORTRANGE(""1F5N2lheBqU_ssv2fEg7XSiyl0_Jtf24RQubw3IWp7fc"",""'LC-2 BOM'!C2:AF1000""),AB$1,FALSE)"),"WFF Launch Mount S2 GN2 Supply and Purges - MP-115")</f>
        <v>WFF Launch Mount S2 GN2 Supply and Purges - MP-115</v>
      </c>
      <c r="AF196" s="40" t="str">
        <f ca="1">IFERROR(__xludf.DUMMYFUNCTION("VLOOKUP($D405,IMPORTRANGE(""1F5N2lheBqU_ssv2fEg7XSiyl0_Jtf24RQubw3IWp7fc"",""'LC-2 BOM'!C2:AF1000""),AB$1,FALSE)"),"WFF Launch Mount S2 GN2 Supply and Purges - MP-115")</f>
        <v>WFF Launch Mount S2 GN2 Supply and Purges - MP-115</v>
      </c>
      <c r="AG196" s="40" t="str">
        <f ca="1">IFERROR(__xludf.DUMMYFUNCTION("VLOOKUP($D405,IMPORTRANGE(""1F5N2lheBqU_ssv2fEg7XSiyl0_Jtf24RQubw3IWp7fc"",""'LC-2 BOM'!C2:AF1000""),AB$1,FALSE)"),"WFF Launch Mount S2 GN2 Supply and Purges - MP-115")</f>
        <v>WFF Launch Mount S2 GN2 Supply and Purges - MP-115</v>
      </c>
      <c r="AH196" s="40" t="str">
        <f ca="1">IFERROR(__xludf.DUMMYFUNCTION("VLOOKUP($D405,IMPORTRANGE(""1F5N2lheBqU_ssv2fEg7XSiyl0_Jtf24RQubw3IWp7fc"",""'LC-2 BOM'!C2:AF1000""),AB$1,FALSE)"),"WFF Launch Mount S2 GN2 Supply and Purges - MP-115")</f>
        <v>WFF Launch Mount S2 GN2 Supply and Purges - MP-115</v>
      </c>
      <c r="AI196" s="40" t="str">
        <f ca="1">IFERROR(__xludf.DUMMYFUNCTION("VLOOKUP($D405,IMPORTRANGE(""1F5N2lheBqU_ssv2fEg7XSiyl0_Jtf24RQubw3IWp7fc"",""'LC-2 BOM'!C2:AF1000""),AB$1,FALSE)"),"WFF Launch Mount S2 GN2 Supply and Purges - MP-115")</f>
        <v>WFF Launch Mount S2 GN2 Supply and Purges - MP-115</v>
      </c>
      <c r="AJ196" s="40" t="str">
        <f ca="1">IFERROR(__xludf.DUMMYFUNCTION("VLOOKUP($D405,IMPORTRANGE(""1F5N2lheBqU_ssv2fEg7XSiyl0_Jtf24RQubw3IWp7fc"",""'LC-2 BOM'!C2:AF1000""),AB$1,FALSE)"),"WFF Launch Mount S2 GN2 Supply and Purges - MP-115")</f>
        <v>WFF Launch Mount S2 GN2 Supply and Purges - MP-115</v>
      </c>
      <c r="AK196" s="40" t="str">
        <f ca="1">IFERROR(__xludf.DUMMYFUNCTION("VLOOKUP($D405,IMPORTRANGE(""1F5N2lheBqU_ssv2fEg7XSiyl0_Jtf24RQubw3IWp7fc"",""'LC-2 BOM'!C2:AF1000""),AB$1,FALSE)"),"WFF Launch Mount S2 GN2 Supply and Purges - MP-115")</f>
        <v>WFF Launch Mount S2 GN2 Supply and Purges - MP-115</v>
      </c>
      <c r="AL196" s="40" t="str">
        <f ca="1">IFERROR(__xludf.DUMMYFUNCTION("VLOOKUP($D405,IMPORTRANGE(""1F5N2lheBqU_ssv2fEg7XSiyl0_Jtf24RQubw3IWp7fc"",""'LC-2 BOM'!C2:AF1000""),AB$1,FALSE)"),"WFF Launch Mount S2 GN2 Supply and Purges - MP-115")</f>
        <v>WFF Launch Mount S2 GN2 Supply and Purges - MP-115</v>
      </c>
      <c r="AM196" s="40" t="str">
        <f ca="1">IFERROR(__xludf.DUMMYFUNCTION("VLOOKUP($D405,IMPORTRANGE(""1F5N2lheBqU_ssv2fEg7XSiyl0_Jtf24RQubw3IWp7fc"",""'LC-2 BOM'!C2:AF1000""),AB$1,FALSE)"),"WFF Launch Mount S2 GN2 Supply and Purges - MP-115")</f>
        <v>WFF Launch Mount S2 GN2 Supply and Purges - MP-115</v>
      </c>
      <c r="AN196" s="40" t="str">
        <f ca="1">IFERROR(__xludf.DUMMYFUNCTION("VLOOKUP($D405,IMPORTRANGE(""1F5N2lheBqU_ssv2fEg7XSiyl0_Jtf24RQubw3IWp7fc"",""'LC-2 BOM'!C2:AF1000""),AB$1,FALSE)"),"WFF Launch Mount S2 GN2 Supply and Purges - MP-115")</f>
        <v>WFF Launch Mount S2 GN2 Supply and Purges - MP-115</v>
      </c>
      <c r="AO196" s="40" t="str">
        <f ca="1">IFERROR(__xludf.DUMMYFUNCTION("VLOOKUP($D405,IMPORTRANGE(""1F5N2lheBqU_ssv2fEg7XSiyl0_Jtf24RQubw3IWp7fc"",""'LC-2 BOM'!C2:AF1000""),AB$1,FALSE)"),"WFF Launch Mount S2 GN2 Supply and Purges - MP-115")</f>
        <v>WFF Launch Mount S2 GN2 Supply and Purges - MP-115</v>
      </c>
      <c r="AP196" s="40" t="str">
        <f ca="1">IFERROR(__xludf.DUMMYFUNCTION("VLOOKUP($D405,IMPORTRANGE(""1F5N2lheBqU_ssv2fEg7XSiyl0_Jtf24RQubw3IWp7fc"",""'LC-2 BOM'!C2:AF1000""),AB$1,FALSE)"),"WFF Launch Mount S2 GN2 Supply and Purges - MP-115")</f>
        <v>WFF Launch Mount S2 GN2 Supply and Purges - MP-115</v>
      </c>
      <c r="AQ196" s="40" t="str">
        <f ca="1">IFERROR(__xludf.DUMMYFUNCTION("VLOOKUP($D405,IMPORTRANGE(""1F5N2lheBqU_ssv2fEg7XSiyl0_Jtf24RQubw3IWp7fc"",""'LC-2 BOM'!C2:AF1000""),AB$1,FALSE)"),"WFF Launch Mount S2 GN2 Supply and Purges - MP-115")</f>
        <v>WFF Launch Mount S2 GN2 Supply and Purges - MP-115</v>
      </c>
      <c r="AR196" s="40" t="str">
        <f ca="1">IFERROR(__xludf.DUMMYFUNCTION("VLOOKUP($D405,IMPORTRANGE(""1F5N2lheBqU_ssv2fEg7XSiyl0_Jtf24RQubw3IWp7fc"",""'LC-2 BOM'!C2:AF1000""),AB$1,FALSE)"),"WFF Launch Mount S2 GN2 Supply and Purges - MP-115")</f>
        <v>WFF Launch Mount S2 GN2 Supply and Purges - MP-115</v>
      </c>
      <c r="AS196" s="40" t="str">
        <f ca="1">IFERROR(__xludf.DUMMYFUNCTION("VLOOKUP($D405,IMPORTRANGE(""1F5N2lheBqU_ssv2fEg7XSiyl0_Jtf24RQubw3IWp7fc"",""'LC-2 BOM'!C2:AF1000""),AB$1,FALSE)"),"WFF Launch Mount S2 GN2 Supply and Purges - MP-115")</f>
        <v>WFF Launch Mount S2 GN2 Supply and Purges - MP-115</v>
      </c>
      <c r="AT196" s="40" t="str">
        <f ca="1">IFERROR(__xludf.DUMMYFUNCTION("VLOOKUP($D405,IMPORTRANGE(""1F5N2lheBqU_ssv2fEg7XSiyl0_Jtf24RQubw3IWp7fc"",""'LC-2 BOM'!C2:AF1000""),AB$1,FALSE)"),"WFF Launch Mount S2 GN2 Supply and Purges - MP-115")</f>
        <v>WFF Launch Mount S2 GN2 Supply and Purges - MP-115</v>
      </c>
      <c r="AU196" s="40" t="str">
        <f ca="1">IFERROR(__xludf.DUMMYFUNCTION("VLOOKUP($D405,IMPORTRANGE(""1F5N2lheBqU_ssv2fEg7XSiyl0_Jtf24RQubw3IWp7fc"",""'LC-2 BOM'!C2:AF1000""),AB$1,FALSE)"),"WFF Launch Mount S2 GN2 Supply and Purges - MP-115")</f>
        <v>WFF Launch Mount S2 GN2 Supply and Purges - MP-115</v>
      </c>
      <c r="AV196" s="40" t="str">
        <f ca="1">IFERROR(__xludf.DUMMYFUNCTION("VLOOKUP($D405,IMPORTRANGE(""1F5N2lheBqU_ssv2fEg7XSiyl0_Jtf24RQubw3IWp7fc"",""'LC-2 BOM'!C2:AF1000""),AB$1,FALSE)"),"WFF Launch Mount S2 GN2 Supply and Purges - MP-115")</f>
        <v>WFF Launch Mount S2 GN2 Supply and Purges - MP-115</v>
      </c>
      <c r="AW196" s="40" t="str">
        <f ca="1">IFERROR(__xludf.DUMMYFUNCTION("VLOOKUP($D405,IMPORTRANGE(""1F5N2lheBqU_ssv2fEg7XSiyl0_Jtf24RQubw3IWp7fc"",""'LC-2 BOM'!C2:AF1000""),AB$1,FALSE)"),"WFF Launch Mount S2 GN2 Supply and Purges - MP-115")</f>
        <v>WFF Launch Mount S2 GN2 Supply and Purges - MP-115</v>
      </c>
      <c r="AX196" s="40" t="str">
        <f ca="1">IFERROR(__xludf.DUMMYFUNCTION("VLOOKUP($D405,IMPORTRANGE(""1F5N2lheBqU_ssv2fEg7XSiyl0_Jtf24RQubw3IWp7fc"",""'LC-2 BOM'!C2:AF1000""),AB$1,FALSE)"),"WFF Launch Mount S2 GN2 Supply and Purges - MP-115")</f>
        <v>WFF Launch Mount S2 GN2 Supply and Purges - MP-115</v>
      </c>
      <c r="AY196" s="40" t="str">
        <f ca="1">IFERROR(__xludf.DUMMYFUNCTION("VLOOKUP($D405,IMPORTRANGE(""1F5N2lheBqU_ssv2fEg7XSiyl0_Jtf24RQubw3IWp7fc"",""'LC-2 BOM'!C2:AF1000""),AB$1,FALSE)"),"WFF Launch Mount S2 GN2 Supply and Purges - MP-115")</f>
        <v>WFF Launch Mount S2 GN2 Supply and Purges - MP-115</v>
      </c>
      <c r="AZ196" s="40" t="str">
        <f ca="1">IFERROR(__xludf.DUMMYFUNCTION("VLOOKUP($D405,IMPORTRANGE(""1F5N2lheBqU_ssv2fEg7XSiyl0_Jtf24RQubw3IWp7fc"",""'LC-2 BOM'!C2:AF1000""),AB$1,FALSE)"),"WFF Launch Mount S2 GN2 Supply and Purges - MP-115")</f>
        <v>WFF Launch Mount S2 GN2 Supply and Purges - MP-115</v>
      </c>
      <c r="BA196" s="40" t="str">
        <f ca="1">IFERROR(__xludf.DUMMYFUNCTION("VLOOKUP($D405,IMPORTRANGE(""1F5N2lheBqU_ssv2fEg7XSiyl0_Jtf24RQubw3IWp7fc"",""'LC-2 BOM'!C2:AF1000""),AB$1,FALSE)"),"WFF Launch Mount S2 GN2 Supply and Purges - MP-115")</f>
        <v>WFF Launch Mount S2 GN2 Supply and Purges - MP-115</v>
      </c>
    </row>
    <row r="197" spans="1:53" ht="14.25">
      <c r="A197" s="186" t="str">
        <f>CONCATENATE(VLOOKUP(E197,Systems,2,FALSE),"-",VLOOKUP(F197,Subsystems,2,FALSE),"-",VLOOKUP(G197,Components,2,FALSE),"-",VLOOKUP(R197,Metrics,2,FALSE),"-",B197)</f>
        <v>IGN-GOX-DVL-B-280</v>
      </c>
      <c r="B197" s="274">
        <v>280</v>
      </c>
      <c r="C197" s="134" t="s">
        <v>534</v>
      </c>
      <c r="D197" s="195" t="s">
        <v>535</v>
      </c>
      <c r="E197" s="134" t="s">
        <v>536</v>
      </c>
      <c r="F197" s="134" t="s">
        <v>537</v>
      </c>
      <c r="G197" s="134" t="s">
        <v>101</v>
      </c>
      <c r="H197" s="274" t="s">
        <v>102</v>
      </c>
      <c r="I197" s="274" t="e">
        <f>VLOOKUP(L197,InterfaceCards,2,FALSE)</f>
        <v>#N/A</v>
      </c>
      <c r="J197" s="39" t="e">
        <f>VLOOKUP(I197,'REF - Interface Cards'!$F$2:$G$11,2,FALSE)</f>
        <v>#N/A</v>
      </c>
      <c r="K197" s="274" t="e">
        <f>VLOOKUP(L197,InterfaceCards,3,FALSE)</f>
        <v>#N/A</v>
      </c>
      <c r="L197" s="134"/>
      <c r="M197" s="134"/>
      <c r="N197" s="196"/>
      <c r="O197" s="274" t="s">
        <v>247</v>
      </c>
      <c r="P197" s="274" t="s">
        <v>313</v>
      </c>
      <c r="Q197" s="274" t="s">
        <v>338</v>
      </c>
      <c r="R197" s="277" t="s">
        <v>105</v>
      </c>
      <c r="S197" s="186" t="s">
        <v>96</v>
      </c>
      <c r="T197" s="274"/>
      <c r="U197" s="82"/>
      <c r="V197" s="82" t="b">
        <v>0</v>
      </c>
      <c r="W197" s="115" t="str">
        <f>CONCATENATE(L197,":",N197)</f>
        <v>:</v>
      </c>
      <c r="X197" s="40" t="str">
        <f ca="1">IFERROR(__xludf.DUMMYFUNCTION("VLOOKUP($D475,IMPORTRANGE(""1F5N2lheBqU_ssv2fEg7XSiyl0_Jtf24RQubw3IWp7fc"",""'LC-2 BOM'!C2:AF1000""),X$1,FALSE)"),"04C706")</f>
        <v>04C706</v>
      </c>
      <c r="Y197" s="40" t="str">
        <f ca="1">IFERROR(__xludf.DUMMYFUNCTION("VLOOKUP($D713,IMPORTRANGE(""1zGeY54V42y3h6ga3LEauokEcjIAfHuNXKCYKLfLWtMI"",""'LC-2 BOM'!C2:AF900""),Y$1,FALSE)"),"#N/A")</f>
        <v>#N/A</v>
      </c>
      <c r="Z197" s="40" t="str">
        <f ca="1">IFERROR(__xludf.DUMMYFUNCTION("VLOOKUP($D713,IMPORTRANGE(""1zGeY54V42y3h6ga3LEauokEcjIAfHuNXKCYKLfLWtMI"",""'LC-2 BOM'!C2:AF900""),Y$1,FALSE)"),"#N/A")</f>
        <v>#N/A</v>
      </c>
      <c r="AA197" s="40" t="str">
        <f ca="1">IFERROR(__xludf.DUMMYFUNCTION("VLOOKUP($D713,IMPORTRANGE(""1zGeY54V42y3h6ga3LEauokEcjIAfHuNXKCYKLfLWtMI"",""'LC-2 BOM'!C2:AF900""),Y$1,FALSE)"),"#N/A")</f>
        <v>#N/A</v>
      </c>
      <c r="AB197" s="40" t="str">
        <f ca="1">IFERROR(__xludf.DUMMYFUNCTION("VLOOKUP($D713,IMPORTRANGE(""1F5N2lheBqU_ssv2fEg7XSiyl0_Jtf24RQubw3IWp7fc"",""'LC-2 BOM'!C2:AF1000""),AB$1,FALSE)"),"#N/A")</f>
        <v>#N/A</v>
      </c>
      <c r="AC197" s="40" t="str">
        <f ca="1">IFERROR(__xludf.DUMMYFUNCTION("VLOOKUP($D713,IMPORTRANGE(""1F5N2lheBqU_ssv2fEg7XSiyl0_Jtf24RQubw3IWp7fc"",""'LC-2 BOM'!C2:AF1000""),AB$1,FALSE)"),"#N/A")</f>
        <v>#N/A</v>
      </c>
      <c r="AD197" s="40" t="str">
        <f ca="1">IFERROR(__xludf.DUMMYFUNCTION("VLOOKUP($D713,IMPORTRANGE(""1F5N2lheBqU_ssv2fEg7XSiyl0_Jtf24RQubw3IWp7fc"",""'LC-2 BOM'!C2:AF1000""),AB$1,FALSE)"),"#N/A")</f>
        <v>#N/A</v>
      </c>
      <c r="AE197" s="40" t="str">
        <f ca="1">IFERROR(__xludf.DUMMYFUNCTION("VLOOKUP($D713,IMPORTRANGE(""1F5N2lheBqU_ssv2fEg7XSiyl0_Jtf24RQubw3IWp7fc"",""'LC-2 BOM'!C2:AF1000""),AB$1,FALSE)"),"#N/A")</f>
        <v>#N/A</v>
      </c>
      <c r="AF197" s="40" t="str">
        <f ca="1">IFERROR(__xludf.DUMMYFUNCTION("VLOOKUP($D713,IMPORTRANGE(""1F5N2lheBqU_ssv2fEg7XSiyl0_Jtf24RQubw3IWp7fc"",""'LC-2 BOM'!C2:AF1000""),AB$1,FALSE)"),"#N/A")</f>
        <v>#N/A</v>
      </c>
      <c r="AG197" s="40" t="str">
        <f ca="1">IFERROR(__xludf.DUMMYFUNCTION("VLOOKUP($D713,IMPORTRANGE(""1F5N2lheBqU_ssv2fEg7XSiyl0_Jtf24RQubw3IWp7fc"",""'LC-2 BOM'!C2:AF1000""),AB$1,FALSE)"),"#N/A")</f>
        <v>#N/A</v>
      </c>
      <c r="AH197" s="40" t="str">
        <f ca="1">IFERROR(__xludf.DUMMYFUNCTION("VLOOKUP($D713,IMPORTRANGE(""1F5N2lheBqU_ssv2fEg7XSiyl0_Jtf24RQubw3IWp7fc"",""'LC-2 BOM'!C2:AF1000""),AB$1,FALSE)"),"#N/A")</f>
        <v>#N/A</v>
      </c>
      <c r="AI197" s="40" t="str">
        <f ca="1">IFERROR(__xludf.DUMMYFUNCTION("VLOOKUP($D713,IMPORTRANGE(""1F5N2lheBqU_ssv2fEg7XSiyl0_Jtf24RQubw3IWp7fc"",""'LC-2 BOM'!C2:AF1000""),AB$1,FALSE)"),"#N/A")</f>
        <v>#N/A</v>
      </c>
      <c r="AJ197" s="40" t="str">
        <f ca="1">IFERROR(__xludf.DUMMYFUNCTION("VLOOKUP($D713,IMPORTRANGE(""1F5N2lheBqU_ssv2fEg7XSiyl0_Jtf24RQubw3IWp7fc"",""'LC-2 BOM'!C2:AF1000""),AB$1,FALSE)"),"#N/A")</f>
        <v>#N/A</v>
      </c>
      <c r="AK197" s="40" t="str">
        <f ca="1">IFERROR(__xludf.DUMMYFUNCTION("VLOOKUP($D713,IMPORTRANGE(""1F5N2lheBqU_ssv2fEg7XSiyl0_Jtf24RQubw3IWp7fc"",""'LC-2 BOM'!C2:AF1000""),AB$1,FALSE)"),"#N/A")</f>
        <v>#N/A</v>
      </c>
      <c r="AL197" s="40" t="str">
        <f ca="1">IFERROR(__xludf.DUMMYFUNCTION("VLOOKUP($D713,IMPORTRANGE(""1F5N2lheBqU_ssv2fEg7XSiyl0_Jtf24RQubw3IWp7fc"",""'LC-2 BOM'!C2:AF1000""),AB$1,FALSE)"),"#N/A")</f>
        <v>#N/A</v>
      </c>
      <c r="AM197" s="40" t="str">
        <f ca="1">IFERROR(__xludf.DUMMYFUNCTION("VLOOKUP($D713,IMPORTRANGE(""1F5N2lheBqU_ssv2fEg7XSiyl0_Jtf24RQubw3IWp7fc"",""'LC-2 BOM'!C2:AF1000""),AB$1,FALSE)"),"#N/A")</f>
        <v>#N/A</v>
      </c>
      <c r="AN197" s="40" t="str">
        <f ca="1">IFERROR(__xludf.DUMMYFUNCTION("VLOOKUP($D713,IMPORTRANGE(""1F5N2lheBqU_ssv2fEg7XSiyl0_Jtf24RQubw3IWp7fc"",""'LC-2 BOM'!C2:AF1000""),AB$1,FALSE)"),"#N/A")</f>
        <v>#N/A</v>
      </c>
      <c r="AO197" s="40" t="str">
        <f ca="1">IFERROR(__xludf.DUMMYFUNCTION("VLOOKUP($D713,IMPORTRANGE(""1F5N2lheBqU_ssv2fEg7XSiyl0_Jtf24RQubw3IWp7fc"",""'LC-2 BOM'!C2:AF1000""),AB$1,FALSE)"),"#N/A")</f>
        <v>#N/A</v>
      </c>
      <c r="AP197" s="40" t="str">
        <f ca="1">IFERROR(__xludf.DUMMYFUNCTION("VLOOKUP($D713,IMPORTRANGE(""1F5N2lheBqU_ssv2fEg7XSiyl0_Jtf24RQubw3IWp7fc"",""'LC-2 BOM'!C2:AF1000""),AB$1,FALSE)"),"#N/A")</f>
        <v>#N/A</v>
      </c>
      <c r="AQ197" s="40" t="str">
        <f ca="1">IFERROR(__xludf.DUMMYFUNCTION("VLOOKUP($D713,IMPORTRANGE(""1F5N2lheBqU_ssv2fEg7XSiyl0_Jtf24RQubw3IWp7fc"",""'LC-2 BOM'!C2:AF1000""),AB$1,FALSE)"),"#N/A")</f>
        <v>#N/A</v>
      </c>
      <c r="AR197" s="40" t="str">
        <f ca="1">IFERROR(__xludf.DUMMYFUNCTION("VLOOKUP($D713,IMPORTRANGE(""1F5N2lheBqU_ssv2fEg7XSiyl0_Jtf24RQubw3IWp7fc"",""'LC-2 BOM'!C2:AF1000""),AB$1,FALSE)"),"#N/A")</f>
        <v>#N/A</v>
      </c>
      <c r="AS197" s="40" t="str">
        <f ca="1">IFERROR(__xludf.DUMMYFUNCTION("VLOOKUP($D713,IMPORTRANGE(""1F5N2lheBqU_ssv2fEg7XSiyl0_Jtf24RQubw3IWp7fc"",""'LC-2 BOM'!C2:AF1000""),AB$1,FALSE)"),"#N/A")</f>
        <v>#N/A</v>
      </c>
      <c r="AT197" s="40" t="str">
        <f ca="1">IFERROR(__xludf.DUMMYFUNCTION("VLOOKUP($D713,IMPORTRANGE(""1F5N2lheBqU_ssv2fEg7XSiyl0_Jtf24RQubw3IWp7fc"",""'LC-2 BOM'!C2:AF1000""),AB$1,FALSE)"),"#N/A")</f>
        <v>#N/A</v>
      </c>
      <c r="AU197" s="40" t="str">
        <f ca="1">IFERROR(__xludf.DUMMYFUNCTION("VLOOKUP($D713,IMPORTRANGE(""1F5N2lheBqU_ssv2fEg7XSiyl0_Jtf24RQubw3IWp7fc"",""'LC-2 BOM'!C2:AF1000""),AB$1,FALSE)"),"#N/A")</f>
        <v>#N/A</v>
      </c>
      <c r="AV197" s="40" t="str">
        <f ca="1">IFERROR(__xludf.DUMMYFUNCTION("VLOOKUP($D713,IMPORTRANGE(""1F5N2lheBqU_ssv2fEg7XSiyl0_Jtf24RQubw3IWp7fc"",""'LC-2 BOM'!C2:AF1000""),AB$1,FALSE)"),"#N/A")</f>
        <v>#N/A</v>
      </c>
      <c r="AW197" s="40" t="str">
        <f ca="1">IFERROR(__xludf.DUMMYFUNCTION("VLOOKUP($D713,IMPORTRANGE(""1F5N2lheBqU_ssv2fEg7XSiyl0_Jtf24RQubw3IWp7fc"",""'LC-2 BOM'!C2:AF1000""),AB$1,FALSE)"),"#N/A")</f>
        <v>#N/A</v>
      </c>
      <c r="AX197" s="40" t="str">
        <f ca="1">IFERROR(__xludf.DUMMYFUNCTION("VLOOKUP($D713,IMPORTRANGE(""1F5N2lheBqU_ssv2fEg7XSiyl0_Jtf24RQubw3IWp7fc"",""'LC-2 BOM'!C2:AF1000""),AB$1,FALSE)"),"#N/A")</f>
        <v>#N/A</v>
      </c>
      <c r="AY197" s="40" t="str">
        <f ca="1">IFERROR(__xludf.DUMMYFUNCTION("VLOOKUP($D713,IMPORTRANGE(""1F5N2lheBqU_ssv2fEg7XSiyl0_Jtf24RQubw3IWp7fc"",""'LC-2 BOM'!C2:AF1000""),AB$1,FALSE)"),"#N/A")</f>
        <v>#N/A</v>
      </c>
      <c r="AZ197" s="40" t="str">
        <f ca="1">IFERROR(__xludf.DUMMYFUNCTION("VLOOKUP($D713,IMPORTRANGE(""1F5N2lheBqU_ssv2fEg7XSiyl0_Jtf24RQubw3IWp7fc"",""'LC-2 BOM'!C2:AF1000""),AB$1,FALSE)"),"#N/A")</f>
        <v>#N/A</v>
      </c>
      <c r="BA197" s="40" t="str">
        <f ca="1">IFERROR(__xludf.DUMMYFUNCTION("VLOOKUP($D713,IMPORTRANGE(""1F5N2lheBqU_ssv2fEg7XSiyl0_Jtf24RQubw3IWp7fc"",""'LC-2 BOM'!C2:AF1000""),AB$1,FALSE)"),"#N/A")</f>
        <v>#N/A</v>
      </c>
    </row>
    <row r="198" spans="1:53" ht="14.25">
      <c r="A198" s="119" t="str">
        <f>CONCATENATE(VLOOKUP(E198,Systems,2,FALSE),"-",VLOOKUP(F198,Subsystems,2,FALSE),"-",VLOOKUP(G198,Components,2,FALSE),"-",VLOOKUP(R198,Metrics,2,FALSE),"-",B198)</f>
        <v>S2J-S2H-DVL-Pos-435</v>
      </c>
      <c r="B198" s="100">
        <v>435</v>
      </c>
      <c r="C198" s="99" t="s">
        <v>538</v>
      </c>
      <c r="D198" s="119" t="s">
        <v>539</v>
      </c>
      <c r="E198" s="99" t="s">
        <v>540</v>
      </c>
      <c r="F198" s="99" t="s">
        <v>541</v>
      </c>
      <c r="G198" s="99" t="s">
        <v>101</v>
      </c>
      <c r="H198" s="100" t="s">
        <v>102</v>
      </c>
      <c r="I198" s="100" t="str">
        <f>VLOOKUP(L198,InterfaceCards,2,FALSE)</f>
        <v>C1</v>
      </c>
      <c r="J198" s="39" t="str">
        <f>VLOOKUP(I198,'REF - Interface Cards'!$F$2:$G$11,2,FALSE)</f>
        <v>CB1</v>
      </c>
      <c r="K198" s="267">
        <f>VLOOKUP(L198,InterfaceCards,3,FALSE)</f>
        <v>3</v>
      </c>
      <c r="L198" s="99" t="s">
        <v>237</v>
      </c>
      <c r="M198" s="99">
        <v>8</v>
      </c>
      <c r="N198" s="96" t="s">
        <v>98</v>
      </c>
      <c r="O198" s="99" t="s">
        <v>247</v>
      </c>
      <c r="P198" s="205"/>
      <c r="Q198" s="99" t="s">
        <v>249</v>
      </c>
      <c r="R198" s="268" t="s">
        <v>149</v>
      </c>
      <c r="S198" s="119" t="s">
        <v>96</v>
      </c>
      <c r="T198" s="100"/>
      <c r="U198" s="205"/>
      <c r="V198" s="205" t="b">
        <v>0</v>
      </c>
      <c r="W198" s="115" t="str">
        <f>CONCATENATE(L198,":",N198)</f>
        <v>DO3:07</v>
      </c>
      <c r="X198" s="40" t="str">
        <f ca="1">IFERROR(__xludf.DUMMYFUNCTION("VLOOKUP($D4,IMPORTRANGE(""1F5N2lheBqU_ssv2fEg7XSiyl0_Jtf24RQubw3IWp7fc"",""'LC-2 BOM'!C2:AF1000""),X$1,FALSE)"),"S13.2")</f>
        <v>S13.2</v>
      </c>
      <c r="Y198" s="40" t="str">
        <f ca="1">IFERROR(__xludf.DUMMYFUNCTION("VLOOKUP($D85,IMPORTRANGE(""1F5N2lheBqU_ssv2fEg7XSiyl0_Jtf24RQubw3IWp7fc"",""'LC-2 BOM'!C2:AF900""),Y$1,FALSE)"),"Valve, Electronic Solenoid")</f>
        <v>Valve, Electronic Solenoid</v>
      </c>
      <c r="Z198" s="40" t="str">
        <f ca="1">IFERROR(__xludf.DUMMYFUNCTION("VLOOKUP($D85,IMPORTRANGE(""1F5N2lheBqU_ssv2fEg7XSiyl0_Jtf24RQubw3IWp7fc"",""'LC-2 BOM'!C2:AF900""),Y$1,FALSE)"),"Valve, Electronic Solenoid")</f>
        <v>Valve, Electronic Solenoid</v>
      </c>
      <c r="AA198" s="40" t="str">
        <f ca="1">IFERROR(__xludf.DUMMYFUNCTION("VLOOKUP($D85,IMPORTRANGE(""1F5N2lheBqU_ssv2fEg7XSiyl0_Jtf24RQubw3IWp7fc"",""'LC-2 BOM'!C2:AF900""),Y$1,FALSE)"),"Valve, Electronic Solenoid")</f>
        <v>Valve, Electronic Solenoid</v>
      </c>
      <c r="AB198" s="40" t="str">
        <f ca="1">IFERROR(__xludf.DUMMYFUNCTION("VLOOKUP($D85,IMPORTRANGE(""1F5N2lheBqU_ssv2fEg7XSiyl0_Jtf24RQubw3IWp7fc"",""'LC-2 BOM'!C2:AF1000""),AB$1,FALSE)"),"WFF Stage 2 Umbilical - MP-118")</f>
        <v>WFF Stage 2 Umbilical - MP-118</v>
      </c>
      <c r="AC198" s="40" t="str">
        <f ca="1">IFERROR(__xludf.DUMMYFUNCTION("VLOOKUP($D85,IMPORTRANGE(""1F5N2lheBqU_ssv2fEg7XSiyl0_Jtf24RQubw3IWp7fc"",""'LC-2 BOM'!C2:AF1000""),AB$1,FALSE)"),"WFF Stage 2 Umbilical - MP-118")</f>
        <v>WFF Stage 2 Umbilical - MP-118</v>
      </c>
      <c r="AD198" s="40" t="str">
        <f ca="1">IFERROR(__xludf.DUMMYFUNCTION("VLOOKUP($D85,IMPORTRANGE(""1F5N2lheBqU_ssv2fEg7XSiyl0_Jtf24RQubw3IWp7fc"",""'LC-2 BOM'!C2:AF1000""),AB$1,FALSE)"),"WFF Stage 2 Umbilical - MP-118")</f>
        <v>WFF Stage 2 Umbilical - MP-118</v>
      </c>
      <c r="AE198" s="40" t="str">
        <f ca="1">IFERROR(__xludf.DUMMYFUNCTION("VLOOKUP($D85,IMPORTRANGE(""1F5N2lheBqU_ssv2fEg7XSiyl0_Jtf24RQubw3IWp7fc"",""'LC-2 BOM'!C2:AF1000""),AB$1,FALSE)"),"WFF Stage 2 Umbilical - MP-118")</f>
        <v>WFF Stage 2 Umbilical - MP-118</v>
      </c>
      <c r="AF198" s="40" t="str">
        <f ca="1">IFERROR(__xludf.DUMMYFUNCTION("VLOOKUP($D85,IMPORTRANGE(""1F5N2lheBqU_ssv2fEg7XSiyl0_Jtf24RQubw3IWp7fc"",""'LC-2 BOM'!C2:AF1000""),AB$1,FALSE)"),"WFF Stage 2 Umbilical - MP-118")</f>
        <v>WFF Stage 2 Umbilical - MP-118</v>
      </c>
      <c r="AG198" s="40" t="str">
        <f ca="1">IFERROR(__xludf.DUMMYFUNCTION("VLOOKUP($D85,IMPORTRANGE(""1F5N2lheBqU_ssv2fEg7XSiyl0_Jtf24RQubw3IWp7fc"",""'LC-2 BOM'!C2:AF1000""),AB$1,FALSE)"),"WFF Stage 2 Umbilical - MP-118")</f>
        <v>WFF Stage 2 Umbilical - MP-118</v>
      </c>
      <c r="AH198" s="40" t="str">
        <f ca="1">IFERROR(__xludf.DUMMYFUNCTION("VLOOKUP($D85,IMPORTRANGE(""1F5N2lheBqU_ssv2fEg7XSiyl0_Jtf24RQubw3IWp7fc"",""'LC-2 BOM'!C2:AF1000""),AB$1,FALSE)"),"WFF Stage 2 Umbilical - MP-118")</f>
        <v>WFF Stage 2 Umbilical - MP-118</v>
      </c>
      <c r="AI198" s="40" t="str">
        <f ca="1">IFERROR(__xludf.DUMMYFUNCTION("VLOOKUP($D85,IMPORTRANGE(""1F5N2lheBqU_ssv2fEg7XSiyl0_Jtf24RQubw3IWp7fc"",""'LC-2 BOM'!C2:AF1000""),AB$1,FALSE)"),"WFF Stage 2 Umbilical - MP-118")</f>
        <v>WFF Stage 2 Umbilical - MP-118</v>
      </c>
      <c r="AJ198" s="40" t="str">
        <f ca="1">IFERROR(__xludf.DUMMYFUNCTION("VLOOKUP($D85,IMPORTRANGE(""1F5N2lheBqU_ssv2fEg7XSiyl0_Jtf24RQubw3IWp7fc"",""'LC-2 BOM'!C2:AF1000""),AB$1,FALSE)"),"WFF Stage 2 Umbilical - MP-118")</f>
        <v>WFF Stage 2 Umbilical - MP-118</v>
      </c>
      <c r="AK198" s="40" t="str">
        <f ca="1">IFERROR(__xludf.DUMMYFUNCTION("VLOOKUP($D85,IMPORTRANGE(""1F5N2lheBqU_ssv2fEg7XSiyl0_Jtf24RQubw3IWp7fc"",""'LC-2 BOM'!C2:AF1000""),AB$1,FALSE)"),"WFF Stage 2 Umbilical - MP-118")</f>
        <v>WFF Stage 2 Umbilical - MP-118</v>
      </c>
      <c r="AL198" s="40" t="str">
        <f ca="1">IFERROR(__xludf.DUMMYFUNCTION("VLOOKUP($D85,IMPORTRANGE(""1F5N2lheBqU_ssv2fEg7XSiyl0_Jtf24RQubw3IWp7fc"",""'LC-2 BOM'!C2:AF1000""),AB$1,FALSE)"),"WFF Stage 2 Umbilical - MP-118")</f>
        <v>WFF Stage 2 Umbilical - MP-118</v>
      </c>
      <c r="AM198" s="40" t="str">
        <f ca="1">IFERROR(__xludf.DUMMYFUNCTION("VLOOKUP($D85,IMPORTRANGE(""1F5N2lheBqU_ssv2fEg7XSiyl0_Jtf24RQubw3IWp7fc"",""'LC-2 BOM'!C2:AF1000""),AB$1,FALSE)"),"WFF Stage 2 Umbilical - MP-118")</f>
        <v>WFF Stage 2 Umbilical - MP-118</v>
      </c>
      <c r="AN198" s="40" t="str">
        <f ca="1">IFERROR(__xludf.DUMMYFUNCTION("VLOOKUP($D85,IMPORTRANGE(""1F5N2lheBqU_ssv2fEg7XSiyl0_Jtf24RQubw3IWp7fc"",""'LC-2 BOM'!C2:AF1000""),AB$1,FALSE)"),"WFF Stage 2 Umbilical - MP-118")</f>
        <v>WFF Stage 2 Umbilical - MP-118</v>
      </c>
      <c r="AO198" s="40" t="str">
        <f ca="1">IFERROR(__xludf.DUMMYFUNCTION("VLOOKUP($D85,IMPORTRANGE(""1F5N2lheBqU_ssv2fEg7XSiyl0_Jtf24RQubw3IWp7fc"",""'LC-2 BOM'!C2:AF1000""),AB$1,FALSE)"),"WFF Stage 2 Umbilical - MP-118")</f>
        <v>WFF Stage 2 Umbilical - MP-118</v>
      </c>
      <c r="AP198" s="40" t="str">
        <f ca="1">IFERROR(__xludf.DUMMYFUNCTION("VLOOKUP($D85,IMPORTRANGE(""1F5N2lheBqU_ssv2fEg7XSiyl0_Jtf24RQubw3IWp7fc"",""'LC-2 BOM'!C2:AF1000""),AB$1,FALSE)"),"WFF Stage 2 Umbilical - MP-118")</f>
        <v>WFF Stage 2 Umbilical - MP-118</v>
      </c>
      <c r="AQ198" s="40" t="str">
        <f ca="1">IFERROR(__xludf.DUMMYFUNCTION("VLOOKUP($D85,IMPORTRANGE(""1F5N2lheBqU_ssv2fEg7XSiyl0_Jtf24RQubw3IWp7fc"",""'LC-2 BOM'!C2:AF1000""),AB$1,FALSE)"),"WFF Stage 2 Umbilical - MP-118")</f>
        <v>WFF Stage 2 Umbilical - MP-118</v>
      </c>
      <c r="AR198" s="40" t="str">
        <f ca="1">IFERROR(__xludf.DUMMYFUNCTION("VLOOKUP($D85,IMPORTRANGE(""1F5N2lheBqU_ssv2fEg7XSiyl0_Jtf24RQubw3IWp7fc"",""'LC-2 BOM'!C2:AF1000""),AB$1,FALSE)"),"WFF Stage 2 Umbilical - MP-118")</f>
        <v>WFF Stage 2 Umbilical - MP-118</v>
      </c>
      <c r="AS198" s="40" t="str">
        <f ca="1">IFERROR(__xludf.DUMMYFUNCTION("VLOOKUP($D85,IMPORTRANGE(""1F5N2lheBqU_ssv2fEg7XSiyl0_Jtf24RQubw3IWp7fc"",""'LC-2 BOM'!C2:AF1000""),AB$1,FALSE)"),"WFF Stage 2 Umbilical - MP-118")</f>
        <v>WFF Stage 2 Umbilical - MP-118</v>
      </c>
      <c r="AT198" s="40" t="str">
        <f ca="1">IFERROR(__xludf.DUMMYFUNCTION("VLOOKUP($D85,IMPORTRANGE(""1F5N2lheBqU_ssv2fEg7XSiyl0_Jtf24RQubw3IWp7fc"",""'LC-2 BOM'!C2:AF1000""),AB$1,FALSE)"),"WFF Stage 2 Umbilical - MP-118")</f>
        <v>WFF Stage 2 Umbilical - MP-118</v>
      </c>
      <c r="AU198" s="40" t="str">
        <f ca="1">IFERROR(__xludf.DUMMYFUNCTION("VLOOKUP($D85,IMPORTRANGE(""1F5N2lheBqU_ssv2fEg7XSiyl0_Jtf24RQubw3IWp7fc"",""'LC-2 BOM'!C2:AF1000""),AB$1,FALSE)"),"WFF Stage 2 Umbilical - MP-118")</f>
        <v>WFF Stage 2 Umbilical - MP-118</v>
      </c>
      <c r="AV198" s="40" t="str">
        <f ca="1">IFERROR(__xludf.DUMMYFUNCTION("VLOOKUP($D85,IMPORTRANGE(""1F5N2lheBqU_ssv2fEg7XSiyl0_Jtf24RQubw3IWp7fc"",""'LC-2 BOM'!C2:AF1000""),AB$1,FALSE)"),"WFF Stage 2 Umbilical - MP-118")</f>
        <v>WFF Stage 2 Umbilical - MP-118</v>
      </c>
      <c r="AW198" s="40" t="str">
        <f ca="1">IFERROR(__xludf.DUMMYFUNCTION("VLOOKUP($D85,IMPORTRANGE(""1F5N2lheBqU_ssv2fEg7XSiyl0_Jtf24RQubw3IWp7fc"",""'LC-2 BOM'!C2:AF1000""),AB$1,FALSE)"),"WFF Stage 2 Umbilical - MP-118")</f>
        <v>WFF Stage 2 Umbilical - MP-118</v>
      </c>
      <c r="AX198" s="40" t="str">
        <f ca="1">IFERROR(__xludf.DUMMYFUNCTION("VLOOKUP($D85,IMPORTRANGE(""1F5N2lheBqU_ssv2fEg7XSiyl0_Jtf24RQubw3IWp7fc"",""'LC-2 BOM'!C2:AF1000""),AB$1,FALSE)"),"WFF Stage 2 Umbilical - MP-118")</f>
        <v>WFF Stage 2 Umbilical - MP-118</v>
      </c>
      <c r="AY198" s="40" t="str">
        <f ca="1">IFERROR(__xludf.DUMMYFUNCTION("VLOOKUP($D85,IMPORTRANGE(""1F5N2lheBqU_ssv2fEg7XSiyl0_Jtf24RQubw3IWp7fc"",""'LC-2 BOM'!C2:AF1000""),AB$1,FALSE)"),"WFF Stage 2 Umbilical - MP-118")</f>
        <v>WFF Stage 2 Umbilical - MP-118</v>
      </c>
      <c r="AZ198" s="40" t="str">
        <f ca="1">IFERROR(__xludf.DUMMYFUNCTION("VLOOKUP($D85,IMPORTRANGE(""1F5N2lheBqU_ssv2fEg7XSiyl0_Jtf24RQubw3IWp7fc"",""'LC-2 BOM'!C2:AF1000""),AB$1,FALSE)"),"WFF Stage 2 Umbilical - MP-118")</f>
        <v>WFF Stage 2 Umbilical - MP-118</v>
      </c>
      <c r="BA198" s="40" t="str">
        <f ca="1">IFERROR(__xludf.DUMMYFUNCTION("VLOOKUP($D85,IMPORTRANGE(""1F5N2lheBqU_ssv2fEg7XSiyl0_Jtf24RQubw3IWp7fc"",""'LC-2 BOM'!C2:AF1000""),AB$1,FALSE)"),"WFF Stage 2 Umbilical - MP-118")</f>
        <v>WFF Stage 2 Umbilical - MP-118</v>
      </c>
    </row>
    <row r="199" spans="1:53" ht="21.75" customHeight="1">
      <c r="A199" s="119" t="str">
        <f>CONCATENATE(VLOOKUP(E199,Systems,2,FALSE),"-",VLOOKUP(F199,Subsystems,2,FALSE),"-",VLOOKUP(G199,Components,2,FALSE),"-",VLOOKUP(R199,Metrics,2,FALSE),"-",B199)</f>
        <v>S2J-S2H-DVL-Pos-436</v>
      </c>
      <c r="B199" s="100">
        <v>436</v>
      </c>
      <c r="C199" s="99" t="s">
        <v>542</v>
      </c>
      <c r="D199" s="119" t="s">
        <v>543</v>
      </c>
      <c r="E199" s="99" t="s">
        <v>540</v>
      </c>
      <c r="F199" s="99" t="s">
        <v>541</v>
      </c>
      <c r="G199" s="99" t="s">
        <v>101</v>
      </c>
      <c r="H199" s="99" t="s">
        <v>102</v>
      </c>
      <c r="I199" s="100" t="str">
        <f>VLOOKUP(L199,InterfaceCards,2,FALSE)</f>
        <v>C1</v>
      </c>
      <c r="J199" s="39" t="str">
        <f>VLOOKUP(I199,'REF - Interface Cards'!$F$2:$G$11,2,FALSE)</f>
        <v>CB1</v>
      </c>
      <c r="K199" s="267">
        <f>VLOOKUP(L199,InterfaceCards,3,FALSE)</f>
        <v>3</v>
      </c>
      <c r="L199" s="99" t="s">
        <v>237</v>
      </c>
      <c r="M199" s="99">
        <v>11</v>
      </c>
      <c r="N199" s="96" t="s">
        <v>133</v>
      </c>
      <c r="O199" s="99" t="s">
        <v>247</v>
      </c>
      <c r="P199" s="205"/>
      <c r="Q199" s="99" t="s">
        <v>249</v>
      </c>
      <c r="R199" s="268" t="s">
        <v>149</v>
      </c>
      <c r="S199" s="119" t="s">
        <v>96</v>
      </c>
      <c r="T199" s="100"/>
      <c r="U199" s="205"/>
      <c r="V199" s="205" t="b">
        <v>0</v>
      </c>
      <c r="W199" s="115" t="str">
        <f>CONCATENATE(L199,":",N199)</f>
        <v>DO3:08</v>
      </c>
      <c r="X199" s="40" t="str">
        <f ca="1">IFERROR(__xludf.DUMMYFUNCTION("VLOOKUP($D4,IMPORTRANGE(""1F5N2lheBqU_ssv2fEg7XSiyl0_Jtf24RQubw3IWp7fc"",""'LC-2 BOM'!C2:AF1000""),X$1,FALSE)"),"S13.2")</f>
        <v>S13.2</v>
      </c>
      <c r="Y199" s="40" t="str">
        <f ca="1">IFERROR(__xludf.DUMMYFUNCTION("VLOOKUP($D86,IMPORTRANGE(""1F5N2lheBqU_ssv2fEg7XSiyl0_Jtf24RQubw3IWp7fc"",""'LC-2 BOM'!C2:AF900""),Y$1,FALSE)"),"Valve, Electronic Solenoid")</f>
        <v>Valve, Electronic Solenoid</v>
      </c>
      <c r="Z199" s="40" t="str">
        <f ca="1">IFERROR(__xludf.DUMMYFUNCTION("VLOOKUP($D86,IMPORTRANGE(""1F5N2lheBqU_ssv2fEg7XSiyl0_Jtf24RQubw3IWp7fc"",""'LC-2 BOM'!C2:AF900""),Y$1,FALSE)"),"Valve, Electronic Solenoid")</f>
        <v>Valve, Electronic Solenoid</v>
      </c>
      <c r="AA199" s="40" t="str">
        <f ca="1">IFERROR(__xludf.DUMMYFUNCTION("VLOOKUP($D86,IMPORTRANGE(""1F5N2lheBqU_ssv2fEg7XSiyl0_Jtf24RQubw3IWp7fc"",""'LC-2 BOM'!C2:AF900""),Y$1,FALSE)"),"Valve, Electronic Solenoid")</f>
        <v>Valve, Electronic Solenoid</v>
      </c>
      <c r="AB199" s="40" t="str">
        <f ca="1">IFERROR(__xludf.DUMMYFUNCTION("VLOOKUP($D86,IMPORTRANGE(""1F5N2lheBqU_ssv2fEg7XSiyl0_Jtf24RQubw3IWp7fc"",""'LC-2 BOM'!C2:AF1000""),AB$1,FALSE)"),"WFF Stage 2 Umbilical - MP-118")</f>
        <v>WFF Stage 2 Umbilical - MP-118</v>
      </c>
      <c r="AC199" s="40" t="str">
        <f ca="1">IFERROR(__xludf.DUMMYFUNCTION("VLOOKUP($D86,IMPORTRANGE(""1F5N2lheBqU_ssv2fEg7XSiyl0_Jtf24RQubw3IWp7fc"",""'LC-2 BOM'!C2:AF1000""),AB$1,FALSE)"),"WFF Stage 2 Umbilical - MP-118")</f>
        <v>WFF Stage 2 Umbilical - MP-118</v>
      </c>
      <c r="AD199" s="40" t="str">
        <f ca="1">IFERROR(__xludf.DUMMYFUNCTION("VLOOKUP($D86,IMPORTRANGE(""1F5N2lheBqU_ssv2fEg7XSiyl0_Jtf24RQubw3IWp7fc"",""'LC-2 BOM'!C2:AF1000""),AB$1,FALSE)"),"WFF Stage 2 Umbilical - MP-118")</f>
        <v>WFF Stage 2 Umbilical - MP-118</v>
      </c>
      <c r="AE199" s="40" t="str">
        <f ca="1">IFERROR(__xludf.DUMMYFUNCTION("VLOOKUP($D86,IMPORTRANGE(""1F5N2lheBqU_ssv2fEg7XSiyl0_Jtf24RQubw3IWp7fc"",""'LC-2 BOM'!C2:AF1000""),AB$1,FALSE)"),"WFF Stage 2 Umbilical - MP-118")</f>
        <v>WFF Stage 2 Umbilical - MP-118</v>
      </c>
      <c r="AF199" s="40" t="str">
        <f ca="1">IFERROR(__xludf.DUMMYFUNCTION("VLOOKUP($D86,IMPORTRANGE(""1F5N2lheBqU_ssv2fEg7XSiyl0_Jtf24RQubw3IWp7fc"",""'LC-2 BOM'!C2:AF1000""),AB$1,FALSE)"),"WFF Stage 2 Umbilical - MP-118")</f>
        <v>WFF Stage 2 Umbilical - MP-118</v>
      </c>
      <c r="AG199" s="40" t="str">
        <f ca="1">IFERROR(__xludf.DUMMYFUNCTION("VLOOKUP($D86,IMPORTRANGE(""1F5N2lheBqU_ssv2fEg7XSiyl0_Jtf24RQubw3IWp7fc"",""'LC-2 BOM'!C2:AF1000""),AB$1,FALSE)"),"WFF Stage 2 Umbilical - MP-118")</f>
        <v>WFF Stage 2 Umbilical - MP-118</v>
      </c>
      <c r="AH199" s="40" t="str">
        <f ca="1">IFERROR(__xludf.DUMMYFUNCTION("VLOOKUP($D86,IMPORTRANGE(""1F5N2lheBqU_ssv2fEg7XSiyl0_Jtf24RQubw3IWp7fc"",""'LC-2 BOM'!C2:AF1000""),AB$1,FALSE)"),"WFF Stage 2 Umbilical - MP-118")</f>
        <v>WFF Stage 2 Umbilical - MP-118</v>
      </c>
      <c r="AI199" s="40" t="str">
        <f ca="1">IFERROR(__xludf.DUMMYFUNCTION("VLOOKUP($D86,IMPORTRANGE(""1F5N2lheBqU_ssv2fEg7XSiyl0_Jtf24RQubw3IWp7fc"",""'LC-2 BOM'!C2:AF1000""),AB$1,FALSE)"),"WFF Stage 2 Umbilical - MP-118")</f>
        <v>WFF Stage 2 Umbilical - MP-118</v>
      </c>
      <c r="AJ199" s="40" t="str">
        <f ca="1">IFERROR(__xludf.DUMMYFUNCTION("VLOOKUP($D86,IMPORTRANGE(""1F5N2lheBqU_ssv2fEg7XSiyl0_Jtf24RQubw3IWp7fc"",""'LC-2 BOM'!C2:AF1000""),AB$1,FALSE)"),"WFF Stage 2 Umbilical - MP-118")</f>
        <v>WFF Stage 2 Umbilical - MP-118</v>
      </c>
      <c r="AK199" s="40" t="str">
        <f ca="1">IFERROR(__xludf.DUMMYFUNCTION("VLOOKUP($D86,IMPORTRANGE(""1F5N2lheBqU_ssv2fEg7XSiyl0_Jtf24RQubw3IWp7fc"",""'LC-2 BOM'!C2:AF1000""),AB$1,FALSE)"),"WFF Stage 2 Umbilical - MP-118")</f>
        <v>WFF Stage 2 Umbilical - MP-118</v>
      </c>
      <c r="AL199" s="40" t="str">
        <f ca="1">IFERROR(__xludf.DUMMYFUNCTION("VLOOKUP($D86,IMPORTRANGE(""1F5N2lheBqU_ssv2fEg7XSiyl0_Jtf24RQubw3IWp7fc"",""'LC-2 BOM'!C2:AF1000""),AB$1,FALSE)"),"WFF Stage 2 Umbilical - MP-118")</f>
        <v>WFF Stage 2 Umbilical - MP-118</v>
      </c>
      <c r="AM199" s="40" t="str">
        <f ca="1">IFERROR(__xludf.DUMMYFUNCTION("VLOOKUP($D86,IMPORTRANGE(""1F5N2lheBqU_ssv2fEg7XSiyl0_Jtf24RQubw3IWp7fc"",""'LC-2 BOM'!C2:AF1000""),AB$1,FALSE)"),"WFF Stage 2 Umbilical - MP-118")</f>
        <v>WFF Stage 2 Umbilical - MP-118</v>
      </c>
      <c r="AN199" s="40" t="str">
        <f ca="1">IFERROR(__xludf.DUMMYFUNCTION("VLOOKUP($D86,IMPORTRANGE(""1F5N2lheBqU_ssv2fEg7XSiyl0_Jtf24RQubw3IWp7fc"",""'LC-2 BOM'!C2:AF1000""),AB$1,FALSE)"),"WFF Stage 2 Umbilical - MP-118")</f>
        <v>WFF Stage 2 Umbilical - MP-118</v>
      </c>
      <c r="AO199" s="40" t="str">
        <f ca="1">IFERROR(__xludf.DUMMYFUNCTION("VLOOKUP($D86,IMPORTRANGE(""1F5N2lheBqU_ssv2fEg7XSiyl0_Jtf24RQubw3IWp7fc"",""'LC-2 BOM'!C2:AF1000""),AB$1,FALSE)"),"WFF Stage 2 Umbilical - MP-118")</f>
        <v>WFF Stage 2 Umbilical - MP-118</v>
      </c>
      <c r="AP199" s="40" t="str">
        <f ca="1">IFERROR(__xludf.DUMMYFUNCTION("VLOOKUP($D86,IMPORTRANGE(""1F5N2lheBqU_ssv2fEg7XSiyl0_Jtf24RQubw3IWp7fc"",""'LC-2 BOM'!C2:AF1000""),AB$1,FALSE)"),"WFF Stage 2 Umbilical - MP-118")</f>
        <v>WFF Stage 2 Umbilical - MP-118</v>
      </c>
      <c r="AQ199" s="40" t="str">
        <f ca="1">IFERROR(__xludf.DUMMYFUNCTION("VLOOKUP($D86,IMPORTRANGE(""1F5N2lheBqU_ssv2fEg7XSiyl0_Jtf24RQubw3IWp7fc"",""'LC-2 BOM'!C2:AF1000""),AB$1,FALSE)"),"WFF Stage 2 Umbilical - MP-118")</f>
        <v>WFF Stage 2 Umbilical - MP-118</v>
      </c>
      <c r="AR199" s="40" t="str">
        <f ca="1">IFERROR(__xludf.DUMMYFUNCTION("VLOOKUP($D86,IMPORTRANGE(""1F5N2lheBqU_ssv2fEg7XSiyl0_Jtf24RQubw3IWp7fc"",""'LC-2 BOM'!C2:AF1000""),AB$1,FALSE)"),"WFF Stage 2 Umbilical - MP-118")</f>
        <v>WFF Stage 2 Umbilical - MP-118</v>
      </c>
      <c r="AS199" s="40" t="str">
        <f ca="1">IFERROR(__xludf.DUMMYFUNCTION("VLOOKUP($D86,IMPORTRANGE(""1F5N2lheBqU_ssv2fEg7XSiyl0_Jtf24RQubw3IWp7fc"",""'LC-2 BOM'!C2:AF1000""),AB$1,FALSE)"),"WFF Stage 2 Umbilical - MP-118")</f>
        <v>WFF Stage 2 Umbilical - MP-118</v>
      </c>
      <c r="AT199" s="40" t="str">
        <f ca="1">IFERROR(__xludf.DUMMYFUNCTION("VLOOKUP($D86,IMPORTRANGE(""1F5N2lheBqU_ssv2fEg7XSiyl0_Jtf24RQubw3IWp7fc"",""'LC-2 BOM'!C2:AF1000""),AB$1,FALSE)"),"WFF Stage 2 Umbilical - MP-118")</f>
        <v>WFF Stage 2 Umbilical - MP-118</v>
      </c>
      <c r="AU199" s="40" t="str">
        <f ca="1">IFERROR(__xludf.DUMMYFUNCTION("VLOOKUP($D86,IMPORTRANGE(""1F5N2lheBqU_ssv2fEg7XSiyl0_Jtf24RQubw3IWp7fc"",""'LC-2 BOM'!C2:AF1000""),AB$1,FALSE)"),"WFF Stage 2 Umbilical - MP-118")</f>
        <v>WFF Stage 2 Umbilical - MP-118</v>
      </c>
      <c r="AV199" s="40" t="str">
        <f ca="1">IFERROR(__xludf.DUMMYFUNCTION("VLOOKUP($D86,IMPORTRANGE(""1F5N2lheBqU_ssv2fEg7XSiyl0_Jtf24RQubw3IWp7fc"",""'LC-2 BOM'!C2:AF1000""),AB$1,FALSE)"),"WFF Stage 2 Umbilical - MP-118")</f>
        <v>WFF Stage 2 Umbilical - MP-118</v>
      </c>
      <c r="AW199" s="40" t="str">
        <f ca="1">IFERROR(__xludf.DUMMYFUNCTION("VLOOKUP($D86,IMPORTRANGE(""1F5N2lheBqU_ssv2fEg7XSiyl0_Jtf24RQubw3IWp7fc"",""'LC-2 BOM'!C2:AF1000""),AB$1,FALSE)"),"WFF Stage 2 Umbilical - MP-118")</f>
        <v>WFF Stage 2 Umbilical - MP-118</v>
      </c>
      <c r="AX199" s="40" t="str">
        <f ca="1">IFERROR(__xludf.DUMMYFUNCTION("VLOOKUP($D86,IMPORTRANGE(""1F5N2lheBqU_ssv2fEg7XSiyl0_Jtf24RQubw3IWp7fc"",""'LC-2 BOM'!C2:AF1000""),AB$1,FALSE)"),"WFF Stage 2 Umbilical - MP-118")</f>
        <v>WFF Stage 2 Umbilical - MP-118</v>
      </c>
      <c r="AY199" s="40" t="str">
        <f ca="1">IFERROR(__xludf.DUMMYFUNCTION("VLOOKUP($D86,IMPORTRANGE(""1F5N2lheBqU_ssv2fEg7XSiyl0_Jtf24RQubw3IWp7fc"",""'LC-2 BOM'!C2:AF1000""),AB$1,FALSE)"),"WFF Stage 2 Umbilical - MP-118")</f>
        <v>WFF Stage 2 Umbilical - MP-118</v>
      </c>
      <c r="AZ199" s="40" t="str">
        <f ca="1">IFERROR(__xludf.DUMMYFUNCTION("VLOOKUP($D86,IMPORTRANGE(""1F5N2lheBqU_ssv2fEg7XSiyl0_Jtf24RQubw3IWp7fc"",""'LC-2 BOM'!C2:AF1000""),AB$1,FALSE)"),"WFF Stage 2 Umbilical - MP-118")</f>
        <v>WFF Stage 2 Umbilical - MP-118</v>
      </c>
      <c r="BA199" s="40" t="str">
        <f ca="1">IFERROR(__xludf.DUMMYFUNCTION("VLOOKUP($D86,IMPORTRANGE(""1F5N2lheBqU_ssv2fEg7XSiyl0_Jtf24RQubw3IWp7fc"",""'LC-2 BOM'!C2:AF1000""),AB$1,FALSE)"),"WFF Stage 2 Umbilical - MP-118")</f>
        <v>WFF Stage 2 Umbilical - MP-118</v>
      </c>
    </row>
    <row r="200" spans="1:53" ht="14.25">
      <c r="A200" s="186" t="str">
        <f>CONCATENATE(VLOOKUP(E200,Systems,2,FALSE),"-",VLOOKUP(F200,Subsystems,2,FALSE),"-",VLOOKUP(G200,Components,2,FALSE),"-",VLOOKUP(R200,Metrics,2,FALSE),"-",B200)</f>
        <v>IGN-CH4-DVL-B-269</v>
      </c>
      <c r="B200" s="274">
        <v>269</v>
      </c>
      <c r="C200" s="274" t="s">
        <v>544</v>
      </c>
      <c r="D200" s="195" t="s">
        <v>545</v>
      </c>
      <c r="E200" s="134" t="s">
        <v>536</v>
      </c>
      <c r="F200" s="134" t="s">
        <v>546</v>
      </c>
      <c r="G200" s="134" t="s">
        <v>101</v>
      </c>
      <c r="H200" s="274" t="s">
        <v>102</v>
      </c>
      <c r="I200" s="274" t="e">
        <f>VLOOKUP(L200,InterfaceCards,2,FALSE)</f>
        <v>#N/A</v>
      </c>
      <c r="J200" s="39" t="e">
        <f>VLOOKUP(I200,'REF - Interface Cards'!$F$2:$G$11,2,FALSE)</f>
        <v>#N/A</v>
      </c>
      <c r="K200" s="274" t="e">
        <f>VLOOKUP(L200,InterfaceCards,3,FALSE)</f>
        <v>#N/A</v>
      </c>
      <c r="L200" s="134"/>
      <c r="M200" s="280"/>
      <c r="N200" s="196"/>
      <c r="O200" s="274" t="s">
        <v>247</v>
      </c>
      <c r="P200" s="274" t="s">
        <v>313</v>
      </c>
      <c r="Q200" s="274" t="s">
        <v>338</v>
      </c>
      <c r="R200" s="277" t="s">
        <v>105</v>
      </c>
      <c r="S200" s="186" t="s">
        <v>96</v>
      </c>
      <c r="T200" s="274"/>
      <c r="U200" s="82"/>
      <c r="V200" s="82" t="b">
        <v>0</v>
      </c>
      <c r="W200" s="115" t="str">
        <f>CONCATENATE(L200,":",N200)</f>
        <v>:</v>
      </c>
      <c r="X200" s="40" t="str">
        <f ca="1">IFERROR(__xludf.DUMMYFUNCTION("VLOOKUP($D475,IMPORTRANGE(""1F5N2lheBqU_ssv2fEg7XSiyl0_Jtf24RQubw3IWp7fc"",""'LC-2 BOM'!C2:AF1000""),X$1,FALSE)"),"04C706")</f>
        <v>04C706</v>
      </c>
      <c r="Y200" s="40" t="str">
        <f ca="1">IFERROR(__xludf.DUMMYFUNCTION("VLOOKUP($D711,IMPORTRANGE(""1F5N2lheBqU_ssv2fEg7XSiyl0_Jtf24RQubw3IWp7fc"",""'LC-2 BOM'!C2:AF900""),Y$1,FALSE)"),"#N/A")</f>
        <v>#N/A</v>
      </c>
      <c r="Z200" s="40" t="str">
        <f ca="1">IFERROR(__xludf.DUMMYFUNCTION("VLOOKUP($D711,IMPORTRANGE(""1F5N2lheBqU_ssv2fEg7XSiyl0_Jtf24RQubw3IWp7fc"",""'LC-2 BOM'!C2:AF900""),Y$1,FALSE)"),"#N/A")</f>
        <v>#N/A</v>
      </c>
      <c r="AA200" s="40" t="str">
        <f ca="1">IFERROR(__xludf.DUMMYFUNCTION("VLOOKUP($D711,IMPORTRANGE(""1F5N2lheBqU_ssv2fEg7XSiyl0_Jtf24RQubw3IWp7fc"",""'LC-2 BOM'!C2:AF900""),Y$1,FALSE)"),"#N/A")</f>
        <v>#N/A</v>
      </c>
      <c r="AB200" s="40" t="str">
        <f ca="1">IFERROR(__xludf.DUMMYFUNCTION("VLOOKUP($D711,IMPORTRANGE(""1F5N2lheBqU_ssv2fEg7XSiyl0_Jtf24RQubw3IWp7fc"",""'LC-2 BOM'!C2:AF1000""),AB$1,FALSE)"),"#N/A")</f>
        <v>#N/A</v>
      </c>
      <c r="AC200" s="40" t="str">
        <f ca="1">IFERROR(__xludf.DUMMYFUNCTION("VLOOKUP($D711,IMPORTRANGE(""1F5N2lheBqU_ssv2fEg7XSiyl0_Jtf24RQubw3IWp7fc"",""'LC-2 BOM'!C2:AF1000""),AB$1,FALSE)"),"#N/A")</f>
        <v>#N/A</v>
      </c>
      <c r="AD200" s="40" t="str">
        <f ca="1">IFERROR(__xludf.DUMMYFUNCTION("VLOOKUP($D711,IMPORTRANGE(""1F5N2lheBqU_ssv2fEg7XSiyl0_Jtf24RQubw3IWp7fc"",""'LC-2 BOM'!C2:AF1000""),AB$1,FALSE)"),"#N/A")</f>
        <v>#N/A</v>
      </c>
      <c r="AE200" s="40" t="str">
        <f ca="1">IFERROR(__xludf.DUMMYFUNCTION("VLOOKUP($D711,IMPORTRANGE(""1F5N2lheBqU_ssv2fEg7XSiyl0_Jtf24RQubw3IWp7fc"",""'LC-2 BOM'!C2:AF1000""),AB$1,FALSE)"),"#N/A")</f>
        <v>#N/A</v>
      </c>
      <c r="AF200" s="40" t="str">
        <f ca="1">IFERROR(__xludf.DUMMYFUNCTION("VLOOKUP($D711,IMPORTRANGE(""1F5N2lheBqU_ssv2fEg7XSiyl0_Jtf24RQubw3IWp7fc"",""'LC-2 BOM'!C2:AF1000""),AB$1,FALSE)"),"#N/A")</f>
        <v>#N/A</v>
      </c>
      <c r="AG200" s="40" t="str">
        <f ca="1">IFERROR(__xludf.DUMMYFUNCTION("VLOOKUP($D711,IMPORTRANGE(""1F5N2lheBqU_ssv2fEg7XSiyl0_Jtf24RQubw3IWp7fc"",""'LC-2 BOM'!C2:AF1000""),AB$1,FALSE)"),"#N/A")</f>
        <v>#N/A</v>
      </c>
      <c r="AH200" s="40" t="str">
        <f ca="1">IFERROR(__xludf.DUMMYFUNCTION("VLOOKUP($D711,IMPORTRANGE(""1F5N2lheBqU_ssv2fEg7XSiyl0_Jtf24RQubw3IWp7fc"",""'LC-2 BOM'!C2:AF1000""),AB$1,FALSE)"),"#N/A")</f>
        <v>#N/A</v>
      </c>
      <c r="AI200" s="40" t="str">
        <f ca="1">IFERROR(__xludf.DUMMYFUNCTION("VLOOKUP($D711,IMPORTRANGE(""1F5N2lheBqU_ssv2fEg7XSiyl0_Jtf24RQubw3IWp7fc"",""'LC-2 BOM'!C2:AF1000""),AB$1,FALSE)"),"#N/A")</f>
        <v>#N/A</v>
      </c>
      <c r="AJ200" s="40" t="str">
        <f ca="1">IFERROR(__xludf.DUMMYFUNCTION("VLOOKUP($D711,IMPORTRANGE(""1F5N2lheBqU_ssv2fEg7XSiyl0_Jtf24RQubw3IWp7fc"",""'LC-2 BOM'!C2:AF1000""),AB$1,FALSE)"),"#N/A")</f>
        <v>#N/A</v>
      </c>
      <c r="AK200" s="40" t="str">
        <f ca="1">IFERROR(__xludf.DUMMYFUNCTION("VLOOKUP($D711,IMPORTRANGE(""1F5N2lheBqU_ssv2fEg7XSiyl0_Jtf24RQubw3IWp7fc"",""'LC-2 BOM'!C2:AF1000""),AB$1,FALSE)"),"#N/A")</f>
        <v>#N/A</v>
      </c>
      <c r="AL200" s="40" t="str">
        <f ca="1">IFERROR(__xludf.DUMMYFUNCTION("VLOOKUP($D711,IMPORTRANGE(""1F5N2lheBqU_ssv2fEg7XSiyl0_Jtf24RQubw3IWp7fc"",""'LC-2 BOM'!C2:AF1000""),AB$1,FALSE)"),"#N/A")</f>
        <v>#N/A</v>
      </c>
      <c r="AM200" s="40" t="str">
        <f ca="1">IFERROR(__xludf.DUMMYFUNCTION("VLOOKUP($D711,IMPORTRANGE(""1F5N2lheBqU_ssv2fEg7XSiyl0_Jtf24RQubw3IWp7fc"",""'LC-2 BOM'!C2:AF1000""),AB$1,FALSE)"),"#N/A")</f>
        <v>#N/A</v>
      </c>
      <c r="AN200" s="40" t="str">
        <f ca="1">IFERROR(__xludf.DUMMYFUNCTION("VLOOKUP($D711,IMPORTRANGE(""1F5N2lheBqU_ssv2fEg7XSiyl0_Jtf24RQubw3IWp7fc"",""'LC-2 BOM'!C2:AF1000""),AB$1,FALSE)"),"#N/A")</f>
        <v>#N/A</v>
      </c>
      <c r="AO200" s="40" t="str">
        <f ca="1">IFERROR(__xludf.DUMMYFUNCTION("VLOOKUP($D711,IMPORTRANGE(""1F5N2lheBqU_ssv2fEg7XSiyl0_Jtf24RQubw3IWp7fc"",""'LC-2 BOM'!C2:AF1000""),AB$1,FALSE)"),"#N/A")</f>
        <v>#N/A</v>
      </c>
      <c r="AP200" s="40" t="str">
        <f ca="1">IFERROR(__xludf.DUMMYFUNCTION("VLOOKUP($D711,IMPORTRANGE(""1F5N2lheBqU_ssv2fEg7XSiyl0_Jtf24RQubw3IWp7fc"",""'LC-2 BOM'!C2:AF1000""),AB$1,FALSE)"),"#N/A")</f>
        <v>#N/A</v>
      </c>
      <c r="AQ200" s="40" t="str">
        <f ca="1">IFERROR(__xludf.DUMMYFUNCTION("VLOOKUP($D711,IMPORTRANGE(""1F5N2lheBqU_ssv2fEg7XSiyl0_Jtf24RQubw3IWp7fc"",""'LC-2 BOM'!C2:AF1000""),AB$1,FALSE)"),"#N/A")</f>
        <v>#N/A</v>
      </c>
      <c r="AR200" s="40" t="str">
        <f ca="1">IFERROR(__xludf.DUMMYFUNCTION("VLOOKUP($D711,IMPORTRANGE(""1F5N2lheBqU_ssv2fEg7XSiyl0_Jtf24RQubw3IWp7fc"",""'LC-2 BOM'!C2:AF1000""),AB$1,FALSE)"),"#N/A")</f>
        <v>#N/A</v>
      </c>
      <c r="AS200" s="40" t="str">
        <f ca="1">IFERROR(__xludf.DUMMYFUNCTION("VLOOKUP($D711,IMPORTRANGE(""1F5N2lheBqU_ssv2fEg7XSiyl0_Jtf24RQubw3IWp7fc"",""'LC-2 BOM'!C2:AF1000""),AB$1,FALSE)"),"#N/A")</f>
        <v>#N/A</v>
      </c>
      <c r="AT200" s="40" t="str">
        <f ca="1">IFERROR(__xludf.DUMMYFUNCTION("VLOOKUP($D711,IMPORTRANGE(""1F5N2lheBqU_ssv2fEg7XSiyl0_Jtf24RQubw3IWp7fc"",""'LC-2 BOM'!C2:AF1000""),AB$1,FALSE)"),"#N/A")</f>
        <v>#N/A</v>
      </c>
      <c r="AU200" s="40" t="str">
        <f ca="1">IFERROR(__xludf.DUMMYFUNCTION("VLOOKUP($D711,IMPORTRANGE(""1F5N2lheBqU_ssv2fEg7XSiyl0_Jtf24RQubw3IWp7fc"",""'LC-2 BOM'!C2:AF1000""),AB$1,FALSE)"),"#N/A")</f>
        <v>#N/A</v>
      </c>
      <c r="AV200" s="40" t="str">
        <f ca="1">IFERROR(__xludf.DUMMYFUNCTION("VLOOKUP($D711,IMPORTRANGE(""1F5N2lheBqU_ssv2fEg7XSiyl0_Jtf24RQubw3IWp7fc"",""'LC-2 BOM'!C2:AF1000""),AB$1,FALSE)"),"#N/A")</f>
        <v>#N/A</v>
      </c>
      <c r="AW200" s="40" t="str">
        <f ca="1">IFERROR(__xludf.DUMMYFUNCTION("VLOOKUP($D711,IMPORTRANGE(""1F5N2lheBqU_ssv2fEg7XSiyl0_Jtf24RQubw3IWp7fc"",""'LC-2 BOM'!C2:AF1000""),AB$1,FALSE)"),"#N/A")</f>
        <v>#N/A</v>
      </c>
      <c r="AX200" s="40" t="str">
        <f ca="1">IFERROR(__xludf.DUMMYFUNCTION("VLOOKUP($D711,IMPORTRANGE(""1F5N2lheBqU_ssv2fEg7XSiyl0_Jtf24RQubw3IWp7fc"",""'LC-2 BOM'!C2:AF1000""),AB$1,FALSE)"),"#N/A")</f>
        <v>#N/A</v>
      </c>
      <c r="AY200" s="40" t="str">
        <f ca="1">IFERROR(__xludf.DUMMYFUNCTION("VLOOKUP($D711,IMPORTRANGE(""1F5N2lheBqU_ssv2fEg7XSiyl0_Jtf24RQubw3IWp7fc"",""'LC-2 BOM'!C2:AF1000""),AB$1,FALSE)"),"#N/A")</f>
        <v>#N/A</v>
      </c>
      <c r="AZ200" s="40" t="str">
        <f ca="1">IFERROR(__xludf.DUMMYFUNCTION("VLOOKUP($D711,IMPORTRANGE(""1F5N2lheBqU_ssv2fEg7XSiyl0_Jtf24RQubw3IWp7fc"",""'LC-2 BOM'!C2:AF1000""),AB$1,FALSE)"),"#N/A")</f>
        <v>#N/A</v>
      </c>
      <c r="BA200" s="40" t="str">
        <f ca="1">IFERROR(__xludf.DUMMYFUNCTION("VLOOKUP($D711,IMPORTRANGE(""1F5N2lheBqU_ssv2fEg7XSiyl0_Jtf24RQubw3IWp7fc"",""'LC-2 BOM'!C2:AF1000""),AB$1,FALSE)"),"#N/A")</f>
        <v>#N/A</v>
      </c>
    </row>
    <row r="201" spans="1:53" ht="14.25">
      <c r="A201" s="119" t="str">
        <f>CONCATENATE(VLOOKUP(E201,Systems,2,FALSE),"-",VLOOKUP(F201,Subsystems,2,FALSE),"-",VLOOKUP(G201,Components,2,FALSE),"-",VLOOKUP(R201,Metrics,2,FALSE),"-",B201)</f>
        <v>KTP-S2-DVL-B-599</v>
      </c>
      <c r="B201" s="99">
        <v>599</v>
      </c>
      <c r="C201" s="99" t="s">
        <v>547</v>
      </c>
      <c r="D201" s="119" t="s">
        <v>548</v>
      </c>
      <c r="E201" s="99" t="s">
        <v>530</v>
      </c>
      <c r="F201" s="99" t="s">
        <v>420</v>
      </c>
      <c r="G201" s="99" t="s">
        <v>101</v>
      </c>
      <c r="H201" s="99" t="s">
        <v>102</v>
      </c>
      <c r="I201" s="100" t="str">
        <f>VLOOKUP(L201,InterfaceCards,2,FALSE)</f>
        <v>C1</v>
      </c>
      <c r="J201" s="39" t="str">
        <f>VLOOKUP(I201,'REF - Interface Cards'!$F$2:$G$11,2,FALSE)</f>
        <v>CB1</v>
      </c>
      <c r="K201" s="267">
        <f>VLOOKUP(L201,InterfaceCards,3,FALSE)</f>
        <v>5</v>
      </c>
      <c r="L201" s="99" t="s">
        <v>240</v>
      </c>
      <c r="M201" s="99">
        <v>17</v>
      </c>
      <c r="N201" s="96" t="s">
        <v>103</v>
      </c>
      <c r="O201" s="99" t="s">
        <v>248</v>
      </c>
      <c r="P201" s="99" t="s">
        <v>248</v>
      </c>
      <c r="Q201" s="99" t="s">
        <v>253</v>
      </c>
      <c r="R201" s="119" t="s">
        <v>105</v>
      </c>
      <c r="S201" s="99" t="s">
        <v>96</v>
      </c>
      <c r="T201" s="100"/>
      <c r="U201" s="205"/>
      <c r="V201" s="205" t="b">
        <v>0</v>
      </c>
      <c r="W201" s="115" t="str">
        <f>CONCATENATE(L201,":",N201)</f>
        <v>DIO1:DO6</v>
      </c>
      <c r="X201" s="40" t="str">
        <f ca="1">IFERROR(__xludf.DUMMYFUNCTION("VLOOKUP($D4,IMPORTRANGE(""1F5N2lheBqU_ssv2fEg7XSiyl0_Jtf24RQubw3IWp7fc"",""'LC-2 BOM'!C2:AF1000""),X$1,FALSE)"),"S13.2")</f>
        <v>S13.2</v>
      </c>
      <c r="Y201" s="40" t="str">
        <f ca="1">IFERROR(__xludf.DUMMYFUNCTION("VLOOKUP($D117,IMPORTRANGE(""1F5N2lheBqU_ssv2fEg7XSiyl0_Jtf24RQubw3IWp7fc"",""'LC-2 BOM'!C2:AF900""),Y$1,FALSE)"),"Valve, Electronic Solenoid")</f>
        <v>Valve, Electronic Solenoid</v>
      </c>
      <c r="Z201" s="40" t="str">
        <f ca="1">IFERROR(__xludf.DUMMYFUNCTION("VLOOKUP($D117,IMPORTRANGE(""1F5N2lheBqU_ssv2fEg7XSiyl0_Jtf24RQubw3IWp7fc"",""'LC-2 BOM'!C2:AF900""),Y$1,FALSE)"),"Valve, Electronic Solenoid")</f>
        <v>Valve, Electronic Solenoid</v>
      </c>
      <c r="AA201" s="40" t="str">
        <f ca="1">IFERROR(__xludf.DUMMYFUNCTION("VLOOKUP($D117,IMPORTRANGE(""1F5N2lheBqU_ssv2fEg7XSiyl0_Jtf24RQubw3IWp7fc"",""'LC-2 BOM'!C2:AF900""),Y$1,FALSE)"),"Valve, Electronic Solenoid")</f>
        <v>Valve, Electronic Solenoid</v>
      </c>
      <c r="AB201" s="40" t="str">
        <f ca="1">IFERROR(__xludf.DUMMYFUNCTION("VLOOKUP($D117,IMPORTRANGE(""1F5N2lheBqU_ssv2fEg7XSiyl0_Jtf24RQubw3IWp7fc"",""'LC-2 BOM'!C2:AF1000""),AB$1,FALSE)"),"WFF Launch Mount S2 GN2 Supply and Purges - MP-115")</f>
        <v>WFF Launch Mount S2 GN2 Supply and Purges - MP-115</v>
      </c>
      <c r="AC201" s="40" t="str">
        <f ca="1">IFERROR(__xludf.DUMMYFUNCTION("VLOOKUP($D117,IMPORTRANGE(""1F5N2lheBqU_ssv2fEg7XSiyl0_Jtf24RQubw3IWp7fc"",""'LC-2 BOM'!C2:AF1000""),AB$1,FALSE)"),"WFF Launch Mount S2 GN2 Supply and Purges - MP-115")</f>
        <v>WFF Launch Mount S2 GN2 Supply and Purges - MP-115</v>
      </c>
      <c r="AD201" s="40" t="str">
        <f ca="1">IFERROR(__xludf.DUMMYFUNCTION("VLOOKUP($D117,IMPORTRANGE(""1F5N2lheBqU_ssv2fEg7XSiyl0_Jtf24RQubw3IWp7fc"",""'LC-2 BOM'!C2:AF1000""),AB$1,FALSE)"),"WFF Launch Mount S2 GN2 Supply and Purges - MP-115")</f>
        <v>WFF Launch Mount S2 GN2 Supply and Purges - MP-115</v>
      </c>
      <c r="AE201" s="40" t="str">
        <f ca="1">IFERROR(__xludf.DUMMYFUNCTION("VLOOKUP($D117,IMPORTRANGE(""1F5N2lheBqU_ssv2fEg7XSiyl0_Jtf24RQubw3IWp7fc"",""'LC-2 BOM'!C2:AF1000""),AB$1,FALSE)"),"WFF Launch Mount S2 GN2 Supply and Purges - MP-115")</f>
        <v>WFF Launch Mount S2 GN2 Supply and Purges - MP-115</v>
      </c>
      <c r="AF201" s="40" t="str">
        <f ca="1">IFERROR(__xludf.DUMMYFUNCTION("VLOOKUP($D117,IMPORTRANGE(""1F5N2lheBqU_ssv2fEg7XSiyl0_Jtf24RQubw3IWp7fc"",""'LC-2 BOM'!C2:AF1000""),AB$1,FALSE)"),"WFF Launch Mount S2 GN2 Supply and Purges - MP-115")</f>
        <v>WFF Launch Mount S2 GN2 Supply and Purges - MP-115</v>
      </c>
      <c r="AG201" s="40" t="str">
        <f ca="1">IFERROR(__xludf.DUMMYFUNCTION("VLOOKUP($D117,IMPORTRANGE(""1F5N2lheBqU_ssv2fEg7XSiyl0_Jtf24RQubw3IWp7fc"",""'LC-2 BOM'!C2:AF1000""),AB$1,FALSE)"),"WFF Launch Mount S2 GN2 Supply and Purges - MP-115")</f>
        <v>WFF Launch Mount S2 GN2 Supply and Purges - MP-115</v>
      </c>
      <c r="AH201" s="40" t="str">
        <f ca="1">IFERROR(__xludf.DUMMYFUNCTION("VLOOKUP($D117,IMPORTRANGE(""1F5N2lheBqU_ssv2fEg7XSiyl0_Jtf24RQubw3IWp7fc"",""'LC-2 BOM'!C2:AF1000""),AB$1,FALSE)"),"WFF Launch Mount S2 GN2 Supply and Purges - MP-115")</f>
        <v>WFF Launch Mount S2 GN2 Supply and Purges - MP-115</v>
      </c>
      <c r="AI201" s="40" t="str">
        <f ca="1">IFERROR(__xludf.DUMMYFUNCTION("VLOOKUP($D117,IMPORTRANGE(""1F5N2lheBqU_ssv2fEg7XSiyl0_Jtf24RQubw3IWp7fc"",""'LC-2 BOM'!C2:AF1000""),AB$1,FALSE)"),"WFF Launch Mount S2 GN2 Supply and Purges - MP-115")</f>
        <v>WFF Launch Mount S2 GN2 Supply and Purges - MP-115</v>
      </c>
      <c r="AJ201" s="40" t="str">
        <f ca="1">IFERROR(__xludf.DUMMYFUNCTION("VLOOKUP($D117,IMPORTRANGE(""1F5N2lheBqU_ssv2fEg7XSiyl0_Jtf24RQubw3IWp7fc"",""'LC-2 BOM'!C2:AF1000""),AB$1,FALSE)"),"WFF Launch Mount S2 GN2 Supply and Purges - MP-115")</f>
        <v>WFF Launch Mount S2 GN2 Supply and Purges - MP-115</v>
      </c>
      <c r="AK201" s="40" t="str">
        <f ca="1">IFERROR(__xludf.DUMMYFUNCTION("VLOOKUP($D117,IMPORTRANGE(""1F5N2lheBqU_ssv2fEg7XSiyl0_Jtf24RQubw3IWp7fc"",""'LC-2 BOM'!C2:AF1000""),AB$1,FALSE)"),"WFF Launch Mount S2 GN2 Supply and Purges - MP-115")</f>
        <v>WFF Launch Mount S2 GN2 Supply and Purges - MP-115</v>
      </c>
      <c r="AL201" s="40" t="str">
        <f ca="1">IFERROR(__xludf.DUMMYFUNCTION("VLOOKUP($D117,IMPORTRANGE(""1F5N2lheBqU_ssv2fEg7XSiyl0_Jtf24RQubw3IWp7fc"",""'LC-2 BOM'!C2:AF1000""),AB$1,FALSE)"),"WFF Launch Mount S2 GN2 Supply and Purges - MP-115")</f>
        <v>WFF Launch Mount S2 GN2 Supply and Purges - MP-115</v>
      </c>
      <c r="AM201" s="40" t="str">
        <f ca="1">IFERROR(__xludf.DUMMYFUNCTION("VLOOKUP($D117,IMPORTRANGE(""1F5N2lheBqU_ssv2fEg7XSiyl0_Jtf24RQubw3IWp7fc"",""'LC-2 BOM'!C2:AF1000""),AB$1,FALSE)"),"WFF Launch Mount S2 GN2 Supply and Purges - MP-115")</f>
        <v>WFF Launch Mount S2 GN2 Supply and Purges - MP-115</v>
      </c>
      <c r="AN201" s="40" t="str">
        <f ca="1">IFERROR(__xludf.DUMMYFUNCTION("VLOOKUP($D117,IMPORTRANGE(""1F5N2lheBqU_ssv2fEg7XSiyl0_Jtf24RQubw3IWp7fc"",""'LC-2 BOM'!C2:AF1000""),AB$1,FALSE)"),"WFF Launch Mount S2 GN2 Supply and Purges - MP-115")</f>
        <v>WFF Launch Mount S2 GN2 Supply and Purges - MP-115</v>
      </c>
      <c r="AO201" s="40" t="str">
        <f ca="1">IFERROR(__xludf.DUMMYFUNCTION("VLOOKUP($D117,IMPORTRANGE(""1F5N2lheBqU_ssv2fEg7XSiyl0_Jtf24RQubw3IWp7fc"",""'LC-2 BOM'!C2:AF1000""),AB$1,FALSE)"),"WFF Launch Mount S2 GN2 Supply and Purges - MP-115")</f>
        <v>WFF Launch Mount S2 GN2 Supply and Purges - MP-115</v>
      </c>
      <c r="AP201" s="40" t="str">
        <f ca="1">IFERROR(__xludf.DUMMYFUNCTION("VLOOKUP($D117,IMPORTRANGE(""1F5N2lheBqU_ssv2fEg7XSiyl0_Jtf24RQubw3IWp7fc"",""'LC-2 BOM'!C2:AF1000""),AB$1,FALSE)"),"WFF Launch Mount S2 GN2 Supply and Purges - MP-115")</f>
        <v>WFF Launch Mount S2 GN2 Supply and Purges - MP-115</v>
      </c>
      <c r="AQ201" s="40" t="str">
        <f ca="1">IFERROR(__xludf.DUMMYFUNCTION("VLOOKUP($D117,IMPORTRANGE(""1F5N2lheBqU_ssv2fEg7XSiyl0_Jtf24RQubw3IWp7fc"",""'LC-2 BOM'!C2:AF1000""),AB$1,FALSE)"),"WFF Launch Mount S2 GN2 Supply and Purges - MP-115")</f>
        <v>WFF Launch Mount S2 GN2 Supply and Purges - MP-115</v>
      </c>
      <c r="AR201" s="40" t="str">
        <f ca="1">IFERROR(__xludf.DUMMYFUNCTION("VLOOKUP($D117,IMPORTRANGE(""1F5N2lheBqU_ssv2fEg7XSiyl0_Jtf24RQubw3IWp7fc"",""'LC-2 BOM'!C2:AF1000""),AB$1,FALSE)"),"WFF Launch Mount S2 GN2 Supply and Purges - MP-115")</f>
        <v>WFF Launch Mount S2 GN2 Supply and Purges - MP-115</v>
      </c>
      <c r="AS201" s="40" t="str">
        <f ca="1">IFERROR(__xludf.DUMMYFUNCTION("VLOOKUP($D117,IMPORTRANGE(""1F5N2lheBqU_ssv2fEg7XSiyl0_Jtf24RQubw3IWp7fc"",""'LC-2 BOM'!C2:AF1000""),AB$1,FALSE)"),"WFF Launch Mount S2 GN2 Supply and Purges - MP-115")</f>
        <v>WFF Launch Mount S2 GN2 Supply and Purges - MP-115</v>
      </c>
      <c r="AT201" s="40" t="str">
        <f ca="1">IFERROR(__xludf.DUMMYFUNCTION("VLOOKUP($D117,IMPORTRANGE(""1F5N2lheBqU_ssv2fEg7XSiyl0_Jtf24RQubw3IWp7fc"",""'LC-2 BOM'!C2:AF1000""),AB$1,FALSE)"),"WFF Launch Mount S2 GN2 Supply and Purges - MP-115")</f>
        <v>WFF Launch Mount S2 GN2 Supply and Purges - MP-115</v>
      </c>
      <c r="AU201" s="40" t="str">
        <f ca="1">IFERROR(__xludf.DUMMYFUNCTION("VLOOKUP($D117,IMPORTRANGE(""1F5N2lheBqU_ssv2fEg7XSiyl0_Jtf24RQubw3IWp7fc"",""'LC-2 BOM'!C2:AF1000""),AB$1,FALSE)"),"WFF Launch Mount S2 GN2 Supply and Purges - MP-115")</f>
        <v>WFF Launch Mount S2 GN2 Supply and Purges - MP-115</v>
      </c>
      <c r="AV201" s="40" t="str">
        <f ca="1">IFERROR(__xludf.DUMMYFUNCTION("VLOOKUP($D117,IMPORTRANGE(""1F5N2lheBqU_ssv2fEg7XSiyl0_Jtf24RQubw3IWp7fc"",""'LC-2 BOM'!C2:AF1000""),AB$1,FALSE)"),"WFF Launch Mount S2 GN2 Supply and Purges - MP-115")</f>
        <v>WFF Launch Mount S2 GN2 Supply and Purges - MP-115</v>
      </c>
      <c r="AW201" s="40" t="str">
        <f ca="1">IFERROR(__xludf.DUMMYFUNCTION("VLOOKUP($D117,IMPORTRANGE(""1F5N2lheBqU_ssv2fEg7XSiyl0_Jtf24RQubw3IWp7fc"",""'LC-2 BOM'!C2:AF1000""),AB$1,FALSE)"),"WFF Launch Mount S2 GN2 Supply and Purges - MP-115")</f>
        <v>WFF Launch Mount S2 GN2 Supply and Purges - MP-115</v>
      </c>
      <c r="AX201" s="40" t="str">
        <f ca="1">IFERROR(__xludf.DUMMYFUNCTION("VLOOKUP($D117,IMPORTRANGE(""1F5N2lheBqU_ssv2fEg7XSiyl0_Jtf24RQubw3IWp7fc"",""'LC-2 BOM'!C2:AF1000""),AB$1,FALSE)"),"WFF Launch Mount S2 GN2 Supply and Purges - MP-115")</f>
        <v>WFF Launch Mount S2 GN2 Supply and Purges - MP-115</v>
      </c>
      <c r="AY201" s="40" t="str">
        <f ca="1">IFERROR(__xludf.DUMMYFUNCTION("VLOOKUP($D117,IMPORTRANGE(""1F5N2lheBqU_ssv2fEg7XSiyl0_Jtf24RQubw3IWp7fc"",""'LC-2 BOM'!C2:AF1000""),AB$1,FALSE)"),"WFF Launch Mount S2 GN2 Supply and Purges - MP-115")</f>
        <v>WFF Launch Mount S2 GN2 Supply and Purges - MP-115</v>
      </c>
      <c r="AZ201" s="40" t="str">
        <f ca="1">IFERROR(__xludf.DUMMYFUNCTION("VLOOKUP($D117,IMPORTRANGE(""1F5N2lheBqU_ssv2fEg7XSiyl0_Jtf24RQubw3IWp7fc"",""'LC-2 BOM'!C2:AF1000""),AB$1,FALSE)"),"WFF Launch Mount S2 GN2 Supply and Purges - MP-115")</f>
        <v>WFF Launch Mount S2 GN2 Supply and Purges - MP-115</v>
      </c>
      <c r="BA201" s="40" t="str">
        <f ca="1">IFERROR(__xludf.DUMMYFUNCTION("VLOOKUP($D117,IMPORTRANGE(""1F5N2lheBqU_ssv2fEg7XSiyl0_Jtf24RQubw3IWp7fc"",""'LC-2 BOM'!C2:AF1000""),AB$1,FALSE)"),"WFF Launch Mount S2 GN2 Supply and Purges - MP-115")</f>
        <v>WFF Launch Mount S2 GN2 Supply and Purges - MP-115</v>
      </c>
    </row>
    <row r="202" spans="1:53" ht="14.25">
      <c r="A202" s="119" t="str">
        <f>CONCATENATE(VLOOKUP(E202,Systems,2,FALSE),"-",VLOOKUP(F202,Subsystems,2,FALSE),"-",VLOOKUP(G202,Components,2,FALSE),"-",VLOOKUP(R202,Metrics,2,FALSE),"-",B202)</f>
        <v>KTP-S2-PXS-PxO-600</v>
      </c>
      <c r="B202" s="99">
        <v>600</v>
      </c>
      <c r="C202" s="99" t="s">
        <v>547</v>
      </c>
      <c r="D202" s="281" t="s">
        <v>549</v>
      </c>
      <c r="E202" s="99" t="s">
        <v>530</v>
      </c>
      <c r="F202" s="99" t="s">
        <v>420</v>
      </c>
      <c r="G202" s="99" t="s">
        <v>452</v>
      </c>
      <c r="H202" s="99" t="s">
        <v>89</v>
      </c>
      <c r="I202" s="100" t="str">
        <f>VLOOKUP(L202,InterfaceCards,2,FALSE)</f>
        <v>N4</v>
      </c>
      <c r="J202" s="39" t="str">
        <f>VLOOKUP(I202,'REF - Interface Cards'!$F$2:$G$11,2,FALSE)</f>
        <v>CB5</v>
      </c>
      <c r="K202" s="267">
        <f>VLOOKUP(L202,InterfaceCards,3,FALSE)</f>
        <v>1</v>
      </c>
      <c r="L202" s="99" t="s">
        <v>256</v>
      </c>
      <c r="M202" s="99">
        <v>17</v>
      </c>
      <c r="N202" s="96">
        <v>14</v>
      </c>
      <c r="O202" s="99" t="s">
        <v>248</v>
      </c>
      <c r="P202" s="99" t="s">
        <v>248</v>
      </c>
      <c r="Q202" s="99" t="s">
        <v>249</v>
      </c>
      <c r="R202" s="119" t="s">
        <v>95</v>
      </c>
      <c r="S202" s="99" t="s">
        <v>96</v>
      </c>
      <c r="T202" s="100"/>
      <c r="U202" s="205"/>
      <c r="V202" s="205" t="b">
        <v>0</v>
      </c>
      <c r="W202" s="115" t="str">
        <f>CONCATENATE(L202,":",N202)</f>
        <v>DI4:14</v>
      </c>
      <c r="X202" s="40" t="str">
        <f ca="1">IFERROR(__xludf.DUMMYFUNCTION("VLOOKUP($D475,IMPORTRANGE(""1F5N2lheBqU_ssv2fEg7XSiyl0_Jtf24RQubw3IWp7fc"",""'LC-2 BOM'!C2:AF1000""),X$1,FALSE)"),"04C706")</f>
        <v>04C706</v>
      </c>
      <c r="Y202" s="40" t="str">
        <f ca="1">IFERROR(__xludf.DUMMYFUNCTION("VLOOKUP($D542,IMPORTRANGE(""1zGeY54V42y3h6ga3LEauokEcjIAfHuNXKCYKLfLWtMI"",""'LC-2 BOM'!C2:AF900""),Y$1,FALSE)"),"#N/A")</f>
        <v>#N/A</v>
      </c>
      <c r="Z202" s="40" t="str">
        <f ca="1">IFERROR(__xludf.DUMMYFUNCTION("VLOOKUP($D542,IMPORTRANGE(""1zGeY54V42y3h6ga3LEauokEcjIAfHuNXKCYKLfLWtMI"",""'LC-2 BOM'!C2:AF900""),Y$1,FALSE)"),"#N/A")</f>
        <v>#N/A</v>
      </c>
      <c r="AA202" s="40" t="str">
        <f ca="1">IFERROR(__xludf.DUMMYFUNCTION("VLOOKUP($D542,IMPORTRANGE(""1zGeY54V42y3h6ga3LEauokEcjIAfHuNXKCYKLfLWtMI"",""'LC-2 BOM'!C2:AF900""),Y$1,FALSE)"),"#N/A")</f>
        <v>#N/A</v>
      </c>
      <c r="AB202" s="40" t="str">
        <f ca="1">IFERROR(__xludf.DUMMYFUNCTION("VLOOKUP($D542,IMPORTRANGE(""1F5N2lheBqU_ssv2fEg7XSiyl0_Jtf24RQubw3IWp7fc"",""'LC-2 BOM'!C2:AF1000""),AB$1,FALSE)"),"#N/A")</f>
        <v>#N/A</v>
      </c>
      <c r="AC202" s="40" t="str">
        <f ca="1">IFERROR(__xludf.DUMMYFUNCTION("VLOOKUP($D542,IMPORTRANGE(""1F5N2lheBqU_ssv2fEg7XSiyl0_Jtf24RQubw3IWp7fc"",""'LC-2 BOM'!C2:AF1000""),AB$1,FALSE)"),"#N/A")</f>
        <v>#N/A</v>
      </c>
      <c r="AD202" s="40" t="str">
        <f ca="1">IFERROR(__xludf.DUMMYFUNCTION("VLOOKUP($D542,IMPORTRANGE(""1F5N2lheBqU_ssv2fEg7XSiyl0_Jtf24RQubw3IWp7fc"",""'LC-2 BOM'!C2:AF1000""),AB$1,FALSE)"),"#N/A")</f>
        <v>#N/A</v>
      </c>
      <c r="AE202" s="40" t="str">
        <f ca="1">IFERROR(__xludf.DUMMYFUNCTION("VLOOKUP($D542,IMPORTRANGE(""1F5N2lheBqU_ssv2fEg7XSiyl0_Jtf24RQubw3IWp7fc"",""'LC-2 BOM'!C2:AF1000""),AB$1,FALSE)"),"#N/A")</f>
        <v>#N/A</v>
      </c>
      <c r="AF202" s="40" t="str">
        <f ca="1">IFERROR(__xludf.DUMMYFUNCTION("VLOOKUP($D542,IMPORTRANGE(""1F5N2lheBqU_ssv2fEg7XSiyl0_Jtf24RQubw3IWp7fc"",""'LC-2 BOM'!C2:AF1000""),AB$1,FALSE)"),"#N/A")</f>
        <v>#N/A</v>
      </c>
      <c r="AG202" s="40" t="str">
        <f ca="1">IFERROR(__xludf.DUMMYFUNCTION("VLOOKUP($D542,IMPORTRANGE(""1F5N2lheBqU_ssv2fEg7XSiyl0_Jtf24RQubw3IWp7fc"",""'LC-2 BOM'!C2:AF1000""),AB$1,FALSE)"),"#N/A")</f>
        <v>#N/A</v>
      </c>
      <c r="AH202" s="40" t="str">
        <f ca="1">IFERROR(__xludf.DUMMYFUNCTION("VLOOKUP($D542,IMPORTRANGE(""1F5N2lheBqU_ssv2fEg7XSiyl0_Jtf24RQubw3IWp7fc"",""'LC-2 BOM'!C2:AF1000""),AB$1,FALSE)"),"#N/A")</f>
        <v>#N/A</v>
      </c>
      <c r="AI202" s="40" t="str">
        <f ca="1">IFERROR(__xludf.DUMMYFUNCTION("VLOOKUP($D542,IMPORTRANGE(""1F5N2lheBqU_ssv2fEg7XSiyl0_Jtf24RQubw3IWp7fc"",""'LC-2 BOM'!C2:AF1000""),AB$1,FALSE)"),"#N/A")</f>
        <v>#N/A</v>
      </c>
      <c r="AJ202" s="40" t="str">
        <f ca="1">IFERROR(__xludf.DUMMYFUNCTION("VLOOKUP($D542,IMPORTRANGE(""1F5N2lheBqU_ssv2fEg7XSiyl0_Jtf24RQubw3IWp7fc"",""'LC-2 BOM'!C2:AF1000""),AB$1,FALSE)"),"#N/A")</f>
        <v>#N/A</v>
      </c>
      <c r="AK202" s="40" t="str">
        <f ca="1">IFERROR(__xludf.DUMMYFUNCTION("VLOOKUP($D542,IMPORTRANGE(""1F5N2lheBqU_ssv2fEg7XSiyl0_Jtf24RQubw3IWp7fc"",""'LC-2 BOM'!C2:AF1000""),AB$1,FALSE)"),"#N/A")</f>
        <v>#N/A</v>
      </c>
      <c r="AL202" s="40" t="str">
        <f ca="1">IFERROR(__xludf.DUMMYFUNCTION("VLOOKUP($D542,IMPORTRANGE(""1F5N2lheBqU_ssv2fEg7XSiyl0_Jtf24RQubw3IWp7fc"",""'LC-2 BOM'!C2:AF1000""),AB$1,FALSE)"),"#N/A")</f>
        <v>#N/A</v>
      </c>
      <c r="AM202" s="40" t="str">
        <f ca="1">IFERROR(__xludf.DUMMYFUNCTION("VLOOKUP($D542,IMPORTRANGE(""1F5N2lheBqU_ssv2fEg7XSiyl0_Jtf24RQubw3IWp7fc"",""'LC-2 BOM'!C2:AF1000""),AB$1,FALSE)"),"#N/A")</f>
        <v>#N/A</v>
      </c>
      <c r="AN202" s="40" t="str">
        <f ca="1">IFERROR(__xludf.DUMMYFUNCTION("VLOOKUP($D542,IMPORTRANGE(""1F5N2lheBqU_ssv2fEg7XSiyl0_Jtf24RQubw3IWp7fc"",""'LC-2 BOM'!C2:AF1000""),AB$1,FALSE)"),"#N/A")</f>
        <v>#N/A</v>
      </c>
      <c r="AO202" s="40" t="str">
        <f ca="1">IFERROR(__xludf.DUMMYFUNCTION("VLOOKUP($D542,IMPORTRANGE(""1F5N2lheBqU_ssv2fEg7XSiyl0_Jtf24RQubw3IWp7fc"",""'LC-2 BOM'!C2:AF1000""),AB$1,FALSE)"),"#N/A")</f>
        <v>#N/A</v>
      </c>
      <c r="AP202" s="40" t="str">
        <f ca="1">IFERROR(__xludf.DUMMYFUNCTION("VLOOKUP($D542,IMPORTRANGE(""1F5N2lheBqU_ssv2fEg7XSiyl0_Jtf24RQubw3IWp7fc"",""'LC-2 BOM'!C2:AF1000""),AB$1,FALSE)"),"#N/A")</f>
        <v>#N/A</v>
      </c>
      <c r="AQ202" s="40" t="str">
        <f ca="1">IFERROR(__xludf.DUMMYFUNCTION("VLOOKUP($D542,IMPORTRANGE(""1F5N2lheBqU_ssv2fEg7XSiyl0_Jtf24RQubw3IWp7fc"",""'LC-2 BOM'!C2:AF1000""),AB$1,FALSE)"),"#N/A")</f>
        <v>#N/A</v>
      </c>
      <c r="AR202" s="40" t="str">
        <f ca="1">IFERROR(__xludf.DUMMYFUNCTION("VLOOKUP($D542,IMPORTRANGE(""1F5N2lheBqU_ssv2fEg7XSiyl0_Jtf24RQubw3IWp7fc"",""'LC-2 BOM'!C2:AF1000""),AB$1,FALSE)"),"#N/A")</f>
        <v>#N/A</v>
      </c>
      <c r="AS202" s="40" t="str">
        <f ca="1">IFERROR(__xludf.DUMMYFUNCTION("VLOOKUP($D542,IMPORTRANGE(""1F5N2lheBqU_ssv2fEg7XSiyl0_Jtf24RQubw3IWp7fc"",""'LC-2 BOM'!C2:AF1000""),AB$1,FALSE)"),"#N/A")</f>
        <v>#N/A</v>
      </c>
      <c r="AT202" s="40" t="str">
        <f ca="1">IFERROR(__xludf.DUMMYFUNCTION("VLOOKUP($D542,IMPORTRANGE(""1F5N2lheBqU_ssv2fEg7XSiyl0_Jtf24RQubw3IWp7fc"",""'LC-2 BOM'!C2:AF1000""),AB$1,FALSE)"),"#N/A")</f>
        <v>#N/A</v>
      </c>
      <c r="AU202" s="40" t="str">
        <f ca="1">IFERROR(__xludf.DUMMYFUNCTION("VLOOKUP($D542,IMPORTRANGE(""1F5N2lheBqU_ssv2fEg7XSiyl0_Jtf24RQubw3IWp7fc"",""'LC-2 BOM'!C2:AF1000""),AB$1,FALSE)"),"#N/A")</f>
        <v>#N/A</v>
      </c>
      <c r="AV202" s="40" t="str">
        <f ca="1">IFERROR(__xludf.DUMMYFUNCTION("VLOOKUP($D542,IMPORTRANGE(""1F5N2lheBqU_ssv2fEg7XSiyl0_Jtf24RQubw3IWp7fc"",""'LC-2 BOM'!C2:AF1000""),AB$1,FALSE)"),"#N/A")</f>
        <v>#N/A</v>
      </c>
      <c r="AW202" s="40" t="str">
        <f ca="1">IFERROR(__xludf.DUMMYFUNCTION("VLOOKUP($D542,IMPORTRANGE(""1F5N2lheBqU_ssv2fEg7XSiyl0_Jtf24RQubw3IWp7fc"",""'LC-2 BOM'!C2:AF1000""),AB$1,FALSE)"),"#N/A")</f>
        <v>#N/A</v>
      </c>
      <c r="AX202" s="40" t="str">
        <f ca="1">IFERROR(__xludf.DUMMYFUNCTION("VLOOKUP($D542,IMPORTRANGE(""1F5N2lheBqU_ssv2fEg7XSiyl0_Jtf24RQubw3IWp7fc"",""'LC-2 BOM'!C2:AF1000""),AB$1,FALSE)"),"#N/A")</f>
        <v>#N/A</v>
      </c>
      <c r="AY202" s="40" t="str">
        <f ca="1">IFERROR(__xludf.DUMMYFUNCTION("VLOOKUP($D542,IMPORTRANGE(""1F5N2lheBqU_ssv2fEg7XSiyl0_Jtf24RQubw3IWp7fc"",""'LC-2 BOM'!C2:AF1000""),AB$1,FALSE)"),"#N/A")</f>
        <v>#N/A</v>
      </c>
      <c r="AZ202" s="40" t="str">
        <f ca="1">IFERROR(__xludf.DUMMYFUNCTION("VLOOKUP($D542,IMPORTRANGE(""1F5N2lheBqU_ssv2fEg7XSiyl0_Jtf24RQubw3IWp7fc"",""'LC-2 BOM'!C2:AF1000""),AB$1,FALSE)"),"#N/A")</f>
        <v>#N/A</v>
      </c>
      <c r="BA202" s="40" t="str">
        <f ca="1">IFERROR(__xludf.DUMMYFUNCTION("VLOOKUP($D542,IMPORTRANGE(""1F5N2lheBqU_ssv2fEg7XSiyl0_Jtf24RQubw3IWp7fc"",""'LC-2 BOM'!C2:AF1000""),AB$1,FALSE)"),"#N/A")</f>
        <v>#N/A</v>
      </c>
    </row>
    <row r="203" spans="1:53" ht="14.25">
      <c r="A203" s="119" t="str">
        <f>CONCATENATE(VLOOKUP(E203,Systems,2,FALSE),"-",VLOOKUP(F203,Subsystems,2,FALSE),"-",VLOOKUP(G203,Components,2,FALSE),"-",VLOOKUP(R203,Metrics,2,FALSE),"-",B203)</f>
        <v>KTP-S2-PXS-PxC-601</v>
      </c>
      <c r="B203" s="99">
        <v>601</v>
      </c>
      <c r="C203" s="99" t="s">
        <v>547</v>
      </c>
      <c r="D203" s="281" t="s">
        <v>549</v>
      </c>
      <c r="E203" s="99" t="s">
        <v>530</v>
      </c>
      <c r="F203" s="99" t="s">
        <v>420</v>
      </c>
      <c r="G203" s="99" t="s">
        <v>452</v>
      </c>
      <c r="H203" s="99" t="s">
        <v>89</v>
      </c>
      <c r="I203" s="100" t="str">
        <f>VLOOKUP(L203,InterfaceCards,2,FALSE)</f>
        <v>N4</v>
      </c>
      <c r="J203" s="39" t="str">
        <f>VLOOKUP(I203,'REF - Interface Cards'!$F$2:$G$11,2,FALSE)</f>
        <v>CB5</v>
      </c>
      <c r="K203" s="267">
        <f>VLOOKUP(L203,InterfaceCards,3,FALSE)</f>
        <v>1</v>
      </c>
      <c r="L203" s="99" t="s">
        <v>256</v>
      </c>
      <c r="M203" s="99">
        <v>18</v>
      </c>
      <c r="N203" s="96">
        <v>15</v>
      </c>
      <c r="O203" s="99" t="s">
        <v>248</v>
      </c>
      <c r="P203" s="99" t="s">
        <v>248</v>
      </c>
      <c r="Q203" s="99" t="s">
        <v>249</v>
      </c>
      <c r="R203" s="119" t="s">
        <v>99</v>
      </c>
      <c r="S203" s="99" t="s">
        <v>96</v>
      </c>
      <c r="T203" s="100"/>
      <c r="U203" s="205"/>
      <c r="V203" s="205" t="b">
        <v>0</v>
      </c>
      <c r="W203" s="115" t="str">
        <f>CONCATENATE(L203,":",N203)</f>
        <v>DI4:15</v>
      </c>
      <c r="X203" s="40" t="str">
        <f ca="1">IFERROR(__xludf.DUMMYFUNCTION("VLOOKUP($D475,IMPORTRANGE(""1F5N2lheBqU_ssv2fEg7XSiyl0_Jtf24RQubw3IWp7fc"",""'LC-2 BOM'!C2:AF1000""),X$1,FALSE)"),"04C706")</f>
        <v>04C706</v>
      </c>
      <c r="Y203" s="40" t="str">
        <f ca="1">IFERROR(__xludf.DUMMYFUNCTION("VLOOKUP($D543,IMPORTRANGE(""1zGeY54V42y3h6ga3LEauokEcjIAfHuNXKCYKLfLWtMI"",""'LC-2 BOM'!C2:AF900""),Y$1,FALSE)"),"#N/A")</f>
        <v>#N/A</v>
      </c>
      <c r="Z203" s="40" t="str">
        <f ca="1">IFERROR(__xludf.DUMMYFUNCTION("VLOOKUP($D543,IMPORTRANGE(""1zGeY54V42y3h6ga3LEauokEcjIAfHuNXKCYKLfLWtMI"",""'LC-2 BOM'!C2:AF900""),Y$1,FALSE)"),"#N/A")</f>
        <v>#N/A</v>
      </c>
      <c r="AA203" s="40" t="str">
        <f ca="1">IFERROR(__xludf.DUMMYFUNCTION("VLOOKUP($D543,IMPORTRANGE(""1zGeY54V42y3h6ga3LEauokEcjIAfHuNXKCYKLfLWtMI"",""'LC-2 BOM'!C2:AF900""),Y$1,FALSE)"),"#N/A")</f>
        <v>#N/A</v>
      </c>
      <c r="AB203" s="40" t="str">
        <f ca="1">IFERROR(__xludf.DUMMYFUNCTION("VLOOKUP($D543,IMPORTRANGE(""1F5N2lheBqU_ssv2fEg7XSiyl0_Jtf24RQubw3IWp7fc"",""'LC-2 BOM'!C2:AF1000""),AB$1,FALSE)"),"#N/A")</f>
        <v>#N/A</v>
      </c>
      <c r="AC203" s="40" t="str">
        <f ca="1">IFERROR(__xludf.DUMMYFUNCTION("VLOOKUP($D543,IMPORTRANGE(""1F5N2lheBqU_ssv2fEg7XSiyl0_Jtf24RQubw3IWp7fc"",""'LC-2 BOM'!C2:AF1000""),AB$1,FALSE)"),"#N/A")</f>
        <v>#N/A</v>
      </c>
      <c r="AD203" s="40" t="str">
        <f ca="1">IFERROR(__xludf.DUMMYFUNCTION("VLOOKUP($D543,IMPORTRANGE(""1F5N2lheBqU_ssv2fEg7XSiyl0_Jtf24RQubw3IWp7fc"",""'LC-2 BOM'!C2:AF1000""),AB$1,FALSE)"),"#N/A")</f>
        <v>#N/A</v>
      </c>
      <c r="AE203" s="40" t="str">
        <f ca="1">IFERROR(__xludf.DUMMYFUNCTION("VLOOKUP($D543,IMPORTRANGE(""1F5N2lheBqU_ssv2fEg7XSiyl0_Jtf24RQubw3IWp7fc"",""'LC-2 BOM'!C2:AF1000""),AB$1,FALSE)"),"#N/A")</f>
        <v>#N/A</v>
      </c>
      <c r="AF203" s="40" t="str">
        <f ca="1">IFERROR(__xludf.DUMMYFUNCTION("VLOOKUP($D543,IMPORTRANGE(""1F5N2lheBqU_ssv2fEg7XSiyl0_Jtf24RQubw3IWp7fc"",""'LC-2 BOM'!C2:AF1000""),AB$1,FALSE)"),"#N/A")</f>
        <v>#N/A</v>
      </c>
      <c r="AG203" s="40" t="str">
        <f ca="1">IFERROR(__xludf.DUMMYFUNCTION("VLOOKUP($D543,IMPORTRANGE(""1F5N2lheBqU_ssv2fEg7XSiyl0_Jtf24RQubw3IWp7fc"",""'LC-2 BOM'!C2:AF1000""),AB$1,FALSE)"),"#N/A")</f>
        <v>#N/A</v>
      </c>
      <c r="AH203" s="40" t="str">
        <f ca="1">IFERROR(__xludf.DUMMYFUNCTION("VLOOKUP($D543,IMPORTRANGE(""1F5N2lheBqU_ssv2fEg7XSiyl0_Jtf24RQubw3IWp7fc"",""'LC-2 BOM'!C2:AF1000""),AB$1,FALSE)"),"#N/A")</f>
        <v>#N/A</v>
      </c>
      <c r="AI203" s="40" t="str">
        <f ca="1">IFERROR(__xludf.DUMMYFUNCTION("VLOOKUP($D543,IMPORTRANGE(""1F5N2lheBqU_ssv2fEg7XSiyl0_Jtf24RQubw3IWp7fc"",""'LC-2 BOM'!C2:AF1000""),AB$1,FALSE)"),"#N/A")</f>
        <v>#N/A</v>
      </c>
      <c r="AJ203" s="40" t="str">
        <f ca="1">IFERROR(__xludf.DUMMYFUNCTION("VLOOKUP($D543,IMPORTRANGE(""1F5N2lheBqU_ssv2fEg7XSiyl0_Jtf24RQubw3IWp7fc"",""'LC-2 BOM'!C2:AF1000""),AB$1,FALSE)"),"#N/A")</f>
        <v>#N/A</v>
      </c>
      <c r="AK203" s="40" t="str">
        <f ca="1">IFERROR(__xludf.DUMMYFUNCTION("VLOOKUP($D543,IMPORTRANGE(""1F5N2lheBqU_ssv2fEg7XSiyl0_Jtf24RQubw3IWp7fc"",""'LC-2 BOM'!C2:AF1000""),AB$1,FALSE)"),"#N/A")</f>
        <v>#N/A</v>
      </c>
      <c r="AL203" s="40" t="str">
        <f ca="1">IFERROR(__xludf.DUMMYFUNCTION("VLOOKUP($D543,IMPORTRANGE(""1F5N2lheBqU_ssv2fEg7XSiyl0_Jtf24RQubw3IWp7fc"",""'LC-2 BOM'!C2:AF1000""),AB$1,FALSE)"),"#N/A")</f>
        <v>#N/A</v>
      </c>
      <c r="AM203" s="40" t="str">
        <f ca="1">IFERROR(__xludf.DUMMYFUNCTION("VLOOKUP($D543,IMPORTRANGE(""1F5N2lheBqU_ssv2fEg7XSiyl0_Jtf24RQubw3IWp7fc"",""'LC-2 BOM'!C2:AF1000""),AB$1,FALSE)"),"#N/A")</f>
        <v>#N/A</v>
      </c>
      <c r="AN203" s="40" t="str">
        <f ca="1">IFERROR(__xludf.DUMMYFUNCTION("VLOOKUP($D543,IMPORTRANGE(""1F5N2lheBqU_ssv2fEg7XSiyl0_Jtf24RQubw3IWp7fc"",""'LC-2 BOM'!C2:AF1000""),AB$1,FALSE)"),"#N/A")</f>
        <v>#N/A</v>
      </c>
      <c r="AO203" s="40" t="str">
        <f ca="1">IFERROR(__xludf.DUMMYFUNCTION("VLOOKUP($D543,IMPORTRANGE(""1F5N2lheBqU_ssv2fEg7XSiyl0_Jtf24RQubw3IWp7fc"",""'LC-2 BOM'!C2:AF1000""),AB$1,FALSE)"),"#N/A")</f>
        <v>#N/A</v>
      </c>
      <c r="AP203" s="40" t="str">
        <f ca="1">IFERROR(__xludf.DUMMYFUNCTION("VLOOKUP($D543,IMPORTRANGE(""1F5N2lheBqU_ssv2fEg7XSiyl0_Jtf24RQubw3IWp7fc"",""'LC-2 BOM'!C2:AF1000""),AB$1,FALSE)"),"#N/A")</f>
        <v>#N/A</v>
      </c>
      <c r="AQ203" s="40" t="str">
        <f ca="1">IFERROR(__xludf.DUMMYFUNCTION("VLOOKUP($D543,IMPORTRANGE(""1F5N2lheBqU_ssv2fEg7XSiyl0_Jtf24RQubw3IWp7fc"",""'LC-2 BOM'!C2:AF1000""),AB$1,FALSE)"),"#N/A")</f>
        <v>#N/A</v>
      </c>
      <c r="AR203" s="40" t="str">
        <f ca="1">IFERROR(__xludf.DUMMYFUNCTION("VLOOKUP($D543,IMPORTRANGE(""1F5N2lheBqU_ssv2fEg7XSiyl0_Jtf24RQubw3IWp7fc"",""'LC-2 BOM'!C2:AF1000""),AB$1,FALSE)"),"#N/A")</f>
        <v>#N/A</v>
      </c>
      <c r="AS203" s="40" t="str">
        <f ca="1">IFERROR(__xludf.DUMMYFUNCTION("VLOOKUP($D543,IMPORTRANGE(""1F5N2lheBqU_ssv2fEg7XSiyl0_Jtf24RQubw3IWp7fc"",""'LC-2 BOM'!C2:AF1000""),AB$1,FALSE)"),"#N/A")</f>
        <v>#N/A</v>
      </c>
      <c r="AT203" s="40" t="str">
        <f ca="1">IFERROR(__xludf.DUMMYFUNCTION("VLOOKUP($D543,IMPORTRANGE(""1F5N2lheBqU_ssv2fEg7XSiyl0_Jtf24RQubw3IWp7fc"",""'LC-2 BOM'!C2:AF1000""),AB$1,FALSE)"),"#N/A")</f>
        <v>#N/A</v>
      </c>
      <c r="AU203" s="40" t="str">
        <f ca="1">IFERROR(__xludf.DUMMYFUNCTION("VLOOKUP($D543,IMPORTRANGE(""1F5N2lheBqU_ssv2fEg7XSiyl0_Jtf24RQubw3IWp7fc"",""'LC-2 BOM'!C2:AF1000""),AB$1,FALSE)"),"#N/A")</f>
        <v>#N/A</v>
      </c>
      <c r="AV203" s="40" t="str">
        <f ca="1">IFERROR(__xludf.DUMMYFUNCTION("VLOOKUP($D543,IMPORTRANGE(""1F5N2lheBqU_ssv2fEg7XSiyl0_Jtf24RQubw3IWp7fc"",""'LC-2 BOM'!C2:AF1000""),AB$1,FALSE)"),"#N/A")</f>
        <v>#N/A</v>
      </c>
      <c r="AW203" s="40" t="str">
        <f ca="1">IFERROR(__xludf.DUMMYFUNCTION("VLOOKUP($D543,IMPORTRANGE(""1F5N2lheBqU_ssv2fEg7XSiyl0_Jtf24RQubw3IWp7fc"",""'LC-2 BOM'!C2:AF1000""),AB$1,FALSE)"),"#N/A")</f>
        <v>#N/A</v>
      </c>
      <c r="AX203" s="40" t="str">
        <f ca="1">IFERROR(__xludf.DUMMYFUNCTION("VLOOKUP($D543,IMPORTRANGE(""1F5N2lheBqU_ssv2fEg7XSiyl0_Jtf24RQubw3IWp7fc"",""'LC-2 BOM'!C2:AF1000""),AB$1,FALSE)"),"#N/A")</f>
        <v>#N/A</v>
      </c>
      <c r="AY203" s="40" t="str">
        <f ca="1">IFERROR(__xludf.DUMMYFUNCTION("VLOOKUP($D543,IMPORTRANGE(""1F5N2lheBqU_ssv2fEg7XSiyl0_Jtf24RQubw3IWp7fc"",""'LC-2 BOM'!C2:AF1000""),AB$1,FALSE)"),"#N/A")</f>
        <v>#N/A</v>
      </c>
      <c r="AZ203" s="40" t="str">
        <f ca="1">IFERROR(__xludf.DUMMYFUNCTION("VLOOKUP($D543,IMPORTRANGE(""1F5N2lheBqU_ssv2fEg7XSiyl0_Jtf24RQubw3IWp7fc"",""'LC-2 BOM'!C2:AF1000""),AB$1,FALSE)"),"#N/A")</f>
        <v>#N/A</v>
      </c>
      <c r="BA203" s="40" t="str">
        <f ca="1">IFERROR(__xludf.DUMMYFUNCTION("VLOOKUP($D543,IMPORTRANGE(""1F5N2lheBqU_ssv2fEg7XSiyl0_Jtf24RQubw3IWp7fc"",""'LC-2 BOM'!C2:AF1000""),AB$1,FALSE)"),"#N/A")</f>
        <v>#N/A</v>
      </c>
    </row>
    <row r="204" spans="1:53" ht="14.25">
      <c r="A204" s="119" t="str">
        <f>CONCATENATE(VLOOKUP(E204,Systems,2,FALSE),"-",VLOOKUP(F204,Subsystems,2,FALSE),"-",VLOOKUP(G204,Components,2,FALSE),"-",VLOOKUP(R204,Metrics,2,FALSE),"-",B204)</f>
        <v>KTP-S1-DVL-B-606</v>
      </c>
      <c r="B204" s="99">
        <v>606</v>
      </c>
      <c r="C204" s="99" t="s">
        <v>550</v>
      </c>
      <c r="D204" s="279" t="s">
        <v>551</v>
      </c>
      <c r="E204" s="99" t="s">
        <v>530</v>
      </c>
      <c r="F204" s="99" t="s">
        <v>552</v>
      </c>
      <c r="G204" s="99" t="s">
        <v>101</v>
      </c>
      <c r="H204" s="99" t="s">
        <v>102</v>
      </c>
      <c r="I204" s="100" t="str">
        <f>VLOOKUP(L204,InterfaceCards,2,FALSE)</f>
        <v>C1</v>
      </c>
      <c r="J204" s="39" t="str">
        <f>VLOOKUP(I204,'REF - Interface Cards'!$F$2:$G$11,2,FALSE)</f>
        <v>CB1</v>
      </c>
      <c r="K204" s="267">
        <f>VLOOKUP(L204,InterfaceCards,3,FALSE)</f>
        <v>2</v>
      </c>
      <c r="L204" s="99" t="s">
        <v>553</v>
      </c>
      <c r="M204" s="99">
        <v>18</v>
      </c>
      <c r="N204" s="96">
        <v>15</v>
      </c>
      <c r="O204" s="99" t="s">
        <v>313</v>
      </c>
      <c r="P204" s="99" t="s">
        <v>248</v>
      </c>
      <c r="Q204" s="99" t="s">
        <v>253</v>
      </c>
      <c r="R204" s="119" t="s">
        <v>105</v>
      </c>
      <c r="S204" s="99" t="s">
        <v>96</v>
      </c>
      <c r="T204" s="100"/>
      <c r="U204" s="205"/>
      <c r="V204" s="205" t="b">
        <v>0</v>
      </c>
      <c r="W204" s="115" t="str">
        <f>CONCATENATE(L204,":",N204)</f>
        <v>DO2:15</v>
      </c>
      <c r="X204" s="40" t="str">
        <f ca="1">IFERROR(__xludf.DUMMYFUNCTION("VLOOKUP($D4,IMPORTRANGE(""1F5N2lheBqU_ssv2fEg7XSiyl0_Jtf24RQubw3IWp7fc"",""'LC-2 BOM'!C2:AF1000""),X$1,FALSE)"),"S13.2")</f>
        <v>S13.2</v>
      </c>
      <c r="Y204" s="40" t="str">
        <f ca="1">IFERROR(__xludf.DUMMYFUNCTION("VLOOKUP($D38,IMPORTRANGE(""1F5N2lheBqU_ssv2fEg7XSiyl0_Jtf24RQubw3IWp7fc"",""'LC-2 BOM'!C2:AF900""),Y$1,FALSE)"),"Valve, Electronic Solenoid")</f>
        <v>Valve, Electronic Solenoid</v>
      </c>
      <c r="Z204" s="40" t="str">
        <f ca="1">IFERROR(__xludf.DUMMYFUNCTION("VLOOKUP($D38,IMPORTRANGE(""1F5N2lheBqU_ssv2fEg7XSiyl0_Jtf24RQubw3IWp7fc"",""'LC-2 BOM'!C2:AF900""),Y$1,FALSE)"),"Valve, Electronic Solenoid")</f>
        <v>Valve, Electronic Solenoid</v>
      </c>
      <c r="AA204" s="40" t="str">
        <f ca="1">IFERROR(__xludf.DUMMYFUNCTION("VLOOKUP($D38,IMPORTRANGE(""1F5N2lheBqU_ssv2fEg7XSiyl0_Jtf24RQubw3IWp7fc"",""'LC-2 BOM'!C2:AF900""),Y$1,FALSE)"),"Valve, Electronic Solenoid")</f>
        <v>Valve, Electronic Solenoid</v>
      </c>
      <c r="AB204" s="40" t="str">
        <f ca="1">IFERROR(__xludf.DUMMYFUNCTION("VLOOKUP($D38,IMPORTRANGE(""1F5N2lheBqU_ssv2fEg7XSiyl0_Jtf24RQubw3IWp7fc"",""'LC-2 BOM'!C2:AF1000""),AB$1,FALSE)"),"WFF Launch Mount S1 Purges MP-114")</f>
        <v>WFF Launch Mount S1 Purges MP-114</v>
      </c>
      <c r="AC204" s="40" t="str">
        <f ca="1">IFERROR(__xludf.DUMMYFUNCTION("VLOOKUP($D38,IMPORTRANGE(""1F5N2lheBqU_ssv2fEg7XSiyl0_Jtf24RQubw3IWp7fc"",""'LC-2 BOM'!C2:AF1000""),AB$1,FALSE)"),"WFF Launch Mount S1 Purges MP-114")</f>
        <v>WFF Launch Mount S1 Purges MP-114</v>
      </c>
      <c r="AD204" s="40" t="str">
        <f ca="1">IFERROR(__xludf.DUMMYFUNCTION("VLOOKUP($D38,IMPORTRANGE(""1F5N2lheBqU_ssv2fEg7XSiyl0_Jtf24RQubw3IWp7fc"",""'LC-2 BOM'!C2:AF1000""),AB$1,FALSE)"),"WFF Launch Mount S1 Purges MP-114")</f>
        <v>WFF Launch Mount S1 Purges MP-114</v>
      </c>
      <c r="AE204" s="40" t="str">
        <f ca="1">IFERROR(__xludf.DUMMYFUNCTION("VLOOKUP($D38,IMPORTRANGE(""1F5N2lheBqU_ssv2fEg7XSiyl0_Jtf24RQubw3IWp7fc"",""'LC-2 BOM'!C2:AF1000""),AB$1,FALSE)"),"WFF Launch Mount S1 Purges MP-114")</f>
        <v>WFF Launch Mount S1 Purges MP-114</v>
      </c>
      <c r="AF204" s="40" t="str">
        <f ca="1">IFERROR(__xludf.DUMMYFUNCTION("VLOOKUP($D38,IMPORTRANGE(""1F5N2lheBqU_ssv2fEg7XSiyl0_Jtf24RQubw3IWp7fc"",""'LC-2 BOM'!C2:AF1000""),AB$1,FALSE)"),"WFF Launch Mount S1 Purges MP-114")</f>
        <v>WFF Launch Mount S1 Purges MP-114</v>
      </c>
      <c r="AG204" s="40" t="str">
        <f ca="1">IFERROR(__xludf.DUMMYFUNCTION("VLOOKUP($D38,IMPORTRANGE(""1F5N2lheBqU_ssv2fEg7XSiyl0_Jtf24RQubw3IWp7fc"",""'LC-2 BOM'!C2:AF1000""),AB$1,FALSE)"),"WFF Launch Mount S1 Purges MP-114")</f>
        <v>WFF Launch Mount S1 Purges MP-114</v>
      </c>
      <c r="AH204" s="40" t="str">
        <f ca="1">IFERROR(__xludf.DUMMYFUNCTION("VLOOKUP($D38,IMPORTRANGE(""1F5N2lheBqU_ssv2fEg7XSiyl0_Jtf24RQubw3IWp7fc"",""'LC-2 BOM'!C2:AF1000""),AB$1,FALSE)"),"WFF Launch Mount S1 Purges MP-114")</f>
        <v>WFF Launch Mount S1 Purges MP-114</v>
      </c>
      <c r="AI204" s="40" t="str">
        <f ca="1">IFERROR(__xludf.DUMMYFUNCTION("VLOOKUP($D38,IMPORTRANGE(""1F5N2lheBqU_ssv2fEg7XSiyl0_Jtf24RQubw3IWp7fc"",""'LC-2 BOM'!C2:AF1000""),AB$1,FALSE)"),"WFF Launch Mount S1 Purges MP-114")</f>
        <v>WFF Launch Mount S1 Purges MP-114</v>
      </c>
      <c r="AJ204" s="40" t="str">
        <f ca="1">IFERROR(__xludf.DUMMYFUNCTION("VLOOKUP($D38,IMPORTRANGE(""1F5N2lheBqU_ssv2fEg7XSiyl0_Jtf24RQubw3IWp7fc"",""'LC-2 BOM'!C2:AF1000""),AB$1,FALSE)"),"WFF Launch Mount S1 Purges MP-114")</f>
        <v>WFF Launch Mount S1 Purges MP-114</v>
      </c>
      <c r="AK204" s="40" t="str">
        <f ca="1">IFERROR(__xludf.DUMMYFUNCTION("VLOOKUP($D38,IMPORTRANGE(""1F5N2lheBqU_ssv2fEg7XSiyl0_Jtf24RQubw3IWp7fc"",""'LC-2 BOM'!C2:AF1000""),AB$1,FALSE)"),"WFF Launch Mount S1 Purges MP-114")</f>
        <v>WFF Launch Mount S1 Purges MP-114</v>
      </c>
      <c r="AL204" s="40" t="str">
        <f ca="1">IFERROR(__xludf.DUMMYFUNCTION("VLOOKUP($D38,IMPORTRANGE(""1F5N2lheBqU_ssv2fEg7XSiyl0_Jtf24RQubw3IWp7fc"",""'LC-2 BOM'!C2:AF1000""),AB$1,FALSE)"),"WFF Launch Mount S1 Purges MP-114")</f>
        <v>WFF Launch Mount S1 Purges MP-114</v>
      </c>
      <c r="AM204" s="40" t="str">
        <f ca="1">IFERROR(__xludf.DUMMYFUNCTION("VLOOKUP($D38,IMPORTRANGE(""1F5N2lheBqU_ssv2fEg7XSiyl0_Jtf24RQubw3IWp7fc"",""'LC-2 BOM'!C2:AF1000""),AB$1,FALSE)"),"WFF Launch Mount S1 Purges MP-114")</f>
        <v>WFF Launch Mount S1 Purges MP-114</v>
      </c>
      <c r="AN204" s="40" t="str">
        <f ca="1">IFERROR(__xludf.DUMMYFUNCTION("VLOOKUP($D38,IMPORTRANGE(""1F5N2lheBqU_ssv2fEg7XSiyl0_Jtf24RQubw3IWp7fc"",""'LC-2 BOM'!C2:AF1000""),AB$1,FALSE)"),"WFF Launch Mount S1 Purges MP-114")</f>
        <v>WFF Launch Mount S1 Purges MP-114</v>
      </c>
      <c r="AO204" s="40" t="str">
        <f ca="1">IFERROR(__xludf.DUMMYFUNCTION("VLOOKUP($D38,IMPORTRANGE(""1F5N2lheBqU_ssv2fEg7XSiyl0_Jtf24RQubw3IWp7fc"",""'LC-2 BOM'!C2:AF1000""),AB$1,FALSE)"),"WFF Launch Mount S1 Purges MP-114")</f>
        <v>WFF Launch Mount S1 Purges MP-114</v>
      </c>
      <c r="AP204" s="40" t="str">
        <f ca="1">IFERROR(__xludf.DUMMYFUNCTION("VLOOKUP($D38,IMPORTRANGE(""1F5N2lheBqU_ssv2fEg7XSiyl0_Jtf24RQubw3IWp7fc"",""'LC-2 BOM'!C2:AF1000""),AB$1,FALSE)"),"WFF Launch Mount S1 Purges MP-114")</f>
        <v>WFF Launch Mount S1 Purges MP-114</v>
      </c>
      <c r="AQ204" s="40" t="str">
        <f ca="1">IFERROR(__xludf.DUMMYFUNCTION("VLOOKUP($D38,IMPORTRANGE(""1F5N2lheBqU_ssv2fEg7XSiyl0_Jtf24RQubw3IWp7fc"",""'LC-2 BOM'!C2:AF1000""),AB$1,FALSE)"),"WFF Launch Mount S1 Purges MP-114")</f>
        <v>WFF Launch Mount S1 Purges MP-114</v>
      </c>
      <c r="AR204" s="40" t="str">
        <f ca="1">IFERROR(__xludf.DUMMYFUNCTION("VLOOKUP($D38,IMPORTRANGE(""1F5N2lheBqU_ssv2fEg7XSiyl0_Jtf24RQubw3IWp7fc"",""'LC-2 BOM'!C2:AF1000""),AB$1,FALSE)"),"WFF Launch Mount S1 Purges MP-114")</f>
        <v>WFF Launch Mount S1 Purges MP-114</v>
      </c>
      <c r="AS204" s="40" t="str">
        <f ca="1">IFERROR(__xludf.DUMMYFUNCTION("VLOOKUP($D38,IMPORTRANGE(""1F5N2lheBqU_ssv2fEg7XSiyl0_Jtf24RQubw3IWp7fc"",""'LC-2 BOM'!C2:AF1000""),AB$1,FALSE)"),"WFF Launch Mount S1 Purges MP-114")</f>
        <v>WFF Launch Mount S1 Purges MP-114</v>
      </c>
      <c r="AT204" s="40" t="str">
        <f ca="1">IFERROR(__xludf.DUMMYFUNCTION("VLOOKUP($D38,IMPORTRANGE(""1F5N2lheBqU_ssv2fEg7XSiyl0_Jtf24RQubw3IWp7fc"",""'LC-2 BOM'!C2:AF1000""),AB$1,FALSE)"),"WFF Launch Mount S1 Purges MP-114")</f>
        <v>WFF Launch Mount S1 Purges MP-114</v>
      </c>
      <c r="AU204" s="40" t="str">
        <f ca="1">IFERROR(__xludf.DUMMYFUNCTION("VLOOKUP($D38,IMPORTRANGE(""1F5N2lheBqU_ssv2fEg7XSiyl0_Jtf24RQubw3IWp7fc"",""'LC-2 BOM'!C2:AF1000""),AB$1,FALSE)"),"WFF Launch Mount S1 Purges MP-114")</f>
        <v>WFF Launch Mount S1 Purges MP-114</v>
      </c>
      <c r="AV204" s="40" t="str">
        <f ca="1">IFERROR(__xludf.DUMMYFUNCTION("VLOOKUP($D38,IMPORTRANGE(""1F5N2lheBqU_ssv2fEg7XSiyl0_Jtf24RQubw3IWp7fc"",""'LC-2 BOM'!C2:AF1000""),AB$1,FALSE)"),"WFF Launch Mount S1 Purges MP-114")</f>
        <v>WFF Launch Mount S1 Purges MP-114</v>
      </c>
      <c r="AW204" s="40" t="str">
        <f ca="1">IFERROR(__xludf.DUMMYFUNCTION("VLOOKUP($D38,IMPORTRANGE(""1F5N2lheBqU_ssv2fEg7XSiyl0_Jtf24RQubw3IWp7fc"",""'LC-2 BOM'!C2:AF1000""),AB$1,FALSE)"),"WFF Launch Mount S1 Purges MP-114")</f>
        <v>WFF Launch Mount S1 Purges MP-114</v>
      </c>
      <c r="AX204" s="40" t="str">
        <f ca="1">IFERROR(__xludf.DUMMYFUNCTION("VLOOKUP($D38,IMPORTRANGE(""1F5N2lheBqU_ssv2fEg7XSiyl0_Jtf24RQubw3IWp7fc"",""'LC-2 BOM'!C2:AF1000""),AB$1,FALSE)"),"WFF Launch Mount S1 Purges MP-114")</f>
        <v>WFF Launch Mount S1 Purges MP-114</v>
      </c>
      <c r="AY204" s="40" t="str">
        <f ca="1">IFERROR(__xludf.DUMMYFUNCTION("VLOOKUP($D38,IMPORTRANGE(""1F5N2lheBqU_ssv2fEg7XSiyl0_Jtf24RQubw3IWp7fc"",""'LC-2 BOM'!C2:AF1000""),AB$1,FALSE)"),"WFF Launch Mount S1 Purges MP-114")</f>
        <v>WFF Launch Mount S1 Purges MP-114</v>
      </c>
      <c r="AZ204" s="40" t="str">
        <f ca="1">IFERROR(__xludf.DUMMYFUNCTION("VLOOKUP($D38,IMPORTRANGE(""1F5N2lheBqU_ssv2fEg7XSiyl0_Jtf24RQubw3IWp7fc"",""'LC-2 BOM'!C2:AF1000""),AB$1,FALSE)"),"WFF Launch Mount S1 Purges MP-114")</f>
        <v>WFF Launch Mount S1 Purges MP-114</v>
      </c>
      <c r="BA204" s="40" t="str">
        <f ca="1">IFERROR(__xludf.DUMMYFUNCTION("VLOOKUP($D38,IMPORTRANGE(""1F5N2lheBqU_ssv2fEg7XSiyl0_Jtf24RQubw3IWp7fc"",""'LC-2 BOM'!C2:AF1000""),AB$1,FALSE)"),"WFF Launch Mount S1 Purges MP-114")</f>
        <v>WFF Launch Mount S1 Purges MP-114</v>
      </c>
    </row>
    <row r="205" spans="1:53" ht="14.25">
      <c r="A205" s="119" t="str">
        <f>CONCATENATE(VLOOKUP(E205,Systems,2,FALSE),"-",VLOOKUP(F205,Subsystems,2,FALSE),"-",VLOOKUP(G205,Components,2,FALSE),"-",VLOOKUP(R205,Metrics,2,FALSE),"-",B205)</f>
        <v>KTP-S1-PXS-PxO-607</v>
      </c>
      <c r="B205" s="99">
        <v>607</v>
      </c>
      <c r="C205" s="99" t="s">
        <v>550</v>
      </c>
      <c r="D205" s="104" t="s">
        <v>554</v>
      </c>
      <c r="E205" s="99" t="s">
        <v>530</v>
      </c>
      <c r="F205" s="99" t="s">
        <v>552</v>
      </c>
      <c r="G205" s="99" t="s">
        <v>452</v>
      </c>
      <c r="H205" s="99" t="s">
        <v>89</v>
      </c>
      <c r="I205" s="100" t="str">
        <f>VLOOKUP(L205,InterfaceCards,2,FALSE)</f>
        <v>N2</v>
      </c>
      <c r="J205" s="39" t="str">
        <f>VLOOKUP(I205,'REF - Interface Cards'!$F$2:$G$11,2,FALSE)</f>
        <v>CB3</v>
      </c>
      <c r="K205" s="267">
        <f>VLOOKUP(L205,InterfaceCards,3,FALSE)</f>
        <v>1</v>
      </c>
      <c r="L205" s="99" t="s">
        <v>496</v>
      </c>
      <c r="M205" s="99">
        <v>36</v>
      </c>
      <c r="N205" s="96">
        <v>30</v>
      </c>
      <c r="O205" s="99" t="s">
        <v>313</v>
      </c>
      <c r="P205" s="99" t="s">
        <v>248</v>
      </c>
      <c r="Q205" s="99" t="s">
        <v>249</v>
      </c>
      <c r="R205" s="119" t="s">
        <v>95</v>
      </c>
      <c r="S205" s="99" t="s">
        <v>96</v>
      </c>
      <c r="T205" s="100"/>
      <c r="U205" s="205"/>
      <c r="V205" s="205" t="b">
        <v>0</v>
      </c>
      <c r="W205" s="115" t="str">
        <f>CONCATENATE(L205,":",N205)</f>
        <v>DI2:30</v>
      </c>
      <c r="X205" s="40" t="str">
        <f ca="1">IFERROR(__xludf.DUMMYFUNCTION("VLOOKUP($D119,IMPORTRANGE(""1F5N2lheBqU_ssv2fEg7XSiyl0_Jtf24RQubw3IWp7fc"",""'LC-2 BOM'!C2:AF1000""),X$1,FALSE)"),"05C360")</f>
        <v>05C360</v>
      </c>
      <c r="Y205" s="40" t="str">
        <f ca="1">IFERROR(__xludf.DUMMYFUNCTION("VLOOKUP($D424,IMPORTRANGE(""1F5N2lheBqU_ssv2fEg7XSiyl0_Jtf24RQubw3IWp7fc"",""'LC-2 BOM'!C2:AF900""),Y$1,FALSE)"),"#N/A")</f>
        <v>#N/A</v>
      </c>
      <c r="Z205" s="40" t="str">
        <f ca="1">IFERROR(__xludf.DUMMYFUNCTION("VLOOKUP($D424,IMPORTRANGE(""1F5N2lheBqU_ssv2fEg7XSiyl0_Jtf24RQubw3IWp7fc"",""'LC-2 BOM'!C2:AF900""),Y$1,FALSE)"),"#N/A")</f>
        <v>#N/A</v>
      </c>
      <c r="AA205" s="40" t="str">
        <f ca="1">IFERROR(__xludf.DUMMYFUNCTION("VLOOKUP($D424,IMPORTRANGE(""1F5N2lheBqU_ssv2fEg7XSiyl0_Jtf24RQubw3IWp7fc"",""'LC-2 BOM'!C2:AF900""),Y$1,FALSE)"),"#N/A")</f>
        <v>#N/A</v>
      </c>
      <c r="AB205" s="40" t="str">
        <f ca="1">IFERROR(__xludf.DUMMYFUNCTION("VLOOKUP($D424,IMPORTRANGE(""1F5N2lheBqU_ssv2fEg7XSiyl0_Jtf24RQubw3IWp7fc"",""'LC-2 BOM'!C2:AF1000""),AB$1,FALSE)"),"#N/A")</f>
        <v>#N/A</v>
      </c>
      <c r="AC205" s="40" t="str">
        <f ca="1">IFERROR(__xludf.DUMMYFUNCTION("VLOOKUP($D424,IMPORTRANGE(""1F5N2lheBqU_ssv2fEg7XSiyl0_Jtf24RQubw3IWp7fc"",""'LC-2 BOM'!C2:AF1000""),AB$1,FALSE)"),"#N/A")</f>
        <v>#N/A</v>
      </c>
      <c r="AD205" s="40" t="str">
        <f ca="1">IFERROR(__xludf.DUMMYFUNCTION("VLOOKUP($D424,IMPORTRANGE(""1F5N2lheBqU_ssv2fEg7XSiyl0_Jtf24RQubw3IWp7fc"",""'LC-2 BOM'!C2:AF1000""),AB$1,FALSE)"),"#N/A")</f>
        <v>#N/A</v>
      </c>
      <c r="AE205" s="40" t="str">
        <f ca="1">IFERROR(__xludf.DUMMYFUNCTION("VLOOKUP($D424,IMPORTRANGE(""1F5N2lheBqU_ssv2fEg7XSiyl0_Jtf24RQubw3IWp7fc"",""'LC-2 BOM'!C2:AF1000""),AB$1,FALSE)"),"#N/A")</f>
        <v>#N/A</v>
      </c>
      <c r="AF205" s="40" t="str">
        <f ca="1">IFERROR(__xludf.DUMMYFUNCTION("VLOOKUP($D424,IMPORTRANGE(""1F5N2lheBqU_ssv2fEg7XSiyl0_Jtf24RQubw3IWp7fc"",""'LC-2 BOM'!C2:AF1000""),AB$1,FALSE)"),"#N/A")</f>
        <v>#N/A</v>
      </c>
      <c r="AG205" s="40" t="str">
        <f ca="1">IFERROR(__xludf.DUMMYFUNCTION("VLOOKUP($D424,IMPORTRANGE(""1F5N2lheBqU_ssv2fEg7XSiyl0_Jtf24RQubw3IWp7fc"",""'LC-2 BOM'!C2:AF1000""),AB$1,FALSE)"),"#N/A")</f>
        <v>#N/A</v>
      </c>
      <c r="AH205" s="40" t="str">
        <f ca="1">IFERROR(__xludf.DUMMYFUNCTION("VLOOKUP($D424,IMPORTRANGE(""1F5N2lheBqU_ssv2fEg7XSiyl0_Jtf24RQubw3IWp7fc"",""'LC-2 BOM'!C2:AF1000""),AB$1,FALSE)"),"#N/A")</f>
        <v>#N/A</v>
      </c>
      <c r="AI205" s="40" t="str">
        <f ca="1">IFERROR(__xludf.DUMMYFUNCTION("VLOOKUP($D424,IMPORTRANGE(""1F5N2lheBqU_ssv2fEg7XSiyl0_Jtf24RQubw3IWp7fc"",""'LC-2 BOM'!C2:AF1000""),AB$1,FALSE)"),"#N/A")</f>
        <v>#N/A</v>
      </c>
      <c r="AJ205" s="40" t="str">
        <f ca="1">IFERROR(__xludf.DUMMYFUNCTION("VLOOKUP($D424,IMPORTRANGE(""1F5N2lheBqU_ssv2fEg7XSiyl0_Jtf24RQubw3IWp7fc"",""'LC-2 BOM'!C2:AF1000""),AB$1,FALSE)"),"#N/A")</f>
        <v>#N/A</v>
      </c>
      <c r="AK205" s="40" t="str">
        <f ca="1">IFERROR(__xludf.DUMMYFUNCTION("VLOOKUP($D424,IMPORTRANGE(""1F5N2lheBqU_ssv2fEg7XSiyl0_Jtf24RQubw3IWp7fc"",""'LC-2 BOM'!C2:AF1000""),AB$1,FALSE)"),"#N/A")</f>
        <v>#N/A</v>
      </c>
      <c r="AL205" s="40" t="str">
        <f ca="1">IFERROR(__xludf.DUMMYFUNCTION("VLOOKUP($D424,IMPORTRANGE(""1F5N2lheBqU_ssv2fEg7XSiyl0_Jtf24RQubw3IWp7fc"",""'LC-2 BOM'!C2:AF1000""),AB$1,FALSE)"),"#N/A")</f>
        <v>#N/A</v>
      </c>
      <c r="AM205" s="40" t="str">
        <f ca="1">IFERROR(__xludf.DUMMYFUNCTION("VLOOKUP($D424,IMPORTRANGE(""1F5N2lheBqU_ssv2fEg7XSiyl0_Jtf24RQubw3IWp7fc"",""'LC-2 BOM'!C2:AF1000""),AB$1,FALSE)"),"#N/A")</f>
        <v>#N/A</v>
      </c>
      <c r="AN205" s="40" t="str">
        <f ca="1">IFERROR(__xludf.DUMMYFUNCTION("VLOOKUP($D424,IMPORTRANGE(""1F5N2lheBqU_ssv2fEg7XSiyl0_Jtf24RQubw3IWp7fc"",""'LC-2 BOM'!C2:AF1000""),AB$1,FALSE)"),"#N/A")</f>
        <v>#N/A</v>
      </c>
      <c r="AO205" s="40" t="str">
        <f ca="1">IFERROR(__xludf.DUMMYFUNCTION("VLOOKUP($D424,IMPORTRANGE(""1F5N2lheBqU_ssv2fEg7XSiyl0_Jtf24RQubw3IWp7fc"",""'LC-2 BOM'!C2:AF1000""),AB$1,FALSE)"),"#N/A")</f>
        <v>#N/A</v>
      </c>
      <c r="AP205" s="40" t="str">
        <f ca="1">IFERROR(__xludf.DUMMYFUNCTION("VLOOKUP($D424,IMPORTRANGE(""1F5N2lheBqU_ssv2fEg7XSiyl0_Jtf24RQubw3IWp7fc"",""'LC-2 BOM'!C2:AF1000""),AB$1,FALSE)"),"#N/A")</f>
        <v>#N/A</v>
      </c>
      <c r="AQ205" s="40" t="str">
        <f ca="1">IFERROR(__xludf.DUMMYFUNCTION("VLOOKUP($D424,IMPORTRANGE(""1F5N2lheBqU_ssv2fEg7XSiyl0_Jtf24RQubw3IWp7fc"",""'LC-2 BOM'!C2:AF1000""),AB$1,FALSE)"),"#N/A")</f>
        <v>#N/A</v>
      </c>
      <c r="AR205" s="40" t="str">
        <f ca="1">IFERROR(__xludf.DUMMYFUNCTION("VLOOKUP($D424,IMPORTRANGE(""1F5N2lheBqU_ssv2fEg7XSiyl0_Jtf24RQubw3IWp7fc"",""'LC-2 BOM'!C2:AF1000""),AB$1,FALSE)"),"#N/A")</f>
        <v>#N/A</v>
      </c>
      <c r="AS205" s="40" t="str">
        <f ca="1">IFERROR(__xludf.DUMMYFUNCTION("VLOOKUP($D424,IMPORTRANGE(""1F5N2lheBqU_ssv2fEg7XSiyl0_Jtf24RQubw3IWp7fc"",""'LC-2 BOM'!C2:AF1000""),AB$1,FALSE)"),"#N/A")</f>
        <v>#N/A</v>
      </c>
      <c r="AT205" s="40" t="str">
        <f ca="1">IFERROR(__xludf.DUMMYFUNCTION("VLOOKUP($D424,IMPORTRANGE(""1F5N2lheBqU_ssv2fEg7XSiyl0_Jtf24RQubw3IWp7fc"",""'LC-2 BOM'!C2:AF1000""),AB$1,FALSE)"),"#N/A")</f>
        <v>#N/A</v>
      </c>
      <c r="AU205" s="40" t="str">
        <f ca="1">IFERROR(__xludf.DUMMYFUNCTION("VLOOKUP($D424,IMPORTRANGE(""1F5N2lheBqU_ssv2fEg7XSiyl0_Jtf24RQubw3IWp7fc"",""'LC-2 BOM'!C2:AF1000""),AB$1,FALSE)"),"#N/A")</f>
        <v>#N/A</v>
      </c>
      <c r="AV205" s="40" t="str">
        <f ca="1">IFERROR(__xludf.DUMMYFUNCTION("VLOOKUP($D424,IMPORTRANGE(""1F5N2lheBqU_ssv2fEg7XSiyl0_Jtf24RQubw3IWp7fc"",""'LC-2 BOM'!C2:AF1000""),AB$1,FALSE)"),"#N/A")</f>
        <v>#N/A</v>
      </c>
      <c r="AW205" s="40" t="str">
        <f ca="1">IFERROR(__xludf.DUMMYFUNCTION("VLOOKUP($D424,IMPORTRANGE(""1F5N2lheBqU_ssv2fEg7XSiyl0_Jtf24RQubw3IWp7fc"",""'LC-2 BOM'!C2:AF1000""),AB$1,FALSE)"),"#N/A")</f>
        <v>#N/A</v>
      </c>
      <c r="AX205" s="40" t="str">
        <f ca="1">IFERROR(__xludf.DUMMYFUNCTION("VLOOKUP($D424,IMPORTRANGE(""1F5N2lheBqU_ssv2fEg7XSiyl0_Jtf24RQubw3IWp7fc"",""'LC-2 BOM'!C2:AF1000""),AB$1,FALSE)"),"#N/A")</f>
        <v>#N/A</v>
      </c>
      <c r="AY205" s="40" t="str">
        <f ca="1">IFERROR(__xludf.DUMMYFUNCTION("VLOOKUP($D424,IMPORTRANGE(""1F5N2lheBqU_ssv2fEg7XSiyl0_Jtf24RQubw3IWp7fc"",""'LC-2 BOM'!C2:AF1000""),AB$1,FALSE)"),"#N/A")</f>
        <v>#N/A</v>
      </c>
      <c r="AZ205" s="40" t="str">
        <f ca="1">IFERROR(__xludf.DUMMYFUNCTION("VLOOKUP($D424,IMPORTRANGE(""1F5N2lheBqU_ssv2fEg7XSiyl0_Jtf24RQubw3IWp7fc"",""'LC-2 BOM'!C2:AF1000""),AB$1,FALSE)"),"#N/A")</f>
        <v>#N/A</v>
      </c>
      <c r="BA205" s="40" t="str">
        <f ca="1">IFERROR(__xludf.DUMMYFUNCTION("VLOOKUP($D424,IMPORTRANGE(""1F5N2lheBqU_ssv2fEg7XSiyl0_Jtf24RQubw3IWp7fc"",""'LC-2 BOM'!C2:AF1000""),AB$1,FALSE)"),"#N/A")</f>
        <v>#N/A</v>
      </c>
    </row>
    <row r="206" spans="1:53" ht="14.25">
      <c r="A206" s="119" t="str">
        <f>CONCATENATE(VLOOKUP(E206,Systems,2,FALSE),"-",VLOOKUP(F206,Subsystems,2,FALSE),"-",VLOOKUP(G206,Components,2,FALSE),"-",VLOOKUP(R206,Metrics,2,FALSE),"-",B206)</f>
        <v>KTP-S1-PXS-PxC-608</v>
      </c>
      <c r="B206" s="99">
        <v>608</v>
      </c>
      <c r="C206" s="99" t="s">
        <v>550</v>
      </c>
      <c r="D206" s="104" t="s">
        <v>554</v>
      </c>
      <c r="E206" s="99" t="s">
        <v>530</v>
      </c>
      <c r="F206" s="99" t="s">
        <v>552</v>
      </c>
      <c r="G206" s="99" t="s">
        <v>452</v>
      </c>
      <c r="H206" s="99" t="s">
        <v>89</v>
      </c>
      <c r="I206" s="100" t="str">
        <f>VLOOKUP(L206,InterfaceCards,2,FALSE)</f>
        <v>N2</v>
      </c>
      <c r="J206" s="39" t="str">
        <f>VLOOKUP(I206,'REF - Interface Cards'!$F$2:$G$11,2,FALSE)</f>
        <v>CB3</v>
      </c>
      <c r="K206" s="267">
        <f>VLOOKUP(L206,InterfaceCards,3,FALSE)</f>
        <v>1</v>
      </c>
      <c r="L206" s="99" t="s">
        <v>496</v>
      </c>
      <c r="M206" s="99">
        <v>37</v>
      </c>
      <c r="N206" s="96">
        <v>31</v>
      </c>
      <c r="O206" s="99" t="s">
        <v>313</v>
      </c>
      <c r="P206" s="99" t="s">
        <v>248</v>
      </c>
      <c r="Q206" s="99" t="s">
        <v>249</v>
      </c>
      <c r="R206" s="119" t="s">
        <v>99</v>
      </c>
      <c r="S206" s="99" t="s">
        <v>96</v>
      </c>
      <c r="T206" s="100"/>
      <c r="U206" s="205"/>
      <c r="V206" s="205" t="b">
        <v>0</v>
      </c>
      <c r="W206" s="115" t="str">
        <f>CONCATENATE(L206,":",N206)</f>
        <v>DI2:31</v>
      </c>
      <c r="X206" s="40" t="str">
        <f ca="1">IFERROR(__xludf.DUMMYFUNCTION("VLOOKUP($D119,IMPORTRANGE(""1F5N2lheBqU_ssv2fEg7XSiyl0_Jtf24RQubw3IWp7fc"",""'LC-2 BOM'!C2:AF1000""),X$1,FALSE)"),"05C360")</f>
        <v>05C360</v>
      </c>
      <c r="Y206" s="40" t="str">
        <f ca="1">IFERROR(__xludf.DUMMYFUNCTION("VLOOKUP($D425,IMPORTRANGE(""1zGeY54V42y3h6ga3LEauokEcjIAfHuNXKCYKLfLWtMI"",""'LC-2 BOM'!C2:AF900""),Y$1,FALSE)"),"#N/A")</f>
        <v>#N/A</v>
      </c>
      <c r="Z206" s="40" t="str">
        <f ca="1">IFERROR(__xludf.DUMMYFUNCTION("VLOOKUP($D425,IMPORTRANGE(""1zGeY54V42y3h6ga3LEauokEcjIAfHuNXKCYKLfLWtMI"",""'LC-2 BOM'!C2:AF900""),Y$1,FALSE)"),"#N/A")</f>
        <v>#N/A</v>
      </c>
      <c r="AA206" s="40" t="str">
        <f ca="1">IFERROR(__xludf.DUMMYFUNCTION("VLOOKUP($D425,IMPORTRANGE(""1zGeY54V42y3h6ga3LEauokEcjIAfHuNXKCYKLfLWtMI"",""'LC-2 BOM'!C2:AF900""),Y$1,FALSE)"),"#N/A")</f>
        <v>#N/A</v>
      </c>
      <c r="AB206" s="40" t="str">
        <f ca="1">IFERROR(__xludf.DUMMYFUNCTION("VLOOKUP($D425,IMPORTRANGE(""1F5N2lheBqU_ssv2fEg7XSiyl0_Jtf24RQubw3IWp7fc"",""'LC-2 BOM'!C2:AF1000""),AB$1,FALSE)"),"#N/A")</f>
        <v>#N/A</v>
      </c>
      <c r="AC206" s="40" t="str">
        <f ca="1">IFERROR(__xludf.DUMMYFUNCTION("VLOOKUP($D425,IMPORTRANGE(""1F5N2lheBqU_ssv2fEg7XSiyl0_Jtf24RQubw3IWp7fc"",""'LC-2 BOM'!C2:AF1000""),AB$1,FALSE)"),"#N/A")</f>
        <v>#N/A</v>
      </c>
      <c r="AD206" s="40" t="str">
        <f ca="1">IFERROR(__xludf.DUMMYFUNCTION("VLOOKUP($D425,IMPORTRANGE(""1F5N2lheBqU_ssv2fEg7XSiyl0_Jtf24RQubw3IWp7fc"",""'LC-2 BOM'!C2:AF1000""),AB$1,FALSE)"),"#N/A")</f>
        <v>#N/A</v>
      </c>
      <c r="AE206" s="40" t="str">
        <f ca="1">IFERROR(__xludf.DUMMYFUNCTION("VLOOKUP($D425,IMPORTRANGE(""1F5N2lheBqU_ssv2fEg7XSiyl0_Jtf24RQubw3IWp7fc"",""'LC-2 BOM'!C2:AF1000""),AB$1,FALSE)"),"#N/A")</f>
        <v>#N/A</v>
      </c>
      <c r="AF206" s="40" t="str">
        <f ca="1">IFERROR(__xludf.DUMMYFUNCTION("VLOOKUP($D425,IMPORTRANGE(""1F5N2lheBqU_ssv2fEg7XSiyl0_Jtf24RQubw3IWp7fc"",""'LC-2 BOM'!C2:AF1000""),AB$1,FALSE)"),"#N/A")</f>
        <v>#N/A</v>
      </c>
      <c r="AG206" s="40" t="str">
        <f ca="1">IFERROR(__xludf.DUMMYFUNCTION("VLOOKUP($D425,IMPORTRANGE(""1F5N2lheBqU_ssv2fEg7XSiyl0_Jtf24RQubw3IWp7fc"",""'LC-2 BOM'!C2:AF1000""),AB$1,FALSE)"),"#N/A")</f>
        <v>#N/A</v>
      </c>
      <c r="AH206" s="40" t="str">
        <f ca="1">IFERROR(__xludf.DUMMYFUNCTION("VLOOKUP($D425,IMPORTRANGE(""1F5N2lheBqU_ssv2fEg7XSiyl0_Jtf24RQubw3IWp7fc"",""'LC-2 BOM'!C2:AF1000""),AB$1,FALSE)"),"#N/A")</f>
        <v>#N/A</v>
      </c>
      <c r="AI206" s="40" t="str">
        <f ca="1">IFERROR(__xludf.DUMMYFUNCTION("VLOOKUP($D425,IMPORTRANGE(""1F5N2lheBqU_ssv2fEg7XSiyl0_Jtf24RQubw3IWp7fc"",""'LC-2 BOM'!C2:AF1000""),AB$1,FALSE)"),"#N/A")</f>
        <v>#N/A</v>
      </c>
      <c r="AJ206" s="40" t="str">
        <f ca="1">IFERROR(__xludf.DUMMYFUNCTION("VLOOKUP($D425,IMPORTRANGE(""1F5N2lheBqU_ssv2fEg7XSiyl0_Jtf24RQubw3IWp7fc"",""'LC-2 BOM'!C2:AF1000""),AB$1,FALSE)"),"#N/A")</f>
        <v>#N/A</v>
      </c>
      <c r="AK206" s="40" t="str">
        <f ca="1">IFERROR(__xludf.DUMMYFUNCTION("VLOOKUP($D425,IMPORTRANGE(""1F5N2lheBqU_ssv2fEg7XSiyl0_Jtf24RQubw3IWp7fc"",""'LC-2 BOM'!C2:AF1000""),AB$1,FALSE)"),"#N/A")</f>
        <v>#N/A</v>
      </c>
      <c r="AL206" s="40" t="str">
        <f ca="1">IFERROR(__xludf.DUMMYFUNCTION("VLOOKUP($D425,IMPORTRANGE(""1F5N2lheBqU_ssv2fEg7XSiyl0_Jtf24RQubw3IWp7fc"",""'LC-2 BOM'!C2:AF1000""),AB$1,FALSE)"),"#N/A")</f>
        <v>#N/A</v>
      </c>
      <c r="AM206" s="40" t="str">
        <f ca="1">IFERROR(__xludf.DUMMYFUNCTION("VLOOKUP($D425,IMPORTRANGE(""1F5N2lheBqU_ssv2fEg7XSiyl0_Jtf24RQubw3IWp7fc"",""'LC-2 BOM'!C2:AF1000""),AB$1,FALSE)"),"#N/A")</f>
        <v>#N/A</v>
      </c>
      <c r="AN206" s="40" t="str">
        <f ca="1">IFERROR(__xludf.DUMMYFUNCTION("VLOOKUP($D425,IMPORTRANGE(""1F5N2lheBqU_ssv2fEg7XSiyl0_Jtf24RQubw3IWp7fc"",""'LC-2 BOM'!C2:AF1000""),AB$1,FALSE)"),"#N/A")</f>
        <v>#N/A</v>
      </c>
      <c r="AO206" s="40" t="str">
        <f ca="1">IFERROR(__xludf.DUMMYFUNCTION("VLOOKUP($D425,IMPORTRANGE(""1F5N2lheBqU_ssv2fEg7XSiyl0_Jtf24RQubw3IWp7fc"",""'LC-2 BOM'!C2:AF1000""),AB$1,FALSE)"),"#N/A")</f>
        <v>#N/A</v>
      </c>
      <c r="AP206" s="40" t="str">
        <f ca="1">IFERROR(__xludf.DUMMYFUNCTION("VLOOKUP($D425,IMPORTRANGE(""1F5N2lheBqU_ssv2fEg7XSiyl0_Jtf24RQubw3IWp7fc"",""'LC-2 BOM'!C2:AF1000""),AB$1,FALSE)"),"#N/A")</f>
        <v>#N/A</v>
      </c>
      <c r="AQ206" s="40" t="str">
        <f ca="1">IFERROR(__xludf.DUMMYFUNCTION("VLOOKUP($D425,IMPORTRANGE(""1F5N2lheBqU_ssv2fEg7XSiyl0_Jtf24RQubw3IWp7fc"",""'LC-2 BOM'!C2:AF1000""),AB$1,FALSE)"),"#N/A")</f>
        <v>#N/A</v>
      </c>
      <c r="AR206" s="40" t="str">
        <f ca="1">IFERROR(__xludf.DUMMYFUNCTION("VLOOKUP($D425,IMPORTRANGE(""1F5N2lheBqU_ssv2fEg7XSiyl0_Jtf24RQubw3IWp7fc"",""'LC-2 BOM'!C2:AF1000""),AB$1,FALSE)"),"#N/A")</f>
        <v>#N/A</v>
      </c>
      <c r="AS206" s="40" t="str">
        <f ca="1">IFERROR(__xludf.DUMMYFUNCTION("VLOOKUP($D425,IMPORTRANGE(""1F5N2lheBqU_ssv2fEg7XSiyl0_Jtf24RQubw3IWp7fc"",""'LC-2 BOM'!C2:AF1000""),AB$1,FALSE)"),"#N/A")</f>
        <v>#N/A</v>
      </c>
      <c r="AT206" s="40" t="str">
        <f ca="1">IFERROR(__xludf.DUMMYFUNCTION("VLOOKUP($D425,IMPORTRANGE(""1F5N2lheBqU_ssv2fEg7XSiyl0_Jtf24RQubw3IWp7fc"",""'LC-2 BOM'!C2:AF1000""),AB$1,FALSE)"),"#N/A")</f>
        <v>#N/A</v>
      </c>
      <c r="AU206" s="40" t="str">
        <f ca="1">IFERROR(__xludf.DUMMYFUNCTION("VLOOKUP($D425,IMPORTRANGE(""1F5N2lheBqU_ssv2fEg7XSiyl0_Jtf24RQubw3IWp7fc"",""'LC-2 BOM'!C2:AF1000""),AB$1,FALSE)"),"#N/A")</f>
        <v>#N/A</v>
      </c>
      <c r="AV206" s="40" t="str">
        <f ca="1">IFERROR(__xludf.DUMMYFUNCTION("VLOOKUP($D425,IMPORTRANGE(""1F5N2lheBqU_ssv2fEg7XSiyl0_Jtf24RQubw3IWp7fc"",""'LC-2 BOM'!C2:AF1000""),AB$1,FALSE)"),"#N/A")</f>
        <v>#N/A</v>
      </c>
      <c r="AW206" s="40" t="str">
        <f ca="1">IFERROR(__xludf.DUMMYFUNCTION("VLOOKUP($D425,IMPORTRANGE(""1F5N2lheBqU_ssv2fEg7XSiyl0_Jtf24RQubw3IWp7fc"",""'LC-2 BOM'!C2:AF1000""),AB$1,FALSE)"),"#N/A")</f>
        <v>#N/A</v>
      </c>
      <c r="AX206" s="40" t="str">
        <f ca="1">IFERROR(__xludf.DUMMYFUNCTION("VLOOKUP($D425,IMPORTRANGE(""1F5N2lheBqU_ssv2fEg7XSiyl0_Jtf24RQubw3IWp7fc"",""'LC-2 BOM'!C2:AF1000""),AB$1,FALSE)"),"#N/A")</f>
        <v>#N/A</v>
      </c>
      <c r="AY206" s="40" t="str">
        <f ca="1">IFERROR(__xludf.DUMMYFUNCTION("VLOOKUP($D425,IMPORTRANGE(""1F5N2lheBqU_ssv2fEg7XSiyl0_Jtf24RQubw3IWp7fc"",""'LC-2 BOM'!C2:AF1000""),AB$1,FALSE)"),"#N/A")</f>
        <v>#N/A</v>
      </c>
      <c r="AZ206" s="40" t="str">
        <f ca="1">IFERROR(__xludf.DUMMYFUNCTION("VLOOKUP($D425,IMPORTRANGE(""1F5N2lheBqU_ssv2fEg7XSiyl0_Jtf24RQubw3IWp7fc"",""'LC-2 BOM'!C2:AF1000""),AB$1,FALSE)"),"#N/A")</f>
        <v>#N/A</v>
      </c>
      <c r="BA206" s="40" t="str">
        <f ca="1">IFERROR(__xludf.DUMMYFUNCTION("VLOOKUP($D425,IMPORTRANGE(""1F5N2lheBqU_ssv2fEg7XSiyl0_Jtf24RQubw3IWp7fc"",""'LC-2 BOM'!C2:AF1000""),AB$1,FALSE)"),"#N/A")</f>
        <v>#N/A</v>
      </c>
    </row>
    <row r="207" spans="1:53" ht="14.25">
      <c r="A207" s="119" t="str">
        <f>CONCATENATE(VLOOKUP(E207,Systems,2,FALSE),"-",VLOOKUP(F207,Subsystems,2,FALSE),"-",VLOOKUP(G207,Components,2,FALSE),"-",VLOOKUP(R207,Metrics,2,FALSE),"-",B207)</f>
        <v>KTP-S2-SLD-B-595</v>
      </c>
      <c r="B207" s="99">
        <v>595</v>
      </c>
      <c r="C207" s="99" t="s">
        <v>555</v>
      </c>
      <c r="D207" s="119" t="s">
        <v>556</v>
      </c>
      <c r="E207" s="99" t="s">
        <v>530</v>
      </c>
      <c r="F207" s="99" t="s">
        <v>420</v>
      </c>
      <c r="G207" s="99" t="s">
        <v>557</v>
      </c>
      <c r="H207" s="99" t="s">
        <v>102</v>
      </c>
      <c r="I207" s="100" t="str">
        <f>VLOOKUP(L207,InterfaceCards,2,FALSE)</f>
        <v>C1</v>
      </c>
      <c r="J207" s="39" t="str">
        <f>VLOOKUP(I207,'REF - Interface Cards'!$F$2:$G$11,2,FALSE)</f>
        <v>CB1</v>
      </c>
      <c r="K207" s="267">
        <f>VLOOKUP(L207,InterfaceCards,3,FALSE)</f>
        <v>5</v>
      </c>
      <c r="L207" s="99" t="s">
        <v>240</v>
      </c>
      <c r="M207" s="99">
        <v>13</v>
      </c>
      <c r="N207" s="152" t="s">
        <v>553</v>
      </c>
      <c r="O207" s="99" t="s">
        <v>248</v>
      </c>
      <c r="P207" s="99" t="s">
        <v>248</v>
      </c>
      <c r="Q207" s="99" t="s">
        <v>253</v>
      </c>
      <c r="R207" s="119" t="s">
        <v>105</v>
      </c>
      <c r="S207" s="99" t="s">
        <v>96</v>
      </c>
      <c r="T207" s="100"/>
      <c r="U207" s="205"/>
      <c r="V207" s="205" t="b">
        <v>0</v>
      </c>
      <c r="W207" s="115" t="str">
        <f>CONCATENATE(L207,":",N207)</f>
        <v>DIO1:DO2</v>
      </c>
      <c r="X207" s="40" t="str">
        <f ca="1">IFERROR(__xludf.DUMMYFUNCTION("VLOOKUP($D4,IMPORTRANGE(""1F5N2lheBqU_ssv2fEg7XSiyl0_Jtf24RQubw3IWp7fc"",""'LC-2 BOM'!C2:AF1000""),X$1,FALSE)"),"S13.2")</f>
        <v>S13.2</v>
      </c>
      <c r="Y207" s="40" t="str">
        <f ca="1">IFERROR(__xludf.DUMMYFUNCTION("VLOOKUP($D113,IMPORTRANGE(""1zGeY54V42y3h6ga3LEauokEcjIAfHuNXKCYKLfLWtMI"",""'LC-2 BOM'!C2:AF900""),Y$1,FALSE)"),"Valve, Electronic Solenoid")</f>
        <v>Valve, Electronic Solenoid</v>
      </c>
      <c r="Z207" s="40" t="str">
        <f ca="1">IFERROR(__xludf.DUMMYFUNCTION("VLOOKUP($D113,IMPORTRANGE(""1zGeY54V42y3h6ga3LEauokEcjIAfHuNXKCYKLfLWtMI"",""'LC-2 BOM'!C2:AF900""),Y$1,FALSE)"),"Valve, Electronic Solenoid")</f>
        <v>Valve, Electronic Solenoid</v>
      </c>
      <c r="AA207" s="40" t="str">
        <f ca="1">IFERROR(__xludf.DUMMYFUNCTION("VLOOKUP($D113,IMPORTRANGE(""1zGeY54V42y3h6ga3LEauokEcjIAfHuNXKCYKLfLWtMI"",""'LC-2 BOM'!C2:AF900""),Y$1,FALSE)"),"Valve, Electronic Solenoid")</f>
        <v>Valve, Electronic Solenoid</v>
      </c>
      <c r="AB207" s="40" t="str">
        <f ca="1">IFERROR(__xludf.DUMMYFUNCTION("VLOOKUP($D113,IMPORTRANGE(""1F5N2lheBqU_ssv2fEg7XSiyl0_Jtf24RQubw3IWp7fc"",""'LC-2 BOM'!C2:AF1000""),AB$1,FALSE)"),"WFF Launch Mount S2 GN2 Supply and Purges - MP-115")</f>
        <v>WFF Launch Mount S2 GN2 Supply and Purges - MP-115</v>
      </c>
      <c r="AC207" s="40" t="str">
        <f ca="1">IFERROR(__xludf.DUMMYFUNCTION("VLOOKUP($D113,IMPORTRANGE(""1F5N2lheBqU_ssv2fEg7XSiyl0_Jtf24RQubw3IWp7fc"",""'LC-2 BOM'!C2:AF1000""),AB$1,FALSE)"),"WFF Launch Mount S2 GN2 Supply and Purges - MP-115")</f>
        <v>WFF Launch Mount S2 GN2 Supply and Purges - MP-115</v>
      </c>
      <c r="AD207" s="40" t="str">
        <f ca="1">IFERROR(__xludf.DUMMYFUNCTION("VLOOKUP($D113,IMPORTRANGE(""1F5N2lheBqU_ssv2fEg7XSiyl0_Jtf24RQubw3IWp7fc"",""'LC-2 BOM'!C2:AF1000""),AB$1,FALSE)"),"WFF Launch Mount S2 GN2 Supply and Purges - MP-115")</f>
        <v>WFF Launch Mount S2 GN2 Supply and Purges - MP-115</v>
      </c>
      <c r="AE207" s="40" t="str">
        <f ca="1">IFERROR(__xludf.DUMMYFUNCTION("VLOOKUP($D113,IMPORTRANGE(""1F5N2lheBqU_ssv2fEg7XSiyl0_Jtf24RQubw3IWp7fc"",""'LC-2 BOM'!C2:AF1000""),AB$1,FALSE)"),"WFF Launch Mount S2 GN2 Supply and Purges - MP-115")</f>
        <v>WFF Launch Mount S2 GN2 Supply and Purges - MP-115</v>
      </c>
      <c r="AF207" s="40" t="str">
        <f ca="1">IFERROR(__xludf.DUMMYFUNCTION("VLOOKUP($D113,IMPORTRANGE(""1F5N2lheBqU_ssv2fEg7XSiyl0_Jtf24RQubw3IWp7fc"",""'LC-2 BOM'!C2:AF1000""),AB$1,FALSE)"),"WFF Launch Mount S2 GN2 Supply and Purges - MP-115")</f>
        <v>WFF Launch Mount S2 GN2 Supply and Purges - MP-115</v>
      </c>
      <c r="AG207" s="40" t="str">
        <f ca="1">IFERROR(__xludf.DUMMYFUNCTION("VLOOKUP($D113,IMPORTRANGE(""1F5N2lheBqU_ssv2fEg7XSiyl0_Jtf24RQubw3IWp7fc"",""'LC-2 BOM'!C2:AF1000""),AB$1,FALSE)"),"WFF Launch Mount S2 GN2 Supply and Purges - MP-115")</f>
        <v>WFF Launch Mount S2 GN2 Supply and Purges - MP-115</v>
      </c>
      <c r="AH207" s="40" t="str">
        <f ca="1">IFERROR(__xludf.DUMMYFUNCTION("VLOOKUP($D113,IMPORTRANGE(""1F5N2lheBqU_ssv2fEg7XSiyl0_Jtf24RQubw3IWp7fc"",""'LC-2 BOM'!C2:AF1000""),AB$1,FALSE)"),"WFF Launch Mount S2 GN2 Supply and Purges - MP-115")</f>
        <v>WFF Launch Mount S2 GN2 Supply and Purges - MP-115</v>
      </c>
      <c r="AI207" s="40" t="str">
        <f ca="1">IFERROR(__xludf.DUMMYFUNCTION("VLOOKUP($D113,IMPORTRANGE(""1F5N2lheBqU_ssv2fEg7XSiyl0_Jtf24RQubw3IWp7fc"",""'LC-2 BOM'!C2:AF1000""),AB$1,FALSE)"),"WFF Launch Mount S2 GN2 Supply and Purges - MP-115")</f>
        <v>WFF Launch Mount S2 GN2 Supply and Purges - MP-115</v>
      </c>
      <c r="AJ207" s="40" t="str">
        <f ca="1">IFERROR(__xludf.DUMMYFUNCTION("VLOOKUP($D113,IMPORTRANGE(""1F5N2lheBqU_ssv2fEg7XSiyl0_Jtf24RQubw3IWp7fc"",""'LC-2 BOM'!C2:AF1000""),AB$1,FALSE)"),"WFF Launch Mount S2 GN2 Supply and Purges - MP-115")</f>
        <v>WFF Launch Mount S2 GN2 Supply and Purges - MP-115</v>
      </c>
      <c r="AK207" s="40" t="str">
        <f ca="1">IFERROR(__xludf.DUMMYFUNCTION("VLOOKUP($D113,IMPORTRANGE(""1F5N2lheBqU_ssv2fEg7XSiyl0_Jtf24RQubw3IWp7fc"",""'LC-2 BOM'!C2:AF1000""),AB$1,FALSE)"),"WFF Launch Mount S2 GN2 Supply and Purges - MP-115")</f>
        <v>WFF Launch Mount S2 GN2 Supply and Purges - MP-115</v>
      </c>
      <c r="AL207" s="40" t="str">
        <f ca="1">IFERROR(__xludf.DUMMYFUNCTION("VLOOKUP($D113,IMPORTRANGE(""1F5N2lheBqU_ssv2fEg7XSiyl0_Jtf24RQubw3IWp7fc"",""'LC-2 BOM'!C2:AF1000""),AB$1,FALSE)"),"WFF Launch Mount S2 GN2 Supply and Purges - MP-115")</f>
        <v>WFF Launch Mount S2 GN2 Supply and Purges - MP-115</v>
      </c>
      <c r="AM207" s="40" t="str">
        <f ca="1">IFERROR(__xludf.DUMMYFUNCTION("VLOOKUP($D113,IMPORTRANGE(""1F5N2lheBqU_ssv2fEg7XSiyl0_Jtf24RQubw3IWp7fc"",""'LC-2 BOM'!C2:AF1000""),AB$1,FALSE)"),"WFF Launch Mount S2 GN2 Supply and Purges - MP-115")</f>
        <v>WFF Launch Mount S2 GN2 Supply and Purges - MP-115</v>
      </c>
      <c r="AN207" s="40" t="str">
        <f ca="1">IFERROR(__xludf.DUMMYFUNCTION("VLOOKUP($D113,IMPORTRANGE(""1F5N2lheBqU_ssv2fEg7XSiyl0_Jtf24RQubw3IWp7fc"",""'LC-2 BOM'!C2:AF1000""),AB$1,FALSE)"),"WFF Launch Mount S2 GN2 Supply and Purges - MP-115")</f>
        <v>WFF Launch Mount S2 GN2 Supply and Purges - MP-115</v>
      </c>
      <c r="AO207" s="40" t="str">
        <f ca="1">IFERROR(__xludf.DUMMYFUNCTION("VLOOKUP($D113,IMPORTRANGE(""1F5N2lheBqU_ssv2fEg7XSiyl0_Jtf24RQubw3IWp7fc"",""'LC-2 BOM'!C2:AF1000""),AB$1,FALSE)"),"WFF Launch Mount S2 GN2 Supply and Purges - MP-115")</f>
        <v>WFF Launch Mount S2 GN2 Supply and Purges - MP-115</v>
      </c>
      <c r="AP207" s="40" t="str">
        <f ca="1">IFERROR(__xludf.DUMMYFUNCTION("VLOOKUP($D113,IMPORTRANGE(""1F5N2lheBqU_ssv2fEg7XSiyl0_Jtf24RQubw3IWp7fc"",""'LC-2 BOM'!C2:AF1000""),AB$1,FALSE)"),"WFF Launch Mount S2 GN2 Supply and Purges - MP-115")</f>
        <v>WFF Launch Mount S2 GN2 Supply and Purges - MP-115</v>
      </c>
      <c r="AQ207" s="40" t="str">
        <f ca="1">IFERROR(__xludf.DUMMYFUNCTION("VLOOKUP($D113,IMPORTRANGE(""1F5N2lheBqU_ssv2fEg7XSiyl0_Jtf24RQubw3IWp7fc"",""'LC-2 BOM'!C2:AF1000""),AB$1,FALSE)"),"WFF Launch Mount S2 GN2 Supply and Purges - MP-115")</f>
        <v>WFF Launch Mount S2 GN2 Supply and Purges - MP-115</v>
      </c>
      <c r="AR207" s="40" t="str">
        <f ca="1">IFERROR(__xludf.DUMMYFUNCTION("VLOOKUP($D113,IMPORTRANGE(""1F5N2lheBqU_ssv2fEg7XSiyl0_Jtf24RQubw3IWp7fc"",""'LC-2 BOM'!C2:AF1000""),AB$1,FALSE)"),"WFF Launch Mount S2 GN2 Supply and Purges - MP-115")</f>
        <v>WFF Launch Mount S2 GN2 Supply and Purges - MP-115</v>
      </c>
      <c r="AS207" s="40" t="str">
        <f ca="1">IFERROR(__xludf.DUMMYFUNCTION("VLOOKUP($D113,IMPORTRANGE(""1F5N2lheBqU_ssv2fEg7XSiyl0_Jtf24RQubw3IWp7fc"",""'LC-2 BOM'!C2:AF1000""),AB$1,FALSE)"),"WFF Launch Mount S2 GN2 Supply and Purges - MP-115")</f>
        <v>WFF Launch Mount S2 GN2 Supply and Purges - MP-115</v>
      </c>
      <c r="AT207" s="40" t="str">
        <f ca="1">IFERROR(__xludf.DUMMYFUNCTION("VLOOKUP($D113,IMPORTRANGE(""1F5N2lheBqU_ssv2fEg7XSiyl0_Jtf24RQubw3IWp7fc"",""'LC-2 BOM'!C2:AF1000""),AB$1,FALSE)"),"WFF Launch Mount S2 GN2 Supply and Purges - MP-115")</f>
        <v>WFF Launch Mount S2 GN2 Supply and Purges - MP-115</v>
      </c>
      <c r="AU207" s="40" t="str">
        <f ca="1">IFERROR(__xludf.DUMMYFUNCTION("VLOOKUP($D113,IMPORTRANGE(""1F5N2lheBqU_ssv2fEg7XSiyl0_Jtf24RQubw3IWp7fc"",""'LC-2 BOM'!C2:AF1000""),AB$1,FALSE)"),"WFF Launch Mount S2 GN2 Supply and Purges - MP-115")</f>
        <v>WFF Launch Mount S2 GN2 Supply and Purges - MP-115</v>
      </c>
      <c r="AV207" s="40" t="str">
        <f ca="1">IFERROR(__xludf.DUMMYFUNCTION("VLOOKUP($D113,IMPORTRANGE(""1F5N2lheBqU_ssv2fEg7XSiyl0_Jtf24RQubw3IWp7fc"",""'LC-2 BOM'!C2:AF1000""),AB$1,FALSE)"),"WFF Launch Mount S2 GN2 Supply and Purges - MP-115")</f>
        <v>WFF Launch Mount S2 GN2 Supply and Purges - MP-115</v>
      </c>
      <c r="AW207" s="40" t="str">
        <f ca="1">IFERROR(__xludf.DUMMYFUNCTION("VLOOKUP($D113,IMPORTRANGE(""1F5N2lheBqU_ssv2fEg7XSiyl0_Jtf24RQubw3IWp7fc"",""'LC-2 BOM'!C2:AF1000""),AB$1,FALSE)"),"WFF Launch Mount S2 GN2 Supply and Purges - MP-115")</f>
        <v>WFF Launch Mount S2 GN2 Supply and Purges - MP-115</v>
      </c>
      <c r="AX207" s="40" t="str">
        <f ca="1">IFERROR(__xludf.DUMMYFUNCTION("VLOOKUP($D113,IMPORTRANGE(""1F5N2lheBqU_ssv2fEg7XSiyl0_Jtf24RQubw3IWp7fc"",""'LC-2 BOM'!C2:AF1000""),AB$1,FALSE)"),"WFF Launch Mount S2 GN2 Supply and Purges - MP-115")</f>
        <v>WFF Launch Mount S2 GN2 Supply and Purges - MP-115</v>
      </c>
      <c r="AY207" s="40" t="str">
        <f ca="1">IFERROR(__xludf.DUMMYFUNCTION("VLOOKUP($D113,IMPORTRANGE(""1F5N2lheBqU_ssv2fEg7XSiyl0_Jtf24RQubw3IWp7fc"",""'LC-2 BOM'!C2:AF1000""),AB$1,FALSE)"),"WFF Launch Mount S2 GN2 Supply and Purges - MP-115")</f>
        <v>WFF Launch Mount S2 GN2 Supply and Purges - MP-115</v>
      </c>
      <c r="AZ207" s="40" t="str">
        <f ca="1">IFERROR(__xludf.DUMMYFUNCTION("VLOOKUP($D113,IMPORTRANGE(""1F5N2lheBqU_ssv2fEg7XSiyl0_Jtf24RQubw3IWp7fc"",""'LC-2 BOM'!C2:AF1000""),AB$1,FALSE)"),"WFF Launch Mount S2 GN2 Supply and Purges - MP-115")</f>
        <v>WFF Launch Mount S2 GN2 Supply and Purges - MP-115</v>
      </c>
      <c r="BA207" s="40" t="str">
        <f ca="1">IFERROR(__xludf.DUMMYFUNCTION("VLOOKUP($D113,IMPORTRANGE(""1F5N2lheBqU_ssv2fEg7XSiyl0_Jtf24RQubw3IWp7fc"",""'LC-2 BOM'!C2:AF1000""),AB$1,FALSE)"),"WFF Launch Mount S2 GN2 Supply and Purges - MP-115")</f>
        <v>WFF Launch Mount S2 GN2 Supply and Purges - MP-115</v>
      </c>
    </row>
    <row r="208" spans="1:53" ht="14.25">
      <c r="A208" s="119" t="str">
        <f>CONCATENATE(VLOOKUP(E208,Systems,2,FALSE),"-",VLOOKUP(F208,Subsystems,2,FALSE),"-",VLOOKUP(G208,Components,2,FALSE),"-",VLOOKUP(R208,Metrics,2,FALSE),"-",B208)</f>
        <v>S2J-S2H-EV-B-603</v>
      </c>
      <c r="B208" s="99">
        <v>603</v>
      </c>
      <c r="C208" s="99" t="s">
        <v>558</v>
      </c>
      <c r="D208" s="119" t="s">
        <v>559</v>
      </c>
      <c r="E208" s="99" t="s">
        <v>540</v>
      </c>
      <c r="F208" s="99" t="s">
        <v>541</v>
      </c>
      <c r="G208" s="99" t="s">
        <v>560</v>
      </c>
      <c r="H208" s="99" t="s">
        <v>102</v>
      </c>
      <c r="I208" s="100" t="str">
        <f>VLOOKUP(L208,InterfaceCards,2,FALSE)</f>
        <v>C1</v>
      </c>
      <c r="J208" s="39" t="str">
        <f>VLOOKUP(I208,'REF - Interface Cards'!$F$2:$G$11,2,FALSE)</f>
        <v>CB1</v>
      </c>
      <c r="K208" s="267">
        <f>VLOOKUP(L208,InterfaceCards,3,FALSE)</f>
        <v>3</v>
      </c>
      <c r="L208" s="99" t="s">
        <v>237</v>
      </c>
      <c r="M208" s="99">
        <v>36</v>
      </c>
      <c r="N208" s="96">
        <v>30</v>
      </c>
      <c r="O208" s="100" t="s">
        <v>248</v>
      </c>
      <c r="P208" s="99" t="s">
        <v>248</v>
      </c>
      <c r="Q208" s="99" t="s">
        <v>253</v>
      </c>
      <c r="R208" s="119" t="s">
        <v>105</v>
      </c>
      <c r="S208" s="99" t="s">
        <v>96</v>
      </c>
      <c r="T208" s="100"/>
      <c r="U208" s="205"/>
      <c r="V208" s="205" t="b">
        <v>0</v>
      </c>
      <c r="W208" s="115" t="str">
        <f>CONCATENATE(L208,":",N208)</f>
        <v>DO3:30</v>
      </c>
      <c r="X208" s="40" t="str">
        <f ca="1">IFERROR(__xludf.DUMMYFUNCTION("VLOOKUP($D4,IMPORTRANGE(""1F5N2lheBqU_ssv2fEg7XSiyl0_Jtf24RQubw3IWp7fc"",""'LC-2 BOM'!C2:AF1000""),X$1,FALSE)"),"S13.2")</f>
        <v>S13.2</v>
      </c>
      <c r="Y208" s="40" t="str">
        <f ca="1">IFERROR(__xludf.DUMMYFUNCTION("VLOOKUP($D77,IMPORTRANGE(""1zGeY54V42y3h6ga3LEauokEcjIAfHuNXKCYKLfLWtMI"",""'LC-2 BOM'!C2:AF900""),Y$1,FALSE)"),"Valve, Electronic Solenoid")</f>
        <v>Valve, Electronic Solenoid</v>
      </c>
      <c r="Z208" s="40" t="str">
        <f ca="1">IFERROR(__xludf.DUMMYFUNCTION("VLOOKUP($D77,IMPORTRANGE(""1zGeY54V42y3h6ga3LEauokEcjIAfHuNXKCYKLfLWtMI"",""'LC-2 BOM'!C2:AF900""),Y$1,FALSE)"),"Valve, Electronic Solenoid")</f>
        <v>Valve, Electronic Solenoid</v>
      </c>
      <c r="AA208" s="40" t="str">
        <f ca="1">IFERROR(__xludf.DUMMYFUNCTION("VLOOKUP($D77,IMPORTRANGE(""1zGeY54V42y3h6ga3LEauokEcjIAfHuNXKCYKLfLWtMI"",""'LC-2 BOM'!C2:AF900""),Y$1,FALSE)"),"Valve, Electronic Solenoid")</f>
        <v>Valve, Electronic Solenoid</v>
      </c>
      <c r="AB208" s="40" t="str">
        <f ca="1">IFERROR(__xludf.DUMMYFUNCTION("VLOOKUP($D77,IMPORTRANGE(""1F5N2lheBqU_ssv2fEg7XSiyl0_Jtf24RQubw3IWp7fc"",""'LC-2 BOM'!C2:AF1000""),AB$1,FALSE)"),"WFF LC-2 Ejection/Jettison GN2 - MP-116")</f>
        <v>WFF LC-2 Ejection/Jettison GN2 - MP-116</v>
      </c>
      <c r="AC208" s="40" t="str">
        <f ca="1">IFERROR(__xludf.DUMMYFUNCTION("VLOOKUP($D77,IMPORTRANGE(""1F5N2lheBqU_ssv2fEg7XSiyl0_Jtf24RQubw3IWp7fc"",""'LC-2 BOM'!C2:AF1000""),AB$1,FALSE)"),"WFF LC-2 Ejection/Jettison GN2 - MP-116")</f>
        <v>WFF LC-2 Ejection/Jettison GN2 - MP-116</v>
      </c>
      <c r="AD208" s="40" t="str">
        <f ca="1">IFERROR(__xludf.DUMMYFUNCTION("VLOOKUP($D77,IMPORTRANGE(""1F5N2lheBqU_ssv2fEg7XSiyl0_Jtf24RQubw3IWp7fc"",""'LC-2 BOM'!C2:AF1000""),AB$1,FALSE)"),"WFF LC-2 Ejection/Jettison GN2 - MP-116")</f>
        <v>WFF LC-2 Ejection/Jettison GN2 - MP-116</v>
      </c>
      <c r="AE208" s="40" t="str">
        <f ca="1">IFERROR(__xludf.DUMMYFUNCTION("VLOOKUP($D77,IMPORTRANGE(""1F5N2lheBqU_ssv2fEg7XSiyl0_Jtf24RQubw3IWp7fc"",""'LC-2 BOM'!C2:AF1000""),AB$1,FALSE)"),"WFF LC-2 Ejection/Jettison GN2 - MP-116")</f>
        <v>WFF LC-2 Ejection/Jettison GN2 - MP-116</v>
      </c>
      <c r="AF208" s="40" t="str">
        <f ca="1">IFERROR(__xludf.DUMMYFUNCTION("VLOOKUP($D77,IMPORTRANGE(""1F5N2lheBqU_ssv2fEg7XSiyl0_Jtf24RQubw3IWp7fc"",""'LC-2 BOM'!C2:AF1000""),AB$1,FALSE)"),"WFF LC-2 Ejection/Jettison GN2 - MP-116")</f>
        <v>WFF LC-2 Ejection/Jettison GN2 - MP-116</v>
      </c>
      <c r="AG208" s="40" t="str">
        <f ca="1">IFERROR(__xludf.DUMMYFUNCTION("VLOOKUP($D77,IMPORTRANGE(""1F5N2lheBqU_ssv2fEg7XSiyl0_Jtf24RQubw3IWp7fc"",""'LC-2 BOM'!C2:AF1000""),AB$1,FALSE)"),"WFF LC-2 Ejection/Jettison GN2 - MP-116")</f>
        <v>WFF LC-2 Ejection/Jettison GN2 - MP-116</v>
      </c>
      <c r="AH208" s="40" t="str">
        <f ca="1">IFERROR(__xludf.DUMMYFUNCTION("VLOOKUP($D77,IMPORTRANGE(""1F5N2lheBqU_ssv2fEg7XSiyl0_Jtf24RQubw3IWp7fc"",""'LC-2 BOM'!C2:AF1000""),AB$1,FALSE)"),"WFF LC-2 Ejection/Jettison GN2 - MP-116")</f>
        <v>WFF LC-2 Ejection/Jettison GN2 - MP-116</v>
      </c>
      <c r="AI208" s="40" t="str">
        <f ca="1">IFERROR(__xludf.DUMMYFUNCTION("VLOOKUP($D77,IMPORTRANGE(""1F5N2lheBqU_ssv2fEg7XSiyl0_Jtf24RQubw3IWp7fc"",""'LC-2 BOM'!C2:AF1000""),AB$1,FALSE)"),"WFF LC-2 Ejection/Jettison GN2 - MP-116")</f>
        <v>WFF LC-2 Ejection/Jettison GN2 - MP-116</v>
      </c>
      <c r="AJ208" s="40" t="str">
        <f ca="1">IFERROR(__xludf.DUMMYFUNCTION("VLOOKUP($D77,IMPORTRANGE(""1F5N2lheBqU_ssv2fEg7XSiyl0_Jtf24RQubw3IWp7fc"",""'LC-2 BOM'!C2:AF1000""),AB$1,FALSE)"),"WFF LC-2 Ejection/Jettison GN2 - MP-116")</f>
        <v>WFF LC-2 Ejection/Jettison GN2 - MP-116</v>
      </c>
      <c r="AK208" s="40" t="str">
        <f ca="1">IFERROR(__xludf.DUMMYFUNCTION("VLOOKUP($D77,IMPORTRANGE(""1F5N2lheBqU_ssv2fEg7XSiyl0_Jtf24RQubw3IWp7fc"",""'LC-2 BOM'!C2:AF1000""),AB$1,FALSE)"),"WFF LC-2 Ejection/Jettison GN2 - MP-116")</f>
        <v>WFF LC-2 Ejection/Jettison GN2 - MP-116</v>
      </c>
      <c r="AL208" s="40" t="str">
        <f ca="1">IFERROR(__xludf.DUMMYFUNCTION("VLOOKUP($D77,IMPORTRANGE(""1F5N2lheBqU_ssv2fEg7XSiyl0_Jtf24RQubw3IWp7fc"",""'LC-2 BOM'!C2:AF1000""),AB$1,FALSE)"),"WFF LC-2 Ejection/Jettison GN2 - MP-116")</f>
        <v>WFF LC-2 Ejection/Jettison GN2 - MP-116</v>
      </c>
      <c r="AM208" s="40" t="str">
        <f ca="1">IFERROR(__xludf.DUMMYFUNCTION("VLOOKUP($D77,IMPORTRANGE(""1F5N2lheBqU_ssv2fEg7XSiyl0_Jtf24RQubw3IWp7fc"",""'LC-2 BOM'!C2:AF1000""),AB$1,FALSE)"),"WFF LC-2 Ejection/Jettison GN2 - MP-116")</f>
        <v>WFF LC-2 Ejection/Jettison GN2 - MP-116</v>
      </c>
      <c r="AN208" s="40" t="str">
        <f ca="1">IFERROR(__xludf.DUMMYFUNCTION("VLOOKUP($D77,IMPORTRANGE(""1F5N2lheBqU_ssv2fEg7XSiyl0_Jtf24RQubw3IWp7fc"",""'LC-2 BOM'!C2:AF1000""),AB$1,FALSE)"),"WFF LC-2 Ejection/Jettison GN2 - MP-116")</f>
        <v>WFF LC-2 Ejection/Jettison GN2 - MP-116</v>
      </c>
      <c r="AO208" s="40" t="str">
        <f ca="1">IFERROR(__xludf.DUMMYFUNCTION("VLOOKUP($D77,IMPORTRANGE(""1F5N2lheBqU_ssv2fEg7XSiyl0_Jtf24RQubw3IWp7fc"",""'LC-2 BOM'!C2:AF1000""),AB$1,FALSE)"),"WFF LC-2 Ejection/Jettison GN2 - MP-116")</f>
        <v>WFF LC-2 Ejection/Jettison GN2 - MP-116</v>
      </c>
      <c r="AP208" s="40" t="str">
        <f ca="1">IFERROR(__xludf.DUMMYFUNCTION("VLOOKUP($D77,IMPORTRANGE(""1F5N2lheBqU_ssv2fEg7XSiyl0_Jtf24RQubw3IWp7fc"",""'LC-2 BOM'!C2:AF1000""),AB$1,FALSE)"),"WFF LC-2 Ejection/Jettison GN2 - MP-116")</f>
        <v>WFF LC-2 Ejection/Jettison GN2 - MP-116</v>
      </c>
      <c r="AQ208" s="40" t="str">
        <f ca="1">IFERROR(__xludf.DUMMYFUNCTION("VLOOKUP($D77,IMPORTRANGE(""1F5N2lheBqU_ssv2fEg7XSiyl0_Jtf24RQubw3IWp7fc"",""'LC-2 BOM'!C2:AF1000""),AB$1,FALSE)"),"WFF LC-2 Ejection/Jettison GN2 - MP-116")</f>
        <v>WFF LC-2 Ejection/Jettison GN2 - MP-116</v>
      </c>
      <c r="AR208" s="40" t="str">
        <f ca="1">IFERROR(__xludf.DUMMYFUNCTION("VLOOKUP($D77,IMPORTRANGE(""1F5N2lheBqU_ssv2fEg7XSiyl0_Jtf24RQubw3IWp7fc"",""'LC-2 BOM'!C2:AF1000""),AB$1,FALSE)"),"WFF LC-2 Ejection/Jettison GN2 - MP-116")</f>
        <v>WFF LC-2 Ejection/Jettison GN2 - MP-116</v>
      </c>
      <c r="AS208" s="40" t="str">
        <f ca="1">IFERROR(__xludf.DUMMYFUNCTION("VLOOKUP($D77,IMPORTRANGE(""1F5N2lheBqU_ssv2fEg7XSiyl0_Jtf24RQubw3IWp7fc"",""'LC-2 BOM'!C2:AF1000""),AB$1,FALSE)"),"WFF LC-2 Ejection/Jettison GN2 - MP-116")</f>
        <v>WFF LC-2 Ejection/Jettison GN2 - MP-116</v>
      </c>
      <c r="AT208" s="40" t="str">
        <f ca="1">IFERROR(__xludf.DUMMYFUNCTION("VLOOKUP($D77,IMPORTRANGE(""1F5N2lheBqU_ssv2fEg7XSiyl0_Jtf24RQubw3IWp7fc"",""'LC-2 BOM'!C2:AF1000""),AB$1,FALSE)"),"WFF LC-2 Ejection/Jettison GN2 - MP-116")</f>
        <v>WFF LC-2 Ejection/Jettison GN2 - MP-116</v>
      </c>
      <c r="AU208" s="40" t="str">
        <f ca="1">IFERROR(__xludf.DUMMYFUNCTION("VLOOKUP($D77,IMPORTRANGE(""1F5N2lheBqU_ssv2fEg7XSiyl0_Jtf24RQubw3IWp7fc"",""'LC-2 BOM'!C2:AF1000""),AB$1,FALSE)"),"WFF LC-2 Ejection/Jettison GN2 - MP-116")</f>
        <v>WFF LC-2 Ejection/Jettison GN2 - MP-116</v>
      </c>
      <c r="AV208" s="40" t="str">
        <f ca="1">IFERROR(__xludf.DUMMYFUNCTION("VLOOKUP($D77,IMPORTRANGE(""1F5N2lheBqU_ssv2fEg7XSiyl0_Jtf24RQubw3IWp7fc"",""'LC-2 BOM'!C2:AF1000""),AB$1,FALSE)"),"WFF LC-2 Ejection/Jettison GN2 - MP-116")</f>
        <v>WFF LC-2 Ejection/Jettison GN2 - MP-116</v>
      </c>
      <c r="AW208" s="40" t="str">
        <f ca="1">IFERROR(__xludf.DUMMYFUNCTION("VLOOKUP($D77,IMPORTRANGE(""1F5N2lheBqU_ssv2fEg7XSiyl0_Jtf24RQubw3IWp7fc"",""'LC-2 BOM'!C2:AF1000""),AB$1,FALSE)"),"WFF LC-2 Ejection/Jettison GN2 - MP-116")</f>
        <v>WFF LC-2 Ejection/Jettison GN2 - MP-116</v>
      </c>
      <c r="AX208" s="40" t="str">
        <f ca="1">IFERROR(__xludf.DUMMYFUNCTION("VLOOKUP($D77,IMPORTRANGE(""1F5N2lheBqU_ssv2fEg7XSiyl0_Jtf24RQubw3IWp7fc"",""'LC-2 BOM'!C2:AF1000""),AB$1,FALSE)"),"WFF LC-2 Ejection/Jettison GN2 - MP-116")</f>
        <v>WFF LC-2 Ejection/Jettison GN2 - MP-116</v>
      </c>
      <c r="AY208" s="40" t="str">
        <f ca="1">IFERROR(__xludf.DUMMYFUNCTION("VLOOKUP($D77,IMPORTRANGE(""1F5N2lheBqU_ssv2fEg7XSiyl0_Jtf24RQubw3IWp7fc"",""'LC-2 BOM'!C2:AF1000""),AB$1,FALSE)"),"WFF LC-2 Ejection/Jettison GN2 - MP-116")</f>
        <v>WFF LC-2 Ejection/Jettison GN2 - MP-116</v>
      </c>
      <c r="AZ208" s="40" t="str">
        <f ca="1">IFERROR(__xludf.DUMMYFUNCTION("VLOOKUP($D77,IMPORTRANGE(""1F5N2lheBqU_ssv2fEg7XSiyl0_Jtf24RQubw3IWp7fc"",""'LC-2 BOM'!C2:AF1000""),AB$1,FALSE)"),"WFF LC-2 Ejection/Jettison GN2 - MP-116")</f>
        <v>WFF LC-2 Ejection/Jettison GN2 - MP-116</v>
      </c>
      <c r="BA208" s="40" t="str">
        <f ca="1">IFERROR(__xludf.DUMMYFUNCTION("VLOOKUP($D77,IMPORTRANGE(""1F5N2lheBqU_ssv2fEg7XSiyl0_Jtf24RQubw3IWp7fc"",""'LC-2 BOM'!C2:AF1000""),AB$1,FALSE)"),"WFF LC-2 Ejection/Jettison GN2 - MP-116")</f>
        <v>WFF LC-2 Ejection/Jettison GN2 - MP-116</v>
      </c>
    </row>
    <row r="209" spans="1:53" ht="14.25">
      <c r="A209" s="119" t="str">
        <f>CONCATENATE(VLOOKUP(E209,Systems,2,FALSE),"-",VLOOKUP(F209,Subsystems,2,FALSE),"-",VLOOKUP(G209,Components,2,FALSE),"-",VLOOKUP(R209,Metrics,2,FALSE),"-",B209)</f>
        <v>KTP-S2-SLD-B-596</v>
      </c>
      <c r="B209" s="99">
        <v>596</v>
      </c>
      <c r="C209" s="99" t="s">
        <v>561</v>
      </c>
      <c r="D209" s="119" t="s">
        <v>562</v>
      </c>
      <c r="E209" s="99" t="s">
        <v>530</v>
      </c>
      <c r="F209" s="99" t="s">
        <v>420</v>
      </c>
      <c r="G209" s="99" t="s">
        <v>557</v>
      </c>
      <c r="H209" s="99" t="s">
        <v>102</v>
      </c>
      <c r="I209" s="100" t="str">
        <f>VLOOKUP(L209,InterfaceCards,2,FALSE)</f>
        <v>C1</v>
      </c>
      <c r="J209" s="39" t="str">
        <f>VLOOKUP(I209,'REF - Interface Cards'!$F$2:$G$11,2,FALSE)</f>
        <v>CB1</v>
      </c>
      <c r="K209" s="267">
        <f>VLOOKUP(L209,InterfaceCards,3,FALSE)</f>
        <v>5</v>
      </c>
      <c r="L209" s="99" t="s">
        <v>240</v>
      </c>
      <c r="M209" s="99">
        <v>14</v>
      </c>
      <c r="N209" s="96" t="s">
        <v>237</v>
      </c>
      <c r="O209" s="99" t="s">
        <v>248</v>
      </c>
      <c r="P209" s="99" t="s">
        <v>248</v>
      </c>
      <c r="Q209" s="99" t="s">
        <v>253</v>
      </c>
      <c r="R209" s="119" t="s">
        <v>105</v>
      </c>
      <c r="S209" s="99" t="s">
        <v>96</v>
      </c>
      <c r="T209" s="100"/>
      <c r="U209" s="205"/>
      <c r="V209" s="205" t="b">
        <v>0</v>
      </c>
      <c r="W209" s="115" t="str">
        <f>CONCATENATE(L209,":",N209)</f>
        <v>DIO1:DO3</v>
      </c>
      <c r="X209" s="40" t="str">
        <f ca="1">IFERROR(__xludf.DUMMYFUNCTION("VLOOKUP($D4,IMPORTRANGE(""1F5N2lheBqU_ssv2fEg7XSiyl0_Jtf24RQubw3IWp7fc"",""'LC-2 BOM'!C2:AF1000""),X$1,FALSE)"),"S13.2")</f>
        <v>S13.2</v>
      </c>
      <c r="Y209" s="40" t="str">
        <f ca="1">IFERROR(__xludf.DUMMYFUNCTION("VLOOKUP($D114,IMPORTRANGE(""1F5N2lheBqU_ssv2fEg7XSiyl0_Jtf24RQubw3IWp7fc"",""'LC-2 BOM'!C2:AF900""),Y$1,FALSE)"),"Valve, Electronic Solenoid")</f>
        <v>Valve, Electronic Solenoid</v>
      </c>
      <c r="Z209" s="40" t="str">
        <f ca="1">IFERROR(__xludf.DUMMYFUNCTION("VLOOKUP($D114,IMPORTRANGE(""1F5N2lheBqU_ssv2fEg7XSiyl0_Jtf24RQubw3IWp7fc"",""'LC-2 BOM'!C2:AF900""),Y$1,FALSE)"),"Valve, Electronic Solenoid")</f>
        <v>Valve, Electronic Solenoid</v>
      </c>
      <c r="AA209" s="40" t="str">
        <f ca="1">IFERROR(__xludf.DUMMYFUNCTION("VLOOKUP($D114,IMPORTRANGE(""1F5N2lheBqU_ssv2fEg7XSiyl0_Jtf24RQubw3IWp7fc"",""'LC-2 BOM'!C2:AF900""),Y$1,FALSE)"),"Valve, Electronic Solenoid")</f>
        <v>Valve, Electronic Solenoid</v>
      </c>
      <c r="AB209" s="40" t="str">
        <f ca="1">IFERROR(__xludf.DUMMYFUNCTION("VLOOKUP($D114,IMPORTRANGE(""1F5N2lheBqU_ssv2fEg7XSiyl0_Jtf24RQubw3IWp7fc"",""'LC-2 BOM'!C2:AF1000""),AB$1,FALSE)"),"WFF Launch Mount S2 GN2 Supply and Purges - MP-115")</f>
        <v>WFF Launch Mount S2 GN2 Supply and Purges - MP-115</v>
      </c>
      <c r="AC209" s="40" t="str">
        <f ca="1">IFERROR(__xludf.DUMMYFUNCTION("VLOOKUP($D114,IMPORTRANGE(""1F5N2lheBqU_ssv2fEg7XSiyl0_Jtf24RQubw3IWp7fc"",""'LC-2 BOM'!C2:AF1000""),AB$1,FALSE)"),"WFF Launch Mount S2 GN2 Supply and Purges - MP-115")</f>
        <v>WFF Launch Mount S2 GN2 Supply and Purges - MP-115</v>
      </c>
      <c r="AD209" s="40" t="str">
        <f ca="1">IFERROR(__xludf.DUMMYFUNCTION("VLOOKUP($D114,IMPORTRANGE(""1F5N2lheBqU_ssv2fEg7XSiyl0_Jtf24RQubw3IWp7fc"",""'LC-2 BOM'!C2:AF1000""),AB$1,FALSE)"),"WFF Launch Mount S2 GN2 Supply and Purges - MP-115")</f>
        <v>WFF Launch Mount S2 GN2 Supply and Purges - MP-115</v>
      </c>
      <c r="AE209" s="40" t="str">
        <f ca="1">IFERROR(__xludf.DUMMYFUNCTION("VLOOKUP($D114,IMPORTRANGE(""1F5N2lheBqU_ssv2fEg7XSiyl0_Jtf24RQubw3IWp7fc"",""'LC-2 BOM'!C2:AF1000""),AB$1,FALSE)"),"WFF Launch Mount S2 GN2 Supply and Purges - MP-115")</f>
        <v>WFF Launch Mount S2 GN2 Supply and Purges - MP-115</v>
      </c>
      <c r="AF209" s="40" t="str">
        <f ca="1">IFERROR(__xludf.DUMMYFUNCTION("VLOOKUP($D114,IMPORTRANGE(""1F5N2lheBqU_ssv2fEg7XSiyl0_Jtf24RQubw3IWp7fc"",""'LC-2 BOM'!C2:AF1000""),AB$1,FALSE)"),"WFF Launch Mount S2 GN2 Supply and Purges - MP-115")</f>
        <v>WFF Launch Mount S2 GN2 Supply and Purges - MP-115</v>
      </c>
      <c r="AG209" s="40" t="str">
        <f ca="1">IFERROR(__xludf.DUMMYFUNCTION("VLOOKUP($D114,IMPORTRANGE(""1F5N2lheBqU_ssv2fEg7XSiyl0_Jtf24RQubw3IWp7fc"",""'LC-2 BOM'!C2:AF1000""),AB$1,FALSE)"),"WFF Launch Mount S2 GN2 Supply and Purges - MP-115")</f>
        <v>WFF Launch Mount S2 GN2 Supply and Purges - MP-115</v>
      </c>
      <c r="AH209" s="40" t="str">
        <f ca="1">IFERROR(__xludf.DUMMYFUNCTION("VLOOKUP($D114,IMPORTRANGE(""1F5N2lheBqU_ssv2fEg7XSiyl0_Jtf24RQubw3IWp7fc"",""'LC-2 BOM'!C2:AF1000""),AB$1,FALSE)"),"WFF Launch Mount S2 GN2 Supply and Purges - MP-115")</f>
        <v>WFF Launch Mount S2 GN2 Supply and Purges - MP-115</v>
      </c>
      <c r="AI209" s="40" t="str">
        <f ca="1">IFERROR(__xludf.DUMMYFUNCTION("VLOOKUP($D114,IMPORTRANGE(""1F5N2lheBqU_ssv2fEg7XSiyl0_Jtf24RQubw3IWp7fc"",""'LC-2 BOM'!C2:AF1000""),AB$1,FALSE)"),"WFF Launch Mount S2 GN2 Supply and Purges - MP-115")</f>
        <v>WFF Launch Mount S2 GN2 Supply and Purges - MP-115</v>
      </c>
      <c r="AJ209" s="40" t="str">
        <f ca="1">IFERROR(__xludf.DUMMYFUNCTION("VLOOKUP($D114,IMPORTRANGE(""1F5N2lheBqU_ssv2fEg7XSiyl0_Jtf24RQubw3IWp7fc"",""'LC-2 BOM'!C2:AF1000""),AB$1,FALSE)"),"WFF Launch Mount S2 GN2 Supply and Purges - MP-115")</f>
        <v>WFF Launch Mount S2 GN2 Supply and Purges - MP-115</v>
      </c>
      <c r="AK209" s="40" t="str">
        <f ca="1">IFERROR(__xludf.DUMMYFUNCTION("VLOOKUP($D114,IMPORTRANGE(""1F5N2lheBqU_ssv2fEg7XSiyl0_Jtf24RQubw3IWp7fc"",""'LC-2 BOM'!C2:AF1000""),AB$1,FALSE)"),"WFF Launch Mount S2 GN2 Supply and Purges - MP-115")</f>
        <v>WFF Launch Mount S2 GN2 Supply and Purges - MP-115</v>
      </c>
      <c r="AL209" s="40" t="str">
        <f ca="1">IFERROR(__xludf.DUMMYFUNCTION("VLOOKUP($D114,IMPORTRANGE(""1F5N2lheBqU_ssv2fEg7XSiyl0_Jtf24RQubw3IWp7fc"",""'LC-2 BOM'!C2:AF1000""),AB$1,FALSE)"),"WFF Launch Mount S2 GN2 Supply and Purges - MP-115")</f>
        <v>WFF Launch Mount S2 GN2 Supply and Purges - MP-115</v>
      </c>
      <c r="AM209" s="40" t="str">
        <f ca="1">IFERROR(__xludf.DUMMYFUNCTION("VLOOKUP($D114,IMPORTRANGE(""1F5N2lheBqU_ssv2fEg7XSiyl0_Jtf24RQubw3IWp7fc"",""'LC-2 BOM'!C2:AF1000""),AB$1,FALSE)"),"WFF Launch Mount S2 GN2 Supply and Purges - MP-115")</f>
        <v>WFF Launch Mount S2 GN2 Supply and Purges - MP-115</v>
      </c>
      <c r="AN209" s="40" t="str">
        <f ca="1">IFERROR(__xludf.DUMMYFUNCTION("VLOOKUP($D114,IMPORTRANGE(""1F5N2lheBqU_ssv2fEg7XSiyl0_Jtf24RQubw3IWp7fc"",""'LC-2 BOM'!C2:AF1000""),AB$1,FALSE)"),"WFF Launch Mount S2 GN2 Supply and Purges - MP-115")</f>
        <v>WFF Launch Mount S2 GN2 Supply and Purges - MP-115</v>
      </c>
      <c r="AO209" s="40" t="str">
        <f ca="1">IFERROR(__xludf.DUMMYFUNCTION("VLOOKUP($D114,IMPORTRANGE(""1F5N2lheBqU_ssv2fEg7XSiyl0_Jtf24RQubw3IWp7fc"",""'LC-2 BOM'!C2:AF1000""),AB$1,FALSE)"),"WFF Launch Mount S2 GN2 Supply and Purges - MP-115")</f>
        <v>WFF Launch Mount S2 GN2 Supply and Purges - MP-115</v>
      </c>
      <c r="AP209" s="40" t="str">
        <f ca="1">IFERROR(__xludf.DUMMYFUNCTION("VLOOKUP($D114,IMPORTRANGE(""1F5N2lheBqU_ssv2fEg7XSiyl0_Jtf24RQubw3IWp7fc"",""'LC-2 BOM'!C2:AF1000""),AB$1,FALSE)"),"WFF Launch Mount S2 GN2 Supply and Purges - MP-115")</f>
        <v>WFF Launch Mount S2 GN2 Supply and Purges - MP-115</v>
      </c>
      <c r="AQ209" s="40" t="str">
        <f ca="1">IFERROR(__xludf.DUMMYFUNCTION("VLOOKUP($D114,IMPORTRANGE(""1F5N2lheBqU_ssv2fEg7XSiyl0_Jtf24RQubw3IWp7fc"",""'LC-2 BOM'!C2:AF1000""),AB$1,FALSE)"),"WFF Launch Mount S2 GN2 Supply and Purges - MP-115")</f>
        <v>WFF Launch Mount S2 GN2 Supply and Purges - MP-115</v>
      </c>
      <c r="AR209" s="40" t="str">
        <f ca="1">IFERROR(__xludf.DUMMYFUNCTION("VLOOKUP($D114,IMPORTRANGE(""1F5N2lheBqU_ssv2fEg7XSiyl0_Jtf24RQubw3IWp7fc"",""'LC-2 BOM'!C2:AF1000""),AB$1,FALSE)"),"WFF Launch Mount S2 GN2 Supply and Purges - MP-115")</f>
        <v>WFF Launch Mount S2 GN2 Supply and Purges - MP-115</v>
      </c>
      <c r="AS209" s="40" t="str">
        <f ca="1">IFERROR(__xludf.DUMMYFUNCTION("VLOOKUP($D114,IMPORTRANGE(""1F5N2lheBqU_ssv2fEg7XSiyl0_Jtf24RQubw3IWp7fc"",""'LC-2 BOM'!C2:AF1000""),AB$1,FALSE)"),"WFF Launch Mount S2 GN2 Supply and Purges - MP-115")</f>
        <v>WFF Launch Mount S2 GN2 Supply and Purges - MP-115</v>
      </c>
      <c r="AT209" s="40" t="str">
        <f ca="1">IFERROR(__xludf.DUMMYFUNCTION("VLOOKUP($D114,IMPORTRANGE(""1F5N2lheBqU_ssv2fEg7XSiyl0_Jtf24RQubw3IWp7fc"",""'LC-2 BOM'!C2:AF1000""),AB$1,FALSE)"),"WFF Launch Mount S2 GN2 Supply and Purges - MP-115")</f>
        <v>WFF Launch Mount S2 GN2 Supply and Purges - MP-115</v>
      </c>
      <c r="AU209" s="40" t="str">
        <f ca="1">IFERROR(__xludf.DUMMYFUNCTION("VLOOKUP($D114,IMPORTRANGE(""1F5N2lheBqU_ssv2fEg7XSiyl0_Jtf24RQubw3IWp7fc"",""'LC-2 BOM'!C2:AF1000""),AB$1,FALSE)"),"WFF Launch Mount S2 GN2 Supply and Purges - MP-115")</f>
        <v>WFF Launch Mount S2 GN2 Supply and Purges - MP-115</v>
      </c>
      <c r="AV209" s="40" t="str">
        <f ca="1">IFERROR(__xludf.DUMMYFUNCTION("VLOOKUP($D114,IMPORTRANGE(""1F5N2lheBqU_ssv2fEg7XSiyl0_Jtf24RQubw3IWp7fc"",""'LC-2 BOM'!C2:AF1000""),AB$1,FALSE)"),"WFF Launch Mount S2 GN2 Supply and Purges - MP-115")</f>
        <v>WFF Launch Mount S2 GN2 Supply and Purges - MP-115</v>
      </c>
      <c r="AW209" s="40" t="str">
        <f ca="1">IFERROR(__xludf.DUMMYFUNCTION("VLOOKUP($D114,IMPORTRANGE(""1F5N2lheBqU_ssv2fEg7XSiyl0_Jtf24RQubw3IWp7fc"",""'LC-2 BOM'!C2:AF1000""),AB$1,FALSE)"),"WFF Launch Mount S2 GN2 Supply and Purges - MP-115")</f>
        <v>WFF Launch Mount S2 GN2 Supply and Purges - MP-115</v>
      </c>
      <c r="AX209" s="40" t="str">
        <f ca="1">IFERROR(__xludf.DUMMYFUNCTION("VLOOKUP($D114,IMPORTRANGE(""1F5N2lheBqU_ssv2fEg7XSiyl0_Jtf24RQubw3IWp7fc"",""'LC-2 BOM'!C2:AF1000""),AB$1,FALSE)"),"WFF Launch Mount S2 GN2 Supply and Purges - MP-115")</f>
        <v>WFF Launch Mount S2 GN2 Supply and Purges - MP-115</v>
      </c>
      <c r="AY209" s="40" t="str">
        <f ca="1">IFERROR(__xludf.DUMMYFUNCTION("VLOOKUP($D114,IMPORTRANGE(""1F5N2lheBqU_ssv2fEg7XSiyl0_Jtf24RQubw3IWp7fc"",""'LC-2 BOM'!C2:AF1000""),AB$1,FALSE)"),"WFF Launch Mount S2 GN2 Supply and Purges - MP-115")</f>
        <v>WFF Launch Mount S2 GN2 Supply and Purges - MP-115</v>
      </c>
      <c r="AZ209" s="40" t="str">
        <f ca="1">IFERROR(__xludf.DUMMYFUNCTION("VLOOKUP($D114,IMPORTRANGE(""1F5N2lheBqU_ssv2fEg7XSiyl0_Jtf24RQubw3IWp7fc"",""'LC-2 BOM'!C2:AF1000""),AB$1,FALSE)"),"WFF Launch Mount S2 GN2 Supply and Purges - MP-115")</f>
        <v>WFF Launch Mount S2 GN2 Supply and Purges - MP-115</v>
      </c>
      <c r="BA209" s="40" t="str">
        <f ca="1">IFERROR(__xludf.DUMMYFUNCTION("VLOOKUP($D114,IMPORTRANGE(""1F5N2lheBqU_ssv2fEg7XSiyl0_Jtf24RQubw3IWp7fc"",""'LC-2 BOM'!C2:AF1000""),AB$1,FALSE)"),"WFF Launch Mount S2 GN2 Supply and Purges - MP-115")</f>
        <v>WFF Launch Mount S2 GN2 Supply and Purges - MP-115</v>
      </c>
    </row>
    <row r="210" spans="1:53" ht="14.25">
      <c r="A210" s="119" t="str">
        <f>CONCATENATE(VLOOKUP(E210,Systems,2,FALSE),"-",VLOOKUP(F210,Subsystems,2,FALSE),"-",VLOOKUP(G210,Components,2,FALSE),"-",VLOOKUP(R210,Metrics,2,FALSE),"-",B210)</f>
        <v>KTP-S2-SLD-B-597</v>
      </c>
      <c r="B210" s="99">
        <v>597</v>
      </c>
      <c r="C210" s="99" t="s">
        <v>563</v>
      </c>
      <c r="D210" s="119" t="s">
        <v>564</v>
      </c>
      <c r="E210" s="99" t="s">
        <v>530</v>
      </c>
      <c r="F210" s="99" t="s">
        <v>420</v>
      </c>
      <c r="G210" s="99" t="s">
        <v>557</v>
      </c>
      <c r="H210" s="99" t="s">
        <v>102</v>
      </c>
      <c r="I210" s="100" t="str">
        <f>VLOOKUP(L210,InterfaceCards,2,FALSE)</f>
        <v>C1</v>
      </c>
      <c r="J210" s="39" t="str">
        <f>VLOOKUP(I210,'REF - Interface Cards'!$F$2:$G$11,2,FALSE)</f>
        <v>CB1</v>
      </c>
      <c r="K210" s="267">
        <f>VLOOKUP(L210,InterfaceCards,3,FALSE)</f>
        <v>5</v>
      </c>
      <c r="L210" s="99" t="s">
        <v>240</v>
      </c>
      <c r="M210" s="99">
        <v>15</v>
      </c>
      <c r="N210" s="96" t="s">
        <v>565</v>
      </c>
      <c r="O210" s="99" t="s">
        <v>248</v>
      </c>
      <c r="P210" s="99" t="s">
        <v>248</v>
      </c>
      <c r="Q210" s="99" t="s">
        <v>253</v>
      </c>
      <c r="R210" s="119" t="s">
        <v>105</v>
      </c>
      <c r="S210" s="99" t="s">
        <v>96</v>
      </c>
      <c r="T210" s="100"/>
      <c r="U210" s="205"/>
      <c r="V210" s="205" t="b">
        <v>0</v>
      </c>
      <c r="W210" s="115" t="str">
        <f>CONCATENATE(L210,":",N210)</f>
        <v>DIO1:DO4</v>
      </c>
      <c r="X210" s="40" t="str">
        <f ca="1">IFERROR(__xludf.DUMMYFUNCTION("VLOOKUP($D4,IMPORTRANGE(""1F5N2lheBqU_ssv2fEg7XSiyl0_Jtf24RQubw3IWp7fc"",""'LC-2 BOM'!C2:AF1000""),X$1,FALSE)"),"S13.2")</f>
        <v>S13.2</v>
      </c>
      <c r="Y210" s="40" t="str">
        <f ca="1">IFERROR(__xludf.DUMMYFUNCTION("VLOOKUP($D115,IMPORTRANGE(""1F5N2lheBqU_ssv2fEg7XSiyl0_Jtf24RQubw3IWp7fc"",""'LC-2 BOM'!C2:AF900""),Y$1,FALSE)"),"Valve, Electronic Solenoid")</f>
        <v>Valve, Electronic Solenoid</v>
      </c>
      <c r="Z210" s="40" t="str">
        <f ca="1">IFERROR(__xludf.DUMMYFUNCTION("VLOOKUP($D115,IMPORTRANGE(""1F5N2lheBqU_ssv2fEg7XSiyl0_Jtf24RQubw3IWp7fc"",""'LC-2 BOM'!C2:AF900""),Y$1,FALSE)"),"Valve, Electronic Solenoid")</f>
        <v>Valve, Electronic Solenoid</v>
      </c>
      <c r="AA210" s="40" t="str">
        <f ca="1">IFERROR(__xludf.DUMMYFUNCTION("VLOOKUP($D115,IMPORTRANGE(""1F5N2lheBqU_ssv2fEg7XSiyl0_Jtf24RQubw3IWp7fc"",""'LC-2 BOM'!C2:AF900""),Y$1,FALSE)"),"Valve, Electronic Solenoid")</f>
        <v>Valve, Electronic Solenoid</v>
      </c>
      <c r="AB210" s="40" t="str">
        <f ca="1">IFERROR(__xludf.DUMMYFUNCTION("VLOOKUP($D115,IMPORTRANGE(""1F5N2lheBqU_ssv2fEg7XSiyl0_Jtf24RQubw3IWp7fc"",""'LC-2 BOM'!C2:AF1000""),AB$1,FALSE)"),"WFF Launch Mount S2 GN2 Supply and Purges - MP-115")</f>
        <v>WFF Launch Mount S2 GN2 Supply and Purges - MP-115</v>
      </c>
      <c r="AC210" s="40" t="str">
        <f ca="1">IFERROR(__xludf.DUMMYFUNCTION("VLOOKUP($D115,IMPORTRANGE(""1F5N2lheBqU_ssv2fEg7XSiyl0_Jtf24RQubw3IWp7fc"",""'LC-2 BOM'!C2:AF1000""),AB$1,FALSE)"),"WFF Launch Mount S2 GN2 Supply and Purges - MP-115")</f>
        <v>WFF Launch Mount S2 GN2 Supply and Purges - MP-115</v>
      </c>
      <c r="AD210" s="40" t="str">
        <f ca="1">IFERROR(__xludf.DUMMYFUNCTION("VLOOKUP($D115,IMPORTRANGE(""1F5N2lheBqU_ssv2fEg7XSiyl0_Jtf24RQubw3IWp7fc"",""'LC-2 BOM'!C2:AF1000""),AB$1,FALSE)"),"WFF Launch Mount S2 GN2 Supply and Purges - MP-115")</f>
        <v>WFF Launch Mount S2 GN2 Supply and Purges - MP-115</v>
      </c>
      <c r="AE210" s="40" t="str">
        <f ca="1">IFERROR(__xludf.DUMMYFUNCTION("VLOOKUP($D115,IMPORTRANGE(""1F5N2lheBqU_ssv2fEg7XSiyl0_Jtf24RQubw3IWp7fc"",""'LC-2 BOM'!C2:AF1000""),AB$1,FALSE)"),"WFF Launch Mount S2 GN2 Supply and Purges - MP-115")</f>
        <v>WFF Launch Mount S2 GN2 Supply and Purges - MP-115</v>
      </c>
      <c r="AF210" s="40" t="str">
        <f ca="1">IFERROR(__xludf.DUMMYFUNCTION("VLOOKUP($D115,IMPORTRANGE(""1F5N2lheBqU_ssv2fEg7XSiyl0_Jtf24RQubw3IWp7fc"",""'LC-2 BOM'!C2:AF1000""),AB$1,FALSE)"),"WFF Launch Mount S2 GN2 Supply and Purges - MP-115")</f>
        <v>WFF Launch Mount S2 GN2 Supply and Purges - MP-115</v>
      </c>
      <c r="AG210" s="40" t="str">
        <f ca="1">IFERROR(__xludf.DUMMYFUNCTION("VLOOKUP($D115,IMPORTRANGE(""1F5N2lheBqU_ssv2fEg7XSiyl0_Jtf24RQubw3IWp7fc"",""'LC-2 BOM'!C2:AF1000""),AB$1,FALSE)"),"WFF Launch Mount S2 GN2 Supply and Purges - MP-115")</f>
        <v>WFF Launch Mount S2 GN2 Supply and Purges - MP-115</v>
      </c>
      <c r="AH210" s="40" t="str">
        <f ca="1">IFERROR(__xludf.DUMMYFUNCTION("VLOOKUP($D115,IMPORTRANGE(""1F5N2lheBqU_ssv2fEg7XSiyl0_Jtf24RQubw3IWp7fc"",""'LC-2 BOM'!C2:AF1000""),AB$1,FALSE)"),"WFF Launch Mount S2 GN2 Supply and Purges - MP-115")</f>
        <v>WFF Launch Mount S2 GN2 Supply and Purges - MP-115</v>
      </c>
      <c r="AI210" s="40" t="str">
        <f ca="1">IFERROR(__xludf.DUMMYFUNCTION("VLOOKUP($D115,IMPORTRANGE(""1F5N2lheBqU_ssv2fEg7XSiyl0_Jtf24RQubw3IWp7fc"",""'LC-2 BOM'!C2:AF1000""),AB$1,FALSE)"),"WFF Launch Mount S2 GN2 Supply and Purges - MP-115")</f>
        <v>WFF Launch Mount S2 GN2 Supply and Purges - MP-115</v>
      </c>
      <c r="AJ210" s="40" t="str">
        <f ca="1">IFERROR(__xludf.DUMMYFUNCTION("VLOOKUP($D115,IMPORTRANGE(""1F5N2lheBqU_ssv2fEg7XSiyl0_Jtf24RQubw3IWp7fc"",""'LC-2 BOM'!C2:AF1000""),AB$1,FALSE)"),"WFF Launch Mount S2 GN2 Supply and Purges - MP-115")</f>
        <v>WFF Launch Mount S2 GN2 Supply and Purges - MP-115</v>
      </c>
      <c r="AK210" s="40" t="str">
        <f ca="1">IFERROR(__xludf.DUMMYFUNCTION("VLOOKUP($D115,IMPORTRANGE(""1F5N2lheBqU_ssv2fEg7XSiyl0_Jtf24RQubw3IWp7fc"",""'LC-2 BOM'!C2:AF1000""),AB$1,FALSE)"),"WFF Launch Mount S2 GN2 Supply and Purges - MP-115")</f>
        <v>WFF Launch Mount S2 GN2 Supply and Purges - MP-115</v>
      </c>
      <c r="AL210" s="40" t="str">
        <f ca="1">IFERROR(__xludf.DUMMYFUNCTION("VLOOKUP($D115,IMPORTRANGE(""1F5N2lheBqU_ssv2fEg7XSiyl0_Jtf24RQubw3IWp7fc"",""'LC-2 BOM'!C2:AF1000""),AB$1,FALSE)"),"WFF Launch Mount S2 GN2 Supply and Purges - MP-115")</f>
        <v>WFF Launch Mount S2 GN2 Supply and Purges - MP-115</v>
      </c>
      <c r="AM210" s="40" t="str">
        <f ca="1">IFERROR(__xludf.DUMMYFUNCTION("VLOOKUP($D115,IMPORTRANGE(""1F5N2lheBqU_ssv2fEg7XSiyl0_Jtf24RQubw3IWp7fc"",""'LC-2 BOM'!C2:AF1000""),AB$1,FALSE)"),"WFF Launch Mount S2 GN2 Supply and Purges - MP-115")</f>
        <v>WFF Launch Mount S2 GN2 Supply and Purges - MP-115</v>
      </c>
      <c r="AN210" s="40" t="str">
        <f ca="1">IFERROR(__xludf.DUMMYFUNCTION("VLOOKUP($D115,IMPORTRANGE(""1F5N2lheBqU_ssv2fEg7XSiyl0_Jtf24RQubw3IWp7fc"",""'LC-2 BOM'!C2:AF1000""),AB$1,FALSE)"),"WFF Launch Mount S2 GN2 Supply and Purges - MP-115")</f>
        <v>WFF Launch Mount S2 GN2 Supply and Purges - MP-115</v>
      </c>
      <c r="AO210" s="40" t="str">
        <f ca="1">IFERROR(__xludf.DUMMYFUNCTION("VLOOKUP($D115,IMPORTRANGE(""1F5N2lheBqU_ssv2fEg7XSiyl0_Jtf24RQubw3IWp7fc"",""'LC-2 BOM'!C2:AF1000""),AB$1,FALSE)"),"WFF Launch Mount S2 GN2 Supply and Purges - MP-115")</f>
        <v>WFF Launch Mount S2 GN2 Supply and Purges - MP-115</v>
      </c>
      <c r="AP210" s="40" t="str">
        <f ca="1">IFERROR(__xludf.DUMMYFUNCTION("VLOOKUP($D115,IMPORTRANGE(""1F5N2lheBqU_ssv2fEg7XSiyl0_Jtf24RQubw3IWp7fc"",""'LC-2 BOM'!C2:AF1000""),AB$1,FALSE)"),"WFF Launch Mount S2 GN2 Supply and Purges - MP-115")</f>
        <v>WFF Launch Mount S2 GN2 Supply and Purges - MP-115</v>
      </c>
      <c r="AQ210" s="40" t="str">
        <f ca="1">IFERROR(__xludf.DUMMYFUNCTION("VLOOKUP($D115,IMPORTRANGE(""1F5N2lheBqU_ssv2fEg7XSiyl0_Jtf24RQubw3IWp7fc"",""'LC-2 BOM'!C2:AF1000""),AB$1,FALSE)"),"WFF Launch Mount S2 GN2 Supply and Purges - MP-115")</f>
        <v>WFF Launch Mount S2 GN2 Supply and Purges - MP-115</v>
      </c>
      <c r="AR210" s="40" t="str">
        <f ca="1">IFERROR(__xludf.DUMMYFUNCTION("VLOOKUP($D115,IMPORTRANGE(""1F5N2lheBqU_ssv2fEg7XSiyl0_Jtf24RQubw3IWp7fc"",""'LC-2 BOM'!C2:AF1000""),AB$1,FALSE)"),"WFF Launch Mount S2 GN2 Supply and Purges - MP-115")</f>
        <v>WFF Launch Mount S2 GN2 Supply and Purges - MP-115</v>
      </c>
      <c r="AS210" s="40" t="str">
        <f ca="1">IFERROR(__xludf.DUMMYFUNCTION("VLOOKUP($D115,IMPORTRANGE(""1F5N2lheBqU_ssv2fEg7XSiyl0_Jtf24RQubw3IWp7fc"",""'LC-2 BOM'!C2:AF1000""),AB$1,FALSE)"),"WFF Launch Mount S2 GN2 Supply and Purges - MP-115")</f>
        <v>WFF Launch Mount S2 GN2 Supply and Purges - MP-115</v>
      </c>
      <c r="AT210" s="40" t="str">
        <f ca="1">IFERROR(__xludf.DUMMYFUNCTION("VLOOKUP($D115,IMPORTRANGE(""1F5N2lheBqU_ssv2fEg7XSiyl0_Jtf24RQubw3IWp7fc"",""'LC-2 BOM'!C2:AF1000""),AB$1,FALSE)"),"WFF Launch Mount S2 GN2 Supply and Purges - MP-115")</f>
        <v>WFF Launch Mount S2 GN2 Supply and Purges - MP-115</v>
      </c>
      <c r="AU210" s="40" t="str">
        <f ca="1">IFERROR(__xludf.DUMMYFUNCTION("VLOOKUP($D115,IMPORTRANGE(""1F5N2lheBqU_ssv2fEg7XSiyl0_Jtf24RQubw3IWp7fc"",""'LC-2 BOM'!C2:AF1000""),AB$1,FALSE)"),"WFF Launch Mount S2 GN2 Supply and Purges - MP-115")</f>
        <v>WFF Launch Mount S2 GN2 Supply and Purges - MP-115</v>
      </c>
      <c r="AV210" s="40" t="str">
        <f ca="1">IFERROR(__xludf.DUMMYFUNCTION("VLOOKUP($D115,IMPORTRANGE(""1F5N2lheBqU_ssv2fEg7XSiyl0_Jtf24RQubw3IWp7fc"",""'LC-2 BOM'!C2:AF1000""),AB$1,FALSE)"),"WFF Launch Mount S2 GN2 Supply and Purges - MP-115")</f>
        <v>WFF Launch Mount S2 GN2 Supply and Purges - MP-115</v>
      </c>
      <c r="AW210" s="40" t="str">
        <f ca="1">IFERROR(__xludf.DUMMYFUNCTION("VLOOKUP($D115,IMPORTRANGE(""1F5N2lheBqU_ssv2fEg7XSiyl0_Jtf24RQubw3IWp7fc"",""'LC-2 BOM'!C2:AF1000""),AB$1,FALSE)"),"WFF Launch Mount S2 GN2 Supply and Purges - MP-115")</f>
        <v>WFF Launch Mount S2 GN2 Supply and Purges - MP-115</v>
      </c>
      <c r="AX210" s="40" t="str">
        <f ca="1">IFERROR(__xludf.DUMMYFUNCTION("VLOOKUP($D115,IMPORTRANGE(""1F5N2lheBqU_ssv2fEg7XSiyl0_Jtf24RQubw3IWp7fc"",""'LC-2 BOM'!C2:AF1000""),AB$1,FALSE)"),"WFF Launch Mount S2 GN2 Supply and Purges - MP-115")</f>
        <v>WFF Launch Mount S2 GN2 Supply and Purges - MP-115</v>
      </c>
      <c r="AY210" s="40" t="str">
        <f ca="1">IFERROR(__xludf.DUMMYFUNCTION("VLOOKUP($D115,IMPORTRANGE(""1F5N2lheBqU_ssv2fEg7XSiyl0_Jtf24RQubw3IWp7fc"",""'LC-2 BOM'!C2:AF1000""),AB$1,FALSE)"),"WFF Launch Mount S2 GN2 Supply and Purges - MP-115")</f>
        <v>WFF Launch Mount S2 GN2 Supply and Purges - MP-115</v>
      </c>
      <c r="AZ210" s="40" t="str">
        <f ca="1">IFERROR(__xludf.DUMMYFUNCTION("VLOOKUP($D115,IMPORTRANGE(""1F5N2lheBqU_ssv2fEg7XSiyl0_Jtf24RQubw3IWp7fc"",""'LC-2 BOM'!C2:AF1000""),AB$1,FALSE)"),"WFF Launch Mount S2 GN2 Supply and Purges - MP-115")</f>
        <v>WFF Launch Mount S2 GN2 Supply and Purges - MP-115</v>
      </c>
      <c r="BA210" s="40" t="str">
        <f ca="1">IFERROR(__xludf.DUMMYFUNCTION("VLOOKUP($D115,IMPORTRANGE(""1F5N2lheBqU_ssv2fEg7XSiyl0_Jtf24RQubw3IWp7fc"",""'LC-2 BOM'!C2:AF1000""),AB$1,FALSE)"),"WFF Launch Mount S2 GN2 Supply and Purges - MP-115")</f>
        <v>WFF Launch Mount S2 GN2 Supply and Purges - MP-115</v>
      </c>
    </row>
    <row r="211" spans="1:53" ht="14.25">
      <c r="A211" s="119" t="str">
        <f>CONCATENATE(VLOOKUP(E211,Systems,2,FALSE),"-",VLOOKUP(F211,Subsystems,2,FALSE),"-",VLOOKUP(G211,Components,2,FALSE),"-",VLOOKUP(R211,Metrics,2,FALSE),"-",B211)</f>
        <v>KTP-S2-SLD-B-598</v>
      </c>
      <c r="B211" s="99">
        <v>598</v>
      </c>
      <c r="C211" s="273" t="s">
        <v>566</v>
      </c>
      <c r="D211" s="119" t="s">
        <v>567</v>
      </c>
      <c r="E211" s="99" t="s">
        <v>530</v>
      </c>
      <c r="F211" s="99" t="s">
        <v>420</v>
      </c>
      <c r="G211" s="99" t="s">
        <v>557</v>
      </c>
      <c r="H211" s="99" t="s">
        <v>102</v>
      </c>
      <c r="I211" s="100" t="str">
        <f>VLOOKUP(L211,InterfaceCards,2,FALSE)</f>
        <v>C1</v>
      </c>
      <c r="J211" s="39" t="str">
        <f>VLOOKUP(I211,'REF - Interface Cards'!$F$2:$G$11,2,FALSE)</f>
        <v>CB1</v>
      </c>
      <c r="K211" s="267">
        <f>VLOOKUP(L211,InterfaceCards,3,FALSE)</f>
        <v>5</v>
      </c>
      <c r="L211" s="99" t="s">
        <v>240</v>
      </c>
      <c r="M211" s="99">
        <v>16</v>
      </c>
      <c r="N211" s="96" t="s">
        <v>568</v>
      </c>
      <c r="O211" s="99" t="s">
        <v>248</v>
      </c>
      <c r="P211" s="99" t="s">
        <v>248</v>
      </c>
      <c r="Q211" s="99" t="s">
        <v>253</v>
      </c>
      <c r="R211" s="119" t="s">
        <v>105</v>
      </c>
      <c r="S211" s="99" t="s">
        <v>96</v>
      </c>
      <c r="T211" s="100"/>
      <c r="U211" s="205"/>
      <c r="V211" s="205" t="b">
        <v>0</v>
      </c>
      <c r="W211" s="115" t="str">
        <f>CONCATENATE(L211,":",N211)</f>
        <v>DIO1:DO5</v>
      </c>
      <c r="X211" s="40" t="str">
        <f ca="1">IFERROR(__xludf.DUMMYFUNCTION("VLOOKUP($D4,IMPORTRANGE(""1F5N2lheBqU_ssv2fEg7XSiyl0_Jtf24RQubw3IWp7fc"",""'LC-2 BOM'!C2:AF1000""),X$1,FALSE)"),"S13.2")</f>
        <v>S13.2</v>
      </c>
      <c r="Y211" s="40" t="str">
        <f ca="1">IFERROR(__xludf.DUMMYFUNCTION("VLOOKUP($D116,IMPORTRANGE(""1F5N2lheBqU_ssv2fEg7XSiyl0_Jtf24RQubw3IWp7fc"",""'LC-2 BOM'!C2:AF900""),Y$1,FALSE)"),"Valve, Electronic Solenoid")</f>
        <v>Valve, Electronic Solenoid</v>
      </c>
      <c r="Z211" s="40" t="str">
        <f ca="1">IFERROR(__xludf.DUMMYFUNCTION("VLOOKUP($D116,IMPORTRANGE(""1F5N2lheBqU_ssv2fEg7XSiyl0_Jtf24RQubw3IWp7fc"",""'LC-2 BOM'!C2:AF900""),Y$1,FALSE)"),"Valve, Electronic Solenoid")</f>
        <v>Valve, Electronic Solenoid</v>
      </c>
      <c r="AA211" s="40" t="str">
        <f ca="1">IFERROR(__xludf.DUMMYFUNCTION("VLOOKUP($D116,IMPORTRANGE(""1F5N2lheBqU_ssv2fEg7XSiyl0_Jtf24RQubw3IWp7fc"",""'LC-2 BOM'!C2:AF900""),Y$1,FALSE)"),"Valve, Electronic Solenoid")</f>
        <v>Valve, Electronic Solenoid</v>
      </c>
      <c r="AB211" s="40" t="str">
        <f ca="1">IFERROR(__xludf.DUMMYFUNCTION("VLOOKUP($D116,IMPORTRANGE(""1F5N2lheBqU_ssv2fEg7XSiyl0_Jtf24RQubw3IWp7fc"",""'LC-2 BOM'!C2:AF1000""),AB$1,FALSE)"),"WFF Launch Mount S2 GN2 Supply and Purges - MP-115")</f>
        <v>WFF Launch Mount S2 GN2 Supply and Purges - MP-115</v>
      </c>
      <c r="AC211" s="40" t="str">
        <f ca="1">IFERROR(__xludf.DUMMYFUNCTION("VLOOKUP($D116,IMPORTRANGE(""1F5N2lheBqU_ssv2fEg7XSiyl0_Jtf24RQubw3IWp7fc"",""'LC-2 BOM'!C2:AF1000""),AB$1,FALSE)"),"WFF Launch Mount S2 GN2 Supply and Purges - MP-115")</f>
        <v>WFF Launch Mount S2 GN2 Supply and Purges - MP-115</v>
      </c>
      <c r="AD211" s="40" t="str">
        <f ca="1">IFERROR(__xludf.DUMMYFUNCTION("VLOOKUP($D116,IMPORTRANGE(""1F5N2lheBqU_ssv2fEg7XSiyl0_Jtf24RQubw3IWp7fc"",""'LC-2 BOM'!C2:AF1000""),AB$1,FALSE)"),"WFF Launch Mount S2 GN2 Supply and Purges - MP-115")</f>
        <v>WFF Launch Mount S2 GN2 Supply and Purges - MP-115</v>
      </c>
      <c r="AE211" s="40" t="str">
        <f ca="1">IFERROR(__xludf.DUMMYFUNCTION("VLOOKUP($D116,IMPORTRANGE(""1F5N2lheBqU_ssv2fEg7XSiyl0_Jtf24RQubw3IWp7fc"",""'LC-2 BOM'!C2:AF1000""),AB$1,FALSE)"),"WFF Launch Mount S2 GN2 Supply and Purges - MP-115")</f>
        <v>WFF Launch Mount S2 GN2 Supply and Purges - MP-115</v>
      </c>
      <c r="AF211" s="40" t="str">
        <f ca="1">IFERROR(__xludf.DUMMYFUNCTION("VLOOKUP($D116,IMPORTRANGE(""1F5N2lheBqU_ssv2fEg7XSiyl0_Jtf24RQubw3IWp7fc"",""'LC-2 BOM'!C2:AF1000""),AB$1,FALSE)"),"WFF Launch Mount S2 GN2 Supply and Purges - MP-115")</f>
        <v>WFF Launch Mount S2 GN2 Supply and Purges - MP-115</v>
      </c>
      <c r="AG211" s="40" t="str">
        <f ca="1">IFERROR(__xludf.DUMMYFUNCTION("VLOOKUP($D116,IMPORTRANGE(""1F5N2lheBqU_ssv2fEg7XSiyl0_Jtf24RQubw3IWp7fc"",""'LC-2 BOM'!C2:AF1000""),AB$1,FALSE)"),"WFF Launch Mount S2 GN2 Supply and Purges - MP-115")</f>
        <v>WFF Launch Mount S2 GN2 Supply and Purges - MP-115</v>
      </c>
      <c r="AH211" s="40" t="str">
        <f ca="1">IFERROR(__xludf.DUMMYFUNCTION("VLOOKUP($D116,IMPORTRANGE(""1F5N2lheBqU_ssv2fEg7XSiyl0_Jtf24RQubw3IWp7fc"",""'LC-2 BOM'!C2:AF1000""),AB$1,FALSE)"),"WFF Launch Mount S2 GN2 Supply and Purges - MP-115")</f>
        <v>WFF Launch Mount S2 GN2 Supply and Purges - MP-115</v>
      </c>
      <c r="AI211" s="40" t="str">
        <f ca="1">IFERROR(__xludf.DUMMYFUNCTION("VLOOKUP($D116,IMPORTRANGE(""1F5N2lheBqU_ssv2fEg7XSiyl0_Jtf24RQubw3IWp7fc"",""'LC-2 BOM'!C2:AF1000""),AB$1,FALSE)"),"WFF Launch Mount S2 GN2 Supply and Purges - MP-115")</f>
        <v>WFF Launch Mount S2 GN2 Supply and Purges - MP-115</v>
      </c>
      <c r="AJ211" s="40" t="str">
        <f ca="1">IFERROR(__xludf.DUMMYFUNCTION("VLOOKUP($D116,IMPORTRANGE(""1F5N2lheBqU_ssv2fEg7XSiyl0_Jtf24RQubw3IWp7fc"",""'LC-2 BOM'!C2:AF1000""),AB$1,FALSE)"),"WFF Launch Mount S2 GN2 Supply and Purges - MP-115")</f>
        <v>WFF Launch Mount S2 GN2 Supply and Purges - MP-115</v>
      </c>
      <c r="AK211" s="40" t="str">
        <f ca="1">IFERROR(__xludf.DUMMYFUNCTION("VLOOKUP($D116,IMPORTRANGE(""1F5N2lheBqU_ssv2fEg7XSiyl0_Jtf24RQubw3IWp7fc"",""'LC-2 BOM'!C2:AF1000""),AB$1,FALSE)"),"WFF Launch Mount S2 GN2 Supply and Purges - MP-115")</f>
        <v>WFF Launch Mount S2 GN2 Supply and Purges - MP-115</v>
      </c>
      <c r="AL211" s="40" t="str">
        <f ca="1">IFERROR(__xludf.DUMMYFUNCTION("VLOOKUP($D116,IMPORTRANGE(""1F5N2lheBqU_ssv2fEg7XSiyl0_Jtf24RQubw3IWp7fc"",""'LC-2 BOM'!C2:AF1000""),AB$1,FALSE)"),"WFF Launch Mount S2 GN2 Supply and Purges - MP-115")</f>
        <v>WFF Launch Mount S2 GN2 Supply and Purges - MP-115</v>
      </c>
      <c r="AM211" s="40" t="str">
        <f ca="1">IFERROR(__xludf.DUMMYFUNCTION("VLOOKUP($D116,IMPORTRANGE(""1F5N2lheBqU_ssv2fEg7XSiyl0_Jtf24RQubw3IWp7fc"",""'LC-2 BOM'!C2:AF1000""),AB$1,FALSE)"),"WFF Launch Mount S2 GN2 Supply and Purges - MP-115")</f>
        <v>WFF Launch Mount S2 GN2 Supply and Purges - MP-115</v>
      </c>
      <c r="AN211" s="40" t="str">
        <f ca="1">IFERROR(__xludf.DUMMYFUNCTION("VLOOKUP($D116,IMPORTRANGE(""1F5N2lheBqU_ssv2fEg7XSiyl0_Jtf24RQubw3IWp7fc"",""'LC-2 BOM'!C2:AF1000""),AB$1,FALSE)"),"WFF Launch Mount S2 GN2 Supply and Purges - MP-115")</f>
        <v>WFF Launch Mount S2 GN2 Supply and Purges - MP-115</v>
      </c>
      <c r="AO211" s="40" t="str">
        <f ca="1">IFERROR(__xludf.DUMMYFUNCTION("VLOOKUP($D116,IMPORTRANGE(""1F5N2lheBqU_ssv2fEg7XSiyl0_Jtf24RQubw3IWp7fc"",""'LC-2 BOM'!C2:AF1000""),AB$1,FALSE)"),"WFF Launch Mount S2 GN2 Supply and Purges - MP-115")</f>
        <v>WFF Launch Mount S2 GN2 Supply and Purges - MP-115</v>
      </c>
      <c r="AP211" s="40" t="str">
        <f ca="1">IFERROR(__xludf.DUMMYFUNCTION("VLOOKUP($D116,IMPORTRANGE(""1F5N2lheBqU_ssv2fEg7XSiyl0_Jtf24RQubw3IWp7fc"",""'LC-2 BOM'!C2:AF1000""),AB$1,FALSE)"),"WFF Launch Mount S2 GN2 Supply and Purges - MP-115")</f>
        <v>WFF Launch Mount S2 GN2 Supply and Purges - MP-115</v>
      </c>
      <c r="AQ211" s="40" t="str">
        <f ca="1">IFERROR(__xludf.DUMMYFUNCTION("VLOOKUP($D116,IMPORTRANGE(""1F5N2lheBqU_ssv2fEg7XSiyl0_Jtf24RQubw3IWp7fc"",""'LC-2 BOM'!C2:AF1000""),AB$1,FALSE)"),"WFF Launch Mount S2 GN2 Supply and Purges - MP-115")</f>
        <v>WFF Launch Mount S2 GN2 Supply and Purges - MP-115</v>
      </c>
      <c r="AR211" s="40" t="str">
        <f ca="1">IFERROR(__xludf.DUMMYFUNCTION("VLOOKUP($D116,IMPORTRANGE(""1F5N2lheBqU_ssv2fEg7XSiyl0_Jtf24RQubw3IWp7fc"",""'LC-2 BOM'!C2:AF1000""),AB$1,FALSE)"),"WFF Launch Mount S2 GN2 Supply and Purges - MP-115")</f>
        <v>WFF Launch Mount S2 GN2 Supply and Purges - MP-115</v>
      </c>
      <c r="AS211" s="40" t="str">
        <f ca="1">IFERROR(__xludf.DUMMYFUNCTION("VLOOKUP($D116,IMPORTRANGE(""1F5N2lheBqU_ssv2fEg7XSiyl0_Jtf24RQubw3IWp7fc"",""'LC-2 BOM'!C2:AF1000""),AB$1,FALSE)"),"WFF Launch Mount S2 GN2 Supply and Purges - MP-115")</f>
        <v>WFF Launch Mount S2 GN2 Supply and Purges - MP-115</v>
      </c>
      <c r="AT211" s="40" t="str">
        <f ca="1">IFERROR(__xludf.DUMMYFUNCTION("VLOOKUP($D116,IMPORTRANGE(""1F5N2lheBqU_ssv2fEg7XSiyl0_Jtf24RQubw3IWp7fc"",""'LC-2 BOM'!C2:AF1000""),AB$1,FALSE)"),"WFF Launch Mount S2 GN2 Supply and Purges - MP-115")</f>
        <v>WFF Launch Mount S2 GN2 Supply and Purges - MP-115</v>
      </c>
      <c r="AU211" s="40" t="str">
        <f ca="1">IFERROR(__xludf.DUMMYFUNCTION("VLOOKUP($D116,IMPORTRANGE(""1F5N2lheBqU_ssv2fEg7XSiyl0_Jtf24RQubw3IWp7fc"",""'LC-2 BOM'!C2:AF1000""),AB$1,FALSE)"),"WFF Launch Mount S2 GN2 Supply and Purges - MP-115")</f>
        <v>WFF Launch Mount S2 GN2 Supply and Purges - MP-115</v>
      </c>
      <c r="AV211" s="40" t="str">
        <f ca="1">IFERROR(__xludf.DUMMYFUNCTION("VLOOKUP($D116,IMPORTRANGE(""1F5N2lheBqU_ssv2fEg7XSiyl0_Jtf24RQubw3IWp7fc"",""'LC-2 BOM'!C2:AF1000""),AB$1,FALSE)"),"WFF Launch Mount S2 GN2 Supply and Purges - MP-115")</f>
        <v>WFF Launch Mount S2 GN2 Supply and Purges - MP-115</v>
      </c>
      <c r="AW211" s="40" t="str">
        <f ca="1">IFERROR(__xludf.DUMMYFUNCTION("VLOOKUP($D116,IMPORTRANGE(""1F5N2lheBqU_ssv2fEg7XSiyl0_Jtf24RQubw3IWp7fc"",""'LC-2 BOM'!C2:AF1000""),AB$1,FALSE)"),"WFF Launch Mount S2 GN2 Supply and Purges - MP-115")</f>
        <v>WFF Launch Mount S2 GN2 Supply and Purges - MP-115</v>
      </c>
      <c r="AX211" s="40" t="str">
        <f ca="1">IFERROR(__xludf.DUMMYFUNCTION("VLOOKUP($D116,IMPORTRANGE(""1F5N2lheBqU_ssv2fEg7XSiyl0_Jtf24RQubw3IWp7fc"",""'LC-2 BOM'!C2:AF1000""),AB$1,FALSE)"),"WFF Launch Mount S2 GN2 Supply and Purges - MP-115")</f>
        <v>WFF Launch Mount S2 GN2 Supply and Purges - MP-115</v>
      </c>
      <c r="AY211" s="40" t="str">
        <f ca="1">IFERROR(__xludf.DUMMYFUNCTION("VLOOKUP($D116,IMPORTRANGE(""1F5N2lheBqU_ssv2fEg7XSiyl0_Jtf24RQubw3IWp7fc"",""'LC-2 BOM'!C2:AF1000""),AB$1,FALSE)"),"WFF Launch Mount S2 GN2 Supply and Purges - MP-115")</f>
        <v>WFF Launch Mount S2 GN2 Supply and Purges - MP-115</v>
      </c>
      <c r="AZ211" s="40" t="str">
        <f ca="1">IFERROR(__xludf.DUMMYFUNCTION("VLOOKUP($D116,IMPORTRANGE(""1F5N2lheBqU_ssv2fEg7XSiyl0_Jtf24RQubw3IWp7fc"",""'LC-2 BOM'!C2:AF1000""),AB$1,FALSE)"),"WFF Launch Mount S2 GN2 Supply and Purges - MP-115")</f>
        <v>WFF Launch Mount S2 GN2 Supply and Purges - MP-115</v>
      </c>
      <c r="BA211" s="40" t="str">
        <f ca="1">IFERROR(__xludf.DUMMYFUNCTION("VLOOKUP($D116,IMPORTRANGE(""1F5N2lheBqU_ssv2fEg7XSiyl0_Jtf24RQubw3IWp7fc"",""'LC-2 BOM'!C2:AF1000""),AB$1,FALSE)"),"WFF Launch Mount S2 GN2 Supply and Purges - MP-115")</f>
        <v>WFF Launch Mount S2 GN2 Supply and Purges - MP-115</v>
      </c>
    </row>
    <row r="212" spans="1:53" ht="14.25">
      <c r="A212" s="119" t="str">
        <f>CONCATENATE(VLOOKUP(E212,Systems,2,FALSE),"-",VLOOKUP(F212,Subsystems,2,FALSE),"-",VLOOKUP(G212,Components,2,FALSE),"-",VLOOKUP(R212,Metrics,2,FALSE),"-",B212)</f>
        <v>GN2-PRG-EV-B-732</v>
      </c>
      <c r="B212" s="99">
        <v>732</v>
      </c>
      <c r="C212" s="99" t="s">
        <v>569</v>
      </c>
      <c r="D212" s="119" t="s">
        <v>570</v>
      </c>
      <c r="E212" s="99" t="s">
        <v>571</v>
      </c>
      <c r="F212" s="99" t="s">
        <v>572</v>
      </c>
      <c r="G212" s="99" t="s">
        <v>560</v>
      </c>
      <c r="H212" s="99" t="s">
        <v>102</v>
      </c>
      <c r="I212" s="99" t="s">
        <v>573</v>
      </c>
      <c r="J212" s="39" t="str">
        <f>VLOOKUP(I212,'REF - Interface Cards'!$F$2:$G$11,2,FALSE)</f>
        <v>CB1</v>
      </c>
      <c r="K212" s="99">
        <v>5</v>
      </c>
      <c r="L212" s="99" t="s">
        <v>240</v>
      </c>
      <c r="M212" s="99">
        <v>18</v>
      </c>
      <c r="N212" s="96" t="s">
        <v>186</v>
      </c>
      <c r="O212" s="99" t="s">
        <v>248</v>
      </c>
      <c r="P212" s="99" t="s">
        <v>248</v>
      </c>
      <c r="Q212" s="99" t="s">
        <v>253</v>
      </c>
      <c r="R212" s="119" t="s">
        <v>105</v>
      </c>
      <c r="S212" s="99" t="s">
        <v>96</v>
      </c>
      <c r="T212" s="100"/>
      <c r="U212" s="205"/>
      <c r="V212" s="205" t="b">
        <v>0</v>
      </c>
      <c r="W212" s="115"/>
      <c r="X212" s="205"/>
      <c r="Y212" s="205"/>
      <c r="Z212" s="205"/>
      <c r="AA212" s="205"/>
      <c r="AB212" s="205"/>
      <c r="AC212" s="205"/>
      <c r="AD212" s="205"/>
      <c r="AE212" s="205"/>
      <c r="AF212" s="205"/>
      <c r="AG212" s="205"/>
      <c r="AH212" s="205"/>
      <c r="AI212" s="205"/>
      <c r="AJ212" s="205"/>
      <c r="AK212" s="205"/>
      <c r="AL212" s="205"/>
      <c r="AM212" s="205"/>
      <c r="AN212" s="205"/>
      <c r="AO212" s="205"/>
      <c r="AP212" s="205"/>
      <c r="AQ212" s="205"/>
      <c r="AR212" s="205"/>
      <c r="AS212" s="205"/>
      <c r="AT212" s="205"/>
      <c r="AU212" s="205"/>
      <c r="AV212" s="205"/>
      <c r="AW212" s="205"/>
      <c r="AX212" s="205"/>
      <c r="AY212" s="205"/>
      <c r="AZ212" s="205"/>
      <c r="BA212" s="205"/>
    </row>
    <row r="213" spans="1:53" ht="14.25">
      <c r="A213" s="110" t="str">
        <f>CONCATENATE(VLOOKUP(E213,Systems,2,FALSE),"-",VLOOKUP(F213,Subsystems,2,FALSE),"-",VLOOKUP(G213,Components,2,FALSE),"-",VLOOKUP(R213,Metrics,2,FALSE),"-",B213)</f>
        <v>GN2-PRG-EV-B-732</v>
      </c>
      <c r="B213" s="99">
        <v>732</v>
      </c>
      <c r="C213" s="99" t="s">
        <v>574</v>
      </c>
      <c r="D213" s="119" t="s">
        <v>575</v>
      </c>
      <c r="E213" s="99" t="s">
        <v>571</v>
      </c>
      <c r="F213" s="99" t="s">
        <v>572</v>
      </c>
      <c r="G213" s="99" t="s">
        <v>560</v>
      </c>
      <c r="H213" s="99" t="s">
        <v>102</v>
      </c>
      <c r="I213" s="99" t="s">
        <v>573</v>
      </c>
      <c r="J213" s="39" t="str">
        <f>VLOOKUP(I213,'REF - Interface Cards'!$F$2:$G$11,2,FALSE)</f>
        <v>CB1</v>
      </c>
      <c r="K213" s="99">
        <v>4</v>
      </c>
      <c r="L213" s="99" t="s">
        <v>565</v>
      </c>
      <c r="M213" s="99">
        <v>6</v>
      </c>
      <c r="N213" s="96" t="s">
        <v>129</v>
      </c>
      <c r="O213" s="99" t="s">
        <v>247</v>
      </c>
      <c r="P213" s="99" t="s">
        <v>313</v>
      </c>
      <c r="Q213" s="99" t="s">
        <v>338</v>
      </c>
      <c r="R213" s="119" t="s">
        <v>105</v>
      </c>
      <c r="S213" s="99" t="s">
        <v>96</v>
      </c>
      <c r="T213" s="100"/>
      <c r="U213" s="205"/>
      <c r="V213" s="205" t="b">
        <v>0</v>
      </c>
      <c r="W213" s="115" t="str">
        <f>CONCATENATE(L213,":",N213)</f>
        <v>DO4:05</v>
      </c>
      <c r="X213" s="40" t="str">
        <f ca="1">IFERROR(__xludf.DUMMYFUNCTION("VLOOKUP($D4,IMPORTRANGE(""1F5N2lheBqU_ssv2fEg7XSiyl0_Jtf24RQubw3IWp7fc"",""'LC-2 BOM'!C2:AF1000""),X$1,FALSE)"),"S13.2")</f>
        <v>S13.2</v>
      </c>
      <c r="Y213" s="40" t="str">
        <f ca="1">IFERROR(__xludf.DUMMYFUNCTION("VLOOKUP($D94,IMPORTRANGE(""1zGeY54V42y3h6ga3LEauokEcjIAfHuNXKCYKLfLWtMI"",""'LC-2 BOM'!C2:AF900""),Y$1,FALSE)"),"Valve, Electronic Solenoid")</f>
        <v>Valve, Electronic Solenoid</v>
      </c>
      <c r="Z213" s="40" t="str">
        <f ca="1">IFERROR(__xludf.DUMMYFUNCTION("VLOOKUP($D94,IMPORTRANGE(""1zGeY54V42y3h6ga3LEauokEcjIAfHuNXKCYKLfLWtMI"",""'LC-2 BOM'!C2:AF900""),Y$1,FALSE)"),"Valve, Electronic Solenoid")</f>
        <v>Valve, Electronic Solenoid</v>
      </c>
      <c r="AA213" s="40" t="str">
        <f ca="1">IFERROR(__xludf.DUMMYFUNCTION("VLOOKUP($D94,IMPORTRANGE(""1zGeY54V42y3h6ga3LEauokEcjIAfHuNXKCYKLfLWtMI"",""'LC-2 BOM'!C2:AF900""),Y$1,FALSE)"),"Valve, Electronic Solenoid")</f>
        <v>Valve, Electronic Solenoid</v>
      </c>
      <c r="AB213" s="40" t="str">
        <f ca="1">IFERROR(__xludf.DUMMYFUNCTION("VLOOKUP($D94,IMPORTRANGE(""1F5N2lheBqU_ssv2fEg7XSiyl0_Jtf24RQubw3IWp7fc"",""'LC-2 BOM'!C2:AF1000""),AB$1,FALSE)"),"WFF Launch Mount S1 Purges MP-114")</f>
        <v>WFF Launch Mount S1 Purges MP-114</v>
      </c>
      <c r="AC213" s="40" t="str">
        <f ca="1">IFERROR(__xludf.DUMMYFUNCTION("VLOOKUP($D94,IMPORTRANGE(""1F5N2lheBqU_ssv2fEg7XSiyl0_Jtf24RQubw3IWp7fc"",""'LC-2 BOM'!C2:AF1000""),AB$1,FALSE)"),"WFF Launch Mount S1 Purges MP-114")</f>
        <v>WFF Launch Mount S1 Purges MP-114</v>
      </c>
      <c r="AD213" s="40" t="str">
        <f ca="1">IFERROR(__xludf.DUMMYFUNCTION("VLOOKUP($D94,IMPORTRANGE(""1F5N2lheBqU_ssv2fEg7XSiyl0_Jtf24RQubw3IWp7fc"",""'LC-2 BOM'!C2:AF1000""),AB$1,FALSE)"),"WFF Launch Mount S1 Purges MP-114")</f>
        <v>WFF Launch Mount S1 Purges MP-114</v>
      </c>
      <c r="AE213" s="40" t="str">
        <f ca="1">IFERROR(__xludf.DUMMYFUNCTION("VLOOKUP($D94,IMPORTRANGE(""1F5N2lheBqU_ssv2fEg7XSiyl0_Jtf24RQubw3IWp7fc"",""'LC-2 BOM'!C2:AF1000""),AB$1,FALSE)"),"WFF Launch Mount S1 Purges MP-114")</f>
        <v>WFF Launch Mount S1 Purges MP-114</v>
      </c>
      <c r="AF213" s="40" t="str">
        <f ca="1">IFERROR(__xludf.DUMMYFUNCTION("VLOOKUP($D94,IMPORTRANGE(""1F5N2lheBqU_ssv2fEg7XSiyl0_Jtf24RQubw3IWp7fc"",""'LC-2 BOM'!C2:AF1000""),AB$1,FALSE)"),"WFF Launch Mount S1 Purges MP-114")</f>
        <v>WFF Launch Mount S1 Purges MP-114</v>
      </c>
      <c r="AG213" s="40" t="str">
        <f ca="1">IFERROR(__xludf.DUMMYFUNCTION("VLOOKUP($D94,IMPORTRANGE(""1F5N2lheBqU_ssv2fEg7XSiyl0_Jtf24RQubw3IWp7fc"",""'LC-2 BOM'!C2:AF1000""),AB$1,FALSE)"),"WFF Launch Mount S1 Purges MP-114")</f>
        <v>WFF Launch Mount S1 Purges MP-114</v>
      </c>
      <c r="AH213" s="40" t="str">
        <f ca="1">IFERROR(__xludf.DUMMYFUNCTION("VLOOKUP($D94,IMPORTRANGE(""1F5N2lheBqU_ssv2fEg7XSiyl0_Jtf24RQubw3IWp7fc"",""'LC-2 BOM'!C2:AF1000""),AB$1,FALSE)"),"WFF Launch Mount S1 Purges MP-114")</f>
        <v>WFF Launch Mount S1 Purges MP-114</v>
      </c>
      <c r="AI213" s="40" t="str">
        <f ca="1">IFERROR(__xludf.DUMMYFUNCTION("VLOOKUP($D94,IMPORTRANGE(""1F5N2lheBqU_ssv2fEg7XSiyl0_Jtf24RQubw3IWp7fc"",""'LC-2 BOM'!C2:AF1000""),AB$1,FALSE)"),"WFF Launch Mount S1 Purges MP-114")</f>
        <v>WFF Launch Mount S1 Purges MP-114</v>
      </c>
      <c r="AJ213" s="40" t="str">
        <f ca="1">IFERROR(__xludf.DUMMYFUNCTION("VLOOKUP($D94,IMPORTRANGE(""1F5N2lheBqU_ssv2fEg7XSiyl0_Jtf24RQubw3IWp7fc"",""'LC-2 BOM'!C2:AF1000""),AB$1,FALSE)"),"WFF Launch Mount S1 Purges MP-114")</f>
        <v>WFF Launch Mount S1 Purges MP-114</v>
      </c>
      <c r="AK213" s="40" t="str">
        <f ca="1">IFERROR(__xludf.DUMMYFUNCTION("VLOOKUP($D94,IMPORTRANGE(""1F5N2lheBqU_ssv2fEg7XSiyl0_Jtf24RQubw3IWp7fc"",""'LC-2 BOM'!C2:AF1000""),AB$1,FALSE)"),"WFF Launch Mount S1 Purges MP-114")</f>
        <v>WFF Launch Mount S1 Purges MP-114</v>
      </c>
      <c r="AL213" s="40" t="str">
        <f ca="1">IFERROR(__xludf.DUMMYFUNCTION("VLOOKUP($D94,IMPORTRANGE(""1F5N2lheBqU_ssv2fEg7XSiyl0_Jtf24RQubw3IWp7fc"",""'LC-2 BOM'!C2:AF1000""),AB$1,FALSE)"),"WFF Launch Mount S1 Purges MP-114")</f>
        <v>WFF Launch Mount S1 Purges MP-114</v>
      </c>
      <c r="AM213" s="40" t="str">
        <f ca="1">IFERROR(__xludf.DUMMYFUNCTION("VLOOKUP($D94,IMPORTRANGE(""1F5N2lheBqU_ssv2fEg7XSiyl0_Jtf24RQubw3IWp7fc"",""'LC-2 BOM'!C2:AF1000""),AB$1,FALSE)"),"WFF Launch Mount S1 Purges MP-114")</f>
        <v>WFF Launch Mount S1 Purges MP-114</v>
      </c>
      <c r="AN213" s="40" t="str">
        <f ca="1">IFERROR(__xludf.DUMMYFUNCTION("VLOOKUP($D94,IMPORTRANGE(""1F5N2lheBqU_ssv2fEg7XSiyl0_Jtf24RQubw3IWp7fc"",""'LC-2 BOM'!C2:AF1000""),AB$1,FALSE)"),"WFF Launch Mount S1 Purges MP-114")</f>
        <v>WFF Launch Mount S1 Purges MP-114</v>
      </c>
      <c r="AO213" s="40" t="str">
        <f ca="1">IFERROR(__xludf.DUMMYFUNCTION("VLOOKUP($D94,IMPORTRANGE(""1F5N2lheBqU_ssv2fEg7XSiyl0_Jtf24RQubw3IWp7fc"",""'LC-2 BOM'!C2:AF1000""),AB$1,FALSE)"),"WFF Launch Mount S1 Purges MP-114")</f>
        <v>WFF Launch Mount S1 Purges MP-114</v>
      </c>
      <c r="AP213" s="40" t="str">
        <f ca="1">IFERROR(__xludf.DUMMYFUNCTION("VLOOKUP($D94,IMPORTRANGE(""1F5N2lheBqU_ssv2fEg7XSiyl0_Jtf24RQubw3IWp7fc"",""'LC-2 BOM'!C2:AF1000""),AB$1,FALSE)"),"WFF Launch Mount S1 Purges MP-114")</f>
        <v>WFF Launch Mount S1 Purges MP-114</v>
      </c>
      <c r="AQ213" s="40" t="str">
        <f ca="1">IFERROR(__xludf.DUMMYFUNCTION("VLOOKUP($D94,IMPORTRANGE(""1F5N2lheBqU_ssv2fEg7XSiyl0_Jtf24RQubw3IWp7fc"",""'LC-2 BOM'!C2:AF1000""),AB$1,FALSE)"),"WFF Launch Mount S1 Purges MP-114")</f>
        <v>WFF Launch Mount S1 Purges MP-114</v>
      </c>
      <c r="AR213" s="40" t="str">
        <f ca="1">IFERROR(__xludf.DUMMYFUNCTION("VLOOKUP($D94,IMPORTRANGE(""1F5N2lheBqU_ssv2fEg7XSiyl0_Jtf24RQubw3IWp7fc"",""'LC-2 BOM'!C2:AF1000""),AB$1,FALSE)"),"WFF Launch Mount S1 Purges MP-114")</f>
        <v>WFF Launch Mount S1 Purges MP-114</v>
      </c>
      <c r="AS213" s="40" t="str">
        <f ca="1">IFERROR(__xludf.DUMMYFUNCTION("VLOOKUP($D94,IMPORTRANGE(""1F5N2lheBqU_ssv2fEg7XSiyl0_Jtf24RQubw3IWp7fc"",""'LC-2 BOM'!C2:AF1000""),AB$1,FALSE)"),"WFF Launch Mount S1 Purges MP-114")</f>
        <v>WFF Launch Mount S1 Purges MP-114</v>
      </c>
      <c r="AT213" s="40" t="str">
        <f ca="1">IFERROR(__xludf.DUMMYFUNCTION("VLOOKUP($D94,IMPORTRANGE(""1F5N2lheBqU_ssv2fEg7XSiyl0_Jtf24RQubw3IWp7fc"",""'LC-2 BOM'!C2:AF1000""),AB$1,FALSE)"),"WFF Launch Mount S1 Purges MP-114")</f>
        <v>WFF Launch Mount S1 Purges MP-114</v>
      </c>
      <c r="AU213" s="40" t="str">
        <f ca="1">IFERROR(__xludf.DUMMYFUNCTION("VLOOKUP($D94,IMPORTRANGE(""1F5N2lheBqU_ssv2fEg7XSiyl0_Jtf24RQubw3IWp7fc"",""'LC-2 BOM'!C2:AF1000""),AB$1,FALSE)"),"WFF Launch Mount S1 Purges MP-114")</f>
        <v>WFF Launch Mount S1 Purges MP-114</v>
      </c>
      <c r="AV213" s="40" t="str">
        <f ca="1">IFERROR(__xludf.DUMMYFUNCTION("VLOOKUP($D94,IMPORTRANGE(""1F5N2lheBqU_ssv2fEg7XSiyl0_Jtf24RQubw3IWp7fc"",""'LC-2 BOM'!C2:AF1000""),AB$1,FALSE)"),"WFF Launch Mount S1 Purges MP-114")</f>
        <v>WFF Launch Mount S1 Purges MP-114</v>
      </c>
      <c r="AW213" s="40" t="str">
        <f ca="1">IFERROR(__xludf.DUMMYFUNCTION("VLOOKUP($D94,IMPORTRANGE(""1F5N2lheBqU_ssv2fEg7XSiyl0_Jtf24RQubw3IWp7fc"",""'LC-2 BOM'!C2:AF1000""),AB$1,FALSE)"),"WFF Launch Mount S1 Purges MP-114")</f>
        <v>WFF Launch Mount S1 Purges MP-114</v>
      </c>
      <c r="AX213" s="40" t="str">
        <f ca="1">IFERROR(__xludf.DUMMYFUNCTION("VLOOKUP($D94,IMPORTRANGE(""1F5N2lheBqU_ssv2fEg7XSiyl0_Jtf24RQubw3IWp7fc"",""'LC-2 BOM'!C2:AF1000""),AB$1,FALSE)"),"WFF Launch Mount S1 Purges MP-114")</f>
        <v>WFF Launch Mount S1 Purges MP-114</v>
      </c>
      <c r="AY213" s="40" t="str">
        <f ca="1">IFERROR(__xludf.DUMMYFUNCTION("VLOOKUP($D94,IMPORTRANGE(""1F5N2lheBqU_ssv2fEg7XSiyl0_Jtf24RQubw3IWp7fc"",""'LC-2 BOM'!C2:AF1000""),AB$1,FALSE)"),"WFF Launch Mount S1 Purges MP-114")</f>
        <v>WFF Launch Mount S1 Purges MP-114</v>
      </c>
      <c r="AZ213" s="40" t="str">
        <f ca="1">IFERROR(__xludf.DUMMYFUNCTION("VLOOKUP($D94,IMPORTRANGE(""1F5N2lheBqU_ssv2fEg7XSiyl0_Jtf24RQubw3IWp7fc"",""'LC-2 BOM'!C2:AF1000""),AB$1,FALSE)"),"WFF Launch Mount S1 Purges MP-114")</f>
        <v>WFF Launch Mount S1 Purges MP-114</v>
      </c>
      <c r="BA213" s="40" t="str">
        <f ca="1">IFERROR(__xludf.DUMMYFUNCTION("VLOOKUP($D94,IMPORTRANGE(""1F5N2lheBqU_ssv2fEg7XSiyl0_Jtf24RQubw3IWp7fc"",""'LC-2 BOM'!C2:AF1000""),AB$1,FALSE)"),"WFF Launch Mount S1 Purges MP-114")</f>
        <v>WFF Launch Mount S1 Purges MP-114</v>
      </c>
    </row>
    <row r="214" spans="1:53" ht="14.25">
      <c r="A214" s="119" t="str">
        <f>CONCATENATE(VLOOKUP(E214,Systems,2,FALSE),"-",VLOOKUP(F214,Subsystems,2,FALSE),"-",VLOOKUP(G214,Components,2,FALSE),"-",VLOOKUP(R214,Metrics,2,FALSE),"-",B214)</f>
        <v>HVAC-FAR-PVL-Pos-106</v>
      </c>
      <c r="B214" s="100">
        <v>106</v>
      </c>
      <c r="C214" s="99" t="s">
        <v>576</v>
      </c>
      <c r="D214" s="119" t="s">
        <v>577</v>
      </c>
      <c r="E214" s="99" t="s">
        <v>431</v>
      </c>
      <c r="F214" s="99" t="s">
        <v>432</v>
      </c>
      <c r="G214" s="99" t="s">
        <v>146</v>
      </c>
      <c r="H214" s="100" t="s">
        <v>147</v>
      </c>
      <c r="I214" s="100" t="str">
        <f>VLOOKUP(L214,InterfaceCards,2,FALSE)</f>
        <v>N1</v>
      </c>
      <c r="J214" s="39" t="str">
        <f>VLOOKUP(I214,'REF - Interface Cards'!$F$2:$G$11,2,FALSE)</f>
        <v>CB2</v>
      </c>
      <c r="K214" s="267">
        <f>VLOOKUP(L214,InterfaceCards,3,FALSE)</f>
        <v>2</v>
      </c>
      <c r="L214" s="99" t="s">
        <v>435</v>
      </c>
      <c r="M214" s="99">
        <v>6</v>
      </c>
      <c r="N214" s="96" t="s">
        <v>129</v>
      </c>
      <c r="O214" s="100" t="s">
        <v>247</v>
      </c>
      <c r="P214" s="205"/>
      <c r="Q214" s="205"/>
      <c r="R214" s="100" t="s">
        <v>149</v>
      </c>
      <c r="S214" s="99" t="s">
        <v>150</v>
      </c>
      <c r="T214" s="100"/>
      <c r="U214" s="205"/>
      <c r="V214" s="205" t="b">
        <v>0</v>
      </c>
      <c r="W214" s="115" t="str">
        <f>CONCATENATE(L214,":",N214)</f>
        <v>AI1:05</v>
      </c>
      <c r="X214" s="40" t="str">
        <f ca="1">IFERROR(__xludf.DUMMYFUNCTION("VLOOKUP($D119,IMPORTRANGE(""1F5N2lheBqU_ssv2fEg7XSiyl0_Jtf24RQubw3IWp7fc"",""'LC-2 BOM'!C2:AF1000""),X$1,FALSE)"),"05C360")</f>
        <v>05C360</v>
      </c>
      <c r="Y214" s="40" t="str">
        <f ca="1">IFERROR(__xludf.DUMMYFUNCTION("VLOOKUP($D362,IMPORTRANGE(""1F5N2lheBqU_ssv2fEg7XSiyl0_Jtf24RQubw3IWp7fc"",""'LC-2 BOM'!C2:AF900""),Y$1,FALSE)"),"Controller / Postion Feedback")</f>
        <v>Controller / Postion Feedback</v>
      </c>
      <c r="Z214" s="40" t="str">
        <f ca="1">IFERROR(__xludf.DUMMYFUNCTION("VLOOKUP($D362,IMPORTRANGE(""1F5N2lheBqU_ssv2fEg7XSiyl0_Jtf24RQubw3IWp7fc"",""'LC-2 BOM'!C2:AF900""),Y$1,FALSE)"),"Controller / Postion Feedback")</f>
        <v>Controller / Postion Feedback</v>
      </c>
      <c r="AA214" s="40" t="str">
        <f ca="1">IFERROR(__xludf.DUMMYFUNCTION("VLOOKUP($D362,IMPORTRANGE(""1F5N2lheBqU_ssv2fEg7XSiyl0_Jtf24RQubw3IWp7fc"",""'LC-2 BOM'!C2:AF900""),Y$1,FALSE)"),"Controller / Postion Feedback")</f>
        <v>Controller / Postion Feedback</v>
      </c>
      <c r="AB214" s="40" t="str">
        <f ca="1">IFERROR(__xludf.DUMMYFUNCTION("VLOOKUP($D362,IMPORTRANGE(""1F5N2lheBqU_ssv2fEg7XSiyl0_Jtf24RQubw3IWp7fc"",""'LC-2 BOM'!C2:AF1000""),AB$1,FALSE)"),"WFF LC-2 GN2 HVAC/ECS - MP-109")</f>
        <v>WFF LC-2 GN2 HVAC/ECS - MP-109</v>
      </c>
      <c r="AC214" s="40" t="str">
        <f ca="1">IFERROR(__xludf.DUMMYFUNCTION("VLOOKUP($D362,IMPORTRANGE(""1F5N2lheBqU_ssv2fEg7XSiyl0_Jtf24RQubw3IWp7fc"",""'LC-2 BOM'!C2:AF1000""),AB$1,FALSE)"),"WFF LC-2 GN2 HVAC/ECS - MP-109")</f>
        <v>WFF LC-2 GN2 HVAC/ECS - MP-109</v>
      </c>
      <c r="AD214" s="40" t="str">
        <f ca="1">IFERROR(__xludf.DUMMYFUNCTION("VLOOKUP($D362,IMPORTRANGE(""1F5N2lheBqU_ssv2fEg7XSiyl0_Jtf24RQubw3IWp7fc"",""'LC-2 BOM'!C2:AF1000""),AB$1,FALSE)"),"WFF LC-2 GN2 HVAC/ECS - MP-109")</f>
        <v>WFF LC-2 GN2 HVAC/ECS - MP-109</v>
      </c>
      <c r="AE214" s="40" t="str">
        <f ca="1">IFERROR(__xludf.DUMMYFUNCTION("VLOOKUP($D362,IMPORTRANGE(""1F5N2lheBqU_ssv2fEg7XSiyl0_Jtf24RQubw3IWp7fc"",""'LC-2 BOM'!C2:AF1000""),AB$1,FALSE)"),"WFF LC-2 GN2 HVAC/ECS - MP-109")</f>
        <v>WFF LC-2 GN2 HVAC/ECS - MP-109</v>
      </c>
      <c r="AF214" s="40" t="str">
        <f ca="1">IFERROR(__xludf.DUMMYFUNCTION("VLOOKUP($D362,IMPORTRANGE(""1F5N2lheBqU_ssv2fEg7XSiyl0_Jtf24RQubw3IWp7fc"",""'LC-2 BOM'!C2:AF1000""),AB$1,FALSE)"),"WFF LC-2 GN2 HVAC/ECS - MP-109")</f>
        <v>WFF LC-2 GN2 HVAC/ECS - MP-109</v>
      </c>
      <c r="AG214" s="40" t="str">
        <f ca="1">IFERROR(__xludf.DUMMYFUNCTION("VLOOKUP($D362,IMPORTRANGE(""1F5N2lheBqU_ssv2fEg7XSiyl0_Jtf24RQubw3IWp7fc"",""'LC-2 BOM'!C2:AF1000""),AB$1,FALSE)"),"WFF LC-2 GN2 HVAC/ECS - MP-109")</f>
        <v>WFF LC-2 GN2 HVAC/ECS - MP-109</v>
      </c>
      <c r="AH214" s="40" t="str">
        <f ca="1">IFERROR(__xludf.DUMMYFUNCTION("VLOOKUP($D362,IMPORTRANGE(""1F5N2lheBqU_ssv2fEg7XSiyl0_Jtf24RQubw3IWp7fc"",""'LC-2 BOM'!C2:AF1000""),AB$1,FALSE)"),"WFF LC-2 GN2 HVAC/ECS - MP-109")</f>
        <v>WFF LC-2 GN2 HVAC/ECS - MP-109</v>
      </c>
      <c r="AI214" s="40" t="str">
        <f ca="1">IFERROR(__xludf.DUMMYFUNCTION("VLOOKUP($D362,IMPORTRANGE(""1F5N2lheBqU_ssv2fEg7XSiyl0_Jtf24RQubw3IWp7fc"",""'LC-2 BOM'!C2:AF1000""),AB$1,FALSE)"),"WFF LC-2 GN2 HVAC/ECS - MP-109")</f>
        <v>WFF LC-2 GN2 HVAC/ECS - MP-109</v>
      </c>
      <c r="AJ214" s="40" t="str">
        <f ca="1">IFERROR(__xludf.DUMMYFUNCTION("VLOOKUP($D362,IMPORTRANGE(""1F5N2lheBqU_ssv2fEg7XSiyl0_Jtf24RQubw3IWp7fc"",""'LC-2 BOM'!C2:AF1000""),AB$1,FALSE)"),"WFF LC-2 GN2 HVAC/ECS - MP-109")</f>
        <v>WFF LC-2 GN2 HVAC/ECS - MP-109</v>
      </c>
      <c r="AK214" s="40" t="str">
        <f ca="1">IFERROR(__xludf.DUMMYFUNCTION("VLOOKUP($D362,IMPORTRANGE(""1F5N2lheBqU_ssv2fEg7XSiyl0_Jtf24RQubw3IWp7fc"",""'LC-2 BOM'!C2:AF1000""),AB$1,FALSE)"),"WFF LC-2 GN2 HVAC/ECS - MP-109")</f>
        <v>WFF LC-2 GN2 HVAC/ECS - MP-109</v>
      </c>
      <c r="AL214" s="40" t="str">
        <f ca="1">IFERROR(__xludf.DUMMYFUNCTION("VLOOKUP($D362,IMPORTRANGE(""1F5N2lheBqU_ssv2fEg7XSiyl0_Jtf24RQubw3IWp7fc"",""'LC-2 BOM'!C2:AF1000""),AB$1,FALSE)"),"WFF LC-2 GN2 HVAC/ECS - MP-109")</f>
        <v>WFF LC-2 GN2 HVAC/ECS - MP-109</v>
      </c>
      <c r="AM214" s="40" t="str">
        <f ca="1">IFERROR(__xludf.DUMMYFUNCTION("VLOOKUP($D362,IMPORTRANGE(""1F5N2lheBqU_ssv2fEg7XSiyl0_Jtf24RQubw3IWp7fc"",""'LC-2 BOM'!C2:AF1000""),AB$1,FALSE)"),"WFF LC-2 GN2 HVAC/ECS - MP-109")</f>
        <v>WFF LC-2 GN2 HVAC/ECS - MP-109</v>
      </c>
      <c r="AN214" s="40" t="str">
        <f ca="1">IFERROR(__xludf.DUMMYFUNCTION("VLOOKUP($D362,IMPORTRANGE(""1F5N2lheBqU_ssv2fEg7XSiyl0_Jtf24RQubw3IWp7fc"",""'LC-2 BOM'!C2:AF1000""),AB$1,FALSE)"),"WFF LC-2 GN2 HVAC/ECS - MP-109")</f>
        <v>WFF LC-2 GN2 HVAC/ECS - MP-109</v>
      </c>
      <c r="AO214" s="40" t="str">
        <f ca="1">IFERROR(__xludf.DUMMYFUNCTION("VLOOKUP($D362,IMPORTRANGE(""1F5N2lheBqU_ssv2fEg7XSiyl0_Jtf24RQubw3IWp7fc"",""'LC-2 BOM'!C2:AF1000""),AB$1,FALSE)"),"WFF LC-2 GN2 HVAC/ECS - MP-109")</f>
        <v>WFF LC-2 GN2 HVAC/ECS - MP-109</v>
      </c>
      <c r="AP214" s="40" t="str">
        <f ca="1">IFERROR(__xludf.DUMMYFUNCTION("VLOOKUP($D362,IMPORTRANGE(""1F5N2lheBqU_ssv2fEg7XSiyl0_Jtf24RQubw3IWp7fc"",""'LC-2 BOM'!C2:AF1000""),AB$1,FALSE)"),"WFF LC-2 GN2 HVAC/ECS - MP-109")</f>
        <v>WFF LC-2 GN2 HVAC/ECS - MP-109</v>
      </c>
      <c r="AQ214" s="40" t="str">
        <f ca="1">IFERROR(__xludf.DUMMYFUNCTION("VLOOKUP($D362,IMPORTRANGE(""1F5N2lheBqU_ssv2fEg7XSiyl0_Jtf24RQubw3IWp7fc"",""'LC-2 BOM'!C2:AF1000""),AB$1,FALSE)"),"WFF LC-2 GN2 HVAC/ECS - MP-109")</f>
        <v>WFF LC-2 GN2 HVAC/ECS - MP-109</v>
      </c>
      <c r="AR214" s="40" t="str">
        <f ca="1">IFERROR(__xludf.DUMMYFUNCTION("VLOOKUP($D362,IMPORTRANGE(""1F5N2lheBqU_ssv2fEg7XSiyl0_Jtf24RQubw3IWp7fc"",""'LC-2 BOM'!C2:AF1000""),AB$1,FALSE)"),"WFF LC-2 GN2 HVAC/ECS - MP-109")</f>
        <v>WFF LC-2 GN2 HVAC/ECS - MP-109</v>
      </c>
      <c r="AS214" s="40" t="str">
        <f ca="1">IFERROR(__xludf.DUMMYFUNCTION("VLOOKUP($D362,IMPORTRANGE(""1F5N2lheBqU_ssv2fEg7XSiyl0_Jtf24RQubw3IWp7fc"",""'LC-2 BOM'!C2:AF1000""),AB$1,FALSE)"),"WFF LC-2 GN2 HVAC/ECS - MP-109")</f>
        <v>WFF LC-2 GN2 HVAC/ECS - MP-109</v>
      </c>
      <c r="AT214" s="40" t="str">
        <f ca="1">IFERROR(__xludf.DUMMYFUNCTION("VLOOKUP($D362,IMPORTRANGE(""1F5N2lheBqU_ssv2fEg7XSiyl0_Jtf24RQubw3IWp7fc"",""'LC-2 BOM'!C2:AF1000""),AB$1,FALSE)"),"WFF LC-2 GN2 HVAC/ECS - MP-109")</f>
        <v>WFF LC-2 GN2 HVAC/ECS - MP-109</v>
      </c>
      <c r="AU214" s="40" t="str">
        <f ca="1">IFERROR(__xludf.DUMMYFUNCTION("VLOOKUP($D362,IMPORTRANGE(""1F5N2lheBqU_ssv2fEg7XSiyl0_Jtf24RQubw3IWp7fc"",""'LC-2 BOM'!C2:AF1000""),AB$1,FALSE)"),"WFF LC-2 GN2 HVAC/ECS - MP-109")</f>
        <v>WFF LC-2 GN2 HVAC/ECS - MP-109</v>
      </c>
      <c r="AV214" s="40" t="str">
        <f ca="1">IFERROR(__xludf.DUMMYFUNCTION("VLOOKUP($D362,IMPORTRANGE(""1F5N2lheBqU_ssv2fEg7XSiyl0_Jtf24RQubw3IWp7fc"",""'LC-2 BOM'!C2:AF1000""),AB$1,FALSE)"),"WFF LC-2 GN2 HVAC/ECS - MP-109")</f>
        <v>WFF LC-2 GN2 HVAC/ECS - MP-109</v>
      </c>
      <c r="AW214" s="40" t="str">
        <f ca="1">IFERROR(__xludf.DUMMYFUNCTION("VLOOKUP($D362,IMPORTRANGE(""1F5N2lheBqU_ssv2fEg7XSiyl0_Jtf24RQubw3IWp7fc"",""'LC-2 BOM'!C2:AF1000""),AB$1,FALSE)"),"WFF LC-2 GN2 HVAC/ECS - MP-109")</f>
        <v>WFF LC-2 GN2 HVAC/ECS - MP-109</v>
      </c>
      <c r="AX214" s="40" t="str">
        <f ca="1">IFERROR(__xludf.DUMMYFUNCTION("VLOOKUP($D362,IMPORTRANGE(""1F5N2lheBqU_ssv2fEg7XSiyl0_Jtf24RQubw3IWp7fc"",""'LC-2 BOM'!C2:AF1000""),AB$1,FALSE)"),"WFF LC-2 GN2 HVAC/ECS - MP-109")</f>
        <v>WFF LC-2 GN2 HVAC/ECS - MP-109</v>
      </c>
      <c r="AY214" s="40" t="str">
        <f ca="1">IFERROR(__xludf.DUMMYFUNCTION("VLOOKUP($D362,IMPORTRANGE(""1F5N2lheBqU_ssv2fEg7XSiyl0_Jtf24RQubw3IWp7fc"",""'LC-2 BOM'!C2:AF1000""),AB$1,FALSE)"),"WFF LC-2 GN2 HVAC/ECS - MP-109")</f>
        <v>WFF LC-2 GN2 HVAC/ECS - MP-109</v>
      </c>
      <c r="AZ214" s="40" t="str">
        <f ca="1">IFERROR(__xludf.DUMMYFUNCTION("VLOOKUP($D362,IMPORTRANGE(""1F5N2lheBqU_ssv2fEg7XSiyl0_Jtf24RQubw3IWp7fc"",""'LC-2 BOM'!C2:AF1000""),AB$1,FALSE)"),"WFF LC-2 GN2 HVAC/ECS - MP-109")</f>
        <v>WFF LC-2 GN2 HVAC/ECS - MP-109</v>
      </c>
      <c r="BA214" s="40" t="str">
        <f ca="1">IFERROR(__xludf.DUMMYFUNCTION("VLOOKUP($D362,IMPORTRANGE(""1F5N2lheBqU_ssv2fEg7XSiyl0_Jtf24RQubw3IWp7fc"",""'LC-2 BOM'!C2:AF1000""),AB$1,FALSE)"),"WFF LC-2 GN2 HVAC/ECS - MP-109")</f>
        <v>WFF LC-2 GN2 HVAC/ECS - MP-109</v>
      </c>
    </row>
    <row r="215" spans="1:53" ht="25.5">
      <c r="A215" s="119" t="str">
        <f>CONCATENATE(VLOOKUP(E215,Systems,2,FALSE),"-",VLOOKUP(F215,Subsystems,2,FALSE),"-",VLOOKUP(G215,Components,2,FALSE),"-",VLOOKUP(R215,Metrics,2,FALSE),"-",B215)</f>
        <v>HVAC-FAR-PVL-Pos-98</v>
      </c>
      <c r="B215" s="100">
        <v>98</v>
      </c>
      <c r="C215" s="99" t="s">
        <v>576</v>
      </c>
      <c r="D215" s="171" t="s">
        <v>577</v>
      </c>
      <c r="E215" s="99" t="s">
        <v>431</v>
      </c>
      <c r="F215" s="99" t="s">
        <v>432</v>
      </c>
      <c r="G215" s="99" t="s">
        <v>146</v>
      </c>
      <c r="H215" s="100" t="s">
        <v>152</v>
      </c>
      <c r="I215" s="100" t="str">
        <f>VLOOKUP(L215,InterfaceCards,2,FALSE)</f>
        <v>N1</v>
      </c>
      <c r="J215" s="39" t="str">
        <f>VLOOKUP(I215,'REF - Interface Cards'!$F$2:$G$11,2,FALSE)</f>
        <v>CB2</v>
      </c>
      <c r="K215" s="267">
        <f>VLOOKUP(L215,InterfaceCards,3,FALSE)</f>
        <v>6</v>
      </c>
      <c r="L215" s="99" t="s">
        <v>433</v>
      </c>
      <c r="M215" s="99">
        <v>6</v>
      </c>
      <c r="N215" s="96" t="s">
        <v>113</v>
      </c>
      <c r="O215" s="100" t="s">
        <v>247</v>
      </c>
      <c r="P215" s="205"/>
      <c r="Q215" s="205"/>
      <c r="R215" s="100" t="s">
        <v>149</v>
      </c>
      <c r="S215" s="99" t="s">
        <v>150</v>
      </c>
      <c r="T215" s="264"/>
      <c r="U215" s="115"/>
      <c r="V215" s="115" t="b">
        <v>0</v>
      </c>
      <c r="W215" s="115" t="str">
        <f>CONCATENATE(L215,":",N215)</f>
        <v>AO1:03</v>
      </c>
      <c r="X215" s="40" t="str">
        <f ca="1">IFERROR(__xludf.DUMMYFUNCTION("VLOOKUP($D119,IMPORTRANGE(""1F5N2lheBqU_ssv2fEg7XSiyl0_Jtf24RQubw3IWp7fc"",""'LC-2 BOM'!C2:AF1000""),X$1,FALSE)"),"05C360")</f>
        <v>05C360</v>
      </c>
      <c r="Y215" s="40" t="str">
        <f ca="1">IFERROR(__xludf.DUMMYFUNCTION("VLOOKUP($D392,IMPORTRANGE(""1F5N2lheBqU_ssv2fEg7XSiyl0_Jtf24RQubw3IWp7fc"",""'LC-2 BOM'!C2:AF900""),Y$1,FALSE)"),"Controller / Postion Feedback")</f>
        <v>Controller / Postion Feedback</v>
      </c>
      <c r="Z215" s="40" t="str">
        <f ca="1">IFERROR(__xludf.DUMMYFUNCTION("VLOOKUP($D392,IMPORTRANGE(""1F5N2lheBqU_ssv2fEg7XSiyl0_Jtf24RQubw3IWp7fc"",""'LC-2 BOM'!C2:AF900""),Y$1,FALSE)"),"Controller / Postion Feedback")</f>
        <v>Controller / Postion Feedback</v>
      </c>
      <c r="AA215" s="40" t="str">
        <f ca="1">IFERROR(__xludf.DUMMYFUNCTION("VLOOKUP($D392,IMPORTRANGE(""1F5N2lheBqU_ssv2fEg7XSiyl0_Jtf24RQubw3IWp7fc"",""'LC-2 BOM'!C2:AF900""),Y$1,FALSE)"),"Controller / Postion Feedback")</f>
        <v>Controller / Postion Feedback</v>
      </c>
      <c r="AB215" s="40" t="str">
        <f ca="1">IFERROR(__xludf.DUMMYFUNCTION("VLOOKUP($D392,IMPORTRANGE(""1F5N2lheBqU_ssv2fEg7XSiyl0_Jtf24RQubw3IWp7fc"",""'LC-2 BOM'!C2:AF1000""),AB$1,FALSE)"),"WFF LC-2 GN2 HVAC/ECS - MP-109")</f>
        <v>WFF LC-2 GN2 HVAC/ECS - MP-109</v>
      </c>
      <c r="AC215" s="40" t="str">
        <f ca="1">IFERROR(__xludf.DUMMYFUNCTION("VLOOKUP($D392,IMPORTRANGE(""1F5N2lheBqU_ssv2fEg7XSiyl0_Jtf24RQubw3IWp7fc"",""'LC-2 BOM'!C2:AF1000""),AB$1,FALSE)"),"WFF LC-2 GN2 HVAC/ECS - MP-109")</f>
        <v>WFF LC-2 GN2 HVAC/ECS - MP-109</v>
      </c>
      <c r="AD215" s="40" t="str">
        <f ca="1">IFERROR(__xludf.DUMMYFUNCTION("VLOOKUP($D392,IMPORTRANGE(""1F5N2lheBqU_ssv2fEg7XSiyl0_Jtf24RQubw3IWp7fc"",""'LC-2 BOM'!C2:AF1000""),AB$1,FALSE)"),"WFF LC-2 GN2 HVAC/ECS - MP-109")</f>
        <v>WFF LC-2 GN2 HVAC/ECS - MP-109</v>
      </c>
      <c r="AE215" s="40" t="str">
        <f ca="1">IFERROR(__xludf.DUMMYFUNCTION("VLOOKUP($D392,IMPORTRANGE(""1F5N2lheBqU_ssv2fEg7XSiyl0_Jtf24RQubw3IWp7fc"",""'LC-2 BOM'!C2:AF1000""),AB$1,FALSE)"),"WFF LC-2 GN2 HVAC/ECS - MP-109")</f>
        <v>WFF LC-2 GN2 HVAC/ECS - MP-109</v>
      </c>
      <c r="AF215" s="40" t="str">
        <f ca="1">IFERROR(__xludf.DUMMYFUNCTION("VLOOKUP($D392,IMPORTRANGE(""1F5N2lheBqU_ssv2fEg7XSiyl0_Jtf24RQubw3IWp7fc"",""'LC-2 BOM'!C2:AF1000""),AB$1,FALSE)"),"WFF LC-2 GN2 HVAC/ECS - MP-109")</f>
        <v>WFF LC-2 GN2 HVAC/ECS - MP-109</v>
      </c>
      <c r="AG215" s="40" t="str">
        <f ca="1">IFERROR(__xludf.DUMMYFUNCTION("VLOOKUP($D392,IMPORTRANGE(""1F5N2lheBqU_ssv2fEg7XSiyl0_Jtf24RQubw3IWp7fc"",""'LC-2 BOM'!C2:AF1000""),AB$1,FALSE)"),"WFF LC-2 GN2 HVAC/ECS - MP-109")</f>
        <v>WFF LC-2 GN2 HVAC/ECS - MP-109</v>
      </c>
      <c r="AH215" s="40" t="str">
        <f ca="1">IFERROR(__xludf.DUMMYFUNCTION("VLOOKUP($D392,IMPORTRANGE(""1F5N2lheBqU_ssv2fEg7XSiyl0_Jtf24RQubw3IWp7fc"",""'LC-2 BOM'!C2:AF1000""),AB$1,FALSE)"),"WFF LC-2 GN2 HVAC/ECS - MP-109")</f>
        <v>WFF LC-2 GN2 HVAC/ECS - MP-109</v>
      </c>
      <c r="AI215" s="40" t="str">
        <f ca="1">IFERROR(__xludf.DUMMYFUNCTION("VLOOKUP($D392,IMPORTRANGE(""1F5N2lheBqU_ssv2fEg7XSiyl0_Jtf24RQubw3IWp7fc"",""'LC-2 BOM'!C2:AF1000""),AB$1,FALSE)"),"WFF LC-2 GN2 HVAC/ECS - MP-109")</f>
        <v>WFF LC-2 GN2 HVAC/ECS - MP-109</v>
      </c>
      <c r="AJ215" s="40" t="str">
        <f ca="1">IFERROR(__xludf.DUMMYFUNCTION("VLOOKUP($D392,IMPORTRANGE(""1F5N2lheBqU_ssv2fEg7XSiyl0_Jtf24RQubw3IWp7fc"",""'LC-2 BOM'!C2:AF1000""),AB$1,FALSE)"),"WFF LC-2 GN2 HVAC/ECS - MP-109")</f>
        <v>WFF LC-2 GN2 HVAC/ECS - MP-109</v>
      </c>
      <c r="AK215" s="40" t="str">
        <f ca="1">IFERROR(__xludf.DUMMYFUNCTION("VLOOKUP($D392,IMPORTRANGE(""1F5N2lheBqU_ssv2fEg7XSiyl0_Jtf24RQubw3IWp7fc"",""'LC-2 BOM'!C2:AF1000""),AB$1,FALSE)"),"WFF LC-2 GN2 HVAC/ECS - MP-109")</f>
        <v>WFF LC-2 GN2 HVAC/ECS - MP-109</v>
      </c>
      <c r="AL215" s="40" t="str">
        <f ca="1">IFERROR(__xludf.DUMMYFUNCTION("VLOOKUP($D392,IMPORTRANGE(""1F5N2lheBqU_ssv2fEg7XSiyl0_Jtf24RQubw3IWp7fc"",""'LC-2 BOM'!C2:AF1000""),AB$1,FALSE)"),"WFF LC-2 GN2 HVAC/ECS - MP-109")</f>
        <v>WFF LC-2 GN2 HVAC/ECS - MP-109</v>
      </c>
      <c r="AM215" s="40" t="str">
        <f ca="1">IFERROR(__xludf.DUMMYFUNCTION("VLOOKUP($D392,IMPORTRANGE(""1F5N2lheBqU_ssv2fEg7XSiyl0_Jtf24RQubw3IWp7fc"",""'LC-2 BOM'!C2:AF1000""),AB$1,FALSE)"),"WFF LC-2 GN2 HVAC/ECS - MP-109")</f>
        <v>WFF LC-2 GN2 HVAC/ECS - MP-109</v>
      </c>
      <c r="AN215" s="40" t="str">
        <f ca="1">IFERROR(__xludf.DUMMYFUNCTION("VLOOKUP($D392,IMPORTRANGE(""1F5N2lheBqU_ssv2fEg7XSiyl0_Jtf24RQubw3IWp7fc"",""'LC-2 BOM'!C2:AF1000""),AB$1,FALSE)"),"WFF LC-2 GN2 HVAC/ECS - MP-109")</f>
        <v>WFF LC-2 GN2 HVAC/ECS - MP-109</v>
      </c>
      <c r="AO215" s="40" t="str">
        <f ca="1">IFERROR(__xludf.DUMMYFUNCTION("VLOOKUP($D392,IMPORTRANGE(""1F5N2lheBqU_ssv2fEg7XSiyl0_Jtf24RQubw3IWp7fc"",""'LC-2 BOM'!C2:AF1000""),AB$1,FALSE)"),"WFF LC-2 GN2 HVAC/ECS - MP-109")</f>
        <v>WFF LC-2 GN2 HVAC/ECS - MP-109</v>
      </c>
      <c r="AP215" s="40" t="str">
        <f ca="1">IFERROR(__xludf.DUMMYFUNCTION("VLOOKUP($D392,IMPORTRANGE(""1F5N2lheBqU_ssv2fEg7XSiyl0_Jtf24RQubw3IWp7fc"",""'LC-2 BOM'!C2:AF1000""),AB$1,FALSE)"),"WFF LC-2 GN2 HVAC/ECS - MP-109")</f>
        <v>WFF LC-2 GN2 HVAC/ECS - MP-109</v>
      </c>
      <c r="AQ215" s="40" t="str">
        <f ca="1">IFERROR(__xludf.DUMMYFUNCTION("VLOOKUP($D392,IMPORTRANGE(""1F5N2lheBqU_ssv2fEg7XSiyl0_Jtf24RQubw3IWp7fc"",""'LC-2 BOM'!C2:AF1000""),AB$1,FALSE)"),"WFF LC-2 GN2 HVAC/ECS - MP-109")</f>
        <v>WFF LC-2 GN2 HVAC/ECS - MP-109</v>
      </c>
      <c r="AR215" s="40" t="str">
        <f ca="1">IFERROR(__xludf.DUMMYFUNCTION("VLOOKUP($D392,IMPORTRANGE(""1F5N2lheBqU_ssv2fEg7XSiyl0_Jtf24RQubw3IWp7fc"",""'LC-2 BOM'!C2:AF1000""),AB$1,FALSE)"),"WFF LC-2 GN2 HVAC/ECS - MP-109")</f>
        <v>WFF LC-2 GN2 HVAC/ECS - MP-109</v>
      </c>
      <c r="AS215" s="40" t="str">
        <f ca="1">IFERROR(__xludf.DUMMYFUNCTION("VLOOKUP($D392,IMPORTRANGE(""1F5N2lheBqU_ssv2fEg7XSiyl0_Jtf24RQubw3IWp7fc"",""'LC-2 BOM'!C2:AF1000""),AB$1,FALSE)"),"WFF LC-2 GN2 HVAC/ECS - MP-109")</f>
        <v>WFF LC-2 GN2 HVAC/ECS - MP-109</v>
      </c>
      <c r="AT215" s="40" t="str">
        <f ca="1">IFERROR(__xludf.DUMMYFUNCTION("VLOOKUP($D392,IMPORTRANGE(""1F5N2lheBqU_ssv2fEg7XSiyl0_Jtf24RQubw3IWp7fc"",""'LC-2 BOM'!C2:AF1000""),AB$1,FALSE)"),"WFF LC-2 GN2 HVAC/ECS - MP-109")</f>
        <v>WFF LC-2 GN2 HVAC/ECS - MP-109</v>
      </c>
      <c r="AU215" s="40" t="str">
        <f ca="1">IFERROR(__xludf.DUMMYFUNCTION("VLOOKUP($D392,IMPORTRANGE(""1F5N2lheBqU_ssv2fEg7XSiyl0_Jtf24RQubw3IWp7fc"",""'LC-2 BOM'!C2:AF1000""),AB$1,FALSE)"),"WFF LC-2 GN2 HVAC/ECS - MP-109")</f>
        <v>WFF LC-2 GN2 HVAC/ECS - MP-109</v>
      </c>
      <c r="AV215" s="40" t="str">
        <f ca="1">IFERROR(__xludf.DUMMYFUNCTION("VLOOKUP($D392,IMPORTRANGE(""1F5N2lheBqU_ssv2fEg7XSiyl0_Jtf24RQubw3IWp7fc"",""'LC-2 BOM'!C2:AF1000""),AB$1,FALSE)"),"WFF LC-2 GN2 HVAC/ECS - MP-109")</f>
        <v>WFF LC-2 GN2 HVAC/ECS - MP-109</v>
      </c>
      <c r="AW215" s="40" t="str">
        <f ca="1">IFERROR(__xludf.DUMMYFUNCTION("VLOOKUP($D392,IMPORTRANGE(""1F5N2lheBqU_ssv2fEg7XSiyl0_Jtf24RQubw3IWp7fc"",""'LC-2 BOM'!C2:AF1000""),AB$1,FALSE)"),"WFF LC-2 GN2 HVAC/ECS - MP-109")</f>
        <v>WFF LC-2 GN2 HVAC/ECS - MP-109</v>
      </c>
      <c r="AX215" s="40" t="str">
        <f ca="1">IFERROR(__xludf.DUMMYFUNCTION("VLOOKUP($D392,IMPORTRANGE(""1F5N2lheBqU_ssv2fEg7XSiyl0_Jtf24RQubw3IWp7fc"",""'LC-2 BOM'!C2:AF1000""),AB$1,FALSE)"),"WFF LC-2 GN2 HVAC/ECS - MP-109")</f>
        <v>WFF LC-2 GN2 HVAC/ECS - MP-109</v>
      </c>
      <c r="AY215" s="40" t="str">
        <f ca="1">IFERROR(__xludf.DUMMYFUNCTION("VLOOKUP($D392,IMPORTRANGE(""1F5N2lheBqU_ssv2fEg7XSiyl0_Jtf24RQubw3IWp7fc"",""'LC-2 BOM'!C2:AF1000""),AB$1,FALSE)"),"WFF LC-2 GN2 HVAC/ECS - MP-109")</f>
        <v>WFF LC-2 GN2 HVAC/ECS - MP-109</v>
      </c>
      <c r="AZ215" s="40" t="str">
        <f ca="1">IFERROR(__xludf.DUMMYFUNCTION("VLOOKUP($D392,IMPORTRANGE(""1F5N2lheBqU_ssv2fEg7XSiyl0_Jtf24RQubw3IWp7fc"",""'LC-2 BOM'!C2:AF1000""),AB$1,FALSE)"),"WFF LC-2 GN2 HVAC/ECS - MP-109")</f>
        <v>WFF LC-2 GN2 HVAC/ECS - MP-109</v>
      </c>
      <c r="BA215" s="40" t="str">
        <f ca="1">IFERROR(__xludf.DUMMYFUNCTION("VLOOKUP($D392,IMPORTRANGE(""1F5N2lheBqU_ssv2fEg7XSiyl0_Jtf24RQubw3IWp7fc"",""'LC-2 BOM'!C2:AF1000""),AB$1,FALSE)"),"WFF LC-2 GN2 HVAC/ECS - MP-109")</f>
        <v>WFF LC-2 GN2 HVAC/ECS - MP-109</v>
      </c>
    </row>
    <row r="216" spans="1:53" ht="25.5">
      <c r="A216" s="119" t="str">
        <f>CONCATENATE(VLOOKUP(E216,Systems,2,FALSE),"-",VLOOKUP(F216,Subsystems,2,FALSE),"-",VLOOKUP(G216,Components,2,FALSE),"-",VLOOKUP(R216,Metrics,2,FALSE),"-",B216)</f>
        <v>HVAC-IS2-PVL-Pos-99</v>
      </c>
      <c r="B216" s="100">
        <v>99</v>
      </c>
      <c r="C216" s="99" t="s">
        <v>578</v>
      </c>
      <c r="D216" s="119" t="s">
        <v>579</v>
      </c>
      <c r="E216" s="99" t="s">
        <v>431</v>
      </c>
      <c r="F216" s="99" t="s">
        <v>438</v>
      </c>
      <c r="G216" s="99" t="s">
        <v>146</v>
      </c>
      <c r="H216" s="100" t="s">
        <v>152</v>
      </c>
      <c r="I216" s="100" t="str">
        <f>VLOOKUP(L216,InterfaceCards,2,FALSE)</f>
        <v>N1</v>
      </c>
      <c r="J216" s="39" t="str">
        <f>VLOOKUP(I216,'REF - Interface Cards'!$F$2:$G$11,2,FALSE)</f>
        <v>CB2</v>
      </c>
      <c r="K216" s="267">
        <f>VLOOKUP(L216,InterfaceCards,3,FALSE)</f>
        <v>6</v>
      </c>
      <c r="L216" s="99" t="s">
        <v>433</v>
      </c>
      <c r="M216" s="99">
        <v>8</v>
      </c>
      <c r="N216" s="96" t="s">
        <v>118</v>
      </c>
      <c r="O216" s="100" t="s">
        <v>247</v>
      </c>
      <c r="P216" s="205"/>
      <c r="Q216" s="205"/>
      <c r="R216" s="100" t="s">
        <v>149</v>
      </c>
      <c r="S216" s="99" t="s">
        <v>150</v>
      </c>
      <c r="T216" s="100"/>
      <c r="U216" s="205"/>
      <c r="V216" s="205" t="b">
        <v>0</v>
      </c>
      <c r="W216" s="115" t="str">
        <f>CONCATENATE(L216,":",N216)</f>
        <v>AO1:04</v>
      </c>
      <c r="X216" s="40" t="str">
        <f ca="1">IFERROR(__xludf.DUMMYFUNCTION("VLOOKUP($D119,IMPORTRANGE(""1F5N2lheBqU_ssv2fEg7XSiyl0_Jtf24RQubw3IWp7fc"",""'LC-2 BOM'!C2:AF1000""),X$1,FALSE)"),"05C360")</f>
        <v>05C360</v>
      </c>
      <c r="Y216" s="40" t="str">
        <f ca="1">IFERROR(__xludf.DUMMYFUNCTION("VLOOKUP($D393,IMPORTRANGE(""1F5N2lheBqU_ssv2fEg7XSiyl0_Jtf24RQubw3IWp7fc"",""'LC-2 BOM'!C2:AF900""),Y$1,FALSE)"),"Actuator")</f>
        <v>Actuator</v>
      </c>
      <c r="Z216" s="40" t="str">
        <f ca="1">IFERROR(__xludf.DUMMYFUNCTION("VLOOKUP($D393,IMPORTRANGE(""1F5N2lheBqU_ssv2fEg7XSiyl0_Jtf24RQubw3IWp7fc"",""'LC-2 BOM'!C2:AF900""),Y$1,FALSE)"),"Actuator")</f>
        <v>Actuator</v>
      </c>
      <c r="AA216" s="40" t="str">
        <f ca="1">IFERROR(__xludf.DUMMYFUNCTION("VLOOKUP($D393,IMPORTRANGE(""1F5N2lheBqU_ssv2fEg7XSiyl0_Jtf24RQubw3IWp7fc"",""'LC-2 BOM'!C2:AF900""),Y$1,FALSE)"),"Actuator")</f>
        <v>Actuator</v>
      </c>
      <c r="AB216" s="40" t="str">
        <f ca="1">IFERROR(__xludf.DUMMYFUNCTION("VLOOKUP($D393,IMPORTRANGE(""1F5N2lheBqU_ssv2fEg7XSiyl0_Jtf24RQubw3IWp7fc"",""'LC-2 BOM'!C2:AF1000""),AB$1,FALSE)"),"WFF LC-2 GN2 HVAC/ECS - MP-109")</f>
        <v>WFF LC-2 GN2 HVAC/ECS - MP-109</v>
      </c>
      <c r="AC216" s="40" t="str">
        <f ca="1">IFERROR(__xludf.DUMMYFUNCTION("VLOOKUP($D393,IMPORTRANGE(""1F5N2lheBqU_ssv2fEg7XSiyl0_Jtf24RQubw3IWp7fc"",""'LC-2 BOM'!C2:AF1000""),AB$1,FALSE)"),"WFF LC-2 GN2 HVAC/ECS - MP-109")</f>
        <v>WFF LC-2 GN2 HVAC/ECS - MP-109</v>
      </c>
      <c r="AD216" s="40" t="str">
        <f ca="1">IFERROR(__xludf.DUMMYFUNCTION("VLOOKUP($D393,IMPORTRANGE(""1F5N2lheBqU_ssv2fEg7XSiyl0_Jtf24RQubw3IWp7fc"",""'LC-2 BOM'!C2:AF1000""),AB$1,FALSE)"),"WFF LC-2 GN2 HVAC/ECS - MP-109")</f>
        <v>WFF LC-2 GN2 HVAC/ECS - MP-109</v>
      </c>
      <c r="AE216" s="40" t="str">
        <f ca="1">IFERROR(__xludf.DUMMYFUNCTION("VLOOKUP($D393,IMPORTRANGE(""1F5N2lheBqU_ssv2fEg7XSiyl0_Jtf24RQubw3IWp7fc"",""'LC-2 BOM'!C2:AF1000""),AB$1,FALSE)"),"WFF LC-2 GN2 HVAC/ECS - MP-109")</f>
        <v>WFF LC-2 GN2 HVAC/ECS - MP-109</v>
      </c>
      <c r="AF216" s="40" t="str">
        <f ca="1">IFERROR(__xludf.DUMMYFUNCTION("VLOOKUP($D393,IMPORTRANGE(""1F5N2lheBqU_ssv2fEg7XSiyl0_Jtf24RQubw3IWp7fc"",""'LC-2 BOM'!C2:AF1000""),AB$1,FALSE)"),"WFF LC-2 GN2 HVAC/ECS - MP-109")</f>
        <v>WFF LC-2 GN2 HVAC/ECS - MP-109</v>
      </c>
      <c r="AG216" s="40" t="str">
        <f ca="1">IFERROR(__xludf.DUMMYFUNCTION("VLOOKUP($D393,IMPORTRANGE(""1F5N2lheBqU_ssv2fEg7XSiyl0_Jtf24RQubw3IWp7fc"",""'LC-2 BOM'!C2:AF1000""),AB$1,FALSE)"),"WFF LC-2 GN2 HVAC/ECS - MP-109")</f>
        <v>WFF LC-2 GN2 HVAC/ECS - MP-109</v>
      </c>
      <c r="AH216" s="40" t="str">
        <f ca="1">IFERROR(__xludf.DUMMYFUNCTION("VLOOKUP($D393,IMPORTRANGE(""1F5N2lheBqU_ssv2fEg7XSiyl0_Jtf24RQubw3IWp7fc"",""'LC-2 BOM'!C2:AF1000""),AB$1,FALSE)"),"WFF LC-2 GN2 HVAC/ECS - MP-109")</f>
        <v>WFF LC-2 GN2 HVAC/ECS - MP-109</v>
      </c>
      <c r="AI216" s="40" t="str">
        <f ca="1">IFERROR(__xludf.DUMMYFUNCTION("VLOOKUP($D393,IMPORTRANGE(""1F5N2lheBqU_ssv2fEg7XSiyl0_Jtf24RQubw3IWp7fc"",""'LC-2 BOM'!C2:AF1000""),AB$1,FALSE)"),"WFF LC-2 GN2 HVAC/ECS - MP-109")</f>
        <v>WFF LC-2 GN2 HVAC/ECS - MP-109</v>
      </c>
      <c r="AJ216" s="40" t="str">
        <f ca="1">IFERROR(__xludf.DUMMYFUNCTION("VLOOKUP($D393,IMPORTRANGE(""1F5N2lheBqU_ssv2fEg7XSiyl0_Jtf24RQubw3IWp7fc"",""'LC-2 BOM'!C2:AF1000""),AB$1,FALSE)"),"WFF LC-2 GN2 HVAC/ECS - MP-109")</f>
        <v>WFF LC-2 GN2 HVAC/ECS - MP-109</v>
      </c>
      <c r="AK216" s="40" t="str">
        <f ca="1">IFERROR(__xludf.DUMMYFUNCTION("VLOOKUP($D393,IMPORTRANGE(""1F5N2lheBqU_ssv2fEg7XSiyl0_Jtf24RQubw3IWp7fc"",""'LC-2 BOM'!C2:AF1000""),AB$1,FALSE)"),"WFF LC-2 GN2 HVAC/ECS - MP-109")</f>
        <v>WFF LC-2 GN2 HVAC/ECS - MP-109</v>
      </c>
      <c r="AL216" s="40" t="str">
        <f ca="1">IFERROR(__xludf.DUMMYFUNCTION("VLOOKUP($D393,IMPORTRANGE(""1F5N2lheBqU_ssv2fEg7XSiyl0_Jtf24RQubw3IWp7fc"",""'LC-2 BOM'!C2:AF1000""),AB$1,FALSE)"),"WFF LC-2 GN2 HVAC/ECS - MP-109")</f>
        <v>WFF LC-2 GN2 HVAC/ECS - MP-109</v>
      </c>
      <c r="AM216" s="40" t="str">
        <f ca="1">IFERROR(__xludf.DUMMYFUNCTION("VLOOKUP($D393,IMPORTRANGE(""1F5N2lheBqU_ssv2fEg7XSiyl0_Jtf24RQubw3IWp7fc"",""'LC-2 BOM'!C2:AF1000""),AB$1,FALSE)"),"WFF LC-2 GN2 HVAC/ECS - MP-109")</f>
        <v>WFF LC-2 GN2 HVAC/ECS - MP-109</v>
      </c>
      <c r="AN216" s="40" t="str">
        <f ca="1">IFERROR(__xludf.DUMMYFUNCTION("VLOOKUP($D393,IMPORTRANGE(""1F5N2lheBqU_ssv2fEg7XSiyl0_Jtf24RQubw3IWp7fc"",""'LC-2 BOM'!C2:AF1000""),AB$1,FALSE)"),"WFF LC-2 GN2 HVAC/ECS - MP-109")</f>
        <v>WFF LC-2 GN2 HVAC/ECS - MP-109</v>
      </c>
      <c r="AO216" s="40" t="str">
        <f ca="1">IFERROR(__xludf.DUMMYFUNCTION("VLOOKUP($D393,IMPORTRANGE(""1F5N2lheBqU_ssv2fEg7XSiyl0_Jtf24RQubw3IWp7fc"",""'LC-2 BOM'!C2:AF1000""),AB$1,FALSE)"),"WFF LC-2 GN2 HVAC/ECS - MP-109")</f>
        <v>WFF LC-2 GN2 HVAC/ECS - MP-109</v>
      </c>
      <c r="AP216" s="40" t="str">
        <f ca="1">IFERROR(__xludf.DUMMYFUNCTION("VLOOKUP($D393,IMPORTRANGE(""1F5N2lheBqU_ssv2fEg7XSiyl0_Jtf24RQubw3IWp7fc"",""'LC-2 BOM'!C2:AF1000""),AB$1,FALSE)"),"WFF LC-2 GN2 HVAC/ECS - MP-109")</f>
        <v>WFF LC-2 GN2 HVAC/ECS - MP-109</v>
      </c>
      <c r="AQ216" s="40" t="str">
        <f ca="1">IFERROR(__xludf.DUMMYFUNCTION("VLOOKUP($D393,IMPORTRANGE(""1F5N2lheBqU_ssv2fEg7XSiyl0_Jtf24RQubw3IWp7fc"",""'LC-2 BOM'!C2:AF1000""),AB$1,FALSE)"),"WFF LC-2 GN2 HVAC/ECS - MP-109")</f>
        <v>WFF LC-2 GN2 HVAC/ECS - MP-109</v>
      </c>
      <c r="AR216" s="40" t="str">
        <f ca="1">IFERROR(__xludf.DUMMYFUNCTION("VLOOKUP($D393,IMPORTRANGE(""1F5N2lheBqU_ssv2fEg7XSiyl0_Jtf24RQubw3IWp7fc"",""'LC-2 BOM'!C2:AF1000""),AB$1,FALSE)"),"WFF LC-2 GN2 HVAC/ECS - MP-109")</f>
        <v>WFF LC-2 GN2 HVAC/ECS - MP-109</v>
      </c>
      <c r="AS216" s="40" t="str">
        <f ca="1">IFERROR(__xludf.DUMMYFUNCTION("VLOOKUP($D393,IMPORTRANGE(""1F5N2lheBqU_ssv2fEg7XSiyl0_Jtf24RQubw3IWp7fc"",""'LC-2 BOM'!C2:AF1000""),AB$1,FALSE)"),"WFF LC-2 GN2 HVAC/ECS - MP-109")</f>
        <v>WFF LC-2 GN2 HVAC/ECS - MP-109</v>
      </c>
      <c r="AT216" s="40" t="str">
        <f ca="1">IFERROR(__xludf.DUMMYFUNCTION("VLOOKUP($D393,IMPORTRANGE(""1F5N2lheBqU_ssv2fEg7XSiyl0_Jtf24RQubw3IWp7fc"",""'LC-2 BOM'!C2:AF1000""),AB$1,FALSE)"),"WFF LC-2 GN2 HVAC/ECS - MP-109")</f>
        <v>WFF LC-2 GN2 HVAC/ECS - MP-109</v>
      </c>
      <c r="AU216" s="40" t="str">
        <f ca="1">IFERROR(__xludf.DUMMYFUNCTION("VLOOKUP($D393,IMPORTRANGE(""1F5N2lheBqU_ssv2fEg7XSiyl0_Jtf24RQubw3IWp7fc"",""'LC-2 BOM'!C2:AF1000""),AB$1,FALSE)"),"WFF LC-2 GN2 HVAC/ECS - MP-109")</f>
        <v>WFF LC-2 GN2 HVAC/ECS - MP-109</v>
      </c>
      <c r="AV216" s="40" t="str">
        <f ca="1">IFERROR(__xludf.DUMMYFUNCTION("VLOOKUP($D393,IMPORTRANGE(""1F5N2lheBqU_ssv2fEg7XSiyl0_Jtf24RQubw3IWp7fc"",""'LC-2 BOM'!C2:AF1000""),AB$1,FALSE)"),"WFF LC-2 GN2 HVAC/ECS - MP-109")</f>
        <v>WFF LC-2 GN2 HVAC/ECS - MP-109</v>
      </c>
      <c r="AW216" s="40" t="str">
        <f ca="1">IFERROR(__xludf.DUMMYFUNCTION("VLOOKUP($D393,IMPORTRANGE(""1F5N2lheBqU_ssv2fEg7XSiyl0_Jtf24RQubw3IWp7fc"",""'LC-2 BOM'!C2:AF1000""),AB$1,FALSE)"),"WFF LC-2 GN2 HVAC/ECS - MP-109")</f>
        <v>WFF LC-2 GN2 HVAC/ECS - MP-109</v>
      </c>
      <c r="AX216" s="40" t="str">
        <f ca="1">IFERROR(__xludf.DUMMYFUNCTION("VLOOKUP($D393,IMPORTRANGE(""1F5N2lheBqU_ssv2fEg7XSiyl0_Jtf24RQubw3IWp7fc"",""'LC-2 BOM'!C2:AF1000""),AB$1,FALSE)"),"WFF LC-2 GN2 HVAC/ECS - MP-109")</f>
        <v>WFF LC-2 GN2 HVAC/ECS - MP-109</v>
      </c>
      <c r="AY216" s="40" t="str">
        <f ca="1">IFERROR(__xludf.DUMMYFUNCTION("VLOOKUP($D393,IMPORTRANGE(""1F5N2lheBqU_ssv2fEg7XSiyl0_Jtf24RQubw3IWp7fc"",""'LC-2 BOM'!C2:AF1000""),AB$1,FALSE)"),"WFF LC-2 GN2 HVAC/ECS - MP-109")</f>
        <v>WFF LC-2 GN2 HVAC/ECS - MP-109</v>
      </c>
      <c r="AZ216" s="40" t="str">
        <f ca="1">IFERROR(__xludf.DUMMYFUNCTION("VLOOKUP($D393,IMPORTRANGE(""1F5N2lheBqU_ssv2fEg7XSiyl0_Jtf24RQubw3IWp7fc"",""'LC-2 BOM'!C2:AF1000""),AB$1,FALSE)"),"WFF LC-2 GN2 HVAC/ECS - MP-109")</f>
        <v>WFF LC-2 GN2 HVAC/ECS - MP-109</v>
      </c>
      <c r="BA216" s="40" t="str">
        <f ca="1">IFERROR(__xludf.DUMMYFUNCTION("VLOOKUP($D393,IMPORTRANGE(""1F5N2lheBqU_ssv2fEg7XSiyl0_Jtf24RQubw3IWp7fc"",""'LC-2 BOM'!C2:AF1000""),AB$1,FALSE)"),"WFF LC-2 GN2 HVAC/ECS - MP-109")</f>
        <v>WFF LC-2 GN2 HVAC/ECS - MP-109</v>
      </c>
    </row>
    <row r="217" spans="1:53" ht="14.25">
      <c r="A217" s="119" t="str">
        <f>CONCATENATE(VLOOKUP(E217,Systems,2,FALSE),"-",VLOOKUP(F217,Subsystems,2,FALSE),"-",VLOOKUP(G217,Components,2,FALSE),"-",VLOOKUP(R217,Metrics,2,FALSE),"-",B217)</f>
        <v>HVAC-IS2-PVL-Pos-107</v>
      </c>
      <c r="B217" s="100">
        <v>107</v>
      </c>
      <c r="C217" s="99" t="s">
        <v>578</v>
      </c>
      <c r="D217" s="119" t="s">
        <v>580</v>
      </c>
      <c r="E217" s="99" t="s">
        <v>431</v>
      </c>
      <c r="F217" s="99" t="s">
        <v>438</v>
      </c>
      <c r="G217" s="99" t="s">
        <v>146</v>
      </c>
      <c r="H217" s="100" t="s">
        <v>147</v>
      </c>
      <c r="I217" s="100" t="str">
        <f>VLOOKUP(L217,InterfaceCards,2,FALSE)</f>
        <v>N1</v>
      </c>
      <c r="J217" s="39" t="str">
        <f>VLOOKUP(I217,'REF - Interface Cards'!$F$2:$G$11,2,FALSE)</f>
        <v>CB2</v>
      </c>
      <c r="K217" s="267">
        <f>VLOOKUP(L217,InterfaceCards,3,FALSE)</f>
        <v>2</v>
      </c>
      <c r="L217" s="99" t="s">
        <v>435</v>
      </c>
      <c r="M217" s="99">
        <v>7</v>
      </c>
      <c r="N217" s="96" t="s">
        <v>123</v>
      </c>
      <c r="O217" s="100" t="s">
        <v>247</v>
      </c>
      <c r="P217" s="205"/>
      <c r="Q217" s="205"/>
      <c r="R217" s="100" t="s">
        <v>149</v>
      </c>
      <c r="S217" s="99" t="s">
        <v>150</v>
      </c>
      <c r="T217" s="100"/>
      <c r="U217" s="205"/>
      <c r="V217" s="205" t="b">
        <v>0</v>
      </c>
      <c r="W217" s="115" t="str">
        <f>CONCATENATE(L217,":",N217)</f>
        <v>AI1:06</v>
      </c>
      <c r="X217" s="40" t="str">
        <f ca="1">IFERROR(__xludf.DUMMYFUNCTION("VLOOKUP($D119,IMPORTRANGE(""1F5N2lheBqU_ssv2fEg7XSiyl0_Jtf24RQubw3IWp7fc"",""'LC-2 BOM'!C2:AF1000""),X$1,FALSE)"),"05C360")</f>
        <v>05C360</v>
      </c>
      <c r="Y217" s="40" t="str">
        <f ca="1">IFERROR(__xludf.DUMMYFUNCTION("VLOOKUP($D363,IMPORTRANGE(""1F5N2lheBqU_ssv2fEg7XSiyl0_Jtf24RQubw3IWp7fc"",""'LC-2 BOM'!C2:AF900""),Y$1,FALSE)"),"Controller / Postion Feedback")</f>
        <v>Controller / Postion Feedback</v>
      </c>
      <c r="Z217" s="40" t="str">
        <f ca="1">IFERROR(__xludf.DUMMYFUNCTION("VLOOKUP($D363,IMPORTRANGE(""1F5N2lheBqU_ssv2fEg7XSiyl0_Jtf24RQubw3IWp7fc"",""'LC-2 BOM'!C2:AF900""),Y$1,FALSE)"),"Controller / Postion Feedback")</f>
        <v>Controller / Postion Feedback</v>
      </c>
      <c r="AA217" s="40" t="str">
        <f ca="1">IFERROR(__xludf.DUMMYFUNCTION("VLOOKUP($D363,IMPORTRANGE(""1F5N2lheBqU_ssv2fEg7XSiyl0_Jtf24RQubw3IWp7fc"",""'LC-2 BOM'!C2:AF900""),Y$1,FALSE)"),"Controller / Postion Feedback")</f>
        <v>Controller / Postion Feedback</v>
      </c>
      <c r="AB217" s="40" t="str">
        <f ca="1">IFERROR(__xludf.DUMMYFUNCTION("VLOOKUP($D363,IMPORTRANGE(""1F5N2lheBqU_ssv2fEg7XSiyl0_Jtf24RQubw3IWp7fc"",""'LC-2 BOM'!C2:AF1000""),AB$1,FALSE)"),"WFF LC-2 GN2 HVAC/ECS - MP-109")</f>
        <v>WFF LC-2 GN2 HVAC/ECS - MP-109</v>
      </c>
      <c r="AC217" s="40" t="str">
        <f ca="1">IFERROR(__xludf.DUMMYFUNCTION("VLOOKUP($D363,IMPORTRANGE(""1F5N2lheBqU_ssv2fEg7XSiyl0_Jtf24RQubw3IWp7fc"",""'LC-2 BOM'!C2:AF1000""),AB$1,FALSE)"),"WFF LC-2 GN2 HVAC/ECS - MP-109")</f>
        <v>WFF LC-2 GN2 HVAC/ECS - MP-109</v>
      </c>
      <c r="AD217" s="40" t="str">
        <f ca="1">IFERROR(__xludf.DUMMYFUNCTION("VLOOKUP($D363,IMPORTRANGE(""1F5N2lheBqU_ssv2fEg7XSiyl0_Jtf24RQubw3IWp7fc"",""'LC-2 BOM'!C2:AF1000""),AB$1,FALSE)"),"WFF LC-2 GN2 HVAC/ECS - MP-109")</f>
        <v>WFF LC-2 GN2 HVAC/ECS - MP-109</v>
      </c>
      <c r="AE217" s="40" t="str">
        <f ca="1">IFERROR(__xludf.DUMMYFUNCTION("VLOOKUP($D363,IMPORTRANGE(""1F5N2lheBqU_ssv2fEg7XSiyl0_Jtf24RQubw3IWp7fc"",""'LC-2 BOM'!C2:AF1000""),AB$1,FALSE)"),"WFF LC-2 GN2 HVAC/ECS - MP-109")</f>
        <v>WFF LC-2 GN2 HVAC/ECS - MP-109</v>
      </c>
      <c r="AF217" s="40" t="str">
        <f ca="1">IFERROR(__xludf.DUMMYFUNCTION("VLOOKUP($D363,IMPORTRANGE(""1F5N2lheBqU_ssv2fEg7XSiyl0_Jtf24RQubw3IWp7fc"",""'LC-2 BOM'!C2:AF1000""),AB$1,FALSE)"),"WFF LC-2 GN2 HVAC/ECS - MP-109")</f>
        <v>WFF LC-2 GN2 HVAC/ECS - MP-109</v>
      </c>
      <c r="AG217" s="40" t="str">
        <f ca="1">IFERROR(__xludf.DUMMYFUNCTION("VLOOKUP($D363,IMPORTRANGE(""1F5N2lheBqU_ssv2fEg7XSiyl0_Jtf24RQubw3IWp7fc"",""'LC-2 BOM'!C2:AF1000""),AB$1,FALSE)"),"WFF LC-2 GN2 HVAC/ECS - MP-109")</f>
        <v>WFF LC-2 GN2 HVAC/ECS - MP-109</v>
      </c>
      <c r="AH217" s="40" t="str">
        <f ca="1">IFERROR(__xludf.DUMMYFUNCTION("VLOOKUP($D363,IMPORTRANGE(""1F5N2lheBqU_ssv2fEg7XSiyl0_Jtf24RQubw3IWp7fc"",""'LC-2 BOM'!C2:AF1000""),AB$1,FALSE)"),"WFF LC-2 GN2 HVAC/ECS - MP-109")</f>
        <v>WFF LC-2 GN2 HVAC/ECS - MP-109</v>
      </c>
      <c r="AI217" s="40" t="str">
        <f ca="1">IFERROR(__xludf.DUMMYFUNCTION("VLOOKUP($D363,IMPORTRANGE(""1F5N2lheBqU_ssv2fEg7XSiyl0_Jtf24RQubw3IWp7fc"",""'LC-2 BOM'!C2:AF1000""),AB$1,FALSE)"),"WFF LC-2 GN2 HVAC/ECS - MP-109")</f>
        <v>WFF LC-2 GN2 HVAC/ECS - MP-109</v>
      </c>
      <c r="AJ217" s="40" t="str">
        <f ca="1">IFERROR(__xludf.DUMMYFUNCTION("VLOOKUP($D363,IMPORTRANGE(""1F5N2lheBqU_ssv2fEg7XSiyl0_Jtf24RQubw3IWp7fc"",""'LC-2 BOM'!C2:AF1000""),AB$1,FALSE)"),"WFF LC-2 GN2 HVAC/ECS - MP-109")</f>
        <v>WFF LC-2 GN2 HVAC/ECS - MP-109</v>
      </c>
      <c r="AK217" s="40" t="str">
        <f ca="1">IFERROR(__xludf.DUMMYFUNCTION("VLOOKUP($D363,IMPORTRANGE(""1F5N2lheBqU_ssv2fEg7XSiyl0_Jtf24RQubw3IWp7fc"",""'LC-2 BOM'!C2:AF1000""),AB$1,FALSE)"),"WFF LC-2 GN2 HVAC/ECS - MP-109")</f>
        <v>WFF LC-2 GN2 HVAC/ECS - MP-109</v>
      </c>
      <c r="AL217" s="40" t="str">
        <f ca="1">IFERROR(__xludf.DUMMYFUNCTION("VLOOKUP($D363,IMPORTRANGE(""1F5N2lheBqU_ssv2fEg7XSiyl0_Jtf24RQubw3IWp7fc"",""'LC-2 BOM'!C2:AF1000""),AB$1,FALSE)"),"WFF LC-2 GN2 HVAC/ECS - MP-109")</f>
        <v>WFF LC-2 GN2 HVAC/ECS - MP-109</v>
      </c>
      <c r="AM217" s="40" t="str">
        <f ca="1">IFERROR(__xludf.DUMMYFUNCTION("VLOOKUP($D363,IMPORTRANGE(""1F5N2lheBqU_ssv2fEg7XSiyl0_Jtf24RQubw3IWp7fc"",""'LC-2 BOM'!C2:AF1000""),AB$1,FALSE)"),"WFF LC-2 GN2 HVAC/ECS - MP-109")</f>
        <v>WFF LC-2 GN2 HVAC/ECS - MP-109</v>
      </c>
      <c r="AN217" s="40" t="str">
        <f ca="1">IFERROR(__xludf.DUMMYFUNCTION("VLOOKUP($D363,IMPORTRANGE(""1F5N2lheBqU_ssv2fEg7XSiyl0_Jtf24RQubw3IWp7fc"",""'LC-2 BOM'!C2:AF1000""),AB$1,FALSE)"),"WFF LC-2 GN2 HVAC/ECS - MP-109")</f>
        <v>WFF LC-2 GN2 HVAC/ECS - MP-109</v>
      </c>
      <c r="AO217" s="40" t="str">
        <f ca="1">IFERROR(__xludf.DUMMYFUNCTION("VLOOKUP($D363,IMPORTRANGE(""1F5N2lheBqU_ssv2fEg7XSiyl0_Jtf24RQubw3IWp7fc"",""'LC-2 BOM'!C2:AF1000""),AB$1,FALSE)"),"WFF LC-2 GN2 HVAC/ECS - MP-109")</f>
        <v>WFF LC-2 GN2 HVAC/ECS - MP-109</v>
      </c>
      <c r="AP217" s="40" t="str">
        <f ca="1">IFERROR(__xludf.DUMMYFUNCTION("VLOOKUP($D363,IMPORTRANGE(""1F5N2lheBqU_ssv2fEg7XSiyl0_Jtf24RQubw3IWp7fc"",""'LC-2 BOM'!C2:AF1000""),AB$1,FALSE)"),"WFF LC-2 GN2 HVAC/ECS - MP-109")</f>
        <v>WFF LC-2 GN2 HVAC/ECS - MP-109</v>
      </c>
      <c r="AQ217" s="40" t="str">
        <f ca="1">IFERROR(__xludf.DUMMYFUNCTION("VLOOKUP($D363,IMPORTRANGE(""1F5N2lheBqU_ssv2fEg7XSiyl0_Jtf24RQubw3IWp7fc"",""'LC-2 BOM'!C2:AF1000""),AB$1,FALSE)"),"WFF LC-2 GN2 HVAC/ECS - MP-109")</f>
        <v>WFF LC-2 GN2 HVAC/ECS - MP-109</v>
      </c>
      <c r="AR217" s="40" t="str">
        <f ca="1">IFERROR(__xludf.DUMMYFUNCTION("VLOOKUP($D363,IMPORTRANGE(""1F5N2lheBqU_ssv2fEg7XSiyl0_Jtf24RQubw3IWp7fc"",""'LC-2 BOM'!C2:AF1000""),AB$1,FALSE)"),"WFF LC-2 GN2 HVAC/ECS - MP-109")</f>
        <v>WFF LC-2 GN2 HVAC/ECS - MP-109</v>
      </c>
      <c r="AS217" s="40" t="str">
        <f ca="1">IFERROR(__xludf.DUMMYFUNCTION("VLOOKUP($D363,IMPORTRANGE(""1F5N2lheBqU_ssv2fEg7XSiyl0_Jtf24RQubw3IWp7fc"",""'LC-2 BOM'!C2:AF1000""),AB$1,FALSE)"),"WFF LC-2 GN2 HVAC/ECS - MP-109")</f>
        <v>WFF LC-2 GN2 HVAC/ECS - MP-109</v>
      </c>
      <c r="AT217" s="40" t="str">
        <f ca="1">IFERROR(__xludf.DUMMYFUNCTION("VLOOKUP($D363,IMPORTRANGE(""1F5N2lheBqU_ssv2fEg7XSiyl0_Jtf24RQubw3IWp7fc"",""'LC-2 BOM'!C2:AF1000""),AB$1,FALSE)"),"WFF LC-2 GN2 HVAC/ECS - MP-109")</f>
        <v>WFF LC-2 GN2 HVAC/ECS - MP-109</v>
      </c>
      <c r="AU217" s="40" t="str">
        <f ca="1">IFERROR(__xludf.DUMMYFUNCTION("VLOOKUP($D363,IMPORTRANGE(""1F5N2lheBqU_ssv2fEg7XSiyl0_Jtf24RQubw3IWp7fc"",""'LC-2 BOM'!C2:AF1000""),AB$1,FALSE)"),"WFF LC-2 GN2 HVAC/ECS - MP-109")</f>
        <v>WFF LC-2 GN2 HVAC/ECS - MP-109</v>
      </c>
      <c r="AV217" s="40" t="str">
        <f ca="1">IFERROR(__xludf.DUMMYFUNCTION("VLOOKUP($D363,IMPORTRANGE(""1F5N2lheBqU_ssv2fEg7XSiyl0_Jtf24RQubw3IWp7fc"",""'LC-2 BOM'!C2:AF1000""),AB$1,FALSE)"),"WFF LC-2 GN2 HVAC/ECS - MP-109")</f>
        <v>WFF LC-2 GN2 HVAC/ECS - MP-109</v>
      </c>
      <c r="AW217" s="40" t="str">
        <f ca="1">IFERROR(__xludf.DUMMYFUNCTION("VLOOKUP($D363,IMPORTRANGE(""1F5N2lheBqU_ssv2fEg7XSiyl0_Jtf24RQubw3IWp7fc"",""'LC-2 BOM'!C2:AF1000""),AB$1,FALSE)"),"WFF LC-2 GN2 HVAC/ECS - MP-109")</f>
        <v>WFF LC-2 GN2 HVAC/ECS - MP-109</v>
      </c>
      <c r="AX217" s="40" t="str">
        <f ca="1">IFERROR(__xludf.DUMMYFUNCTION("VLOOKUP($D363,IMPORTRANGE(""1F5N2lheBqU_ssv2fEg7XSiyl0_Jtf24RQubw3IWp7fc"",""'LC-2 BOM'!C2:AF1000""),AB$1,FALSE)"),"WFF LC-2 GN2 HVAC/ECS - MP-109")</f>
        <v>WFF LC-2 GN2 HVAC/ECS - MP-109</v>
      </c>
      <c r="AY217" s="40" t="str">
        <f ca="1">IFERROR(__xludf.DUMMYFUNCTION("VLOOKUP($D363,IMPORTRANGE(""1F5N2lheBqU_ssv2fEg7XSiyl0_Jtf24RQubw3IWp7fc"",""'LC-2 BOM'!C2:AF1000""),AB$1,FALSE)"),"WFF LC-2 GN2 HVAC/ECS - MP-109")</f>
        <v>WFF LC-2 GN2 HVAC/ECS - MP-109</v>
      </c>
      <c r="AZ217" s="40" t="str">
        <f ca="1">IFERROR(__xludf.DUMMYFUNCTION("VLOOKUP($D363,IMPORTRANGE(""1F5N2lheBqU_ssv2fEg7XSiyl0_Jtf24RQubw3IWp7fc"",""'LC-2 BOM'!C2:AF1000""),AB$1,FALSE)"),"WFF LC-2 GN2 HVAC/ECS - MP-109")</f>
        <v>WFF LC-2 GN2 HVAC/ECS - MP-109</v>
      </c>
      <c r="BA217" s="40" t="str">
        <f ca="1">IFERROR(__xludf.DUMMYFUNCTION("VLOOKUP($D363,IMPORTRANGE(""1F5N2lheBqU_ssv2fEg7XSiyl0_Jtf24RQubw3IWp7fc"",""'LC-2 BOM'!C2:AF1000""),AB$1,FALSE)"),"WFF LC-2 GN2 HVAC/ECS - MP-109")</f>
        <v>WFF LC-2 GN2 HVAC/ECS - MP-109</v>
      </c>
    </row>
    <row r="218" spans="1:53" ht="25.5">
      <c r="A218" s="119" t="str">
        <f>CONCATENATE(VLOOKUP(E218,Systems,2,FALSE),"-",VLOOKUP(F218,Subsystems,2,FALSE),"-",VLOOKUP(G218,Components,2,FALSE),"-",VLOOKUP(R218,Metrics,2,FALSE),"-",B218)</f>
        <v>HVAC-IS1-PVL-Pos-100</v>
      </c>
      <c r="B218" s="100">
        <v>100</v>
      </c>
      <c r="C218" s="99" t="s">
        <v>581</v>
      </c>
      <c r="D218" s="119" t="s">
        <v>582</v>
      </c>
      <c r="E218" s="99" t="s">
        <v>431</v>
      </c>
      <c r="F218" s="99" t="s">
        <v>441</v>
      </c>
      <c r="G218" s="99" t="s">
        <v>146</v>
      </c>
      <c r="H218" s="100" t="s">
        <v>152</v>
      </c>
      <c r="I218" s="100" t="str">
        <f>VLOOKUP(L218,InterfaceCards,2,FALSE)</f>
        <v>N1</v>
      </c>
      <c r="J218" s="39" t="str">
        <f>VLOOKUP(I218,'REF - Interface Cards'!$F$2:$G$11,2,FALSE)</f>
        <v>CB2</v>
      </c>
      <c r="K218" s="267">
        <f>VLOOKUP(L218,InterfaceCards,3,FALSE)</f>
        <v>6</v>
      </c>
      <c r="L218" s="99" t="s">
        <v>433</v>
      </c>
      <c r="M218" s="99">
        <v>10</v>
      </c>
      <c r="N218" s="96" t="s">
        <v>129</v>
      </c>
      <c r="O218" s="100" t="s">
        <v>247</v>
      </c>
      <c r="P218" s="205"/>
      <c r="Q218" s="205"/>
      <c r="R218" s="100" t="s">
        <v>149</v>
      </c>
      <c r="S218" s="99" t="s">
        <v>150</v>
      </c>
      <c r="T218" s="100"/>
      <c r="U218" s="205"/>
      <c r="V218" s="205" t="b">
        <v>0</v>
      </c>
      <c r="W218" s="115" t="str">
        <f>CONCATENATE(L218,":",N218)</f>
        <v>AO1:05</v>
      </c>
      <c r="X218" s="40" t="str">
        <f ca="1">IFERROR(__xludf.DUMMYFUNCTION("VLOOKUP($D119,IMPORTRANGE(""1F5N2lheBqU_ssv2fEg7XSiyl0_Jtf24RQubw3IWp7fc"",""'LC-2 BOM'!C2:AF1000""),X$1,FALSE)"),"05C360")</f>
        <v>05C360</v>
      </c>
      <c r="Y218" s="40" t="str">
        <f ca="1">IFERROR(__xludf.DUMMYFUNCTION("VLOOKUP($D394,IMPORTRANGE(""1F5N2lheBqU_ssv2fEg7XSiyl0_Jtf24RQubw3IWp7fc"",""'LC-2 BOM'!C2:AF900""),Y$1,FALSE)"),"Actuator")</f>
        <v>Actuator</v>
      </c>
      <c r="Z218" s="40" t="str">
        <f ca="1">IFERROR(__xludf.DUMMYFUNCTION("VLOOKUP($D394,IMPORTRANGE(""1F5N2lheBqU_ssv2fEg7XSiyl0_Jtf24RQubw3IWp7fc"",""'LC-2 BOM'!C2:AF900""),Y$1,FALSE)"),"Actuator")</f>
        <v>Actuator</v>
      </c>
      <c r="AA218" s="40" t="str">
        <f ca="1">IFERROR(__xludf.DUMMYFUNCTION("VLOOKUP($D394,IMPORTRANGE(""1F5N2lheBqU_ssv2fEg7XSiyl0_Jtf24RQubw3IWp7fc"",""'LC-2 BOM'!C2:AF900""),Y$1,FALSE)"),"Actuator")</f>
        <v>Actuator</v>
      </c>
      <c r="AB218" s="40" t="str">
        <f ca="1">IFERROR(__xludf.DUMMYFUNCTION("VLOOKUP($D394,IMPORTRANGE(""1F5N2lheBqU_ssv2fEg7XSiyl0_Jtf24RQubw3IWp7fc"",""'LC-2 BOM'!C2:AF1000""),AB$1,FALSE)"),"WFF LC-2 GN2 HVAC/ECS - MP-109")</f>
        <v>WFF LC-2 GN2 HVAC/ECS - MP-109</v>
      </c>
      <c r="AC218" s="40" t="str">
        <f ca="1">IFERROR(__xludf.DUMMYFUNCTION("VLOOKUP($D394,IMPORTRANGE(""1F5N2lheBqU_ssv2fEg7XSiyl0_Jtf24RQubw3IWp7fc"",""'LC-2 BOM'!C2:AF1000""),AB$1,FALSE)"),"WFF LC-2 GN2 HVAC/ECS - MP-109")</f>
        <v>WFF LC-2 GN2 HVAC/ECS - MP-109</v>
      </c>
      <c r="AD218" s="40" t="str">
        <f ca="1">IFERROR(__xludf.DUMMYFUNCTION("VLOOKUP($D394,IMPORTRANGE(""1F5N2lheBqU_ssv2fEg7XSiyl0_Jtf24RQubw3IWp7fc"",""'LC-2 BOM'!C2:AF1000""),AB$1,FALSE)"),"WFF LC-2 GN2 HVAC/ECS - MP-109")</f>
        <v>WFF LC-2 GN2 HVAC/ECS - MP-109</v>
      </c>
      <c r="AE218" s="40" t="str">
        <f ca="1">IFERROR(__xludf.DUMMYFUNCTION("VLOOKUP($D394,IMPORTRANGE(""1F5N2lheBqU_ssv2fEg7XSiyl0_Jtf24RQubw3IWp7fc"",""'LC-2 BOM'!C2:AF1000""),AB$1,FALSE)"),"WFF LC-2 GN2 HVAC/ECS - MP-109")</f>
        <v>WFF LC-2 GN2 HVAC/ECS - MP-109</v>
      </c>
      <c r="AF218" s="40" t="str">
        <f ca="1">IFERROR(__xludf.DUMMYFUNCTION("VLOOKUP($D394,IMPORTRANGE(""1F5N2lheBqU_ssv2fEg7XSiyl0_Jtf24RQubw3IWp7fc"",""'LC-2 BOM'!C2:AF1000""),AB$1,FALSE)"),"WFF LC-2 GN2 HVAC/ECS - MP-109")</f>
        <v>WFF LC-2 GN2 HVAC/ECS - MP-109</v>
      </c>
      <c r="AG218" s="40" t="str">
        <f ca="1">IFERROR(__xludf.DUMMYFUNCTION("VLOOKUP($D394,IMPORTRANGE(""1F5N2lheBqU_ssv2fEg7XSiyl0_Jtf24RQubw3IWp7fc"",""'LC-2 BOM'!C2:AF1000""),AB$1,FALSE)"),"WFF LC-2 GN2 HVAC/ECS - MP-109")</f>
        <v>WFF LC-2 GN2 HVAC/ECS - MP-109</v>
      </c>
      <c r="AH218" s="40" t="str">
        <f ca="1">IFERROR(__xludf.DUMMYFUNCTION("VLOOKUP($D394,IMPORTRANGE(""1F5N2lheBqU_ssv2fEg7XSiyl0_Jtf24RQubw3IWp7fc"",""'LC-2 BOM'!C2:AF1000""),AB$1,FALSE)"),"WFF LC-2 GN2 HVAC/ECS - MP-109")</f>
        <v>WFF LC-2 GN2 HVAC/ECS - MP-109</v>
      </c>
      <c r="AI218" s="40" t="str">
        <f ca="1">IFERROR(__xludf.DUMMYFUNCTION("VLOOKUP($D394,IMPORTRANGE(""1F5N2lheBqU_ssv2fEg7XSiyl0_Jtf24RQubw3IWp7fc"",""'LC-2 BOM'!C2:AF1000""),AB$1,FALSE)"),"WFF LC-2 GN2 HVAC/ECS - MP-109")</f>
        <v>WFF LC-2 GN2 HVAC/ECS - MP-109</v>
      </c>
      <c r="AJ218" s="40" t="str">
        <f ca="1">IFERROR(__xludf.DUMMYFUNCTION("VLOOKUP($D394,IMPORTRANGE(""1F5N2lheBqU_ssv2fEg7XSiyl0_Jtf24RQubw3IWp7fc"",""'LC-2 BOM'!C2:AF1000""),AB$1,FALSE)"),"WFF LC-2 GN2 HVAC/ECS - MP-109")</f>
        <v>WFF LC-2 GN2 HVAC/ECS - MP-109</v>
      </c>
      <c r="AK218" s="40" t="str">
        <f ca="1">IFERROR(__xludf.DUMMYFUNCTION("VLOOKUP($D394,IMPORTRANGE(""1F5N2lheBqU_ssv2fEg7XSiyl0_Jtf24RQubw3IWp7fc"",""'LC-2 BOM'!C2:AF1000""),AB$1,FALSE)"),"WFF LC-2 GN2 HVAC/ECS - MP-109")</f>
        <v>WFF LC-2 GN2 HVAC/ECS - MP-109</v>
      </c>
      <c r="AL218" s="40" t="str">
        <f ca="1">IFERROR(__xludf.DUMMYFUNCTION("VLOOKUP($D394,IMPORTRANGE(""1F5N2lheBqU_ssv2fEg7XSiyl0_Jtf24RQubw3IWp7fc"",""'LC-2 BOM'!C2:AF1000""),AB$1,FALSE)"),"WFF LC-2 GN2 HVAC/ECS - MP-109")</f>
        <v>WFF LC-2 GN2 HVAC/ECS - MP-109</v>
      </c>
      <c r="AM218" s="40" t="str">
        <f ca="1">IFERROR(__xludf.DUMMYFUNCTION("VLOOKUP($D394,IMPORTRANGE(""1F5N2lheBqU_ssv2fEg7XSiyl0_Jtf24RQubw3IWp7fc"",""'LC-2 BOM'!C2:AF1000""),AB$1,FALSE)"),"WFF LC-2 GN2 HVAC/ECS - MP-109")</f>
        <v>WFF LC-2 GN2 HVAC/ECS - MP-109</v>
      </c>
      <c r="AN218" s="40" t="str">
        <f ca="1">IFERROR(__xludf.DUMMYFUNCTION("VLOOKUP($D394,IMPORTRANGE(""1F5N2lheBqU_ssv2fEg7XSiyl0_Jtf24RQubw3IWp7fc"",""'LC-2 BOM'!C2:AF1000""),AB$1,FALSE)"),"WFF LC-2 GN2 HVAC/ECS - MP-109")</f>
        <v>WFF LC-2 GN2 HVAC/ECS - MP-109</v>
      </c>
      <c r="AO218" s="40" t="str">
        <f ca="1">IFERROR(__xludf.DUMMYFUNCTION("VLOOKUP($D394,IMPORTRANGE(""1F5N2lheBqU_ssv2fEg7XSiyl0_Jtf24RQubw3IWp7fc"",""'LC-2 BOM'!C2:AF1000""),AB$1,FALSE)"),"WFF LC-2 GN2 HVAC/ECS - MP-109")</f>
        <v>WFF LC-2 GN2 HVAC/ECS - MP-109</v>
      </c>
      <c r="AP218" s="40" t="str">
        <f ca="1">IFERROR(__xludf.DUMMYFUNCTION("VLOOKUP($D394,IMPORTRANGE(""1F5N2lheBqU_ssv2fEg7XSiyl0_Jtf24RQubw3IWp7fc"",""'LC-2 BOM'!C2:AF1000""),AB$1,FALSE)"),"WFF LC-2 GN2 HVAC/ECS - MP-109")</f>
        <v>WFF LC-2 GN2 HVAC/ECS - MP-109</v>
      </c>
      <c r="AQ218" s="40" t="str">
        <f ca="1">IFERROR(__xludf.DUMMYFUNCTION("VLOOKUP($D394,IMPORTRANGE(""1F5N2lheBqU_ssv2fEg7XSiyl0_Jtf24RQubw3IWp7fc"",""'LC-2 BOM'!C2:AF1000""),AB$1,FALSE)"),"WFF LC-2 GN2 HVAC/ECS - MP-109")</f>
        <v>WFF LC-2 GN2 HVAC/ECS - MP-109</v>
      </c>
      <c r="AR218" s="40" t="str">
        <f ca="1">IFERROR(__xludf.DUMMYFUNCTION("VLOOKUP($D394,IMPORTRANGE(""1F5N2lheBqU_ssv2fEg7XSiyl0_Jtf24RQubw3IWp7fc"",""'LC-2 BOM'!C2:AF1000""),AB$1,FALSE)"),"WFF LC-2 GN2 HVAC/ECS - MP-109")</f>
        <v>WFF LC-2 GN2 HVAC/ECS - MP-109</v>
      </c>
      <c r="AS218" s="40" t="str">
        <f ca="1">IFERROR(__xludf.DUMMYFUNCTION("VLOOKUP($D394,IMPORTRANGE(""1F5N2lheBqU_ssv2fEg7XSiyl0_Jtf24RQubw3IWp7fc"",""'LC-2 BOM'!C2:AF1000""),AB$1,FALSE)"),"WFF LC-2 GN2 HVAC/ECS - MP-109")</f>
        <v>WFF LC-2 GN2 HVAC/ECS - MP-109</v>
      </c>
      <c r="AT218" s="40" t="str">
        <f ca="1">IFERROR(__xludf.DUMMYFUNCTION("VLOOKUP($D394,IMPORTRANGE(""1F5N2lheBqU_ssv2fEg7XSiyl0_Jtf24RQubw3IWp7fc"",""'LC-2 BOM'!C2:AF1000""),AB$1,FALSE)"),"WFF LC-2 GN2 HVAC/ECS - MP-109")</f>
        <v>WFF LC-2 GN2 HVAC/ECS - MP-109</v>
      </c>
      <c r="AU218" s="40" t="str">
        <f ca="1">IFERROR(__xludf.DUMMYFUNCTION("VLOOKUP($D394,IMPORTRANGE(""1F5N2lheBqU_ssv2fEg7XSiyl0_Jtf24RQubw3IWp7fc"",""'LC-2 BOM'!C2:AF1000""),AB$1,FALSE)"),"WFF LC-2 GN2 HVAC/ECS - MP-109")</f>
        <v>WFF LC-2 GN2 HVAC/ECS - MP-109</v>
      </c>
      <c r="AV218" s="40" t="str">
        <f ca="1">IFERROR(__xludf.DUMMYFUNCTION("VLOOKUP($D394,IMPORTRANGE(""1F5N2lheBqU_ssv2fEg7XSiyl0_Jtf24RQubw3IWp7fc"",""'LC-2 BOM'!C2:AF1000""),AB$1,FALSE)"),"WFF LC-2 GN2 HVAC/ECS - MP-109")</f>
        <v>WFF LC-2 GN2 HVAC/ECS - MP-109</v>
      </c>
      <c r="AW218" s="40" t="str">
        <f ca="1">IFERROR(__xludf.DUMMYFUNCTION("VLOOKUP($D394,IMPORTRANGE(""1F5N2lheBqU_ssv2fEg7XSiyl0_Jtf24RQubw3IWp7fc"",""'LC-2 BOM'!C2:AF1000""),AB$1,FALSE)"),"WFF LC-2 GN2 HVAC/ECS - MP-109")</f>
        <v>WFF LC-2 GN2 HVAC/ECS - MP-109</v>
      </c>
      <c r="AX218" s="40" t="str">
        <f ca="1">IFERROR(__xludf.DUMMYFUNCTION("VLOOKUP($D394,IMPORTRANGE(""1F5N2lheBqU_ssv2fEg7XSiyl0_Jtf24RQubw3IWp7fc"",""'LC-2 BOM'!C2:AF1000""),AB$1,FALSE)"),"WFF LC-2 GN2 HVAC/ECS - MP-109")</f>
        <v>WFF LC-2 GN2 HVAC/ECS - MP-109</v>
      </c>
      <c r="AY218" s="40" t="str">
        <f ca="1">IFERROR(__xludf.DUMMYFUNCTION("VLOOKUP($D394,IMPORTRANGE(""1F5N2lheBqU_ssv2fEg7XSiyl0_Jtf24RQubw3IWp7fc"",""'LC-2 BOM'!C2:AF1000""),AB$1,FALSE)"),"WFF LC-2 GN2 HVAC/ECS - MP-109")</f>
        <v>WFF LC-2 GN2 HVAC/ECS - MP-109</v>
      </c>
      <c r="AZ218" s="40" t="str">
        <f ca="1">IFERROR(__xludf.DUMMYFUNCTION("VLOOKUP($D394,IMPORTRANGE(""1F5N2lheBqU_ssv2fEg7XSiyl0_Jtf24RQubw3IWp7fc"",""'LC-2 BOM'!C2:AF1000""),AB$1,FALSE)"),"WFF LC-2 GN2 HVAC/ECS - MP-109")</f>
        <v>WFF LC-2 GN2 HVAC/ECS - MP-109</v>
      </c>
      <c r="BA218" s="40" t="str">
        <f ca="1">IFERROR(__xludf.DUMMYFUNCTION("VLOOKUP($D394,IMPORTRANGE(""1F5N2lheBqU_ssv2fEg7XSiyl0_Jtf24RQubw3IWp7fc"",""'LC-2 BOM'!C2:AF1000""),AB$1,FALSE)"),"WFF LC-2 GN2 HVAC/ECS - MP-109")</f>
        <v>WFF LC-2 GN2 HVAC/ECS - MP-109</v>
      </c>
    </row>
    <row r="219" spans="1:53" ht="14.25">
      <c r="A219" s="119" t="str">
        <f>CONCATENATE(VLOOKUP(E219,Systems,2,FALSE),"-",VLOOKUP(F219,Subsystems,2,FALSE),"-",VLOOKUP(G219,Components,2,FALSE),"-",VLOOKUP(R219,Metrics,2,FALSE),"-",B219)</f>
        <v>HVAC-IS1-PVL-Pos-108</v>
      </c>
      <c r="B219" s="100">
        <v>108</v>
      </c>
      <c r="C219" s="99" t="s">
        <v>581</v>
      </c>
      <c r="D219" s="119" t="s">
        <v>583</v>
      </c>
      <c r="E219" s="99" t="s">
        <v>431</v>
      </c>
      <c r="F219" s="99" t="s">
        <v>441</v>
      </c>
      <c r="G219" s="99" t="s">
        <v>146</v>
      </c>
      <c r="H219" s="100" t="s">
        <v>147</v>
      </c>
      <c r="I219" s="100" t="str">
        <f>VLOOKUP(L219,InterfaceCards,2,FALSE)</f>
        <v>N1</v>
      </c>
      <c r="J219" s="39" t="str">
        <f>VLOOKUP(I219,'REF - Interface Cards'!$F$2:$G$11,2,FALSE)</f>
        <v>CB2</v>
      </c>
      <c r="K219" s="267">
        <f>VLOOKUP(L219,InterfaceCards,3,FALSE)</f>
        <v>2</v>
      </c>
      <c r="L219" s="99" t="s">
        <v>435</v>
      </c>
      <c r="M219" s="99">
        <v>8</v>
      </c>
      <c r="N219" s="96" t="s">
        <v>98</v>
      </c>
      <c r="O219" s="100" t="s">
        <v>247</v>
      </c>
      <c r="P219" s="205"/>
      <c r="Q219" s="205"/>
      <c r="R219" s="100" t="s">
        <v>149</v>
      </c>
      <c r="S219" s="99" t="s">
        <v>150</v>
      </c>
      <c r="T219" s="100"/>
      <c r="U219" s="205"/>
      <c r="V219" s="205" t="b">
        <v>0</v>
      </c>
      <c r="W219" s="115" t="str">
        <f>CONCATENATE(L219,":",N219)</f>
        <v>AI1:07</v>
      </c>
      <c r="X219" s="40" t="str">
        <f ca="1">IFERROR(__xludf.DUMMYFUNCTION("VLOOKUP($D119,IMPORTRANGE(""1F5N2lheBqU_ssv2fEg7XSiyl0_Jtf24RQubw3IWp7fc"",""'LC-2 BOM'!C2:AF1000""),X$1,FALSE)"),"05C360")</f>
        <v>05C360</v>
      </c>
      <c r="Y219" s="40" t="str">
        <f ca="1">IFERROR(__xludf.DUMMYFUNCTION("VLOOKUP($D364,IMPORTRANGE(""1F5N2lheBqU_ssv2fEg7XSiyl0_Jtf24RQubw3IWp7fc"",""'LC-2 BOM'!C2:AF900""),Y$1,FALSE)"),"Controller / Postion Feedback")</f>
        <v>Controller / Postion Feedback</v>
      </c>
      <c r="Z219" s="40" t="str">
        <f ca="1">IFERROR(__xludf.DUMMYFUNCTION("VLOOKUP($D364,IMPORTRANGE(""1F5N2lheBqU_ssv2fEg7XSiyl0_Jtf24RQubw3IWp7fc"",""'LC-2 BOM'!C2:AF900""),Y$1,FALSE)"),"Controller / Postion Feedback")</f>
        <v>Controller / Postion Feedback</v>
      </c>
      <c r="AA219" s="40" t="str">
        <f ca="1">IFERROR(__xludf.DUMMYFUNCTION("VLOOKUP($D364,IMPORTRANGE(""1F5N2lheBqU_ssv2fEg7XSiyl0_Jtf24RQubw3IWp7fc"",""'LC-2 BOM'!C2:AF900""),Y$1,FALSE)"),"Controller / Postion Feedback")</f>
        <v>Controller / Postion Feedback</v>
      </c>
      <c r="AB219" s="40" t="str">
        <f ca="1">IFERROR(__xludf.DUMMYFUNCTION("VLOOKUP($D364,IMPORTRANGE(""1F5N2lheBqU_ssv2fEg7XSiyl0_Jtf24RQubw3IWp7fc"",""'LC-2 BOM'!C2:AF1000""),AB$1,FALSE)"),"WFF LC-2 GN2 HVAC/ECS - MP-109")</f>
        <v>WFF LC-2 GN2 HVAC/ECS - MP-109</v>
      </c>
      <c r="AC219" s="40" t="str">
        <f ca="1">IFERROR(__xludf.DUMMYFUNCTION("VLOOKUP($D364,IMPORTRANGE(""1F5N2lheBqU_ssv2fEg7XSiyl0_Jtf24RQubw3IWp7fc"",""'LC-2 BOM'!C2:AF1000""),AB$1,FALSE)"),"WFF LC-2 GN2 HVAC/ECS - MP-109")</f>
        <v>WFF LC-2 GN2 HVAC/ECS - MP-109</v>
      </c>
      <c r="AD219" s="40" t="str">
        <f ca="1">IFERROR(__xludf.DUMMYFUNCTION("VLOOKUP($D364,IMPORTRANGE(""1F5N2lheBqU_ssv2fEg7XSiyl0_Jtf24RQubw3IWp7fc"",""'LC-2 BOM'!C2:AF1000""),AB$1,FALSE)"),"WFF LC-2 GN2 HVAC/ECS - MP-109")</f>
        <v>WFF LC-2 GN2 HVAC/ECS - MP-109</v>
      </c>
      <c r="AE219" s="40" t="str">
        <f ca="1">IFERROR(__xludf.DUMMYFUNCTION("VLOOKUP($D364,IMPORTRANGE(""1F5N2lheBqU_ssv2fEg7XSiyl0_Jtf24RQubw3IWp7fc"",""'LC-2 BOM'!C2:AF1000""),AB$1,FALSE)"),"WFF LC-2 GN2 HVAC/ECS - MP-109")</f>
        <v>WFF LC-2 GN2 HVAC/ECS - MP-109</v>
      </c>
      <c r="AF219" s="40" t="str">
        <f ca="1">IFERROR(__xludf.DUMMYFUNCTION("VLOOKUP($D364,IMPORTRANGE(""1F5N2lheBqU_ssv2fEg7XSiyl0_Jtf24RQubw3IWp7fc"",""'LC-2 BOM'!C2:AF1000""),AB$1,FALSE)"),"WFF LC-2 GN2 HVAC/ECS - MP-109")</f>
        <v>WFF LC-2 GN2 HVAC/ECS - MP-109</v>
      </c>
      <c r="AG219" s="40" t="str">
        <f ca="1">IFERROR(__xludf.DUMMYFUNCTION("VLOOKUP($D364,IMPORTRANGE(""1F5N2lheBqU_ssv2fEg7XSiyl0_Jtf24RQubw3IWp7fc"",""'LC-2 BOM'!C2:AF1000""),AB$1,FALSE)"),"WFF LC-2 GN2 HVAC/ECS - MP-109")</f>
        <v>WFF LC-2 GN2 HVAC/ECS - MP-109</v>
      </c>
      <c r="AH219" s="40" t="str">
        <f ca="1">IFERROR(__xludf.DUMMYFUNCTION("VLOOKUP($D364,IMPORTRANGE(""1F5N2lheBqU_ssv2fEg7XSiyl0_Jtf24RQubw3IWp7fc"",""'LC-2 BOM'!C2:AF1000""),AB$1,FALSE)"),"WFF LC-2 GN2 HVAC/ECS - MP-109")</f>
        <v>WFF LC-2 GN2 HVAC/ECS - MP-109</v>
      </c>
      <c r="AI219" s="40" t="str">
        <f ca="1">IFERROR(__xludf.DUMMYFUNCTION("VLOOKUP($D364,IMPORTRANGE(""1F5N2lheBqU_ssv2fEg7XSiyl0_Jtf24RQubw3IWp7fc"",""'LC-2 BOM'!C2:AF1000""),AB$1,FALSE)"),"WFF LC-2 GN2 HVAC/ECS - MP-109")</f>
        <v>WFF LC-2 GN2 HVAC/ECS - MP-109</v>
      </c>
      <c r="AJ219" s="40" t="str">
        <f ca="1">IFERROR(__xludf.DUMMYFUNCTION("VLOOKUP($D364,IMPORTRANGE(""1F5N2lheBqU_ssv2fEg7XSiyl0_Jtf24RQubw3IWp7fc"",""'LC-2 BOM'!C2:AF1000""),AB$1,FALSE)"),"WFF LC-2 GN2 HVAC/ECS - MP-109")</f>
        <v>WFF LC-2 GN2 HVAC/ECS - MP-109</v>
      </c>
      <c r="AK219" s="40" t="str">
        <f ca="1">IFERROR(__xludf.DUMMYFUNCTION("VLOOKUP($D364,IMPORTRANGE(""1F5N2lheBqU_ssv2fEg7XSiyl0_Jtf24RQubw3IWp7fc"",""'LC-2 BOM'!C2:AF1000""),AB$1,FALSE)"),"WFF LC-2 GN2 HVAC/ECS - MP-109")</f>
        <v>WFF LC-2 GN2 HVAC/ECS - MP-109</v>
      </c>
      <c r="AL219" s="40" t="str">
        <f ca="1">IFERROR(__xludf.DUMMYFUNCTION("VLOOKUP($D364,IMPORTRANGE(""1F5N2lheBqU_ssv2fEg7XSiyl0_Jtf24RQubw3IWp7fc"",""'LC-2 BOM'!C2:AF1000""),AB$1,FALSE)"),"WFF LC-2 GN2 HVAC/ECS - MP-109")</f>
        <v>WFF LC-2 GN2 HVAC/ECS - MP-109</v>
      </c>
      <c r="AM219" s="40" t="str">
        <f ca="1">IFERROR(__xludf.DUMMYFUNCTION("VLOOKUP($D364,IMPORTRANGE(""1F5N2lheBqU_ssv2fEg7XSiyl0_Jtf24RQubw3IWp7fc"",""'LC-2 BOM'!C2:AF1000""),AB$1,FALSE)"),"WFF LC-2 GN2 HVAC/ECS - MP-109")</f>
        <v>WFF LC-2 GN2 HVAC/ECS - MP-109</v>
      </c>
      <c r="AN219" s="40" t="str">
        <f ca="1">IFERROR(__xludf.DUMMYFUNCTION("VLOOKUP($D364,IMPORTRANGE(""1F5N2lheBqU_ssv2fEg7XSiyl0_Jtf24RQubw3IWp7fc"",""'LC-2 BOM'!C2:AF1000""),AB$1,FALSE)"),"WFF LC-2 GN2 HVAC/ECS - MP-109")</f>
        <v>WFF LC-2 GN2 HVAC/ECS - MP-109</v>
      </c>
      <c r="AO219" s="40" t="str">
        <f ca="1">IFERROR(__xludf.DUMMYFUNCTION("VLOOKUP($D364,IMPORTRANGE(""1F5N2lheBqU_ssv2fEg7XSiyl0_Jtf24RQubw3IWp7fc"",""'LC-2 BOM'!C2:AF1000""),AB$1,FALSE)"),"WFF LC-2 GN2 HVAC/ECS - MP-109")</f>
        <v>WFF LC-2 GN2 HVAC/ECS - MP-109</v>
      </c>
      <c r="AP219" s="40" t="str">
        <f ca="1">IFERROR(__xludf.DUMMYFUNCTION("VLOOKUP($D364,IMPORTRANGE(""1F5N2lheBqU_ssv2fEg7XSiyl0_Jtf24RQubw3IWp7fc"",""'LC-2 BOM'!C2:AF1000""),AB$1,FALSE)"),"WFF LC-2 GN2 HVAC/ECS - MP-109")</f>
        <v>WFF LC-2 GN2 HVAC/ECS - MP-109</v>
      </c>
      <c r="AQ219" s="40" t="str">
        <f ca="1">IFERROR(__xludf.DUMMYFUNCTION("VLOOKUP($D364,IMPORTRANGE(""1F5N2lheBqU_ssv2fEg7XSiyl0_Jtf24RQubw3IWp7fc"",""'LC-2 BOM'!C2:AF1000""),AB$1,FALSE)"),"WFF LC-2 GN2 HVAC/ECS - MP-109")</f>
        <v>WFF LC-2 GN2 HVAC/ECS - MP-109</v>
      </c>
      <c r="AR219" s="40" t="str">
        <f ca="1">IFERROR(__xludf.DUMMYFUNCTION("VLOOKUP($D364,IMPORTRANGE(""1F5N2lheBqU_ssv2fEg7XSiyl0_Jtf24RQubw3IWp7fc"",""'LC-2 BOM'!C2:AF1000""),AB$1,FALSE)"),"WFF LC-2 GN2 HVAC/ECS - MP-109")</f>
        <v>WFF LC-2 GN2 HVAC/ECS - MP-109</v>
      </c>
      <c r="AS219" s="40" t="str">
        <f ca="1">IFERROR(__xludf.DUMMYFUNCTION("VLOOKUP($D364,IMPORTRANGE(""1F5N2lheBqU_ssv2fEg7XSiyl0_Jtf24RQubw3IWp7fc"",""'LC-2 BOM'!C2:AF1000""),AB$1,FALSE)"),"WFF LC-2 GN2 HVAC/ECS - MP-109")</f>
        <v>WFF LC-2 GN2 HVAC/ECS - MP-109</v>
      </c>
      <c r="AT219" s="40" t="str">
        <f ca="1">IFERROR(__xludf.DUMMYFUNCTION("VLOOKUP($D364,IMPORTRANGE(""1F5N2lheBqU_ssv2fEg7XSiyl0_Jtf24RQubw3IWp7fc"",""'LC-2 BOM'!C2:AF1000""),AB$1,FALSE)"),"WFF LC-2 GN2 HVAC/ECS - MP-109")</f>
        <v>WFF LC-2 GN2 HVAC/ECS - MP-109</v>
      </c>
      <c r="AU219" s="40" t="str">
        <f ca="1">IFERROR(__xludf.DUMMYFUNCTION("VLOOKUP($D364,IMPORTRANGE(""1F5N2lheBqU_ssv2fEg7XSiyl0_Jtf24RQubw3IWp7fc"",""'LC-2 BOM'!C2:AF1000""),AB$1,FALSE)"),"WFF LC-2 GN2 HVAC/ECS - MP-109")</f>
        <v>WFF LC-2 GN2 HVAC/ECS - MP-109</v>
      </c>
      <c r="AV219" s="40" t="str">
        <f ca="1">IFERROR(__xludf.DUMMYFUNCTION("VLOOKUP($D364,IMPORTRANGE(""1F5N2lheBqU_ssv2fEg7XSiyl0_Jtf24RQubw3IWp7fc"",""'LC-2 BOM'!C2:AF1000""),AB$1,FALSE)"),"WFF LC-2 GN2 HVAC/ECS - MP-109")</f>
        <v>WFF LC-2 GN2 HVAC/ECS - MP-109</v>
      </c>
      <c r="AW219" s="40" t="str">
        <f ca="1">IFERROR(__xludf.DUMMYFUNCTION("VLOOKUP($D364,IMPORTRANGE(""1F5N2lheBqU_ssv2fEg7XSiyl0_Jtf24RQubw3IWp7fc"",""'LC-2 BOM'!C2:AF1000""),AB$1,FALSE)"),"WFF LC-2 GN2 HVAC/ECS - MP-109")</f>
        <v>WFF LC-2 GN2 HVAC/ECS - MP-109</v>
      </c>
      <c r="AX219" s="40" t="str">
        <f ca="1">IFERROR(__xludf.DUMMYFUNCTION("VLOOKUP($D364,IMPORTRANGE(""1F5N2lheBqU_ssv2fEg7XSiyl0_Jtf24RQubw3IWp7fc"",""'LC-2 BOM'!C2:AF1000""),AB$1,FALSE)"),"WFF LC-2 GN2 HVAC/ECS - MP-109")</f>
        <v>WFF LC-2 GN2 HVAC/ECS - MP-109</v>
      </c>
      <c r="AY219" s="40" t="str">
        <f ca="1">IFERROR(__xludf.DUMMYFUNCTION("VLOOKUP($D364,IMPORTRANGE(""1F5N2lheBqU_ssv2fEg7XSiyl0_Jtf24RQubw3IWp7fc"",""'LC-2 BOM'!C2:AF1000""),AB$1,FALSE)"),"WFF LC-2 GN2 HVAC/ECS - MP-109")</f>
        <v>WFF LC-2 GN2 HVAC/ECS - MP-109</v>
      </c>
      <c r="AZ219" s="40" t="str">
        <f ca="1">IFERROR(__xludf.DUMMYFUNCTION("VLOOKUP($D364,IMPORTRANGE(""1F5N2lheBqU_ssv2fEg7XSiyl0_Jtf24RQubw3IWp7fc"",""'LC-2 BOM'!C2:AF1000""),AB$1,FALSE)"),"WFF LC-2 GN2 HVAC/ECS - MP-109")</f>
        <v>WFF LC-2 GN2 HVAC/ECS - MP-109</v>
      </c>
      <c r="BA219" s="40" t="str">
        <f ca="1">IFERROR(__xludf.DUMMYFUNCTION("VLOOKUP($D364,IMPORTRANGE(""1F5N2lheBqU_ssv2fEg7XSiyl0_Jtf24RQubw3IWp7fc"",""'LC-2 BOM'!C2:AF1000""),AB$1,FALSE)"),"WFF LC-2 GN2 HVAC/ECS - MP-109")</f>
        <v>WFF LC-2 GN2 HVAC/ECS - MP-109</v>
      </c>
    </row>
    <row r="220" spans="1:53" ht="25.5">
      <c r="A220" s="119" t="str">
        <f>CONCATENATE(VLOOKUP(E220,Systems,2,FALSE),"-",VLOOKUP(F220,Subsystems,2,FALSE),"-",VLOOKUP(G220,Components,2,FALSE),"-",VLOOKUP(R220,Metrics,2,FALSE),"-",B220)</f>
        <v>HVAC-PP-PVL-Pos-101</v>
      </c>
      <c r="B220" s="100">
        <v>101</v>
      </c>
      <c r="C220" s="273" t="s">
        <v>584</v>
      </c>
      <c r="D220" s="119" t="s">
        <v>585</v>
      </c>
      <c r="E220" s="99" t="s">
        <v>431</v>
      </c>
      <c r="F220" s="99" t="s">
        <v>445</v>
      </c>
      <c r="G220" s="99" t="s">
        <v>146</v>
      </c>
      <c r="H220" s="100" t="s">
        <v>152</v>
      </c>
      <c r="I220" s="100" t="str">
        <f>VLOOKUP(L220,InterfaceCards,2,FALSE)</f>
        <v>N1</v>
      </c>
      <c r="J220" s="39" t="str">
        <f>VLOOKUP(I220,'REF - Interface Cards'!$F$2:$G$11,2,FALSE)</f>
        <v>CB2</v>
      </c>
      <c r="K220" s="267">
        <f>VLOOKUP(L220,InterfaceCards,3,FALSE)</f>
        <v>6</v>
      </c>
      <c r="L220" s="99" t="s">
        <v>433</v>
      </c>
      <c r="M220" s="99">
        <v>12</v>
      </c>
      <c r="N220" s="96" t="s">
        <v>123</v>
      </c>
      <c r="O220" s="100" t="s">
        <v>247</v>
      </c>
      <c r="P220" s="205"/>
      <c r="Q220" s="205"/>
      <c r="R220" s="100" t="s">
        <v>149</v>
      </c>
      <c r="S220" s="99" t="s">
        <v>150</v>
      </c>
      <c r="T220" s="100"/>
      <c r="U220" s="205"/>
      <c r="V220" s="205" t="b">
        <v>0</v>
      </c>
      <c r="W220" s="115" t="str">
        <f>CONCATENATE(L220,":",N220)</f>
        <v>AO1:06</v>
      </c>
      <c r="X220" s="40" t="str">
        <f ca="1">IFERROR(__xludf.DUMMYFUNCTION("VLOOKUP($D119,IMPORTRANGE(""1F5N2lheBqU_ssv2fEg7XSiyl0_Jtf24RQubw3IWp7fc"",""'LC-2 BOM'!C2:AF1000""),X$1,FALSE)"),"05C360")</f>
        <v>05C360</v>
      </c>
      <c r="Y220" s="40" t="str">
        <f ca="1">IFERROR(__xludf.DUMMYFUNCTION("VLOOKUP($D395,IMPORTRANGE(""1F5N2lheBqU_ssv2fEg7XSiyl0_Jtf24RQubw3IWp7fc"",""'LC-2 BOM'!C2:AF900""),Y$1,FALSE)"),"Actuator")</f>
        <v>Actuator</v>
      </c>
      <c r="Z220" s="40" t="str">
        <f ca="1">IFERROR(__xludf.DUMMYFUNCTION("VLOOKUP($D395,IMPORTRANGE(""1F5N2lheBqU_ssv2fEg7XSiyl0_Jtf24RQubw3IWp7fc"",""'LC-2 BOM'!C2:AF900""),Y$1,FALSE)"),"Actuator")</f>
        <v>Actuator</v>
      </c>
      <c r="AA220" s="40" t="str">
        <f ca="1">IFERROR(__xludf.DUMMYFUNCTION("VLOOKUP($D395,IMPORTRANGE(""1F5N2lheBqU_ssv2fEg7XSiyl0_Jtf24RQubw3IWp7fc"",""'LC-2 BOM'!C2:AF900""),Y$1,FALSE)"),"Actuator")</f>
        <v>Actuator</v>
      </c>
      <c r="AB220" s="40" t="str">
        <f ca="1">IFERROR(__xludf.DUMMYFUNCTION("VLOOKUP($D395,IMPORTRANGE(""1F5N2lheBqU_ssv2fEg7XSiyl0_Jtf24RQubw3IWp7fc"",""'LC-2 BOM'!C2:AF1000""),AB$1,FALSE)"),"WFF LC-2 GN2 HVAC/ECS - MP-109")</f>
        <v>WFF LC-2 GN2 HVAC/ECS - MP-109</v>
      </c>
      <c r="AC220" s="40" t="str">
        <f ca="1">IFERROR(__xludf.DUMMYFUNCTION("VLOOKUP($D395,IMPORTRANGE(""1F5N2lheBqU_ssv2fEg7XSiyl0_Jtf24RQubw3IWp7fc"",""'LC-2 BOM'!C2:AF1000""),AB$1,FALSE)"),"WFF LC-2 GN2 HVAC/ECS - MP-109")</f>
        <v>WFF LC-2 GN2 HVAC/ECS - MP-109</v>
      </c>
      <c r="AD220" s="40" t="str">
        <f ca="1">IFERROR(__xludf.DUMMYFUNCTION("VLOOKUP($D395,IMPORTRANGE(""1F5N2lheBqU_ssv2fEg7XSiyl0_Jtf24RQubw3IWp7fc"",""'LC-2 BOM'!C2:AF1000""),AB$1,FALSE)"),"WFF LC-2 GN2 HVAC/ECS - MP-109")</f>
        <v>WFF LC-2 GN2 HVAC/ECS - MP-109</v>
      </c>
      <c r="AE220" s="40" t="str">
        <f ca="1">IFERROR(__xludf.DUMMYFUNCTION("VLOOKUP($D395,IMPORTRANGE(""1F5N2lheBqU_ssv2fEg7XSiyl0_Jtf24RQubw3IWp7fc"",""'LC-2 BOM'!C2:AF1000""),AB$1,FALSE)"),"WFF LC-2 GN2 HVAC/ECS - MP-109")</f>
        <v>WFF LC-2 GN2 HVAC/ECS - MP-109</v>
      </c>
      <c r="AF220" s="40" t="str">
        <f ca="1">IFERROR(__xludf.DUMMYFUNCTION("VLOOKUP($D395,IMPORTRANGE(""1F5N2lheBqU_ssv2fEg7XSiyl0_Jtf24RQubw3IWp7fc"",""'LC-2 BOM'!C2:AF1000""),AB$1,FALSE)"),"WFF LC-2 GN2 HVAC/ECS - MP-109")</f>
        <v>WFF LC-2 GN2 HVAC/ECS - MP-109</v>
      </c>
      <c r="AG220" s="40" t="str">
        <f ca="1">IFERROR(__xludf.DUMMYFUNCTION("VLOOKUP($D395,IMPORTRANGE(""1F5N2lheBqU_ssv2fEg7XSiyl0_Jtf24RQubw3IWp7fc"",""'LC-2 BOM'!C2:AF1000""),AB$1,FALSE)"),"WFF LC-2 GN2 HVAC/ECS - MP-109")</f>
        <v>WFF LC-2 GN2 HVAC/ECS - MP-109</v>
      </c>
      <c r="AH220" s="40" t="str">
        <f ca="1">IFERROR(__xludf.DUMMYFUNCTION("VLOOKUP($D395,IMPORTRANGE(""1F5N2lheBqU_ssv2fEg7XSiyl0_Jtf24RQubw3IWp7fc"",""'LC-2 BOM'!C2:AF1000""),AB$1,FALSE)"),"WFF LC-2 GN2 HVAC/ECS - MP-109")</f>
        <v>WFF LC-2 GN2 HVAC/ECS - MP-109</v>
      </c>
      <c r="AI220" s="40" t="str">
        <f ca="1">IFERROR(__xludf.DUMMYFUNCTION("VLOOKUP($D395,IMPORTRANGE(""1F5N2lheBqU_ssv2fEg7XSiyl0_Jtf24RQubw3IWp7fc"",""'LC-2 BOM'!C2:AF1000""),AB$1,FALSE)"),"WFF LC-2 GN2 HVAC/ECS - MP-109")</f>
        <v>WFF LC-2 GN2 HVAC/ECS - MP-109</v>
      </c>
      <c r="AJ220" s="40" t="str">
        <f ca="1">IFERROR(__xludf.DUMMYFUNCTION("VLOOKUP($D395,IMPORTRANGE(""1F5N2lheBqU_ssv2fEg7XSiyl0_Jtf24RQubw3IWp7fc"",""'LC-2 BOM'!C2:AF1000""),AB$1,FALSE)"),"WFF LC-2 GN2 HVAC/ECS - MP-109")</f>
        <v>WFF LC-2 GN2 HVAC/ECS - MP-109</v>
      </c>
      <c r="AK220" s="40" t="str">
        <f ca="1">IFERROR(__xludf.DUMMYFUNCTION("VLOOKUP($D395,IMPORTRANGE(""1F5N2lheBqU_ssv2fEg7XSiyl0_Jtf24RQubw3IWp7fc"",""'LC-2 BOM'!C2:AF1000""),AB$1,FALSE)"),"WFF LC-2 GN2 HVAC/ECS - MP-109")</f>
        <v>WFF LC-2 GN2 HVAC/ECS - MP-109</v>
      </c>
      <c r="AL220" s="40" t="str">
        <f ca="1">IFERROR(__xludf.DUMMYFUNCTION("VLOOKUP($D395,IMPORTRANGE(""1F5N2lheBqU_ssv2fEg7XSiyl0_Jtf24RQubw3IWp7fc"",""'LC-2 BOM'!C2:AF1000""),AB$1,FALSE)"),"WFF LC-2 GN2 HVAC/ECS - MP-109")</f>
        <v>WFF LC-2 GN2 HVAC/ECS - MP-109</v>
      </c>
      <c r="AM220" s="40" t="str">
        <f ca="1">IFERROR(__xludf.DUMMYFUNCTION("VLOOKUP($D395,IMPORTRANGE(""1F5N2lheBqU_ssv2fEg7XSiyl0_Jtf24RQubw3IWp7fc"",""'LC-2 BOM'!C2:AF1000""),AB$1,FALSE)"),"WFF LC-2 GN2 HVAC/ECS - MP-109")</f>
        <v>WFF LC-2 GN2 HVAC/ECS - MP-109</v>
      </c>
      <c r="AN220" s="40" t="str">
        <f ca="1">IFERROR(__xludf.DUMMYFUNCTION("VLOOKUP($D395,IMPORTRANGE(""1F5N2lheBqU_ssv2fEg7XSiyl0_Jtf24RQubw3IWp7fc"",""'LC-2 BOM'!C2:AF1000""),AB$1,FALSE)"),"WFF LC-2 GN2 HVAC/ECS - MP-109")</f>
        <v>WFF LC-2 GN2 HVAC/ECS - MP-109</v>
      </c>
      <c r="AO220" s="40" t="str">
        <f ca="1">IFERROR(__xludf.DUMMYFUNCTION("VLOOKUP($D395,IMPORTRANGE(""1F5N2lheBqU_ssv2fEg7XSiyl0_Jtf24RQubw3IWp7fc"",""'LC-2 BOM'!C2:AF1000""),AB$1,FALSE)"),"WFF LC-2 GN2 HVAC/ECS - MP-109")</f>
        <v>WFF LC-2 GN2 HVAC/ECS - MP-109</v>
      </c>
      <c r="AP220" s="40" t="str">
        <f ca="1">IFERROR(__xludf.DUMMYFUNCTION("VLOOKUP($D395,IMPORTRANGE(""1F5N2lheBqU_ssv2fEg7XSiyl0_Jtf24RQubw3IWp7fc"",""'LC-2 BOM'!C2:AF1000""),AB$1,FALSE)"),"WFF LC-2 GN2 HVAC/ECS - MP-109")</f>
        <v>WFF LC-2 GN2 HVAC/ECS - MP-109</v>
      </c>
      <c r="AQ220" s="40" t="str">
        <f ca="1">IFERROR(__xludf.DUMMYFUNCTION("VLOOKUP($D395,IMPORTRANGE(""1F5N2lheBqU_ssv2fEg7XSiyl0_Jtf24RQubw3IWp7fc"",""'LC-2 BOM'!C2:AF1000""),AB$1,FALSE)"),"WFF LC-2 GN2 HVAC/ECS - MP-109")</f>
        <v>WFF LC-2 GN2 HVAC/ECS - MP-109</v>
      </c>
      <c r="AR220" s="40" t="str">
        <f ca="1">IFERROR(__xludf.DUMMYFUNCTION("VLOOKUP($D395,IMPORTRANGE(""1F5N2lheBqU_ssv2fEg7XSiyl0_Jtf24RQubw3IWp7fc"",""'LC-2 BOM'!C2:AF1000""),AB$1,FALSE)"),"WFF LC-2 GN2 HVAC/ECS - MP-109")</f>
        <v>WFF LC-2 GN2 HVAC/ECS - MP-109</v>
      </c>
      <c r="AS220" s="40" t="str">
        <f ca="1">IFERROR(__xludf.DUMMYFUNCTION("VLOOKUP($D395,IMPORTRANGE(""1F5N2lheBqU_ssv2fEg7XSiyl0_Jtf24RQubw3IWp7fc"",""'LC-2 BOM'!C2:AF1000""),AB$1,FALSE)"),"WFF LC-2 GN2 HVAC/ECS - MP-109")</f>
        <v>WFF LC-2 GN2 HVAC/ECS - MP-109</v>
      </c>
      <c r="AT220" s="40" t="str">
        <f ca="1">IFERROR(__xludf.DUMMYFUNCTION("VLOOKUP($D395,IMPORTRANGE(""1F5N2lheBqU_ssv2fEg7XSiyl0_Jtf24RQubw3IWp7fc"",""'LC-2 BOM'!C2:AF1000""),AB$1,FALSE)"),"WFF LC-2 GN2 HVAC/ECS - MP-109")</f>
        <v>WFF LC-2 GN2 HVAC/ECS - MP-109</v>
      </c>
      <c r="AU220" s="40" t="str">
        <f ca="1">IFERROR(__xludf.DUMMYFUNCTION("VLOOKUP($D395,IMPORTRANGE(""1F5N2lheBqU_ssv2fEg7XSiyl0_Jtf24RQubw3IWp7fc"",""'LC-2 BOM'!C2:AF1000""),AB$1,FALSE)"),"WFF LC-2 GN2 HVAC/ECS - MP-109")</f>
        <v>WFF LC-2 GN2 HVAC/ECS - MP-109</v>
      </c>
      <c r="AV220" s="40" t="str">
        <f ca="1">IFERROR(__xludf.DUMMYFUNCTION("VLOOKUP($D395,IMPORTRANGE(""1F5N2lheBqU_ssv2fEg7XSiyl0_Jtf24RQubw3IWp7fc"",""'LC-2 BOM'!C2:AF1000""),AB$1,FALSE)"),"WFF LC-2 GN2 HVAC/ECS - MP-109")</f>
        <v>WFF LC-2 GN2 HVAC/ECS - MP-109</v>
      </c>
      <c r="AW220" s="40" t="str">
        <f ca="1">IFERROR(__xludf.DUMMYFUNCTION("VLOOKUP($D395,IMPORTRANGE(""1F5N2lheBqU_ssv2fEg7XSiyl0_Jtf24RQubw3IWp7fc"",""'LC-2 BOM'!C2:AF1000""),AB$1,FALSE)"),"WFF LC-2 GN2 HVAC/ECS - MP-109")</f>
        <v>WFF LC-2 GN2 HVAC/ECS - MP-109</v>
      </c>
      <c r="AX220" s="40" t="str">
        <f ca="1">IFERROR(__xludf.DUMMYFUNCTION("VLOOKUP($D395,IMPORTRANGE(""1F5N2lheBqU_ssv2fEg7XSiyl0_Jtf24RQubw3IWp7fc"",""'LC-2 BOM'!C2:AF1000""),AB$1,FALSE)"),"WFF LC-2 GN2 HVAC/ECS - MP-109")</f>
        <v>WFF LC-2 GN2 HVAC/ECS - MP-109</v>
      </c>
      <c r="AY220" s="40" t="str">
        <f ca="1">IFERROR(__xludf.DUMMYFUNCTION("VLOOKUP($D395,IMPORTRANGE(""1F5N2lheBqU_ssv2fEg7XSiyl0_Jtf24RQubw3IWp7fc"",""'LC-2 BOM'!C2:AF1000""),AB$1,FALSE)"),"WFF LC-2 GN2 HVAC/ECS - MP-109")</f>
        <v>WFF LC-2 GN2 HVAC/ECS - MP-109</v>
      </c>
      <c r="AZ220" s="40" t="str">
        <f ca="1">IFERROR(__xludf.DUMMYFUNCTION("VLOOKUP($D395,IMPORTRANGE(""1F5N2lheBqU_ssv2fEg7XSiyl0_Jtf24RQubw3IWp7fc"",""'LC-2 BOM'!C2:AF1000""),AB$1,FALSE)"),"WFF LC-2 GN2 HVAC/ECS - MP-109")</f>
        <v>WFF LC-2 GN2 HVAC/ECS - MP-109</v>
      </c>
      <c r="BA220" s="40" t="str">
        <f ca="1">IFERROR(__xludf.DUMMYFUNCTION("VLOOKUP($D395,IMPORTRANGE(""1F5N2lheBqU_ssv2fEg7XSiyl0_Jtf24RQubw3IWp7fc"",""'LC-2 BOM'!C2:AF1000""),AB$1,FALSE)"),"WFF LC-2 GN2 HVAC/ECS - MP-109")</f>
        <v>WFF LC-2 GN2 HVAC/ECS - MP-109</v>
      </c>
    </row>
    <row r="221" spans="1:53" ht="14.25">
      <c r="A221" s="119" t="str">
        <f>CONCATENATE(VLOOKUP(E221,Systems,2,FALSE),"-",VLOOKUP(F221,Subsystems,2,FALSE),"-",VLOOKUP(G221,Components,2,FALSE),"-",VLOOKUP(R221,Metrics,2,FALSE),"-",B221)</f>
        <v>HVAC-PP-PVL-Pos-109</v>
      </c>
      <c r="B221" s="100">
        <v>109</v>
      </c>
      <c r="C221" s="99" t="s">
        <v>584</v>
      </c>
      <c r="D221" s="119" t="s">
        <v>586</v>
      </c>
      <c r="E221" s="99" t="s">
        <v>431</v>
      </c>
      <c r="F221" s="99" t="s">
        <v>445</v>
      </c>
      <c r="G221" s="99" t="s">
        <v>146</v>
      </c>
      <c r="H221" s="100" t="s">
        <v>147</v>
      </c>
      <c r="I221" s="100" t="str">
        <f>VLOOKUP(L221,InterfaceCards,2,FALSE)</f>
        <v>N1</v>
      </c>
      <c r="J221" s="39" t="str">
        <f>VLOOKUP(I221,'REF - Interface Cards'!$F$2:$G$11,2,FALSE)</f>
        <v>CB2</v>
      </c>
      <c r="K221" s="267">
        <f>VLOOKUP(L221,InterfaceCards,3,FALSE)</f>
        <v>2</v>
      </c>
      <c r="L221" s="99" t="s">
        <v>435</v>
      </c>
      <c r="M221" s="99">
        <v>11</v>
      </c>
      <c r="N221" s="96" t="s">
        <v>133</v>
      </c>
      <c r="O221" s="100" t="s">
        <v>247</v>
      </c>
      <c r="P221" s="205"/>
      <c r="Q221" s="205"/>
      <c r="R221" s="100" t="s">
        <v>149</v>
      </c>
      <c r="S221" s="99" t="s">
        <v>150</v>
      </c>
      <c r="T221" s="100"/>
      <c r="U221" s="205"/>
      <c r="V221" s="205" t="b">
        <v>0</v>
      </c>
      <c r="W221" s="115" t="str">
        <f>CONCATENATE(L221,":",N221)</f>
        <v>AI1:08</v>
      </c>
      <c r="X221" s="40" t="str">
        <f ca="1">IFERROR(__xludf.DUMMYFUNCTION("VLOOKUP($D119,IMPORTRANGE(""1F5N2lheBqU_ssv2fEg7XSiyl0_Jtf24RQubw3IWp7fc"",""'LC-2 BOM'!C2:AF1000""),X$1,FALSE)"),"05C360")</f>
        <v>05C360</v>
      </c>
      <c r="Y221" s="40" t="str">
        <f ca="1">IFERROR(__xludf.DUMMYFUNCTION("VLOOKUP($D365,IMPORTRANGE(""1zGeY54V42y3h6ga3LEauokEcjIAfHuNXKCYKLfLWtMI"",""'LC-2 BOM'!C2:AF900""),Y$1,FALSE)"),"Controller / Postion Feedback")</f>
        <v>Controller / Postion Feedback</v>
      </c>
      <c r="Z221" s="40" t="str">
        <f ca="1">IFERROR(__xludf.DUMMYFUNCTION("VLOOKUP($D365,IMPORTRANGE(""1zGeY54V42y3h6ga3LEauokEcjIAfHuNXKCYKLfLWtMI"",""'LC-2 BOM'!C2:AF900""),Y$1,FALSE)"),"Controller / Postion Feedback")</f>
        <v>Controller / Postion Feedback</v>
      </c>
      <c r="AA221" s="40" t="str">
        <f ca="1">IFERROR(__xludf.DUMMYFUNCTION("VLOOKUP($D365,IMPORTRANGE(""1zGeY54V42y3h6ga3LEauokEcjIAfHuNXKCYKLfLWtMI"",""'LC-2 BOM'!C2:AF900""),Y$1,FALSE)"),"Controller / Postion Feedback")</f>
        <v>Controller / Postion Feedback</v>
      </c>
      <c r="AB221" s="40" t="str">
        <f ca="1">IFERROR(__xludf.DUMMYFUNCTION("VLOOKUP($D365,IMPORTRANGE(""1F5N2lheBqU_ssv2fEg7XSiyl0_Jtf24RQubw3IWp7fc"",""'LC-2 BOM'!C2:AF1000""),AB$1,FALSE)"),"WFF LC-2 GN2 HVAC/ECS - MP-109")</f>
        <v>WFF LC-2 GN2 HVAC/ECS - MP-109</v>
      </c>
      <c r="AC221" s="40" t="str">
        <f ca="1">IFERROR(__xludf.DUMMYFUNCTION("VLOOKUP($D365,IMPORTRANGE(""1F5N2lheBqU_ssv2fEg7XSiyl0_Jtf24RQubw3IWp7fc"",""'LC-2 BOM'!C2:AF1000""),AB$1,FALSE)"),"WFF LC-2 GN2 HVAC/ECS - MP-109")</f>
        <v>WFF LC-2 GN2 HVAC/ECS - MP-109</v>
      </c>
      <c r="AD221" s="40" t="str">
        <f ca="1">IFERROR(__xludf.DUMMYFUNCTION("VLOOKUP($D365,IMPORTRANGE(""1F5N2lheBqU_ssv2fEg7XSiyl0_Jtf24RQubw3IWp7fc"",""'LC-2 BOM'!C2:AF1000""),AB$1,FALSE)"),"WFF LC-2 GN2 HVAC/ECS - MP-109")</f>
        <v>WFF LC-2 GN2 HVAC/ECS - MP-109</v>
      </c>
      <c r="AE221" s="40" t="str">
        <f ca="1">IFERROR(__xludf.DUMMYFUNCTION("VLOOKUP($D365,IMPORTRANGE(""1F5N2lheBqU_ssv2fEg7XSiyl0_Jtf24RQubw3IWp7fc"",""'LC-2 BOM'!C2:AF1000""),AB$1,FALSE)"),"WFF LC-2 GN2 HVAC/ECS - MP-109")</f>
        <v>WFF LC-2 GN2 HVAC/ECS - MP-109</v>
      </c>
      <c r="AF221" s="40" t="str">
        <f ca="1">IFERROR(__xludf.DUMMYFUNCTION("VLOOKUP($D365,IMPORTRANGE(""1F5N2lheBqU_ssv2fEg7XSiyl0_Jtf24RQubw3IWp7fc"",""'LC-2 BOM'!C2:AF1000""),AB$1,FALSE)"),"WFF LC-2 GN2 HVAC/ECS - MP-109")</f>
        <v>WFF LC-2 GN2 HVAC/ECS - MP-109</v>
      </c>
      <c r="AG221" s="40" t="str">
        <f ca="1">IFERROR(__xludf.DUMMYFUNCTION("VLOOKUP($D365,IMPORTRANGE(""1F5N2lheBqU_ssv2fEg7XSiyl0_Jtf24RQubw3IWp7fc"",""'LC-2 BOM'!C2:AF1000""),AB$1,FALSE)"),"WFF LC-2 GN2 HVAC/ECS - MP-109")</f>
        <v>WFF LC-2 GN2 HVAC/ECS - MP-109</v>
      </c>
      <c r="AH221" s="40" t="str">
        <f ca="1">IFERROR(__xludf.DUMMYFUNCTION("VLOOKUP($D365,IMPORTRANGE(""1F5N2lheBqU_ssv2fEg7XSiyl0_Jtf24RQubw3IWp7fc"",""'LC-2 BOM'!C2:AF1000""),AB$1,FALSE)"),"WFF LC-2 GN2 HVAC/ECS - MP-109")</f>
        <v>WFF LC-2 GN2 HVAC/ECS - MP-109</v>
      </c>
      <c r="AI221" s="40" t="str">
        <f ca="1">IFERROR(__xludf.DUMMYFUNCTION("VLOOKUP($D365,IMPORTRANGE(""1F5N2lheBqU_ssv2fEg7XSiyl0_Jtf24RQubw3IWp7fc"",""'LC-2 BOM'!C2:AF1000""),AB$1,FALSE)"),"WFF LC-2 GN2 HVAC/ECS - MP-109")</f>
        <v>WFF LC-2 GN2 HVAC/ECS - MP-109</v>
      </c>
      <c r="AJ221" s="40" t="str">
        <f ca="1">IFERROR(__xludf.DUMMYFUNCTION("VLOOKUP($D365,IMPORTRANGE(""1F5N2lheBqU_ssv2fEg7XSiyl0_Jtf24RQubw3IWp7fc"",""'LC-2 BOM'!C2:AF1000""),AB$1,FALSE)"),"WFF LC-2 GN2 HVAC/ECS - MP-109")</f>
        <v>WFF LC-2 GN2 HVAC/ECS - MP-109</v>
      </c>
      <c r="AK221" s="40" t="str">
        <f ca="1">IFERROR(__xludf.DUMMYFUNCTION("VLOOKUP($D365,IMPORTRANGE(""1F5N2lheBqU_ssv2fEg7XSiyl0_Jtf24RQubw3IWp7fc"",""'LC-2 BOM'!C2:AF1000""),AB$1,FALSE)"),"WFF LC-2 GN2 HVAC/ECS - MP-109")</f>
        <v>WFF LC-2 GN2 HVAC/ECS - MP-109</v>
      </c>
      <c r="AL221" s="40" t="str">
        <f ca="1">IFERROR(__xludf.DUMMYFUNCTION("VLOOKUP($D365,IMPORTRANGE(""1F5N2lheBqU_ssv2fEg7XSiyl0_Jtf24RQubw3IWp7fc"",""'LC-2 BOM'!C2:AF1000""),AB$1,FALSE)"),"WFF LC-2 GN2 HVAC/ECS - MP-109")</f>
        <v>WFF LC-2 GN2 HVAC/ECS - MP-109</v>
      </c>
      <c r="AM221" s="40" t="str">
        <f ca="1">IFERROR(__xludf.DUMMYFUNCTION("VLOOKUP($D365,IMPORTRANGE(""1F5N2lheBqU_ssv2fEg7XSiyl0_Jtf24RQubw3IWp7fc"",""'LC-2 BOM'!C2:AF1000""),AB$1,FALSE)"),"WFF LC-2 GN2 HVAC/ECS - MP-109")</f>
        <v>WFF LC-2 GN2 HVAC/ECS - MP-109</v>
      </c>
      <c r="AN221" s="40" t="str">
        <f ca="1">IFERROR(__xludf.DUMMYFUNCTION("VLOOKUP($D365,IMPORTRANGE(""1F5N2lheBqU_ssv2fEg7XSiyl0_Jtf24RQubw3IWp7fc"",""'LC-2 BOM'!C2:AF1000""),AB$1,FALSE)"),"WFF LC-2 GN2 HVAC/ECS - MP-109")</f>
        <v>WFF LC-2 GN2 HVAC/ECS - MP-109</v>
      </c>
      <c r="AO221" s="40" t="str">
        <f ca="1">IFERROR(__xludf.DUMMYFUNCTION("VLOOKUP($D365,IMPORTRANGE(""1F5N2lheBqU_ssv2fEg7XSiyl0_Jtf24RQubw3IWp7fc"",""'LC-2 BOM'!C2:AF1000""),AB$1,FALSE)"),"WFF LC-2 GN2 HVAC/ECS - MP-109")</f>
        <v>WFF LC-2 GN2 HVAC/ECS - MP-109</v>
      </c>
      <c r="AP221" s="40" t="str">
        <f ca="1">IFERROR(__xludf.DUMMYFUNCTION("VLOOKUP($D365,IMPORTRANGE(""1F5N2lheBqU_ssv2fEg7XSiyl0_Jtf24RQubw3IWp7fc"",""'LC-2 BOM'!C2:AF1000""),AB$1,FALSE)"),"WFF LC-2 GN2 HVAC/ECS - MP-109")</f>
        <v>WFF LC-2 GN2 HVAC/ECS - MP-109</v>
      </c>
      <c r="AQ221" s="40" t="str">
        <f ca="1">IFERROR(__xludf.DUMMYFUNCTION("VLOOKUP($D365,IMPORTRANGE(""1F5N2lheBqU_ssv2fEg7XSiyl0_Jtf24RQubw3IWp7fc"",""'LC-2 BOM'!C2:AF1000""),AB$1,FALSE)"),"WFF LC-2 GN2 HVAC/ECS - MP-109")</f>
        <v>WFF LC-2 GN2 HVAC/ECS - MP-109</v>
      </c>
      <c r="AR221" s="40" t="str">
        <f ca="1">IFERROR(__xludf.DUMMYFUNCTION("VLOOKUP($D365,IMPORTRANGE(""1F5N2lheBqU_ssv2fEg7XSiyl0_Jtf24RQubw3IWp7fc"",""'LC-2 BOM'!C2:AF1000""),AB$1,FALSE)"),"WFF LC-2 GN2 HVAC/ECS - MP-109")</f>
        <v>WFF LC-2 GN2 HVAC/ECS - MP-109</v>
      </c>
      <c r="AS221" s="40" t="str">
        <f ca="1">IFERROR(__xludf.DUMMYFUNCTION("VLOOKUP($D365,IMPORTRANGE(""1F5N2lheBqU_ssv2fEg7XSiyl0_Jtf24RQubw3IWp7fc"",""'LC-2 BOM'!C2:AF1000""),AB$1,FALSE)"),"WFF LC-2 GN2 HVAC/ECS - MP-109")</f>
        <v>WFF LC-2 GN2 HVAC/ECS - MP-109</v>
      </c>
      <c r="AT221" s="40" t="str">
        <f ca="1">IFERROR(__xludf.DUMMYFUNCTION("VLOOKUP($D365,IMPORTRANGE(""1F5N2lheBqU_ssv2fEg7XSiyl0_Jtf24RQubw3IWp7fc"",""'LC-2 BOM'!C2:AF1000""),AB$1,FALSE)"),"WFF LC-2 GN2 HVAC/ECS - MP-109")</f>
        <v>WFF LC-2 GN2 HVAC/ECS - MP-109</v>
      </c>
      <c r="AU221" s="40" t="str">
        <f ca="1">IFERROR(__xludf.DUMMYFUNCTION("VLOOKUP($D365,IMPORTRANGE(""1F5N2lheBqU_ssv2fEg7XSiyl0_Jtf24RQubw3IWp7fc"",""'LC-2 BOM'!C2:AF1000""),AB$1,FALSE)"),"WFF LC-2 GN2 HVAC/ECS - MP-109")</f>
        <v>WFF LC-2 GN2 HVAC/ECS - MP-109</v>
      </c>
      <c r="AV221" s="40" t="str">
        <f ca="1">IFERROR(__xludf.DUMMYFUNCTION("VLOOKUP($D365,IMPORTRANGE(""1F5N2lheBqU_ssv2fEg7XSiyl0_Jtf24RQubw3IWp7fc"",""'LC-2 BOM'!C2:AF1000""),AB$1,FALSE)"),"WFF LC-2 GN2 HVAC/ECS - MP-109")</f>
        <v>WFF LC-2 GN2 HVAC/ECS - MP-109</v>
      </c>
      <c r="AW221" s="40" t="str">
        <f ca="1">IFERROR(__xludf.DUMMYFUNCTION("VLOOKUP($D365,IMPORTRANGE(""1F5N2lheBqU_ssv2fEg7XSiyl0_Jtf24RQubw3IWp7fc"",""'LC-2 BOM'!C2:AF1000""),AB$1,FALSE)"),"WFF LC-2 GN2 HVAC/ECS - MP-109")</f>
        <v>WFF LC-2 GN2 HVAC/ECS - MP-109</v>
      </c>
      <c r="AX221" s="40" t="str">
        <f ca="1">IFERROR(__xludf.DUMMYFUNCTION("VLOOKUP($D365,IMPORTRANGE(""1F5N2lheBqU_ssv2fEg7XSiyl0_Jtf24RQubw3IWp7fc"",""'LC-2 BOM'!C2:AF1000""),AB$1,FALSE)"),"WFF LC-2 GN2 HVAC/ECS - MP-109")</f>
        <v>WFF LC-2 GN2 HVAC/ECS - MP-109</v>
      </c>
      <c r="AY221" s="40" t="str">
        <f ca="1">IFERROR(__xludf.DUMMYFUNCTION("VLOOKUP($D365,IMPORTRANGE(""1F5N2lheBqU_ssv2fEg7XSiyl0_Jtf24RQubw3IWp7fc"",""'LC-2 BOM'!C2:AF1000""),AB$1,FALSE)"),"WFF LC-2 GN2 HVAC/ECS - MP-109")</f>
        <v>WFF LC-2 GN2 HVAC/ECS - MP-109</v>
      </c>
      <c r="AZ221" s="40" t="str">
        <f ca="1">IFERROR(__xludf.DUMMYFUNCTION("VLOOKUP($D365,IMPORTRANGE(""1F5N2lheBqU_ssv2fEg7XSiyl0_Jtf24RQubw3IWp7fc"",""'LC-2 BOM'!C2:AF1000""),AB$1,FALSE)"),"WFF LC-2 GN2 HVAC/ECS - MP-109")</f>
        <v>WFF LC-2 GN2 HVAC/ECS - MP-109</v>
      </c>
      <c r="BA221" s="40" t="str">
        <f ca="1">IFERROR(__xludf.DUMMYFUNCTION("VLOOKUP($D365,IMPORTRANGE(""1F5N2lheBqU_ssv2fEg7XSiyl0_Jtf24RQubw3IWp7fc"",""'LC-2 BOM'!C2:AF1000""),AB$1,FALSE)"),"WFF LC-2 GN2 HVAC/ECS - MP-109")</f>
        <v>WFF LC-2 GN2 HVAC/ECS - MP-109</v>
      </c>
    </row>
    <row r="222" spans="1:53" ht="14.25">
      <c r="A222" s="119" t="str">
        <f>CONCATENATE(VLOOKUP(E222,Systems,2,FALSE),"-",VLOOKUP(F222,Subsystems,2,FALSE),"-",VLOOKUP(G222,Components,2,FALSE),"-",VLOOKUP(R222,Metrics,2,FALSE),"-",B222)</f>
        <v>PRG-LX1-SLD-B-580</v>
      </c>
      <c r="B222" s="99">
        <v>580</v>
      </c>
      <c r="C222" s="99" t="s">
        <v>587</v>
      </c>
      <c r="D222" s="99" t="s">
        <v>588</v>
      </c>
      <c r="E222" s="99" t="s">
        <v>572</v>
      </c>
      <c r="F222" s="99" t="s">
        <v>589</v>
      </c>
      <c r="G222" s="99" t="s">
        <v>557</v>
      </c>
      <c r="H222" s="99" t="s">
        <v>102</v>
      </c>
      <c r="I222" s="100" t="str">
        <f>VLOOKUP(L222,InterfaceCards,2,FALSE)</f>
        <v>C1</v>
      </c>
      <c r="J222" s="39" t="str">
        <f>VLOOKUP(I222,'REF - Interface Cards'!$F$2:$G$11,2,FALSE)</f>
        <v>CB1</v>
      </c>
      <c r="K222" s="100">
        <f>VLOOKUP(L222,InterfaceCards,3,FALSE)</f>
        <v>5</v>
      </c>
      <c r="L222" s="99" t="s">
        <v>240</v>
      </c>
      <c r="M222" s="99">
        <v>30</v>
      </c>
      <c r="N222" s="96" t="s">
        <v>590</v>
      </c>
      <c r="O222" s="99" t="s">
        <v>247</v>
      </c>
      <c r="P222" s="99" t="s">
        <v>313</v>
      </c>
      <c r="Q222" s="99" t="s">
        <v>492</v>
      </c>
      <c r="R222" s="119" t="s">
        <v>105</v>
      </c>
      <c r="S222" s="119" t="s">
        <v>96</v>
      </c>
      <c r="T222" s="100"/>
      <c r="U222" s="205"/>
      <c r="V222" s="205" t="b">
        <v>0</v>
      </c>
      <c r="W222" s="115" t="str">
        <f>CONCATENATE(L222,":",N222)</f>
        <v>DIO1:DO8</v>
      </c>
      <c r="X222" s="40" t="str">
        <f ca="1">IFERROR(__xludf.DUMMYFUNCTION("VLOOKUP($D119,IMPORTRANGE(""1F5N2lheBqU_ssv2fEg7XSiyl0_Jtf24RQubw3IWp7fc"",""'LC-2 BOM'!C2:AF1000""),X$1,FALSE)"),"05C360")</f>
        <v>05C360</v>
      </c>
      <c r="Y222" s="40" t="str">
        <f ca="1">IFERROR(__xludf.DUMMYFUNCTION("VLOOKUP($D119,IMPORTRANGE(""1F5N2lheBqU_ssv2fEg7XSiyl0_Jtf24RQubw3IWp7fc"",""'LC-2 BOM'!C2:AF900""),Y$1,FALSE)"),"Valve, Electronic Solenoid")</f>
        <v>Valve, Electronic Solenoid</v>
      </c>
      <c r="Z222" s="40" t="str">
        <f ca="1">IFERROR(__xludf.DUMMYFUNCTION("VLOOKUP($D119,IMPORTRANGE(""1F5N2lheBqU_ssv2fEg7XSiyl0_Jtf24RQubw3IWp7fc"",""'LC-2 BOM'!C2:AF900""),Y$1,FALSE)"),"Valve, Electronic Solenoid")</f>
        <v>Valve, Electronic Solenoid</v>
      </c>
      <c r="AA222" s="40" t="str">
        <f ca="1">IFERROR(__xludf.DUMMYFUNCTION("VLOOKUP($D119,IMPORTRANGE(""1F5N2lheBqU_ssv2fEg7XSiyl0_Jtf24RQubw3IWp7fc"",""'LC-2 BOM'!C2:AF900""),Y$1,FALSE)"),"Valve, Electronic Solenoid")</f>
        <v>Valve, Electronic Solenoid</v>
      </c>
      <c r="AB222" s="40" t="str">
        <f ca="1">IFERROR(__xludf.DUMMYFUNCTION("VLOOKUP($D119,IMPORTRANGE(""1F5N2lheBqU_ssv2fEg7XSiyl0_Jtf24RQubw3IWp7fc"",""'LC-2 BOM'!C2:AF1000""),AB$1,FALSE)"),"WFF Launch Mount S1 Purges MP-114")</f>
        <v>WFF Launch Mount S1 Purges MP-114</v>
      </c>
      <c r="AC222" s="40" t="str">
        <f ca="1">IFERROR(__xludf.DUMMYFUNCTION("VLOOKUP($D119,IMPORTRANGE(""1F5N2lheBqU_ssv2fEg7XSiyl0_Jtf24RQubw3IWp7fc"",""'LC-2 BOM'!C2:AF1000""),AB$1,FALSE)"),"WFF Launch Mount S1 Purges MP-114")</f>
        <v>WFF Launch Mount S1 Purges MP-114</v>
      </c>
      <c r="AD222" s="40" t="str">
        <f ca="1">IFERROR(__xludf.DUMMYFUNCTION("VLOOKUP($D119,IMPORTRANGE(""1F5N2lheBqU_ssv2fEg7XSiyl0_Jtf24RQubw3IWp7fc"",""'LC-2 BOM'!C2:AF1000""),AB$1,FALSE)"),"WFF Launch Mount S1 Purges MP-114")</f>
        <v>WFF Launch Mount S1 Purges MP-114</v>
      </c>
      <c r="AE222" s="40" t="str">
        <f ca="1">IFERROR(__xludf.DUMMYFUNCTION("VLOOKUP($D119,IMPORTRANGE(""1F5N2lheBqU_ssv2fEg7XSiyl0_Jtf24RQubw3IWp7fc"",""'LC-2 BOM'!C2:AF1000""),AB$1,FALSE)"),"WFF Launch Mount S1 Purges MP-114")</f>
        <v>WFF Launch Mount S1 Purges MP-114</v>
      </c>
      <c r="AF222" s="40" t="str">
        <f ca="1">IFERROR(__xludf.DUMMYFUNCTION("VLOOKUP($D119,IMPORTRANGE(""1F5N2lheBqU_ssv2fEg7XSiyl0_Jtf24RQubw3IWp7fc"",""'LC-2 BOM'!C2:AF1000""),AB$1,FALSE)"),"WFF Launch Mount S1 Purges MP-114")</f>
        <v>WFF Launch Mount S1 Purges MP-114</v>
      </c>
      <c r="AG222" s="40" t="str">
        <f ca="1">IFERROR(__xludf.DUMMYFUNCTION("VLOOKUP($D119,IMPORTRANGE(""1F5N2lheBqU_ssv2fEg7XSiyl0_Jtf24RQubw3IWp7fc"",""'LC-2 BOM'!C2:AF1000""),AB$1,FALSE)"),"WFF Launch Mount S1 Purges MP-114")</f>
        <v>WFF Launch Mount S1 Purges MP-114</v>
      </c>
      <c r="AH222" s="40" t="str">
        <f ca="1">IFERROR(__xludf.DUMMYFUNCTION("VLOOKUP($D119,IMPORTRANGE(""1F5N2lheBqU_ssv2fEg7XSiyl0_Jtf24RQubw3IWp7fc"",""'LC-2 BOM'!C2:AF1000""),AB$1,FALSE)"),"WFF Launch Mount S1 Purges MP-114")</f>
        <v>WFF Launch Mount S1 Purges MP-114</v>
      </c>
      <c r="AI222" s="40" t="str">
        <f ca="1">IFERROR(__xludf.DUMMYFUNCTION("VLOOKUP($D119,IMPORTRANGE(""1F5N2lheBqU_ssv2fEg7XSiyl0_Jtf24RQubw3IWp7fc"",""'LC-2 BOM'!C2:AF1000""),AB$1,FALSE)"),"WFF Launch Mount S1 Purges MP-114")</f>
        <v>WFF Launch Mount S1 Purges MP-114</v>
      </c>
      <c r="AJ222" s="40" t="str">
        <f ca="1">IFERROR(__xludf.DUMMYFUNCTION("VLOOKUP($D119,IMPORTRANGE(""1F5N2lheBqU_ssv2fEg7XSiyl0_Jtf24RQubw3IWp7fc"",""'LC-2 BOM'!C2:AF1000""),AB$1,FALSE)"),"WFF Launch Mount S1 Purges MP-114")</f>
        <v>WFF Launch Mount S1 Purges MP-114</v>
      </c>
      <c r="AK222" s="40" t="str">
        <f ca="1">IFERROR(__xludf.DUMMYFUNCTION("VLOOKUP($D119,IMPORTRANGE(""1F5N2lheBqU_ssv2fEg7XSiyl0_Jtf24RQubw3IWp7fc"",""'LC-2 BOM'!C2:AF1000""),AB$1,FALSE)"),"WFF Launch Mount S1 Purges MP-114")</f>
        <v>WFF Launch Mount S1 Purges MP-114</v>
      </c>
      <c r="AL222" s="40" t="str">
        <f ca="1">IFERROR(__xludf.DUMMYFUNCTION("VLOOKUP($D119,IMPORTRANGE(""1F5N2lheBqU_ssv2fEg7XSiyl0_Jtf24RQubw3IWp7fc"",""'LC-2 BOM'!C2:AF1000""),AB$1,FALSE)"),"WFF Launch Mount S1 Purges MP-114")</f>
        <v>WFF Launch Mount S1 Purges MP-114</v>
      </c>
      <c r="AM222" s="40" t="str">
        <f ca="1">IFERROR(__xludf.DUMMYFUNCTION("VLOOKUP($D119,IMPORTRANGE(""1F5N2lheBqU_ssv2fEg7XSiyl0_Jtf24RQubw3IWp7fc"",""'LC-2 BOM'!C2:AF1000""),AB$1,FALSE)"),"WFF Launch Mount S1 Purges MP-114")</f>
        <v>WFF Launch Mount S1 Purges MP-114</v>
      </c>
      <c r="AN222" s="40" t="str">
        <f ca="1">IFERROR(__xludf.DUMMYFUNCTION("VLOOKUP($D119,IMPORTRANGE(""1F5N2lheBqU_ssv2fEg7XSiyl0_Jtf24RQubw3IWp7fc"",""'LC-2 BOM'!C2:AF1000""),AB$1,FALSE)"),"WFF Launch Mount S1 Purges MP-114")</f>
        <v>WFF Launch Mount S1 Purges MP-114</v>
      </c>
      <c r="AO222" s="40" t="str">
        <f ca="1">IFERROR(__xludf.DUMMYFUNCTION("VLOOKUP($D119,IMPORTRANGE(""1F5N2lheBqU_ssv2fEg7XSiyl0_Jtf24RQubw3IWp7fc"",""'LC-2 BOM'!C2:AF1000""),AB$1,FALSE)"),"WFF Launch Mount S1 Purges MP-114")</f>
        <v>WFF Launch Mount S1 Purges MP-114</v>
      </c>
      <c r="AP222" s="40" t="str">
        <f ca="1">IFERROR(__xludf.DUMMYFUNCTION("VLOOKUP($D119,IMPORTRANGE(""1F5N2lheBqU_ssv2fEg7XSiyl0_Jtf24RQubw3IWp7fc"",""'LC-2 BOM'!C2:AF1000""),AB$1,FALSE)"),"WFF Launch Mount S1 Purges MP-114")</f>
        <v>WFF Launch Mount S1 Purges MP-114</v>
      </c>
      <c r="AQ222" s="40" t="str">
        <f ca="1">IFERROR(__xludf.DUMMYFUNCTION("VLOOKUP($D119,IMPORTRANGE(""1F5N2lheBqU_ssv2fEg7XSiyl0_Jtf24RQubw3IWp7fc"",""'LC-2 BOM'!C2:AF1000""),AB$1,FALSE)"),"WFF Launch Mount S1 Purges MP-114")</f>
        <v>WFF Launch Mount S1 Purges MP-114</v>
      </c>
      <c r="AR222" s="40" t="str">
        <f ca="1">IFERROR(__xludf.DUMMYFUNCTION("VLOOKUP($D119,IMPORTRANGE(""1F5N2lheBqU_ssv2fEg7XSiyl0_Jtf24RQubw3IWp7fc"",""'LC-2 BOM'!C2:AF1000""),AB$1,FALSE)"),"WFF Launch Mount S1 Purges MP-114")</f>
        <v>WFF Launch Mount S1 Purges MP-114</v>
      </c>
      <c r="AS222" s="40" t="str">
        <f ca="1">IFERROR(__xludf.DUMMYFUNCTION("VLOOKUP($D119,IMPORTRANGE(""1F5N2lheBqU_ssv2fEg7XSiyl0_Jtf24RQubw3IWp7fc"",""'LC-2 BOM'!C2:AF1000""),AB$1,FALSE)"),"WFF Launch Mount S1 Purges MP-114")</f>
        <v>WFF Launch Mount S1 Purges MP-114</v>
      </c>
      <c r="AT222" s="40" t="str">
        <f ca="1">IFERROR(__xludf.DUMMYFUNCTION("VLOOKUP($D119,IMPORTRANGE(""1F5N2lheBqU_ssv2fEg7XSiyl0_Jtf24RQubw3IWp7fc"",""'LC-2 BOM'!C2:AF1000""),AB$1,FALSE)"),"WFF Launch Mount S1 Purges MP-114")</f>
        <v>WFF Launch Mount S1 Purges MP-114</v>
      </c>
      <c r="AU222" s="40" t="str">
        <f ca="1">IFERROR(__xludf.DUMMYFUNCTION("VLOOKUP($D119,IMPORTRANGE(""1F5N2lheBqU_ssv2fEg7XSiyl0_Jtf24RQubw3IWp7fc"",""'LC-2 BOM'!C2:AF1000""),AB$1,FALSE)"),"WFF Launch Mount S1 Purges MP-114")</f>
        <v>WFF Launch Mount S1 Purges MP-114</v>
      </c>
      <c r="AV222" s="40" t="str">
        <f ca="1">IFERROR(__xludf.DUMMYFUNCTION("VLOOKUP($D119,IMPORTRANGE(""1F5N2lheBqU_ssv2fEg7XSiyl0_Jtf24RQubw3IWp7fc"",""'LC-2 BOM'!C2:AF1000""),AB$1,FALSE)"),"WFF Launch Mount S1 Purges MP-114")</f>
        <v>WFF Launch Mount S1 Purges MP-114</v>
      </c>
      <c r="AW222" s="40" t="str">
        <f ca="1">IFERROR(__xludf.DUMMYFUNCTION("VLOOKUP($D119,IMPORTRANGE(""1F5N2lheBqU_ssv2fEg7XSiyl0_Jtf24RQubw3IWp7fc"",""'LC-2 BOM'!C2:AF1000""),AB$1,FALSE)"),"WFF Launch Mount S1 Purges MP-114")</f>
        <v>WFF Launch Mount S1 Purges MP-114</v>
      </c>
      <c r="AX222" s="40" t="str">
        <f ca="1">IFERROR(__xludf.DUMMYFUNCTION("VLOOKUP($D119,IMPORTRANGE(""1F5N2lheBqU_ssv2fEg7XSiyl0_Jtf24RQubw3IWp7fc"",""'LC-2 BOM'!C2:AF1000""),AB$1,FALSE)"),"WFF Launch Mount S1 Purges MP-114")</f>
        <v>WFF Launch Mount S1 Purges MP-114</v>
      </c>
      <c r="AY222" s="40" t="str">
        <f ca="1">IFERROR(__xludf.DUMMYFUNCTION("VLOOKUP($D119,IMPORTRANGE(""1F5N2lheBqU_ssv2fEg7XSiyl0_Jtf24RQubw3IWp7fc"",""'LC-2 BOM'!C2:AF1000""),AB$1,FALSE)"),"WFF Launch Mount S1 Purges MP-114")</f>
        <v>WFF Launch Mount S1 Purges MP-114</v>
      </c>
      <c r="AZ222" s="40" t="str">
        <f ca="1">IFERROR(__xludf.DUMMYFUNCTION("VLOOKUP($D119,IMPORTRANGE(""1F5N2lheBqU_ssv2fEg7XSiyl0_Jtf24RQubw3IWp7fc"",""'LC-2 BOM'!C2:AF1000""),AB$1,FALSE)"),"WFF Launch Mount S1 Purges MP-114")</f>
        <v>WFF Launch Mount S1 Purges MP-114</v>
      </c>
      <c r="BA222" s="40" t="str">
        <f ca="1">IFERROR(__xludf.DUMMYFUNCTION("VLOOKUP($D119,IMPORTRANGE(""1F5N2lheBqU_ssv2fEg7XSiyl0_Jtf24RQubw3IWp7fc"",""'LC-2 BOM'!C2:AF1000""),AB$1,FALSE)"),"WFF Launch Mount S1 Purges MP-114")</f>
        <v>WFF Launch Mount S1 Purges MP-114</v>
      </c>
    </row>
    <row r="223" spans="1:53" ht="14.25">
      <c r="A223" s="119" t="str">
        <f>CONCATENATE(VLOOKUP(E223,Systems,2,FALSE),"-",VLOOKUP(F223,Subsystems,2,FALSE),"-",VLOOKUP(G223,Components,2,FALSE),"-",VLOOKUP(R223,Metrics,2,FALSE),"-",B223)</f>
        <v>PRG-LX1-SLD-B-581</v>
      </c>
      <c r="B223" s="99">
        <v>581</v>
      </c>
      <c r="C223" s="99" t="s">
        <v>587</v>
      </c>
      <c r="D223" s="99" t="s">
        <v>591</v>
      </c>
      <c r="E223" s="99" t="s">
        <v>572</v>
      </c>
      <c r="F223" s="99" t="s">
        <v>589</v>
      </c>
      <c r="G223" s="99" t="s">
        <v>557</v>
      </c>
      <c r="H223" s="99" t="s">
        <v>102</v>
      </c>
      <c r="I223" s="100" t="str">
        <f>VLOOKUP(L223,InterfaceCards,2,FALSE)</f>
        <v>C1</v>
      </c>
      <c r="J223" s="39" t="str">
        <f>VLOOKUP(I223,'REF - Interface Cards'!$F$2:$G$11,2,FALSE)</f>
        <v>CB1</v>
      </c>
      <c r="K223" s="100">
        <f>VLOOKUP(L223,InterfaceCards,3,FALSE)</f>
        <v>5</v>
      </c>
      <c r="L223" s="99" t="s">
        <v>240</v>
      </c>
      <c r="M223" s="99">
        <v>31</v>
      </c>
      <c r="N223" s="96" t="s">
        <v>592</v>
      </c>
      <c r="O223" s="99" t="s">
        <v>247</v>
      </c>
      <c r="P223" s="99" t="s">
        <v>313</v>
      </c>
      <c r="Q223" s="99" t="s">
        <v>492</v>
      </c>
      <c r="R223" s="119" t="s">
        <v>105</v>
      </c>
      <c r="S223" s="119" t="s">
        <v>96</v>
      </c>
      <c r="T223" s="100"/>
      <c r="U223" s="205"/>
      <c r="V223" s="205" t="b">
        <v>0</v>
      </c>
      <c r="W223" s="115" t="str">
        <f>CONCATENATE(L223,":",N223)</f>
        <v>DIO1:DO9</v>
      </c>
      <c r="X223" s="40" t="str">
        <f ca="1">IFERROR(__xludf.DUMMYFUNCTION("VLOOKUP($D119,IMPORTRANGE(""1F5N2lheBqU_ssv2fEg7XSiyl0_Jtf24RQubw3IWp7fc"",""'LC-2 BOM'!C2:AF1000""),X$1,FALSE)"),"05C360")</f>
        <v>05C360</v>
      </c>
      <c r="Y223" s="40" t="str">
        <f ca="1">IFERROR(__xludf.DUMMYFUNCTION("VLOOKUP($D120,IMPORTRANGE(""1F5N2lheBqU_ssv2fEg7XSiyl0_Jtf24RQubw3IWp7fc"",""'LC-2 BOM'!C2:AF900""),Y$1,FALSE)"),"Blanking Plug")</f>
        <v>Blanking Plug</v>
      </c>
      <c r="Z223" s="40" t="str">
        <f ca="1">IFERROR(__xludf.DUMMYFUNCTION("VLOOKUP($D120,IMPORTRANGE(""1F5N2lheBqU_ssv2fEg7XSiyl0_Jtf24RQubw3IWp7fc"",""'LC-2 BOM'!C2:AF900""),Y$1,FALSE)"),"Blanking Plug")</f>
        <v>Blanking Plug</v>
      </c>
      <c r="AA223" s="40" t="str">
        <f ca="1">IFERROR(__xludf.DUMMYFUNCTION("VLOOKUP($D120,IMPORTRANGE(""1F5N2lheBqU_ssv2fEg7XSiyl0_Jtf24RQubw3IWp7fc"",""'LC-2 BOM'!C2:AF900""),Y$1,FALSE)"),"Blanking Plug")</f>
        <v>Blanking Plug</v>
      </c>
      <c r="AB223" s="40" t="str">
        <f ca="1">IFERROR(__xludf.DUMMYFUNCTION("VLOOKUP($D120,IMPORTRANGE(""1F5N2lheBqU_ssv2fEg7XSiyl0_Jtf24RQubw3IWp7fc"",""'LC-2 BOM'!C2:AF1000""),AB$1,FALSE)"),"WFF Launch Mount S1 Purges MP-114")</f>
        <v>WFF Launch Mount S1 Purges MP-114</v>
      </c>
      <c r="AC223" s="40" t="str">
        <f ca="1">IFERROR(__xludf.DUMMYFUNCTION("VLOOKUP($D120,IMPORTRANGE(""1F5N2lheBqU_ssv2fEg7XSiyl0_Jtf24RQubw3IWp7fc"",""'LC-2 BOM'!C2:AF1000""),AB$1,FALSE)"),"WFF Launch Mount S1 Purges MP-114")</f>
        <v>WFF Launch Mount S1 Purges MP-114</v>
      </c>
      <c r="AD223" s="40" t="str">
        <f ca="1">IFERROR(__xludf.DUMMYFUNCTION("VLOOKUP($D120,IMPORTRANGE(""1F5N2lheBqU_ssv2fEg7XSiyl0_Jtf24RQubw3IWp7fc"",""'LC-2 BOM'!C2:AF1000""),AB$1,FALSE)"),"WFF Launch Mount S1 Purges MP-114")</f>
        <v>WFF Launch Mount S1 Purges MP-114</v>
      </c>
      <c r="AE223" s="40" t="str">
        <f ca="1">IFERROR(__xludf.DUMMYFUNCTION("VLOOKUP($D120,IMPORTRANGE(""1F5N2lheBqU_ssv2fEg7XSiyl0_Jtf24RQubw3IWp7fc"",""'LC-2 BOM'!C2:AF1000""),AB$1,FALSE)"),"WFF Launch Mount S1 Purges MP-114")</f>
        <v>WFF Launch Mount S1 Purges MP-114</v>
      </c>
      <c r="AF223" s="40" t="str">
        <f ca="1">IFERROR(__xludf.DUMMYFUNCTION("VLOOKUP($D120,IMPORTRANGE(""1F5N2lheBqU_ssv2fEg7XSiyl0_Jtf24RQubw3IWp7fc"",""'LC-2 BOM'!C2:AF1000""),AB$1,FALSE)"),"WFF Launch Mount S1 Purges MP-114")</f>
        <v>WFF Launch Mount S1 Purges MP-114</v>
      </c>
      <c r="AG223" s="40" t="str">
        <f ca="1">IFERROR(__xludf.DUMMYFUNCTION("VLOOKUP($D120,IMPORTRANGE(""1F5N2lheBqU_ssv2fEg7XSiyl0_Jtf24RQubw3IWp7fc"",""'LC-2 BOM'!C2:AF1000""),AB$1,FALSE)"),"WFF Launch Mount S1 Purges MP-114")</f>
        <v>WFF Launch Mount S1 Purges MP-114</v>
      </c>
      <c r="AH223" s="40" t="str">
        <f ca="1">IFERROR(__xludf.DUMMYFUNCTION("VLOOKUP($D120,IMPORTRANGE(""1F5N2lheBqU_ssv2fEg7XSiyl0_Jtf24RQubw3IWp7fc"",""'LC-2 BOM'!C2:AF1000""),AB$1,FALSE)"),"WFF Launch Mount S1 Purges MP-114")</f>
        <v>WFF Launch Mount S1 Purges MP-114</v>
      </c>
      <c r="AI223" s="40" t="str">
        <f ca="1">IFERROR(__xludf.DUMMYFUNCTION("VLOOKUP($D120,IMPORTRANGE(""1F5N2lheBqU_ssv2fEg7XSiyl0_Jtf24RQubw3IWp7fc"",""'LC-2 BOM'!C2:AF1000""),AB$1,FALSE)"),"WFF Launch Mount S1 Purges MP-114")</f>
        <v>WFF Launch Mount S1 Purges MP-114</v>
      </c>
      <c r="AJ223" s="40" t="str">
        <f ca="1">IFERROR(__xludf.DUMMYFUNCTION("VLOOKUP($D120,IMPORTRANGE(""1F5N2lheBqU_ssv2fEg7XSiyl0_Jtf24RQubw3IWp7fc"",""'LC-2 BOM'!C2:AF1000""),AB$1,FALSE)"),"WFF Launch Mount S1 Purges MP-114")</f>
        <v>WFF Launch Mount S1 Purges MP-114</v>
      </c>
      <c r="AK223" s="40" t="str">
        <f ca="1">IFERROR(__xludf.DUMMYFUNCTION("VLOOKUP($D120,IMPORTRANGE(""1F5N2lheBqU_ssv2fEg7XSiyl0_Jtf24RQubw3IWp7fc"",""'LC-2 BOM'!C2:AF1000""),AB$1,FALSE)"),"WFF Launch Mount S1 Purges MP-114")</f>
        <v>WFF Launch Mount S1 Purges MP-114</v>
      </c>
      <c r="AL223" s="40" t="str">
        <f ca="1">IFERROR(__xludf.DUMMYFUNCTION("VLOOKUP($D120,IMPORTRANGE(""1F5N2lheBqU_ssv2fEg7XSiyl0_Jtf24RQubw3IWp7fc"",""'LC-2 BOM'!C2:AF1000""),AB$1,FALSE)"),"WFF Launch Mount S1 Purges MP-114")</f>
        <v>WFF Launch Mount S1 Purges MP-114</v>
      </c>
      <c r="AM223" s="40" t="str">
        <f ca="1">IFERROR(__xludf.DUMMYFUNCTION("VLOOKUP($D120,IMPORTRANGE(""1F5N2lheBqU_ssv2fEg7XSiyl0_Jtf24RQubw3IWp7fc"",""'LC-2 BOM'!C2:AF1000""),AB$1,FALSE)"),"WFF Launch Mount S1 Purges MP-114")</f>
        <v>WFF Launch Mount S1 Purges MP-114</v>
      </c>
      <c r="AN223" s="40" t="str">
        <f ca="1">IFERROR(__xludf.DUMMYFUNCTION("VLOOKUP($D120,IMPORTRANGE(""1F5N2lheBqU_ssv2fEg7XSiyl0_Jtf24RQubw3IWp7fc"",""'LC-2 BOM'!C2:AF1000""),AB$1,FALSE)"),"WFF Launch Mount S1 Purges MP-114")</f>
        <v>WFF Launch Mount S1 Purges MP-114</v>
      </c>
      <c r="AO223" s="40" t="str">
        <f ca="1">IFERROR(__xludf.DUMMYFUNCTION("VLOOKUP($D120,IMPORTRANGE(""1F5N2lheBqU_ssv2fEg7XSiyl0_Jtf24RQubw3IWp7fc"",""'LC-2 BOM'!C2:AF1000""),AB$1,FALSE)"),"WFF Launch Mount S1 Purges MP-114")</f>
        <v>WFF Launch Mount S1 Purges MP-114</v>
      </c>
      <c r="AP223" s="40" t="str">
        <f ca="1">IFERROR(__xludf.DUMMYFUNCTION("VLOOKUP($D120,IMPORTRANGE(""1F5N2lheBqU_ssv2fEg7XSiyl0_Jtf24RQubw3IWp7fc"",""'LC-2 BOM'!C2:AF1000""),AB$1,FALSE)"),"WFF Launch Mount S1 Purges MP-114")</f>
        <v>WFF Launch Mount S1 Purges MP-114</v>
      </c>
      <c r="AQ223" s="40" t="str">
        <f ca="1">IFERROR(__xludf.DUMMYFUNCTION("VLOOKUP($D120,IMPORTRANGE(""1F5N2lheBqU_ssv2fEg7XSiyl0_Jtf24RQubw3IWp7fc"",""'LC-2 BOM'!C2:AF1000""),AB$1,FALSE)"),"WFF Launch Mount S1 Purges MP-114")</f>
        <v>WFF Launch Mount S1 Purges MP-114</v>
      </c>
      <c r="AR223" s="40" t="str">
        <f ca="1">IFERROR(__xludf.DUMMYFUNCTION("VLOOKUP($D120,IMPORTRANGE(""1F5N2lheBqU_ssv2fEg7XSiyl0_Jtf24RQubw3IWp7fc"",""'LC-2 BOM'!C2:AF1000""),AB$1,FALSE)"),"WFF Launch Mount S1 Purges MP-114")</f>
        <v>WFF Launch Mount S1 Purges MP-114</v>
      </c>
      <c r="AS223" s="40" t="str">
        <f ca="1">IFERROR(__xludf.DUMMYFUNCTION("VLOOKUP($D120,IMPORTRANGE(""1F5N2lheBqU_ssv2fEg7XSiyl0_Jtf24RQubw3IWp7fc"",""'LC-2 BOM'!C2:AF1000""),AB$1,FALSE)"),"WFF Launch Mount S1 Purges MP-114")</f>
        <v>WFF Launch Mount S1 Purges MP-114</v>
      </c>
      <c r="AT223" s="40" t="str">
        <f ca="1">IFERROR(__xludf.DUMMYFUNCTION("VLOOKUP($D120,IMPORTRANGE(""1F5N2lheBqU_ssv2fEg7XSiyl0_Jtf24RQubw3IWp7fc"",""'LC-2 BOM'!C2:AF1000""),AB$1,FALSE)"),"WFF Launch Mount S1 Purges MP-114")</f>
        <v>WFF Launch Mount S1 Purges MP-114</v>
      </c>
      <c r="AU223" s="40" t="str">
        <f ca="1">IFERROR(__xludf.DUMMYFUNCTION("VLOOKUP($D120,IMPORTRANGE(""1F5N2lheBqU_ssv2fEg7XSiyl0_Jtf24RQubw3IWp7fc"",""'LC-2 BOM'!C2:AF1000""),AB$1,FALSE)"),"WFF Launch Mount S1 Purges MP-114")</f>
        <v>WFF Launch Mount S1 Purges MP-114</v>
      </c>
      <c r="AV223" s="40" t="str">
        <f ca="1">IFERROR(__xludf.DUMMYFUNCTION("VLOOKUP($D120,IMPORTRANGE(""1F5N2lheBqU_ssv2fEg7XSiyl0_Jtf24RQubw3IWp7fc"",""'LC-2 BOM'!C2:AF1000""),AB$1,FALSE)"),"WFF Launch Mount S1 Purges MP-114")</f>
        <v>WFF Launch Mount S1 Purges MP-114</v>
      </c>
      <c r="AW223" s="40" t="str">
        <f ca="1">IFERROR(__xludf.DUMMYFUNCTION("VLOOKUP($D120,IMPORTRANGE(""1F5N2lheBqU_ssv2fEg7XSiyl0_Jtf24RQubw3IWp7fc"",""'LC-2 BOM'!C2:AF1000""),AB$1,FALSE)"),"WFF Launch Mount S1 Purges MP-114")</f>
        <v>WFF Launch Mount S1 Purges MP-114</v>
      </c>
      <c r="AX223" s="40" t="str">
        <f ca="1">IFERROR(__xludf.DUMMYFUNCTION("VLOOKUP($D120,IMPORTRANGE(""1F5N2lheBqU_ssv2fEg7XSiyl0_Jtf24RQubw3IWp7fc"",""'LC-2 BOM'!C2:AF1000""),AB$1,FALSE)"),"WFF Launch Mount S1 Purges MP-114")</f>
        <v>WFF Launch Mount S1 Purges MP-114</v>
      </c>
      <c r="AY223" s="40" t="str">
        <f ca="1">IFERROR(__xludf.DUMMYFUNCTION("VLOOKUP($D120,IMPORTRANGE(""1F5N2lheBqU_ssv2fEg7XSiyl0_Jtf24RQubw3IWp7fc"",""'LC-2 BOM'!C2:AF1000""),AB$1,FALSE)"),"WFF Launch Mount S1 Purges MP-114")</f>
        <v>WFF Launch Mount S1 Purges MP-114</v>
      </c>
      <c r="AZ223" s="40" t="str">
        <f ca="1">IFERROR(__xludf.DUMMYFUNCTION("VLOOKUP($D120,IMPORTRANGE(""1F5N2lheBqU_ssv2fEg7XSiyl0_Jtf24RQubw3IWp7fc"",""'LC-2 BOM'!C2:AF1000""),AB$1,FALSE)"),"WFF Launch Mount S1 Purges MP-114")</f>
        <v>WFF Launch Mount S1 Purges MP-114</v>
      </c>
      <c r="BA223" s="40" t="str">
        <f ca="1">IFERROR(__xludf.DUMMYFUNCTION("VLOOKUP($D120,IMPORTRANGE(""1F5N2lheBqU_ssv2fEg7XSiyl0_Jtf24RQubw3IWp7fc"",""'LC-2 BOM'!C2:AF1000""),AB$1,FALSE)"),"WFF Launch Mount S1 Purges MP-114")</f>
        <v>WFF Launch Mount S1 Purges MP-114</v>
      </c>
    </row>
    <row r="224" spans="1:53" ht="14.25">
      <c r="A224" s="119" t="str">
        <f>CONCATENATE(VLOOKUP(E224,Systems,2,FALSE),"-",VLOOKUP(F224,Subsystems,2,FALSE),"-",VLOOKUP(G224,Components,2,FALSE),"-",VLOOKUP(R224,Metrics,2,FALSE),"-",B224)</f>
        <v>PRG-LX1-SLD-B-582</v>
      </c>
      <c r="B224" s="99">
        <v>582</v>
      </c>
      <c r="C224" s="99" t="s">
        <v>587</v>
      </c>
      <c r="D224" s="99" t="s">
        <v>593</v>
      </c>
      <c r="E224" s="99" t="s">
        <v>572</v>
      </c>
      <c r="F224" s="99" t="s">
        <v>589</v>
      </c>
      <c r="G224" s="99" t="s">
        <v>557</v>
      </c>
      <c r="H224" s="99" t="s">
        <v>102</v>
      </c>
      <c r="I224" s="100" t="str">
        <f>VLOOKUP(L224,InterfaceCards,2,FALSE)</f>
        <v>C1</v>
      </c>
      <c r="J224" s="39" t="str">
        <f>VLOOKUP(I224,'REF - Interface Cards'!$F$2:$G$11,2,FALSE)</f>
        <v>CB1</v>
      </c>
      <c r="K224" s="267">
        <f>VLOOKUP(L224,InterfaceCards,3,FALSE)</f>
        <v>5</v>
      </c>
      <c r="L224" s="99" t="s">
        <v>240</v>
      </c>
      <c r="M224" s="99">
        <v>32</v>
      </c>
      <c r="N224" s="96" t="s">
        <v>594</v>
      </c>
      <c r="O224" s="99" t="s">
        <v>247</v>
      </c>
      <c r="P224" s="99" t="s">
        <v>313</v>
      </c>
      <c r="Q224" s="99" t="s">
        <v>492</v>
      </c>
      <c r="R224" s="99" t="s">
        <v>105</v>
      </c>
      <c r="S224" s="99" t="s">
        <v>96</v>
      </c>
      <c r="T224" s="100"/>
      <c r="U224" s="205"/>
      <c r="V224" s="205" t="b">
        <v>0</v>
      </c>
      <c r="W224" s="115" t="str">
        <f>CONCATENATE(L224,":",N224)</f>
        <v>DIO1:DO10</v>
      </c>
      <c r="X224" s="40" t="str">
        <f ca="1">IFERROR(__xludf.DUMMYFUNCTION("VLOOKUP($D4,IMPORTRANGE(""1F5N2lheBqU_ssv2fEg7XSiyl0_Jtf24RQubw3IWp7fc"",""'LC-2 BOM'!C2:AF1000""),X$1,FALSE)"),"S13.2")</f>
        <v>S13.2</v>
      </c>
      <c r="Y224" s="40" t="str">
        <f ca="1">IFERROR(__xludf.DUMMYFUNCTION("VLOOKUP($D107,IMPORTRANGE(""1F5N2lheBqU_ssv2fEg7XSiyl0_Jtf24RQubw3IWp7fc"",""'LC-2 BOM'!C2:AF900""),Y$1,FALSE)"),"Blanking Plug")</f>
        <v>Blanking Plug</v>
      </c>
      <c r="Z224" s="40" t="str">
        <f ca="1">IFERROR(__xludf.DUMMYFUNCTION("VLOOKUP($D107,IMPORTRANGE(""1F5N2lheBqU_ssv2fEg7XSiyl0_Jtf24RQubw3IWp7fc"",""'LC-2 BOM'!C2:AF900""),Y$1,FALSE)"),"Blanking Plug")</f>
        <v>Blanking Plug</v>
      </c>
      <c r="AA224" s="40" t="str">
        <f ca="1">IFERROR(__xludf.DUMMYFUNCTION("VLOOKUP($D107,IMPORTRANGE(""1F5N2lheBqU_ssv2fEg7XSiyl0_Jtf24RQubw3IWp7fc"",""'LC-2 BOM'!C2:AF900""),Y$1,FALSE)"),"Blanking Plug")</f>
        <v>Blanking Plug</v>
      </c>
      <c r="AB224" s="40" t="str">
        <f ca="1">IFERROR(__xludf.DUMMYFUNCTION("VLOOKUP($D107,IMPORTRANGE(""1F5N2lheBqU_ssv2fEg7XSiyl0_Jtf24RQubw3IWp7fc"",""'LC-2 BOM'!C2:AF1000""),AB$1,FALSE)"),"WFF Launch Mount S1 Purges MP-114")</f>
        <v>WFF Launch Mount S1 Purges MP-114</v>
      </c>
      <c r="AC224" s="40" t="str">
        <f ca="1">IFERROR(__xludf.DUMMYFUNCTION("VLOOKUP($D107,IMPORTRANGE(""1F5N2lheBqU_ssv2fEg7XSiyl0_Jtf24RQubw3IWp7fc"",""'LC-2 BOM'!C2:AF1000""),AB$1,FALSE)"),"WFF Launch Mount S1 Purges MP-114")</f>
        <v>WFF Launch Mount S1 Purges MP-114</v>
      </c>
      <c r="AD224" s="40" t="str">
        <f ca="1">IFERROR(__xludf.DUMMYFUNCTION("VLOOKUP($D107,IMPORTRANGE(""1F5N2lheBqU_ssv2fEg7XSiyl0_Jtf24RQubw3IWp7fc"",""'LC-2 BOM'!C2:AF1000""),AB$1,FALSE)"),"WFF Launch Mount S1 Purges MP-114")</f>
        <v>WFF Launch Mount S1 Purges MP-114</v>
      </c>
      <c r="AE224" s="40" t="str">
        <f ca="1">IFERROR(__xludf.DUMMYFUNCTION("VLOOKUP($D107,IMPORTRANGE(""1F5N2lheBqU_ssv2fEg7XSiyl0_Jtf24RQubw3IWp7fc"",""'LC-2 BOM'!C2:AF1000""),AB$1,FALSE)"),"WFF Launch Mount S1 Purges MP-114")</f>
        <v>WFF Launch Mount S1 Purges MP-114</v>
      </c>
      <c r="AF224" s="40" t="str">
        <f ca="1">IFERROR(__xludf.DUMMYFUNCTION("VLOOKUP($D107,IMPORTRANGE(""1F5N2lheBqU_ssv2fEg7XSiyl0_Jtf24RQubw3IWp7fc"",""'LC-2 BOM'!C2:AF1000""),AB$1,FALSE)"),"WFF Launch Mount S1 Purges MP-114")</f>
        <v>WFF Launch Mount S1 Purges MP-114</v>
      </c>
      <c r="AG224" s="40" t="str">
        <f ca="1">IFERROR(__xludf.DUMMYFUNCTION("VLOOKUP($D107,IMPORTRANGE(""1F5N2lheBqU_ssv2fEg7XSiyl0_Jtf24RQubw3IWp7fc"",""'LC-2 BOM'!C2:AF1000""),AB$1,FALSE)"),"WFF Launch Mount S1 Purges MP-114")</f>
        <v>WFF Launch Mount S1 Purges MP-114</v>
      </c>
      <c r="AH224" s="40" t="str">
        <f ca="1">IFERROR(__xludf.DUMMYFUNCTION("VLOOKUP($D107,IMPORTRANGE(""1F5N2lheBqU_ssv2fEg7XSiyl0_Jtf24RQubw3IWp7fc"",""'LC-2 BOM'!C2:AF1000""),AB$1,FALSE)"),"WFF Launch Mount S1 Purges MP-114")</f>
        <v>WFF Launch Mount S1 Purges MP-114</v>
      </c>
      <c r="AI224" s="40" t="str">
        <f ca="1">IFERROR(__xludf.DUMMYFUNCTION("VLOOKUP($D107,IMPORTRANGE(""1F5N2lheBqU_ssv2fEg7XSiyl0_Jtf24RQubw3IWp7fc"",""'LC-2 BOM'!C2:AF1000""),AB$1,FALSE)"),"WFF Launch Mount S1 Purges MP-114")</f>
        <v>WFF Launch Mount S1 Purges MP-114</v>
      </c>
      <c r="AJ224" s="40" t="str">
        <f ca="1">IFERROR(__xludf.DUMMYFUNCTION("VLOOKUP($D107,IMPORTRANGE(""1F5N2lheBqU_ssv2fEg7XSiyl0_Jtf24RQubw3IWp7fc"",""'LC-2 BOM'!C2:AF1000""),AB$1,FALSE)"),"WFF Launch Mount S1 Purges MP-114")</f>
        <v>WFF Launch Mount S1 Purges MP-114</v>
      </c>
      <c r="AK224" s="40" t="str">
        <f ca="1">IFERROR(__xludf.DUMMYFUNCTION("VLOOKUP($D107,IMPORTRANGE(""1F5N2lheBqU_ssv2fEg7XSiyl0_Jtf24RQubw3IWp7fc"",""'LC-2 BOM'!C2:AF1000""),AB$1,FALSE)"),"WFF Launch Mount S1 Purges MP-114")</f>
        <v>WFF Launch Mount S1 Purges MP-114</v>
      </c>
      <c r="AL224" s="40" t="str">
        <f ca="1">IFERROR(__xludf.DUMMYFUNCTION("VLOOKUP($D107,IMPORTRANGE(""1F5N2lheBqU_ssv2fEg7XSiyl0_Jtf24RQubw3IWp7fc"",""'LC-2 BOM'!C2:AF1000""),AB$1,FALSE)"),"WFF Launch Mount S1 Purges MP-114")</f>
        <v>WFF Launch Mount S1 Purges MP-114</v>
      </c>
      <c r="AM224" s="40" t="str">
        <f ca="1">IFERROR(__xludf.DUMMYFUNCTION("VLOOKUP($D107,IMPORTRANGE(""1F5N2lheBqU_ssv2fEg7XSiyl0_Jtf24RQubw3IWp7fc"",""'LC-2 BOM'!C2:AF1000""),AB$1,FALSE)"),"WFF Launch Mount S1 Purges MP-114")</f>
        <v>WFF Launch Mount S1 Purges MP-114</v>
      </c>
      <c r="AN224" s="40" t="str">
        <f ca="1">IFERROR(__xludf.DUMMYFUNCTION("VLOOKUP($D107,IMPORTRANGE(""1F5N2lheBqU_ssv2fEg7XSiyl0_Jtf24RQubw3IWp7fc"",""'LC-2 BOM'!C2:AF1000""),AB$1,FALSE)"),"WFF Launch Mount S1 Purges MP-114")</f>
        <v>WFF Launch Mount S1 Purges MP-114</v>
      </c>
      <c r="AO224" s="40" t="str">
        <f ca="1">IFERROR(__xludf.DUMMYFUNCTION("VLOOKUP($D107,IMPORTRANGE(""1F5N2lheBqU_ssv2fEg7XSiyl0_Jtf24RQubw3IWp7fc"",""'LC-2 BOM'!C2:AF1000""),AB$1,FALSE)"),"WFF Launch Mount S1 Purges MP-114")</f>
        <v>WFF Launch Mount S1 Purges MP-114</v>
      </c>
      <c r="AP224" s="40" t="str">
        <f ca="1">IFERROR(__xludf.DUMMYFUNCTION("VLOOKUP($D107,IMPORTRANGE(""1F5N2lheBqU_ssv2fEg7XSiyl0_Jtf24RQubw3IWp7fc"",""'LC-2 BOM'!C2:AF1000""),AB$1,FALSE)"),"WFF Launch Mount S1 Purges MP-114")</f>
        <v>WFF Launch Mount S1 Purges MP-114</v>
      </c>
      <c r="AQ224" s="40" t="str">
        <f ca="1">IFERROR(__xludf.DUMMYFUNCTION("VLOOKUP($D107,IMPORTRANGE(""1F5N2lheBqU_ssv2fEg7XSiyl0_Jtf24RQubw3IWp7fc"",""'LC-2 BOM'!C2:AF1000""),AB$1,FALSE)"),"WFF Launch Mount S1 Purges MP-114")</f>
        <v>WFF Launch Mount S1 Purges MP-114</v>
      </c>
      <c r="AR224" s="40" t="str">
        <f ca="1">IFERROR(__xludf.DUMMYFUNCTION("VLOOKUP($D107,IMPORTRANGE(""1F5N2lheBqU_ssv2fEg7XSiyl0_Jtf24RQubw3IWp7fc"",""'LC-2 BOM'!C2:AF1000""),AB$1,FALSE)"),"WFF Launch Mount S1 Purges MP-114")</f>
        <v>WFF Launch Mount S1 Purges MP-114</v>
      </c>
      <c r="AS224" s="40" t="str">
        <f ca="1">IFERROR(__xludf.DUMMYFUNCTION("VLOOKUP($D107,IMPORTRANGE(""1F5N2lheBqU_ssv2fEg7XSiyl0_Jtf24RQubw3IWp7fc"",""'LC-2 BOM'!C2:AF1000""),AB$1,FALSE)"),"WFF Launch Mount S1 Purges MP-114")</f>
        <v>WFF Launch Mount S1 Purges MP-114</v>
      </c>
      <c r="AT224" s="40" t="str">
        <f ca="1">IFERROR(__xludf.DUMMYFUNCTION("VLOOKUP($D107,IMPORTRANGE(""1F5N2lheBqU_ssv2fEg7XSiyl0_Jtf24RQubw3IWp7fc"",""'LC-2 BOM'!C2:AF1000""),AB$1,FALSE)"),"WFF Launch Mount S1 Purges MP-114")</f>
        <v>WFF Launch Mount S1 Purges MP-114</v>
      </c>
      <c r="AU224" s="40" t="str">
        <f ca="1">IFERROR(__xludf.DUMMYFUNCTION("VLOOKUP($D107,IMPORTRANGE(""1F5N2lheBqU_ssv2fEg7XSiyl0_Jtf24RQubw3IWp7fc"",""'LC-2 BOM'!C2:AF1000""),AB$1,FALSE)"),"WFF Launch Mount S1 Purges MP-114")</f>
        <v>WFF Launch Mount S1 Purges MP-114</v>
      </c>
      <c r="AV224" s="40" t="str">
        <f ca="1">IFERROR(__xludf.DUMMYFUNCTION("VLOOKUP($D107,IMPORTRANGE(""1F5N2lheBqU_ssv2fEg7XSiyl0_Jtf24RQubw3IWp7fc"",""'LC-2 BOM'!C2:AF1000""),AB$1,FALSE)"),"WFF Launch Mount S1 Purges MP-114")</f>
        <v>WFF Launch Mount S1 Purges MP-114</v>
      </c>
      <c r="AW224" s="40" t="str">
        <f ca="1">IFERROR(__xludf.DUMMYFUNCTION("VLOOKUP($D107,IMPORTRANGE(""1F5N2lheBqU_ssv2fEg7XSiyl0_Jtf24RQubw3IWp7fc"",""'LC-2 BOM'!C2:AF1000""),AB$1,FALSE)"),"WFF Launch Mount S1 Purges MP-114")</f>
        <v>WFF Launch Mount S1 Purges MP-114</v>
      </c>
      <c r="AX224" s="40" t="str">
        <f ca="1">IFERROR(__xludf.DUMMYFUNCTION("VLOOKUP($D107,IMPORTRANGE(""1F5N2lheBqU_ssv2fEg7XSiyl0_Jtf24RQubw3IWp7fc"",""'LC-2 BOM'!C2:AF1000""),AB$1,FALSE)"),"WFF Launch Mount S1 Purges MP-114")</f>
        <v>WFF Launch Mount S1 Purges MP-114</v>
      </c>
      <c r="AY224" s="40" t="str">
        <f ca="1">IFERROR(__xludf.DUMMYFUNCTION("VLOOKUP($D107,IMPORTRANGE(""1F5N2lheBqU_ssv2fEg7XSiyl0_Jtf24RQubw3IWp7fc"",""'LC-2 BOM'!C2:AF1000""),AB$1,FALSE)"),"WFF Launch Mount S1 Purges MP-114")</f>
        <v>WFF Launch Mount S1 Purges MP-114</v>
      </c>
      <c r="AZ224" s="40" t="str">
        <f ca="1">IFERROR(__xludf.DUMMYFUNCTION("VLOOKUP($D107,IMPORTRANGE(""1F5N2lheBqU_ssv2fEg7XSiyl0_Jtf24RQubw3IWp7fc"",""'LC-2 BOM'!C2:AF1000""),AB$1,FALSE)"),"WFF Launch Mount S1 Purges MP-114")</f>
        <v>WFF Launch Mount S1 Purges MP-114</v>
      </c>
      <c r="BA224" s="40" t="str">
        <f ca="1">IFERROR(__xludf.DUMMYFUNCTION("VLOOKUP($D107,IMPORTRANGE(""1F5N2lheBqU_ssv2fEg7XSiyl0_Jtf24RQubw3IWp7fc"",""'LC-2 BOM'!C2:AF1000""),AB$1,FALSE)"),"WFF Launch Mount S1 Purges MP-114")</f>
        <v>WFF Launch Mount S1 Purges MP-114</v>
      </c>
    </row>
    <row r="225" spans="1:53" ht="14.25">
      <c r="A225" s="119" t="str">
        <f>CONCATENATE(VLOOKUP(E225,Systems,2,FALSE),"-",VLOOKUP(F225,Subsystems,2,FALSE),"-",VLOOKUP(G225,Components,2,FALSE),"-",VLOOKUP(R225,Metrics,2,FALSE),"-",B225)</f>
        <v>PRG-ECP-SLD-B-583</v>
      </c>
      <c r="B225" s="99">
        <v>583</v>
      </c>
      <c r="C225" s="99" t="s">
        <v>587</v>
      </c>
      <c r="D225" s="99" t="s">
        <v>595</v>
      </c>
      <c r="E225" s="99" t="s">
        <v>572</v>
      </c>
      <c r="F225" s="99" t="s">
        <v>596</v>
      </c>
      <c r="G225" s="99" t="s">
        <v>557</v>
      </c>
      <c r="H225" s="99" t="s">
        <v>102</v>
      </c>
      <c r="I225" s="100" t="str">
        <f>VLOOKUP(L225,InterfaceCards,2,FALSE)</f>
        <v>C1</v>
      </c>
      <c r="J225" s="39" t="str">
        <f>VLOOKUP(I225,'REF - Interface Cards'!$F$2:$G$11,2,FALSE)</f>
        <v>CB1</v>
      </c>
      <c r="K225" s="267">
        <f>VLOOKUP(L225,InterfaceCards,3,FALSE)</f>
        <v>5</v>
      </c>
      <c r="L225" s="99" t="s">
        <v>240</v>
      </c>
      <c r="M225" s="99">
        <v>33</v>
      </c>
      <c r="N225" s="96" t="s">
        <v>597</v>
      </c>
      <c r="O225" s="99" t="s">
        <v>247</v>
      </c>
      <c r="P225" s="99" t="s">
        <v>313</v>
      </c>
      <c r="Q225" s="99" t="s">
        <v>492</v>
      </c>
      <c r="R225" s="99" t="s">
        <v>105</v>
      </c>
      <c r="S225" s="99" t="s">
        <v>96</v>
      </c>
      <c r="T225" s="99"/>
      <c r="U225" s="99"/>
      <c r="V225" s="99" t="b">
        <v>0</v>
      </c>
      <c r="W225" s="115" t="str">
        <f>CONCATENATE(L225,":",N225)</f>
        <v>DIO1:DO11</v>
      </c>
      <c r="X225" s="40" t="str">
        <f ca="1">IFERROR(__xludf.DUMMYFUNCTION("VLOOKUP($D4,IMPORTRANGE(""1F5N2lheBqU_ssv2fEg7XSiyl0_Jtf24RQubw3IWp7fc"",""'LC-2 BOM'!C2:AF1000""),X$1,FALSE)"),"S13.2")</f>
        <v>S13.2</v>
      </c>
      <c r="Y225" s="40" t="str">
        <f ca="1">IFERROR(__xludf.DUMMYFUNCTION("VLOOKUP($D108,IMPORTRANGE(""1F5N2lheBqU_ssv2fEg7XSiyl0_Jtf24RQubw3IWp7fc"",""'LC-2 BOM'!C2:AF900""),Y$1,FALSE)"),"Valve, Electronic Solenoid")</f>
        <v>Valve, Electronic Solenoid</v>
      </c>
      <c r="Z225" s="40" t="str">
        <f ca="1">IFERROR(__xludf.DUMMYFUNCTION("VLOOKUP($D108,IMPORTRANGE(""1F5N2lheBqU_ssv2fEg7XSiyl0_Jtf24RQubw3IWp7fc"",""'LC-2 BOM'!C2:AF900""),Y$1,FALSE)"),"Valve, Electronic Solenoid")</f>
        <v>Valve, Electronic Solenoid</v>
      </c>
      <c r="AA225" s="40" t="str">
        <f ca="1">IFERROR(__xludf.DUMMYFUNCTION("VLOOKUP($D108,IMPORTRANGE(""1F5N2lheBqU_ssv2fEg7XSiyl0_Jtf24RQubw3IWp7fc"",""'LC-2 BOM'!C2:AF900""),Y$1,FALSE)"),"Valve, Electronic Solenoid")</f>
        <v>Valve, Electronic Solenoid</v>
      </c>
      <c r="AB225" s="40" t="str">
        <f ca="1">IFERROR(__xludf.DUMMYFUNCTION("VLOOKUP($D108,IMPORTRANGE(""1F5N2lheBqU_ssv2fEg7XSiyl0_Jtf24RQubw3IWp7fc"",""'LC-2 BOM'!C2:AF1000""),AB$1,FALSE)"),"WFF Launch Mount S1 Purges MP-114")</f>
        <v>WFF Launch Mount S1 Purges MP-114</v>
      </c>
      <c r="AC225" s="40" t="str">
        <f ca="1">IFERROR(__xludf.DUMMYFUNCTION("VLOOKUP($D108,IMPORTRANGE(""1F5N2lheBqU_ssv2fEg7XSiyl0_Jtf24RQubw3IWp7fc"",""'LC-2 BOM'!C2:AF1000""),AB$1,FALSE)"),"WFF Launch Mount S1 Purges MP-114")</f>
        <v>WFF Launch Mount S1 Purges MP-114</v>
      </c>
      <c r="AD225" s="40" t="str">
        <f ca="1">IFERROR(__xludf.DUMMYFUNCTION("VLOOKUP($D108,IMPORTRANGE(""1F5N2lheBqU_ssv2fEg7XSiyl0_Jtf24RQubw3IWp7fc"",""'LC-2 BOM'!C2:AF1000""),AB$1,FALSE)"),"WFF Launch Mount S1 Purges MP-114")</f>
        <v>WFF Launch Mount S1 Purges MP-114</v>
      </c>
      <c r="AE225" s="40" t="str">
        <f ca="1">IFERROR(__xludf.DUMMYFUNCTION("VLOOKUP($D108,IMPORTRANGE(""1F5N2lheBqU_ssv2fEg7XSiyl0_Jtf24RQubw3IWp7fc"",""'LC-2 BOM'!C2:AF1000""),AB$1,FALSE)"),"WFF Launch Mount S1 Purges MP-114")</f>
        <v>WFF Launch Mount S1 Purges MP-114</v>
      </c>
      <c r="AF225" s="40" t="str">
        <f ca="1">IFERROR(__xludf.DUMMYFUNCTION("VLOOKUP($D108,IMPORTRANGE(""1F5N2lheBqU_ssv2fEg7XSiyl0_Jtf24RQubw3IWp7fc"",""'LC-2 BOM'!C2:AF1000""),AB$1,FALSE)"),"WFF Launch Mount S1 Purges MP-114")</f>
        <v>WFF Launch Mount S1 Purges MP-114</v>
      </c>
      <c r="AG225" s="40" t="str">
        <f ca="1">IFERROR(__xludf.DUMMYFUNCTION("VLOOKUP($D108,IMPORTRANGE(""1F5N2lheBqU_ssv2fEg7XSiyl0_Jtf24RQubw3IWp7fc"",""'LC-2 BOM'!C2:AF1000""),AB$1,FALSE)"),"WFF Launch Mount S1 Purges MP-114")</f>
        <v>WFF Launch Mount S1 Purges MP-114</v>
      </c>
      <c r="AH225" s="40" t="str">
        <f ca="1">IFERROR(__xludf.DUMMYFUNCTION("VLOOKUP($D108,IMPORTRANGE(""1F5N2lheBqU_ssv2fEg7XSiyl0_Jtf24RQubw3IWp7fc"",""'LC-2 BOM'!C2:AF1000""),AB$1,FALSE)"),"WFF Launch Mount S1 Purges MP-114")</f>
        <v>WFF Launch Mount S1 Purges MP-114</v>
      </c>
      <c r="AI225" s="40" t="str">
        <f ca="1">IFERROR(__xludf.DUMMYFUNCTION("VLOOKUP($D108,IMPORTRANGE(""1F5N2lheBqU_ssv2fEg7XSiyl0_Jtf24RQubw3IWp7fc"",""'LC-2 BOM'!C2:AF1000""),AB$1,FALSE)"),"WFF Launch Mount S1 Purges MP-114")</f>
        <v>WFF Launch Mount S1 Purges MP-114</v>
      </c>
      <c r="AJ225" s="40" t="str">
        <f ca="1">IFERROR(__xludf.DUMMYFUNCTION("VLOOKUP($D108,IMPORTRANGE(""1F5N2lheBqU_ssv2fEg7XSiyl0_Jtf24RQubw3IWp7fc"",""'LC-2 BOM'!C2:AF1000""),AB$1,FALSE)"),"WFF Launch Mount S1 Purges MP-114")</f>
        <v>WFF Launch Mount S1 Purges MP-114</v>
      </c>
      <c r="AK225" s="40" t="str">
        <f ca="1">IFERROR(__xludf.DUMMYFUNCTION("VLOOKUP($D108,IMPORTRANGE(""1F5N2lheBqU_ssv2fEg7XSiyl0_Jtf24RQubw3IWp7fc"",""'LC-2 BOM'!C2:AF1000""),AB$1,FALSE)"),"WFF Launch Mount S1 Purges MP-114")</f>
        <v>WFF Launch Mount S1 Purges MP-114</v>
      </c>
      <c r="AL225" s="40" t="str">
        <f ca="1">IFERROR(__xludf.DUMMYFUNCTION("VLOOKUP($D108,IMPORTRANGE(""1F5N2lheBqU_ssv2fEg7XSiyl0_Jtf24RQubw3IWp7fc"",""'LC-2 BOM'!C2:AF1000""),AB$1,FALSE)"),"WFF Launch Mount S1 Purges MP-114")</f>
        <v>WFF Launch Mount S1 Purges MP-114</v>
      </c>
      <c r="AM225" s="40" t="str">
        <f ca="1">IFERROR(__xludf.DUMMYFUNCTION("VLOOKUP($D108,IMPORTRANGE(""1F5N2lheBqU_ssv2fEg7XSiyl0_Jtf24RQubw3IWp7fc"",""'LC-2 BOM'!C2:AF1000""),AB$1,FALSE)"),"WFF Launch Mount S1 Purges MP-114")</f>
        <v>WFF Launch Mount S1 Purges MP-114</v>
      </c>
      <c r="AN225" s="40" t="str">
        <f ca="1">IFERROR(__xludf.DUMMYFUNCTION("VLOOKUP($D108,IMPORTRANGE(""1F5N2lheBqU_ssv2fEg7XSiyl0_Jtf24RQubw3IWp7fc"",""'LC-2 BOM'!C2:AF1000""),AB$1,FALSE)"),"WFF Launch Mount S1 Purges MP-114")</f>
        <v>WFF Launch Mount S1 Purges MP-114</v>
      </c>
      <c r="AO225" s="40" t="str">
        <f ca="1">IFERROR(__xludf.DUMMYFUNCTION("VLOOKUP($D108,IMPORTRANGE(""1F5N2lheBqU_ssv2fEg7XSiyl0_Jtf24RQubw3IWp7fc"",""'LC-2 BOM'!C2:AF1000""),AB$1,FALSE)"),"WFF Launch Mount S1 Purges MP-114")</f>
        <v>WFF Launch Mount S1 Purges MP-114</v>
      </c>
      <c r="AP225" s="40" t="str">
        <f ca="1">IFERROR(__xludf.DUMMYFUNCTION("VLOOKUP($D108,IMPORTRANGE(""1F5N2lheBqU_ssv2fEg7XSiyl0_Jtf24RQubw3IWp7fc"",""'LC-2 BOM'!C2:AF1000""),AB$1,FALSE)"),"WFF Launch Mount S1 Purges MP-114")</f>
        <v>WFF Launch Mount S1 Purges MP-114</v>
      </c>
      <c r="AQ225" s="40" t="str">
        <f ca="1">IFERROR(__xludf.DUMMYFUNCTION("VLOOKUP($D108,IMPORTRANGE(""1F5N2lheBqU_ssv2fEg7XSiyl0_Jtf24RQubw3IWp7fc"",""'LC-2 BOM'!C2:AF1000""),AB$1,FALSE)"),"WFF Launch Mount S1 Purges MP-114")</f>
        <v>WFF Launch Mount S1 Purges MP-114</v>
      </c>
      <c r="AR225" s="40" t="str">
        <f ca="1">IFERROR(__xludf.DUMMYFUNCTION("VLOOKUP($D108,IMPORTRANGE(""1F5N2lheBqU_ssv2fEg7XSiyl0_Jtf24RQubw3IWp7fc"",""'LC-2 BOM'!C2:AF1000""),AB$1,FALSE)"),"WFF Launch Mount S1 Purges MP-114")</f>
        <v>WFF Launch Mount S1 Purges MP-114</v>
      </c>
      <c r="AS225" s="40" t="str">
        <f ca="1">IFERROR(__xludf.DUMMYFUNCTION("VLOOKUP($D108,IMPORTRANGE(""1F5N2lheBqU_ssv2fEg7XSiyl0_Jtf24RQubw3IWp7fc"",""'LC-2 BOM'!C2:AF1000""),AB$1,FALSE)"),"WFF Launch Mount S1 Purges MP-114")</f>
        <v>WFF Launch Mount S1 Purges MP-114</v>
      </c>
      <c r="AT225" s="40" t="str">
        <f ca="1">IFERROR(__xludf.DUMMYFUNCTION("VLOOKUP($D108,IMPORTRANGE(""1F5N2lheBqU_ssv2fEg7XSiyl0_Jtf24RQubw3IWp7fc"",""'LC-2 BOM'!C2:AF1000""),AB$1,FALSE)"),"WFF Launch Mount S1 Purges MP-114")</f>
        <v>WFF Launch Mount S1 Purges MP-114</v>
      </c>
      <c r="AU225" s="40" t="str">
        <f ca="1">IFERROR(__xludf.DUMMYFUNCTION("VLOOKUP($D108,IMPORTRANGE(""1F5N2lheBqU_ssv2fEg7XSiyl0_Jtf24RQubw3IWp7fc"",""'LC-2 BOM'!C2:AF1000""),AB$1,FALSE)"),"WFF Launch Mount S1 Purges MP-114")</f>
        <v>WFF Launch Mount S1 Purges MP-114</v>
      </c>
      <c r="AV225" s="40" t="str">
        <f ca="1">IFERROR(__xludf.DUMMYFUNCTION("VLOOKUP($D108,IMPORTRANGE(""1F5N2lheBqU_ssv2fEg7XSiyl0_Jtf24RQubw3IWp7fc"",""'LC-2 BOM'!C2:AF1000""),AB$1,FALSE)"),"WFF Launch Mount S1 Purges MP-114")</f>
        <v>WFF Launch Mount S1 Purges MP-114</v>
      </c>
      <c r="AW225" s="40" t="str">
        <f ca="1">IFERROR(__xludf.DUMMYFUNCTION("VLOOKUP($D108,IMPORTRANGE(""1F5N2lheBqU_ssv2fEg7XSiyl0_Jtf24RQubw3IWp7fc"",""'LC-2 BOM'!C2:AF1000""),AB$1,FALSE)"),"WFF Launch Mount S1 Purges MP-114")</f>
        <v>WFF Launch Mount S1 Purges MP-114</v>
      </c>
      <c r="AX225" s="40" t="str">
        <f ca="1">IFERROR(__xludf.DUMMYFUNCTION("VLOOKUP($D108,IMPORTRANGE(""1F5N2lheBqU_ssv2fEg7XSiyl0_Jtf24RQubw3IWp7fc"",""'LC-2 BOM'!C2:AF1000""),AB$1,FALSE)"),"WFF Launch Mount S1 Purges MP-114")</f>
        <v>WFF Launch Mount S1 Purges MP-114</v>
      </c>
      <c r="AY225" s="40" t="str">
        <f ca="1">IFERROR(__xludf.DUMMYFUNCTION("VLOOKUP($D108,IMPORTRANGE(""1F5N2lheBqU_ssv2fEg7XSiyl0_Jtf24RQubw3IWp7fc"",""'LC-2 BOM'!C2:AF1000""),AB$1,FALSE)"),"WFF Launch Mount S1 Purges MP-114")</f>
        <v>WFF Launch Mount S1 Purges MP-114</v>
      </c>
      <c r="AZ225" s="40" t="str">
        <f ca="1">IFERROR(__xludf.DUMMYFUNCTION("VLOOKUP($D108,IMPORTRANGE(""1F5N2lheBqU_ssv2fEg7XSiyl0_Jtf24RQubw3IWp7fc"",""'LC-2 BOM'!C2:AF1000""),AB$1,FALSE)"),"WFF Launch Mount S1 Purges MP-114")</f>
        <v>WFF Launch Mount S1 Purges MP-114</v>
      </c>
      <c r="BA225" s="40" t="str">
        <f ca="1">IFERROR(__xludf.DUMMYFUNCTION("VLOOKUP($D108,IMPORTRANGE(""1F5N2lheBqU_ssv2fEg7XSiyl0_Jtf24RQubw3IWp7fc"",""'LC-2 BOM'!C2:AF1000""),AB$1,FALSE)"),"WFF Launch Mount S1 Purges MP-114")</f>
        <v>WFF Launch Mount S1 Purges MP-114</v>
      </c>
    </row>
    <row r="226" spans="1:53" ht="14.25">
      <c r="A226" s="119" t="str">
        <f>CONCATENATE(VLOOKUP(E226,Systems,2,FALSE),"-",VLOOKUP(F226,Subsystems,2,FALSE),"-",VLOOKUP(G226,Components,2,FALSE),"-",VLOOKUP(R226,Metrics,2,FALSE),"-",B226)</f>
        <v>LOX-LG-DVL-B-544</v>
      </c>
      <c r="B226" s="99">
        <v>544</v>
      </c>
      <c r="C226" s="99" t="s">
        <v>598</v>
      </c>
      <c r="D226" s="104" t="s">
        <v>599</v>
      </c>
      <c r="E226" s="99" t="s">
        <v>184</v>
      </c>
      <c r="F226" s="99" t="s">
        <v>333</v>
      </c>
      <c r="G226" s="99" t="s">
        <v>101</v>
      </c>
      <c r="H226" s="99" t="s">
        <v>102</v>
      </c>
      <c r="I226" s="100" t="str">
        <f>VLOOKUP(L226,InterfaceCards,2,FALSE)</f>
        <v>C2</v>
      </c>
      <c r="J226" s="39" t="str">
        <f>VLOOKUP(I226,'REF - Interface Cards'!$F$2:$G$11,2,FALSE)</f>
        <v>CB8</v>
      </c>
      <c r="K226" s="100">
        <f>VLOOKUP(L226,InterfaceCards,3,FALSE)</f>
        <v>4</v>
      </c>
      <c r="L226" s="99" t="s">
        <v>186</v>
      </c>
      <c r="M226" s="99">
        <v>25</v>
      </c>
      <c r="N226" s="96">
        <v>21</v>
      </c>
      <c r="O226" s="99" t="s">
        <v>187</v>
      </c>
      <c r="P226" s="99" t="s">
        <v>187</v>
      </c>
      <c r="Q226" s="99" t="s">
        <v>328</v>
      </c>
      <c r="R226" s="119" t="s">
        <v>105</v>
      </c>
      <c r="S226" s="119" t="s">
        <v>96</v>
      </c>
      <c r="T226" s="100"/>
      <c r="U226" s="205"/>
      <c r="V226" s="205" t="b">
        <v>0</v>
      </c>
      <c r="W226" s="115" t="str">
        <f>CONCATENATE(L226,":",N226)</f>
        <v>DO7:21</v>
      </c>
      <c r="X226" s="40" t="str">
        <f ca="1">IFERROR(__xludf.DUMMYFUNCTION("VLOOKUP($D119,IMPORTRANGE(""1F5N2lheBqU_ssv2fEg7XSiyl0_Jtf24RQubw3IWp7fc"",""'LC-2 BOM'!C2:AF1000""),X$1,FALSE)"),"05C360")</f>
        <v>05C360</v>
      </c>
      <c r="Y226" s="40" t="str">
        <f ca="1">IFERROR(__xludf.DUMMYFUNCTION("VLOOKUP($D232,IMPORTRANGE(""1zGeY54V42y3h6ga3LEauokEcjIAfHuNXKCYKLfLWtMI"",""'LC-2 BOM'!C2:AF900""),Y$1,FALSE)"),"Valve, Electronic Solenoid")</f>
        <v>Valve, Electronic Solenoid</v>
      </c>
      <c r="Z226" s="40" t="str">
        <f ca="1">IFERROR(__xludf.DUMMYFUNCTION("VLOOKUP($D232,IMPORTRANGE(""1zGeY54V42y3h6ga3LEauokEcjIAfHuNXKCYKLfLWtMI"",""'LC-2 BOM'!C2:AF900""),Y$1,FALSE)"),"Valve, Electronic Solenoid")</f>
        <v>Valve, Electronic Solenoid</v>
      </c>
      <c r="AA226" s="40" t="str">
        <f ca="1">IFERROR(__xludf.DUMMYFUNCTION("VLOOKUP($D232,IMPORTRANGE(""1zGeY54V42y3h6ga3LEauokEcjIAfHuNXKCYKLfLWtMI"",""'LC-2 BOM'!C2:AF900""),Y$1,FALSE)"),"Valve, Electronic Solenoid")</f>
        <v>Valve, Electronic Solenoid</v>
      </c>
      <c r="AB226" s="40" t="str">
        <f ca="1">IFERROR(__xludf.DUMMYFUNCTION("VLOOKUP($D232,IMPORTRANGE(""1F5N2lheBqU_ssv2fEg7XSiyl0_Jtf24RQubw3IWp7fc"",""'LC-2 BOM'!C2:AF1000""),AB$1,FALSE)"),"WFF LC-2 LO2 Storage Schematic - MP-104")</f>
        <v>WFF LC-2 LO2 Storage Schematic - MP-104</v>
      </c>
      <c r="AC226" s="40" t="str">
        <f ca="1">IFERROR(__xludf.DUMMYFUNCTION("VLOOKUP($D232,IMPORTRANGE(""1F5N2lheBqU_ssv2fEg7XSiyl0_Jtf24RQubw3IWp7fc"",""'LC-2 BOM'!C2:AF1000""),AB$1,FALSE)"),"WFF LC-2 LO2 Storage Schematic - MP-104")</f>
        <v>WFF LC-2 LO2 Storage Schematic - MP-104</v>
      </c>
      <c r="AD226" s="40" t="str">
        <f ca="1">IFERROR(__xludf.DUMMYFUNCTION("VLOOKUP($D232,IMPORTRANGE(""1F5N2lheBqU_ssv2fEg7XSiyl0_Jtf24RQubw3IWp7fc"",""'LC-2 BOM'!C2:AF1000""),AB$1,FALSE)"),"WFF LC-2 LO2 Storage Schematic - MP-104")</f>
        <v>WFF LC-2 LO2 Storage Schematic - MP-104</v>
      </c>
      <c r="AE226" s="40" t="str">
        <f ca="1">IFERROR(__xludf.DUMMYFUNCTION("VLOOKUP($D232,IMPORTRANGE(""1F5N2lheBqU_ssv2fEg7XSiyl0_Jtf24RQubw3IWp7fc"",""'LC-2 BOM'!C2:AF1000""),AB$1,FALSE)"),"WFF LC-2 LO2 Storage Schematic - MP-104")</f>
        <v>WFF LC-2 LO2 Storage Schematic - MP-104</v>
      </c>
      <c r="AF226" s="40" t="str">
        <f ca="1">IFERROR(__xludf.DUMMYFUNCTION("VLOOKUP($D232,IMPORTRANGE(""1F5N2lheBqU_ssv2fEg7XSiyl0_Jtf24RQubw3IWp7fc"",""'LC-2 BOM'!C2:AF1000""),AB$1,FALSE)"),"WFF LC-2 LO2 Storage Schematic - MP-104")</f>
        <v>WFF LC-2 LO2 Storage Schematic - MP-104</v>
      </c>
      <c r="AG226" s="40" t="str">
        <f ca="1">IFERROR(__xludf.DUMMYFUNCTION("VLOOKUP($D232,IMPORTRANGE(""1F5N2lheBqU_ssv2fEg7XSiyl0_Jtf24RQubw3IWp7fc"",""'LC-2 BOM'!C2:AF1000""),AB$1,FALSE)"),"WFF LC-2 LO2 Storage Schematic - MP-104")</f>
        <v>WFF LC-2 LO2 Storage Schematic - MP-104</v>
      </c>
      <c r="AH226" s="40" t="str">
        <f ca="1">IFERROR(__xludf.DUMMYFUNCTION("VLOOKUP($D232,IMPORTRANGE(""1F5N2lheBqU_ssv2fEg7XSiyl0_Jtf24RQubw3IWp7fc"",""'LC-2 BOM'!C2:AF1000""),AB$1,FALSE)"),"WFF LC-2 LO2 Storage Schematic - MP-104")</f>
        <v>WFF LC-2 LO2 Storage Schematic - MP-104</v>
      </c>
      <c r="AI226" s="40" t="str">
        <f ca="1">IFERROR(__xludf.DUMMYFUNCTION("VLOOKUP($D232,IMPORTRANGE(""1F5N2lheBqU_ssv2fEg7XSiyl0_Jtf24RQubw3IWp7fc"",""'LC-2 BOM'!C2:AF1000""),AB$1,FALSE)"),"WFF LC-2 LO2 Storage Schematic - MP-104")</f>
        <v>WFF LC-2 LO2 Storage Schematic - MP-104</v>
      </c>
      <c r="AJ226" s="40" t="str">
        <f ca="1">IFERROR(__xludf.DUMMYFUNCTION("VLOOKUP($D232,IMPORTRANGE(""1F5N2lheBqU_ssv2fEg7XSiyl0_Jtf24RQubw3IWp7fc"",""'LC-2 BOM'!C2:AF1000""),AB$1,FALSE)"),"WFF LC-2 LO2 Storage Schematic - MP-104")</f>
        <v>WFF LC-2 LO2 Storage Schematic - MP-104</v>
      </c>
      <c r="AK226" s="40" t="str">
        <f ca="1">IFERROR(__xludf.DUMMYFUNCTION("VLOOKUP($D232,IMPORTRANGE(""1F5N2lheBqU_ssv2fEg7XSiyl0_Jtf24RQubw3IWp7fc"",""'LC-2 BOM'!C2:AF1000""),AB$1,FALSE)"),"WFF LC-2 LO2 Storage Schematic - MP-104")</f>
        <v>WFF LC-2 LO2 Storage Schematic - MP-104</v>
      </c>
      <c r="AL226" s="40" t="str">
        <f ca="1">IFERROR(__xludf.DUMMYFUNCTION("VLOOKUP($D232,IMPORTRANGE(""1F5N2lheBqU_ssv2fEg7XSiyl0_Jtf24RQubw3IWp7fc"",""'LC-2 BOM'!C2:AF1000""),AB$1,FALSE)"),"WFF LC-2 LO2 Storage Schematic - MP-104")</f>
        <v>WFF LC-2 LO2 Storage Schematic - MP-104</v>
      </c>
      <c r="AM226" s="40" t="str">
        <f ca="1">IFERROR(__xludf.DUMMYFUNCTION("VLOOKUP($D232,IMPORTRANGE(""1F5N2lheBqU_ssv2fEg7XSiyl0_Jtf24RQubw3IWp7fc"",""'LC-2 BOM'!C2:AF1000""),AB$1,FALSE)"),"WFF LC-2 LO2 Storage Schematic - MP-104")</f>
        <v>WFF LC-2 LO2 Storage Schematic - MP-104</v>
      </c>
      <c r="AN226" s="40" t="str">
        <f ca="1">IFERROR(__xludf.DUMMYFUNCTION("VLOOKUP($D232,IMPORTRANGE(""1F5N2lheBqU_ssv2fEg7XSiyl0_Jtf24RQubw3IWp7fc"",""'LC-2 BOM'!C2:AF1000""),AB$1,FALSE)"),"WFF LC-2 LO2 Storage Schematic - MP-104")</f>
        <v>WFF LC-2 LO2 Storage Schematic - MP-104</v>
      </c>
      <c r="AO226" s="40" t="str">
        <f ca="1">IFERROR(__xludf.DUMMYFUNCTION("VLOOKUP($D232,IMPORTRANGE(""1F5N2lheBqU_ssv2fEg7XSiyl0_Jtf24RQubw3IWp7fc"",""'LC-2 BOM'!C2:AF1000""),AB$1,FALSE)"),"WFF LC-2 LO2 Storage Schematic - MP-104")</f>
        <v>WFF LC-2 LO2 Storage Schematic - MP-104</v>
      </c>
      <c r="AP226" s="40" t="str">
        <f ca="1">IFERROR(__xludf.DUMMYFUNCTION("VLOOKUP($D232,IMPORTRANGE(""1F5N2lheBqU_ssv2fEg7XSiyl0_Jtf24RQubw3IWp7fc"",""'LC-2 BOM'!C2:AF1000""),AB$1,FALSE)"),"WFF LC-2 LO2 Storage Schematic - MP-104")</f>
        <v>WFF LC-2 LO2 Storage Schematic - MP-104</v>
      </c>
      <c r="AQ226" s="40" t="str">
        <f ca="1">IFERROR(__xludf.DUMMYFUNCTION("VLOOKUP($D232,IMPORTRANGE(""1F5N2lheBqU_ssv2fEg7XSiyl0_Jtf24RQubw3IWp7fc"",""'LC-2 BOM'!C2:AF1000""),AB$1,FALSE)"),"WFF LC-2 LO2 Storage Schematic - MP-104")</f>
        <v>WFF LC-2 LO2 Storage Schematic - MP-104</v>
      </c>
      <c r="AR226" s="40" t="str">
        <f ca="1">IFERROR(__xludf.DUMMYFUNCTION("VLOOKUP($D232,IMPORTRANGE(""1F5N2lheBqU_ssv2fEg7XSiyl0_Jtf24RQubw3IWp7fc"",""'LC-2 BOM'!C2:AF1000""),AB$1,FALSE)"),"WFF LC-2 LO2 Storage Schematic - MP-104")</f>
        <v>WFF LC-2 LO2 Storage Schematic - MP-104</v>
      </c>
      <c r="AS226" s="40" t="str">
        <f ca="1">IFERROR(__xludf.DUMMYFUNCTION("VLOOKUP($D232,IMPORTRANGE(""1F5N2lheBqU_ssv2fEg7XSiyl0_Jtf24RQubw3IWp7fc"",""'LC-2 BOM'!C2:AF1000""),AB$1,FALSE)"),"WFF LC-2 LO2 Storage Schematic - MP-104")</f>
        <v>WFF LC-2 LO2 Storage Schematic - MP-104</v>
      </c>
      <c r="AT226" s="40" t="str">
        <f ca="1">IFERROR(__xludf.DUMMYFUNCTION("VLOOKUP($D232,IMPORTRANGE(""1F5N2lheBqU_ssv2fEg7XSiyl0_Jtf24RQubw3IWp7fc"",""'LC-2 BOM'!C2:AF1000""),AB$1,FALSE)"),"WFF LC-2 LO2 Storage Schematic - MP-104")</f>
        <v>WFF LC-2 LO2 Storage Schematic - MP-104</v>
      </c>
      <c r="AU226" s="40" t="str">
        <f ca="1">IFERROR(__xludf.DUMMYFUNCTION("VLOOKUP($D232,IMPORTRANGE(""1F5N2lheBqU_ssv2fEg7XSiyl0_Jtf24RQubw3IWp7fc"",""'LC-2 BOM'!C2:AF1000""),AB$1,FALSE)"),"WFF LC-2 LO2 Storage Schematic - MP-104")</f>
        <v>WFF LC-2 LO2 Storage Schematic - MP-104</v>
      </c>
      <c r="AV226" s="40" t="str">
        <f ca="1">IFERROR(__xludf.DUMMYFUNCTION("VLOOKUP($D232,IMPORTRANGE(""1F5N2lheBqU_ssv2fEg7XSiyl0_Jtf24RQubw3IWp7fc"",""'LC-2 BOM'!C2:AF1000""),AB$1,FALSE)"),"WFF LC-2 LO2 Storage Schematic - MP-104")</f>
        <v>WFF LC-2 LO2 Storage Schematic - MP-104</v>
      </c>
      <c r="AW226" s="40" t="str">
        <f ca="1">IFERROR(__xludf.DUMMYFUNCTION("VLOOKUP($D232,IMPORTRANGE(""1F5N2lheBqU_ssv2fEg7XSiyl0_Jtf24RQubw3IWp7fc"",""'LC-2 BOM'!C2:AF1000""),AB$1,FALSE)"),"WFF LC-2 LO2 Storage Schematic - MP-104")</f>
        <v>WFF LC-2 LO2 Storage Schematic - MP-104</v>
      </c>
      <c r="AX226" s="40" t="str">
        <f ca="1">IFERROR(__xludf.DUMMYFUNCTION("VLOOKUP($D232,IMPORTRANGE(""1F5N2lheBqU_ssv2fEg7XSiyl0_Jtf24RQubw3IWp7fc"",""'LC-2 BOM'!C2:AF1000""),AB$1,FALSE)"),"WFF LC-2 LO2 Storage Schematic - MP-104")</f>
        <v>WFF LC-2 LO2 Storage Schematic - MP-104</v>
      </c>
      <c r="AY226" s="40" t="str">
        <f ca="1">IFERROR(__xludf.DUMMYFUNCTION("VLOOKUP($D232,IMPORTRANGE(""1F5N2lheBqU_ssv2fEg7XSiyl0_Jtf24RQubw3IWp7fc"",""'LC-2 BOM'!C2:AF1000""),AB$1,FALSE)"),"WFF LC-2 LO2 Storage Schematic - MP-104")</f>
        <v>WFF LC-2 LO2 Storage Schematic - MP-104</v>
      </c>
      <c r="AZ226" s="40" t="str">
        <f ca="1">IFERROR(__xludf.DUMMYFUNCTION("VLOOKUP($D232,IMPORTRANGE(""1F5N2lheBqU_ssv2fEg7XSiyl0_Jtf24RQubw3IWp7fc"",""'LC-2 BOM'!C2:AF1000""),AB$1,FALSE)"),"WFF LC-2 LO2 Storage Schematic - MP-104")</f>
        <v>WFF LC-2 LO2 Storage Schematic - MP-104</v>
      </c>
      <c r="BA226" s="40" t="str">
        <f ca="1">IFERROR(__xludf.DUMMYFUNCTION("VLOOKUP($D232,IMPORTRANGE(""1F5N2lheBqU_ssv2fEg7XSiyl0_Jtf24RQubw3IWp7fc"",""'LC-2 BOM'!C2:AF1000""),AB$1,FALSE)"),"WFF LC-2 LO2 Storage Schematic - MP-104")</f>
        <v>WFF LC-2 LO2 Storage Schematic - MP-104</v>
      </c>
    </row>
    <row r="227" spans="1:53" ht="14.25">
      <c r="A227" s="119" t="str">
        <f>CONCATENATE(VLOOKUP(E227,Systems,2,FALSE),"-",VLOOKUP(F227,Subsystems,2,FALSE),"-",VLOOKUP(G227,Components,2,FALSE),"-",VLOOKUP(R227,Metrics,2,FALSE),"-",B227)</f>
        <v>PRG-FS1-SLD-B-584</v>
      </c>
      <c r="B227" s="99">
        <v>584</v>
      </c>
      <c r="C227" s="99" t="s">
        <v>587</v>
      </c>
      <c r="D227" s="99" t="s">
        <v>600</v>
      </c>
      <c r="E227" s="99" t="s">
        <v>572</v>
      </c>
      <c r="F227" s="99" t="s">
        <v>601</v>
      </c>
      <c r="G227" s="99" t="s">
        <v>557</v>
      </c>
      <c r="H227" s="99" t="s">
        <v>102</v>
      </c>
      <c r="I227" s="100" t="str">
        <f>VLOOKUP(L227,InterfaceCards,2,FALSE)</f>
        <v>C1</v>
      </c>
      <c r="J227" s="39" t="str">
        <f>VLOOKUP(I227,'REF - Interface Cards'!$F$2:$G$11,2,FALSE)</f>
        <v>CB1</v>
      </c>
      <c r="K227" s="267">
        <f>VLOOKUP(L227,InterfaceCards,3,FALSE)</f>
        <v>5</v>
      </c>
      <c r="L227" s="99" t="s">
        <v>240</v>
      </c>
      <c r="M227" s="99">
        <v>34</v>
      </c>
      <c r="N227" s="96" t="s">
        <v>602</v>
      </c>
      <c r="O227" s="99" t="s">
        <v>247</v>
      </c>
      <c r="P227" s="99" t="s">
        <v>313</v>
      </c>
      <c r="Q227" s="99" t="s">
        <v>492</v>
      </c>
      <c r="R227" s="99" t="s">
        <v>105</v>
      </c>
      <c r="S227" s="99" t="s">
        <v>96</v>
      </c>
      <c r="T227" s="99"/>
      <c r="U227" s="99"/>
      <c r="V227" s="99" t="b">
        <v>0</v>
      </c>
      <c r="W227" s="115" t="str">
        <f>CONCATENATE(L227,":",N227)</f>
        <v>DIO1:DO12</v>
      </c>
      <c r="X227" s="40" t="str">
        <f ca="1">IFERROR(__xludf.DUMMYFUNCTION("VLOOKUP($D4,IMPORTRANGE(""1F5N2lheBqU_ssv2fEg7XSiyl0_Jtf24RQubw3IWp7fc"",""'LC-2 BOM'!C2:AF1000""),X$1,FALSE)"),"S13.2")</f>
        <v>S13.2</v>
      </c>
      <c r="Y227" s="40" t="str">
        <f ca="1">IFERROR(__xludf.DUMMYFUNCTION("VLOOKUP($D109,IMPORTRANGE(""1F5N2lheBqU_ssv2fEg7XSiyl0_Jtf24RQubw3IWp7fc"",""'LC-2 BOM'!C2:AF900""),Y$1,FALSE)"),"Blanking Plug")</f>
        <v>Blanking Plug</v>
      </c>
      <c r="Z227" s="40" t="str">
        <f ca="1">IFERROR(__xludf.DUMMYFUNCTION("VLOOKUP($D109,IMPORTRANGE(""1F5N2lheBqU_ssv2fEg7XSiyl0_Jtf24RQubw3IWp7fc"",""'LC-2 BOM'!C2:AF900""),Y$1,FALSE)"),"Blanking Plug")</f>
        <v>Blanking Plug</v>
      </c>
      <c r="AA227" s="40" t="str">
        <f ca="1">IFERROR(__xludf.DUMMYFUNCTION("VLOOKUP($D109,IMPORTRANGE(""1F5N2lheBqU_ssv2fEg7XSiyl0_Jtf24RQubw3IWp7fc"",""'LC-2 BOM'!C2:AF900""),Y$1,FALSE)"),"Blanking Plug")</f>
        <v>Blanking Plug</v>
      </c>
      <c r="AB227" s="40" t="str">
        <f ca="1">IFERROR(__xludf.DUMMYFUNCTION("VLOOKUP($D109,IMPORTRANGE(""1F5N2lheBqU_ssv2fEg7XSiyl0_Jtf24RQubw3IWp7fc"",""'LC-2 BOM'!C2:AF1000""),AB$1,FALSE)"),"WFF Launch Mount S1 Purges MP-114")</f>
        <v>WFF Launch Mount S1 Purges MP-114</v>
      </c>
      <c r="AC227" s="40" t="str">
        <f ca="1">IFERROR(__xludf.DUMMYFUNCTION("VLOOKUP($D109,IMPORTRANGE(""1F5N2lheBqU_ssv2fEg7XSiyl0_Jtf24RQubw3IWp7fc"",""'LC-2 BOM'!C2:AF1000""),AB$1,FALSE)"),"WFF Launch Mount S1 Purges MP-114")</f>
        <v>WFF Launch Mount S1 Purges MP-114</v>
      </c>
      <c r="AD227" s="40" t="str">
        <f ca="1">IFERROR(__xludf.DUMMYFUNCTION("VLOOKUP($D109,IMPORTRANGE(""1F5N2lheBqU_ssv2fEg7XSiyl0_Jtf24RQubw3IWp7fc"",""'LC-2 BOM'!C2:AF1000""),AB$1,FALSE)"),"WFF Launch Mount S1 Purges MP-114")</f>
        <v>WFF Launch Mount S1 Purges MP-114</v>
      </c>
      <c r="AE227" s="40" t="str">
        <f ca="1">IFERROR(__xludf.DUMMYFUNCTION("VLOOKUP($D109,IMPORTRANGE(""1F5N2lheBqU_ssv2fEg7XSiyl0_Jtf24RQubw3IWp7fc"",""'LC-2 BOM'!C2:AF1000""),AB$1,FALSE)"),"WFF Launch Mount S1 Purges MP-114")</f>
        <v>WFF Launch Mount S1 Purges MP-114</v>
      </c>
      <c r="AF227" s="40" t="str">
        <f ca="1">IFERROR(__xludf.DUMMYFUNCTION("VLOOKUP($D109,IMPORTRANGE(""1F5N2lheBqU_ssv2fEg7XSiyl0_Jtf24RQubw3IWp7fc"",""'LC-2 BOM'!C2:AF1000""),AB$1,FALSE)"),"WFF Launch Mount S1 Purges MP-114")</f>
        <v>WFF Launch Mount S1 Purges MP-114</v>
      </c>
      <c r="AG227" s="40" t="str">
        <f ca="1">IFERROR(__xludf.DUMMYFUNCTION("VLOOKUP($D109,IMPORTRANGE(""1F5N2lheBqU_ssv2fEg7XSiyl0_Jtf24RQubw3IWp7fc"",""'LC-2 BOM'!C2:AF1000""),AB$1,FALSE)"),"WFF Launch Mount S1 Purges MP-114")</f>
        <v>WFF Launch Mount S1 Purges MP-114</v>
      </c>
      <c r="AH227" s="40" t="str">
        <f ca="1">IFERROR(__xludf.DUMMYFUNCTION("VLOOKUP($D109,IMPORTRANGE(""1F5N2lheBqU_ssv2fEg7XSiyl0_Jtf24RQubw3IWp7fc"",""'LC-2 BOM'!C2:AF1000""),AB$1,FALSE)"),"WFF Launch Mount S1 Purges MP-114")</f>
        <v>WFF Launch Mount S1 Purges MP-114</v>
      </c>
      <c r="AI227" s="40" t="str">
        <f ca="1">IFERROR(__xludf.DUMMYFUNCTION("VLOOKUP($D109,IMPORTRANGE(""1F5N2lheBqU_ssv2fEg7XSiyl0_Jtf24RQubw3IWp7fc"",""'LC-2 BOM'!C2:AF1000""),AB$1,FALSE)"),"WFF Launch Mount S1 Purges MP-114")</f>
        <v>WFF Launch Mount S1 Purges MP-114</v>
      </c>
      <c r="AJ227" s="40" t="str">
        <f ca="1">IFERROR(__xludf.DUMMYFUNCTION("VLOOKUP($D109,IMPORTRANGE(""1F5N2lheBqU_ssv2fEg7XSiyl0_Jtf24RQubw3IWp7fc"",""'LC-2 BOM'!C2:AF1000""),AB$1,FALSE)"),"WFF Launch Mount S1 Purges MP-114")</f>
        <v>WFF Launch Mount S1 Purges MP-114</v>
      </c>
      <c r="AK227" s="40" t="str">
        <f ca="1">IFERROR(__xludf.DUMMYFUNCTION("VLOOKUP($D109,IMPORTRANGE(""1F5N2lheBqU_ssv2fEg7XSiyl0_Jtf24RQubw3IWp7fc"",""'LC-2 BOM'!C2:AF1000""),AB$1,FALSE)"),"WFF Launch Mount S1 Purges MP-114")</f>
        <v>WFF Launch Mount S1 Purges MP-114</v>
      </c>
      <c r="AL227" s="40" t="str">
        <f ca="1">IFERROR(__xludf.DUMMYFUNCTION("VLOOKUP($D109,IMPORTRANGE(""1F5N2lheBqU_ssv2fEg7XSiyl0_Jtf24RQubw3IWp7fc"",""'LC-2 BOM'!C2:AF1000""),AB$1,FALSE)"),"WFF Launch Mount S1 Purges MP-114")</f>
        <v>WFF Launch Mount S1 Purges MP-114</v>
      </c>
      <c r="AM227" s="40" t="str">
        <f ca="1">IFERROR(__xludf.DUMMYFUNCTION("VLOOKUP($D109,IMPORTRANGE(""1F5N2lheBqU_ssv2fEg7XSiyl0_Jtf24RQubw3IWp7fc"",""'LC-2 BOM'!C2:AF1000""),AB$1,FALSE)"),"WFF Launch Mount S1 Purges MP-114")</f>
        <v>WFF Launch Mount S1 Purges MP-114</v>
      </c>
      <c r="AN227" s="40" t="str">
        <f ca="1">IFERROR(__xludf.DUMMYFUNCTION("VLOOKUP($D109,IMPORTRANGE(""1F5N2lheBqU_ssv2fEg7XSiyl0_Jtf24RQubw3IWp7fc"",""'LC-2 BOM'!C2:AF1000""),AB$1,FALSE)"),"WFF Launch Mount S1 Purges MP-114")</f>
        <v>WFF Launch Mount S1 Purges MP-114</v>
      </c>
      <c r="AO227" s="40" t="str">
        <f ca="1">IFERROR(__xludf.DUMMYFUNCTION("VLOOKUP($D109,IMPORTRANGE(""1F5N2lheBqU_ssv2fEg7XSiyl0_Jtf24RQubw3IWp7fc"",""'LC-2 BOM'!C2:AF1000""),AB$1,FALSE)"),"WFF Launch Mount S1 Purges MP-114")</f>
        <v>WFF Launch Mount S1 Purges MP-114</v>
      </c>
      <c r="AP227" s="40" t="str">
        <f ca="1">IFERROR(__xludf.DUMMYFUNCTION("VLOOKUP($D109,IMPORTRANGE(""1F5N2lheBqU_ssv2fEg7XSiyl0_Jtf24RQubw3IWp7fc"",""'LC-2 BOM'!C2:AF1000""),AB$1,FALSE)"),"WFF Launch Mount S1 Purges MP-114")</f>
        <v>WFF Launch Mount S1 Purges MP-114</v>
      </c>
      <c r="AQ227" s="40" t="str">
        <f ca="1">IFERROR(__xludf.DUMMYFUNCTION("VLOOKUP($D109,IMPORTRANGE(""1F5N2lheBqU_ssv2fEg7XSiyl0_Jtf24RQubw3IWp7fc"",""'LC-2 BOM'!C2:AF1000""),AB$1,FALSE)"),"WFF Launch Mount S1 Purges MP-114")</f>
        <v>WFF Launch Mount S1 Purges MP-114</v>
      </c>
      <c r="AR227" s="40" t="str">
        <f ca="1">IFERROR(__xludf.DUMMYFUNCTION("VLOOKUP($D109,IMPORTRANGE(""1F5N2lheBqU_ssv2fEg7XSiyl0_Jtf24RQubw3IWp7fc"",""'LC-2 BOM'!C2:AF1000""),AB$1,FALSE)"),"WFF Launch Mount S1 Purges MP-114")</f>
        <v>WFF Launch Mount S1 Purges MP-114</v>
      </c>
      <c r="AS227" s="40" t="str">
        <f ca="1">IFERROR(__xludf.DUMMYFUNCTION("VLOOKUP($D109,IMPORTRANGE(""1F5N2lheBqU_ssv2fEg7XSiyl0_Jtf24RQubw3IWp7fc"",""'LC-2 BOM'!C2:AF1000""),AB$1,FALSE)"),"WFF Launch Mount S1 Purges MP-114")</f>
        <v>WFF Launch Mount S1 Purges MP-114</v>
      </c>
      <c r="AT227" s="40" t="str">
        <f ca="1">IFERROR(__xludf.DUMMYFUNCTION("VLOOKUP($D109,IMPORTRANGE(""1F5N2lheBqU_ssv2fEg7XSiyl0_Jtf24RQubw3IWp7fc"",""'LC-2 BOM'!C2:AF1000""),AB$1,FALSE)"),"WFF Launch Mount S1 Purges MP-114")</f>
        <v>WFF Launch Mount S1 Purges MP-114</v>
      </c>
      <c r="AU227" s="40" t="str">
        <f ca="1">IFERROR(__xludf.DUMMYFUNCTION("VLOOKUP($D109,IMPORTRANGE(""1F5N2lheBqU_ssv2fEg7XSiyl0_Jtf24RQubw3IWp7fc"",""'LC-2 BOM'!C2:AF1000""),AB$1,FALSE)"),"WFF Launch Mount S1 Purges MP-114")</f>
        <v>WFF Launch Mount S1 Purges MP-114</v>
      </c>
      <c r="AV227" s="40" t="str">
        <f ca="1">IFERROR(__xludf.DUMMYFUNCTION("VLOOKUP($D109,IMPORTRANGE(""1F5N2lheBqU_ssv2fEg7XSiyl0_Jtf24RQubw3IWp7fc"",""'LC-2 BOM'!C2:AF1000""),AB$1,FALSE)"),"WFF Launch Mount S1 Purges MP-114")</f>
        <v>WFF Launch Mount S1 Purges MP-114</v>
      </c>
      <c r="AW227" s="40" t="str">
        <f ca="1">IFERROR(__xludf.DUMMYFUNCTION("VLOOKUP($D109,IMPORTRANGE(""1F5N2lheBqU_ssv2fEg7XSiyl0_Jtf24RQubw3IWp7fc"",""'LC-2 BOM'!C2:AF1000""),AB$1,FALSE)"),"WFF Launch Mount S1 Purges MP-114")</f>
        <v>WFF Launch Mount S1 Purges MP-114</v>
      </c>
      <c r="AX227" s="40" t="str">
        <f ca="1">IFERROR(__xludf.DUMMYFUNCTION("VLOOKUP($D109,IMPORTRANGE(""1F5N2lheBqU_ssv2fEg7XSiyl0_Jtf24RQubw3IWp7fc"",""'LC-2 BOM'!C2:AF1000""),AB$1,FALSE)"),"WFF Launch Mount S1 Purges MP-114")</f>
        <v>WFF Launch Mount S1 Purges MP-114</v>
      </c>
      <c r="AY227" s="40" t="str">
        <f ca="1">IFERROR(__xludf.DUMMYFUNCTION("VLOOKUP($D109,IMPORTRANGE(""1F5N2lheBqU_ssv2fEg7XSiyl0_Jtf24RQubw3IWp7fc"",""'LC-2 BOM'!C2:AF1000""),AB$1,FALSE)"),"WFF Launch Mount S1 Purges MP-114")</f>
        <v>WFF Launch Mount S1 Purges MP-114</v>
      </c>
      <c r="AZ227" s="40" t="str">
        <f ca="1">IFERROR(__xludf.DUMMYFUNCTION("VLOOKUP($D109,IMPORTRANGE(""1F5N2lheBqU_ssv2fEg7XSiyl0_Jtf24RQubw3IWp7fc"",""'LC-2 BOM'!C2:AF1000""),AB$1,FALSE)"),"WFF Launch Mount S1 Purges MP-114")</f>
        <v>WFF Launch Mount S1 Purges MP-114</v>
      </c>
      <c r="BA227" s="40" t="str">
        <f ca="1">IFERROR(__xludf.DUMMYFUNCTION("VLOOKUP($D109,IMPORTRANGE(""1F5N2lheBqU_ssv2fEg7XSiyl0_Jtf24RQubw3IWp7fc"",""'LC-2 BOM'!C2:AF1000""),AB$1,FALSE)"),"WFF Launch Mount S1 Purges MP-114")</f>
        <v>WFF Launch Mount S1 Purges MP-114</v>
      </c>
    </row>
    <row r="228" spans="1:53" ht="14.25">
      <c r="A228" s="119" t="str">
        <f>CONCATENATE(VLOOKUP(E228,Systems,2,FALSE),"-",VLOOKUP(F228,Subsystems,2,FALSE),"-",VLOOKUP(G228,Components,2,FALSE),"-",VLOOKUP(R228,Metrics,2,FALSE),"-",B228)</f>
        <v>KTP-S1-DVL-B-569</v>
      </c>
      <c r="B228" s="99">
        <v>569</v>
      </c>
      <c r="C228" s="58" t="s">
        <v>603</v>
      </c>
      <c r="D228" s="104" t="s">
        <v>604</v>
      </c>
      <c r="E228" s="99" t="s">
        <v>530</v>
      </c>
      <c r="F228" s="99" t="s">
        <v>552</v>
      </c>
      <c r="G228" s="99" t="s">
        <v>101</v>
      </c>
      <c r="H228" s="99" t="s">
        <v>102</v>
      </c>
      <c r="I228" s="100" t="str">
        <f>VLOOKUP(L228,InterfaceCards,2,FALSE)</f>
        <v>C1</v>
      </c>
      <c r="J228" s="39" t="str">
        <f>VLOOKUP(I228,'REF - Interface Cards'!$F$2:$G$11,2,FALSE)</f>
        <v>CB1</v>
      </c>
      <c r="K228" s="100">
        <f>VLOOKUP(L228,InterfaceCards,3,FALSE)</f>
        <v>3</v>
      </c>
      <c r="L228" s="99" t="s">
        <v>237</v>
      </c>
      <c r="M228" s="99">
        <v>34</v>
      </c>
      <c r="N228" s="96">
        <v>28</v>
      </c>
      <c r="O228" s="99" t="s">
        <v>247</v>
      </c>
      <c r="P228" s="205"/>
      <c r="Q228" s="99" t="s">
        <v>253</v>
      </c>
      <c r="R228" s="119" t="s">
        <v>105</v>
      </c>
      <c r="S228" s="119" t="s">
        <v>96</v>
      </c>
      <c r="T228" s="100"/>
      <c r="U228" s="205"/>
      <c r="V228" s="205" t="b">
        <v>0</v>
      </c>
      <c r="W228" s="115" t="str">
        <f>CONCATENATE(L228,":",N228)</f>
        <v>DO3:28</v>
      </c>
      <c r="X228" s="40" t="str">
        <f ca="1">IFERROR(__xludf.DUMMYFUNCTION("VLOOKUP($D4,IMPORTRANGE(""1F5N2lheBqU_ssv2fEg7XSiyl0_Jtf24RQubw3IWp7fc"",""'LC-2 BOM'!C2:AF1000""),X$1,FALSE)"),"S13.2")</f>
        <v>S13.2</v>
      </c>
      <c r="Y228" s="40" t="str">
        <f ca="1">IFERROR(__xludf.DUMMYFUNCTION("VLOOKUP($D76,IMPORTRANGE(""1F5N2lheBqU_ssv2fEg7XSiyl0_Jtf24RQubw3IWp7fc"",""'LC-2 BOM'!C2:AF900""),Y$1,FALSE)"),"Valve, Discrete Ball")</f>
        <v>Valve, Discrete Ball</v>
      </c>
      <c r="Z228" s="40" t="str">
        <f ca="1">IFERROR(__xludf.DUMMYFUNCTION("VLOOKUP($D76,IMPORTRANGE(""1F5N2lheBqU_ssv2fEg7XSiyl0_Jtf24RQubw3IWp7fc"",""'LC-2 BOM'!C2:AF900""),Y$1,FALSE)"),"Valve, Discrete Ball")</f>
        <v>Valve, Discrete Ball</v>
      </c>
      <c r="AA228" s="40" t="str">
        <f ca="1">IFERROR(__xludf.DUMMYFUNCTION("VLOOKUP($D76,IMPORTRANGE(""1F5N2lheBqU_ssv2fEg7XSiyl0_Jtf24RQubw3IWp7fc"",""'LC-2 BOM'!C2:AF900""),Y$1,FALSE)"),"Valve, Discrete Ball")</f>
        <v>Valve, Discrete Ball</v>
      </c>
      <c r="AB228" s="40" t="str">
        <f ca="1">IFERROR(__xludf.DUMMYFUNCTION("VLOOKUP($D76,IMPORTRANGE(""1F5N2lheBqU_ssv2fEg7XSiyl0_Jtf24RQubw3IWp7fc"",""'LC-2 BOM'!C2:AF1000""),AB$1,FALSE)"),"WFF GN2 High Flow - MP-113")</f>
        <v>WFF GN2 High Flow - MP-113</v>
      </c>
      <c r="AC228" s="40" t="str">
        <f ca="1">IFERROR(__xludf.DUMMYFUNCTION("VLOOKUP($D76,IMPORTRANGE(""1F5N2lheBqU_ssv2fEg7XSiyl0_Jtf24RQubw3IWp7fc"",""'LC-2 BOM'!C2:AF1000""),AB$1,FALSE)"),"WFF GN2 High Flow - MP-113")</f>
        <v>WFF GN2 High Flow - MP-113</v>
      </c>
      <c r="AD228" s="40" t="str">
        <f ca="1">IFERROR(__xludf.DUMMYFUNCTION("VLOOKUP($D76,IMPORTRANGE(""1F5N2lheBqU_ssv2fEg7XSiyl0_Jtf24RQubw3IWp7fc"",""'LC-2 BOM'!C2:AF1000""),AB$1,FALSE)"),"WFF GN2 High Flow - MP-113")</f>
        <v>WFF GN2 High Flow - MP-113</v>
      </c>
      <c r="AE228" s="40" t="str">
        <f ca="1">IFERROR(__xludf.DUMMYFUNCTION("VLOOKUP($D76,IMPORTRANGE(""1F5N2lheBqU_ssv2fEg7XSiyl0_Jtf24RQubw3IWp7fc"",""'LC-2 BOM'!C2:AF1000""),AB$1,FALSE)"),"WFF GN2 High Flow - MP-113")</f>
        <v>WFF GN2 High Flow - MP-113</v>
      </c>
      <c r="AF228" s="40" t="str">
        <f ca="1">IFERROR(__xludf.DUMMYFUNCTION("VLOOKUP($D76,IMPORTRANGE(""1F5N2lheBqU_ssv2fEg7XSiyl0_Jtf24RQubw3IWp7fc"",""'LC-2 BOM'!C2:AF1000""),AB$1,FALSE)"),"WFF GN2 High Flow - MP-113")</f>
        <v>WFF GN2 High Flow - MP-113</v>
      </c>
      <c r="AG228" s="40" t="str">
        <f ca="1">IFERROR(__xludf.DUMMYFUNCTION("VLOOKUP($D76,IMPORTRANGE(""1F5N2lheBqU_ssv2fEg7XSiyl0_Jtf24RQubw3IWp7fc"",""'LC-2 BOM'!C2:AF1000""),AB$1,FALSE)"),"WFF GN2 High Flow - MP-113")</f>
        <v>WFF GN2 High Flow - MP-113</v>
      </c>
      <c r="AH228" s="40" t="str">
        <f ca="1">IFERROR(__xludf.DUMMYFUNCTION("VLOOKUP($D76,IMPORTRANGE(""1F5N2lheBqU_ssv2fEg7XSiyl0_Jtf24RQubw3IWp7fc"",""'LC-2 BOM'!C2:AF1000""),AB$1,FALSE)"),"WFF GN2 High Flow - MP-113")</f>
        <v>WFF GN2 High Flow - MP-113</v>
      </c>
      <c r="AI228" s="40" t="str">
        <f ca="1">IFERROR(__xludf.DUMMYFUNCTION("VLOOKUP($D76,IMPORTRANGE(""1F5N2lheBqU_ssv2fEg7XSiyl0_Jtf24RQubw3IWp7fc"",""'LC-2 BOM'!C2:AF1000""),AB$1,FALSE)"),"WFF GN2 High Flow - MP-113")</f>
        <v>WFF GN2 High Flow - MP-113</v>
      </c>
      <c r="AJ228" s="40" t="str">
        <f ca="1">IFERROR(__xludf.DUMMYFUNCTION("VLOOKUP($D76,IMPORTRANGE(""1F5N2lheBqU_ssv2fEg7XSiyl0_Jtf24RQubw3IWp7fc"",""'LC-2 BOM'!C2:AF1000""),AB$1,FALSE)"),"WFF GN2 High Flow - MP-113")</f>
        <v>WFF GN2 High Flow - MP-113</v>
      </c>
      <c r="AK228" s="40" t="str">
        <f ca="1">IFERROR(__xludf.DUMMYFUNCTION("VLOOKUP($D76,IMPORTRANGE(""1F5N2lheBqU_ssv2fEg7XSiyl0_Jtf24RQubw3IWp7fc"",""'LC-2 BOM'!C2:AF1000""),AB$1,FALSE)"),"WFF GN2 High Flow - MP-113")</f>
        <v>WFF GN2 High Flow - MP-113</v>
      </c>
      <c r="AL228" s="40" t="str">
        <f ca="1">IFERROR(__xludf.DUMMYFUNCTION("VLOOKUP($D76,IMPORTRANGE(""1F5N2lheBqU_ssv2fEg7XSiyl0_Jtf24RQubw3IWp7fc"",""'LC-2 BOM'!C2:AF1000""),AB$1,FALSE)"),"WFF GN2 High Flow - MP-113")</f>
        <v>WFF GN2 High Flow - MP-113</v>
      </c>
      <c r="AM228" s="40" t="str">
        <f ca="1">IFERROR(__xludf.DUMMYFUNCTION("VLOOKUP($D76,IMPORTRANGE(""1F5N2lheBqU_ssv2fEg7XSiyl0_Jtf24RQubw3IWp7fc"",""'LC-2 BOM'!C2:AF1000""),AB$1,FALSE)"),"WFF GN2 High Flow - MP-113")</f>
        <v>WFF GN2 High Flow - MP-113</v>
      </c>
      <c r="AN228" s="40" t="str">
        <f ca="1">IFERROR(__xludf.DUMMYFUNCTION("VLOOKUP($D76,IMPORTRANGE(""1F5N2lheBqU_ssv2fEg7XSiyl0_Jtf24RQubw3IWp7fc"",""'LC-2 BOM'!C2:AF1000""),AB$1,FALSE)"),"WFF GN2 High Flow - MP-113")</f>
        <v>WFF GN2 High Flow - MP-113</v>
      </c>
      <c r="AO228" s="40" t="str">
        <f ca="1">IFERROR(__xludf.DUMMYFUNCTION("VLOOKUP($D76,IMPORTRANGE(""1F5N2lheBqU_ssv2fEg7XSiyl0_Jtf24RQubw3IWp7fc"",""'LC-2 BOM'!C2:AF1000""),AB$1,FALSE)"),"WFF GN2 High Flow - MP-113")</f>
        <v>WFF GN2 High Flow - MP-113</v>
      </c>
      <c r="AP228" s="40" t="str">
        <f ca="1">IFERROR(__xludf.DUMMYFUNCTION("VLOOKUP($D76,IMPORTRANGE(""1F5N2lheBqU_ssv2fEg7XSiyl0_Jtf24RQubw3IWp7fc"",""'LC-2 BOM'!C2:AF1000""),AB$1,FALSE)"),"WFF GN2 High Flow - MP-113")</f>
        <v>WFF GN2 High Flow - MP-113</v>
      </c>
      <c r="AQ228" s="40" t="str">
        <f ca="1">IFERROR(__xludf.DUMMYFUNCTION("VLOOKUP($D76,IMPORTRANGE(""1F5N2lheBqU_ssv2fEg7XSiyl0_Jtf24RQubw3IWp7fc"",""'LC-2 BOM'!C2:AF1000""),AB$1,FALSE)"),"WFF GN2 High Flow - MP-113")</f>
        <v>WFF GN2 High Flow - MP-113</v>
      </c>
      <c r="AR228" s="40" t="str">
        <f ca="1">IFERROR(__xludf.DUMMYFUNCTION("VLOOKUP($D76,IMPORTRANGE(""1F5N2lheBqU_ssv2fEg7XSiyl0_Jtf24RQubw3IWp7fc"",""'LC-2 BOM'!C2:AF1000""),AB$1,FALSE)"),"WFF GN2 High Flow - MP-113")</f>
        <v>WFF GN2 High Flow - MP-113</v>
      </c>
      <c r="AS228" s="40" t="str">
        <f ca="1">IFERROR(__xludf.DUMMYFUNCTION("VLOOKUP($D76,IMPORTRANGE(""1F5N2lheBqU_ssv2fEg7XSiyl0_Jtf24RQubw3IWp7fc"",""'LC-2 BOM'!C2:AF1000""),AB$1,FALSE)"),"WFF GN2 High Flow - MP-113")</f>
        <v>WFF GN2 High Flow - MP-113</v>
      </c>
      <c r="AT228" s="40" t="str">
        <f ca="1">IFERROR(__xludf.DUMMYFUNCTION("VLOOKUP($D76,IMPORTRANGE(""1F5N2lheBqU_ssv2fEg7XSiyl0_Jtf24RQubw3IWp7fc"",""'LC-2 BOM'!C2:AF1000""),AB$1,FALSE)"),"WFF GN2 High Flow - MP-113")</f>
        <v>WFF GN2 High Flow - MP-113</v>
      </c>
      <c r="AU228" s="40" t="str">
        <f ca="1">IFERROR(__xludf.DUMMYFUNCTION("VLOOKUP($D76,IMPORTRANGE(""1F5N2lheBqU_ssv2fEg7XSiyl0_Jtf24RQubw3IWp7fc"",""'LC-2 BOM'!C2:AF1000""),AB$1,FALSE)"),"WFF GN2 High Flow - MP-113")</f>
        <v>WFF GN2 High Flow - MP-113</v>
      </c>
      <c r="AV228" s="40" t="str">
        <f ca="1">IFERROR(__xludf.DUMMYFUNCTION("VLOOKUP($D76,IMPORTRANGE(""1F5N2lheBqU_ssv2fEg7XSiyl0_Jtf24RQubw3IWp7fc"",""'LC-2 BOM'!C2:AF1000""),AB$1,FALSE)"),"WFF GN2 High Flow - MP-113")</f>
        <v>WFF GN2 High Flow - MP-113</v>
      </c>
      <c r="AW228" s="40" t="str">
        <f ca="1">IFERROR(__xludf.DUMMYFUNCTION("VLOOKUP($D76,IMPORTRANGE(""1F5N2lheBqU_ssv2fEg7XSiyl0_Jtf24RQubw3IWp7fc"",""'LC-2 BOM'!C2:AF1000""),AB$1,FALSE)"),"WFF GN2 High Flow - MP-113")</f>
        <v>WFF GN2 High Flow - MP-113</v>
      </c>
      <c r="AX228" s="40" t="str">
        <f ca="1">IFERROR(__xludf.DUMMYFUNCTION("VLOOKUP($D76,IMPORTRANGE(""1F5N2lheBqU_ssv2fEg7XSiyl0_Jtf24RQubw3IWp7fc"",""'LC-2 BOM'!C2:AF1000""),AB$1,FALSE)"),"WFF GN2 High Flow - MP-113")</f>
        <v>WFF GN2 High Flow - MP-113</v>
      </c>
      <c r="AY228" s="40" t="str">
        <f ca="1">IFERROR(__xludf.DUMMYFUNCTION("VLOOKUP($D76,IMPORTRANGE(""1F5N2lheBqU_ssv2fEg7XSiyl0_Jtf24RQubw3IWp7fc"",""'LC-2 BOM'!C2:AF1000""),AB$1,FALSE)"),"WFF GN2 High Flow - MP-113")</f>
        <v>WFF GN2 High Flow - MP-113</v>
      </c>
      <c r="AZ228" s="40" t="str">
        <f ca="1">IFERROR(__xludf.DUMMYFUNCTION("VLOOKUP($D76,IMPORTRANGE(""1F5N2lheBqU_ssv2fEg7XSiyl0_Jtf24RQubw3IWp7fc"",""'LC-2 BOM'!C2:AF1000""),AB$1,FALSE)"),"WFF GN2 High Flow - MP-113")</f>
        <v>WFF GN2 High Flow - MP-113</v>
      </c>
      <c r="BA228" s="40" t="str">
        <f ca="1">IFERROR(__xludf.DUMMYFUNCTION("VLOOKUP($D76,IMPORTRANGE(""1F5N2lheBqU_ssv2fEg7XSiyl0_Jtf24RQubw3IWp7fc"",""'LC-2 BOM'!C2:AF1000""),AB$1,FALSE)"),"WFF GN2 High Flow - MP-113")</f>
        <v>WFF GN2 High Flow - MP-113</v>
      </c>
    </row>
    <row r="229" spans="1:53" ht="14.25">
      <c r="A229" s="119" t="str">
        <f>CONCATENATE(VLOOKUP(E229,Systems,2,FALSE),"-",VLOOKUP(F229,Subsystems,2,FALSE),"-",VLOOKUP(G229,Components,2,FALSE),"-",VLOOKUP(R229,Metrics,2,FALSE),"-",B229)</f>
        <v>KTP-S1-PXS-PxO-570</v>
      </c>
      <c r="B229" s="99">
        <v>570</v>
      </c>
      <c r="C229" s="282" t="s">
        <v>605</v>
      </c>
      <c r="D229" s="279" t="s">
        <v>606</v>
      </c>
      <c r="E229" s="99" t="s">
        <v>530</v>
      </c>
      <c r="F229" s="99" t="s">
        <v>552</v>
      </c>
      <c r="G229" s="99" t="s">
        <v>452</v>
      </c>
      <c r="H229" s="99" t="s">
        <v>89</v>
      </c>
      <c r="I229" s="100" t="str">
        <f>VLOOKUP(L229,InterfaceCards,2,FALSE)</f>
        <v>N2</v>
      </c>
      <c r="J229" s="39" t="str">
        <f>VLOOKUP(I229,'REF - Interface Cards'!$F$2:$G$11,2,FALSE)</f>
        <v>CB3</v>
      </c>
      <c r="K229" s="100">
        <f>VLOOKUP(L229,InterfaceCards,3,FALSE)</f>
        <v>6</v>
      </c>
      <c r="L229" s="99" t="s">
        <v>607</v>
      </c>
      <c r="M229" s="99">
        <v>5</v>
      </c>
      <c r="N229" s="96" t="s">
        <v>118</v>
      </c>
      <c r="O229" s="99" t="s">
        <v>313</v>
      </c>
      <c r="P229" s="205"/>
      <c r="Q229" s="99" t="s">
        <v>492</v>
      </c>
      <c r="R229" s="119" t="s">
        <v>95</v>
      </c>
      <c r="S229" s="119" t="s">
        <v>96</v>
      </c>
      <c r="T229" s="100"/>
      <c r="U229" s="205"/>
      <c r="V229" s="205" t="b">
        <v>0</v>
      </c>
      <c r="W229" s="115" t="str">
        <f>CONCATENATE(L229,":",N229)</f>
        <v>DI10:04</v>
      </c>
      <c r="X229" s="40" t="str">
        <f ca="1">IFERROR(__xludf.DUMMYFUNCTION("VLOOKUP($D475,IMPORTRANGE(""1F5N2lheBqU_ssv2fEg7XSiyl0_Jtf24RQubw3IWp7fc"",""'LC-2 BOM'!C2:AF1000""),X$1,FALSE)"),"04C706")</f>
        <v>04C706</v>
      </c>
      <c r="Y229" s="40" t="str">
        <f ca="1">IFERROR(__xludf.DUMMYFUNCTION("VLOOKUP($D486,IMPORTRANGE(""1zGeY54V42y3h6ga3LEauokEcjIAfHuNXKCYKLfLWtMI"",""'LC-2 BOM'!C2:AF900""),Y$1,FALSE)"),"Controller")</f>
        <v>Controller</v>
      </c>
      <c r="Z229" s="40" t="str">
        <f ca="1">IFERROR(__xludf.DUMMYFUNCTION("VLOOKUP($D486,IMPORTRANGE(""1zGeY54V42y3h6ga3LEauokEcjIAfHuNXKCYKLfLWtMI"",""'LC-2 BOM'!C2:AF900""),Y$1,FALSE)"),"Controller")</f>
        <v>Controller</v>
      </c>
      <c r="AA229" s="40" t="str">
        <f ca="1">IFERROR(__xludf.DUMMYFUNCTION("VLOOKUP($D486,IMPORTRANGE(""1zGeY54V42y3h6ga3LEauokEcjIAfHuNXKCYKLfLWtMI"",""'LC-2 BOM'!C2:AF900""),Y$1,FALSE)"),"Controller")</f>
        <v>Controller</v>
      </c>
      <c r="AB229" s="40" t="str">
        <f ca="1">IFERROR(__xludf.DUMMYFUNCTION("VLOOKUP($D486,IMPORTRANGE(""1F5N2lheBqU_ssv2fEg7XSiyl0_Jtf24RQubw3IWp7fc"",""'LC-2 BOM'!C2:AF1000""),AB$1,FALSE)"),"WFF GN2 High Flow - MP-113")</f>
        <v>WFF GN2 High Flow - MP-113</v>
      </c>
      <c r="AC229" s="40" t="str">
        <f ca="1">IFERROR(__xludf.DUMMYFUNCTION("VLOOKUP($D486,IMPORTRANGE(""1F5N2lheBqU_ssv2fEg7XSiyl0_Jtf24RQubw3IWp7fc"",""'LC-2 BOM'!C2:AF1000""),AB$1,FALSE)"),"WFF GN2 High Flow - MP-113")</f>
        <v>WFF GN2 High Flow - MP-113</v>
      </c>
      <c r="AD229" s="40" t="str">
        <f ca="1">IFERROR(__xludf.DUMMYFUNCTION("VLOOKUP($D486,IMPORTRANGE(""1F5N2lheBqU_ssv2fEg7XSiyl0_Jtf24RQubw3IWp7fc"",""'LC-2 BOM'!C2:AF1000""),AB$1,FALSE)"),"WFF GN2 High Flow - MP-113")</f>
        <v>WFF GN2 High Flow - MP-113</v>
      </c>
      <c r="AE229" s="40" t="str">
        <f ca="1">IFERROR(__xludf.DUMMYFUNCTION("VLOOKUP($D486,IMPORTRANGE(""1F5N2lheBqU_ssv2fEg7XSiyl0_Jtf24RQubw3IWp7fc"",""'LC-2 BOM'!C2:AF1000""),AB$1,FALSE)"),"WFF GN2 High Flow - MP-113")</f>
        <v>WFF GN2 High Flow - MP-113</v>
      </c>
      <c r="AF229" s="40" t="str">
        <f ca="1">IFERROR(__xludf.DUMMYFUNCTION("VLOOKUP($D486,IMPORTRANGE(""1F5N2lheBqU_ssv2fEg7XSiyl0_Jtf24RQubw3IWp7fc"",""'LC-2 BOM'!C2:AF1000""),AB$1,FALSE)"),"WFF GN2 High Flow - MP-113")</f>
        <v>WFF GN2 High Flow - MP-113</v>
      </c>
      <c r="AG229" s="40" t="str">
        <f ca="1">IFERROR(__xludf.DUMMYFUNCTION("VLOOKUP($D486,IMPORTRANGE(""1F5N2lheBqU_ssv2fEg7XSiyl0_Jtf24RQubw3IWp7fc"",""'LC-2 BOM'!C2:AF1000""),AB$1,FALSE)"),"WFF GN2 High Flow - MP-113")</f>
        <v>WFF GN2 High Flow - MP-113</v>
      </c>
      <c r="AH229" s="40" t="str">
        <f ca="1">IFERROR(__xludf.DUMMYFUNCTION("VLOOKUP($D486,IMPORTRANGE(""1F5N2lheBqU_ssv2fEg7XSiyl0_Jtf24RQubw3IWp7fc"",""'LC-2 BOM'!C2:AF1000""),AB$1,FALSE)"),"WFF GN2 High Flow - MP-113")</f>
        <v>WFF GN2 High Flow - MP-113</v>
      </c>
      <c r="AI229" s="40" t="str">
        <f ca="1">IFERROR(__xludf.DUMMYFUNCTION("VLOOKUP($D486,IMPORTRANGE(""1F5N2lheBqU_ssv2fEg7XSiyl0_Jtf24RQubw3IWp7fc"",""'LC-2 BOM'!C2:AF1000""),AB$1,FALSE)"),"WFF GN2 High Flow - MP-113")</f>
        <v>WFF GN2 High Flow - MP-113</v>
      </c>
      <c r="AJ229" s="40" t="str">
        <f ca="1">IFERROR(__xludf.DUMMYFUNCTION("VLOOKUP($D486,IMPORTRANGE(""1F5N2lheBqU_ssv2fEg7XSiyl0_Jtf24RQubw3IWp7fc"",""'LC-2 BOM'!C2:AF1000""),AB$1,FALSE)"),"WFF GN2 High Flow - MP-113")</f>
        <v>WFF GN2 High Flow - MP-113</v>
      </c>
      <c r="AK229" s="40" t="str">
        <f ca="1">IFERROR(__xludf.DUMMYFUNCTION("VLOOKUP($D486,IMPORTRANGE(""1F5N2lheBqU_ssv2fEg7XSiyl0_Jtf24RQubw3IWp7fc"",""'LC-2 BOM'!C2:AF1000""),AB$1,FALSE)"),"WFF GN2 High Flow - MP-113")</f>
        <v>WFF GN2 High Flow - MP-113</v>
      </c>
      <c r="AL229" s="40" t="str">
        <f ca="1">IFERROR(__xludf.DUMMYFUNCTION("VLOOKUP($D486,IMPORTRANGE(""1F5N2lheBqU_ssv2fEg7XSiyl0_Jtf24RQubw3IWp7fc"",""'LC-2 BOM'!C2:AF1000""),AB$1,FALSE)"),"WFF GN2 High Flow - MP-113")</f>
        <v>WFF GN2 High Flow - MP-113</v>
      </c>
      <c r="AM229" s="40" t="str">
        <f ca="1">IFERROR(__xludf.DUMMYFUNCTION("VLOOKUP($D486,IMPORTRANGE(""1F5N2lheBqU_ssv2fEg7XSiyl0_Jtf24RQubw3IWp7fc"",""'LC-2 BOM'!C2:AF1000""),AB$1,FALSE)"),"WFF GN2 High Flow - MP-113")</f>
        <v>WFF GN2 High Flow - MP-113</v>
      </c>
      <c r="AN229" s="40" t="str">
        <f ca="1">IFERROR(__xludf.DUMMYFUNCTION("VLOOKUP($D486,IMPORTRANGE(""1F5N2lheBqU_ssv2fEg7XSiyl0_Jtf24RQubw3IWp7fc"",""'LC-2 BOM'!C2:AF1000""),AB$1,FALSE)"),"WFF GN2 High Flow - MP-113")</f>
        <v>WFF GN2 High Flow - MP-113</v>
      </c>
      <c r="AO229" s="40" t="str">
        <f ca="1">IFERROR(__xludf.DUMMYFUNCTION("VLOOKUP($D486,IMPORTRANGE(""1F5N2lheBqU_ssv2fEg7XSiyl0_Jtf24RQubw3IWp7fc"",""'LC-2 BOM'!C2:AF1000""),AB$1,FALSE)"),"WFF GN2 High Flow - MP-113")</f>
        <v>WFF GN2 High Flow - MP-113</v>
      </c>
      <c r="AP229" s="40" t="str">
        <f ca="1">IFERROR(__xludf.DUMMYFUNCTION("VLOOKUP($D486,IMPORTRANGE(""1F5N2lheBqU_ssv2fEg7XSiyl0_Jtf24RQubw3IWp7fc"",""'LC-2 BOM'!C2:AF1000""),AB$1,FALSE)"),"WFF GN2 High Flow - MP-113")</f>
        <v>WFF GN2 High Flow - MP-113</v>
      </c>
      <c r="AQ229" s="40" t="str">
        <f ca="1">IFERROR(__xludf.DUMMYFUNCTION("VLOOKUP($D486,IMPORTRANGE(""1F5N2lheBqU_ssv2fEg7XSiyl0_Jtf24RQubw3IWp7fc"",""'LC-2 BOM'!C2:AF1000""),AB$1,FALSE)"),"WFF GN2 High Flow - MP-113")</f>
        <v>WFF GN2 High Flow - MP-113</v>
      </c>
      <c r="AR229" s="40" t="str">
        <f ca="1">IFERROR(__xludf.DUMMYFUNCTION("VLOOKUP($D486,IMPORTRANGE(""1F5N2lheBqU_ssv2fEg7XSiyl0_Jtf24RQubw3IWp7fc"",""'LC-2 BOM'!C2:AF1000""),AB$1,FALSE)"),"WFF GN2 High Flow - MP-113")</f>
        <v>WFF GN2 High Flow - MP-113</v>
      </c>
      <c r="AS229" s="40" t="str">
        <f ca="1">IFERROR(__xludf.DUMMYFUNCTION("VLOOKUP($D486,IMPORTRANGE(""1F5N2lheBqU_ssv2fEg7XSiyl0_Jtf24RQubw3IWp7fc"",""'LC-2 BOM'!C2:AF1000""),AB$1,FALSE)"),"WFF GN2 High Flow - MP-113")</f>
        <v>WFF GN2 High Flow - MP-113</v>
      </c>
      <c r="AT229" s="40" t="str">
        <f ca="1">IFERROR(__xludf.DUMMYFUNCTION("VLOOKUP($D486,IMPORTRANGE(""1F5N2lheBqU_ssv2fEg7XSiyl0_Jtf24RQubw3IWp7fc"",""'LC-2 BOM'!C2:AF1000""),AB$1,FALSE)"),"WFF GN2 High Flow - MP-113")</f>
        <v>WFF GN2 High Flow - MP-113</v>
      </c>
      <c r="AU229" s="40" t="str">
        <f ca="1">IFERROR(__xludf.DUMMYFUNCTION("VLOOKUP($D486,IMPORTRANGE(""1F5N2lheBqU_ssv2fEg7XSiyl0_Jtf24RQubw3IWp7fc"",""'LC-2 BOM'!C2:AF1000""),AB$1,FALSE)"),"WFF GN2 High Flow - MP-113")</f>
        <v>WFF GN2 High Flow - MP-113</v>
      </c>
      <c r="AV229" s="40" t="str">
        <f ca="1">IFERROR(__xludf.DUMMYFUNCTION("VLOOKUP($D486,IMPORTRANGE(""1F5N2lheBqU_ssv2fEg7XSiyl0_Jtf24RQubw3IWp7fc"",""'LC-2 BOM'!C2:AF1000""),AB$1,FALSE)"),"WFF GN2 High Flow - MP-113")</f>
        <v>WFF GN2 High Flow - MP-113</v>
      </c>
      <c r="AW229" s="40" t="str">
        <f ca="1">IFERROR(__xludf.DUMMYFUNCTION("VLOOKUP($D486,IMPORTRANGE(""1F5N2lheBqU_ssv2fEg7XSiyl0_Jtf24RQubw3IWp7fc"",""'LC-2 BOM'!C2:AF1000""),AB$1,FALSE)"),"WFF GN2 High Flow - MP-113")</f>
        <v>WFF GN2 High Flow - MP-113</v>
      </c>
      <c r="AX229" s="40" t="str">
        <f ca="1">IFERROR(__xludf.DUMMYFUNCTION("VLOOKUP($D486,IMPORTRANGE(""1F5N2lheBqU_ssv2fEg7XSiyl0_Jtf24RQubw3IWp7fc"",""'LC-2 BOM'!C2:AF1000""),AB$1,FALSE)"),"WFF GN2 High Flow - MP-113")</f>
        <v>WFF GN2 High Flow - MP-113</v>
      </c>
      <c r="AY229" s="40" t="str">
        <f ca="1">IFERROR(__xludf.DUMMYFUNCTION("VLOOKUP($D486,IMPORTRANGE(""1F5N2lheBqU_ssv2fEg7XSiyl0_Jtf24RQubw3IWp7fc"",""'LC-2 BOM'!C2:AF1000""),AB$1,FALSE)"),"WFF GN2 High Flow - MP-113")</f>
        <v>WFF GN2 High Flow - MP-113</v>
      </c>
      <c r="AZ229" s="40" t="str">
        <f ca="1">IFERROR(__xludf.DUMMYFUNCTION("VLOOKUP($D486,IMPORTRANGE(""1F5N2lheBqU_ssv2fEg7XSiyl0_Jtf24RQubw3IWp7fc"",""'LC-2 BOM'!C2:AF1000""),AB$1,FALSE)"),"WFF GN2 High Flow - MP-113")</f>
        <v>WFF GN2 High Flow - MP-113</v>
      </c>
      <c r="BA229" s="40" t="str">
        <f ca="1">IFERROR(__xludf.DUMMYFUNCTION("VLOOKUP($D486,IMPORTRANGE(""1F5N2lheBqU_ssv2fEg7XSiyl0_Jtf24RQubw3IWp7fc"",""'LC-2 BOM'!C2:AF1000""),AB$1,FALSE)"),"WFF GN2 High Flow - MP-113")</f>
        <v>WFF GN2 High Flow - MP-113</v>
      </c>
    </row>
    <row r="230" spans="1:53" ht="14.25">
      <c r="A230" s="119" t="str">
        <f>CONCATENATE(VLOOKUP(E230,Systems,2,FALSE),"-",VLOOKUP(F230,Subsystems,2,FALSE),"-",VLOOKUP(G230,Components,2,FALSE),"-",VLOOKUP(R230,Metrics,2,FALSE),"-",B230)</f>
        <v>KTP-S1-PXS-PxC-571</v>
      </c>
      <c r="B230" s="99">
        <v>571</v>
      </c>
      <c r="C230" s="282" t="s">
        <v>608</v>
      </c>
      <c r="D230" s="279" t="s">
        <v>606</v>
      </c>
      <c r="E230" s="99" t="s">
        <v>530</v>
      </c>
      <c r="F230" s="99" t="s">
        <v>552</v>
      </c>
      <c r="G230" s="99" t="s">
        <v>452</v>
      </c>
      <c r="H230" s="99" t="s">
        <v>89</v>
      </c>
      <c r="I230" s="100" t="str">
        <f>VLOOKUP(L230,InterfaceCards,2,FALSE)</f>
        <v>N2</v>
      </c>
      <c r="J230" s="39" t="str">
        <f>VLOOKUP(I230,'REF - Interface Cards'!$F$2:$G$11,2,FALSE)</f>
        <v>CB3</v>
      </c>
      <c r="K230" s="100">
        <f>VLOOKUP(L230,InterfaceCards,3,FALSE)</f>
        <v>6</v>
      </c>
      <c r="L230" s="99" t="s">
        <v>607</v>
      </c>
      <c r="M230" s="99">
        <v>6</v>
      </c>
      <c r="N230" s="96" t="s">
        <v>129</v>
      </c>
      <c r="O230" s="99" t="s">
        <v>313</v>
      </c>
      <c r="P230" s="205"/>
      <c r="Q230" s="99" t="s">
        <v>492</v>
      </c>
      <c r="R230" s="119" t="s">
        <v>99</v>
      </c>
      <c r="S230" s="119" t="s">
        <v>96</v>
      </c>
      <c r="T230" s="100"/>
      <c r="U230" s="205"/>
      <c r="V230" s="205" t="b">
        <v>0</v>
      </c>
      <c r="W230" s="115" t="str">
        <f>CONCATENATE(L230,":",N230)</f>
        <v>DI10:05</v>
      </c>
      <c r="X230" s="40" t="str">
        <f ca="1">IFERROR(__xludf.DUMMYFUNCTION("VLOOKUP($D475,IMPORTRANGE(""1F5N2lheBqU_ssv2fEg7XSiyl0_Jtf24RQubw3IWp7fc"",""'LC-2 BOM'!C2:AF1000""),X$1,FALSE)"),"04C706")</f>
        <v>04C706</v>
      </c>
      <c r="Y230" s="40" t="str">
        <f ca="1">IFERROR(__xludf.DUMMYFUNCTION("VLOOKUP($D487,IMPORTRANGE(""1F5N2lheBqU_ssv2fEg7XSiyl0_Jtf24RQubw3IWp7fc"",""'LC-2 BOM'!C2:AF900""),Y$1,FALSE)"),"Controller")</f>
        <v>Controller</v>
      </c>
      <c r="Z230" s="40" t="str">
        <f ca="1">IFERROR(__xludf.DUMMYFUNCTION("VLOOKUP($D487,IMPORTRANGE(""1F5N2lheBqU_ssv2fEg7XSiyl0_Jtf24RQubw3IWp7fc"",""'LC-2 BOM'!C2:AF900""),Y$1,FALSE)"),"Controller")</f>
        <v>Controller</v>
      </c>
      <c r="AA230" s="40" t="str">
        <f ca="1">IFERROR(__xludf.DUMMYFUNCTION("VLOOKUP($D487,IMPORTRANGE(""1F5N2lheBqU_ssv2fEg7XSiyl0_Jtf24RQubw3IWp7fc"",""'LC-2 BOM'!C2:AF900""),Y$1,FALSE)"),"Controller")</f>
        <v>Controller</v>
      </c>
      <c r="AB230" s="40" t="str">
        <f ca="1">IFERROR(__xludf.DUMMYFUNCTION("VLOOKUP($D487,IMPORTRANGE(""1F5N2lheBqU_ssv2fEg7XSiyl0_Jtf24RQubw3IWp7fc"",""'LC-2 BOM'!C2:AF1000""),AB$1,FALSE)"),"WFF GN2 High Flow - MP-113")</f>
        <v>WFF GN2 High Flow - MP-113</v>
      </c>
      <c r="AC230" s="40" t="str">
        <f ca="1">IFERROR(__xludf.DUMMYFUNCTION("VLOOKUP($D487,IMPORTRANGE(""1F5N2lheBqU_ssv2fEg7XSiyl0_Jtf24RQubw3IWp7fc"",""'LC-2 BOM'!C2:AF1000""),AB$1,FALSE)"),"WFF GN2 High Flow - MP-113")</f>
        <v>WFF GN2 High Flow - MP-113</v>
      </c>
      <c r="AD230" s="40" t="str">
        <f ca="1">IFERROR(__xludf.DUMMYFUNCTION("VLOOKUP($D487,IMPORTRANGE(""1F5N2lheBqU_ssv2fEg7XSiyl0_Jtf24RQubw3IWp7fc"",""'LC-2 BOM'!C2:AF1000""),AB$1,FALSE)"),"WFF GN2 High Flow - MP-113")</f>
        <v>WFF GN2 High Flow - MP-113</v>
      </c>
      <c r="AE230" s="40" t="str">
        <f ca="1">IFERROR(__xludf.DUMMYFUNCTION("VLOOKUP($D487,IMPORTRANGE(""1F5N2lheBqU_ssv2fEg7XSiyl0_Jtf24RQubw3IWp7fc"",""'LC-2 BOM'!C2:AF1000""),AB$1,FALSE)"),"WFF GN2 High Flow - MP-113")</f>
        <v>WFF GN2 High Flow - MP-113</v>
      </c>
      <c r="AF230" s="40" t="str">
        <f ca="1">IFERROR(__xludf.DUMMYFUNCTION("VLOOKUP($D487,IMPORTRANGE(""1F5N2lheBqU_ssv2fEg7XSiyl0_Jtf24RQubw3IWp7fc"",""'LC-2 BOM'!C2:AF1000""),AB$1,FALSE)"),"WFF GN2 High Flow - MP-113")</f>
        <v>WFF GN2 High Flow - MP-113</v>
      </c>
      <c r="AG230" s="40" t="str">
        <f ca="1">IFERROR(__xludf.DUMMYFUNCTION("VLOOKUP($D487,IMPORTRANGE(""1F5N2lheBqU_ssv2fEg7XSiyl0_Jtf24RQubw3IWp7fc"",""'LC-2 BOM'!C2:AF1000""),AB$1,FALSE)"),"WFF GN2 High Flow - MP-113")</f>
        <v>WFF GN2 High Flow - MP-113</v>
      </c>
      <c r="AH230" s="40" t="str">
        <f ca="1">IFERROR(__xludf.DUMMYFUNCTION("VLOOKUP($D487,IMPORTRANGE(""1F5N2lheBqU_ssv2fEg7XSiyl0_Jtf24RQubw3IWp7fc"",""'LC-2 BOM'!C2:AF1000""),AB$1,FALSE)"),"WFF GN2 High Flow - MP-113")</f>
        <v>WFF GN2 High Flow - MP-113</v>
      </c>
      <c r="AI230" s="40" t="str">
        <f ca="1">IFERROR(__xludf.DUMMYFUNCTION("VLOOKUP($D487,IMPORTRANGE(""1F5N2lheBqU_ssv2fEg7XSiyl0_Jtf24RQubw3IWp7fc"",""'LC-2 BOM'!C2:AF1000""),AB$1,FALSE)"),"WFF GN2 High Flow - MP-113")</f>
        <v>WFF GN2 High Flow - MP-113</v>
      </c>
      <c r="AJ230" s="40" t="str">
        <f ca="1">IFERROR(__xludf.DUMMYFUNCTION("VLOOKUP($D487,IMPORTRANGE(""1F5N2lheBqU_ssv2fEg7XSiyl0_Jtf24RQubw3IWp7fc"",""'LC-2 BOM'!C2:AF1000""),AB$1,FALSE)"),"WFF GN2 High Flow - MP-113")</f>
        <v>WFF GN2 High Flow - MP-113</v>
      </c>
      <c r="AK230" s="40" t="str">
        <f ca="1">IFERROR(__xludf.DUMMYFUNCTION("VLOOKUP($D487,IMPORTRANGE(""1F5N2lheBqU_ssv2fEg7XSiyl0_Jtf24RQubw3IWp7fc"",""'LC-2 BOM'!C2:AF1000""),AB$1,FALSE)"),"WFF GN2 High Flow - MP-113")</f>
        <v>WFF GN2 High Flow - MP-113</v>
      </c>
      <c r="AL230" s="40" t="str">
        <f ca="1">IFERROR(__xludf.DUMMYFUNCTION("VLOOKUP($D487,IMPORTRANGE(""1F5N2lheBqU_ssv2fEg7XSiyl0_Jtf24RQubw3IWp7fc"",""'LC-2 BOM'!C2:AF1000""),AB$1,FALSE)"),"WFF GN2 High Flow - MP-113")</f>
        <v>WFF GN2 High Flow - MP-113</v>
      </c>
      <c r="AM230" s="40" t="str">
        <f ca="1">IFERROR(__xludf.DUMMYFUNCTION("VLOOKUP($D487,IMPORTRANGE(""1F5N2lheBqU_ssv2fEg7XSiyl0_Jtf24RQubw3IWp7fc"",""'LC-2 BOM'!C2:AF1000""),AB$1,FALSE)"),"WFF GN2 High Flow - MP-113")</f>
        <v>WFF GN2 High Flow - MP-113</v>
      </c>
      <c r="AN230" s="40" t="str">
        <f ca="1">IFERROR(__xludf.DUMMYFUNCTION("VLOOKUP($D487,IMPORTRANGE(""1F5N2lheBqU_ssv2fEg7XSiyl0_Jtf24RQubw3IWp7fc"",""'LC-2 BOM'!C2:AF1000""),AB$1,FALSE)"),"WFF GN2 High Flow - MP-113")</f>
        <v>WFF GN2 High Flow - MP-113</v>
      </c>
      <c r="AO230" s="40" t="str">
        <f ca="1">IFERROR(__xludf.DUMMYFUNCTION("VLOOKUP($D487,IMPORTRANGE(""1F5N2lheBqU_ssv2fEg7XSiyl0_Jtf24RQubw3IWp7fc"",""'LC-2 BOM'!C2:AF1000""),AB$1,FALSE)"),"WFF GN2 High Flow - MP-113")</f>
        <v>WFF GN2 High Flow - MP-113</v>
      </c>
      <c r="AP230" s="40" t="str">
        <f ca="1">IFERROR(__xludf.DUMMYFUNCTION("VLOOKUP($D487,IMPORTRANGE(""1F5N2lheBqU_ssv2fEg7XSiyl0_Jtf24RQubw3IWp7fc"",""'LC-2 BOM'!C2:AF1000""),AB$1,FALSE)"),"WFF GN2 High Flow - MP-113")</f>
        <v>WFF GN2 High Flow - MP-113</v>
      </c>
      <c r="AQ230" s="40" t="str">
        <f ca="1">IFERROR(__xludf.DUMMYFUNCTION("VLOOKUP($D487,IMPORTRANGE(""1F5N2lheBqU_ssv2fEg7XSiyl0_Jtf24RQubw3IWp7fc"",""'LC-2 BOM'!C2:AF1000""),AB$1,FALSE)"),"WFF GN2 High Flow - MP-113")</f>
        <v>WFF GN2 High Flow - MP-113</v>
      </c>
      <c r="AR230" s="40" t="str">
        <f ca="1">IFERROR(__xludf.DUMMYFUNCTION("VLOOKUP($D487,IMPORTRANGE(""1F5N2lheBqU_ssv2fEg7XSiyl0_Jtf24RQubw3IWp7fc"",""'LC-2 BOM'!C2:AF1000""),AB$1,FALSE)"),"WFF GN2 High Flow - MP-113")</f>
        <v>WFF GN2 High Flow - MP-113</v>
      </c>
      <c r="AS230" s="40" t="str">
        <f ca="1">IFERROR(__xludf.DUMMYFUNCTION("VLOOKUP($D487,IMPORTRANGE(""1F5N2lheBqU_ssv2fEg7XSiyl0_Jtf24RQubw3IWp7fc"",""'LC-2 BOM'!C2:AF1000""),AB$1,FALSE)"),"WFF GN2 High Flow - MP-113")</f>
        <v>WFF GN2 High Flow - MP-113</v>
      </c>
      <c r="AT230" s="40" t="str">
        <f ca="1">IFERROR(__xludf.DUMMYFUNCTION("VLOOKUP($D487,IMPORTRANGE(""1F5N2lheBqU_ssv2fEg7XSiyl0_Jtf24RQubw3IWp7fc"",""'LC-2 BOM'!C2:AF1000""),AB$1,FALSE)"),"WFF GN2 High Flow - MP-113")</f>
        <v>WFF GN2 High Flow - MP-113</v>
      </c>
      <c r="AU230" s="40" t="str">
        <f ca="1">IFERROR(__xludf.DUMMYFUNCTION("VLOOKUP($D487,IMPORTRANGE(""1F5N2lheBqU_ssv2fEg7XSiyl0_Jtf24RQubw3IWp7fc"",""'LC-2 BOM'!C2:AF1000""),AB$1,FALSE)"),"WFF GN2 High Flow - MP-113")</f>
        <v>WFF GN2 High Flow - MP-113</v>
      </c>
      <c r="AV230" s="40" t="str">
        <f ca="1">IFERROR(__xludf.DUMMYFUNCTION("VLOOKUP($D487,IMPORTRANGE(""1F5N2lheBqU_ssv2fEg7XSiyl0_Jtf24RQubw3IWp7fc"",""'LC-2 BOM'!C2:AF1000""),AB$1,FALSE)"),"WFF GN2 High Flow - MP-113")</f>
        <v>WFF GN2 High Flow - MP-113</v>
      </c>
      <c r="AW230" s="40" t="str">
        <f ca="1">IFERROR(__xludf.DUMMYFUNCTION("VLOOKUP($D487,IMPORTRANGE(""1F5N2lheBqU_ssv2fEg7XSiyl0_Jtf24RQubw3IWp7fc"",""'LC-2 BOM'!C2:AF1000""),AB$1,FALSE)"),"WFF GN2 High Flow - MP-113")</f>
        <v>WFF GN2 High Flow - MP-113</v>
      </c>
      <c r="AX230" s="40" t="str">
        <f ca="1">IFERROR(__xludf.DUMMYFUNCTION("VLOOKUP($D487,IMPORTRANGE(""1F5N2lheBqU_ssv2fEg7XSiyl0_Jtf24RQubw3IWp7fc"",""'LC-2 BOM'!C2:AF1000""),AB$1,FALSE)"),"WFF GN2 High Flow - MP-113")</f>
        <v>WFF GN2 High Flow - MP-113</v>
      </c>
      <c r="AY230" s="40" t="str">
        <f ca="1">IFERROR(__xludf.DUMMYFUNCTION("VLOOKUP($D487,IMPORTRANGE(""1F5N2lheBqU_ssv2fEg7XSiyl0_Jtf24RQubw3IWp7fc"",""'LC-2 BOM'!C2:AF1000""),AB$1,FALSE)"),"WFF GN2 High Flow - MP-113")</f>
        <v>WFF GN2 High Flow - MP-113</v>
      </c>
      <c r="AZ230" s="40" t="str">
        <f ca="1">IFERROR(__xludf.DUMMYFUNCTION("VLOOKUP($D487,IMPORTRANGE(""1F5N2lheBqU_ssv2fEg7XSiyl0_Jtf24RQubw3IWp7fc"",""'LC-2 BOM'!C2:AF1000""),AB$1,FALSE)"),"WFF GN2 High Flow - MP-113")</f>
        <v>WFF GN2 High Flow - MP-113</v>
      </c>
      <c r="BA230" s="40" t="str">
        <f ca="1">IFERROR(__xludf.DUMMYFUNCTION("VLOOKUP($D487,IMPORTRANGE(""1F5N2lheBqU_ssv2fEg7XSiyl0_Jtf24RQubw3IWp7fc"",""'LC-2 BOM'!C2:AF1000""),AB$1,FALSE)"),"WFF GN2 High Flow - MP-113")</f>
        <v>WFF GN2 High Flow - MP-113</v>
      </c>
    </row>
    <row r="231" spans="1:53" ht="14.25">
      <c r="A231" s="119" t="str">
        <f>CONCATENATE(VLOOKUP(E231,Systems,2,FALSE),"-",VLOOKUP(F231,Subsystems,2,FALSE),"-",VLOOKUP(G231,Components,2,FALSE),"-",VLOOKUP(R231,Metrics,2,FALSE),"-",B231)</f>
        <v>KTP-S1-DVL-Pos-560</v>
      </c>
      <c r="B231" s="100">
        <v>560</v>
      </c>
      <c r="C231" s="99" t="s">
        <v>609</v>
      </c>
      <c r="D231" s="103" t="s">
        <v>610</v>
      </c>
      <c r="E231" s="99" t="s">
        <v>530</v>
      </c>
      <c r="F231" s="99" t="s">
        <v>552</v>
      </c>
      <c r="G231" s="99" t="s">
        <v>101</v>
      </c>
      <c r="H231" s="100" t="s">
        <v>102</v>
      </c>
      <c r="I231" s="100" t="str">
        <f>VLOOKUP(L231,InterfaceCards,2,FALSE)</f>
        <v>C1</v>
      </c>
      <c r="J231" s="39" t="str">
        <f>VLOOKUP(I231,'REF - Interface Cards'!$F$2:$G$11,2,FALSE)</f>
        <v>CB1</v>
      </c>
      <c r="K231" s="100">
        <f>VLOOKUP(L231,InterfaceCards,3,FALSE)</f>
        <v>3</v>
      </c>
      <c r="L231" s="99" t="s">
        <v>237</v>
      </c>
      <c r="M231" s="99">
        <v>7</v>
      </c>
      <c r="N231" s="96" t="s">
        <v>123</v>
      </c>
      <c r="O231" s="99" t="s">
        <v>247</v>
      </c>
      <c r="P231" s="99" t="s">
        <v>313</v>
      </c>
      <c r="Q231" s="99" t="s">
        <v>492</v>
      </c>
      <c r="R231" s="268" t="s">
        <v>149</v>
      </c>
      <c r="S231" s="119" t="s">
        <v>150</v>
      </c>
      <c r="T231" s="100"/>
      <c r="U231" s="205"/>
      <c r="V231" s="205" t="b">
        <v>0</v>
      </c>
      <c r="W231" s="115" t="str">
        <f>CONCATENATE(L231,":",N231)</f>
        <v>DO3:06</v>
      </c>
      <c r="X231" s="40" t="str">
        <f ca="1">IFERROR(__xludf.DUMMYFUNCTION("VLOOKUP($D4,IMPORTRANGE(""1F5N2lheBqU_ssv2fEg7XSiyl0_Jtf24RQubw3IWp7fc"",""'LC-2 BOM'!C2:AF1000""),X$1,FALSE)"),"S13.2")</f>
        <v>S13.2</v>
      </c>
      <c r="Y231" s="40" t="str">
        <f ca="1">IFERROR(__xludf.DUMMYFUNCTION("VLOOKUP($D84,IMPORTRANGE(""1zGeY54V42y3h6ga3LEauokEcjIAfHuNXKCYKLfLWtMI"",""'LC-2 BOM'!C2:AF900""),Y$1,FALSE)"),"Valve, Discrete Ball")</f>
        <v>Valve, Discrete Ball</v>
      </c>
      <c r="Z231" s="40" t="str">
        <f ca="1">IFERROR(__xludf.DUMMYFUNCTION("VLOOKUP($D84,IMPORTRANGE(""1zGeY54V42y3h6ga3LEauokEcjIAfHuNXKCYKLfLWtMI"",""'LC-2 BOM'!C2:AF900""),Y$1,FALSE)"),"Valve, Discrete Ball")</f>
        <v>Valve, Discrete Ball</v>
      </c>
      <c r="AA231" s="40" t="str">
        <f ca="1">IFERROR(__xludf.DUMMYFUNCTION("VLOOKUP($D84,IMPORTRANGE(""1zGeY54V42y3h6ga3LEauokEcjIAfHuNXKCYKLfLWtMI"",""'LC-2 BOM'!C2:AF900""),Y$1,FALSE)"),"Valve, Discrete Ball")</f>
        <v>Valve, Discrete Ball</v>
      </c>
      <c r="AB231" s="40" t="str">
        <f ca="1">IFERROR(__xludf.DUMMYFUNCTION("VLOOKUP($D84,IMPORTRANGE(""1F5N2lheBqU_ssv2fEg7XSiyl0_Jtf24RQubw3IWp7fc"",""'LC-2 BOM'!C2:AF1000""),AB$1,FALSE)"),"WFF Launch Mount S1 Purges MP-114")</f>
        <v>WFF Launch Mount S1 Purges MP-114</v>
      </c>
      <c r="AC231" s="40" t="str">
        <f ca="1">IFERROR(__xludf.DUMMYFUNCTION("VLOOKUP($D84,IMPORTRANGE(""1F5N2lheBqU_ssv2fEg7XSiyl0_Jtf24RQubw3IWp7fc"",""'LC-2 BOM'!C2:AF1000""),AB$1,FALSE)"),"WFF Launch Mount S1 Purges MP-114")</f>
        <v>WFF Launch Mount S1 Purges MP-114</v>
      </c>
      <c r="AD231" s="40" t="str">
        <f ca="1">IFERROR(__xludf.DUMMYFUNCTION("VLOOKUP($D84,IMPORTRANGE(""1F5N2lheBqU_ssv2fEg7XSiyl0_Jtf24RQubw3IWp7fc"",""'LC-2 BOM'!C2:AF1000""),AB$1,FALSE)"),"WFF Launch Mount S1 Purges MP-114")</f>
        <v>WFF Launch Mount S1 Purges MP-114</v>
      </c>
      <c r="AE231" s="40" t="str">
        <f ca="1">IFERROR(__xludf.DUMMYFUNCTION("VLOOKUP($D84,IMPORTRANGE(""1F5N2lheBqU_ssv2fEg7XSiyl0_Jtf24RQubw3IWp7fc"",""'LC-2 BOM'!C2:AF1000""),AB$1,FALSE)"),"WFF Launch Mount S1 Purges MP-114")</f>
        <v>WFF Launch Mount S1 Purges MP-114</v>
      </c>
      <c r="AF231" s="40" t="str">
        <f ca="1">IFERROR(__xludf.DUMMYFUNCTION("VLOOKUP($D84,IMPORTRANGE(""1F5N2lheBqU_ssv2fEg7XSiyl0_Jtf24RQubw3IWp7fc"",""'LC-2 BOM'!C2:AF1000""),AB$1,FALSE)"),"WFF Launch Mount S1 Purges MP-114")</f>
        <v>WFF Launch Mount S1 Purges MP-114</v>
      </c>
      <c r="AG231" s="40" t="str">
        <f ca="1">IFERROR(__xludf.DUMMYFUNCTION("VLOOKUP($D84,IMPORTRANGE(""1F5N2lheBqU_ssv2fEg7XSiyl0_Jtf24RQubw3IWp7fc"",""'LC-2 BOM'!C2:AF1000""),AB$1,FALSE)"),"WFF Launch Mount S1 Purges MP-114")</f>
        <v>WFF Launch Mount S1 Purges MP-114</v>
      </c>
      <c r="AH231" s="40" t="str">
        <f ca="1">IFERROR(__xludf.DUMMYFUNCTION("VLOOKUP($D84,IMPORTRANGE(""1F5N2lheBqU_ssv2fEg7XSiyl0_Jtf24RQubw3IWp7fc"",""'LC-2 BOM'!C2:AF1000""),AB$1,FALSE)"),"WFF Launch Mount S1 Purges MP-114")</f>
        <v>WFF Launch Mount S1 Purges MP-114</v>
      </c>
      <c r="AI231" s="40" t="str">
        <f ca="1">IFERROR(__xludf.DUMMYFUNCTION("VLOOKUP($D84,IMPORTRANGE(""1F5N2lheBqU_ssv2fEg7XSiyl0_Jtf24RQubw3IWp7fc"",""'LC-2 BOM'!C2:AF1000""),AB$1,FALSE)"),"WFF Launch Mount S1 Purges MP-114")</f>
        <v>WFF Launch Mount S1 Purges MP-114</v>
      </c>
      <c r="AJ231" s="40" t="str">
        <f ca="1">IFERROR(__xludf.DUMMYFUNCTION("VLOOKUP($D84,IMPORTRANGE(""1F5N2lheBqU_ssv2fEg7XSiyl0_Jtf24RQubw3IWp7fc"",""'LC-2 BOM'!C2:AF1000""),AB$1,FALSE)"),"WFF Launch Mount S1 Purges MP-114")</f>
        <v>WFF Launch Mount S1 Purges MP-114</v>
      </c>
      <c r="AK231" s="40" t="str">
        <f ca="1">IFERROR(__xludf.DUMMYFUNCTION("VLOOKUP($D84,IMPORTRANGE(""1F5N2lheBqU_ssv2fEg7XSiyl0_Jtf24RQubw3IWp7fc"",""'LC-2 BOM'!C2:AF1000""),AB$1,FALSE)"),"WFF Launch Mount S1 Purges MP-114")</f>
        <v>WFF Launch Mount S1 Purges MP-114</v>
      </c>
      <c r="AL231" s="40" t="str">
        <f ca="1">IFERROR(__xludf.DUMMYFUNCTION("VLOOKUP($D84,IMPORTRANGE(""1F5N2lheBqU_ssv2fEg7XSiyl0_Jtf24RQubw3IWp7fc"",""'LC-2 BOM'!C2:AF1000""),AB$1,FALSE)"),"WFF Launch Mount S1 Purges MP-114")</f>
        <v>WFF Launch Mount S1 Purges MP-114</v>
      </c>
      <c r="AM231" s="40" t="str">
        <f ca="1">IFERROR(__xludf.DUMMYFUNCTION("VLOOKUP($D84,IMPORTRANGE(""1F5N2lheBqU_ssv2fEg7XSiyl0_Jtf24RQubw3IWp7fc"",""'LC-2 BOM'!C2:AF1000""),AB$1,FALSE)"),"WFF Launch Mount S1 Purges MP-114")</f>
        <v>WFF Launch Mount S1 Purges MP-114</v>
      </c>
      <c r="AN231" s="40" t="str">
        <f ca="1">IFERROR(__xludf.DUMMYFUNCTION("VLOOKUP($D84,IMPORTRANGE(""1F5N2lheBqU_ssv2fEg7XSiyl0_Jtf24RQubw3IWp7fc"",""'LC-2 BOM'!C2:AF1000""),AB$1,FALSE)"),"WFF Launch Mount S1 Purges MP-114")</f>
        <v>WFF Launch Mount S1 Purges MP-114</v>
      </c>
      <c r="AO231" s="40" t="str">
        <f ca="1">IFERROR(__xludf.DUMMYFUNCTION("VLOOKUP($D84,IMPORTRANGE(""1F5N2lheBqU_ssv2fEg7XSiyl0_Jtf24RQubw3IWp7fc"",""'LC-2 BOM'!C2:AF1000""),AB$1,FALSE)"),"WFF Launch Mount S1 Purges MP-114")</f>
        <v>WFF Launch Mount S1 Purges MP-114</v>
      </c>
      <c r="AP231" s="40" t="str">
        <f ca="1">IFERROR(__xludf.DUMMYFUNCTION("VLOOKUP($D84,IMPORTRANGE(""1F5N2lheBqU_ssv2fEg7XSiyl0_Jtf24RQubw3IWp7fc"",""'LC-2 BOM'!C2:AF1000""),AB$1,FALSE)"),"WFF Launch Mount S1 Purges MP-114")</f>
        <v>WFF Launch Mount S1 Purges MP-114</v>
      </c>
      <c r="AQ231" s="40" t="str">
        <f ca="1">IFERROR(__xludf.DUMMYFUNCTION("VLOOKUP($D84,IMPORTRANGE(""1F5N2lheBqU_ssv2fEg7XSiyl0_Jtf24RQubw3IWp7fc"",""'LC-2 BOM'!C2:AF1000""),AB$1,FALSE)"),"WFF Launch Mount S1 Purges MP-114")</f>
        <v>WFF Launch Mount S1 Purges MP-114</v>
      </c>
      <c r="AR231" s="40" t="str">
        <f ca="1">IFERROR(__xludf.DUMMYFUNCTION("VLOOKUP($D84,IMPORTRANGE(""1F5N2lheBqU_ssv2fEg7XSiyl0_Jtf24RQubw3IWp7fc"",""'LC-2 BOM'!C2:AF1000""),AB$1,FALSE)"),"WFF Launch Mount S1 Purges MP-114")</f>
        <v>WFF Launch Mount S1 Purges MP-114</v>
      </c>
      <c r="AS231" s="40" t="str">
        <f ca="1">IFERROR(__xludf.DUMMYFUNCTION("VLOOKUP($D84,IMPORTRANGE(""1F5N2lheBqU_ssv2fEg7XSiyl0_Jtf24RQubw3IWp7fc"",""'LC-2 BOM'!C2:AF1000""),AB$1,FALSE)"),"WFF Launch Mount S1 Purges MP-114")</f>
        <v>WFF Launch Mount S1 Purges MP-114</v>
      </c>
      <c r="AT231" s="40" t="str">
        <f ca="1">IFERROR(__xludf.DUMMYFUNCTION("VLOOKUP($D84,IMPORTRANGE(""1F5N2lheBqU_ssv2fEg7XSiyl0_Jtf24RQubw3IWp7fc"",""'LC-2 BOM'!C2:AF1000""),AB$1,FALSE)"),"WFF Launch Mount S1 Purges MP-114")</f>
        <v>WFF Launch Mount S1 Purges MP-114</v>
      </c>
      <c r="AU231" s="40" t="str">
        <f ca="1">IFERROR(__xludf.DUMMYFUNCTION("VLOOKUP($D84,IMPORTRANGE(""1F5N2lheBqU_ssv2fEg7XSiyl0_Jtf24RQubw3IWp7fc"",""'LC-2 BOM'!C2:AF1000""),AB$1,FALSE)"),"WFF Launch Mount S1 Purges MP-114")</f>
        <v>WFF Launch Mount S1 Purges MP-114</v>
      </c>
      <c r="AV231" s="40" t="str">
        <f ca="1">IFERROR(__xludf.DUMMYFUNCTION("VLOOKUP($D84,IMPORTRANGE(""1F5N2lheBqU_ssv2fEg7XSiyl0_Jtf24RQubw3IWp7fc"",""'LC-2 BOM'!C2:AF1000""),AB$1,FALSE)"),"WFF Launch Mount S1 Purges MP-114")</f>
        <v>WFF Launch Mount S1 Purges MP-114</v>
      </c>
      <c r="AW231" s="40" t="str">
        <f ca="1">IFERROR(__xludf.DUMMYFUNCTION("VLOOKUP($D84,IMPORTRANGE(""1F5N2lheBqU_ssv2fEg7XSiyl0_Jtf24RQubw3IWp7fc"",""'LC-2 BOM'!C2:AF1000""),AB$1,FALSE)"),"WFF Launch Mount S1 Purges MP-114")</f>
        <v>WFF Launch Mount S1 Purges MP-114</v>
      </c>
      <c r="AX231" s="40" t="str">
        <f ca="1">IFERROR(__xludf.DUMMYFUNCTION("VLOOKUP($D84,IMPORTRANGE(""1F5N2lheBqU_ssv2fEg7XSiyl0_Jtf24RQubw3IWp7fc"",""'LC-2 BOM'!C2:AF1000""),AB$1,FALSE)"),"WFF Launch Mount S1 Purges MP-114")</f>
        <v>WFF Launch Mount S1 Purges MP-114</v>
      </c>
      <c r="AY231" s="40" t="str">
        <f ca="1">IFERROR(__xludf.DUMMYFUNCTION("VLOOKUP($D84,IMPORTRANGE(""1F5N2lheBqU_ssv2fEg7XSiyl0_Jtf24RQubw3IWp7fc"",""'LC-2 BOM'!C2:AF1000""),AB$1,FALSE)"),"WFF Launch Mount S1 Purges MP-114")</f>
        <v>WFF Launch Mount S1 Purges MP-114</v>
      </c>
      <c r="AZ231" s="40" t="str">
        <f ca="1">IFERROR(__xludf.DUMMYFUNCTION("VLOOKUP($D84,IMPORTRANGE(""1F5N2lheBqU_ssv2fEg7XSiyl0_Jtf24RQubw3IWp7fc"",""'LC-2 BOM'!C2:AF1000""),AB$1,FALSE)"),"WFF Launch Mount S1 Purges MP-114")</f>
        <v>WFF Launch Mount S1 Purges MP-114</v>
      </c>
      <c r="BA231" s="40" t="str">
        <f ca="1">IFERROR(__xludf.DUMMYFUNCTION("VLOOKUP($D84,IMPORTRANGE(""1F5N2lheBqU_ssv2fEg7XSiyl0_Jtf24RQubw3IWp7fc"",""'LC-2 BOM'!C2:AF1000""),AB$1,FALSE)"),"WFF Launch Mount S1 Purges MP-114")</f>
        <v>WFF Launch Mount S1 Purges MP-114</v>
      </c>
    </row>
    <row r="232" spans="1:53" ht="14.25">
      <c r="A232" s="119" t="str">
        <f>CONCATENATE(VLOOKUP(E232,Systems,2,FALSE),"-",VLOOKUP(F232,Subsystems,2,FALSE),"-",VLOOKUP(G232,Components,2,FALSE),"-",VLOOKUP(R232,Metrics,2,FALSE),"-",B232)</f>
        <v>KTP-S1-LS-PxO-558</v>
      </c>
      <c r="B232" s="100">
        <v>558</v>
      </c>
      <c r="C232" s="99" t="s">
        <v>611</v>
      </c>
      <c r="D232" s="103" t="s">
        <v>612</v>
      </c>
      <c r="E232" s="99" t="s">
        <v>530</v>
      </c>
      <c r="F232" s="99" t="s">
        <v>552</v>
      </c>
      <c r="G232" s="99" t="s">
        <v>88</v>
      </c>
      <c r="H232" s="100" t="s">
        <v>89</v>
      </c>
      <c r="I232" s="100" t="str">
        <f>VLOOKUP(L232,InterfaceCards,2,FALSE)</f>
        <v>N2</v>
      </c>
      <c r="J232" s="39" t="str">
        <f>VLOOKUP(I232,'REF - Interface Cards'!$F$2:$G$11,2,FALSE)</f>
        <v>CB3</v>
      </c>
      <c r="K232" s="267">
        <f>VLOOKUP(L232,InterfaceCards,3,FALSE)</f>
        <v>1</v>
      </c>
      <c r="L232" s="99" t="s">
        <v>496</v>
      </c>
      <c r="M232" s="272">
        <v>33</v>
      </c>
      <c r="N232" s="96">
        <v>27</v>
      </c>
      <c r="O232" s="99" t="s">
        <v>247</v>
      </c>
      <c r="P232" s="99" t="s">
        <v>313</v>
      </c>
      <c r="Q232" s="99" t="s">
        <v>492</v>
      </c>
      <c r="R232" s="100" t="s">
        <v>95</v>
      </c>
      <c r="S232" s="99" t="s">
        <v>96</v>
      </c>
      <c r="T232" s="110"/>
      <c r="U232" s="110"/>
      <c r="V232" s="110" t="b">
        <v>0</v>
      </c>
      <c r="W232" s="115" t="str">
        <f>CONCATENATE(L232,":",N232)</f>
        <v>DI2:27</v>
      </c>
      <c r="X232" s="40" t="str">
        <f ca="1">IFERROR(__xludf.DUMMYFUNCTION("VLOOKUP($D119,IMPORTRANGE(""1F5N2lheBqU_ssv2fEg7XSiyl0_Jtf24RQubw3IWp7fc"",""'LC-2 BOM'!C2:AF1000""),X$1,FALSE)"),"05C360")</f>
        <v>05C360</v>
      </c>
      <c r="Y232" s="40" t="str">
        <f ca="1">IFERROR(__xludf.DUMMYFUNCTION("VLOOKUP($D422,IMPORTRANGE(""1zGeY54V42y3h6ga3LEauokEcjIAfHuNXKCYKLfLWtMI"",""'LC-2 BOM'!C2:AF900""),Y$1,FALSE)"),"Controller")</f>
        <v>Controller</v>
      </c>
      <c r="Z232" s="40" t="str">
        <f ca="1">IFERROR(__xludf.DUMMYFUNCTION("VLOOKUP($D422,IMPORTRANGE(""1zGeY54V42y3h6ga3LEauokEcjIAfHuNXKCYKLfLWtMI"",""'LC-2 BOM'!C2:AF900""),Y$1,FALSE)"),"Controller")</f>
        <v>Controller</v>
      </c>
      <c r="AA232" s="40" t="str">
        <f ca="1">IFERROR(__xludf.DUMMYFUNCTION("VLOOKUP($D422,IMPORTRANGE(""1zGeY54V42y3h6ga3LEauokEcjIAfHuNXKCYKLfLWtMI"",""'LC-2 BOM'!C2:AF900""),Y$1,FALSE)"),"Controller")</f>
        <v>Controller</v>
      </c>
      <c r="AB232" s="40" t="str">
        <f ca="1">IFERROR(__xludf.DUMMYFUNCTION("VLOOKUP($D422,IMPORTRANGE(""1F5N2lheBqU_ssv2fEg7XSiyl0_Jtf24RQubw3IWp7fc"",""'LC-2 BOM'!C2:AF1000""),AB$1,FALSE)"),"WFF Launch Mount S1 Purges MP-114")</f>
        <v>WFF Launch Mount S1 Purges MP-114</v>
      </c>
      <c r="AC232" s="40" t="str">
        <f ca="1">IFERROR(__xludf.DUMMYFUNCTION("VLOOKUP($D422,IMPORTRANGE(""1F5N2lheBqU_ssv2fEg7XSiyl0_Jtf24RQubw3IWp7fc"",""'LC-2 BOM'!C2:AF1000""),AB$1,FALSE)"),"WFF Launch Mount S1 Purges MP-114")</f>
        <v>WFF Launch Mount S1 Purges MP-114</v>
      </c>
      <c r="AD232" s="40" t="str">
        <f ca="1">IFERROR(__xludf.DUMMYFUNCTION("VLOOKUP($D422,IMPORTRANGE(""1F5N2lheBqU_ssv2fEg7XSiyl0_Jtf24RQubw3IWp7fc"",""'LC-2 BOM'!C2:AF1000""),AB$1,FALSE)"),"WFF Launch Mount S1 Purges MP-114")</f>
        <v>WFF Launch Mount S1 Purges MP-114</v>
      </c>
      <c r="AE232" s="40" t="str">
        <f ca="1">IFERROR(__xludf.DUMMYFUNCTION("VLOOKUP($D422,IMPORTRANGE(""1F5N2lheBqU_ssv2fEg7XSiyl0_Jtf24RQubw3IWp7fc"",""'LC-2 BOM'!C2:AF1000""),AB$1,FALSE)"),"WFF Launch Mount S1 Purges MP-114")</f>
        <v>WFF Launch Mount S1 Purges MP-114</v>
      </c>
      <c r="AF232" s="40" t="str">
        <f ca="1">IFERROR(__xludf.DUMMYFUNCTION("VLOOKUP($D422,IMPORTRANGE(""1F5N2lheBqU_ssv2fEg7XSiyl0_Jtf24RQubw3IWp7fc"",""'LC-2 BOM'!C2:AF1000""),AB$1,FALSE)"),"WFF Launch Mount S1 Purges MP-114")</f>
        <v>WFF Launch Mount S1 Purges MP-114</v>
      </c>
      <c r="AG232" s="40" t="str">
        <f ca="1">IFERROR(__xludf.DUMMYFUNCTION("VLOOKUP($D422,IMPORTRANGE(""1F5N2lheBqU_ssv2fEg7XSiyl0_Jtf24RQubw3IWp7fc"",""'LC-2 BOM'!C2:AF1000""),AB$1,FALSE)"),"WFF Launch Mount S1 Purges MP-114")</f>
        <v>WFF Launch Mount S1 Purges MP-114</v>
      </c>
      <c r="AH232" s="40" t="str">
        <f ca="1">IFERROR(__xludf.DUMMYFUNCTION("VLOOKUP($D422,IMPORTRANGE(""1F5N2lheBqU_ssv2fEg7XSiyl0_Jtf24RQubw3IWp7fc"",""'LC-2 BOM'!C2:AF1000""),AB$1,FALSE)"),"WFF Launch Mount S1 Purges MP-114")</f>
        <v>WFF Launch Mount S1 Purges MP-114</v>
      </c>
      <c r="AI232" s="40" t="str">
        <f ca="1">IFERROR(__xludf.DUMMYFUNCTION("VLOOKUP($D422,IMPORTRANGE(""1F5N2lheBqU_ssv2fEg7XSiyl0_Jtf24RQubw3IWp7fc"",""'LC-2 BOM'!C2:AF1000""),AB$1,FALSE)"),"WFF Launch Mount S1 Purges MP-114")</f>
        <v>WFF Launch Mount S1 Purges MP-114</v>
      </c>
      <c r="AJ232" s="40" t="str">
        <f ca="1">IFERROR(__xludf.DUMMYFUNCTION("VLOOKUP($D422,IMPORTRANGE(""1F5N2lheBqU_ssv2fEg7XSiyl0_Jtf24RQubw3IWp7fc"",""'LC-2 BOM'!C2:AF1000""),AB$1,FALSE)"),"WFF Launch Mount S1 Purges MP-114")</f>
        <v>WFF Launch Mount S1 Purges MP-114</v>
      </c>
      <c r="AK232" s="40" t="str">
        <f ca="1">IFERROR(__xludf.DUMMYFUNCTION("VLOOKUP($D422,IMPORTRANGE(""1F5N2lheBqU_ssv2fEg7XSiyl0_Jtf24RQubw3IWp7fc"",""'LC-2 BOM'!C2:AF1000""),AB$1,FALSE)"),"WFF Launch Mount S1 Purges MP-114")</f>
        <v>WFF Launch Mount S1 Purges MP-114</v>
      </c>
      <c r="AL232" s="40" t="str">
        <f ca="1">IFERROR(__xludf.DUMMYFUNCTION("VLOOKUP($D422,IMPORTRANGE(""1F5N2lheBqU_ssv2fEg7XSiyl0_Jtf24RQubw3IWp7fc"",""'LC-2 BOM'!C2:AF1000""),AB$1,FALSE)"),"WFF Launch Mount S1 Purges MP-114")</f>
        <v>WFF Launch Mount S1 Purges MP-114</v>
      </c>
      <c r="AM232" s="40" t="str">
        <f ca="1">IFERROR(__xludf.DUMMYFUNCTION("VLOOKUP($D422,IMPORTRANGE(""1F5N2lheBqU_ssv2fEg7XSiyl0_Jtf24RQubw3IWp7fc"",""'LC-2 BOM'!C2:AF1000""),AB$1,FALSE)"),"WFF Launch Mount S1 Purges MP-114")</f>
        <v>WFF Launch Mount S1 Purges MP-114</v>
      </c>
      <c r="AN232" s="40" t="str">
        <f ca="1">IFERROR(__xludf.DUMMYFUNCTION("VLOOKUP($D422,IMPORTRANGE(""1F5N2lheBqU_ssv2fEg7XSiyl0_Jtf24RQubw3IWp7fc"",""'LC-2 BOM'!C2:AF1000""),AB$1,FALSE)"),"WFF Launch Mount S1 Purges MP-114")</f>
        <v>WFF Launch Mount S1 Purges MP-114</v>
      </c>
      <c r="AO232" s="40" t="str">
        <f ca="1">IFERROR(__xludf.DUMMYFUNCTION("VLOOKUP($D422,IMPORTRANGE(""1F5N2lheBqU_ssv2fEg7XSiyl0_Jtf24RQubw3IWp7fc"",""'LC-2 BOM'!C2:AF1000""),AB$1,FALSE)"),"WFF Launch Mount S1 Purges MP-114")</f>
        <v>WFF Launch Mount S1 Purges MP-114</v>
      </c>
      <c r="AP232" s="40" t="str">
        <f ca="1">IFERROR(__xludf.DUMMYFUNCTION("VLOOKUP($D422,IMPORTRANGE(""1F5N2lheBqU_ssv2fEg7XSiyl0_Jtf24RQubw3IWp7fc"",""'LC-2 BOM'!C2:AF1000""),AB$1,FALSE)"),"WFF Launch Mount S1 Purges MP-114")</f>
        <v>WFF Launch Mount S1 Purges MP-114</v>
      </c>
      <c r="AQ232" s="40" t="str">
        <f ca="1">IFERROR(__xludf.DUMMYFUNCTION("VLOOKUP($D422,IMPORTRANGE(""1F5N2lheBqU_ssv2fEg7XSiyl0_Jtf24RQubw3IWp7fc"",""'LC-2 BOM'!C2:AF1000""),AB$1,FALSE)"),"WFF Launch Mount S1 Purges MP-114")</f>
        <v>WFF Launch Mount S1 Purges MP-114</v>
      </c>
      <c r="AR232" s="40" t="str">
        <f ca="1">IFERROR(__xludf.DUMMYFUNCTION("VLOOKUP($D422,IMPORTRANGE(""1F5N2lheBqU_ssv2fEg7XSiyl0_Jtf24RQubw3IWp7fc"",""'LC-2 BOM'!C2:AF1000""),AB$1,FALSE)"),"WFF Launch Mount S1 Purges MP-114")</f>
        <v>WFF Launch Mount S1 Purges MP-114</v>
      </c>
      <c r="AS232" s="40" t="str">
        <f ca="1">IFERROR(__xludf.DUMMYFUNCTION("VLOOKUP($D422,IMPORTRANGE(""1F5N2lheBqU_ssv2fEg7XSiyl0_Jtf24RQubw3IWp7fc"",""'LC-2 BOM'!C2:AF1000""),AB$1,FALSE)"),"WFF Launch Mount S1 Purges MP-114")</f>
        <v>WFF Launch Mount S1 Purges MP-114</v>
      </c>
      <c r="AT232" s="40" t="str">
        <f ca="1">IFERROR(__xludf.DUMMYFUNCTION("VLOOKUP($D422,IMPORTRANGE(""1F5N2lheBqU_ssv2fEg7XSiyl0_Jtf24RQubw3IWp7fc"",""'LC-2 BOM'!C2:AF1000""),AB$1,FALSE)"),"WFF Launch Mount S1 Purges MP-114")</f>
        <v>WFF Launch Mount S1 Purges MP-114</v>
      </c>
      <c r="AU232" s="40" t="str">
        <f ca="1">IFERROR(__xludf.DUMMYFUNCTION("VLOOKUP($D422,IMPORTRANGE(""1F5N2lheBqU_ssv2fEg7XSiyl0_Jtf24RQubw3IWp7fc"",""'LC-2 BOM'!C2:AF1000""),AB$1,FALSE)"),"WFF Launch Mount S1 Purges MP-114")</f>
        <v>WFF Launch Mount S1 Purges MP-114</v>
      </c>
      <c r="AV232" s="40" t="str">
        <f ca="1">IFERROR(__xludf.DUMMYFUNCTION("VLOOKUP($D422,IMPORTRANGE(""1F5N2lheBqU_ssv2fEg7XSiyl0_Jtf24RQubw3IWp7fc"",""'LC-2 BOM'!C2:AF1000""),AB$1,FALSE)"),"WFF Launch Mount S1 Purges MP-114")</f>
        <v>WFF Launch Mount S1 Purges MP-114</v>
      </c>
      <c r="AW232" s="40" t="str">
        <f ca="1">IFERROR(__xludf.DUMMYFUNCTION("VLOOKUP($D422,IMPORTRANGE(""1F5N2lheBqU_ssv2fEg7XSiyl0_Jtf24RQubw3IWp7fc"",""'LC-2 BOM'!C2:AF1000""),AB$1,FALSE)"),"WFF Launch Mount S1 Purges MP-114")</f>
        <v>WFF Launch Mount S1 Purges MP-114</v>
      </c>
      <c r="AX232" s="40" t="str">
        <f ca="1">IFERROR(__xludf.DUMMYFUNCTION("VLOOKUP($D422,IMPORTRANGE(""1F5N2lheBqU_ssv2fEg7XSiyl0_Jtf24RQubw3IWp7fc"",""'LC-2 BOM'!C2:AF1000""),AB$1,FALSE)"),"WFF Launch Mount S1 Purges MP-114")</f>
        <v>WFF Launch Mount S1 Purges MP-114</v>
      </c>
      <c r="AY232" s="40" t="str">
        <f ca="1">IFERROR(__xludf.DUMMYFUNCTION("VLOOKUP($D422,IMPORTRANGE(""1F5N2lheBqU_ssv2fEg7XSiyl0_Jtf24RQubw3IWp7fc"",""'LC-2 BOM'!C2:AF1000""),AB$1,FALSE)"),"WFF Launch Mount S1 Purges MP-114")</f>
        <v>WFF Launch Mount S1 Purges MP-114</v>
      </c>
      <c r="AZ232" s="40" t="str">
        <f ca="1">IFERROR(__xludf.DUMMYFUNCTION("VLOOKUP($D422,IMPORTRANGE(""1F5N2lheBqU_ssv2fEg7XSiyl0_Jtf24RQubw3IWp7fc"",""'LC-2 BOM'!C2:AF1000""),AB$1,FALSE)"),"WFF Launch Mount S1 Purges MP-114")</f>
        <v>WFF Launch Mount S1 Purges MP-114</v>
      </c>
      <c r="BA232" s="40" t="str">
        <f ca="1">IFERROR(__xludf.DUMMYFUNCTION("VLOOKUP($D422,IMPORTRANGE(""1F5N2lheBqU_ssv2fEg7XSiyl0_Jtf24RQubw3IWp7fc"",""'LC-2 BOM'!C2:AF1000""),AB$1,FALSE)"),"WFF Launch Mount S1 Purges MP-114")</f>
        <v>WFF Launch Mount S1 Purges MP-114</v>
      </c>
    </row>
    <row r="233" spans="1:53" ht="14.25">
      <c r="A233" s="119" t="str">
        <f>CONCATENATE(VLOOKUP(E233,Systems,2,FALSE),"-",VLOOKUP(F233,Subsystems,2,FALSE),"-",VLOOKUP(G233,Components,2,FALSE),"-",VLOOKUP(R233,Metrics,2,FALSE),"-",B233)</f>
        <v>KTP-S1-LS-PxC-559</v>
      </c>
      <c r="B233" s="100">
        <v>559</v>
      </c>
      <c r="C233" s="99" t="s">
        <v>613</v>
      </c>
      <c r="D233" s="103" t="s">
        <v>612</v>
      </c>
      <c r="E233" s="99" t="s">
        <v>530</v>
      </c>
      <c r="F233" s="99" t="s">
        <v>552</v>
      </c>
      <c r="G233" s="99" t="s">
        <v>88</v>
      </c>
      <c r="H233" s="100" t="s">
        <v>89</v>
      </c>
      <c r="I233" s="100" t="str">
        <f>VLOOKUP(L233,InterfaceCards,2,FALSE)</f>
        <v>N2</v>
      </c>
      <c r="J233" s="39" t="str">
        <f>VLOOKUP(I233,'REF - Interface Cards'!$F$2:$G$11,2,FALSE)</f>
        <v>CB3</v>
      </c>
      <c r="K233" s="267">
        <f>VLOOKUP(L233,InterfaceCards,3,FALSE)</f>
        <v>1</v>
      </c>
      <c r="L233" s="99" t="s">
        <v>496</v>
      </c>
      <c r="M233" s="272">
        <v>34</v>
      </c>
      <c r="N233" s="96">
        <v>28</v>
      </c>
      <c r="O233" s="99" t="s">
        <v>247</v>
      </c>
      <c r="P233" s="99" t="s">
        <v>313</v>
      </c>
      <c r="Q233" s="99" t="s">
        <v>492</v>
      </c>
      <c r="R233" s="100" t="s">
        <v>99</v>
      </c>
      <c r="S233" s="99" t="s">
        <v>96</v>
      </c>
      <c r="T233" s="110"/>
      <c r="U233" s="110"/>
      <c r="V233" s="110" t="b">
        <v>0</v>
      </c>
      <c r="W233" s="115" t="str">
        <f>CONCATENATE(L233,":",N233)</f>
        <v>DI2:28</v>
      </c>
      <c r="X233" s="40" t="str">
        <f ca="1">IFERROR(__xludf.DUMMYFUNCTION("VLOOKUP($D119,IMPORTRANGE(""1F5N2lheBqU_ssv2fEg7XSiyl0_Jtf24RQubw3IWp7fc"",""'LC-2 BOM'!C2:AF1000""),X$1,FALSE)"),"05C360")</f>
        <v>05C360</v>
      </c>
      <c r="Y233" s="40" t="str">
        <f ca="1">IFERROR(__xludf.DUMMYFUNCTION("VLOOKUP($D423,IMPORTRANGE(""1zGeY54V42y3h6ga3LEauokEcjIAfHuNXKCYKLfLWtMI"",""'LC-2 BOM'!C2:AF900""),Y$1,FALSE)"),"Controller")</f>
        <v>Controller</v>
      </c>
      <c r="Z233" s="40" t="str">
        <f ca="1">IFERROR(__xludf.DUMMYFUNCTION("VLOOKUP($D423,IMPORTRANGE(""1zGeY54V42y3h6ga3LEauokEcjIAfHuNXKCYKLfLWtMI"",""'LC-2 BOM'!C2:AF900""),Y$1,FALSE)"),"Controller")</f>
        <v>Controller</v>
      </c>
      <c r="AA233" s="40" t="str">
        <f ca="1">IFERROR(__xludf.DUMMYFUNCTION("VLOOKUP($D423,IMPORTRANGE(""1zGeY54V42y3h6ga3LEauokEcjIAfHuNXKCYKLfLWtMI"",""'LC-2 BOM'!C2:AF900""),Y$1,FALSE)"),"Controller")</f>
        <v>Controller</v>
      </c>
      <c r="AB233" s="40" t="str">
        <f ca="1">IFERROR(__xludf.DUMMYFUNCTION("VLOOKUP($D423,IMPORTRANGE(""1F5N2lheBqU_ssv2fEg7XSiyl0_Jtf24RQubw3IWp7fc"",""'LC-2 BOM'!C2:AF1000""),AB$1,FALSE)"),"WFF Launch Mount S1 Purges MP-114")</f>
        <v>WFF Launch Mount S1 Purges MP-114</v>
      </c>
      <c r="AC233" s="40" t="str">
        <f ca="1">IFERROR(__xludf.DUMMYFUNCTION("VLOOKUP($D423,IMPORTRANGE(""1F5N2lheBqU_ssv2fEg7XSiyl0_Jtf24RQubw3IWp7fc"",""'LC-2 BOM'!C2:AF1000""),AB$1,FALSE)"),"WFF Launch Mount S1 Purges MP-114")</f>
        <v>WFF Launch Mount S1 Purges MP-114</v>
      </c>
      <c r="AD233" s="40" t="str">
        <f ca="1">IFERROR(__xludf.DUMMYFUNCTION("VLOOKUP($D423,IMPORTRANGE(""1F5N2lheBqU_ssv2fEg7XSiyl0_Jtf24RQubw3IWp7fc"",""'LC-2 BOM'!C2:AF1000""),AB$1,FALSE)"),"WFF Launch Mount S1 Purges MP-114")</f>
        <v>WFF Launch Mount S1 Purges MP-114</v>
      </c>
      <c r="AE233" s="40" t="str">
        <f ca="1">IFERROR(__xludf.DUMMYFUNCTION("VLOOKUP($D423,IMPORTRANGE(""1F5N2lheBqU_ssv2fEg7XSiyl0_Jtf24RQubw3IWp7fc"",""'LC-2 BOM'!C2:AF1000""),AB$1,FALSE)"),"WFF Launch Mount S1 Purges MP-114")</f>
        <v>WFF Launch Mount S1 Purges MP-114</v>
      </c>
      <c r="AF233" s="40" t="str">
        <f ca="1">IFERROR(__xludf.DUMMYFUNCTION("VLOOKUP($D423,IMPORTRANGE(""1F5N2lheBqU_ssv2fEg7XSiyl0_Jtf24RQubw3IWp7fc"",""'LC-2 BOM'!C2:AF1000""),AB$1,FALSE)"),"WFF Launch Mount S1 Purges MP-114")</f>
        <v>WFF Launch Mount S1 Purges MP-114</v>
      </c>
      <c r="AG233" s="40" t="str">
        <f ca="1">IFERROR(__xludf.DUMMYFUNCTION("VLOOKUP($D423,IMPORTRANGE(""1F5N2lheBqU_ssv2fEg7XSiyl0_Jtf24RQubw3IWp7fc"",""'LC-2 BOM'!C2:AF1000""),AB$1,FALSE)"),"WFF Launch Mount S1 Purges MP-114")</f>
        <v>WFF Launch Mount S1 Purges MP-114</v>
      </c>
      <c r="AH233" s="40" t="str">
        <f ca="1">IFERROR(__xludf.DUMMYFUNCTION("VLOOKUP($D423,IMPORTRANGE(""1F5N2lheBqU_ssv2fEg7XSiyl0_Jtf24RQubw3IWp7fc"",""'LC-2 BOM'!C2:AF1000""),AB$1,FALSE)"),"WFF Launch Mount S1 Purges MP-114")</f>
        <v>WFF Launch Mount S1 Purges MP-114</v>
      </c>
      <c r="AI233" s="40" t="str">
        <f ca="1">IFERROR(__xludf.DUMMYFUNCTION("VLOOKUP($D423,IMPORTRANGE(""1F5N2lheBqU_ssv2fEg7XSiyl0_Jtf24RQubw3IWp7fc"",""'LC-2 BOM'!C2:AF1000""),AB$1,FALSE)"),"WFF Launch Mount S1 Purges MP-114")</f>
        <v>WFF Launch Mount S1 Purges MP-114</v>
      </c>
      <c r="AJ233" s="40" t="str">
        <f ca="1">IFERROR(__xludf.DUMMYFUNCTION("VLOOKUP($D423,IMPORTRANGE(""1F5N2lheBqU_ssv2fEg7XSiyl0_Jtf24RQubw3IWp7fc"",""'LC-2 BOM'!C2:AF1000""),AB$1,FALSE)"),"WFF Launch Mount S1 Purges MP-114")</f>
        <v>WFF Launch Mount S1 Purges MP-114</v>
      </c>
      <c r="AK233" s="40" t="str">
        <f ca="1">IFERROR(__xludf.DUMMYFUNCTION("VLOOKUP($D423,IMPORTRANGE(""1F5N2lheBqU_ssv2fEg7XSiyl0_Jtf24RQubw3IWp7fc"",""'LC-2 BOM'!C2:AF1000""),AB$1,FALSE)"),"WFF Launch Mount S1 Purges MP-114")</f>
        <v>WFF Launch Mount S1 Purges MP-114</v>
      </c>
      <c r="AL233" s="40" t="str">
        <f ca="1">IFERROR(__xludf.DUMMYFUNCTION("VLOOKUP($D423,IMPORTRANGE(""1F5N2lheBqU_ssv2fEg7XSiyl0_Jtf24RQubw3IWp7fc"",""'LC-2 BOM'!C2:AF1000""),AB$1,FALSE)"),"WFF Launch Mount S1 Purges MP-114")</f>
        <v>WFF Launch Mount S1 Purges MP-114</v>
      </c>
      <c r="AM233" s="40" t="str">
        <f ca="1">IFERROR(__xludf.DUMMYFUNCTION("VLOOKUP($D423,IMPORTRANGE(""1F5N2lheBqU_ssv2fEg7XSiyl0_Jtf24RQubw3IWp7fc"",""'LC-2 BOM'!C2:AF1000""),AB$1,FALSE)"),"WFF Launch Mount S1 Purges MP-114")</f>
        <v>WFF Launch Mount S1 Purges MP-114</v>
      </c>
      <c r="AN233" s="40" t="str">
        <f ca="1">IFERROR(__xludf.DUMMYFUNCTION("VLOOKUP($D423,IMPORTRANGE(""1F5N2lheBqU_ssv2fEg7XSiyl0_Jtf24RQubw3IWp7fc"",""'LC-2 BOM'!C2:AF1000""),AB$1,FALSE)"),"WFF Launch Mount S1 Purges MP-114")</f>
        <v>WFF Launch Mount S1 Purges MP-114</v>
      </c>
      <c r="AO233" s="40" t="str">
        <f ca="1">IFERROR(__xludf.DUMMYFUNCTION("VLOOKUP($D423,IMPORTRANGE(""1F5N2lheBqU_ssv2fEg7XSiyl0_Jtf24RQubw3IWp7fc"",""'LC-2 BOM'!C2:AF1000""),AB$1,FALSE)"),"WFF Launch Mount S1 Purges MP-114")</f>
        <v>WFF Launch Mount S1 Purges MP-114</v>
      </c>
      <c r="AP233" s="40" t="str">
        <f ca="1">IFERROR(__xludf.DUMMYFUNCTION("VLOOKUP($D423,IMPORTRANGE(""1F5N2lheBqU_ssv2fEg7XSiyl0_Jtf24RQubw3IWp7fc"",""'LC-2 BOM'!C2:AF1000""),AB$1,FALSE)"),"WFF Launch Mount S1 Purges MP-114")</f>
        <v>WFF Launch Mount S1 Purges MP-114</v>
      </c>
      <c r="AQ233" s="40" t="str">
        <f ca="1">IFERROR(__xludf.DUMMYFUNCTION("VLOOKUP($D423,IMPORTRANGE(""1F5N2lheBqU_ssv2fEg7XSiyl0_Jtf24RQubw3IWp7fc"",""'LC-2 BOM'!C2:AF1000""),AB$1,FALSE)"),"WFF Launch Mount S1 Purges MP-114")</f>
        <v>WFF Launch Mount S1 Purges MP-114</v>
      </c>
      <c r="AR233" s="40" t="str">
        <f ca="1">IFERROR(__xludf.DUMMYFUNCTION("VLOOKUP($D423,IMPORTRANGE(""1F5N2lheBqU_ssv2fEg7XSiyl0_Jtf24RQubw3IWp7fc"",""'LC-2 BOM'!C2:AF1000""),AB$1,FALSE)"),"WFF Launch Mount S1 Purges MP-114")</f>
        <v>WFF Launch Mount S1 Purges MP-114</v>
      </c>
      <c r="AS233" s="40" t="str">
        <f ca="1">IFERROR(__xludf.DUMMYFUNCTION("VLOOKUP($D423,IMPORTRANGE(""1F5N2lheBqU_ssv2fEg7XSiyl0_Jtf24RQubw3IWp7fc"",""'LC-2 BOM'!C2:AF1000""),AB$1,FALSE)"),"WFF Launch Mount S1 Purges MP-114")</f>
        <v>WFF Launch Mount S1 Purges MP-114</v>
      </c>
      <c r="AT233" s="40" t="str">
        <f ca="1">IFERROR(__xludf.DUMMYFUNCTION("VLOOKUP($D423,IMPORTRANGE(""1F5N2lheBqU_ssv2fEg7XSiyl0_Jtf24RQubw3IWp7fc"",""'LC-2 BOM'!C2:AF1000""),AB$1,FALSE)"),"WFF Launch Mount S1 Purges MP-114")</f>
        <v>WFF Launch Mount S1 Purges MP-114</v>
      </c>
      <c r="AU233" s="40" t="str">
        <f ca="1">IFERROR(__xludf.DUMMYFUNCTION("VLOOKUP($D423,IMPORTRANGE(""1F5N2lheBqU_ssv2fEg7XSiyl0_Jtf24RQubw3IWp7fc"",""'LC-2 BOM'!C2:AF1000""),AB$1,FALSE)"),"WFF Launch Mount S1 Purges MP-114")</f>
        <v>WFF Launch Mount S1 Purges MP-114</v>
      </c>
      <c r="AV233" s="40" t="str">
        <f ca="1">IFERROR(__xludf.DUMMYFUNCTION("VLOOKUP($D423,IMPORTRANGE(""1F5N2lheBqU_ssv2fEg7XSiyl0_Jtf24RQubw3IWp7fc"",""'LC-2 BOM'!C2:AF1000""),AB$1,FALSE)"),"WFF Launch Mount S1 Purges MP-114")</f>
        <v>WFF Launch Mount S1 Purges MP-114</v>
      </c>
      <c r="AW233" s="40" t="str">
        <f ca="1">IFERROR(__xludf.DUMMYFUNCTION("VLOOKUP($D423,IMPORTRANGE(""1F5N2lheBqU_ssv2fEg7XSiyl0_Jtf24RQubw3IWp7fc"",""'LC-2 BOM'!C2:AF1000""),AB$1,FALSE)"),"WFF Launch Mount S1 Purges MP-114")</f>
        <v>WFF Launch Mount S1 Purges MP-114</v>
      </c>
      <c r="AX233" s="40" t="str">
        <f ca="1">IFERROR(__xludf.DUMMYFUNCTION("VLOOKUP($D423,IMPORTRANGE(""1F5N2lheBqU_ssv2fEg7XSiyl0_Jtf24RQubw3IWp7fc"",""'LC-2 BOM'!C2:AF1000""),AB$1,FALSE)"),"WFF Launch Mount S1 Purges MP-114")</f>
        <v>WFF Launch Mount S1 Purges MP-114</v>
      </c>
      <c r="AY233" s="40" t="str">
        <f ca="1">IFERROR(__xludf.DUMMYFUNCTION("VLOOKUP($D423,IMPORTRANGE(""1F5N2lheBqU_ssv2fEg7XSiyl0_Jtf24RQubw3IWp7fc"",""'LC-2 BOM'!C2:AF1000""),AB$1,FALSE)"),"WFF Launch Mount S1 Purges MP-114")</f>
        <v>WFF Launch Mount S1 Purges MP-114</v>
      </c>
      <c r="AZ233" s="40" t="str">
        <f ca="1">IFERROR(__xludf.DUMMYFUNCTION("VLOOKUP($D423,IMPORTRANGE(""1F5N2lheBqU_ssv2fEg7XSiyl0_Jtf24RQubw3IWp7fc"",""'LC-2 BOM'!C2:AF1000""),AB$1,FALSE)"),"WFF Launch Mount S1 Purges MP-114")</f>
        <v>WFF Launch Mount S1 Purges MP-114</v>
      </c>
      <c r="BA233" s="40" t="str">
        <f ca="1">IFERROR(__xludf.DUMMYFUNCTION("VLOOKUP($D423,IMPORTRANGE(""1F5N2lheBqU_ssv2fEg7XSiyl0_Jtf24RQubw3IWp7fc"",""'LC-2 BOM'!C2:AF1000""),AB$1,FALSE)"),"WFF Launch Mount S1 Purges MP-114")</f>
        <v>WFF Launch Mount S1 Purges MP-114</v>
      </c>
    </row>
    <row r="234" spans="1:53" ht="14.25">
      <c r="A234" s="119" t="str">
        <f>CONCATENATE(VLOOKUP(E234,Systems,2,FALSE),"-",VLOOKUP(F234,Subsystems,2,FALSE),"-",VLOOKUP(G234,Components,2,FALSE),"-",VLOOKUP(R234,Metrics,2,FALSE),"-",B234)</f>
        <v>KTP-S2-DVL-B-575</v>
      </c>
      <c r="B234" s="99">
        <v>575</v>
      </c>
      <c r="C234" s="99" t="s">
        <v>614</v>
      </c>
      <c r="D234" s="98" t="s">
        <v>615</v>
      </c>
      <c r="E234" s="99" t="s">
        <v>530</v>
      </c>
      <c r="F234" s="99" t="s">
        <v>420</v>
      </c>
      <c r="G234" s="99" t="s">
        <v>101</v>
      </c>
      <c r="H234" s="99" t="s">
        <v>102</v>
      </c>
      <c r="I234" s="100" t="str">
        <f>VLOOKUP(L234,InterfaceCards,2,FALSE)</f>
        <v>C1</v>
      </c>
      <c r="J234" s="39" t="str">
        <f>VLOOKUP(I234,'REF - Interface Cards'!$F$2:$G$11,2,FALSE)</f>
        <v>CB1</v>
      </c>
      <c r="K234" s="100">
        <f>VLOOKUP(L234,InterfaceCards,3,FALSE)</f>
        <v>3</v>
      </c>
      <c r="L234" s="99" t="s">
        <v>237</v>
      </c>
      <c r="M234" s="99">
        <v>35</v>
      </c>
      <c r="N234" s="96">
        <v>23</v>
      </c>
      <c r="O234" s="99" t="s">
        <v>247</v>
      </c>
      <c r="P234" s="99" t="s">
        <v>248</v>
      </c>
      <c r="Q234" s="99" t="s">
        <v>253</v>
      </c>
      <c r="R234" s="119" t="s">
        <v>105</v>
      </c>
      <c r="S234" s="119" t="s">
        <v>96</v>
      </c>
      <c r="T234" s="100"/>
      <c r="U234" s="205"/>
      <c r="V234" s="205" t="b">
        <v>0</v>
      </c>
      <c r="W234" s="115" t="str">
        <f>CONCATENATE(L234,":",N234)</f>
        <v>DO3:23</v>
      </c>
      <c r="X234" s="40" t="str">
        <f ca="1">IFERROR(__xludf.DUMMYFUNCTION("VLOOKUP($D4,IMPORTRANGE(""1F5N2lheBqU_ssv2fEg7XSiyl0_Jtf24RQubw3IWp7fc"",""'LC-2 BOM'!C2:AF1000""),X$1,FALSE)"),"S13.2")</f>
        <v>S13.2</v>
      </c>
      <c r="Y234" s="40" t="str">
        <f ca="1">IFERROR(__xludf.DUMMYFUNCTION("VLOOKUP($D73,IMPORTRANGE(""1F5N2lheBqU_ssv2fEg7XSiyl0_Jtf24RQubw3IWp7fc"",""'LC-2 BOM'!C2:AF900""),Y$1,FALSE)"),"Valve, Discrete Ball")</f>
        <v>Valve, Discrete Ball</v>
      </c>
      <c r="Z234" s="40" t="str">
        <f ca="1">IFERROR(__xludf.DUMMYFUNCTION("VLOOKUP($D73,IMPORTRANGE(""1F5N2lheBqU_ssv2fEg7XSiyl0_Jtf24RQubw3IWp7fc"",""'LC-2 BOM'!C2:AF900""),Y$1,FALSE)"),"Valve, Discrete Ball")</f>
        <v>Valve, Discrete Ball</v>
      </c>
      <c r="AA234" s="40" t="str">
        <f ca="1">IFERROR(__xludf.DUMMYFUNCTION("VLOOKUP($D73,IMPORTRANGE(""1F5N2lheBqU_ssv2fEg7XSiyl0_Jtf24RQubw3IWp7fc"",""'LC-2 BOM'!C2:AF900""),Y$1,FALSE)"),"Valve, Discrete Ball")</f>
        <v>Valve, Discrete Ball</v>
      </c>
      <c r="AB234" s="40" t="str">
        <f ca="1">IFERROR(__xludf.DUMMYFUNCTION("VLOOKUP($D73,IMPORTRANGE(""1F5N2lheBqU_ssv2fEg7XSiyl0_Jtf24RQubw3IWp7fc"",""'LC-2 BOM'!C2:AF1000""),AB$1,FALSE)"),"WFF Launch Mount S2 GN2 Supply and Purges - MP-115")</f>
        <v>WFF Launch Mount S2 GN2 Supply and Purges - MP-115</v>
      </c>
      <c r="AC234" s="40" t="str">
        <f ca="1">IFERROR(__xludf.DUMMYFUNCTION("VLOOKUP($D73,IMPORTRANGE(""1F5N2lheBqU_ssv2fEg7XSiyl0_Jtf24RQubw3IWp7fc"",""'LC-2 BOM'!C2:AF1000""),AB$1,FALSE)"),"WFF Launch Mount S2 GN2 Supply and Purges - MP-115")</f>
        <v>WFF Launch Mount S2 GN2 Supply and Purges - MP-115</v>
      </c>
      <c r="AD234" s="40" t="str">
        <f ca="1">IFERROR(__xludf.DUMMYFUNCTION("VLOOKUP($D73,IMPORTRANGE(""1F5N2lheBqU_ssv2fEg7XSiyl0_Jtf24RQubw3IWp7fc"",""'LC-2 BOM'!C2:AF1000""),AB$1,FALSE)"),"WFF Launch Mount S2 GN2 Supply and Purges - MP-115")</f>
        <v>WFF Launch Mount S2 GN2 Supply and Purges - MP-115</v>
      </c>
      <c r="AE234" s="40" t="str">
        <f ca="1">IFERROR(__xludf.DUMMYFUNCTION("VLOOKUP($D73,IMPORTRANGE(""1F5N2lheBqU_ssv2fEg7XSiyl0_Jtf24RQubw3IWp7fc"",""'LC-2 BOM'!C2:AF1000""),AB$1,FALSE)"),"WFF Launch Mount S2 GN2 Supply and Purges - MP-115")</f>
        <v>WFF Launch Mount S2 GN2 Supply and Purges - MP-115</v>
      </c>
      <c r="AF234" s="40" t="str">
        <f ca="1">IFERROR(__xludf.DUMMYFUNCTION("VLOOKUP($D73,IMPORTRANGE(""1F5N2lheBqU_ssv2fEg7XSiyl0_Jtf24RQubw3IWp7fc"",""'LC-2 BOM'!C2:AF1000""),AB$1,FALSE)"),"WFF Launch Mount S2 GN2 Supply and Purges - MP-115")</f>
        <v>WFF Launch Mount S2 GN2 Supply and Purges - MP-115</v>
      </c>
      <c r="AG234" s="40" t="str">
        <f ca="1">IFERROR(__xludf.DUMMYFUNCTION("VLOOKUP($D73,IMPORTRANGE(""1F5N2lheBqU_ssv2fEg7XSiyl0_Jtf24RQubw3IWp7fc"",""'LC-2 BOM'!C2:AF1000""),AB$1,FALSE)"),"WFF Launch Mount S2 GN2 Supply and Purges - MP-115")</f>
        <v>WFF Launch Mount S2 GN2 Supply and Purges - MP-115</v>
      </c>
      <c r="AH234" s="40" t="str">
        <f ca="1">IFERROR(__xludf.DUMMYFUNCTION("VLOOKUP($D73,IMPORTRANGE(""1F5N2lheBqU_ssv2fEg7XSiyl0_Jtf24RQubw3IWp7fc"",""'LC-2 BOM'!C2:AF1000""),AB$1,FALSE)"),"WFF Launch Mount S2 GN2 Supply and Purges - MP-115")</f>
        <v>WFF Launch Mount S2 GN2 Supply and Purges - MP-115</v>
      </c>
      <c r="AI234" s="40" t="str">
        <f ca="1">IFERROR(__xludf.DUMMYFUNCTION("VLOOKUP($D73,IMPORTRANGE(""1F5N2lheBqU_ssv2fEg7XSiyl0_Jtf24RQubw3IWp7fc"",""'LC-2 BOM'!C2:AF1000""),AB$1,FALSE)"),"WFF Launch Mount S2 GN2 Supply and Purges - MP-115")</f>
        <v>WFF Launch Mount S2 GN2 Supply and Purges - MP-115</v>
      </c>
      <c r="AJ234" s="40" t="str">
        <f ca="1">IFERROR(__xludf.DUMMYFUNCTION("VLOOKUP($D73,IMPORTRANGE(""1F5N2lheBqU_ssv2fEg7XSiyl0_Jtf24RQubw3IWp7fc"",""'LC-2 BOM'!C2:AF1000""),AB$1,FALSE)"),"WFF Launch Mount S2 GN2 Supply and Purges - MP-115")</f>
        <v>WFF Launch Mount S2 GN2 Supply and Purges - MP-115</v>
      </c>
      <c r="AK234" s="40" t="str">
        <f ca="1">IFERROR(__xludf.DUMMYFUNCTION("VLOOKUP($D73,IMPORTRANGE(""1F5N2lheBqU_ssv2fEg7XSiyl0_Jtf24RQubw3IWp7fc"",""'LC-2 BOM'!C2:AF1000""),AB$1,FALSE)"),"WFF Launch Mount S2 GN2 Supply and Purges - MP-115")</f>
        <v>WFF Launch Mount S2 GN2 Supply and Purges - MP-115</v>
      </c>
      <c r="AL234" s="40" t="str">
        <f ca="1">IFERROR(__xludf.DUMMYFUNCTION("VLOOKUP($D73,IMPORTRANGE(""1F5N2lheBqU_ssv2fEg7XSiyl0_Jtf24RQubw3IWp7fc"",""'LC-2 BOM'!C2:AF1000""),AB$1,FALSE)"),"WFF Launch Mount S2 GN2 Supply and Purges - MP-115")</f>
        <v>WFF Launch Mount S2 GN2 Supply and Purges - MP-115</v>
      </c>
      <c r="AM234" s="40" t="str">
        <f ca="1">IFERROR(__xludf.DUMMYFUNCTION("VLOOKUP($D73,IMPORTRANGE(""1F5N2lheBqU_ssv2fEg7XSiyl0_Jtf24RQubw3IWp7fc"",""'LC-2 BOM'!C2:AF1000""),AB$1,FALSE)"),"WFF Launch Mount S2 GN2 Supply and Purges - MP-115")</f>
        <v>WFF Launch Mount S2 GN2 Supply and Purges - MP-115</v>
      </c>
      <c r="AN234" s="40" t="str">
        <f ca="1">IFERROR(__xludf.DUMMYFUNCTION("VLOOKUP($D73,IMPORTRANGE(""1F5N2lheBqU_ssv2fEg7XSiyl0_Jtf24RQubw3IWp7fc"",""'LC-2 BOM'!C2:AF1000""),AB$1,FALSE)"),"WFF Launch Mount S2 GN2 Supply and Purges - MP-115")</f>
        <v>WFF Launch Mount S2 GN2 Supply and Purges - MP-115</v>
      </c>
      <c r="AO234" s="40" t="str">
        <f ca="1">IFERROR(__xludf.DUMMYFUNCTION("VLOOKUP($D73,IMPORTRANGE(""1F5N2lheBqU_ssv2fEg7XSiyl0_Jtf24RQubw3IWp7fc"",""'LC-2 BOM'!C2:AF1000""),AB$1,FALSE)"),"WFF Launch Mount S2 GN2 Supply and Purges - MP-115")</f>
        <v>WFF Launch Mount S2 GN2 Supply and Purges - MP-115</v>
      </c>
      <c r="AP234" s="40" t="str">
        <f ca="1">IFERROR(__xludf.DUMMYFUNCTION("VLOOKUP($D73,IMPORTRANGE(""1F5N2lheBqU_ssv2fEg7XSiyl0_Jtf24RQubw3IWp7fc"",""'LC-2 BOM'!C2:AF1000""),AB$1,FALSE)"),"WFF Launch Mount S2 GN2 Supply and Purges - MP-115")</f>
        <v>WFF Launch Mount S2 GN2 Supply and Purges - MP-115</v>
      </c>
      <c r="AQ234" s="40" t="str">
        <f ca="1">IFERROR(__xludf.DUMMYFUNCTION("VLOOKUP($D73,IMPORTRANGE(""1F5N2lheBqU_ssv2fEg7XSiyl0_Jtf24RQubw3IWp7fc"",""'LC-2 BOM'!C2:AF1000""),AB$1,FALSE)"),"WFF Launch Mount S2 GN2 Supply and Purges - MP-115")</f>
        <v>WFF Launch Mount S2 GN2 Supply and Purges - MP-115</v>
      </c>
      <c r="AR234" s="40" t="str">
        <f ca="1">IFERROR(__xludf.DUMMYFUNCTION("VLOOKUP($D73,IMPORTRANGE(""1F5N2lheBqU_ssv2fEg7XSiyl0_Jtf24RQubw3IWp7fc"",""'LC-2 BOM'!C2:AF1000""),AB$1,FALSE)"),"WFF Launch Mount S2 GN2 Supply and Purges - MP-115")</f>
        <v>WFF Launch Mount S2 GN2 Supply and Purges - MP-115</v>
      </c>
      <c r="AS234" s="40" t="str">
        <f ca="1">IFERROR(__xludf.DUMMYFUNCTION("VLOOKUP($D73,IMPORTRANGE(""1F5N2lheBqU_ssv2fEg7XSiyl0_Jtf24RQubw3IWp7fc"",""'LC-2 BOM'!C2:AF1000""),AB$1,FALSE)"),"WFF Launch Mount S2 GN2 Supply and Purges - MP-115")</f>
        <v>WFF Launch Mount S2 GN2 Supply and Purges - MP-115</v>
      </c>
      <c r="AT234" s="40" t="str">
        <f ca="1">IFERROR(__xludf.DUMMYFUNCTION("VLOOKUP($D73,IMPORTRANGE(""1F5N2lheBqU_ssv2fEg7XSiyl0_Jtf24RQubw3IWp7fc"",""'LC-2 BOM'!C2:AF1000""),AB$1,FALSE)"),"WFF Launch Mount S2 GN2 Supply and Purges - MP-115")</f>
        <v>WFF Launch Mount S2 GN2 Supply and Purges - MP-115</v>
      </c>
      <c r="AU234" s="40" t="str">
        <f ca="1">IFERROR(__xludf.DUMMYFUNCTION("VLOOKUP($D73,IMPORTRANGE(""1F5N2lheBqU_ssv2fEg7XSiyl0_Jtf24RQubw3IWp7fc"",""'LC-2 BOM'!C2:AF1000""),AB$1,FALSE)"),"WFF Launch Mount S2 GN2 Supply and Purges - MP-115")</f>
        <v>WFF Launch Mount S2 GN2 Supply and Purges - MP-115</v>
      </c>
      <c r="AV234" s="40" t="str">
        <f ca="1">IFERROR(__xludf.DUMMYFUNCTION("VLOOKUP($D73,IMPORTRANGE(""1F5N2lheBqU_ssv2fEg7XSiyl0_Jtf24RQubw3IWp7fc"",""'LC-2 BOM'!C2:AF1000""),AB$1,FALSE)"),"WFF Launch Mount S2 GN2 Supply and Purges - MP-115")</f>
        <v>WFF Launch Mount S2 GN2 Supply and Purges - MP-115</v>
      </c>
      <c r="AW234" s="40" t="str">
        <f ca="1">IFERROR(__xludf.DUMMYFUNCTION("VLOOKUP($D73,IMPORTRANGE(""1F5N2lheBqU_ssv2fEg7XSiyl0_Jtf24RQubw3IWp7fc"",""'LC-2 BOM'!C2:AF1000""),AB$1,FALSE)"),"WFF Launch Mount S2 GN2 Supply and Purges - MP-115")</f>
        <v>WFF Launch Mount S2 GN2 Supply and Purges - MP-115</v>
      </c>
      <c r="AX234" s="40" t="str">
        <f ca="1">IFERROR(__xludf.DUMMYFUNCTION("VLOOKUP($D73,IMPORTRANGE(""1F5N2lheBqU_ssv2fEg7XSiyl0_Jtf24RQubw3IWp7fc"",""'LC-2 BOM'!C2:AF1000""),AB$1,FALSE)"),"WFF Launch Mount S2 GN2 Supply and Purges - MP-115")</f>
        <v>WFF Launch Mount S2 GN2 Supply and Purges - MP-115</v>
      </c>
      <c r="AY234" s="40" t="str">
        <f ca="1">IFERROR(__xludf.DUMMYFUNCTION("VLOOKUP($D73,IMPORTRANGE(""1F5N2lheBqU_ssv2fEg7XSiyl0_Jtf24RQubw3IWp7fc"",""'LC-2 BOM'!C2:AF1000""),AB$1,FALSE)"),"WFF Launch Mount S2 GN2 Supply and Purges - MP-115")</f>
        <v>WFF Launch Mount S2 GN2 Supply and Purges - MP-115</v>
      </c>
      <c r="AZ234" s="40" t="str">
        <f ca="1">IFERROR(__xludf.DUMMYFUNCTION("VLOOKUP($D73,IMPORTRANGE(""1F5N2lheBqU_ssv2fEg7XSiyl0_Jtf24RQubw3IWp7fc"",""'LC-2 BOM'!C2:AF1000""),AB$1,FALSE)"),"WFF Launch Mount S2 GN2 Supply and Purges - MP-115")</f>
        <v>WFF Launch Mount S2 GN2 Supply and Purges - MP-115</v>
      </c>
      <c r="BA234" s="40" t="str">
        <f ca="1">IFERROR(__xludf.DUMMYFUNCTION("VLOOKUP($D73,IMPORTRANGE(""1F5N2lheBqU_ssv2fEg7XSiyl0_Jtf24RQubw3IWp7fc"",""'LC-2 BOM'!C2:AF1000""),AB$1,FALSE)"),"WFF Launch Mount S2 GN2 Supply and Purges - MP-115")</f>
        <v>WFF Launch Mount S2 GN2 Supply and Purges - MP-115</v>
      </c>
    </row>
    <row r="235" spans="1:53" ht="14.25">
      <c r="A235" s="119" t="str">
        <f>CONCATENATE(VLOOKUP(E235,Systems,2,FALSE),"-",VLOOKUP(F235,Subsystems,2,FALSE),"-",VLOOKUP(G235,Components,2,FALSE),"-",VLOOKUP(R235,Metrics,2,FALSE),"-",B235)</f>
        <v>KTP-S2-PXS-PxO-576</v>
      </c>
      <c r="B235" s="99">
        <v>576</v>
      </c>
      <c r="C235" s="99" t="s">
        <v>616</v>
      </c>
      <c r="D235" s="98" t="s">
        <v>617</v>
      </c>
      <c r="E235" s="99" t="s">
        <v>530</v>
      </c>
      <c r="F235" s="99" t="s">
        <v>420</v>
      </c>
      <c r="G235" s="99" t="s">
        <v>452</v>
      </c>
      <c r="H235" s="99" t="s">
        <v>89</v>
      </c>
      <c r="I235" s="100" t="str">
        <f>VLOOKUP(L235,InterfaceCards,2,FALSE)</f>
        <v>N4</v>
      </c>
      <c r="J235" s="39" t="str">
        <f>VLOOKUP(I235,'REF - Interface Cards'!$F$2:$G$11,2,FALSE)</f>
        <v>CB5</v>
      </c>
      <c r="K235" s="100">
        <f>VLOOKUP(L235,InterfaceCards,3,FALSE)</f>
        <v>1</v>
      </c>
      <c r="L235" s="99" t="s">
        <v>256</v>
      </c>
      <c r="M235" s="99">
        <v>15</v>
      </c>
      <c r="N235" s="96">
        <v>12</v>
      </c>
      <c r="O235" s="99" t="s">
        <v>248</v>
      </c>
      <c r="P235" s="99" t="s">
        <v>248</v>
      </c>
      <c r="Q235" s="99" t="s">
        <v>249</v>
      </c>
      <c r="R235" s="119" t="s">
        <v>95</v>
      </c>
      <c r="S235" s="119" t="s">
        <v>96</v>
      </c>
      <c r="T235" s="100"/>
      <c r="U235" s="205"/>
      <c r="V235" s="205" t="b">
        <v>0</v>
      </c>
      <c r="W235" s="115" t="str">
        <f>CONCATENATE(L235,":",N235)</f>
        <v>DI4:12</v>
      </c>
      <c r="X235" s="40" t="str">
        <f ca="1">IFERROR(__xludf.DUMMYFUNCTION("VLOOKUP($D475,IMPORTRANGE(""1F5N2lheBqU_ssv2fEg7XSiyl0_Jtf24RQubw3IWp7fc"",""'LC-2 BOM'!C2:AF1000""),X$1,FALSE)"),"04C706")</f>
        <v>04C706</v>
      </c>
      <c r="Y235" s="40" t="str">
        <f ca="1">IFERROR(__xludf.DUMMYFUNCTION("VLOOKUP($D540,IMPORTRANGE(""1zGeY54V42y3h6ga3LEauokEcjIAfHuNXKCYKLfLWtMI"",""'LC-2 BOM'!C2:AF900""),Y$1,FALSE)"),"Controller")</f>
        <v>Controller</v>
      </c>
      <c r="Z235" s="40" t="str">
        <f ca="1">IFERROR(__xludf.DUMMYFUNCTION("VLOOKUP($D540,IMPORTRANGE(""1zGeY54V42y3h6ga3LEauokEcjIAfHuNXKCYKLfLWtMI"",""'LC-2 BOM'!C2:AF900""),Y$1,FALSE)"),"Controller")</f>
        <v>Controller</v>
      </c>
      <c r="AA235" s="40" t="str">
        <f ca="1">IFERROR(__xludf.DUMMYFUNCTION("VLOOKUP($D540,IMPORTRANGE(""1zGeY54V42y3h6ga3LEauokEcjIAfHuNXKCYKLfLWtMI"",""'LC-2 BOM'!C2:AF900""),Y$1,FALSE)"),"Controller")</f>
        <v>Controller</v>
      </c>
      <c r="AB235" s="40" t="str">
        <f ca="1">IFERROR(__xludf.DUMMYFUNCTION("VLOOKUP($D540,IMPORTRANGE(""1F5N2lheBqU_ssv2fEg7XSiyl0_Jtf24RQubw3IWp7fc"",""'LC-2 BOM'!C2:AF1000""),AB$1,FALSE)"),"WFF Launch Mount S2 GN2 Supply and Purges - MP-115")</f>
        <v>WFF Launch Mount S2 GN2 Supply and Purges - MP-115</v>
      </c>
      <c r="AC235" s="40" t="str">
        <f ca="1">IFERROR(__xludf.DUMMYFUNCTION("VLOOKUP($D540,IMPORTRANGE(""1F5N2lheBqU_ssv2fEg7XSiyl0_Jtf24RQubw3IWp7fc"",""'LC-2 BOM'!C2:AF1000""),AB$1,FALSE)"),"WFF Launch Mount S2 GN2 Supply and Purges - MP-115")</f>
        <v>WFF Launch Mount S2 GN2 Supply and Purges - MP-115</v>
      </c>
      <c r="AD235" s="40" t="str">
        <f ca="1">IFERROR(__xludf.DUMMYFUNCTION("VLOOKUP($D540,IMPORTRANGE(""1F5N2lheBqU_ssv2fEg7XSiyl0_Jtf24RQubw3IWp7fc"",""'LC-2 BOM'!C2:AF1000""),AB$1,FALSE)"),"WFF Launch Mount S2 GN2 Supply and Purges - MP-115")</f>
        <v>WFF Launch Mount S2 GN2 Supply and Purges - MP-115</v>
      </c>
      <c r="AE235" s="40" t="str">
        <f ca="1">IFERROR(__xludf.DUMMYFUNCTION("VLOOKUP($D540,IMPORTRANGE(""1F5N2lheBqU_ssv2fEg7XSiyl0_Jtf24RQubw3IWp7fc"",""'LC-2 BOM'!C2:AF1000""),AB$1,FALSE)"),"WFF Launch Mount S2 GN2 Supply and Purges - MP-115")</f>
        <v>WFF Launch Mount S2 GN2 Supply and Purges - MP-115</v>
      </c>
      <c r="AF235" s="40" t="str">
        <f ca="1">IFERROR(__xludf.DUMMYFUNCTION("VLOOKUP($D540,IMPORTRANGE(""1F5N2lheBqU_ssv2fEg7XSiyl0_Jtf24RQubw3IWp7fc"",""'LC-2 BOM'!C2:AF1000""),AB$1,FALSE)"),"WFF Launch Mount S2 GN2 Supply and Purges - MP-115")</f>
        <v>WFF Launch Mount S2 GN2 Supply and Purges - MP-115</v>
      </c>
      <c r="AG235" s="40" t="str">
        <f ca="1">IFERROR(__xludf.DUMMYFUNCTION("VLOOKUP($D540,IMPORTRANGE(""1F5N2lheBqU_ssv2fEg7XSiyl0_Jtf24RQubw3IWp7fc"",""'LC-2 BOM'!C2:AF1000""),AB$1,FALSE)"),"WFF Launch Mount S2 GN2 Supply and Purges - MP-115")</f>
        <v>WFF Launch Mount S2 GN2 Supply and Purges - MP-115</v>
      </c>
      <c r="AH235" s="40" t="str">
        <f ca="1">IFERROR(__xludf.DUMMYFUNCTION("VLOOKUP($D540,IMPORTRANGE(""1F5N2lheBqU_ssv2fEg7XSiyl0_Jtf24RQubw3IWp7fc"",""'LC-2 BOM'!C2:AF1000""),AB$1,FALSE)"),"WFF Launch Mount S2 GN2 Supply and Purges - MP-115")</f>
        <v>WFF Launch Mount S2 GN2 Supply and Purges - MP-115</v>
      </c>
      <c r="AI235" s="40" t="str">
        <f ca="1">IFERROR(__xludf.DUMMYFUNCTION("VLOOKUP($D540,IMPORTRANGE(""1F5N2lheBqU_ssv2fEg7XSiyl0_Jtf24RQubw3IWp7fc"",""'LC-2 BOM'!C2:AF1000""),AB$1,FALSE)"),"WFF Launch Mount S2 GN2 Supply and Purges - MP-115")</f>
        <v>WFF Launch Mount S2 GN2 Supply and Purges - MP-115</v>
      </c>
      <c r="AJ235" s="40" t="str">
        <f ca="1">IFERROR(__xludf.DUMMYFUNCTION("VLOOKUP($D540,IMPORTRANGE(""1F5N2lheBqU_ssv2fEg7XSiyl0_Jtf24RQubw3IWp7fc"",""'LC-2 BOM'!C2:AF1000""),AB$1,FALSE)"),"WFF Launch Mount S2 GN2 Supply and Purges - MP-115")</f>
        <v>WFF Launch Mount S2 GN2 Supply and Purges - MP-115</v>
      </c>
      <c r="AK235" s="40" t="str">
        <f ca="1">IFERROR(__xludf.DUMMYFUNCTION("VLOOKUP($D540,IMPORTRANGE(""1F5N2lheBqU_ssv2fEg7XSiyl0_Jtf24RQubw3IWp7fc"",""'LC-2 BOM'!C2:AF1000""),AB$1,FALSE)"),"WFF Launch Mount S2 GN2 Supply and Purges - MP-115")</f>
        <v>WFF Launch Mount S2 GN2 Supply and Purges - MP-115</v>
      </c>
      <c r="AL235" s="40" t="str">
        <f ca="1">IFERROR(__xludf.DUMMYFUNCTION("VLOOKUP($D540,IMPORTRANGE(""1F5N2lheBqU_ssv2fEg7XSiyl0_Jtf24RQubw3IWp7fc"",""'LC-2 BOM'!C2:AF1000""),AB$1,FALSE)"),"WFF Launch Mount S2 GN2 Supply and Purges - MP-115")</f>
        <v>WFF Launch Mount S2 GN2 Supply and Purges - MP-115</v>
      </c>
      <c r="AM235" s="40" t="str">
        <f ca="1">IFERROR(__xludf.DUMMYFUNCTION("VLOOKUP($D540,IMPORTRANGE(""1F5N2lheBqU_ssv2fEg7XSiyl0_Jtf24RQubw3IWp7fc"",""'LC-2 BOM'!C2:AF1000""),AB$1,FALSE)"),"WFF Launch Mount S2 GN2 Supply and Purges - MP-115")</f>
        <v>WFF Launch Mount S2 GN2 Supply and Purges - MP-115</v>
      </c>
      <c r="AN235" s="40" t="str">
        <f ca="1">IFERROR(__xludf.DUMMYFUNCTION("VLOOKUP($D540,IMPORTRANGE(""1F5N2lheBqU_ssv2fEg7XSiyl0_Jtf24RQubw3IWp7fc"",""'LC-2 BOM'!C2:AF1000""),AB$1,FALSE)"),"WFF Launch Mount S2 GN2 Supply and Purges - MP-115")</f>
        <v>WFF Launch Mount S2 GN2 Supply and Purges - MP-115</v>
      </c>
      <c r="AO235" s="40" t="str">
        <f ca="1">IFERROR(__xludf.DUMMYFUNCTION("VLOOKUP($D540,IMPORTRANGE(""1F5N2lheBqU_ssv2fEg7XSiyl0_Jtf24RQubw3IWp7fc"",""'LC-2 BOM'!C2:AF1000""),AB$1,FALSE)"),"WFF Launch Mount S2 GN2 Supply and Purges - MP-115")</f>
        <v>WFF Launch Mount S2 GN2 Supply and Purges - MP-115</v>
      </c>
      <c r="AP235" s="40" t="str">
        <f ca="1">IFERROR(__xludf.DUMMYFUNCTION("VLOOKUP($D540,IMPORTRANGE(""1F5N2lheBqU_ssv2fEg7XSiyl0_Jtf24RQubw3IWp7fc"",""'LC-2 BOM'!C2:AF1000""),AB$1,FALSE)"),"WFF Launch Mount S2 GN2 Supply and Purges - MP-115")</f>
        <v>WFF Launch Mount S2 GN2 Supply and Purges - MP-115</v>
      </c>
      <c r="AQ235" s="40" t="str">
        <f ca="1">IFERROR(__xludf.DUMMYFUNCTION("VLOOKUP($D540,IMPORTRANGE(""1F5N2lheBqU_ssv2fEg7XSiyl0_Jtf24RQubw3IWp7fc"",""'LC-2 BOM'!C2:AF1000""),AB$1,FALSE)"),"WFF Launch Mount S2 GN2 Supply and Purges - MP-115")</f>
        <v>WFF Launch Mount S2 GN2 Supply and Purges - MP-115</v>
      </c>
      <c r="AR235" s="40" t="str">
        <f ca="1">IFERROR(__xludf.DUMMYFUNCTION("VLOOKUP($D540,IMPORTRANGE(""1F5N2lheBqU_ssv2fEg7XSiyl0_Jtf24RQubw3IWp7fc"",""'LC-2 BOM'!C2:AF1000""),AB$1,FALSE)"),"WFF Launch Mount S2 GN2 Supply and Purges - MP-115")</f>
        <v>WFF Launch Mount S2 GN2 Supply and Purges - MP-115</v>
      </c>
      <c r="AS235" s="40" t="str">
        <f ca="1">IFERROR(__xludf.DUMMYFUNCTION("VLOOKUP($D540,IMPORTRANGE(""1F5N2lheBqU_ssv2fEg7XSiyl0_Jtf24RQubw3IWp7fc"",""'LC-2 BOM'!C2:AF1000""),AB$1,FALSE)"),"WFF Launch Mount S2 GN2 Supply and Purges - MP-115")</f>
        <v>WFF Launch Mount S2 GN2 Supply and Purges - MP-115</v>
      </c>
      <c r="AT235" s="40" t="str">
        <f ca="1">IFERROR(__xludf.DUMMYFUNCTION("VLOOKUP($D540,IMPORTRANGE(""1F5N2lheBqU_ssv2fEg7XSiyl0_Jtf24RQubw3IWp7fc"",""'LC-2 BOM'!C2:AF1000""),AB$1,FALSE)"),"WFF Launch Mount S2 GN2 Supply and Purges - MP-115")</f>
        <v>WFF Launch Mount S2 GN2 Supply and Purges - MP-115</v>
      </c>
      <c r="AU235" s="40" t="str">
        <f ca="1">IFERROR(__xludf.DUMMYFUNCTION("VLOOKUP($D540,IMPORTRANGE(""1F5N2lheBqU_ssv2fEg7XSiyl0_Jtf24RQubw3IWp7fc"",""'LC-2 BOM'!C2:AF1000""),AB$1,FALSE)"),"WFF Launch Mount S2 GN2 Supply and Purges - MP-115")</f>
        <v>WFF Launch Mount S2 GN2 Supply and Purges - MP-115</v>
      </c>
      <c r="AV235" s="40" t="str">
        <f ca="1">IFERROR(__xludf.DUMMYFUNCTION("VLOOKUP($D540,IMPORTRANGE(""1F5N2lheBqU_ssv2fEg7XSiyl0_Jtf24RQubw3IWp7fc"",""'LC-2 BOM'!C2:AF1000""),AB$1,FALSE)"),"WFF Launch Mount S2 GN2 Supply and Purges - MP-115")</f>
        <v>WFF Launch Mount S2 GN2 Supply and Purges - MP-115</v>
      </c>
      <c r="AW235" s="40" t="str">
        <f ca="1">IFERROR(__xludf.DUMMYFUNCTION("VLOOKUP($D540,IMPORTRANGE(""1F5N2lheBqU_ssv2fEg7XSiyl0_Jtf24RQubw3IWp7fc"",""'LC-2 BOM'!C2:AF1000""),AB$1,FALSE)"),"WFF Launch Mount S2 GN2 Supply and Purges - MP-115")</f>
        <v>WFF Launch Mount S2 GN2 Supply and Purges - MP-115</v>
      </c>
      <c r="AX235" s="40" t="str">
        <f ca="1">IFERROR(__xludf.DUMMYFUNCTION("VLOOKUP($D540,IMPORTRANGE(""1F5N2lheBqU_ssv2fEg7XSiyl0_Jtf24RQubw3IWp7fc"",""'LC-2 BOM'!C2:AF1000""),AB$1,FALSE)"),"WFF Launch Mount S2 GN2 Supply and Purges - MP-115")</f>
        <v>WFF Launch Mount S2 GN2 Supply and Purges - MP-115</v>
      </c>
      <c r="AY235" s="40" t="str">
        <f ca="1">IFERROR(__xludf.DUMMYFUNCTION("VLOOKUP($D540,IMPORTRANGE(""1F5N2lheBqU_ssv2fEg7XSiyl0_Jtf24RQubw3IWp7fc"",""'LC-2 BOM'!C2:AF1000""),AB$1,FALSE)"),"WFF Launch Mount S2 GN2 Supply and Purges - MP-115")</f>
        <v>WFF Launch Mount S2 GN2 Supply and Purges - MP-115</v>
      </c>
      <c r="AZ235" s="40" t="str">
        <f ca="1">IFERROR(__xludf.DUMMYFUNCTION("VLOOKUP($D540,IMPORTRANGE(""1F5N2lheBqU_ssv2fEg7XSiyl0_Jtf24RQubw3IWp7fc"",""'LC-2 BOM'!C2:AF1000""),AB$1,FALSE)"),"WFF Launch Mount S2 GN2 Supply and Purges - MP-115")</f>
        <v>WFF Launch Mount S2 GN2 Supply and Purges - MP-115</v>
      </c>
      <c r="BA235" s="40" t="str">
        <f ca="1">IFERROR(__xludf.DUMMYFUNCTION("VLOOKUP($D540,IMPORTRANGE(""1F5N2lheBqU_ssv2fEg7XSiyl0_Jtf24RQubw3IWp7fc"",""'LC-2 BOM'!C2:AF1000""),AB$1,FALSE)"),"WFF Launch Mount S2 GN2 Supply and Purges - MP-115")</f>
        <v>WFF Launch Mount S2 GN2 Supply and Purges - MP-115</v>
      </c>
    </row>
    <row r="236" spans="1:53" ht="14.25">
      <c r="A236" s="119" t="str">
        <f>CONCATENATE(VLOOKUP(E236,Systems,2,FALSE),"-",VLOOKUP(F236,Subsystems,2,FALSE),"-",VLOOKUP(G236,Components,2,FALSE),"-",VLOOKUP(R236,Metrics,2,FALSE),"-",B236)</f>
        <v>KTP-S2-PXS-PxC-577</v>
      </c>
      <c r="B236" s="99">
        <v>577</v>
      </c>
      <c r="C236" s="99" t="s">
        <v>618</v>
      </c>
      <c r="D236" s="283" t="s">
        <v>617</v>
      </c>
      <c r="E236" s="99" t="s">
        <v>530</v>
      </c>
      <c r="F236" s="99" t="s">
        <v>420</v>
      </c>
      <c r="G236" s="99" t="s">
        <v>452</v>
      </c>
      <c r="H236" s="99" t="s">
        <v>89</v>
      </c>
      <c r="I236" s="100" t="str">
        <f>VLOOKUP(L236,InterfaceCards,2,FALSE)</f>
        <v>N4</v>
      </c>
      <c r="J236" s="39" t="str">
        <f>VLOOKUP(I236,'REF - Interface Cards'!$F$2:$G$11,2,FALSE)</f>
        <v>CB5</v>
      </c>
      <c r="K236" s="100">
        <f>VLOOKUP(L236,InterfaceCards,3,FALSE)</f>
        <v>1</v>
      </c>
      <c r="L236" s="99" t="s">
        <v>256</v>
      </c>
      <c r="M236" s="99">
        <v>16</v>
      </c>
      <c r="N236" s="96">
        <v>13</v>
      </c>
      <c r="O236" s="99" t="s">
        <v>248</v>
      </c>
      <c r="P236" s="99" t="s">
        <v>248</v>
      </c>
      <c r="Q236" s="99" t="s">
        <v>249</v>
      </c>
      <c r="R236" s="119" t="s">
        <v>99</v>
      </c>
      <c r="S236" s="119" t="s">
        <v>96</v>
      </c>
      <c r="T236" s="100"/>
      <c r="U236" s="205"/>
      <c r="V236" s="205" t="b">
        <v>0</v>
      </c>
      <c r="W236" s="115" t="str">
        <f>CONCATENATE(L236,":",N236)</f>
        <v>DI4:13</v>
      </c>
      <c r="X236" s="40" t="str">
        <f ca="1">IFERROR(__xludf.DUMMYFUNCTION("VLOOKUP($D475,IMPORTRANGE(""1F5N2lheBqU_ssv2fEg7XSiyl0_Jtf24RQubw3IWp7fc"",""'LC-2 BOM'!C2:AF1000""),X$1,FALSE)"),"04C706")</f>
        <v>04C706</v>
      </c>
      <c r="Y236" s="40" t="str">
        <f ca="1">IFERROR(__xludf.DUMMYFUNCTION("VLOOKUP($D541,IMPORTRANGE(""1F5N2lheBqU_ssv2fEg7XSiyl0_Jtf24RQubw3IWp7fc"",""'LC-2 BOM'!C2:AF900""),Y$1,FALSE)"),"Controller")</f>
        <v>Controller</v>
      </c>
      <c r="Z236" s="40" t="str">
        <f ca="1">IFERROR(__xludf.DUMMYFUNCTION("VLOOKUP($D541,IMPORTRANGE(""1F5N2lheBqU_ssv2fEg7XSiyl0_Jtf24RQubw3IWp7fc"",""'LC-2 BOM'!C2:AF900""),Y$1,FALSE)"),"Controller")</f>
        <v>Controller</v>
      </c>
      <c r="AA236" s="40" t="str">
        <f ca="1">IFERROR(__xludf.DUMMYFUNCTION("VLOOKUP($D541,IMPORTRANGE(""1F5N2lheBqU_ssv2fEg7XSiyl0_Jtf24RQubw3IWp7fc"",""'LC-2 BOM'!C2:AF900""),Y$1,FALSE)"),"Controller")</f>
        <v>Controller</v>
      </c>
      <c r="AB236" s="40" t="str">
        <f ca="1">IFERROR(__xludf.DUMMYFUNCTION("VLOOKUP($D541,IMPORTRANGE(""1F5N2lheBqU_ssv2fEg7XSiyl0_Jtf24RQubw3IWp7fc"",""'LC-2 BOM'!C2:AF1000""),AB$1,FALSE)"),"WFF Launch Mount S2 GN2 Supply and Purges - MP-115")</f>
        <v>WFF Launch Mount S2 GN2 Supply and Purges - MP-115</v>
      </c>
      <c r="AC236" s="40" t="str">
        <f ca="1">IFERROR(__xludf.DUMMYFUNCTION("VLOOKUP($D541,IMPORTRANGE(""1F5N2lheBqU_ssv2fEg7XSiyl0_Jtf24RQubw3IWp7fc"",""'LC-2 BOM'!C2:AF1000""),AB$1,FALSE)"),"WFF Launch Mount S2 GN2 Supply and Purges - MP-115")</f>
        <v>WFF Launch Mount S2 GN2 Supply and Purges - MP-115</v>
      </c>
      <c r="AD236" s="40" t="str">
        <f ca="1">IFERROR(__xludf.DUMMYFUNCTION("VLOOKUP($D541,IMPORTRANGE(""1F5N2lheBqU_ssv2fEg7XSiyl0_Jtf24RQubw3IWp7fc"",""'LC-2 BOM'!C2:AF1000""),AB$1,FALSE)"),"WFF Launch Mount S2 GN2 Supply and Purges - MP-115")</f>
        <v>WFF Launch Mount S2 GN2 Supply and Purges - MP-115</v>
      </c>
      <c r="AE236" s="40" t="str">
        <f ca="1">IFERROR(__xludf.DUMMYFUNCTION("VLOOKUP($D541,IMPORTRANGE(""1F5N2lheBqU_ssv2fEg7XSiyl0_Jtf24RQubw3IWp7fc"",""'LC-2 BOM'!C2:AF1000""),AB$1,FALSE)"),"WFF Launch Mount S2 GN2 Supply and Purges - MP-115")</f>
        <v>WFF Launch Mount S2 GN2 Supply and Purges - MP-115</v>
      </c>
      <c r="AF236" s="40" t="str">
        <f ca="1">IFERROR(__xludf.DUMMYFUNCTION("VLOOKUP($D541,IMPORTRANGE(""1F5N2lheBqU_ssv2fEg7XSiyl0_Jtf24RQubw3IWp7fc"",""'LC-2 BOM'!C2:AF1000""),AB$1,FALSE)"),"WFF Launch Mount S2 GN2 Supply and Purges - MP-115")</f>
        <v>WFF Launch Mount S2 GN2 Supply and Purges - MP-115</v>
      </c>
      <c r="AG236" s="40" t="str">
        <f ca="1">IFERROR(__xludf.DUMMYFUNCTION("VLOOKUP($D541,IMPORTRANGE(""1F5N2lheBqU_ssv2fEg7XSiyl0_Jtf24RQubw3IWp7fc"",""'LC-2 BOM'!C2:AF1000""),AB$1,FALSE)"),"WFF Launch Mount S2 GN2 Supply and Purges - MP-115")</f>
        <v>WFF Launch Mount S2 GN2 Supply and Purges - MP-115</v>
      </c>
      <c r="AH236" s="40" t="str">
        <f ca="1">IFERROR(__xludf.DUMMYFUNCTION("VLOOKUP($D541,IMPORTRANGE(""1F5N2lheBqU_ssv2fEg7XSiyl0_Jtf24RQubw3IWp7fc"",""'LC-2 BOM'!C2:AF1000""),AB$1,FALSE)"),"WFF Launch Mount S2 GN2 Supply and Purges - MP-115")</f>
        <v>WFF Launch Mount S2 GN2 Supply and Purges - MP-115</v>
      </c>
      <c r="AI236" s="40" t="str">
        <f ca="1">IFERROR(__xludf.DUMMYFUNCTION("VLOOKUP($D541,IMPORTRANGE(""1F5N2lheBqU_ssv2fEg7XSiyl0_Jtf24RQubw3IWp7fc"",""'LC-2 BOM'!C2:AF1000""),AB$1,FALSE)"),"WFF Launch Mount S2 GN2 Supply and Purges - MP-115")</f>
        <v>WFF Launch Mount S2 GN2 Supply and Purges - MP-115</v>
      </c>
      <c r="AJ236" s="40" t="str">
        <f ca="1">IFERROR(__xludf.DUMMYFUNCTION("VLOOKUP($D541,IMPORTRANGE(""1F5N2lheBqU_ssv2fEg7XSiyl0_Jtf24RQubw3IWp7fc"",""'LC-2 BOM'!C2:AF1000""),AB$1,FALSE)"),"WFF Launch Mount S2 GN2 Supply and Purges - MP-115")</f>
        <v>WFF Launch Mount S2 GN2 Supply and Purges - MP-115</v>
      </c>
      <c r="AK236" s="40" t="str">
        <f ca="1">IFERROR(__xludf.DUMMYFUNCTION("VLOOKUP($D541,IMPORTRANGE(""1F5N2lheBqU_ssv2fEg7XSiyl0_Jtf24RQubw3IWp7fc"",""'LC-2 BOM'!C2:AF1000""),AB$1,FALSE)"),"WFF Launch Mount S2 GN2 Supply and Purges - MP-115")</f>
        <v>WFF Launch Mount S2 GN2 Supply and Purges - MP-115</v>
      </c>
      <c r="AL236" s="40" t="str">
        <f ca="1">IFERROR(__xludf.DUMMYFUNCTION("VLOOKUP($D541,IMPORTRANGE(""1F5N2lheBqU_ssv2fEg7XSiyl0_Jtf24RQubw3IWp7fc"",""'LC-2 BOM'!C2:AF1000""),AB$1,FALSE)"),"WFF Launch Mount S2 GN2 Supply and Purges - MP-115")</f>
        <v>WFF Launch Mount S2 GN2 Supply and Purges - MP-115</v>
      </c>
      <c r="AM236" s="40" t="str">
        <f ca="1">IFERROR(__xludf.DUMMYFUNCTION("VLOOKUP($D541,IMPORTRANGE(""1F5N2lheBqU_ssv2fEg7XSiyl0_Jtf24RQubw3IWp7fc"",""'LC-2 BOM'!C2:AF1000""),AB$1,FALSE)"),"WFF Launch Mount S2 GN2 Supply and Purges - MP-115")</f>
        <v>WFF Launch Mount S2 GN2 Supply and Purges - MP-115</v>
      </c>
      <c r="AN236" s="40" t="str">
        <f ca="1">IFERROR(__xludf.DUMMYFUNCTION("VLOOKUP($D541,IMPORTRANGE(""1F5N2lheBqU_ssv2fEg7XSiyl0_Jtf24RQubw3IWp7fc"",""'LC-2 BOM'!C2:AF1000""),AB$1,FALSE)"),"WFF Launch Mount S2 GN2 Supply and Purges - MP-115")</f>
        <v>WFF Launch Mount S2 GN2 Supply and Purges - MP-115</v>
      </c>
      <c r="AO236" s="40" t="str">
        <f ca="1">IFERROR(__xludf.DUMMYFUNCTION("VLOOKUP($D541,IMPORTRANGE(""1F5N2lheBqU_ssv2fEg7XSiyl0_Jtf24RQubw3IWp7fc"",""'LC-2 BOM'!C2:AF1000""),AB$1,FALSE)"),"WFF Launch Mount S2 GN2 Supply and Purges - MP-115")</f>
        <v>WFF Launch Mount S2 GN2 Supply and Purges - MP-115</v>
      </c>
      <c r="AP236" s="40" t="str">
        <f ca="1">IFERROR(__xludf.DUMMYFUNCTION("VLOOKUP($D541,IMPORTRANGE(""1F5N2lheBqU_ssv2fEg7XSiyl0_Jtf24RQubw3IWp7fc"",""'LC-2 BOM'!C2:AF1000""),AB$1,FALSE)"),"WFF Launch Mount S2 GN2 Supply and Purges - MP-115")</f>
        <v>WFF Launch Mount S2 GN2 Supply and Purges - MP-115</v>
      </c>
      <c r="AQ236" s="40" t="str">
        <f ca="1">IFERROR(__xludf.DUMMYFUNCTION("VLOOKUP($D541,IMPORTRANGE(""1F5N2lheBqU_ssv2fEg7XSiyl0_Jtf24RQubw3IWp7fc"",""'LC-2 BOM'!C2:AF1000""),AB$1,FALSE)"),"WFF Launch Mount S2 GN2 Supply and Purges - MP-115")</f>
        <v>WFF Launch Mount S2 GN2 Supply and Purges - MP-115</v>
      </c>
      <c r="AR236" s="40" t="str">
        <f ca="1">IFERROR(__xludf.DUMMYFUNCTION("VLOOKUP($D541,IMPORTRANGE(""1F5N2lheBqU_ssv2fEg7XSiyl0_Jtf24RQubw3IWp7fc"",""'LC-2 BOM'!C2:AF1000""),AB$1,FALSE)"),"WFF Launch Mount S2 GN2 Supply and Purges - MP-115")</f>
        <v>WFF Launch Mount S2 GN2 Supply and Purges - MP-115</v>
      </c>
      <c r="AS236" s="40" t="str">
        <f ca="1">IFERROR(__xludf.DUMMYFUNCTION("VLOOKUP($D541,IMPORTRANGE(""1F5N2lheBqU_ssv2fEg7XSiyl0_Jtf24RQubw3IWp7fc"",""'LC-2 BOM'!C2:AF1000""),AB$1,FALSE)"),"WFF Launch Mount S2 GN2 Supply and Purges - MP-115")</f>
        <v>WFF Launch Mount S2 GN2 Supply and Purges - MP-115</v>
      </c>
      <c r="AT236" s="40" t="str">
        <f ca="1">IFERROR(__xludf.DUMMYFUNCTION("VLOOKUP($D541,IMPORTRANGE(""1F5N2lheBqU_ssv2fEg7XSiyl0_Jtf24RQubw3IWp7fc"",""'LC-2 BOM'!C2:AF1000""),AB$1,FALSE)"),"WFF Launch Mount S2 GN2 Supply and Purges - MP-115")</f>
        <v>WFF Launch Mount S2 GN2 Supply and Purges - MP-115</v>
      </c>
      <c r="AU236" s="40" t="str">
        <f ca="1">IFERROR(__xludf.DUMMYFUNCTION("VLOOKUP($D541,IMPORTRANGE(""1F5N2lheBqU_ssv2fEg7XSiyl0_Jtf24RQubw3IWp7fc"",""'LC-2 BOM'!C2:AF1000""),AB$1,FALSE)"),"WFF Launch Mount S2 GN2 Supply and Purges - MP-115")</f>
        <v>WFF Launch Mount S2 GN2 Supply and Purges - MP-115</v>
      </c>
      <c r="AV236" s="40" t="str">
        <f ca="1">IFERROR(__xludf.DUMMYFUNCTION("VLOOKUP($D541,IMPORTRANGE(""1F5N2lheBqU_ssv2fEg7XSiyl0_Jtf24RQubw3IWp7fc"",""'LC-2 BOM'!C2:AF1000""),AB$1,FALSE)"),"WFF Launch Mount S2 GN2 Supply and Purges - MP-115")</f>
        <v>WFF Launch Mount S2 GN2 Supply and Purges - MP-115</v>
      </c>
      <c r="AW236" s="40" t="str">
        <f ca="1">IFERROR(__xludf.DUMMYFUNCTION("VLOOKUP($D541,IMPORTRANGE(""1F5N2lheBqU_ssv2fEg7XSiyl0_Jtf24RQubw3IWp7fc"",""'LC-2 BOM'!C2:AF1000""),AB$1,FALSE)"),"WFF Launch Mount S2 GN2 Supply and Purges - MP-115")</f>
        <v>WFF Launch Mount S2 GN2 Supply and Purges - MP-115</v>
      </c>
      <c r="AX236" s="40" t="str">
        <f ca="1">IFERROR(__xludf.DUMMYFUNCTION("VLOOKUP($D541,IMPORTRANGE(""1F5N2lheBqU_ssv2fEg7XSiyl0_Jtf24RQubw3IWp7fc"",""'LC-2 BOM'!C2:AF1000""),AB$1,FALSE)"),"WFF Launch Mount S2 GN2 Supply and Purges - MP-115")</f>
        <v>WFF Launch Mount S2 GN2 Supply and Purges - MP-115</v>
      </c>
      <c r="AY236" s="40" t="str">
        <f ca="1">IFERROR(__xludf.DUMMYFUNCTION("VLOOKUP($D541,IMPORTRANGE(""1F5N2lheBqU_ssv2fEg7XSiyl0_Jtf24RQubw3IWp7fc"",""'LC-2 BOM'!C2:AF1000""),AB$1,FALSE)"),"WFF Launch Mount S2 GN2 Supply and Purges - MP-115")</f>
        <v>WFF Launch Mount S2 GN2 Supply and Purges - MP-115</v>
      </c>
      <c r="AZ236" s="40" t="str">
        <f ca="1">IFERROR(__xludf.DUMMYFUNCTION("VLOOKUP($D541,IMPORTRANGE(""1F5N2lheBqU_ssv2fEg7XSiyl0_Jtf24RQubw3IWp7fc"",""'LC-2 BOM'!C2:AF1000""),AB$1,FALSE)"),"WFF Launch Mount S2 GN2 Supply and Purges - MP-115")</f>
        <v>WFF Launch Mount S2 GN2 Supply and Purges - MP-115</v>
      </c>
      <c r="BA236" s="40" t="str">
        <f ca="1">IFERROR(__xludf.DUMMYFUNCTION("VLOOKUP($D541,IMPORTRANGE(""1F5N2lheBqU_ssv2fEg7XSiyl0_Jtf24RQubw3IWp7fc"",""'LC-2 BOM'!C2:AF1000""),AB$1,FALSE)"),"WFF Launch Mount S2 GN2 Supply and Purges - MP-115")</f>
        <v>WFF Launch Mount S2 GN2 Supply and Purges - MP-115</v>
      </c>
    </row>
    <row r="237" spans="1:53" ht="14.25">
      <c r="A237" s="119" t="str">
        <f>CONCATENATE(VLOOKUP(E237,Systems,2,FALSE),"-",VLOOKUP(F237,Subsystems,2,FALSE),"-",VLOOKUP(G237,Components,2,FALSE),"-",VLOOKUP(R237,Metrics,2,FALSE),"-",B237)</f>
        <v>PRG-FS1-SLD-B-585</v>
      </c>
      <c r="B237" s="99">
        <v>585</v>
      </c>
      <c r="C237" s="99" t="s">
        <v>587</v>
      </c>
      <c r="D237" s="99" t="s">
        <v>619</v>
      </c>
      <c r="E237" s="99" t="s">
        <v>572</v>
      </c>
      <c r="F237" s="99" t="s">
        <v>601</v>
      </c>
      <c r="G237" s="99" t="s">
        <v>557</v>
      </c>
      <c r="H237" s="99" t="s">
        <v>102</v>
      </c>
      <c r="I237" s="100" t="str">
        <f>VLOOKUP(L237,InterfaceCards,2,FALSE)</f>
        <v>C1</v>
      </c>
      <c r="J237" s="39" t="str">
        <f>VLOOKUP(I237,'REF - Interface Cards'!$F$2:$G$11,2,FALSE)</f>
        <v>CB1</v>
      </c>
      <c r="K237" s="267">
        <f>VLOOKUP(L237,InterfaceCards,3,FALSE)</f>
        <v>5</v>
      </c>
      <c r="L237" s="99" t="s">
        <v>240</v>
      </c>
      <c r="M237" s="99">
        <v>35</v>
      </c>
      <c r="N237" s="96" t="s">
        <v>620</v>
      </c>
      <c r="O237" s="99" t="s">
        <v>247</v>
      </c>
      <c r="P237" s="99" t="s">
        <v>313</v>
      </c>
      <c r="Q237" s="99" t="s">
        <v>492</v>
      </c>
      <c r="R237" s="99" t="s">
        <v>105</v>
      </c>
      <c r="S237" s="99" t="s">
        <v>96</v>
      </c>
      <c r="T237" s="99"/>
      <c r="U237" s="99"/>
      <c r="V237" s="99" t="b">
        <v>0</v>
      </c>
      <c r="W237" s="115" t="str">
        <f>CONCATENATE(L237,":",N237)</f>
        <v>DIO1:DO13</v>
      </c>
      <c r="X237" s="40" t="str">
        <f ca="1">IFERROR(__xludf.DUMMYFUNCTION("VLOOKUP($D4,IMPORTRANGE(""1F5N2lheBqU_ssv2fEg7XSiyl0_Jtf24RQubw3IWp7fc"",""'LC-2 BOM'!C2:AF1000""),X$1,FALSE)"),"S13.2")</f>
        <v>S13.2</v>
      </c>
      <c r="Y237" s="40" t="str">
        <f ca="1">IFERROR(__xludf.DUMMYFUNCTION("VLOOKUP($D110,IMPORTRANGE(""1zGeY54V42y3h6ga3LEauokEcjIAfHuNXKCYKLfLWtMI"",""'LC-2 BOM'!C2:AF900""),Y$1,FALSE)"),"Blanking Plug")</f>
        <v>Blanking Plug</v>
      </c>
      <c r="Z237" s="40" t="str">
        <f ca="1">IFERROR(__xludf.DUMMYFUNCTION("VLOOKUP($D110,IMPORTRANGE(""1zGeY54V42y3h6ga3LEauokEcjIAfHuNXKCYKLfLWtMI"",""'LC-2 BOM'!C2:AF900""),Y$1,FALSE)"),"Blanking Plug")</f>
        <v>Blanking Plug</v>
      </c>
      <c r="AA237" s="40" t="str">
        <f ca="1">IFERROR(__xludf.DUMMYFUNCTION("VLOOKUP($D110,IMPORTRANGE(""1zGeY54V42y3h6ga3LEauokEcjIAfHuNXKCYKLfLWtMI"",""'LC-2 BOM'!C2:AF900""),Y$1,FALSE)"),"Blanking Plug")</f>
        <v>Blanking Plug</v>
      </c>
      <c r="AB237" s="40" t="str">
        <f ca="1">IFERROR(__xludf.DUMMYFUNCTION("VLOOKUP($D110,IMPORTRANGE(""1F5N2lheBqU_ssv2fEg7XSiyl0_Jtf24RQubw3IWp7fc"",""'LC-2 BOM'!C2:AF1000""),AB$1,FALSE)"),"WFF Launch Mount S1 Purges MP-114")</f>
        <v>WFF Launch Mount S1 Purges MP-114</v>
      </c>
      <c r="AC237" s="40" t="str">
        <f ca="1">IFERROR(__xludf.DUMMYFUNCTION("VLOOKUP($D110,IMPORTRANGE(""1F5N2lheBqU_ssv2fEg7XSiyl0_Jtf24RQubw3IWp7fc"",""'LC-2 BOM'!C2:AF1000""),AB$1,FALSE)"),"WFF Launch Mount S1 Purges MP-114")</f>
        <v>WFF Launch Mount S1 Purges MP-114</v>
      </c>
      <c r="AD237" s="40" t="str">
        <f ca="1">IFERROR(__xludf.DUMMYFUNCTION("VLOOKUP($D110,IMPORTRANGE(""1F5N2lheBqU_ssv2fEg7XSiyl0_Jtf24RQubw3IWp7fc"",""'LC-2 BOM'!C2:AF1000""),AB$1,FALSE)"),"WFF Launch Mount S1 Purges MP-114")</f>
        <v>WFF Launch Mount S1 Purges MP-114</v>
      </c>
      <c r="AE237" s="40" t="str">
        <f ca="1">IFERROR(__xludf.DUMMYFUNCTION("VLOOKUP($D110,IMPORTRANGE(""1F5N2lheBqU_ssv2fEg7XSiyl0_Jtf24RQubw3IWp7fc"",""'LC-2 BOM'!C2:AF1000""),AB$1,FALSE)"),"WFF Launch Mount S1 Purges MP-114")</f>
        <v>WFF Launch Mount S1 Purges MP-114</v>
      </c>
      <c r="AF237" s="40" t="str">
        <f ca="1">IFERROR(__xludf.DUMMYFUNCTION("VLOOKUP($D110,IMPORTRANGE(""1F5N2lheBqU_ssv2fEg7XSiyl0_Jtf24RQubw3IWp7fc"",""'LC-2 BOM'!C2:AF1000""),AB$1,FALSE)"),"WFF Launch Mount S1 Purges MP-114")</f>
        <v>WFF Launch Mount S1 Purges MP-114</v>
      </c>
      <c r="AG237" s="40" t="str">
        <f ca="1">IFERROR(__xludf.DUMMYFUNCTION("VLOOKUP($D110,IMPORTRANGE(""1F5N2lheBqU_ssv2fEg7XSiyl0_Jtf24RQubw3IWp7fc"",""'LC-2 BOM'!C2:AF1000""),AB$1,FALSE)"),"WFF Launch Mount S1 Purges MP-114")</f>
        <v>WFF Launch Mount S1 Purges MP-114</v>
      </c>
      <c r="AH237" s="40" t="str">
        <f ca="1">IFERROR(__xludf.DUMMYFUNCTION("VLOOKUP($D110,IMPORTRANGE(""1F5N2lheBqU_ssv2fEg7XSiyl0_Jtf24RQubw3IWp7fc"",""'LC-2 BOM'!C2:AF1000""),AB$1,FALSE)"),"WFF Launch Mount S1 Purges MP-114")</f>
        <v>WFF Launch Mount S1 Purges MP-114</v>
      </c>
      <c r="AI237" s="40" t="str">
        <f ca="1">IFERROR(__xludf.DUMMYFUNCTION("VLOOKUP($D110,IMPORTRANGE(""1F5N2lheBqU_ssv2fEg7XSiyl0_Jtf24RQubw3IWp7fc"",""'LC-2 BOM'!C2:AF1000""),AB$1,FALSE)"),"WFF Launch Mount S1 Purges MP-114")</f>
        <v>WFF Launch Mount S1 Purges MP-114</v>
      </c>
      <c r="AJ237" s="40" t="str">
        <f ca="1">IFERROR(__xludf.DUMMYFUNCTION("VLOOKUP($D110,IMPORTRANGE(""1F5N2lheBqU_ssv2fEg7XSiyl0_Jtf24RQubw3IWp7fc"",""'LC-2 BOM'!C2:AF1000""),AB$1,FALSE)"),"WFF Launch Mount S1 Purges MP-114")</f>
        <v>WFF Launch Mount S1 Purges MP-114</v>
      </c>
      <c r="AK237" s="40" t="str">
        <f ca="1">IFERROR(__xludf.DUMMYFUNCTION("VLOOKUP($D110,IMPORTRANGE(""1F5N2lheBqU_ssv2fEg7XSiyl0_Jtf24RQubw3IWp7fc"",""'LC-2 BOM'!C2:AF1000""),AB$1,FALSE)"),"WFF Launch Mount S1 Purges MP-114")</f>
        <v>WFF Launch Mount S1 Purges MP-114</v>
      </c>
      <c r="AL237" s="40" t="str">
        <f ca="1">IFERROR(__xludf.DUMMYFUNCTION("VLOOKUP($D110,IMPORTRANGE(""1F5N2lheBqU_ssv2fEg7XSiyl0_Jtf24RQubw3IWp7fc"",""'LC-2 BOM'!C2:AF1000""),AB$1,FALSE)"),"WFF Launch Mount S1 Purges MP-114")</f>
        <v>WFF Launch Mount S1 Purges MP-114</v>
      </c>
      <c r="AM237" s="40" t="str">
        <f ca="1">IFERROR(__xludf.DUMMYFUNCTION("VLOOKUP($D110,IMPORTRANGE(""1F5N2lheBqU_ssv2fEg7XSiyl0_Jtf24RQubw3IWp7fc"",""'LC-2 BOM'!C2:AF1000""),AB$1,FALSE)"),"WFF Launch Mount S1 Purges MP-114")</f>
        <v>WFF Launch Mount S1 Purges MP-114</v>
      </c>
      <c r="AN237" s="40" t="str">
        <f ca="1">IFERROR(__xludf.DUMMYFUNCTION("VLOOKUP($D110,IMPORTRANGE(""1F5N2lheBqU_ssv2fEg7XSiyl0_Jtf24RQubw3IWp7fc"",""'LC-2 BOM'!C2:AF1000""),AB$1,FALSE)"),"WFF Launch Mount S1 Purges MP-114")</f>
        <v>WFF Launch Mount S1 Purges MP-114</v>
      </c>
      <c r="AO237" s="40" t="str">
        <f ca="1">IFERROR(__xludf.DUMMYFUNCTION("VLOOKUP($D110,IMPORTRANGE(""1F5N2lheBqU_ssv2fEg7XSiyl0_Jtf24RQubw3IWp7fc"",""'LC-2 BOM'!C2:AF1000""),AB$1,FALSE)"),"WFF Launch Mount S1 Purges MP-114")</f>
        <v>WFF Launch Mount S1 Purges MP-114</v>
      </c>
      <c r="AP237" s="40" t="str">
        <f ca="1">IFERROR(__xludf.DUMMYFUNCTION("VLOOKUP($D110,IMPORTRANGE(""1F5N2lheBqU_ssv2fEg7XSiyl0_Jtf24RQubw3IWp7fc"",""'LC-2 BOM'!C2:AF1000""),AB$1,FALSE)"),"WFF Launch Mount S1 Purges MP-114")</f>
        <v>WFF Launch Mount S1 Purges MP-114</v>
      </c>
      <c r="AQ237" s="40" t="str">
        <f ca="1">IFERROR(__xludf.DUMMYFUNCTION("VLOOKUP($D110,IMPORTRANGE(""1F5N2lheBqU_ssv2fEg7XSiyl0_Jtf24RQubw3IWp7fc"",""'LC-2 BOM'!C2:AF1000""),AB$1,FALSE)"),"WFF Launch Mount S1 Purges MP-114")</f>
        <v>WFF Launch Mount S1 Purges MP-114</v>
      </c>
      <c r="AR237" s="40" t="str">
        <f ca="1">IFERROR(__xludf.DUMMYFUNCTION("VLOOKUP($D110,IMPORTRANGE(""1F5N2lheBqU_ssv2fEg7XSiyl0_Jtf24RQubw3IWp7fc"",""'LC-2 BOM'!C2:AF1000""),AB$1,FALSE)"),"WFF Launch Mount S1 Purges MP-114")</f>
        <v>WFF Launch Mount S1 Purges MP-114</v>
      </c>
      <c r="AS237" s="40" t="str">
        <f ca="1">IFERROR(__xludf.DUMMYFUNCTION("VLOOKUP($D110,IMPORTRANGE(""1F5N2lheBqU_ssv2fEg7XSiyl0_Jtf24RQubw3IWp7fc"",""'LC-2 BOM'!C2:AF1000""),AB$1,FALSE)"),"WFF Launch Mount S1 Purges MP-114")</f>
        <v>WFF Launch Mount S1 Purges MP-114</v>
      </c>
      <c r="AT237" s="40" t="str">
        <f ca="1">IFERROR(__xludf.DUMMYFUNCTION("VLOOKUP($D110,IMPORTRANGE(""1F5N2lheBqU_ssv2fEg7XSiyl0_Jtf24RQubw3IWp7fc"",""'LC-2 BOM'!C2:AF1000""),AB$1,FALSE)"),"WFF Launch Mount S1 Purges MP-114")</f>
        <v>WFF Launch Mount S1 Purges MP-114</v>
      </c>
      <c r="AU237" s="40" t="str">
        <f ca="1">IFERROR(__xludf.DUMMYFUNCTION("VLOOKUP($D110,IMPORTRANGE(""1F5N2lheBqU_ssv2fEg7XSiyl0_Jtf24RQubw3IWp7fc"",""'LC-2 BOM'!C2:AF1000""),AB$1,FALSE)"),"WFF Launch Mount S1 Purges MP-114")</f>
        <v>WFF Launch Mount S1 Purges MP-114</v>
      </c>
      <c r="AV237" s="40" t="str">
        <f ca="1">IFERROR(__xludf.DUMMYFUNCTION("VLOOKUP($D110,IMPORTRANGE(""1F5N2lheBqU_ssv2fEg7XSiyl0_Jtf24RQubw3IWp7fc"",""'LC-2 BOM'!C2:AF1000""),AB$1,FALSE)"),"WFF Launch Mount S1 Purges MP-114")</f>
        <v>WFF Launch Mount S1 Purges MP-114</v>
      </c>
      <c r="AW237" s="40" t="str">
        <f ca="1">IFERROR(__xludf.DUMMYFUNCTION("VLOOKUP($D110,IMPORTRANGE(""1F5N2lheBqU_ssv2fEg7XSiyl0_Jtf24RQubw3IWp7fc"",""'LC-2 BOM'!C2:AF1000""),AB$1,FALSE)"),"WFF Launch Mount S1 Purges MP-114")</f>
        <v>WFF Launch Mount S1 Purges MP-114</v>
      </c>
      <c r="AX237" s="40" t="str">
        <f ca="1">IFERROR(__xludf.DUMMYFUNCTION("VLOOKUP($D110,IMPORTRANGE(""1F5N2lheBqU_ssv2fEg7XSiyl0_Jtf24RQubw3IWp7fc"",""'LC-2 BOM'!C2:AF1000""),AB$1,FALSE)"),"WFF Launch Mount S1 Purges MP-114")</f>
        <v>WFF Launch Mount S1 Purges MP-114</v>
      </c>
      <c r="AY237" s="40" t="str">
        <f ca="1">IFERROR(__xludf.DUMMYFUNCTION("VLOOKUP($D110,IMPORTRANGE(""1F5N2lheBqU_ssv2fEg7XSiyl0_Jtf24RQubw3IWp7fc"",""'LC-2 BOM'!C2:AF1000""),AB$1,FALSE)"),"WFF Launch Mount S1 Purges MP-114")</f>
        <v>WFF Launch Mount S1 Purges MP-114</v>
      </c>
      <c r="AZ237" s="40" t="str">
        <f ca="1">IFERROR(__xludf.DUMMYFUNCTION("VLOOKUP($D110,IMPORTRANGE(""1F5N2lheBqU_ssv2fEg7XSiyl0_Jtf24RQubw3IWp7fc"",""'LC-2 BOM'!C2:AF1000""),AB$1,FALSE)"),"WFF Launch Mount S1 Purges MP-114")</f>
        <v>WFF Launch Mount S1 Purges MP-114</v>
      </c>
      <c r="BA237" s="40" t="str">
        <f ca="1">IFERROR(__xludf.DUMMYFUNCTION("VLOOKUP($D110,IMPORTRANGE(""1F5N2lheBqU_ssv2fEg7XSiyl0_Jtf24RQubw3IWp7fc"",""'LC-2 BOM'!C2:AF1000""),AB$1,FALSE)"),"WFF Launch Mount S1 Purges MP-114")</f>
        <v>WFF Launch Mount S1 Purges MP-114</v>
      </c>
    </row>
    <row r="238" spans="1:53" ht="14.25">
      <c r="A238" s="119" t="str">
        <f>CONCATENATE(VLOOKUP(E238,Systems,2,FALSE),"-",VLOOKUP(F238,Subsystems,2,FALSE),"-",VLOOKUP(G238,Components,2,FALSE),"-",VLOOKUP(R238,Metrics,2,FALSE),"-",B238)</f>
        <v>PRG-FS1-SLD-B-586</v>
      </c>
      <c r="B238" s="99">
        <v>586</v>
      </c>
      <c r="C238" s="99" t="s">
        <v>587</v>
      </c>
      <c r="D238" s="99" t="s">
        <v>621</v>
      </c>
      <c r="E238" s="99" t="s">
        <v>572</v>
      </c>
      <c r="F238" s="99" t="s">
        <v>601</v>
      </c>
      <c r="G238" s="99" t="s">
        <v>557</v>
      </c>
      <c r="H238" s="99" t="s">
        <v>102</v>
      </c>
      <c r="I238" s="100" t="str">
        <f>VLOOKUP(L238,InterfaceCards,2,FALSE)</f>
        <v>C1</v>
      </c>
      <c r="J238" s="39" t="str">
        <f>VLOOKUP(I238,'REF - Interface Cards'!$F$2:$G$11,2,FALSE)</f>
        <v>CB1</v>
      </c>
      <c r="K238" s="267">
        <f>VLOOKUP(L238,InterfaceCards,3,FALSE)</f>
        <v>5</v>
      </c>
      <c r="L238" s="99" t="s">
        <v>240</v>
      </c>
      <c r="M238" s="99">
        <v>36</v>
      </c>
      <c r="N238" s="96" t="s">
        <v>622</v>
      </c>
      <c r="O238" s="99" t="s">
        <v>247</v>
      </c>
      <c r="P238" s="99" t="s">
        <v>313</v>
      </c>
      <c r="Q238" s="99" t="s">
        <v>492</v>
      </c>
      <c r="R238" s="99" t="s">
        <v>105</v>
      </c>
      <c r="S238" s="99" t="s">
        <v>96</v>
      </c>
      <c r="T238" s="99"/>
      <c r="U238" s="99"/>
      <c r="V238" s="99" t="b">
        <v>0</v>
      </c>
      <c r="W238" s="115" t="str">
        <f>CONCATENATE(L238,":",N238)</f>
        <v>DIO1:DO14</v>
      </c>
      <c r="X238" s="40" t="str">
        <f ca="1">IFERROR(__xludf.DUMMYFUNCTION("VLOOKUP($D4,IMPORTRANGE(""1F5N2lheBqU_ssv2fEg7XSiyl0_Jtf24RQubw3IWp7fc"",""'LC-2 BOM'!C2:AF1000""),X$1,FALSE)"),"S13.2")</f>
        <v>S13.2</v>
      </c>
      <c r="Y238" s="40" t="str">
        <f ca="1">IFERROR(__xludf.DUMMYFUNCTION("VLOOKUP($D111,IMPORTRANGE(""1F5N2lheBqU_ssv2fEg7XSiyl0_Jtf24RQubw3IWp7fc"",""'LC-2 BOM'!C2:AF900""),Y$1,FALSE)"),"Valve, Electronic Solenoid")</f>
        <v>Valve, Electronic Solenoid</v>
      </c>
      <c r="Z238" s="40" t="str">
        <f ca="1">IFERROR(__xludf.DUMMYFUNCTION("VLOOKUP($D111,IMPORTRANGE(""1F5N2lheBqU_ssv2fEg7XSiyl0_Jtf24RQubw3IWp7fc"",""'LC-2 BOM'!C2:AF900""),Y$1,FALSE)"),"Valve, Electronic Solenoid")</f>
        <v>Valve, Electronic Solenoid</v>
      </c>
      <c r="AA238" s="40" t="str">
        <f ca="1">IFERROR(__xludf.DUMMYFUNCTION("VLOOKUP($D111,IMPORTRANGE(""1F5N2lheBqU_ssv2fEg7XSiyl0_Jtf24RQubw3IWp7fc"",""'LC-2 BOM'!C2:AF900""),Y$1,FALSE)"),"Valve, Electronic Solenoid")</f>
        <v>Valve, Electronic Solenoid</v>
      </c>
      <c r="AB238" s="40" t="str">
        <f ca="1">IFERROR(__xludf.DUMMYFUNCTION("VLOOKUP($D111,IMPORTRANGE(""1F5N2lheBqU_ssv2fEg7XSiyl0_Jtf24RQubw3IWp7fc"",""'LC-2 BOM'!C2:AF1000""),AB$1,FALSE)"),"WFF Launch Mount S1 Purges MP-114")</f>
        <v>WFF Launch Mount S1 Purges MP-114</v>
      </c>
      <c r="AC238" s="40" t="str">
        <f ca="1">IFERROR(__xludf.DUMMYFUNCTION("VLOOKUP($D111,IMPORTRANGE(""1F5N2lheBqU_ssv2fEg7XSiyl0_Jtf24RQubw3IWp7fc"",""'LC-2 BOM'!C2:AF1000""),AB$1,FALSE)"),"WFF Launch Mount S1 Purges MP-114")</f>
        <v>WFF Launch Mount S1 Purges MP-114</v>
      </c>
      <c r="AD238" s="40" t="str">
        <f ca="1">IFERROR(__xludf.DUMMYFUNCTION("VLOOKUP($D111,IMPORTRANGE(""1F5N2lheBqU_ssv2fEg7XSiyl0_Jtf24RQubw3IWp7fc"",""'LC-2 BOM'!C2:AF1000""),AB$1,FALSE)"),"WFF Launch Mount S1 Purges MP-114")</f>
        <v>WFF Launch Mount S1 Purges MP-114</v>
      </c>
      <c r="AE238" s="40" t="str">
        <f ca="1">IFERROR(__xludf.DUMMYFUNCTION("VLOOKUP($D111,IMPORTRANGE(""1F5N2lheBqU_ssv2fEg7XSiyl0_Jtf24RQubw3IWp7fc"",""'LC-2 BOM'!C2:AF1000""),AB$1,FALSE)"),"WFF Launch Mount S1 Purges MP-114")</f>
        <v>WFF Launch Mount S1 Purges MP-114</v>
      </c>
      <c r="AF238" s="40" t="str">
        <f ca="1">IFERROR(__xludf.DUMMYFUNCTION("VLOOKUP($D111,IMPORTRANGE(""1F5N2lheBqU_ssv2fEg7XSiyl0_Jtf24RQubw3IWp7fc"",""'LC-2 BOM'!C2:AF1000""),AB$1,FALSE)"),"WFF Launch Mount S1 Purges MP-114")</f>
        <v>WFF Launch Mount S1 Purges MP-114</v>
      </c>
      <c r="AG238" s="40" t="str">
        <f ca="1">IFERROR(__xludf.DUMMYFUNCTION("VLOOKUP($D111,IMPORTRANGE(""1F5N2lheBqU_ssv2fEg7XSiyl0_Jtf24RQubw3IWp7fc"",""'LC-2 BOM'!C2:AF1000""),AB$1,FALSE)"),"WFF Launch Mount S1 Purges MP-114")</f>
        <v>WFF Launch Mount S1 Purges MP-114</v>
      </c>
      <c r="AH238" s="40" t="str">
        <f ca="1">IFERROR(__xludf.DUMMYFUNCTION("VLOOKUP($D111,IMPORTRANGE(""1F5N2lheBqU_ssv2fEg7XSiyl0_Jtf24RQubw3IWp7fc"",""'LC-2 BOM'!C2:AF1000""),AB$1,FALSE)"),"WFF Launch Mount S1 Purges MP-114")</f>
        <v>WFF Launch Mount S1 Purges MP-114</v>
      </c>
      <c r="AI238" s="40" t="str">
        <f ca="1">IFERROR(__xludf.DUMMYFUNCTION("VLOOKUP($D111,IMPORTRANGE(""1F5N2lheBqU_ssv2fEg7XSiyl0_Jtf24RQubw3IWp7fc"",""'LC-2 BOM'!C2:AF1000""),AB$1,FALSE)"),"WFF Launch Mount S1 Purges MP-114")</f>
        <v>WFF Launch Mount S1 Purges MP-114</v>
      </c>
      <c r="AJ238" s="40" t="str">
        <f ca="1">IFERROR(__xludf.DUMMYFUNCTION("VLOOKUP($D111,IMPORTRANGE(""1F5N2lheBqU_ssv2fEg7XSiyl0_Jtf24RQubw3IWp7fc"",""'LC-2 BOM'!C2:AF1000""),AB$1,FALSE)"),"WFF Launch Mount S1 Purges MP-114")</f>
        <v>WFF Launch Mount S1 Purges MP-114</v>
      </c>
      <c r="AK238" s="40" t="str">
        <f ca="1">IFERROR(__xludf.DUMMYFUNCTION("VLOOKUP($D111,IMPORTRANGE(""1F5N2lheBqU_ssv2fEg7XSiyl0_Jtf24RQubw3IWp7fc"",""'LC-2 BOM'!C2:AF1000""),AB$1,FALSE)"),"WFF Launch Mount S1 Purges MP-114")</f>
        <v>WFF Launch Mount S1 Purges MP-114</v>
      </c>
      <c r="AL238" s="40" t="str">
        <f ca="1">IFERROR(__xludf.DUMMYFUNCTION("VLOOKUP($D111,IMPORTRANGE(""1F5N2lheBqU_ssv2fEg7XSiyl0_Jtf24RQubw3IWp7fc"",""'LC-2 BOM'!C2:AF1000""),AB$1,FALSE)"),"WFF Launch Mount S1 Purges MP-114")</f>
        <v>WFF Launch Mount S1 Purges MP-114</v>
      </c>
      <c r="AM238" s="40" t="str">
        <f ca="1">IFERROR(__xludf.DUMMYFUNCTION("VLOOKUP($D111,IMPORTRANGE(""1F5N2lheBqU_ssv2fEg7XSiyl0_Jtf24RQubw3IWp7fc"",""'LC-2 BOM'!C2:AF1000""),AB$1,FALSE)"),"WFF Launch Mount S1 Purges MP-114")</f>
        <v>WFF Launch Mount S1 Purges MP-114</v>
      </c>
      <c r="AN238" s="40" t="str">
        <f ca="1">IFERROR(__xludf.DUMMYFUNCTION("VLOOKUP($D111,IMPORTRANGE(""1F5N2lheBqU_ssv2fEg7XSiyl0_Jtf24RQubw3IWp7fc"",""'LC-2 BOM'!C2:AF1000""),AB$1,FALSE)"),"WFF Launch Mount S1 Purges MP-114")</f>
        <v>WFF Launch Mount S1 Purges MP-114</v>
      </c>
      <c r="AO238" s="40" t="str">
        <f ca="1">IFERROR(__xludf.DUMMYFUNCTION("VLOOKUP($D111,IMPORTRANGE(""1F5N2lheBqU_ssv2fEg7XSiyl0_Jtf24RQubw3IWp7fc"",""'LC-2 BOM'!C2:AF1000""),AB$1,FALSE)"),"WFF Launch Mount S1 Purges MP-114")</f>
        <v>WFF Launch Mount S1 Purges MP-114</v>
      </c>
      <c r="AP238" s="40" t="str">
        <f ca="1">IFERROR(__xludf.DUMMYFUNCTION("VLOOKUP($D111,IMPORTRANGE(""1F5N2lheBqU_ssv2fEg7XSiyl0_Jtf24RQubw3IWp7fc"",""'LC-2 BOM'!C2:AF1000""),AB$1,FALSE)"),"WFF Launch Mount S1 Purges MP-114")</f>
        <v>WFF Launch Mount S1 Purges MP-114</v>
      </c>
      <c r="AQ238" s="40" t="str">
        <f ca="1">IFERROR(__xludf.DUMMYFUNCTION("VLOOKUP($D111,IMPORTRANGE(""1F5N2lheBqU_ssv2fEg7XSiyl0_Jtf24RQubw3IWp7fc"",""'LC-2 BOM'!C2:AF1000""),AB$1,FALSE)"),"WFF Launch Mount S1 Purges MP-114")</f>
        <v>WFF Launch Mount S1 Purges MP-114</v>
      </c>
      <c r="AR238" s="40" t="str">
        <f ca="1">IFERROR(__xludf.DUMMYFUNCTION("VLOOKUP($D111,IMPORTRANGE(""1F5N2lheBqU_ssv2fEg7XSiyl0_Jtf24RQubw3IWp7fc"",""'LC-2 BOM'!C2:AF1000""),AB$1,FALSE)"),"WFF Launch Mount S1 Purges MP-114")</f>
        <v>WFF Launch Mount S1 Purges MP-114</v>
      </c>
      <c r="AS238" s="40" t="str">
        <f ca="1">IFERROR(__xludf.DUMMYFUNCTION("VLOOKUP($D111,IMPORTRANGE(""1F5N2lheBqU_ssv2fEg7XSiyl0_Jtf24RQubw3IWp7fc"",""'LC-2 BOM'!C2:AF1000""),AB$1,FALSE)"),"WFF Launch Mount S1 Purges MP-114")</f>
        <v>WFF Launch Mount S1 Purges MP-114</v>
      </c>
      <c r="AT238" s="40" t="str">
        <f ca="1">IFERROR(__xludf.DUMMYFUNCTION("VLOOKUP($D111,IMPORTRANGE(""1F5N2lheBqU_ssv2fEg7XSiyl0_Jtf24RQubw3IWp7fc"",""'LC-2 BOM'!C2:AF1000""),AB$1,FALSE)"),"WFF Launch Mount S1 Purges MP-114")</f>
        <v>WFF Launch Mount S1 Purges MP-114</v>
      </c>
      <c r="AU238" s="40" t="str">
        <f ca="1">IFERROR(__xludf.DUMMYFUNCTION("VLOOKUP($D111,IMPORTRANGE(""1F5N2lheBqU_ssv2fEg7XSiyl0_Jtf24RQubw3IWp7fc"",""'LC-2 BOM'!C2:AF1000""),AB$1,FALSE)"),"WFF Launch Mount S1 Purges MP-114")</f>
        <v>WFF Launch Mount S1 Purges MP-114</v>
      </c>
      <c r="AV238" s="40" t="str">
        <f ca="1">IFERROR(__xludf.DUMMYFUNCTION("VLOOKUP($D111,IMPORTRANGE(""1F5N2lheBqU_ssv2fEg7XSiyl0_Jtf24RQubw3IWp7fc"",""'LC-2 BOM'!C2:AF1000""),AB$1,FALSE)"),"WFF Launch Mount S1 Purges MP-114")</f>
        <v>WFF Launch Mount S1 Purges MP-114</v>
      </c>
      <c r="AW238" s="40" t="str">
        <f ca="1">IFERROR(__xludf.DUMMYFUNCTION("VLOOKUP($D111,IMPORTRANGE(""1F5N2lheBqU_ssv2fEg7XSiyl0_Jtf24RQubw3IWp7fc"",""'LC-2 BOM'!C2:AF1000""),AB$1,FALSE)"),"WFF Launch Mount S1 Purges MP-114")</f>
        <v>WFF Launch Mount S1 Purges MP-114</v>
      </c>
      <c r="AX238" s="40" t="str">
        <f ca="1">IFERROR(__xludf.DUMMYFUNCTION("VLOOKUP($D111,IMPORTRANGE(""1F5N2lheBqU_ssv2fEg7XSiyl0_Jtf24RQubw3IWp7fc"",""'LC-2 BOM'!C2:AF1000""),AB$1,FALSE)"),"WFF Launch Mount S1 Purges MP-114")</f>
        <v>WFF Launch Mount S1 Purges MP-114</v>
      </c>
      <c r="AY238" s="40" t="str">
        <f ca="1">IFERROR(__xludf.DUMMYFUNCTION("VLOOKUP($D111,IMPORTRANGE(""1F5N2lheBqU_ssv2fEg7XSiyl0_Jtf24RQubw3IWp7fc"",""'LC-2 BOM'!C2:AF1000""),AB$1,FALSE)"),"WFF Launch Mount S1 Purges MP-114")</f>
        <v>WFF Launch Mount S1 Purges MP-114</v>
      </c>
      <c r="AZ238" s="40" t="str">
        <f ca="1">IFERROR(__xludf.DUMMYFUNCTION("VLOOKUP($D111,IMPORTRANGE(""1F5N2lheBqU_ssv2fEg7XSiyl0_Jtf24RQubw3IWp7fc"",""'LC-2 BOM'!C2:AF1000""),AB$1,FALSE)"),"WFF Launch Mount S1 Purges MP-114")</f>
        <v>WFF Launch Mount S1 Purges MP-114</v>
      </c>
      <c r="BA238" s="40" t="str">
        <f ca="1">IFERROR(__xludf.DUMMYFUNCTION("VLOOKUP($D111,IMPORTRANGE(""1F5N2lheBqU_ssv2fEg7XSiyl0_Jtf24RQubw3IWp7fc"",""'LC-2 BOM'!C2:AF1000""),AB$1,FALSE)"),"WFF Launch Mount S1 Purges MP-114")</f>
        <v>WFF Launch Mount S1 Purges MP-114</v>
      </c>
    </row>
    <row r="239" spans="1:53" ht="14.25">
      <c r="A239" s="119" t="str">
        <f>CONCATENATE(VLOOKUP(E239,Systems,2,FALSE),"-",VLOOKUP(F239,Subsystems,2,FALSE),"-",VLOOKUP(G239,Components,2,FALSE),"-",VLOOKUP(R239,Metrics,2,FALSE),"-",B239)</f>
        <v>PRG-IGN-SLD-B-587</v>
      </c>
      <c r="B239" s="99">
        <v>587</v>
      </c>
      <c r="C239" s="99" t="s">
        <v>587</v>
      </c>
      <c r="D239" s="99" t="s">
        <v>623</v>
      </c>
      <c r="E239" s="99" t="s">
        <v>572</v>
      </c>
      <c r="F239" s="99" t="s">
        <v>624</v>
      </c>
      <c r="G239" s="99" t="s">
        <v>557</v>
      </c>
      <c r="H239" s="99" t="s">
        <v>102</v>
      </c>
      <c r="I239" s="100" t="str">
        <f>VLOOKUP(L239,InterfaceCards,2,FALSE)</f>
        <v>C1</v>
      </c>
      <c r="J239" s="39" t="str">
        <f>VLOOKUP(I239,'REF - Interface Cards'!$F$2:$G$11,2,FALSE)</f>
        <v>CB1</v>
      </c>
      <c r="K239" s="267">
        <f>VLOOKUP(L239,InterfaceCards,3,FALSE)</f>
        <v>5</v>
      </c>
      <c r="L239" s="99" t="s">
        <v>240</v>
      </c>
      <c r="M239" s="99">
        <v>37</v>
      </c>
      <c r="N239" s="96" t="s">
        <v>625</v>
      </c>
      <c r="O239" s="99" t="s">
        <v>247</v>
      </c>
      <c r="P239" s="99" t="s">
        <v>313</v>
      </c>
      <c r="Q239" s="99" t="s">
        <v>492</v>
      </c>
      <c r="R239" s="99" t="s">
        <v>105</v>
      </c>
      <c r="S239" s="99" t="s">
        <v>96</v>
      </c>
      <c r="T239" s="99"/>
      <c r="U239" s="99"/>
      <c r="V239" s="99" t="b">
        <v>0</v>
      </c>
      <c r="W239" s="115" t="str">
        <f>CONCATENATE(L239,":",N239)</f>
        <v>DIO1:DO15</v>
      </c>
      <c r="X239" s="40" t="str">
        <f ca="1">IFERROR(__xludf.DUMMYFUNCTION("VLOOKUP($D4,IMPORTRANGE(""1F5N2lheBqU_ssv2fEg7XSiyl0_Jtf24RQubw3IWp7fc"",""'LC-2 BOM'!C2:AF1000""),X$1,FALSE)"),"S13.2")</f>
        <v>S13.2</v>
      </c>
      <c r="Y239" s="40" t="str">
        <f ca="1">IFERROR(__xludf.DUMMYFUNCTION("VLOOKUP($D112,IMPORTRANGE(""1zGeY54V42y3h6ga3LEauokEcjIAfHuNXKCYKLfLWtMI"",""'LC-2 BOM'!C2:AF900""),Y$1,FALSE)"),"Valve, Electronic Solenoid")</f>
        <v>Valve, Electronic Solenoid</v>
      </c>
      <c r="Z239" s="40" t="str">
        <f ca="1">IFERROR(__xludf.DUMMYFUNCTION("VLOOKUP($D112,IMPORTRANGE(""1zGeY54V42y3h6ga3LEauokEcjIAfHuNXKCYKLfLWtMI"",""'LC-2 BOM'!C2:AF900""),Y$1,FALSE)"),"Valve, Electronic Solenoid")</f>
        <v>Valve, Electronic Solenoid</v>
      </c>
      <c r="AA239" s="40" t="str">
        <f ca="1">IFERROR(__xludf.DUMMYFUNCTION("VLOOKUP($D112,IMPORTRANGE(""1zGeY54V42y3h6ga3LEauokEcjIAfHuNXKCYKLfLWtMI"",""'LC-2 BOM'!C2:AF900""),Y$1,FALSE)"),"Valve, Electronic Solenoid")</f>
        <v>Valve, Electronic Solenoid</v>
      </c>
      <c r="AB239" s="40" t="str">
        <f ca="1">IFERROR(__xludf.DUMMYFUNCTION("VLOOKUP($D112,IMPORTRANGE(""1F5N2lheBqU_ssv2fEg7XSiyl0_Jtf24RQubw3IWp7fc"",""'LC-2 BOM'!C2:AF1000""),AB$1,FALSE)"),"WFF Launch Mount S1 Purges MP-114")</f>
        <v>WFF Launch Mount S1 Purges MP-114</v>
      </c>
      <c r="AC239" s="40" t="str">
        <f ca="1">IFERROR(__xludf.DUMMYFUNCTION("VLOOKUP($D112,IMPORTRANGE(""1F5N2lheBqU_ssv2fEg7XSiyl0_Jtf24RQubw3IWp7fc"",""'LC-2 BOM'!C2:AF1000""),AB$1,FALSE)"),"WFF Launch Mount S1 Purges MP-114")</f>
        <v>WFF Launch Mount S1 Purges MP-114</v>
      </c>
      <c r="AD239" s="40" t="str">
        <f ca="1">IFERROR(__xludf.DUMMYFUNCTION("VLOOKUP($D112,IMPORTRANGE(""1F5N2lheBqU_ssv2fEg7XSiyl0_Jtf24RQubw3IWp7fc"",""'LC-2 BOM'!C2:AF1000""),AB$1,FALSE)"),"WFF Launch Mount S1 Purges MP-114")</f>
        <v>WFF Launch Mount S1 Purges MP-114</v>
      </c>
      <c r="AE239" s="40" t="str">
        <f ca="1">IFERROR(__xludf.DUMMYFUNCTION("VLOOKUP($D112,IMPORTRANGE(""1F5N2lheBqU_ssv2fEg7XSiyl0_Jtf24RQubw3IWp7fc"",""'LC-2 BOM'!C2:AF1000""),AB$1,FALSE)"),"WFF Launch Mount S1 Purges MP-114")</f>
        <v>WFF Launch Mount S1 Purges MP-114</v>
      </c>
      <c r="AF239" s="40" t="str">
        <f ca="1">IFERROR(__xludf.DUMMYFUNCTION("VLOOKUP($D112,IMPORTRANGE(""1F5N2lheBqU_ssv2fEg7XSiyl0_Jtf24RQubw3IWp7fc"",""'LC-2 BOM'!C2:AF1000""),AB$1,FALSE)"),"WFF Launch Mount S1 Purges MP-114")</f>
        <v>WFF Launch Mount S1 Purges MP-114</v>
      </c>
      <c r="AG239" s="40" t="str">
        <f ca="1">IFERROR(__xludf.DUMMYFUNCTION("VLOOKUP($D112,IMPORTRANGE(""1F5N2lheBqU_ssv2fEg7XSiyl0_Jtf24RQubw3IWp7fc"",""'LC-2 BOM'!C2:AF1000""),AB$1,FALSE)"),"WFF Launch Mount S1 Purges MP-114")</f>
        <v>WFF Launch Mount S1 Purges MP-114</v>
      </c>
      <c r="AH239" s="40" t="str">
        <f ca="1">IFERROR(__xludf.DUMMYFUNCTION("VLOOKUP($D112,IMPORTRANGE(""1F5N2lheBqU_ssv2fEg7XSiyl0_Jtf24RQubw3IWp7fc"",""'LC-2 BOM'!C2:AF1000""),AB$1,FALSE)"),"WFF Launch Mount S1 Purges MP-114")</f>
        <v>WFF Launch Mount S1 Purges MP-114</v>
      </c>
      <c r="AI239" s="40" t="str">
        <f ca="1">IFERROR(__xludf.DUMMYFUNCTION("VLOOKUP($D112,IMPORTRANGE(""1F5N2lheBqU_ssv2fEg7XSiyl0_Jtf24RQubw3IWp7fc"",""'LC-2 BOM'!C2:AF1000""),AB$1,FALSE)"),"WFF Launch Mount S1 Purges MP-114")</f>
        <v>WFF Launch Mount S1 Purges MP-114</v>
      </c>
      <c r="AJ239" s="40" t="str">
        <f ca="1">IFERROR(__xludf.DUMMYFUNCTION("VLOOKUP($D112,IMPORTRANGE(""1F5N2lheBqU_ssv2fEg7XSiyl0_Jtf24RQubw3IWp7fc"",""'LC-2 BOM'!C2:AF1000""),AB$1,FALSE)"),"WFF Launch Mount S1 Purges MP-114")</f>
        <v>WFF Launch Mount S1 Purges MP-114</v>
      </c>
      <c r="AK239" s="40" t="str">
        <f ca="1">IFERROR(__xludf.DUMMYFUNCTION("VLOOKUP($D112,IMPORTRANGE(""1F5N2lheBqU_ssv2fEg7XSiyl0_Jtf24RQubw3IWp7fc"",""'LC-2 BOM'!C2:AF1000""),AB$1,FALSE)"),"WFF Launch Mount S1 Purges MP-114")</f>
        <v>WFF Launch Mount S1 Purges MP-114</v>
      </c>
      <c r="AL239" s="40" t="str">
        <f ca="1">IFERROR(__xludf.DUMMYFUNCTION("VLOOKUP($D112,IMPORTRANGE(""1F5N2lheBqU_ssv2fEg7XSiyl0_Jtf24RQubw3IWp7fc"",""'LC-2 BOM'!C2:AF1000""),AB$1,FALSE)"),"WFF Launch Mount S1 Purges MP-114")</f>
        <v>WFF Launch Mount S1 Purges MP-114</v>
      </c>
      <c r="AM239" s="40" t="str">
        <f ca="1">IFERROR(__xludf.DUMMYFUNCTION("VLOOKUP($D112,IMPORTRANGE(""1F5N2lheBqU_ssv2fEg7XSiyl0_Jtf24RQubw3IWp7fc"",""'LC-2 BOM'!C2:AF1000""),AB$1,FALSE)"),"WFF Launch Mount S1 Purges MP-114")</f>
        <v>WFF Launch Mount S1 Purges MP-114</v>
      </c>
      <c r="AN239" s="40" t="str">
        <f ca="1">IFERROR(__xludf.DUMMYFUNCTION("VLOOKUP($D112,IMPORTRANGE(""1F5N2lheBqU_ssv2fEg7XSiyl0_Jtf24RQubw3IWp7fc"",""'LC-2 BOM'!C2:AF1000""),AB$1,FALSE)"),"WFF Launch Mount S1 Purges MP-114")</f>
        <v>WFF Launch Mount S1 Purges MP-114</v>
      </c>
      <c r="AO239" s="40" t="str">
        <f ca="1">IFERROR(__xludf.DUMMYFUNCTION("VLOOKUP($D112,IMPORTRANGE(""1F5N2lheBqU_ssv2fEg7XSiyl0_Jtf24RQubw3IWp7fc"",""'LC-2 BOM'!C2:AF1000""),AB$1,FALSE)"),"WFF Launch Mount S1 Purges MP-114")</f>
        <v>WFF Launch Mount S1 Purges MP-114</v>
      </c>
      <c r="AP239" s="40" t="str">
        <f ca="1">IFERROR(__xludf.DUMMYFUNCTION("VLOOKUP($D112,IMPORTRANGE(""1F5N2lheBqU_ssv2fEg7XSiyl0_Jtf24RQubw3IWp7fc"",""'LC-2 BOM'!C2:AF1000""),AB$1,FALSE)"),"WFF Launch Mount S1 Purges MP-114")</f>
        <v>WFF Launch Mount S1 Purges MP-114</v>
      </c>
      <c r="AQ239" s="40" t="str">
        <f ca="1">IFERROR(__xludf.DUMMYFUNCTION("VLOOKUP($D112,IMPORTRANGE(""1F5N2lheBqU_ssv2fEg7XSiyl0_Jtf24RQubw3IWp7fc"",""'LC-2 BOM'!C2:AF1000""),AB$1,FALSE)"),"WFF Launch Mount S1 Purges MP-114")</f>
        <v>WFF Launch Mount S1 Purges MP-114</v>
      </c>
      <c r="AR239" s="40" t="str">
        <f ca="1">IFERROR(__xludf.DUMMYFUNCTION("VLOOKUP($D112,IMPORTRANGE(""1F5N2lheBqU_ssv2fEg7XSiyl0_Jtf24RQubw3IWp7fc"",""'LC-2 BOM'!C2:AF1000""),AB$1,FALSE)"),"WFF Launch Mount S1 Purges MP-114")</f>
        <v>WFF Launch Mount S1 Purges MP-114</v>
      </c>
      <c r="AS239" s="40" t="str">
        <f ca="1">IFERROR(__xludf.DUMMYFUNCTION("VLOOKUP($D112,IMPORTRANGE(""1F5N2lheBqU_ssv2fEg7XSiyl0_Jtf24RQubw3IWp7fc"",""'LC-2 BOM'!C2:AF1000""),AB$1,FALSE)"),"WFF Launch Mount S1 Purges MP-114")</f>
        <v>WFF Launch Mount S1 Purges MP-114</v>
      </c>
      <c r="AT239" s="40" t="str">
        <f ca="1">IFERROR(__xludf.DUMMYFUNCTION("VLOOKUP($D112,IMPORTRANGE(""1F5N2lheBqU_ssv2fEg7XSiyl0_Jtf24RQubw3IWp7fc"",""'LC-2 BOM'!C2:AF1000""),AB$1,FALSE)"),"WFF Launch Mount S1 Purges MP-114")</f>
        <v>WFF Launch Mount S1 Purges MP-114</v>
      </c>
      <c r="AU239" s="40" t="str">
        <f ca="1">IFERROR(__xludf.DUMMYFUNCTION("VLOOKUP($D112,IMPORTRANGE(""1F5N2lheBqU_ssv2fEg7XSiyl0_Jtf24RQubw3IWp7fc"",""'LC-2 BOM'!C2:AF1000""),AB$1,FALSE)"),"WFF Launch Mount S1 Purges MP-114")</f>
        <v>WFF Launch Mount S1 Purges MP-114</v>
      </c>
      <c r="AV239" s="40" t="str">
        <f ca="1">IFERROR(__xludf.DUMMYFUNCTION("VLOOKUP($D112,IMPORTRANGE(""1F5N2lheBqU_ssv2fEg7XSiyl0_Jtf24RQubw3IWp7fc"",""'LC-2 BOM'!C2:AF1000""),AB$1,FALSE)"),"WFF Launch Mount S1 Purges MP-114")</f>
        <v>WFF Launch Mount S1 Purges MP-114</v>
      </c>
      <c r="AW239" s="40" t="str">
        <f ca="1">IFERROR(__xludf.DUMMYFUNCTION("VLOOKUP($D112,IMPORTRANGE(""1F5N2lheBqU_ssv2fEg7XSiyl0_Jtf24RQubw3IWp7fc"",""'LC-2 BOM'!C2:AF1000""),AB$1,FALSE)"),"WFF Launch Mount S1 Purges MP-114")</f>
        <v>WFF Launch Mount S1 Purges MP-114</v>
      </c>
      <c r="AX239" s="40" t="str">
        <f ca="1">IFERROR(__xludf.DUMMYFUNCTION("VLOOKUP($D112,IMPORTRANGE(""1F5N2lheBqU_ssv2fEg7XSiyl0_Jtf24RQubw3IWp7fc"",""'LC-2 BOM'!C2:AF1000""),AB$1,FALSE)"),"WFF Launch Mount S1 Purges MP-114")</f>
        <v>WFF Launch Mount S1 Purges MP-114</v>
      </c>
      <c r="AY239" s="40" t="str">
        <f ca="1">IFERROR(__xludf.DUMMYFUNCTION("VLOOKUP($D112,IMPORTRANGE(""1F5N2lheBqU_ssv2fEg7XSiyl0_Jtf24RQubw3IWp7fc"",""'LC-2 BOM'!C2:AF1000""),AB$1,FALSE)"),"WFF Launch Mount S1 Purges MP-114")</f>
        <v>WFF Launch Mount S1 Purges MP-114</v>
      </c>
      <c r="AZ239" s="40" t="str">
        <f ca="1">IFERROR(__xludf.DUMMYFUNCTION("VLOOKUP($D112,IMPORTRANGE(""1F5N2lheBqU_ssv2fEg7XSiyl0_Jtf24RQubw3IWp7fc"",""'LC-2 BOM'!C2:AF1000""),AB$1,FALSE)"),"WFF Launch Mount S1 Purges MP-114")</f>
        <v>WFF Launch Mount S1 Purges MP-114</v>
      </c>
      <c r="BA239" s="40" t="str">
        <f ca="1">IFERROR(__xludf.DUMMYFUNCTION("VLOOKUP($D112,IMPORTRANGE(""1F5N2lheBqU_ssv2fEg7XSiyl0_Jtf24RQubw3IWp7fc"",""'LC-2 BOM'!C2:AF1000""),AB$1,FALSE)"),"WFF Launch Mount S1 Purges MP-114")</f>
        <v>WFF Launch Mount S1 Purges MP-114</v>
      </c>
    </row>
    <row r="240" spans="1:53" ht="14.25">
      <c r="A240" s="119" t="str">
        <f>CONCATENATE(VLOOKUP(E240,Systems,2,FALSE),"-",VLOOKUP(F240,Subsystems,2,FALSE),"-",VLOOKUP(G240,Components,2,FALSE),"-",VLOOKUP(R240,Metrics,2,FALSE),"-",B240)</f>
        <v>LOX-LG-DVL-B-545</v>
      </c>
      <c r="B240" s="99">
        <v>545</v>
      </c>
      <c r="C240" s="99" t="s">
        <v>626</v>
      </c>
      <c r="D240" s="104" t="s">
        <v>627</v>
      </c>
      <c r="E240" s="99" t="s">
        <v>184</v>
      </c>
      <c r="F240" s="99" t="s">
        <v>333</v>
      </c>
      <c r="G240" s="99" t="s">
        <v>101</v>
      </c>
      <c r="H240" s="99" t="s">
        <v>102</v>
      </c>
      <c r="I240" s="100" t="str">
        <f>VLOOKUP(L240,InterfaceCards,2,FALSE)</f>
        <v>C2</v>
      </c>
      <c r="J240" s="39" t="str">
        <f>VLOOKUP(I240,'REF - Interface Cards'!$F$2:$G$11,2,FALSE)</f>
        <v>CB8</v>
      </c>
      <c r="K240" s="100">
        <f>VLOOKUP(L240,InterfaceCards,3,FALSE)</f>
        <v>4</v>
      </c>
      <c r="L240" s="99" t="s">
        <v>186</v>
      </c>
      <c r="M240" s="99">
        <v>26</v>
      </c>
      <c r="N240" s="96">
        <v>22</v>
      </c>
      <c r="O240" s="99" t="s">
        <v>187</v>
      </c>
      <c r="P240" s="99" t="s">
        <v>187</v>
      </c>
      <c r="Q240" s="99" t="s">
        <v>328</v>
      </c>
      <c r="R240" s="119" t="s">
        <v>105</v>
      </c>
      <c r="S240" s="119" t="s">
        <v>96</v>
      </c>
      <c r="T240" s="274"/>
      <c r="U240" s="82"/>
      <c r="V240" s="82" t="b">
        <v>0</v>
      </c>
      <c r="W240" s="115" t="str">
        <f>CONCATENATE(L240,":",N240)</f>
        <v>DO7:22</v>
      </c>
      <c r="X240" s="40" t="str">
        <f ca="1">IFERROR(__xludf.DUMMYFUNCTION("VLOOKUP($D119,IMPORTRANGE(""1F5N2lheBqU_ssv2fEg7XSiyl0_Jtf24RQubw3IWp7fc"",""'LC-2 BOM'!C2:AF1000""),X$1,FALSE)"),"05C360")</f>
        <v>05C360</v>
      </c>
      <c r="Y240" s="40" t="str">
        <f ca="1">IFERROR(__xludf.DUMMYFUNCTION("VLOOKUP($D233,IMPORTRANGE(""1F5N2lheBqU_ssv2fEg7XSiyl0_Jtf24RQubw3IWp7fc"",""'LC-2 BOM'!C2:AF900""),Y$1,FALSE)"),"Valve, Electronic Solenoid")</f>
        <v>Valve, Electronic Solenoid</v>
      </c>
      <c r="Z240" s="40" t="str">
        <f ca="1">IFERROR(__xludf.DUMMYFUNCTION("VLOOKUP($D233,IMPORTRANGE(""1F5N2lheBqU_ssv2fEg7XSiyl0_Jtf24RQubw3IWp7fc"",""'LC-2 BOM'!C2:AF900""),Y$1,FALSE)"),"Valve, Electronic Solenoid")</f>
        <v>Valve, Electronic Solenoid</v>
      </c>
      <c r="AA240" s="40" t="str">
        <f ca="1">IFERROR(__xludf.DUMMYFUNCTION("VLOOKUP($D233,IMPORTRANGE(""1F5N2lheBqU_ssv2fEg7XSiyl0_Jtf24RQubw3IWp7fc"",""'LC-2 BOM'!C2:AF900""),Y$1,FALSE)"),"Valve, Electronic Solenoid")</f>
        <v>Valve, Electronic Solenoid</v>
      </c>
      <c r="AB240" s="40" t="str">
        <f ca="1">IFERROR(__xludf.DUMMYFUNCTION("VLOOKUP($D233,IMPORTRANGE(""1F5N2lheBqU_ssv2fEg7XSiyl0_Jtf24RQubw3IWp7fc"",""'LC-2 BOM'!C2:AF1000""),AB$1,FALSE)"),"WFF LC-2 LO2 Storage Schematic - MP-104")</f>
        <v>WFF LC-2 LO2 Storage Schematic - MP-104</v>
      </c>
      <c r="AC240" s="40" t="str">
        <f ca="1">IFERROR(__xludf.DUMMYFUNCTION("VLOOKUP($D233,IMPORTRANGE(""1F5N2lheBqU_ssv2fEg7XSiyl0_Jtf24RQubw3IWp7fc"",""'LC-2 BOM'!C2:AF1000""),AB$1,FALSE)"),"WFF LC-2 LO2 Storage Schematic - MP-104")</f>
        <v>WFF LC-2 LO2 Storage Schematic - MP-104</v>
      </c>
      <c r="AD240" s="40" t="str">
        <f ca="1">IFERROR(__xludf.DUMMYFUNCTION("VLOOKUP($D233,IMPORTRANGE(""1F5N2lheBqU_ssv2fEg7XSiyl0_Jtf24RQubw3IWp7fc"",""'LC-2 BOM'!C2:AF1000""),AB$1,FALSE)"),"WFF LC-2 LO2 Storage Schematic - MP-104")</f>
        <v>WFF LC-2 LO2 Storage Schematic - MP-104</v>
      </c>
      <c r="AE240" s="40" t="str">
        <f ca="1">IFERROR(__xludf.DUMMYFUNCTION("VLOOKUP($D233,IMPORTRANGE(""1F5N2lheBqU_ssv2fEg7XSiyl0_Jtf24RQubw3IWp7fc"",""'LC-2 BOM'!C2:AF1000""),AB$1,FALSE)"),"WFF LC-2 LO2 Storage Schematic - MP-104")</f>
        <v>WFF LC-2 LO2 Storage Schematic - MP-104</v>
      </c>
      <c r="AF240" s="40" t="str">
        <f ca="1">IFERROR(__xludf.DUMMYFUNCTION("VLOOKUP($D233,IMPORTRANGE(""1F5N2lheBqU_ssv2fEg7XSiyl0_Jtf24RQubw3IWp7fc"",""'LC-2 BOM'!C2:AF1000""),AB$1,FALSE)"),"WFF LC-2 LO2 Storage Schematic - MP-104")</f>
        <v>WFF LC-2 LO2 Storage Schematic - MP-104</v>
      </c>
      <c r="AG240" s="40" t="str">
        <f ca="1">IFERROR(__xludf.DUMMYFUNCTION("VLOOKUP($D233,IMPORTRANGE(""1F5N2lheBqU_ssv2fEg7XSiyl0_Jtf24RQubw3IWp7fc"",""'LC-2 BOM'!C2:AF1000""),AB$1,FALSE)"),"WFF LC-2 LO2 Storage Schematic - MP-104")</f>
        <v>WFF LC-2 LO2 Storage Schematic - MP-104</v>
      </c>
      <c r="AH240" s="40" t="str">
        <f ca="1">IFERROR(__xludf.DUMMYFUNCTION("VLOOKUP($D233,IMPORTRANGE(""1F5N2lheBqU_ssv2fEg7XSiyl0_Jtf24RQubw3IWp7fc"",""'LC-2 BOM'!C2:AF1000""),AB$1,FALSE)"),"WFF LC-2 LO2 Storage Schematic - MP-104")</f>
        <v>WFF LC-2 LO2 Storage Schematic - MP-104</v>
      </c>
      <c r="AI240" s="40" t="str">
        <f ca="1">IFERROR(__xludf.DUMMYFUNCTION("VLOOKUP($D233,IMPORTRANGE(""1F5N2lheBqU_ssv2fEg7XSiyl0_Jtf24RQubw3IWp7fc"",""'LC-2 BOM'!C2:AF1000""),AB$1,FALSE)"),"WFF LC-2 LO2 Storage Schematic - MP-104")</f>
        <v>WFF LC-2 LO2 Storage Schematic - MP-104</v>
      </c>
      <c r="AJ240" s="40" t="str">
        <f ca="1">IFERROR(__xludf.DUMMYFUNCTION("VLOOKUP($D233,IMPORTRANGE(""1F5N2lheBqU_ssv2fEg7XSiyl0_Jtf24RQubw3IWp7fc"",""'LC-2 BOM'!C2:AF1000""),AB$1,FALSE)"),"WFF LC-2 LO2 Storage Schematic - MP-104")</f>
        <v>WFF LC-2 LO2 Storage Schematic - MP-104</v>
      </c>
      <c r="AK240" s="40" t="str">
        <f ca="1">IFERROR(__xludf.DUMMYFUNCTION("VLOOKUP($D233,IMPORTRANGE(""1F5N2lheBqU_ssv2fEg7XSiyl0_Jtf24RQubw3IWp7fc"",""'LC-2 BOM'!C2:AF1000""),AB$1,FALSE)"),"WFF LC-2 LO2 Storage Schematic - MP-104")</f>
        <v>WFF LC-2 LO2 Storage Schematic - MP-104</v>
      </c>
      <c r="AL240" s="40" t="str">
        <f ca="1">IFERROR(__xludf.DUMMYFUNCTION("VLOOKUP($D233,IMPORTRANGE(""1F5N2lheBqU_ssv2fEg7XSiyl0_Jtf24RQubw3IWp7fc"",""'LC-2 BOM'!C2:AF1000""),AB$1,FALSE)"),"WFF LC-2 LO2 Storage Schematic - MP-104")</f>
        <v>WFF LC-2 LO2 Storage Schematic - MP-104</v>
      </c>
      <c r="AM240" s="40" t="str">
        <f ca="1">IFERROR(__xludf.DUMMYFUNCTION("VLOOKUP($D233,IMPORTRANGE(""1F5N2lheBqU_ssv2fEg7XSiyl0_Jtf24RQubw3IWp7fc"",""'LC-2 BOM'!C2:AF1000""),AB$1,FALSE)"),"WFF LC-2 LO2 Storage Schematic - MP-104")</f>
        <v>WFF LC-2 LO2 Storage Schematic - MP-104</v>
      </c>
      <c r="AN240" s="40" t="str">
        <f ca="1">IFERROR(__xludf.DUMMYFUNCTION("VLOOKUP($D233,IMPORTRANGE(""1F5N2lheBqU_ssv2fEg7XSiyl0_Jtf24RQubw3IWp7fc"",""'LC-2 BOM'!C2:AF1000""),AB$1,FALSE)"),"WFF LC-2 LO2 Storage Schematic - MP-104")</f>
        <v>WFF LC-2 LO2 Storage Schematic - MP-104</v>
      </c>
      <c r="AO240" s="40" t="str">
        <f ca="1">IFERROR(__xludf.DUMMYFUNCTION("VLOOKUP($D233,IMPORTRANGE(""1F5N2lheBqU_ssv2fEg7XSiyl0_Jtf24RQubw3IWp7fc"",""'LC-2 BOM'!C2:AF1000""),AB$1,FALSE)"),"WFF LC-2 LO2 Storage Schematic - MP-104")</f>
        <v>WFF LC-2 LO2 Storage Schematic - MP-104</v>
      </c>
      <c r="AP240" s="40" t="str">
        <f ca="1">IFERROR(__xludf.DUMMYFUNCTION("VLOOKUP($D233,IMPORTRANGE(""1F5N2lheBqU_ssv2fEg7XSiyl0_Jtf24RQubw3IWp7fc"",""'LC-2 BOM'!C2:AF1000""),AB$1,FALSE)"),"WFF LC-2 LO2 Storage Schematic - MP-104")</f>
        <v>WFF LC-2 LO2 Storage Schematic - MP-104</v>
      </c>
      <c r="AQ240" s="40" t="str">
        <f ca="1">IFERROR(__xludf.DUMMYFUNCTION("VLOOKUP($D233,IMPORTRANGE(""1F5N2lheBqU_ssv2fEg7XSiyl0_Jtf24RQubw3IWp7fc"",""'LC-2 BOM'!C2:AF1000""),AB$1,FALSE)"),"WFF LC-2 LO2 Storage Schematic - MP-104")</f>
        <v>WFF LC-2 LO2 Storage Schematic - MP-104</v>
      </c>
      <c r="AR240" s="40" t="str">
        <f ca="1">IFERROR(__xludf.DUMMYFUNCTION("VLOOKUP($D233,IMPORTRANGE(""1F5N2lheBqU_ssv2fEg7XSiyl0_Jtf24RQubw3IWp7fc"",""'LC-2 BOM'!C2:AF1000""),AB$1,FALSE)"),"WFF LC-2 LO2 Storage Schematic - MP-104")</f>
        <v>WFF LC-2 LO2 Storage Schematic - MP-104</v>
      </c>
      <c r="AS240" s="40" t="str">
        <f ca="1">IFERROR(__xludf.DUMMYFUNCTION("VLOOKUP($D233,IMPORTRANGE(""1F5N2lheBqU_ssv2fEg7XSiyl0_Jtf24RQubw3IWp7fc"",""'LC-2 BOM'!C2:AF1000""),AB$1,FALSE)"),"WFF LC-2 LO2 Storage Schematic - MP-104")</f>
        <v>WFF LC-2 LO2 Storage Schematic - MP-104</v>
      </c>
      <c r="AT240" s="40" t="str">
        <f ca="1">IFERROR(__xludf.DUMMYFUNCTION("VLOOKUP($D233,IMPORTRANGE(""1F5N2lheBqU_ssv2fEg7XSiyl0_Jtf24RQubw3IWp7fc"",""'LC-2 BOM'!C2:AF1000""),AB$1,FALSE)"),"WFF LC-2 LO2 Storage Schematic - MP-104")</f>
        <v>WFF LC-2 LO2 Storage Schematic - MP-104</v>
      </c>
      <c r="AU240" s="40" t="str">
        <f ca="1">IFERROR(__xludf.DUMMYFUNCTION("VLOOKUP($D233,IMPORTRANGE(""1F5N2lheBqU_ssv2fEg7XSiyl0_Jtf24RQubw3IWp7fc"",""'LC-2 BOM'!C2:AF1000""),AB$1,FALSE)"),"WFF LC-2 LO2 Storage Schematic - MP-104")</f>
        <v>WFF LC-2 LO2 Storage Schematic - MP-104</v>
      </c>
      <c r="AV240" s="40" t="str">
        <f ca="1">IFERROR(__xludf.DUMMYFUNCTION("VLOOKUP($D233,IMPORTRANGE(""1F5N2lheBqU_ssv2fEg7XSiyl0_Jtf24RQubw3IWp7fc"",""'LC-2 BOM'!C2:AF1000""),AB$1,FALSE)"),"WFF LC-2 LO2 Storage Schematic - MP-104")</f>
        <v>WFF LC-2 LO2 Storage Schematic - MP-104</v>
      </c>
      <c r="AW240" s="40" t="str">
        <f ca="1">IFERROR(__xludf.DUMMYFUNCTION("VLOOKUP($D233,IMPORTRANGE(""1F5N2lheBqU_ssv2fEg7XSiyl0_Jtf24RQubw3IWp7fc"",""'LC-2 BOM'!C2:AF1000""),AB$1,FALSE)"),"WFF LC-2 LO2 Storage Schematic - MP-104")</f>
        <v>WFF LC-2 LO2 Storage Schematic - MP-104</v>
      </c>
      <c r="AX240" s="40" t="str">
        <f ca="1">IFERROR(__xludf.DUMMYFUNCTION("VLOOKUP($D233,IMPORTRANGE(""1F5N2lheBqU_ssv2fEg7XSiyl0_Jtf24RQubw3IWp7fc"",""'LC-2 BOM'!C2:AF1000""),AB$1,FALSE)"),"WFF LC-2 LO2 Storage Schematic - MP-104")</f>
        <v>WFF LC-2 LO2 Storage Schematic - MP-104</v>
      </c>
      <c r="AY240" s="40" t="str">
        <f ca="1">IFERROR(__xludf.DUMMYFUNCTION("VLOOKUP($D233,IMPORTRANGE(""1F5N2lheBqU_ssv2fEg7XSiyl0_Jtf24RQubw3IWp7fc"",""'LC-2 BOM'!C2:AF1000""),AB$1,FALSE)"),"WFF LC-2 LO2 Storage Schematic - MP-104")</f>
        <v>WFF LC-2 LO2 Storage Schematic - MP-104</v>
      </c>
      <c r="AZ240" s="40" t="str">
        <f ca="1">IFERROR(__xludf.DUMMYFUNCTION("VLOOKUP($D233,IMPORTRANGE(""1F5N2lheBqU_ssv2fEg7XSiyl0_Jtf24RQubw3IWp7fc"",""'LC-2 BOM'!C2:AF1000""),AB$1,FALSE)"),"WFF LC-2 LO2 Storage Schematic - MP-104")</f>
        <v>WFF LC-2 LO2 Storage Schematic - MP-104</v>
      </c>
      <c r="BA240" s="40" t="str">
        <f ca="1">IFERROR(__xludf.DUMMYFUNCTION("VLOOKUP($D233,IMPORTRANGE(""1F5N2lheBqU_ssv2fEg7XSiyl0_Jtf24RQubw3IWp7fc"",""'LC-2 BOM'!C2:AF1000""),AB$1,FALSE)"),"WFF LC-2 LO2 Storage Schematic - MP-104")</f>
        <v>WFF LC-2 LO2 Storage Schematic - MP-104</v>
      </c>
    </row>
    <row r="241" spans="1:53" ht="14.25">
      <c r="A241" s="119" t="str">
        <f>CONCATENATE(VLOOKUP(E241,Systems,2,FALSE),"-",VLOOKUP(F241,Subsystems,2,FALSE),"-",VLOOKUP(G241,Components,2,FALSE),"-",VLOOKUP(R241,Metrics,2,FALSE),"-",B241)</f>
        <v>LOX-LG-DVL-B-546</v>
      </c>
      <c r="B241" s="99">
        <v>546</v>
      </c>
      <c r="C241" s="99" t="s">
        <v>628</v>
      </c>
      <c r="D241" s="104" t="s">
        <v>629</v>
      </c>
      <c r="E241" s="99" t="s">
        <v>184</v>
      </c>
      <c r="F241" s="99" t="s">
        <v>333</v>
      </c>
      <c r="G241" s="99" t="s">
        <v>101</v>
      </c>
      <c r="H241" s="99" t="s">
        <v>102</v>
      </c>
      <c r="I241" s="100" t="str">
        <f>VLOOKUP(L241,InterfaceCards,2,FALSE)</f>
        <v>C2</v>
      </c>
      <c r="J241" s="39" t="str">
        <f>VLOOKUP(I241,'REF - Interface Cards'!$F$2:$G$11,2,FALSE)</f>
        <v>CB8</v>
      </c>
      <c r="K241" s="100">
        <f>VLOOKUP(L241,InterfaceCards,3,FALSE)</f>
        <v>4</v>
      </c>
      <c r="L241" s="99" t="s">
        <v>186</v>
      </c>
      <c r="M241" s="99">
        <v>27</v>
      </c>
      <c r="N241" s="96">
        <v>23</v>
      </c>
      <c r="O241" s="99" t="s">
        <v>187</v>
      </c>
      <c r="P241" s="99" t="s">
        <v>187</v>
      </c>
      <c r="Q241" s="99" t="s">
        <v>328</v>
      </c>
      <c r="R241" s="119" t="s">
        <v>105</v>
      </c>
      <c r="S241" s="119" t="s">
        <v>96</v>
      </c>
      <c r="T241" s="100"/>
      <c r="U241" s="205"/>
      <c r="V241" s="205" t="b">
        <v>0</v>
      </c>
      <c r="W241" s="115" t="str">
        <f>CONCATENATE(L241,":",N241)</f>
        <v>DO7:23</v>
      </c>
      <c r="X241" s="40" t="str">
        <f ca="1">IFERROR(__xludf.DUMMYFUNCTION("VLOOKUP($D119,IMPORTRANGE(""1F5N2lheBqU_ssv2fEg7XSiyl0_Jtf24RQubw3IWp7fc"",""'LC-2 BOM'!C2:AF1000""),X$1,FALSE)"),"05C360")</f>
        <v>05C360</v>
      </c>
      <c r="Y241" s="40" t="str">
        <f ca="1">IFERROR(__xludf.DUMMYFUNCTION("VLOOKUP($D234,IMPORTRANGE(""1zGeY54V42y3h6ga3LEauokEcjIAfHuNXKCYKLfLWtMI"",""'LC-2 BOM'!C2:AF900""),Y$1,FALSE)"),"Valve, Electronic Solenoid")</f>
        <v>Valve, Electronic Solenoid</v>
      </c>
      <c r="Z241" s="40" t="str">
        <f ca="1">IFERROR(__xludf.DUMMYFUNCTION("VLOOKUP($D234,IMPORTRANGE(""1zGeY54V42y3h6ga3LEauokEcjIAfHuNXKCYKLfLWtMI"",""'LC-2 BOM'!C2:AF900""),Y$1,FALSE)"),"Valve, Electronic Solenoid")</f>
        <v>Valve, Electronic Solenoid</v>
      </c>
      <c r="AA241" s="40" t="str">
        <f ca="1">IFERROR(__xludf.DUMMYFUNCTION("VLOOKUP($D234,IMPORTRANGE(""1zGeY54V42y3h6ga3LEauokEcjIAfHuNXKCYKLfLWtMI"",""'LC-2 BOM'!C2:AF900""),Y$1,FALSE)"),"Valve, Electronic Solenoid")</f>
        <v>Valve, Electronic Solenoid</v>
      </c>
      <c r="AB241" s="40" t="str">
        <f ca="1">IFERROR(__xludf.DUMMYFUNCTION("VLOOKUP($D234,IMPORTRANGE(""1F5N2lheBqU_ssv2fEg7XSiyl0_Jtf24RQubw3IWp7fc"",""'LC-2 BOM'!C2:AF1000""),AB$1,FALSE)"),"WFF LC-2 LO2 Storage Schematic - MP-104")</f>
        <v>WFF LC-2 LO2 Storage Schematic - MP-104</v>
      </c>
      <c r="AC241" s="40" t="str">
        <f ca="1">IFERROR(__xludf.DUMMYFUNCTION("VLOOKUP($D234,IMPORTRANGE(""1F5N2lheBqU_ssv2fEg7XSiyl0_Jtf24RQubw3IWp7fc"",""'LC-2 BOM'!C2:AF1000""),AB$1,FALSE)"),"WFF LC-2 LO2 Storage Schematic - MP-104")</f>
        <v>WFF LC-2 LO2 Storage Schematic - MP-104</v>
      </c>
      <c r="AD241" s="40" t="str">
        <f ca="1">IFERROR(__xludf.DUMMYFUNCTION("VLOOKUP($D234,IMPORTRANGE(""1F5N2lheBqU_ssv2fEg7XSiyl0_Jtf24RQubw3IWp7fc"",""'LC-2 BOM'!C2:AF1000""),AB$1,FALSE)"),"WFF LC-2 LO2 Storage Schematic - MP-104")</f>
        <v>WFF LC-2 LO2 Storage Schematic - MP-104</v>
      </c>
      <c r="AE241" s="40" t="str">
        <f ca="1">IFERROR(__xludf.DUMMYFUNCTION("VLOOKUP($D234,IMPORTRANGE(""1F5N2lheBqU_ssv2fEg7XSiyl0_Jtf24RQubw3IWp7fc"",""'LC-2 BOM'!C2:AF1000""),AB$1,FALSE)"),"WFF LC-2 LO2 Storage Schematic - MP-104")</f>
        <v>WFF LC-2 LO2 Storage Schematic - MP-104</v>
      </c>
      <c r="AF241" s="40" t="str">
        <f ca="1">IFERROR(__xludf.DUMMYFUNCTION("VLOOKUP($D234,IMPORTRANGE(""1F5N2lheBqU_ssv2fEg7XSiyl0_Jtf24RQubw3IWp7fc"",""'LC-2 BOM'!C2:AF1000""),AB$1,FALSE)"),"WFF LC-2 LO2 Storage Schematic - MP-104")</f>
        <v>WFF LC-2 LO2 Storage Schematic - MP-104</v>
      </c>
      <c r="AG241" s="40" t="str">
        <f ca="1">IFERROR(__xludf.DUMMYFUNCTION("VLOOKUP($D234,IMPORTRANGE(""1F5N2lheBqU_ssv2fEg7XSiyl0_Jtf24RQubw3IWp7fc"",""'LC-2 BOM'!C2:AF1000""),AB$1,FALSE)"),"WFF LC-2 LO2 Storage Schematic - MP-104")</f>
        <v>WFF LC-2 LO2 Storage Schematic - MP-104</v>
      </c>
      <c r="AH241" s="40" t="str">
        <f ca="1">IFERROR(__xludf.DUMMYFUNCTION("VLOOKUP($D234,IMPORTRANGE(""1F5N2lheBqU_ssv2fEg7XSiyl0_Jtf24RQubw3IWp7fc"",""'LC-2 BOM'!C2:AF1000""),AB$1,FALSE)"),"WFF LC-2 LO2 Storage Schematic - MP-104")</f>
        <v>WFF LC-2 LO2 Storage Schematic - MP-104</v>
      </c>
      <c r="AI241" s="40" t="str">
        <f ca="1">IFERROR(__xludf.DUMMYFUNCTION("VLOOKUP($D234,IMPORTRANGE(""1F5N2lheBqU_ssv2fEg7XSiyl0_Jtf24RQubw3IWp7fc"",""'LC-2 BOM'!C2:AF1000""),AB$1,FALSE)"),"WFF LC-2 LO2 Storage Schematic - MP-104")</f>
        <v>WFF LC-2 LO2 Storage Schematic - MP-104</v>
      </c>
      <c r="AJ241" s="40" t="str">
        <f ca="1">IFERROR(__xludf.DUMMYFUNCTION("VLOOKUP($D234,IMPORTRANGE(""1F5N2lheBqU_ssv2fEg7XSiyl0_Jtf24RQubw3IWp7fc"",""'LC-2 BOM'!C2:AF1000""),AB$1,FALSE)"),"WFF LC-2 LO2 Storage Schematic - MP-104")</f>
        <v>WFF LC-2 LO2 Storage Schematic - MP-104</v>
      </c>
      <c r="AK241" s="40" t="str">
        <f ca="1">IFERROR(__xludf.DUMMYFUNCTION("VLOOKUP($D234,IMPORTRANGE(""1F5N2lheBqU_ssv2fEg7XSiyl0_Jtf24RQubw3IWp7fc"",""'LC-2 BOM'!C2:AF1000""),AB$1,FALSE)"),"WFF LC-2 LO2 Storage Schematic - MP-104")</f>
        <v>WFF LC-2 LO2 Storage Schematic - MP-104</v>
      </c>
      <c r="AL241" s="40" t="str">
        <f ca="1">IFERROR(__xludf.DUMMYFUNCTION("VLOOKUP($D234,IMPORTRANGE(""1F5N2lheBqU_ssv2fEg7XSiyl0_Jtf24RQubw3IWp7fc"",""'LC-2 BOM'!C2:AF1000""),AB$1,FALSE)"),"WFF LC-2 LO2 Storage Schematic - MP-104")</f>
        <v>WFF LC-2 LO2 Storage Schematic - MP-104</v>
      </c>
      <c r="AM241" s="40" t="str">
        <f ca="1">IFERROR(__xludf.DUMMYFUNCTION("VLOOKUP($D234,IMPORTRANGE(""1F5N2lheBqU_ssv2fEg7XSiyl0_Jtf24RQubw3IWp7fc"",""'LC-2 BOM'!C2:AF1000""),AB$1,FALSE)"),"WFF LC-2 LO2 Storage Schematic - MP-104")</f>
        <v>WFF LC-2 LO2 Storage Schematic - MP-104</v>
      </c>
      <c r="AN241" s="40" t="str">
        <f ca="1">IFERROR(__xludf.DUMMYFUNCTION("VLOOKUP($D234,IMPORTRANGE(""1F5N2lheBqU_ssv2fEg7XSiyl0_Jtf24RQubw3IWp7fc"",""'LC-2 BOM'!C2:AF1000""),AB$1,FALSE)"),"WFF LC-2 LO2 Storage Schematic - MP-104")</f>
        <v>WFF LC-2 LO2 Storage Schematic - MP-104</v>
      </c>
      <c r="AO241" s="40" t="str">
        <f ca="1">IFERROR(__xludf.DUMMYFUNCTION("VLOOKUP($D234,IMPORTRANGE(""1F5N2lheBqU_ssv2fEg7XSiyl0_Jtf24RQubw3IWp7fc"",""'LC-2 BOM'!C2:AF1000""),AB$1,FALSE)"),"WFF LC-2 LO2 Storage Schematic - MP-104")</f>
        <v>WFF LC-2 LO2 Storage Schematic - MP-104</v>
      </c>
      <c r="AP241" s="40" t="str">
        <f ca="1">IFERROR(__xludf.DUMMYFUNCTION("VLOOKUP($D234,IMPORTRANGE(""1F5N2lheBqU_ssv2fEg7XSiyl0_Jtf24RQubw3IWp7fc"",""'LC-2 BOM'!C2:AF1000""),AB$1,FALSE)"),"WFF LC-2 LO2 Storage Schematic - MP-104")</f>
        <v>WFF LC-2 LO2 Storage Schematic - MP-104</v>
      </c>
      <c r="AQ241" s="40" t="str">
        <f ca="1">IFERROR(__xludf.DUMMYFUNCTION("VLOOKUP($D234,IMPORTRANGE(""1F5N2lheBqU_ssv2fEg7XSiyl0_Jtf24RQubw3IWp7fc"",""'LC-2 BOM'!C2:AF1000""),AB$1,FALSE)"),"WFF LC-2 LO2 Storage Schematic - MP-104")</f>
        <v>WFF LC-2 LO2 Storage Schematic - MP-104</v>
      </c>
      <c r="AR241" s="40" t="str">
        <f ca="1">IFERROR(__xludf.DUMMYFUNCTION("VLOOKUP($D234,IMPORTRANGE(""1F5N2lheBqU_ssv2fEg7XSiyl0_Jtf24RQubw3IWp7fc"",""'LC-2 BOM'!C2:AF1000""),AB$1,FALSE)"),"WFF LC-2 LO2 Storage Schematic - MP-104")</f>
        <v>WFF LC-2 LO2 Storage Schematic - MP-104</v>
      </c>
      <c r="AS241" s="40" t="str">
        <f ca="1">IFERROR(__xludf.DUMMYFUNCTION("VLOOKUP($D234,IMPORTRANGE(""1F5N2lheBqU_ssv2fEg7XSiyl0_Jtf24RQubw3IWp7fc"",""'LC-2 BOM'!C2:AF1000""),AB$1,FALSE)"),"WFF LC-2 LO2 Storage Schematic - MP-104")</f>
        <v>WFF LC-2 LO2 Storage Schematic - MP-104</v>
      </c>
      <c r="AT241" s="40" t="str">
        <f ca="1">IFERROR(__xludf.DUMMYFUNCTION("VLOOKUP($D234,IMPORTRANGE(""1F5N2lheBqU_ssv2fEg7XSiyl0_Jtf24RQubw3IWp7fc"",""'LC-2 BOM'!C2:AF1000""),AB$1,FALSE)"),"WFF LC-2 LO2 Storage Schematic - MP-104")</f>
        <v>WFF LC-2 LO2 Storage Schematic - MP-104</v>
      </c>
      <c r="AU241" s="40" t="str">
        <f ca="1">IFERROR(__xludf.DUMMYFUNCTION("VLOOKUP($D234,IMPORTRANGE(""1F5N2lheBqU_ssv2fEg7XSiyl0_Jtf24RQubw3IWp7fc"",""'LC-2 BOM'!C2:AF1000""),AB$1,FALSE)"),"WFF LC-2 LO2 Storage Schematic - MP-104")</f>
        <v>WFF LC-2 LO2 Storage Schematic - MP-104</v>
      </c>
      <c r="AV241" s="40" t="str">
        <f ca="1">IFERROR(__xludf.DUMMYFUNCTION("VLOOKUP($D234,IMPORTRANGE(""1F5N2lheBqU_ssv2fEg7XSiyl0_Jtf24RQubw3IWp7fc"",""'LC-2 BOM'!C2:AF1000""),AB$1,FALSE)"),"WFF LC-2 LO2 Storage Schematic - MP-104")</f>
        <v>WFF LC-2 LO2 Storage Schematic - MP-104</v>
      </c>
      <c r="AW241" s="40" t="str">
        <f ca="1">IFERROR(__xludf.DUMMYFUNCTION("VLOOKUP($D234,IMPORTRANGE(""1F5N2lheBqU_ssv2fEg7XSiyl0_Jtf24RQubw3IWp7fc"",""'LC-2 BOM'!C2:AF1000""),AB$1,FALSE)"),"WFF LC-2 LO2 Storage Schematic - MP-104")</f>
        <v>WFF LC-2 LO2 Storage Schematic - MP-104</v>
      </c>
      <c r="AX241" s="40" t="str">
        <f ca="1">IFERROR(__xludf.DUMMYFUNCTION("VLOOKUP($D234,IMPORTRANGE(""1F5N2lheBqU_ssv2fEg7XSiyl0_Jtf24RQubw3IWp7fc"",""'LC-2 BOM'!C2:AF1000""),AB$1,FALSE)"),"WFF LC-2 LO2 Storage Schematic - MP-104")</f>
        <v>WFF LC-2 LO2 Storage Schematic - MP-104</v>
      </c>
      <c r="AY241" s="40" t="str">
        <f ca="1">IFERROR(__xludf.DUMMYFUNCTION("VLOOKUP($D234,IMPORTRANGE(""1F5N2lheBqU_ssv2fEg7XSiyl0_Jtf24RQubw3IWp7fc"",""'LC-2 BOM'!C2:AF1000""),AB$1,FALSE)"),"WFF LC-2 LO2 Storage Schematic - MP-104")</f>
        <v>WFF LC-2 LO2 Storage Schematic - MP-104</v>
      </c>
      <c r="AZ241" s="40" t="str">
        <f ca="1">IFERROR(__xludf.DUMMYFUNCTION("VLOOKUP($D234,IMPORTRANGE(""1F5N2lheBqU_ssv2fEg7XSiyl0_Jtf24RQubw3IWp7fc"",""'LC-2 BOM'!C2:AF1000""),AB$1,FALSE)"),"WFF LC-2 LO2 Storage Schematic - MP-104")</f>
        <v>WFF LC-2 LO2 Storage Schematic - MP-104</v>
      </c>
      <c r="BA241" s="40" t="str">
        <f ca="1">IFERROR(__xludf.DUMMYFUNCTION("VLOOKUP($D234,IMPORTRANGE(""1F5N2lheBqU_ssv2fEg7XSiyl0_Jtf24RQubw3IWp7fc"",""'LC-2 BOM'!C2:AF1000""),AB$1,FALSE)"),"WFF LC-2 LO2 Storage Schematic - MP-104")</f>
        <v>WFF LC-2 LO2 Storage Schematic - MP-104</v>
      </c>
    </row>
    <row r="242" spans="1:53" ht="14.25">
      <c r="A242" s="119" t="str">
        <f>CONCATENATE(VLOOKUP(E242,Systems,2,FALSE),"-",VLOOKUP(F242,Subsystems,2,FALSE),"-",VLOOKUP(G242,Components,2,FALSE),"-",VLOOKUP(R242,Metrics,2,FALSE),"-",B242)</f>
        <v>LOX-LG-DVL-B-547</v>
      </c>
      <c r="B242" s="99">
        <v>547</v>
      </c>
      <c r="C242" s="99" t="s">
        <v>630</v>
      </c>
      <c r="D242" s="104" t="s">
        <v>631</v>
      </c>
      <c r="E242" s="99" t="s">
        <v>184</v>
      </c>
      <c r="F242" s="99" t="s">
        <v>333</v>
      </c>
      <c r="G242" s="99" t="s">
        <v>101</v>
      </c>
      <c r="H242" s="99" t="s">
        <v>102</v>
      </c>
      <c r="I242" s="100" t="str">
        <f>VLOOKUP(L242,InterfaceCards,2,FALSE)</f>
        <v>C2</v>
      </c>
      <c r="J242" s="39" t="str">
        <f>VLOOKUP(I242,'REF - Interface Cards'!$F$2:$G$11,2,FALSE)</f>
        <v>CB8</v>
      </c>
      <c r="K242" s="100">
        <f>VLOOKUP(L242,InterfaceCards,3,FALSE)</f>
        <v>4</v>
      </c>
      <c r="L242" s="99" t="s">
        <v>186</v>
      </c>
      <c r="M242" s="99">
        <v>30</v>
      </c>
      <c r="N242" s="96">
        <v>24</v>
      </c>
      <c r="O242" s="99" t="s">
        <v>187</v>
      </c>
      <c r="P242" s="99" t="s">
        <v>187</v>
      </c>
      <c r="Q242" s="99" t="s">
        <v>328</v>
      </c>
      <c r="R242" s="119" t="s">
        <v>105</v>
      </c>
      <c r="S242" s="119" t="s">
        <v>96</v>
      </c>
      <c r="T242" s="100"/>
      <c r="U242" s="205"/>
      <c r="V242" s="205" t="b">
        <v>0</v>
      </c>
      <c r="W242" s="115" t="str">
        <f>CONCATENATE(L242,":",N242)</f>
        <v>DO7:24</v>
      </c>
      <c r="X242" s="40" t="str">
        <f ca="1">IFERROR(__xludf.DUMMYFUNCTION("VLOOKUP($D119,IMPORTRANGE(""1F5N2lheBqU_ssv2fEg7XSiyl0_Jtf24RQubw3IWp7fc"",""'LC-2 BOM'!C2:AF1000""),X$1,FALSE)"),"05C360")</f>
        <v>05C360</v>
      </c>
      <c r="Y242" s="40" t="str">
        <f ca="1">IFERROR(__xludf.DUMMYFUNCTION("VLOOKUP($D235,IMPORTRANGE(""1zGeY54V42y3h6ga3LEauokEcjIAfHuNXKCYKLfLWtMI"",""'LC-2 BOM'!C2:AF900""),Y$1,FALSE)"),"Valve, Electronic Solenoid")</f>
        <v>Valve, Electronic Solenoid</v>
      </c>
      <c r="Z242" s="40" t="str">
        <f ca="1">IFERROR(__xludf.DUMMYFUNCTION("VLOOKUP($D235,IMPORTRANGE(""1zGeY54V42y3h6ga3LEauokEcjIAfHuNXKCYKLfLWtMI"",""'LC-2 BOM'!C2:AF900""),Y$1,FALSE)"),"Valve, Electronic Solenoid")</f>
        <v>Valve, Electronic Solenoid</v>
      </c>
      <c r="AA242" s="40" t="str">
        <f ca="1">IFERROR(__xludf.DUMMYFUNCTION("VLOOKUP($D235,IMPORTRANGE(""1zGeY54V42y3h6ga3LEauokEcjIAfHuNXKCYKLfLWtMI"",""'LC-2 BOM'!C2:AF900""),Y$1,FALSE)"),"Valve, Electronic Solenoid")</f>
        <v>Valve, Electronic Solenoid</v>
      </c>
      <c r="AB242" s="40" t="str">
        <f ca="1">IFERROR(__xludf.DUMMYFUNCTION("VLOOKUP($D235,IMPORTRANGE(""1F5N2lheBqU_ssv2fEg7XSiyl0_Jtf24RQubw3IWp7fc"",""'LC-2 BOM'!C2:AF1000""),AB$1,FALSE)"),"WFF LC-2 LO2 Storage Schematic - MP-104")</f>
        <v>WFF LC-2 LO2 Storage Schematic - MP-104</v>
      </c>
      <c r="AC242" s="40" t="str">
        <f ca="1">IFERROR(__xludf.DUMMYFUNCTION("VLOOKUP($D235,IMPORTRANGE(""1F5N2lheBqU_ssv2fEg7XSiyl0_Jtf24RQubw3IWp7fc"",""'LC-2 BOM'!C2:AF1000""),AB$1,FALSE)"),"WFF LC-2 LO2 Storage Schematic - MP-104")</f>
        <v>WFF LC-2 LO2 Storage Schematic - MP-104</v>
      </c>
      <c r="AD242" s="40" t="str">
        <f ca="1">IFERROR(__xludf.DUMMYFUNCTION("VLOOKUP($D235,IMPORTRANGE(""1F5N2lheBqU_ssv2fEg7XSiyl0_Jtf24RQubw3IWp7fc"",""'LC-2 BOM'!C2:AF1000""),AB$1,FALSE)"),"WFF LC-2 LO2 Storage Schematic - MP-104")</f>
        <v>WFF LC-2 LO2 Storage Schematic - MP-104</v>
      </c>
      <c r="AE242" s="40" t="str">
        <f ca="1">IFERROR(__xludf.DUMMYFUNCTION("VLOOKUP($D235,IMPORTRANGE(""1F5N2lheBqU_ssv2fEg7XSiyl0_Jtf24RQubw3IWp7fc"",""'LC-2 BOM'!C2:AF1000""),AB$1,FALSE)"),"WFF LC-2 LO2 Storage Schematic - MP-104")</f>
        <v>WFF LC-2 LO2 Storage Schematic - MP-104</v>
      </c>
      <c r="AF242" s="40" t="str">
        <f ca="1">IFERROR(__xludf.DUMMYFUNCTION("VLOOKUP($D235,IMPORTRANGE(""1F5N2lheBqU_ssv2fEg7XSiyl0_Jtf24RQubw3IWp7fc"",""'LC-2 BOM'!C2:AF1000""),AB$1,FALSE)"),"WFF LC-2 LO2 Storage Schematic - MP-104")</f>
        <v>WFF LC-2 LO2 Storage Schematic - MP-104</v>
      </c>
      <c r="AG242" s="40" t="str">
        <f ca="1">IFERROR(__xludf.DUMMYFUNCTION("VLOOKUP($D235,IMPORTRANGE(""1F5N2lheBqU_ssv2fEg7XSiyl0_Jtf24RQubw3IWp7fc"",""'LC-2 BOM'!C2:AF1000""),AB$1,FALSE)"),"WFF LC-2 LO2 Storage Schematic - MP-104")</f>
        <v>WFF LC-2 LO2 Storage Schematic - MP-104</v>
      </c>
      <c r="AH242" s="40" t="str">
        <f ca="1">IFERROR(__xludf.DUMMYFUNCTION("VLOOKUP($D235,IMPORTRANGE(""1F5N2lheBqU_ssv2fEg7XSiyl0_Jtf24RQubw3IWp7fc"",""'LC-2 BOM'!C2:AF1000""),AB$1,FALSE)"),"WFF LC-2 LO2 Storage Schematic - MP-104")</f>
        <v>WFF LC-2 LO2 Storage Schematic - MP-104</v>
      </c>
      <c r="AI242" s="40" t="str">
        <f ca="1">IFERROR(__xludf.DUMMYFUNCTION("VLOOKUP($D235,IMPORTRANGE(""1F5N2lheBqU_ssv2fEg7XSiyl0_Jtf24RQubw3IWp7fc"",""'LC-2 BOM'!C2:AF1000""),AB$1,FALSE)"),"WFF LC-2 LO2 Storage Schematic - MP-104")</f>
        <v>WFF LC-2 LO2 Storage Schematic - MP-104</v>
      </c>
      <c r="AJ242" s="40" t="str">
        <f ca="1">IFERROR(__xludf.DUMMYFUNCTION("VLOOKUP($D235,IMPORTRANGE(""1F5N2lheBqU_ssv2fEg7XSiyl0_Jtf24RQubw3IWp7fc"",""'LC-2 BOM'!C2:AF1000""),AB$1,FALSE)"),"WFF LC-2 LO2 Storage Schematic - MP-104")</f>
        <v>WFF LC-2 LO2 Storage Schematic - MP-104</v>
      </c>
      <c r="AK242" s="40" t="str">
        <f ca="1">IFERROR(__xludf.DUMMYFUNCTION("VLOOKUP($D235,IMPORTRANGE(""1F5N2lheBqU_ssv2fEg7XSiyl0_Jtf24RQubw3IWp7fc"",""'LC-2 BOM'!C2:AF1000""),AB$1,FALSE)"),"WFF LC-2 LO2 Storage Schematic - MP-104")</f>
        <v>WFF LC-2 LO2 Storage Schematic - MP-104</v>
      </c>
      <c r="AL242" s="40" t="str">
        <f ca="1">IFERROR(__xludf.DUMMYFUNCTION("VLOOKUP($D235,IMPORTRANGE(""1F5N2lheBqU_ssv2fEg7XSiyl0_Jtf24RQubw3IWp7fc"",""'LC-2 BOM'!C2:AF1000""),AB$1,FALSE)"),"WFF LC-2 LO2 Storage Schematic - MP-104")</f>
        <v>WFF LC-2 LO2 Storage Schematic - MP-104</v>
      </c>
      <c r="AM242" s="40" t="str">
        <f ca="1">IFERROR(__xludf.DUMMYFUNCTION("VLOOKUP($D235,IMPORTRANGE(""1F5N2lheBqU_ssv2fEg7XSiyl0_Jtf24RQubw3IWp7fc"",""'LC-2 BOM'!C2:AF1000""),AB$1,FALSE)"),"WFF LC-2 LO2 Storage Schematic - MP-104")</f>
        <v>WFF LC-2 LO2 Storage Schematic - MP-104</v>
      </c>
      <c r="AN242" s="40" t="str">
        <f ca="1">IFERROR(__xludf.DUMMYFUNCTION("VLOOKUP($D235,IMPORTRANGE(""1F5N2lheBqU_ssv2fEg7XSiyl0_Jtf24RQubw3IWp7fc"",""'LC-2 BOM'!C2:AF1000""),AB$1,FALSE)"),"WFF LC-2 LO2 Storage Schematic - MP-104")</f>
        <v>WFF LC-2 LO2 Storage Schematic - MP-104</v>
      </c>
      <c r="AO242" s="40" t="str">
        <f ca="1">IFERROR(__xludf.DUMMYFUNCTION("VLOOKUP($D235,IMPORTRANGE(""1F5N2lheBqU_ssv2fEg7XSiyl0_Jtf24RQubw3IWp7fc"",""'LC-2 BOM'!C2:AF1000""),AB$1,FALSE)"),"WFF LC-2 LO2 Storage Schematic - MP-104")</f>
        <v>WFF LC-2 LO2 Storage Schematic - MP-104</v>
      </c>
      <c r="AP242" s="40" t="str">
        <f ca="1">IFERROR(__xludf.DUMMYFUNCTION("VLOOKUP($D235,IMPORTRANGE(""1F5N2lheBqU_ssv2fEg7XSiyl0_Jtf24RQubw3IWp7fc"",""'LC-2 BOM'!C2:AF1000""),AB$1,FALSE)"),"WFF LC-2 LO2 Storage Schematic - MP-104")</f>
        <v>WFF LC-2 LO2 Storage Schematic - MP-104</v>
      </c>
      <c r="AQ242" s="40" t="str">
        <f ca="1">IFERROR(__xludf.DUMMYFUNCTION("VLOOKUP($D235,IMPORTRANGE(""1F5N2lheBqU_ssv2fEg7XSiyl0_Jtf24RQubw3IWp7fc"",""'LC-2 BOM'!C2:AF1000""),AB$1,FALSE)"),"WFF LC-2 LO2 Storage Schematic - MP-104")</f>
        <v>WFF LC-2 LO2 Storage Schematic - MP-104</v>
      </c>
      <c r="AR242" s="40" t="str">
        <f ca="1">IFERROR(__xludf.DUMMYFUNCTION("VLOOKUP($D235,IMPORTRANGE(""1F5N2lheBqU_ssv2fEg7XSiyl0_Jtf24RQubw3IWp7fc"",""'LC-2 BOM'!C2:AF1000""),AB$1,FALSE)"),"WFF LC-2 LO2 Storage Schematic - MP-104")</f>
        <v>WFF LC-2 LO2 Storage Schematic - MP-104</v>
      </c>
      <c r="AS242" s="40" t="str">
        <f ca="1">IFERROR(__xludf.DUMMYFUNCTION("VLOOKUP($D235,IMPORTRANGE(""1F5N2lheBqU_ssv2fEg7XSiyl0_Jtf24RQubw3IWp7fc"",""'LC-2 BOM'!C2:AF1000""),AB$1,FALSE)"),"WFF LC-2 LO2 Storage Schematic - MP-104")</f>
        <v>WFF LC-2 LO2 Storage Schematic - MP-104</v>
      </c>
      <c r="AT242" s="40" t="str">
        <f ca="1">IFERROR(__xludf.DUMMYFUNCTION("VLOOKUP($D235,IMPORTRANGE(""1F5N2lheBqU_ssv2fEg7XSiyl0_Jtf24RQubw3IWp7fc"",""'LC-2 BOM'!C2:AF1000""),AB$1,FALSE)"),"WFF LC-2 LO2 Storage Schematic - MP-104")</f>
        <v>WFF LC-2 LO2 Storage Schematic - MP-104</v>
      </c>
      <c r="AU242" s="40" t="str">
        <f ca="1">IFERROR(__xludf.DUMMYFUNCTION("VLOOKUP($D235,IMPORTRANGE(""1F5N2lheBqU_ssv2fEg7XSiyl0_Jtf24RQubw3IWp7fc"",""'LC-2 BOM'!C2:AF1000""),AB$1,FALSE)"),"WFF LC-2 LO2 Storage Schematic - MP-104")</f>
        <v>WFF LC-2 LO2 Storage Schematic - MP-104</v>
      </c>
      <c r="AV242" s="40" t="str">
        <f ca="1">IFERROR(__xludf.DUMMYFUNCTION("VLOOKUP($D235,IMPORTRANGE(""1F5N2lheBqU_ssv2fEg7XSiyl0_Jtf24RQubw3IWp7fc"",""'LC-2 BOM'!C2:AF1000""),AB$1,FALSE)"),"WFF LC-2 LO2 Storage Schematic - MP-104")</f>
        <v>WFF LC-2 LO2 Storage Schematic - MP-104</v>
      </c>
      <c r="AW242" s="40" t="str">
        <f ca="1">IFERROR(__xludf.DUMMYFUNCTION("VLOOKUP($D235,IMPORTRANGE(""1F5N2lheBqU_ssv2fEg7XSiyl0_Jtf24RQubw3IWp7fc"",""'LC-2 BOM'!C2:AF1000""),AB$1,FALSE)"),"WFF LC-2 LO2 Storage Schematic - MP-104")</f>
        <v>WFF LC-2 LO2 Storage Schematic - MP-104</v>
      </c>
      <c r="AX242" s="40" t="str">
        <f ca="1">IFERROR(__xludf.DUMMYFUNCTION("VLOOKUP($D235,IMPORTRANGE(""1F5N2lheBqU_ssv2fEg7XSiyl0_Jtf24RQubw3IWp7fc"",""'LC-2 BOM'!C2:AF1000""),AB$1,FALSE)"),"WFF LC-2 LO2 Storage Schematic - MP-104")</f>
        <v>WFF LC-2 LO2 Storage Schematic - MP-104</v>
      </c>
      <c r="AY242" s="40" t="str">
        <f ca="1">IFERROR(__xludf.DUMMYFUNCTION("VLOOKUP($D235,IMPORTRANGE(""1F5N2lheBqU_ssv2fEg7XSiyl0_Jtf24RQubw3IWp7fc"",""'LC-2 BOM'!C2:AF1000""),AB$1,FALSE)"),"WFF LC-2 LO2 Storage Schematic - MP-104")</f>
        <v>WFF LC-2 LO2 Storage Schematic - MP-104</v>
      </c>
      <c r="AZ242" s="40" t="str">
        <f ca="1">IFERROR(__xludf.DUMMYFUNCTION("VLOOKUP($D235,IMPORTRANGE(""1F5N2lheBqU_ssv2fEg7XSiyl0_Jtf24RQubw3IWp7fc"",""'LC-2 BOM'!C2:AF1000""),AB$1,FALSE)"),"WFF LC-2 LO2 Storage Schematic - MP-104")</f>
        <v>WFF LC-2 LO2 Storage Schematic - MP-104</v>
      </c>
      <c r="BA242" s="40" t="str">
        <f ca="1">IFERROR(__xludf.DUMMYFUNCTION("VLOOKUP($D235,IMPORTRANGE(""1F5N2lheBqU_ssv2fEg7XSiyl0_Jtf24RQubw3IWp7fc"",""'LC-2 BOM'!C2:AF1000""),AB$1,FALSE)"),"WFF LC-2 LO2 Storage Schematic - MP-104")</f>
        <v>WFF LC-2 LO2 Storage Schematic - MP-104</v>
      </c>
    </row>
    <row r="243" spans="1:53" ht="14.25">
      <c r="A243" s="119" t="str">
        <f>CONCATENATE(VLOOKUP(E243,Systems,2,FALSE),"-",VLOOKUP(F243,Subsystems,2,FALSE),"-",VLOOKUP(G243,Components,2,FALSE),"-",VLOOKUP(R243,Metrics,2,FALSE),"-",B243)</f>
        <v>HVAC-FAR-FM-MFs-466</v>
      </c>
      <c r="B243" s="100">
        <v>466</v>
      </c>
      <c r="C243" s="99" t="s">
        <v>632</v>
      </c>
      <c r="D243" s="103" t="s">
        <v>633</v>
      </c>
      <c r="E243" s="99" t="s">
        <v>431</v>
      </c>
      <c r="F243" s="99" t="s">
        <v>432</v>
      </c>
      <c r="G243" s="99" t="s">
        <v>168</v>
      </c>
      <c r="H243" s="99" t="s">
        <v>147</v>
      </c>
      <c r="I243" s="100" t="str">
        <f>VLOOKUP(L243,InterfaceCards,2,FALSE)</f>
        <v>N1</v>
      </c>
      <c r="J243" s="39" t="str">
        <f>VLOOKUP(I243,'REF - Interface Cards'!$F$2:$G$11,2,FALSE)</f>
        <v>CB2</v>
      </c>
      <c r="K243" s="267">
        <f>VLOOKUP(L243,InterfaceCards,3,FALSE)</f>
        <v>3</v>
      </c>
      <c r="L243" s="99" t="s">
        <v>260</v>
      </c>
      <c r="M243" s="110">
        <v>8</v>
      </c>
      <c r="N243" s="200" t="s">
        <v>98</v>
      </c>
      <c r="O243" s="99" t="s">
        <v>247</v>
      </c>
      <c r="P243" s="99" t="s">
        <v>335</v>
      </c>
      <c r="Q243" s="205"/>
      <c r="R243" s="268" t="s">
        <v>329</v>
      </c>
      <c r="S243" s="119" t="s">
        <v>330</v>
      </c>
      <c r="T243" s="100"/>
      <c r="U243" s="205"/>
      <c r="V243" s="205" t="b">
        <v>0</v>
      </c>
      <c r="W243" s="115" t="str">
        <f>CONCATENATE(L243,":",N243)</f>
        <v>AI2:07</v>
      </c>
      <c r="X243" s="40" t="str">
        <f ca="1">IFERROR(__xludf.DUMMYFUNCTION("VLOOKUP($D119,IMPORTRANGE(""1F5N2lheBqU_ssv2fEg7XSiyl0_Jtf24RQubw3IWp7fc"",""'LC-2 BOM'!C2:AF1000""),X$1,FALSE)"),"05C360")</f>
        <v>05C360</v>
      </c>
      <c r="Y243" s="40" t="str">
        <f ca="1">IFERROR(__xludf.DUMMYFUNCTION("VLOOKUP($D374,IMPORTRANGE(""1zGeY54V42y3h6ga3LEauokEcjIAfHuNXKCYKLfLWtMI"",""'LC-2 BOM'!C2:AF900""),Y$1,FALSE)"),"Flow Meter")</f>
        <v>Flow Meter</v>
      </c>
      <c r="Z243" s="40" t="str">
        <f ca="1">IFERROR(__xludf.DUMMYFUNCTION("VLOOKUP($D374,IMPORTRANGE(""1zGeY54V42y3h6ga3LEauokEcjIAfHuNXKCYKLfLWtMI"",""'LC-2 BOM'!C2:AF900""),Y$1,FALSE)"),"Flow Meter")</f>
        <v>Flow Meter</v>
      </c>
      <c r="AA243" s="40" t="str">
        <f ca="1">IFERROR(__xludf.DUMMYFUNCTION("VLOOKUP($D374,IMPORTRANGE(""1zGeY54V42y3h6ga3LEauokEcjIAfHuNXKCYKLfLWtMI"",""'LC-2 BOM'!C2:AF900""),Y$1,FALSE)"),"Flow Meter")</f>
        <v>Flow Meter</v>
      </c>
      <c r="AB243" s="40" t="str">
        <f ca="1">IFERROR(__xludf.DUMMYFUNCTION("VLOOKUP($D374,IMPORTRANGE(""1F5N2lheBqU_ssv2fEg7XSiyl0_Jtf24RQubw3IWp7fc"",""'LC-2 BOM'!C2:AF1000""),AB$1,FALSE)"),"WFF LC-2 GN2 HVAC/ECS - MP-109")</f>
        <v>WFF LC-2 GN2 HVAC/ECS - MP-109</v>
      </c>
      <c r="AC243" s="40" t="str">
        <f ca="1">IFERROR(__xludf.DUMMYFUNCTION("VLOOKUP($D374,IMPORTRANGE(""1F5N2lheBqU_ssv2fEg7XSiyl0_Jtf24RQubw3IWp7fc"",""'LC-2 BOM'!C2:AF1000""),AB$1,FALSE)"),"WFF LC-2 GN2 HVAC/ECS - MP-109")</f>
        <v>WFF LC-2 GN2 HVAC/ECS - MP-109</v>
      </c>
      <c r="AD243" s="40" t="str">
        <f ca="1">IFERROR(__xludf.DUMMYFUNCTION("VLOOKUP($D374,IMPORTRANGE(""1F5N2lheBqU_ssv2fEg7XSiyl0_Jtf24RQubw3IWp7fc"",""'LC-2 BOM'!C2:AF1000""),AB$1,FALSE)"),"WFF LC-2 GN2 HVAC/ECS - MP-109")</f>
        <v>WFF LC-2 GN2 HVAC/ECS - MP-109</v>
      </c>
      <c r="AE243" s="40" t="str">
        <f ca="1">IFERROR(__xludf.DUMMYFUNCTION("VLOOKUP($D374,IMPORTRANGE(""1F5N2lheBqU_ssv2fEg7XSiyl0_Jtf24RQubw3IWp7fc"",""'LC-2 BOM'!C2:AF1000""),AB$1,FALSE)"),"WFF LC-2 GN2 HVAC/ECS - MP-109")</f>
        <v>WFF LC-2 GN2 HVAC/ECS - MP-109</v>
      </c>
      <c r="AF243" s="40" t="str">
        <f ca="1">IFERROR(__xludf.DUMMYFUNCTION("VLOOKUP($D374,IMPORTRANGE(""1F5N2lheBqU_ssv2fEg7XSiyl0_Jtf24RQubw3IWp7fc"",""'LC-2 BOM'!C2:AF1000""),AB$1,FALSE)"),"WFF LC-2 GN2 HVAC/ECS - MP-109")</f>
        <v>WFF LC-2 GN2 HVAC/ECS - MP-109</v>
      </c>
      <c r="AG243" s="40" t="str">
        <f ca="1">IFERROR(__xludf.DUMMYFUNCTION("VLOOKUP($D374,IMPORTRANGE(""1F5N2lheBqU_ssv2fEg7XSiyl0_Jtf24RQubw3IWp7fc"",""'LC-2 BOM'!C2:AF1000""),AB$1,FALSE)"),"WFF LC-2 GN2 HVAC/ECS - MP-109")</f>
        <v>WFF LC-2 GN2 HVAC/ECS - MP-109</v>
      </c>
      <c r="AH243" s="40" t="str">
        <f ca="1">IFERROR(__xludf.DUMMYFUNCTION("VLOOKUP($D374,IMPORTRANGE(""1F5N2lheBqU_ssv2fEg7XSiyl0_Jtf24RQubw3IWp7fc"",""'LC-2 BOM'!C2:AF1000""),AB$1,FALSE)"),"WFF LC-2 GN2 HVAC/ECS - MP-109")</f>
        <v>WFF LC-2 GN2 HVAC/ECS - MP-109</v>
      </c>
      <c r="AI243" s="40" t="str">
        <f ca="1">IFERROR(__xludf.DUMMYFUNCTION("VLOOKUP($D374,IMPORTRANGE(""1F5N2lheBqU_ssv2fEg7XSiyl0_Jtf24RQubw3IWp7fc"",""'LC-2 BOM'!C2:AF1000""),AB$1,FALSE)"),"WFF LC-2 GN2 HVAC/ECS - MP-109")</f>
        <v>WFF LC-2 GN2 HVAC/ECS - MP-109</v>
      </c>
      <c r="AJ243" s="40" t="str">
        <f ca="1">IFERROR(__xludf.DUMMYFUNCTION("VLOOKUP($D374,IMPORTRANGE(""1F5N2lheBqU_ssv2fEg7XSiyl0_Jtf24RQubw3IWp7fc"",""'LC-2 BOM'!C2:AF1000""),AB$1,FALSE)"),"WFF LC-2 GN2 HVAC/ECS - MP-109")</f>
        <v>WFF LC-2 GN2 HVAC/ECS - MP-109</v>
      </c>
      <c r="AK243" s="40" t="str">
        <f ca="1">IFERROR(__xludf.DUMMYFUNCTION("VLOOKUP($D374,IMPORTRANGE(""1F5N2lheBqU_ssv2fEg7XSiyl0_Jtf24RQubw3IWp7fc"",""'LC-2 BOM'!C2:AF1000""),AB$1,FALSE)"),"WFF LC-2 GN2 HVAC/ECS - MP-109")</f>
        <v>WFF LC-2 GN2 HVAC/ECS - MP-109</v>
      </c>
      <c r="AL243" s="40" t="str">
        <f ca="1">IFERROR(__xludf.DUMMYFUNCTION("VLOOKUP($D374,IMPORTRANGE(""1F5N2lheBqU_ssv2fEg7XSiyl0_Jtf24RQubw3IWp7fc"",""'LC-2 BOM'!C2:AF1000""),AB$1,FALSE)"),"WFF LC-2 GN2 HVAC/ECS - MP-109")</f>
        <v>WFF LC-2 GN2 HVAC/ECS - MP-109</v>
      </c>
      <c r="AM243" s="40" t="str">
        <f ca="1">IFERROR(__xludf.DUMMYFUNCTION("VLOOKUP($D374,IMPORTRANGE(""1F5N2lheBqU_ssv2fEg7XSiyl0_Jtf24RQubw3IWp7fc"",""'LC-2 BOM'!C2:AF1000""),AB$1,FALSE)"),"WFF LC-2 GN2 HVAC/ECS - MP-109")</f>
        <v>WFF LC-2 GN2 HVAC/ECS - MP-109</v>
      </c>
      <c r="AN243" s="40" t="str">
        <f ca="1">IFERROR(__xludf.DUMMYFUNCTION("VLOOKUP($D374,IMPORTRANGE(""1F5N2lheBqU_ssv2fEg7XSiyl0_Jtf24RQubw3IWp7fc"",""'LC-2 BOM'!C2:AF1000""),AB$1,FALSE)"),"WFF LC-2 GN2 HVAC/ECS - MP-109")</f>
        <v>WFF LC-2 GN2 HVAC/ECS - MP-109</v>
      </c>
      <c r="AO243" s="40" t="str">
        <f ca="1">IFERROR(__xludf.DUMMYFUNCTION("VLOOKUP($D374,IMPORTRANGE(""1F5N2lheBqU_ssv2fEg7XSiyl0_Jtf24RQubw3IWp7fc"",""'LC-2 BOM'!C2:AF1000""),AB$1,FALSE)"),"WFF LC-2 GN2 HVAC/ECS - MP-109")</f>
        <v>WFF LC-2 GN2 HVAC/ECS - MP-109</v>
      </c>
      <c r="AP243" s="40" t="str">
        <f ca="1">IFERROR(__xludf.DUMMYFUNCTION("VLOOKUP($D374,IMPORTRANGE(""1F5N2lheBqU_ssv2fEg7XSiyl0_Jtf24RQubw3IWp7fc"",""'LC-2 BOM'!C2:AF1000""),AB$1,FALSE)"),"WFF LC-2 GN2 HVAC/ECS - MP-109")</f>
        <v>WFF LC-2 GN2 HVAC/ECS - MP-109</v>
      </c>
      <c r="AQ243" s="40" t="str">
        <f ca="1">IFERROR(__xludf.DUMMYFUNCTION("VLOOKUP($D374,IMPORTRANGE(""1F5N2lheBqU_ssv2fEg7XSiyl0_Jtf24RQubw3IWp7fc"",""'LC-2 BOM'!C2:AF1000""),AB$1,FALSE)"),"WFF LC-2 GN2 HVAC/ECS - MP-109")</f>
        <v>WFF LC-2 GN2 HVAC/ECS - MP-109</v>
      </c>
      <c r="AR243" s="40" t="str">
        <f ca="1">IFERROR(__xludf.DUMMYFUNCTION("VLOOKUP($D374,IMPORTRANGE(""1F5N2lheBqU_ssv2fEg7XSiyl0_Jtf24RQubw3IWp7fc"",""'LC-2 BOM'!C2:AF1000""),AB$1,FALSE)"),"WFF LC-2 GN2 HVAC/ECS - MP-109")</f>
        <v>WFF LC-2 GN2 HVAC/ECS - MP-109</v>
      </c>
      <c r="AS243" s="40" t="str">
        <f ca="1">IFERROR(__xludf.DUMMYFUNCTION("VLOOKUP($D374,IMPORTRANGE(""1F5N2lheBqU_ssv2fEg7XSiyl0_Jtf24RQubw3IWp7fc"",""'LC-2 BOM'!C2:AF1000""),AB$1,FALSE)"),"WFF LC-2 GN2 HVAC/ECS - MP-109")</f>
        <v>WFF LC-2 GN2 HVAC/ECS - MP-109</v>
      </c>
      <c r="AT243" s="40" t="str">
        <f ca="1">IFERROR(__xludf.DUMMYFUNCTION("VLOOKUP($D374,IMPORTRANGE(""1F5N2lheBqU_ssv2fEg7XSiyl0_Jtf24RQubw3IWp7fc"",""'LC-2 BOM'!C2:AF1000""),AB$1,FALSE)"),"WFF LC-2 GN2 HVAC/ECS - MP-109")</f>
        <v>WFF LC-2 GN2 HVAC/ECS - MP-109</v>
      </c>
      <c r="AU243" s="40" t="str">
        <f ca="1">IFERROR(__xludf.DUMMYFUNCTION("VLOOKUP($D374,IMPORTRANGE(""1F5N2lheBqU_ssv2fEg7XSiyl0_Jtf24RQubw3IWp7fc"",""'LC-2 BOM'!C2:AF1000""),AB$1,FALSE)"),"WFF LC-2 GN2 HVAC/ECS - MP-109")</f>
        <v>WFF LC-2 GN2 HVAC/ECS - MP-109</v>
      </c>
      <c r="AV243" s="40" t="str">
        <f ca="1">IFERROR(__xludf.DUMMYFUNCTION("VLOOKUP($D374,IMPORTRANGE(""1F5N2lheBqU_ssv2fEg7XSiyl0_Jtf24RQubw3IWp7fc"",""'LC-2 BOM'!C2:AF1000""),AB$1,FALSE)"),"WFF LC-2 GN2 HVAC/ECS - MP-109")</f>
        <v>WFF LC-2 GN2 HVAC/ECS - MP-109</v>
      </c>
      <c r="AW243" s="40" t="str">
        <f ca="1">IFERROR(__xludf.DUMMYFUNCTION("VLOOKUP($D374,IMPORTRANGE(""1F5N2lheBqU_ssv2fEg7XSiyl0_Jtf24RQubw3IWp7fc"",""'LC-2 BOM'!C2:AF1000""),AB$1,FALSE)"),"WFF LC-2 GN2 HVAC/ECS - MP-109")</f>
        <v>WFF LC-2 GN2 HVAC/ECS - MP-109</v>
      </c>
      <c r="AX243" s="40" t="str">
        <f ca="1">IFERROR(__xludf.DUMMYFUNCTION("VLOOKUP($D374,IMPORTRANGE(""1F5N2lheBqU_ssv2fEg7XSiyl0_Jtf24RQubw3IWp7fc"",""'LC-2 BOM'!C2:AF1000""),AB$1,FALSE)"),"WFF LC-2 GN2 HVAC/ECS - MP-109")</f>
        <v>WFF LC-2 GN2 HVAC/ECS - MP-109</v>
      </c>
      <c r="AY243" s="40" t="str">
        <f ca="1">IFERROR(__xludf.DUMMYFUNCTION("VLOOKUP($D374,IMPORTRANGE(""1F5N2lheBqU_ssv2fEg7XSiyl0_Jtf24RQubw3IWp7fc"",""'LC-2 BOM'!C2:AF1000""),AB$1,FALSE)"),"WFF LC-2 GN2 HVAC/ECS - MP-109")</f>
        <v>WFF LC-2 GN2 HVAC/ECS - MP-109</v>
      </c>
      <c r="AZ243" s="40" t="str">
        <f ca="1">IFERROR(__xludf.DUMMYFUNCTION("VLOOKUP($D374,IMPORTRANGE(""1F5N2lheBqU_ssv2fEg7XSiyl0_Jtf24RQubw3IWp7fc"",""'LC-2 BOM'!C2:AF1000""),AB$1,FALSE)"),"WFF LC-2 GN2 HVAC/ECS - MP-109")</f>
        <v>WFF LC-2 GN2 HVAC/ECS - MP-109</v>
      </c>
      <c r="BA243" s="40" t="str">
        <f ca="1">IFERROR(__xludf.DUMMYFUNCTION("VLOOKUP($D374,IMPORTRANGE(""1F5N2lheBqU_ssv2fEg7XSiyl0_Jtf24RQubw3IWp7fc"",""'LC-2 BOM'!C2:AF1000""),AB$1,FALSE)"),"WFF LC-2 GN2 HVAC/ECS - MP-109")</f>
        <v>WFF LC-2 GN2 HVAC/ECS - MP-109</v>
      </c>
    </row>
    <row r="244" spans="1:53" ht="14.25">
      <c r="A244" s="119" t="str">
        <f>CONCATENATE(VLOOKUP(E244,Systems,2,FALSE),"-",VLOOKUP(F244,Subsystems,2,FALSE),"-",VLOOKUP(G244,Components,2,FALSE),"-",VLOOKUP(R244,Metrics,2,FALSE),"-",B244)</f>
        <v>HVAC-IS2-FM-MFs-467</v>
      </c>
      <c r="B244" s="100">
        <v>467</v>
      </c>
      <c r="C244" s="99" t="s">
        <v>634</v>
      </c>
      <c r="D244" s="103" t="s">
        <v>635</v>
      </c>
      <c r="E244" s="99" t="s">
        <v>431</v>
      </c>
      <c r="F244" s="99" t="s">
        <v>438</v>
      </c>
      <c r="G244" s="99" t="s">
        <v>168</v>
      </c>
      <c r="H244" s="99" t="s">
        <v>147</v>
      </c>
      <c r="I244" s="100" t="str">
        <f>VLOOKUP(L244,InterfaceCards,2,FALSE)</f>
        <v>N1</v>
      </c>
      <c r="J244" s="39" t="str">
        <f>VLOOKUP(I244,'REF - Interface Cards'!$F$2:$G$11,2,FALSE)</f>
        <v>CB2</v>
      </c>
      <c r="K244" s="267">
        <f>VLOOKUP(L244,InterfaceCards,3,FALSE)</f>
        <v>3</v>
      </c>
      <c r="L244" s="99" t="s">
        <v>260</v>
      </c>
      <c r="M244" s="110">
        <v>11</v>
      </c>
      <c r="N244" s="200" t="s">
        <v>133</v>
      </c>
      <c r="O244" s="99" t="s">
        <v>247</v>
      </c>
      <c r="P244" s="99" t="s">
        <v>335</v>
      </c>
      <c r="Q244" s="205"/>
      <c r="R244" s="268" t="s">
        <v>329</v>
      </c>
      <c r="S244" s="119" t="s">
        <v>330</v>
      </c>
      <c r="T244" s="100"/>
      <c r="U244" s="205"/>
      <c r="V244" s="205" t="b">
        <v>0</v>
      </c>
      <c r="W244" s="115" t="str">
        <f>CONCATENATE(L244,":",N244)</f>
        <v>AI2:08</v>
      </c>
      <c r="X244" s="40" t="str">
        <f ca="1">IFERROR(__xludf.DUMMYFUNCTION("VLOOKUP($D119,IMPORTRANGE(""1F5N2lheBqU_ssv2fEg7XSiyl0_Jtf24RQubw3IWp7fc"",""'LC-2 BOM'!C2:AF1000""),X$1,FALSE)"),"05C360")</f>
        <v>05C360</v>
      </c>
      <c r="Y244" s="40" t="str">
        <f ca="1">IFERROR(__xludf.DUMMYFUNCTION("VLOOKUP($D375,IMPORTRANGE(""1zGeY54V42y3h6ga3LEauokEcjIAfHuNXKCYKLfLWtMI"",""'LC-2 BOM'!C2:AF900""),Y$1,FALSE)"),"Flow Meter")</f>
        <v>Flow Meter</v>
      </c>
      <c r="Z244" s="40" t="str">
        <f ca="1">IFERROR(__xludf.DUMMYFUNCTION("VLOOKUP($D375,IMPORTRANGE(""1zGeY54V42y3h6ga3LEauokEcjIAfHuNXKCYKLfLWtMI"",""'LC-2 BOM'!C2:AF900""),Y$1,FALSE)"),"Flow Meter")</f>
        <v>Flow Meter</v>
      </c>
      <c r="AA244" s="40" t="str">
        <f ca="1">IFERROR(__xludf.DUMMYFUNCTION("VLOOKUP($D375,IMPORTRANGE(""1zGeY54V42y3h6ga3LEauokEcjIAfHuNXKCYKLfLWtMI"",""'LC-2 BOM'!C2:AF900""),Y$1,FALSE)"),"Flow Meter")</f>
        <v>Flow Meter</v>
      </c>
      <c r="AB244" s="40" t="str">
        <f ca="1">IFERROR(__xludf.DUMMYFUNCTION("VLOOKUP($D375,IMPORTRANGE(""1F5N2lheBqU_ssv2fEg7XSiyl0_Jtf24RQubw3IWp7fc"",""'LC-2 BOM'!C2:AF1000""),AB$1,FALSE)"),"WFF LC-2 GN2 HVAC/ECS - MP-109")</f>
        <v>WFF LC-2 GN2 HVAC/ECS - MP-109</v>
      </c>
      <c r="AC244" s="40" t="str">
        <f ca="1">IFERROR(__xludf.DUMMYFUNCTION("VLOOKUP($D375,IMPORTRANGE(""1F5N2lheBqU_ssv2fEg7XSiyl0_Jtf24RQubw3IWp7fc"",""'LC-2 BOM'!C2:AF1000""),AB$1,FALSE)"),"WFF LC-2 GN2 HVAC/ECS - MP-109")</f>
        <v>WFF LC-2 GN2 HVAC/ECS - MP-109</v>
      </c>
      <c r="AD244" s="40" t="str">
        <f ca="1">IFERROR(__xludf.DUMMYFUNCTION("VLOOKUP($D375,IMPORTRANGE(""1F5N2lheBqU_ssv2fEg7XSiyl0_Jtf24RQubw3IWp7fc"",""'LC-2 BOM'!C2:AF1000""),AB$1,FALSE)"),"WFF LC-2 GN2 HVAC/ECS - MP-109")</f>
        <v>WFF LC-2 GN2 HVAC/ECS - MP-109</v>
      </c>
      <c r="AE244" s="40" t="str">
        <f ca="1">IFERROR(__xludf.DUMMYFUNCTION("VLOOKUP($D375,IMPORTRANGE(""1F5N2lheBqU_ssv2fEg7XSiyl0_Jtf24RQubw3IWp7fc"",""'LC-2 BOM'!C2:AF1000""),AB$1,FALSE)"),"WFF LC-2 GN2 HVAC/ECS - MP-109")</f>
        <v>WFF LC-2 GN2 HVAC/ECS - MP-109</v>
      </c>
      <c r="AF244" s="40" t="str">
        <f ca="1">IFERROR(__xludf.DUMMYFUNCTION("VLOOKUP($D375,IMPORTRANGE(""1F5N2lheBqU_ssv2fEg7XSiyl0_Jtf24RQubw3IWp7fc"",""'LC-2 BOM'!C2:AF1000""),AB$1,FALSE)"),"WFF LC-2 GN2 HVAC/ECS - MP-109")</f>
        <v>WFF LC-2 GN2 HVAC/ECS - MP-109</v>
      </c>
      <c r="AG244" s="40" t="str">
        <f ca="1">IFERROR(__xludf.DUMMYFUNCTION("VLOOKUP($D375,IMPORTRANGE(""1F5N2lheBqU_ssv2fEg7XSiyl0_Jtf24RQubw3IWp7fc"",""'LC-2 BOM'!C2:AF1000""),AB$1,FALSE)"),"WFF LC-2 GN2 HVAC/ECS - MP-109")</f>
        <v>WFF LC-2 GN2 HVAC/ECS - MP-109</v>
      </c>
      <c r="AH244" s="40" t="str">
        <f ca="1">IFERROR(__xludf.DUMMYFUNCTION("VLOOKUP($D375,IMPORTRANGE(""1F5N2lheBqU_ssv2fEg7XSiyl0_Jtf24RQubw3IWp7fc"",""'LC-2 BOM'!C2:AF1000""),AB$1,FALSE)"),"WFF LC-2 GN2 HVAC/ECS - MP-109")</f>
        <v>WFF LC-2 GN2 HVAC/ECS - MP-109</v>
      </c>
      <c r="AI244" s="40" t="str">
        <f ca="1">IFERROR(__xludf.DUMMYFUNCTION("VLOOKUP($D375,IMPORTRANGE(""1F5N2lheBqU_ssv2fEg7XSiyl0_Jtf24RQubw3IWp7fc"",""'LC-2 BOM'!C2:AF1000""),AB$1,FALSE)"),"WFF LC-2 GN2 HVAC/ECS - MP-109")</f>
        <v>WFF LC-2 GN2 HVAC/ECS - MP-109</v>
      </c>
      <c r="AJ244" s="40" t="str">
        <f ca="1">IFERROR(__xludf.DUMMYFUNCTION("VLOOKUP($D375,IMPORTRANGE(""1F5N2lheBqU_ssv2fEg7XSiyl0_Jtf24RQubw3IWp7fc"",""'LC-2 BOM'!C2:AF1000""),AB$1,FALSE)"),"WFF LC-2 GN2 HVAC/ECS - MP-109")</f>
        <v>WFF LC-2 GN2 HVAC/ECS - MP-109</v>
      </c>
      <c r="AK244" s="40" t="str">
        <f ca="1">IFERROR(__xludf.DUMMYFUNCTION("VLOOKUP($D375,IMPORTRANGE(""1F5N2lheBqU_ssv2fEg7XSiyl0_Jtf24RQubw3IWp7fc"",""'LC-2 BOM'!C2:AF1000""),AB$1,FALSE)"),"WFF LC-2 GN2 HVAC/ECS - MP-109")</f>
        <v>WFF LC-2 GN2 HVAC/ECS - MP-109</v>
      </c>
      <c r="AL244" s="40" t="str">
        <f ca="1">IFERROR(__xludf.DUMMYFUNCTION("VLOOKUP($D375,IMPORTRANGE(""1F5N2lheBqU_ssv2fEg7XSiyl0_Jtf24RQubw3IWp7fc"",""'LC-2 BOM'!C2:AF1000""),AB$1,FALSE)"),"WFF LC-2 GN2 HVAC/ECS - MP-109")</f>
        <v>WFF LC-2 GN2 HVAC/ECS - MP-109</v>
      </c>
      <c r="AM244" s="40" t="str">
        <f ca="1">IFERROR(__xludf.DUMMYFUNCTION("VLOOKUP($D375,IMPORTRANGE(""1F5N2lheBqU_ssv2fEg7XSiyl0_Jtf24RQubw3IWp7fc"",""'LC-2 BOM'!C2:AF1000""),AB$1,FALSE)"),"WFF LC-2 GN2 HVAC/ECS - MP-109")</f>
        <v>WFF LC-2 GN2 HVAC/ECS - MP-109</v>
      </c>
      <c r="AN244" s="40" t="str">
        <f ca="1">IFERROR(__xludf.DUMMYFUNCTION("VLOOKUP($D375,IMPORTRANGE(""1F5N2lheBqU_ssv2fEg7XSiyl0_Jtf24RQubw3IWp7fc"",""'LC-2 BOM'!C2:AF1000""),AB$1,FALSE)"),"WFF LC-2 GN2 HVAC/ECS - MP-109")</f>
        <v>WFF LC-2 GN2 HVAC/ECS - MP-109</v>
      </c>
      <c r="AO244" s="40" t="str">
        <f ca="1">IFERROR(__xludf.DUMMYFUNCTION("VLOOKUP($D375,IMPORTRANGE(""1F5N2lheBqU_ssv2fEg7XSiyl0_Jtf24RQubw3IWp7fc"",""'LC-2 BOM'!C2:AF1000""),AB$1,FALSE)"),"WFF LC-2 GN2 HVAC/ECS - MP-109")</f>
        <v>WFF LC-2 GN2 HVAC/ECS - MP-109</v>
      </c>
      <c r="AP244" s="40" t="str">
        <f ca="1">IFERROR(__xludf.DUMMYFUNCTION("VLOOKUP($D375,IMPORTRANGE(""1F5N2lheBqU_ssv2fEg7XSiyl0_Jtf24RQubw3IWp7fc"",""'LC-2 BOM'!C2:AF1000""),AB$1,FALSE)"),"WFF LC-2 GN2 HVAC/ECS - MP-109")</f>
        <v>WFF LC-2 GN2 HVAC/ECS - MP-109</v>
      </c>
      <c r="AQ244" s="40" t="str">
        <f ca="1">IFERROR(__xludf.DUMMYFUNCTION("VLOOKUP($D375,IMPORTRANGE(""1F5N2lheBqU_ssv2fEg7XSiyl0_Jtf24RQubw3IWp7fc"",""'LC-2 BOM'!C2:AF1000""),AB$1,FALSE)"),"WFF LC-2 GN2 HVAC/ECS - MP-109")</f>
        <v>WFF LC-2 GN2 HVAC/ECS - MP-109</v>
      </c>
      <c r="AR244" s="40" t="str">
        <f ca="1">IFERROR(__xludf.DUMMYFUNCTION("VLOOKUP($D375,IMPORTRANGE(""1F5N2lheBqU_ssv2fEg7XSiyl0_Jtf24RQubw3IWp7fc"",""'LC-2 BOM'!C2:AF1000""),AB$1,FALSE)"),"WFF LC-2 GN2 HVAC/ECS - MP-109")</f>
        <v>WFF LC-2 GN2 HVAC/ECS - MP-109</v>
      </c>
      <c r="AS244" s="40" t="str">
        <f ca="1">IFERROR(__xludf.DUMMYFUNCTION("VLOOKUP($D375,IMPORTRANGE(""1F5N2lheBqU_ssv2fEg7XSiyl0_Jtf24RQubw3IWp7fc"",""'LC-2 BOM'!C2:AF1000""),AB$1,FALSE)"),"WFF LC-2 GN2 HVAC/ECS - MP-109")</f>
        <v>WFF LC-2 GN2 HVAC/ECS - MP-109</v>
      </c>
      <c r="AT244" s="40" t="str">
        <f ca="1">IFERROR(__xludf.DUMMYFUNCTION("VLOOKUP($D375,IMPORTRANGE(""1F5N2lheBqU_ssv2fEg7XSiyl0_Jtf24RQubw3IWp7fc"",""'LC-2 BOM'!C2:AF1000""),AB$1,FALSE)"),"WFF LC-2 GN2 HVAC/ECS - MP-109")</f>
        <v>WFF LC-2 GN2 HVAC/ECS - MP-109</v>
      </c>
      <c r="AU244" s="40" t="str">
        <f ca="1">IFERROR(__xludf.DUMMYFUNCTION("VLOOKUP($D375,IMPORTRANGE(""1F5N2lheBqU_ssv2fEg7XSiyl0_Jtf24RQubw3IWp7fc"",""'LC-2 BOM'!C2:AF1000""),AB$1,FALSE)"),"WFF LC-2 GN2 HVAC/ECS - MP-109")</f>
        <v>WFF LC-2 GN2 HVAC/ECS - MP-109</v>
      </c>
      <c r="AV244" s="40" t="str">
        <f ca="1">IFERROR(__xludf.DUMMYFUNCTION("VLOOKUP($D375,IMPORTRANGE(""1F5N2lheBqU_ssv2fEg7XSiyl0_Jtf24RQubw3IWp7fc"",""'LC-2 BOM'!C2:AF1000""),AB$1,FALSE)"),"WFF LC-2 GN2 HVAC/ECS - MP-109")</f>
        <v>WFF LC-2 GN2 HVAC/ECS - MP-109</v>
      </c>
      <c r="AW244" s="40" t="str">
        <f ca="1">IFERROR(__xludf.DUMMYFUNCTION("VLOOKUP($D375,IMPORTRANGE(""1F5N2lheBqU_ssv2fEg7XSiyl0_Jtf24RQubw3IWp7fc"",""'LC-2 BOM'!C2:AF1000""),AB$1,FALSE)"),"WFF LC-2 GN2 HVAC/ECS - MP-109")</f>
        <v>WFF LC-2 GN2 HVAC/ECS - MP-109</v>
      </c>
      <c r="AX244" s="40" t="str">
        <f ca="1">IFERROR(__xludf.DUMMYFUNCTION("VLOOKUP($D375,IMPORTRANGE(""1F5N2lheBqU_ssv2fEg7XSiyl0_Jtf24RQubw3IWp7fc"",""'LC-2 BOM'!C2:AF1000""),AB$1,FALSE)"),"WFF LC-2 GN2 HVAC/ECS - MP-109")</f>
        <v>WFF LC-2 GN2 HVAC/ECS - MP-109</v>
      </c>
      <c r="AY244" s="40" t="str">
        <f ca="1">IFERROR(__xludf.DUMMYFUNCTION("VLOOKUP($D375,IMPORTRANGE(""1F5N2lheBqU_ssv2fEg7XSiyl0_Jtf24RQubw3IWp7fc"",""'LC-2 BOM'!C2:AF1000""),AB$1,FALSE)"),"WFF LC-2 GN2 HVAC/ECS - MP-109")</f>
        <v>WFF LC-2 GN2 HVAC/ECS - MP-109</v>
      </c>
      <c r="AZ244" s="40" t="str">
        <f ca="1">IFERROR(__xludf.DUMMYFUNCTION("VLOOKUP($D375,IMPORTRANGE(""1F5N2lheBqU_ssv2fEg7XSiyl0_Jtf24RQubw3IWp7fc"",""'LC-2 BOM'!C2:AF1000""),AB$1,FALSE)"),"WFF LC-2 GN2 HVAC/ECS - MP-109")</f>
        <v>WFF LC-2 GN2 HVAC/ECS - MP-109</v>
      </c>
      <c r="BA244" s="40" t="str">
        <f ca="1">IFERROR(__xludf.DUMMYFUNCTION("VLOOKUP($D375,IMPORTRANGE(""1F5N2lheBqU_ssv2fEg7XSiyl0_Jtf24RQubw3IWp7fc"",""'LC-2 BOM'!C2:AF1000""),AB$1,FALSE)"),"WFF LC-2 GN2 HVAC/ECS - MP-109")</f>
        <v>WFF LC-2 GN2 HVAC/ECS - MP-109</v>
      </c>
    </row>
    <row r="245" spans="1:53" ht="14.25">
      <c r="A245" s="119" t="str">
        <f>CONCATENATE(VLOOKUP(E245,Systems,2,FALSE),"-",VLOOKUP(F245,Subsystems,2,FALSE),"-",VLOOKUP(G245,Components,2,FALSE),"-",VLOOKUP(R245,Metrics,2,FALSE),"-",B245)</f>
        <v>HVAC-IS1-FM-MFs-468</v>
      </c>
      <c r="B245" s="100">
        <v>468</v>
      </c>
      <c r="C245" s="99" t="s">
        <v>636</v>
      </c>
      <c r="D245" s="103" t="s">
        <v>637</v>
      </c>
      <c r="E245" s="99" t="s">
        <v>431</v>
      </c>
      <c r="F245" s="99" t="s">
        <v>441</v>
      </c>
      <c r="G245" s="99" t="s">
        <v>168</v>
      </c>
      <c r="H245" s="99" t="s">
        <v>147</v>
      </c>
      <c r="I245" s="100" t="str">
        <f>VLOOKUP(L245,InterfaceCards,2,FALSE)</f>
        <v>N1</v>
      </c>
      <c r="J245" s="39" t="str">
        <f>VLOOKUP(I245,'REF - Interface Cards'!$F$2:$G$11,2,FALSE)</f>
        <v>CB2</v>
      </c>
      <c r="K245" s="267">
        <f>VLOOKUP(L245,InterfaceCards,3,FALSE)</f>
        <v>3</v>
      </c>
      <c r="L245" s="99" t="s">
        <v>260</v>
      </c>
      <c r="M245" s="110">
        <v>12</v>
      </c>
      <c r="N245" s="200" t="s">
        <v>111</v>
      </c>
      <c r="O245" s="99" t="s">
        <v>247</v>
      </c>
      <c r="P245" s="99" t="s">
        <v>335</v>
      </c>
      <c r="Q245" s="205"/>
      <c r="R245" s="268" t="s">
        <v>329</v>
      </c>
      <c r="S245" s="119" t="s">
        <v>330</v>
      </c>
      <c r="T245" s="100"/>
      <c r="U245" s="205"/>
      <c r="V245" s="205" t="b">
        <v>0</v>
      </c>
      <c r="W245" s="115" t="str">
        <f>CONCATENATE(L245,":",N245)</f>
        <v>AI2:09</v>
      </c>
      <c r="X245" s="40" t="str">
        <f ca="1">IFERROR(__xludf.DUMMYFUNCTION("VLOOKUP($D119,IMPORTRANGE(""1F5N2lheBqU_ssv2fEg7XSiyl0_Jtf24RQubw3IWp7fc"",""'LC-2 BOM'!C2:AF1000""),X$1,FALSE)"),"05C360")</f>
        <v>05C360</v>
      </c>
      <c r="Y245" s="40" t="str">
        <f ca="1">IFERROR(__xludf.DUMMYFUNCTION("VLOOKUP($D376,IMPORTRANGE(""1F5N2lheBqU_ssv2fEg7XSiyl0_Jtf24RQubw3IWp7fc"",""'LC-2 BOM'!C2:AF900""),Y$1,FALSE)"),"Flow Meter")</f>
        <v>Flow Meter</v>
      </c>
      <c r="Z245" s="40" t="str">
        <f ca="1">IFERROR(__xludf.DUMMYFUNCTION("VLOOKUP($D376,IMPORTRANGE(""1F5N2lheBqU_ssv2fEg7XSiyl0_Jtf24RQubw3IWp7fc"",""'LC-2 BOM'!C2:AF900""),Y$1,FALSE)"),"Flow Meter")</f>
        <v>Flow Meter</v>
      </c>
      <c r="AA245" s="40" t="str">
        <f ca="1">IFERROR(__xludf.DUMMYFUNCTION("VLOOKUP($D376,IMPORTRANGE(""1F5N2lheBqU_ssv2fEg7XSiyl0_Jtf24RQubw3IWp7fc"",""'LC-2 BOM'!C2:AF900""),Y$1,FALSE)"),"Flow Meter")</f>
        <v>Flow Meter</v>
      </c>
      <c r="AB245" s="40" t="str">
        <f ca="1">IFERROR(__xludf.DUMMYFUNCTION("VLOOKUP($D376,IMPORTRANGE(""1F5N2lheBqU_ssv2fEg7XSiyl0_Jtf24RQubw3IWp7fc"",""'LC-2 BOM'!C2:AF1000""),AB$1,FALSE)"),"WFF LC-2 GN2 HVAC/ECS - MP-109")</f>
        <v>WFF LC-2 GN2 HVAC/ECS - MP-109</v>
      </c>
      <c r="AC245" s="40" t="str">
        <f ca="1">IFERROR(__xludf.DUMMYFUNCTION("VLOOKUP($D376,IMPORTRANGE(""1F5N2lheBqU_ssv2fEg7XSiyl0_Jtf24RQubw3IWp7fc"",""'LC-2 BOM'!C2:AF1000""),AB$1,FALSE)"),"WFF LC-2 GN2 HVAC/ECS - MP-109")</f>
        <v>WFF LC-2 GN2 HVAC/ECS - MP-109</v>
      </c>
      <c r="AD245" s="40" t="str">
        <f ca="1">IFERROR(__xludf.DUMMYFUNCTION("VLOOKUP($D376,IMPORTRANGE(""1F5N2lheBqU_ssv2fEg7XSiyl0_Jtf24RQubw3IWp7fc"",""'LC-2 BOM'!C2:AF1000""),AB$1,FALSE)"),"WFF LC-2 GN2 HVAC/ECS - MP-109")</f>
        <v>WFF LC-2 GN2 HVAC/ECS - MP-109</v>
      </c>
      <c r="AE245" s="40" t="str">
        <f ca="1">IFERROR(__xludf.DUMMYFUNCTION("VLOOKUP($D376,IMPORTRANGE(""1F5N2lheBqU_ssv2fEg7XSiyl0_Jtf24RQubw3IWp7fc"",""'LC-2 BOM'!C2:AF1000""),AB$1,FALSE)"),"WFF LC-2 GN2 HVAC/ECS - MP-109")</f>
        <v>WFF LC-2 GN2 HVAC/ECS - MP-109</v>
      </c>
      <c r="AF245" s="40" t="str">
        <f ca="1">IFERROR(__xludf.DUMMYFUNCTION("VLOOKUP($D376,IMPORTRANGE(""1F5N2lheBqU_ssv2fEg7XSiyl0_Jtf24RQubw3IWp7fc"",""'LC-2 BOM'!C2:AF1000""),AB$1,FALSE)"),"WFF LC-2 GN2 HVAC/ECS - MP-109")</f>
        <v>WFF LC-2 GN2 HVAC/ECS - MP-109</v>
      </c>
      <c r="AG245" s="40" t="str">
        <f ca="1">IFERROR(__xludf.DUMMYFUNCTION("VLOOKUP($D376,IMPORTRANGE(""1F5N2lheBqU_ssv2fEg7XSiyl0_Jtf24RQubw3IWp7fc"",""'LC-2 BOM'!C2:AF1000""),AB$1,FALSE)"),"WFF LC-2 GN2 HVAC/ECS - MP-109")</f>
        <v>WFF LC-2 GN2 HVAC/ECS - MP-109</v>
      </c>
      <c r="AH245" s="40" t="str">
        <f ca="1">IFERROR(__xludf.DUMMYFUNCTION("VLOOKUP($D376,IMPORTRANGE(""1F5N2lheBqU_ssv2fEg7XSiyl0_Jtf24RQubw3IWp7fc"",""'LC-2 BOM'!C2:AF1000""),AB$1,FALSE)"),"WFF LC-2 GN2 HVAC/ECS - MP-109")</f>
        <v>WFF LC-2 GN2 HVAC/ECS - MP-109</v>
      </c>
      <c r="AI245" s="40" t="str">
        <f ca="1">IFERROR(__xludf.DUMMYFUNCTION("VLOOKUP($D376,IMPORTRANGE(""1F5N2lheBqU_ssv2fEg7XSiyl0_Jtf24RQubw3IWp7fc"",""'LC-2 BOM'!C2:AF1000""),AB$1,FALSE)"),"WFF LC-2 GN2 HVAC/ECS - MP-109")</f>
        <v>WFF LC-2 GN2 HVAC/ECS - MP-109</v>
      </c>
      <c r="AJ245" s="40" t="str">
        <f ca="1">IFERROR(__xludf.DUMMYFUNCTION("VLOOKUP($D376,IMPORTRANGE(""1F5N2lheBqU_ssv2fEg7XSiyl0_Jtf24RQubw3IWp7fc"",""'LC-2 BOM'!C2:AF1000""),AB$1,FALSE)"),"WFF LC-2 GN2 HVAC/ECS - MP-109")</f>
        <v>WFF LC-2 GN2 HVAC/ECS - MP-109</v>
      </c>
      <c r="AK245" s="40" t="str">
        <f ca="1">IFERROR(__xludf.DUMMYFUNCTION("VLOOKUP($D376,IMPORTRANGE(""1F5N2lheBqU_ssv2fEg7XSiyl0_Jtf24RQubw3IWp7fc"",""'LC-2 BOM'!C2:AF1000""),AB$1,FALSE)"),"WFF LC-2 GN2 HVAC/ECS - MP-109")</f>
        <v>WFF LC-2 GN2 HVAC/ECS - MP-109</v>
      </c>
      <c r="AL245" s="40" t="str">
        <f ca="1">IFERROR(__xludf.DUMMYFUNCTION("VLOOKUP($D376,IMPORTRANGE(""1F5N2lheBqU_ssv2fEg7XSiyl0_Jtf24RQubw3IWp7fc"",""'LC-2 BOM'!C2:AF1000""),AB$1,FALSE)"),"WFF LC-2 GN2 HVAC/ECS - MP-109")</f>
        <v>WFF LC-2 GN2 HVAC/ECS - MP-109</v>
      </c>
      <c r="AM245" s="40" t="str">
        <f ca="1">IFERROR(__xludf.DUMMYFUNCTION("VLOOKUP($D376,IMPORTRANGE(""1F5N2lheBqU_ssv2fEg7XSiyl0_Jtf24RQubw3IWp7fc"",""'LC-2 BOM'!C2:AF1000""),AB$1,FALSE)"),"WFF LC-2 GN2 HVAC/ECS - MP-109")</f>
        <v>WFF LC-2 GN2 HVAC/ECS - MP-109</v>
      </c>
      <c r="AN245" s="40" t="str">
        <f ca="1">IFERROR(__xludf.DUMMYFUNCTION("VLOOKUP($D376,IMPORTRANGE(""1F5N2lheBqU_ssv2fEg7XSiyl0_Jtf24RQubw3IWp7fc"",""'LC-2 BOM'!C2:AF1000""),AB$1,FALSE)"),"WFF LC-2 GN2 HVAC/ECS - MP-109")</f>
        <v>WFF LC-2 GN2 HVAC/ECS - MP-109</v>
      </c>
      <c r="AO245" s="40" t="str">
        <f ca="1">IFERROR(__xludf.DUMMYFUNCTION("VLOOKUP($D376,IMPORTRANGE(""1F5N2lheBqU_ssv2fEg7XSiyl0_Jtf24RQubw3IWp7fc"",""'LC-2 BOM'!C2:AF1000""),AB$1,FALSE)"),"WFF LC-2 GN2 HVAC/ECS - MP-109")</f>
        <v>WFF LC-2 GN2 HVAC/ECS - MP-109</v>
      </c>
      <c r="AP245" s="40" t="str">
        <f ca="1">IFERROR(__xludf.DUMMYFUNCTION("VLOOKUP($D376,IMPORTRANGE(""1F5N2lheBqU_ssv2fEg7XSiyl0_Jtf24RQubw3IWp7fc"",""'LC-2 BOM'!C2:AF1000""),AB$1,FALSE)"),"WFF LC-2 GN2 HVAC/ECS - MP-109")</f>
        <v>WFF LC-2 GN2 HVAC/ECS - MP-109</v>
      </c>
      <c r="AQ245" s="40" t="str">
        <f ca="1">IFERROR(__xludf.DUMMYFUNCTION("VLOOKUP($D376,IMPORTRANGE(""1F5N2lheBqU_ssv2fEg7XSiyl0_Jtf24RQubw3IWp7fc"",""'LC-2 BOM'!C2:AF1000""),AB$1,FALSE)"),"WFF LC-2 GN2 HVAC/ECS - MP-109")</f>
        <v>WFF LC-2 GN2 HVAC/ECS - MP-109</v>
      </c>
      <c r="AR245" s="40" t="str">
        <f ca="1">IFERROR(__xludf.DUMMYFUNCTION("VLOOKUP($D376,IMPORTRANGE(""1F5N2lheBqU_ssv2fEg7XSiyl0_Jtf24RQubw3IWp7fc"",""'LC-2 BOM'!C2:AF1000""),AB$1,FALSE)"),"WFF LC-2 GN2 HVAC/ECS - MP-109")</f>
        <v>WFF LC-2 GN2 HVAC/ECS - MP-109</v>
      </c>
      <c r="AS245" s="40" t="str">
        <f ca="1">IFERROR(__xludf.DUMMYFUNCTION("VLOOKUP($D376,IMPORTRANGE(""1F5N2lheBqU_ssv2fEg7XSiyl0_Jtf24RQubw3IWp7fc"",""'LC-2 BOM'!C2:AF1000""),AB$1,FALSE)"),"WFF LC-2 GN2 HVAC/ECS - MP-109")</f>
        <v>WFF LC-2 GN2 HVAC/ECS - MP-109</v>
      </c>
      <c r="AT245" s="40" t="str">
        <f ca="1">IFERROR(__xludf.DUMMYFUNCTION("VLOOKUP($D376,IMPORTRANGE(""1F5N2lheBqU_ssv2fEg7XSiyl0_Jtf24RQubw3IWp7fc"",""'LC-2 BOM'!C2:AF1000""),AB$1,FALSE)"),"WFF LC-2 GN2 HVAC/ECS - MP-109")</f>
        <v>WFF LC-2 GN2 HVAC/ECS - MP-109</v>
      </c>
      <c r="AU245" s="40" t="str">
        <f ca="1">IFERROR(__xludf.DUMMYFUNCTION("VLOOKUP($D376,IMPORTRANGE(""1F5N2lheBqU_ssv2fEg7XSiyl0_Jtf24RQubw3IWp7fc"",""'LC-2 BOM'!C2:AF1000""),AB$1,FALSE)"),"WFF LC-2 GN2 HVAC/ECS - MP-109")</f>
        <v>WFF LC-2 GN2 HVAC/ECS - MP-109</v>
      </c>
      <c r="AV245" s="40" t="str">
        <f ca="1">IFERROR(__xludf.DUMMYFUNCTION("VLOOKUP($D376,IMPORTRANGE(""1F5N2lheBqU_ssv2fEg7XSiyl0_Jtf24RQubw3IWp7fc"",""'LC-2 BOM'!C2:AF1000""),AB$1,FALSE)"),"WFF LC-2 GN2 HVAC/ECS - MP-109")</f>
        <v>WFF LC-2 GN2 HVAC/ECS - MP-109</v>
      </c>
      <c r="AW245" s="40" t="str">
        <f ca="1">IFERROR(__xludf.DUMMYFUNCTION("VLOOKUP($D376,IMPORTRANGE(""1F5N2lheBqU_ssv2fEg7XSiyl0_Jtf24RQubw3IWp7fc"",""'LC-2 BOM'!C2:AF1000""),AB$1,FALSE)"),"WFF LC-2 GN2 HVAC/ECS - MP-109")</f>
        <v>WFF LC-2 GN2 HVAC/ECS - MP-109</v>
      </c>
      <c r="AX245" s="40" t="str">
        <f ca="1">IFERROR(__xludf.DUMMYFUNCTION("VLOOKUP($D376,IMPORTRANGE(""1F5N2lheBqU_ssv2fEg7XSiyl0_Jtf24RQubw3IWp7fc"",""'LC-2 BOM'!C2:AF1000""),AB$1,FALSE)"),"WFF LC-2 GN2 HVAC/ECS - MP-109")</f>
        <v>WFF LC-2 GN2 HVAC/ECS - MP-109</v>
      </c>
      <c r="AY245" s="40" t="str">
        <f ca="1">IFERROR(__xludf.DUMMYFUNCTION("VLOOKUP($D376,IMPORTRANGE(""1F5N2lheBqU_ssv2fEg7XSiyl0_Jtf24RQubw3IWp7fc"",""'LC-2 BOM'!C2:AF1000""),AB$1,FALSE)"),"WFF LC-2 GN2 HVAC/ECS - MP-109")</f>
        <v>WFF LC-2 GN2 HVAC/ECS - MP-109</v>
      </c>
      <c r="AZ245" s="40" t="str">
        <f ca="1">IFERROR(__xludf.DUMMYFUNCTION("VLOOKUP($D376,IMPORTRANGE(""1F5N2lheBqU_ssv2fEg7XSiyl0_Jtf24RQubw3IWp7fc"",""'LC-2 BOM'!C2:AF1000""),AB$1,FALSE)"),"WFF LC-2 GN2 HVAC/ECS - MP-109")</f>
        <v>WFF LC-2 GN2 HVAC/ECS - MP-109</v>
      </c>
      <c r="BA245" s="40" t="str">
        <f ca="1">IFERROR(__xludf.DUMMYFUNCTION("VLOOKUP($D376,IMPORTRANGE(""1F5N2lheBqU_ssv2fEg7XSiyl0_Jtf24RQubw3IWp7fc"",""'LC-2 BOM'!C2:AF1000""),AB$1,FALSE)"),"WFF LC-2 GN2 HVAC/ECS - MP-109")</f>
        <v>WFF LC-2 GN2 HVAC/ECS - MP-109</v>
      </c>
    </row>
    <row r="246" spans="1:53" ht="14.25">
      <c r="A246" s="119" t="str">
        <f>CONCATENATE(VLOOKUP(E246,Systems,2,FALSE),"-",VLOOKUP(F246,Subsystems,2,FALSE),"-",VLOOKUP(G246,Components,2,FALSE),"-",VLOOKUP(R246,Metrics,2,FALSE),"-",B246)</f>
        <v>HVAC-S1-FM-MFs-469</v>
      </c>
      <c r="B246" s="100">
        <v>469</v>
      </c>
      <c r="C246" s="99" t="s">
        <v>638</v>
      </c>
      <c r="D246" s="103" t="s">
        <v>639</v>
      </c>
      <c r="E246" s="99" t="s">
        <v>431</v>
      </c>
      <c r="F246" s="99" t="s">
        <v>552</v>
      </c>
      <c r="G246" s="99" t="s">
        <v>168</v>
      </c>
      <c r="H246" s="99" t="s">
        <v>147</v>
      </c>
      <c r="I246" s="100" t="str">
        <f>VLOOKUP(L246,InterfaceCards,2,FALSE)</f>
        <v>N1</v>
      </c>
      <c r="J246" s="39" t="str">
        <f>VLOOKUP(I246,'REF - Interface Cards'!$F$2:$G$11,2,FALSE)</f>
        <v>CB2</v>
      </c>
      <c r="K246" s="267">
        <f>VLOOKUP(L246,InterfaceCards,3,FALSE)</f>
        <v>3</v>
      </c>
      <c r="L246" s="99" t="s">
        <v>260</v>
      </c>
      <c r="M246" s="110">
        <v>13</v>
      </c>
      <c r="N246" s="200">
        <v>10</v>
      </c>
      <c r="O246" s="99" t="s">
        <v>247</v>
      </c>
      <c r="P246" s="99" t="s">
        <v>335</v>
      </c>
      <c r="Q246" s="205"/>
      <c r="R246" s="268" t="s">
        <v>329</v>
      </c>
      <c r="S246" s="119" t="s">
        <v>330</v>
      </c>
      <c r="T246" s="100"/>
      <c r="U246" s="205"/>
      <c r="V246" s="205" t="b">
        <v>0</v>
      </c>
      <c r="W246" s="115" t="str">
        <f>CONCATENATE(L246,":",N246)</f>
        <v>AI2:10</v>
      </c>
      <c r="X246" s="40" t="str">
        <f ca="1">IFERROR(__xludf.DUMMYFUNCTION("VLOOKUP($D119,IMPORTRANGE(""1F5N2lheBqU_ssv2fEg7XSiyl0_Jtf24RQubw3IWp7fc"",""'LC-2 BOM'!C2:AF1000""),X$1,FALSE)"),"05C360")</f>
        <v>05C360</v>
      </c>
      <c r="Y246" s="40" t="str">
        <f ca="1">IFERROR(__xludf.DUMMYFUNCTION("VLOOKUP($D367,IMPORTRANGE(""1zGeY54V42y3h6ga3LEauokEcjIAfHuNXKCYKLfLWtMI"",""'LC-2 BOM'!C2:AF900""),Y$1,FALSE)"),"Flow Meter")</f>
        <v>Flow Meter</v>
      </c>
      <c r="Z246" s="40" t="str">
        <f ca="1">IFERROR(__xludf.DUMMYFUNCTION("VLOOKUP($D367,IMPORTRANGE(""1zGeY54V42y3h6ga3LEauokEcjIAfHuNXKCYKLfLWtMI"",""'LC-2 BOM'!C2:AF900""),Y$1,FALSE)"),"Flow Meter")</f>
        <v>Flow Meter</v>
      </c>
      <c r="AA246" s="40" t="str">
        <f ca="1">IFERROR(__xludf.DUMMYFUNCTION("VLOOKUP($D367,IMPORTRANGE(""1zGeY54V42y3h6ga3LEauokEcjIAfHuNXKCYKLfLWtMI"",""'LC-2 BOM'!C2:AF900""),Y$1,FALSE)"),"Flow Meter")</f>
        <v>Flow Meter</v>
      </c>
      <c r="AB246" s="40" t="str">
        <f ca="1">IFERROR(__xludf.DUMMYFUNCTION("VLOOKUP($D367,IMPORTRANGE(""1F5N2lheBqU_ssv2fEg7XSiyl0_Jtf24RQubw3IWp7fc"",""'LC-2 BOM'!C2:AF1000""),AB$1,FALSE)"),"WFF LC-2 GN2 HVAC/ECS - MP-109")</f>
        <v>WFF LC-2 GN2 HVAC/ECS - MP-109</v>
      </c>
      <c r="AC246" s="40" t="str">
        <f ca="1">IFERROR(__xludf.DUMMYFUNCTION("VLOOKUP($D367,IMPORTRANGE(""1F5N2lheBqU_ssv2fEg7XSiyl0_Jtf24RQubw3IWp7fc"",""'LC-2 BOM'!C2:AF1000""),AB$1,FALSE)"),"WFF LC-2 GN2 HVAC/ECS - MP-109")</f>
        <v>WFF LC-2 GN2 HVAC/ECS - MP-109</v>
      </c>
      <c r="AD246" s="40" t="str">
        <f ca="1">IFERROR(__xludf.DUMMYFUNCTION("VLOOKUP($D367,IMPORTRANGE(""1F5N2lheBqU_ssv2fEg7XSiyl0_Jtf24RQubw3IWp7fc"",""'LC-2 BOM'!C2:AF1000""),AB$1,FALSE)"),"WFF LC-2 GN2 HVAC/ECS - MP-109")</f>
        <v>WFF LC-2 GN2 HVAC/ECS - MP-109</v>
      </c>
      <c r="AE246" s="40" t="str">
        <f ca="1">IFERROR(__xludf.DUMMYFUNCTION("VLOOKUP($D367,IMPORTRANGE(""1F5N2lheBqU_ssv2fEg7XSiyl0_Jtf24RQubw3IWp7fc"",""'LC-2 BOM'!C2:AF1000""),AB$1,FALSE)"),"WFF LC-2 GN2 HVAC/ECS - MP-109")</f>
        <v>WFF LC-2 GN2 HVAC/ECS - MP-109</v>
      </c>
      <c r="AF246" s="40" t="str">
        <f ca="1">IFERROR(__xludf.DUMMYFUNCTION("VLOOKUP($D367,IMPORTRANGE(""1F5N2lheBqU_ssv2fEg7XSiyl0_Jtf24RQubw3IWp7fc"",""'LC-2 BOM'!C2:AF1000""),AB$1,FALSE)"),"WFF LC-2 GN2 HVAC/ECS - MP-109")</f>
        <v>WFF LC-2 GN2 HVAC/ECS - MP-109</v>
      </c>
      <c r="AG246" s="40" t="str">
        <f ca="1">IFERROR(__xludf.DUMMYFUNCTION("VLOOKUP($D367,IMPORTRANGE(""1F5N2lheBqU_ssv2fEg7XSiyl0_Jtf24RQubw3IWp7fc"",""'LC-2 BOM'!C2:AF1000""),AB$1,FALSE)"),"WFF LC-2 GN2 HVAC/ECS - MP-109")</f>
        <v>WFF LC-2 GN2 HVAC/ECS - MP-109</v>
      </c>
      <c r="AH246" s="40" t="str">
        <f ca="1">IFERROR(__xludf.DUMMYFUNCTION("VLOOKUP($D367,IMPORTRANGE(""1F5N2lheBqU_ssv2fEg7XSiyl0_Jtf24RQubw3IWp7fc"",""'LC-2 BOM'!C2:AF1000""),AB$1,FALSE)"),"WFF LC-2 GN2 HVAC/ECS - MP-109")</f>
        <v>WFF LC-2 GN2 HVAC/ECS - MP-109</v>
      </c>
      <c r="AI246" s="40" t="str">
        <f ca="1">IFERROR(__xludf.DUMMYFUNCTION("VLOOKUP($D367,IMPORTRANGE(""1F5N2lheBqU_ssv2fEg7XSiyl0_Jtf24RQubw3IWp7fc"",""'LC-2 BOM'!C2:AF1000""),AB$1,FALSE)"),"WFF LC-2 GN2 HVAC/ECS - MP-109")</f>
        <v>WFF LC-2 GN2 HVAC/ECS - MP-109</v>
      </c>
      <c r="AJ246" s="40" t="str">
        <f ca="1">IFERROR(__xludf.DUMMYFUNCTION("VLOOKUP($D367,IMPORTRANGE(""1F5N2lheBqU_ssv2fEg7XSiyl0_Jtf24RQubw3IWp7fc"",""'LC-2 BOM'!C2:AF1000""),AB$1,FALSE)"),"WFF LC-2 GN2 HVAC/ECS - MP-109")</f>
        <v>WFF LC-2 GN2 HVAC/ECS - MP-109</v>
      </c>
      <c r="AK246" s="40" t="str">
        <f ca="1">IFERROR(__xludf.DUMMYFUNCTION("VLOOKUP($D367,IMPORTRANGE(""1F5N2lheBqU_ssv2fEg7XSiyl0_Jtf24RQubw3IWp7fc"",""'LC-2 BOM'!C2:AF1000""),AB$1,FALSE)"),"WFF LC-2 GN2 HVAC/ECS - MP-109")</f>
        <v>WFF LC-2 GN2 HVAC/ECS - MP-109</v>
      </c>
      <c r="AL246" s="40" t="str">
        <f ca="1">IFERROR(__xludf.DUMMYFUNCTION("VLOOKUP($D367,IMPORTRANGE(""1F5N2lheBqU_ssv2fEg7XSiyl0_Jtf24RQubw3IWp7fc"",""'LC-2 BOM'!C2:AF1000""),AB$1,FALSE)"),"WFF LC-2 GN2 HVAC/ECS - MP-109")</f>
        <v>WFF LC-2 GN2 HVAC/ECS - MP-109</v>
      </c>
      <c r="AM246" s="40" t="str">
        <f ca="1">IFERROR(__xludf.DUMMYFUNCTION("VLOOKUP($D367,IMPORTRANGE(""1F5N2lheBqU_ssv2fEg7XSiyl0_Jtf24RQubw3IWp7fc"",""'LC-2 BOM'!C2:AF1000""),AB$1,FALSE)"),"WFF LC-2 GN2 HVAC/ECS - MP-109")</f>
        <v>WFF LC-2 GN2 HVAC/ECS - MP-109</v>
      </c>
      <c r="AN246" s="40" t="str">
        <f ca="1">IFERROR(__xludf.DUMMYFUNCTION("VLOOKUP($D367,IMPORTRANGE(""1F5N2lheBqU_ssv2fEg7XSiyl0_Jtf24RQubw3IWp7fc"",""'LC-2 BOM'!C2:AF1000""),AB$1,FALSE)"),"WFF LC-2 GN2 HVAC/ECS - MP-109")</f>
        <v>WFF LC-2 GN2 HVAC/ECS - MP-109</v>
      </c>
      <c r="AO246" s="40" t="str">
        <f ca="1">IFERROR(__xludf.DUMMYFUNCTION("VLOOKUP($D367,IMPORTRANGE(""1F5N2lheBqU_ssv2fEg7XSiyl0_Jtf24RQubw3IWp7fc"",""'LC-2 BOM'!C2:AF1000""),AB$1,FALSE)"),"WFF LC-2 GN2 HVAC/ECS - MP-109")</f>
        <v>WFF LC-2 GN2 HVAC/ECS - MP-109</v>
      </c>
      <c r="AP246" s="40" t="str">
        <f ca="1">IFERROR(__xludf.DUMMYFUNCTION("VLOOKUP($D367,IMPORTRANGE(""1F5N2lheBqU_ssv2fEg7XSiyl0_Jtf24RQubw3IWp7fc"",""'LC-2 BOM'!C2:AF1000""),AB$1,FALSE)"),"WFF LC-2 GN2 HVAC/ECS - MP-109")</f>
        <v>WFF LC-2 GN2 HVAC/ECS - MP-109</v>
      </c>
      <c r="AQ246" s="40" t="str">
        <f ca="1">IFERROR(__xludf.DUMMYFUNCTION("VLOOKUP($D367,IMPORTRANGE(""1F5N2lheBqU_ssv2fEg7XSiyl0_Jtf24RQubw3IWp7fc"",""'LC-2 BOM'!C2:AF1000""),AB$1,FALSE)"),"WFF LC-2 GN2 HVAC/ECS - MP-109")</f>
        <v>WFF LC-2 GN2 HVAC/ECS - MP-109</v>
      </c>
      <c r="AR246" s="40" t="str">
        <f ca="1">IFERROR(__xludf.DUMMYFUNCTION("VLOOKUP($D367,IMPORTRANGE(""1F5N2lheBqU_ssv2fEg7XSiyl0_Jtf24RQubw3IWp7fc"",""'LC-2 BOM'!C2:AF1000""),AB$1,FALSE)"),"WFF LC-2 GN2 HVAC/ECS - MP-109")</f>
        <v>WFF LC-2 GN2 HVAC/ECS - MP-109</v>
      </c>
      <c r="AS246" s="40" t="str">
        <f ca="1">IFERROR(__xludf.DUMMYFUNCTION("VLOOKUP($D367,IMPORTRANGE(""1F5N2lheBqU_ssv2fEg7XSiyl0_Jtf24RQubw3IWp7fc"",""'LC-2 BOM'!C2:AF1000""),AB$1,FALSE)"),"WFF LC-2 GN2 HVAC/ECS - MP-109")</f>
        <v>WFF LC-2 GN2 HVAC/ECS - MP-109</v>
      </c>
      <c r="AT246" s="40" t="str">
        <f ca="1">IFERROR(__xludf.DUMMYFUNCTION("VLOOKUP($D367,IMPORTRANGE(""1F5N2lheBqU_ssv2fEg7XSiyl0_Jtf24RQubw3IWp7fc"",""'LC-2 BOM'!C2:AF1000""),AB$1,FALSE)"),"WFF LC-2 GN2 HVAC/ECS - MP-109")</f>
        <v>WFF LC-2 GN2 HVAC/ECS - MP-109</v>
      </c>
      <c r="AU246" s="40" t="str">
        <f ca="1">IFERROR(__xludf.DUMMYFUNCTION("VLOOKUP($D367,IMPORTRANGE(""1F5N2lheBqU_ssv2fEg7XSiyl0_Jtf24RQubw3IWp7fc"",""'LC-2 BOM'!C2:AF1000""),AB$1,FALSE)"),"WFF LC-2 GN2 HVAC/ECS - MP-109")</f>
        <v>WFF LC-2 GN2 HVAC/ECS - MP-109</v>
      </c>
      <c r="AV246" s="40" t="str">
        <f ca="1">IFERROR(__xludf.DUMMYFUNCTION("VLOOKUP($D367,IMPORTRANGE(""1F5N2lheBqU_ssv2fEg7XSiyl0_Jtf24RQubw3IWp7fc"",""'LC-2 BOM'!C2:AF1000""),AB$1,FALSE)"),"WFF LC-2 GN2 HVAC/ECS - MP-109")</f>
        <v>WFF LC-2 GN2 HVAC/ECS - MP-109</v>
      </c>
      <c r="AW246" s="40" t="str">
        <f ca="1">IFERROR(__xludf.DUMMYFUNCTION("VLOOKUP($D367,IMPORTRANGE(""1F5N2lheBqU_ssv2fEg7XSiyl0_Jtf24RQubw3IWp7fc"",""'LC-2 BOM'!C2:AF1000""),AB$1,FALSE)"),"WFF LC-2 GN2 HVAC/ECS - MP-109")</f>
        <v>WFF LC-2 GN2 HVAC/ECS - MP-109</v>
      </c>
      <c r="AX246" s="40" t="str">
        <f ca="1">IFERROR(__xludf.DUMMYFUNCTION("VLOOKUP($D367,IMPORTRANGE(""1F5N2lheBqU_ssv2fEg7XSiyl0_Jtf24RQubw3IWp7fc"",""'LC-2 BOM'!C2:AF1000""),AB$1,FALSE)"),"WFF LC-2 GN2 HVAC/ECS - MP-109")</f>
        <v>WFF LC-2 GN2 HVAC/ECS - MP-109</v>
      </c>
      <c r="AY246" s="40" t="str">
        <f ca="1">IFERROR(__xludf.DUMMYFUNCTION("VLOOKUP($D367,IMPORTRANGE(""1F5N2lheBqU_ssv2fEg7XSiyl0_Jtf24RQubw3IWp7fc"",""'LC-2 BOM'!C2:AF1000""),AB$1,FALSE)"),"WFF LC-2 GN2 HVAC/ECS - MP-109")</f>
        <v>WFF LC-2 GN2 HVAC/ECS - MP-109</v>
      </c>
      <c r="AZ246" s="40" t="str">
        <f ca="1">IFERROR(__xludf.DUMMYFUNCTION("VLOOKUP($D367,IMPORTRANGE(""1F5N2lheBqU_ssv2fEg7XSiyl0_Jtf24RQubw3IWp7fc"",""'LC-2 BOM'!C2:AF1000""),AB$1,FALSE)"),"WFF LC-2 GN2 HVAC/ECS - MP-109")</f>
        <v>WFF LC-2 GN2 HVAC/ECS - MP-109</v>
      </c>
      <c r="BA246" s="40" t="str">
        <f ca="1">IFERROR(__xludf.DUMMYFUNCTION("VLOOKUP($D367,IMPORTRANGE(""1F5N2lheBqU_ssv2fEg7XSiyl0_Jtf24RQubw3IWp7fc"",""'LC-2 BOM'!C2:AF1000""),AB$1,FALSE)"),"WFF LC-2 GN2 HVAC/ECS - MP-109")</f>
        <v>WFF LC-2 GN2 HVAC/ECS - MP-109</v>
      </c>
    </row>
    <row r="247" spans="1:53" ht="14.25">
      <c r="A247" s="119" t="str">
        <f>CONCATENATE(VLOOKUP(E247,Systems,2,FALSE),"-",VLOOKUP(F247,Subsystems,2,FALSE),"-",VLOOKUP(G247,Components,2,FALSE),"-",VLOOKUP(R247,Metrics,2,FALSE),"-",B247)</f>
        <v>KTP-S2-HYG-WC-611</v>
      </c>
      <c r="B247" s="99">
        <v>611</v>
      </c>
      <c r="C247" s="99" t="s">
        <v>640</v>
      </c>
      <c r="D247" s="119" t="s">
        <v>641</v>
      </c>
      <c r="E247" s="99" t="s">
        <v>530</v>
      </c>
      <c r="F247" s="99" t="s">
        <v>420</v>
      </c>
      <c r="G247" s="99" t="s">
        <v>172</v>
      </c>
      <c r="H247" s="99" t="s">
        <v>642</v>
      </c>
      <c r="I247" s="100" t="e">
        <f>VLOOKUP(L247,InterfaceCards,2,FALSE)</f>
        <v>#N/A</v>
      </c>
      <c r="J247" s="39" t="e">
        <f>VLOOKUP(I247,'REF - Interface Cards'!$F$2:$G$11,2,FALSE)</f>
        <v>#N/A</v>
      </c>
      <c r="K247" s="267" t="e">
        <f>VLOOKUP(L247,InterfaceCards,3,FALSE)</f>
        <v>#N/A</v>
      </c>
      <c r="L247" s="205"/>
      <c r="M247" s="205"/>
      <c r="N247" s="96"/>
      <c r="O247" s="99" t="s">
        <v>248</v>
      </c>
      <c r="P247" s="99" t="s">
        <v>248</v>
      </c>
      <c r="Q247" s="99" t="s">
        <v>249</v>
      </c>
      <c r="R247" s="119" t="s">
        <v>643</v>
      </c>
      <c r="S247" s="119"/>
      <c r="T247" s="100"/>
      <c r="U247" s="205"/>
      <c r="V247" s="205" t="b">
        <v>0</v>
      </c>
      <c r="W247" s="115" t="str">
        <f>CONCATENATE(L247,":",N247)</f>
        <v>:</v>
      </c>
      <c r="X247" s="40" t="str">
        <f ca="1">IFERROR(__xludf.DUMMYFUNCTION("VLOOKUP($D475,IMPORTRANGE(""1F5N2lheBqU_ssv2fEg7XSiyl0_Jtf24RQubw3IWp7fc"",""'LC-2 BOM'!C2:AF1000""),X$1,FALSE)"),"04C706")</f>
        <v>04C706</v>
      </c>
      <c r="Y247" s="40" t="str">
        <f ca="1">IFERROR(__xludf.DUMMYFUNCTION("VLOOKUP($D727,IMPORTRANGE(""1zGeY54V42y3h6ga3LEauokEcjIAfHuNXKCYKLfLWtMI"",""'LC-2 BOM'!C2:AF900""),Y$1,FALSE)"),"#N/A")</f>
        <v>#N/A</v>
      </c>
      <c r="Z247" s="40" t="str">
        <f ca="1">IFERROR(__xludf.DUMMYFUNCTION("VLOOKUP($D727,IMPORTRANGE(""1zGeY54V42y3h6ga3LEauokEcjIAfHuNXKCYKLfLWtMI"",""'LC-2 BOM'!C2:AF900""),Y$1,FALSE)"),"#N/A")</f>
        <v>#N/A</v>
      </c>
      <c r="AA247" s="40" t="str">
        <f ca="1">IFERROR(__xludf.DUMMYFUNCTION("VLOOKUP($D727,IMPORTRANGE(""1zGeY54V42y3h6ga3LEauokEcjIAfHuNXKCYKLfLWtMI"",""'LC-2 BOM'!C2:AF900""),Y$1,FALSE)"),"#N/A")</f>
        <v>#N/A</v>
      </c>
      <c r="AB247" s="40" t="str">
        <f ca="1">IFERROR(__xludf.DUMMYFUNCTION("VLOOKUP($D727,IMPORTRANGE(""1F5N2lheBqU_ssv2fEg7XSiyl0_Jtf24RQubw3IWp7fc"",""'LC-2 BOM'!C2:AF1000""),AB$1,FALSE)"),"#N/A")</f>
        <v>#N/A</v>
      </c>
      <c r="AC247" s="40" t="str">
        <f ca="1">IFERROR(__xludf.DUMMYFUNCTION("VLOOKUP($D727,IMPORTRANGE(""1F5N2lheBqU_ssv2fEg7XSiyl0_Jtf24RQubw3IWp7fc"",""'LC-2 BOM'!C2:AF1000""),AB$1,FALSE)"),"#N/A")</f>
        <v>#N/A</v>
      </c>
      <c r="AD247" s="40" t="str">
        <f ca="1">IFERROR(__xludf.DUMMYFUNCTION("VLOOKUP($D727,IMPORTRANGE(""1F5N2lheBqU_ssv2fEg7XSiyl0_Jtf24RQubw3IWp7fc"",""'LC-2 BOM'!C2:AF1000""),AB$1,FALSE)"),"#N/A")</f>
        <v>#N/A</v>
      </c>
      <c r="AE247" s="40" t="str">
        <f ca="1">IFERROR(__xludf.DUMMYFUNCTION("VLOOKUP($D727,IMPORTRANGE(""1F5N2lheBqU_ssv2fEg7XSiyl0_Jtf24RQubw3IWp7fc"",""'LC-2 BOM'!C2:AF1000""),AB$1,FALSE)"),"#N/A")</f>
        <v>#N/A</v>
      </c>
      <c r="AF247" s="40" t="str">
        <f ca="1">IFERROR(__xludf.DUMMYFUNCTION("VLOOKUP($D727,IMPORTRANGE(""1F5N2lheBqU_ssv2fEg7XSiyl0_Jtf24RQubw3IWp7fc"",""'LC-2 BOM'!C2:AF1000""),AB$1,FALSE)"),"#N/A")</f>
        <v>#N/A</v>
      </c>
      <c r="AG247" s="40" t="str">
        <f ca="1">IFERROR(__xludf.DUMMYFUNCTION("VLOOKUP($D727,IMPORTRANGE(""1F5N2lheBqU_ssv2fEg7XSiyl0_Jtf24RQubw3IWp7fc"",""'LC-2 BOM'!C2:AF1000""),AB$1,FALSE)"),"#N/A")</f>
        <v>#N/A</v>
      </c>
      <c r="AH247" s="40" t="str">
        <f ca="1">IFERROR(__xludf.DUMMYFUNCTION("VLOOKUP($D727,IMPORTRANGE(""1F5N2lheBqU_ssv2fEg7XSiyl0_Jtf24RQubw3IWp7fc"",""'LC-2 BOM'!C2:AF1000""),AB$1,FALSE)"),"#N/A")</f>
        <v>#N/A</v>
      </c>
      <c r="AI247" s="40" t="str">
        <f ca="1">IFERROR(__xludf.DUMMYFUNCTION("VLOOKUP($D727,IMPORTRANGE(""1F5N2lheBqU_ssv2fEg7XSiyl0_Jtf24RQubw3IWp7fc"",""'LC-2 BOM'!C2:AF1000""),AB$1,FALSE)"),"#N/A")</f>
        <v>#N/A</v>
      </c>
      <c r="AJ247" s="40" t="str">
        <f ca="1">IFERROR(__xludf.DUMMYFUNCTION("VLOOKUP($D727,IMPORTRANGE(""1F5N2lheBqU_ssv2fEg7XSiyl0_Jtf24RQubw3IWp7fc"",""'LC-2 BOM'!C2:AF1000""),AB$1,FALSE)"),"#N/A")</f>
        <v>#N/A</v>
      </c>
      <c r="AK247" s="40" t="str">
        <f ca="1">IFERROR(__xludf.DUMMYFUNCTION("VLOOKUP($D727,IMPORTRANGE(""1F5N2lheBqU_ssv2fEg7XSiyl0_Jtf24RQubw3IWp7fc"",""'LC-2 BOM'!C2:AF1000""),AB$1,FALSE)"),"#N/A")</f>
        <v>#N/A</v>
      </c>
      <c r="AL247" s="40" t="str">
        <f ca="1">IFERROR(__xludf.DUMMYFUNCTION("VLOOKUP($D727,IMPORTRANGE(""1F5N2lheBqU_ssv2fEg7XSiyl0_Jtf24RQubw3IWp7fc"",""'LC-2 BOM'!C2:AF1000""),AB$1,FALSE)"),"#N/A")</f>
        <v>#N/A</v>
      </c>
      <c r="AM247" s="40" t="str">
        <f ca="1">IFERROR(__xludf.DUMMYFUNCTION("VLOOKUP($D727,IMPORTRANGE(""1F5N2lheBqU_ssv2fEg7XSiyl0_Jtf24RQubw3IWp7fc"",""'LC-2 BOM'!C2:AF1000""),AB$1,FALSE)"),"#N/A")</f>
        <v>#N/A</v>
      </c>
      <c r="AN247" s="40" t="str">
        <f ca="1">IFERROR(__xludf.DUMMYFUNCTION("VLOOKUP($D727,IMPORTRANGE(""1F5N2lheBqU_ssv2fEg7XSiyl0_Jtf24RQubw3IWp7fc"",""'LC-2 BOM'!C2:AF1000""),AB$1,FALSE)"),"#N/A")</f>
        <v>#N/A</v>
      </c>
      <c r="AO247" s="40" t="str">
        <f ca="1">IFERROR(__xludf.DUMMYFUNCTION("VLOOKUP($D727,IMPORTRANGE(""1F5N2lheBqU_ssv2fEg7XSiyl0_Jtf24RQubw3IWp7fc"",""'LC-2 BOM'!C2:AF1000""),AB$1,FALSE)"),"#N/A")</f>
        <v>#N/A</v>
      </c>
      <c r="AP247" s="40" t="str">
        <f ca="1">IFERROR(__xludf.DUMMYFUNCTION("VLOOKUP($D727,IMPORTRANGE(""1F5N2lheBqU_ssv2fEg7XSiyl0_Jtf24RQubw3IWp7fc"",""'LC-2 BOM'!C2:AF1000""),AB$1,FALSE)"),"#N/A")</f>
        <v>#N/A</v>
      </c>
      <c r="AQ247" s="40" t="str">
        <f ca="1">IFERROR(__xludf.DUMMYFUNCTION("VLOOKUP($D727,IMPORTRANGE(""1F5N2lheBqU_ssv2fEg7XSiyl0_Jtf24RQubw3IWp7fc"",""'LC-2 BOM'!C2:AF1000""),AB$1,FALSE)"),"#N/A")</f>
        <v>#N/A</v>
      </c>
      <c r="AR247" s="40" t="str">
        <f ca="1">IFERROR(__xludf.DUMMYFUNCTION("VLOOKUP($D727,IMPORTRANGE(""1F5N2lheBqU_ssv2fEg7XSiyl0_Jtf24RQubw3IWp7fc"",""'LC-2 BOM'!C2:AF1000""),AB$1,FALSE)"),"#N/A")</f>
        <v>#N/A</v>
      </c>
      <c r="AS247" s="40" t="str">
        <f ca="1">IFERROR(__xludf.DUMMYFUNCTION("VLOOKUP($D727,IMPORTRANGE(""1F5N2lheBqU_ssv2fEg7XSiyl0_Jtf24RQubw3IWp7fc"",""'LC-2 BOM'!C2:AF1000""),AB$1,FALSE)"),"#N/A")</f>
        <v>#N/A</v>
      </c>
      <c r="AT247" s="40" t="str">
        <f ca="1">IFERROR(__xludf.DUMMYFUNCTION("VLOOKUP($D727,IMPORTRANGE(""1F5N2lheBqU_ssv2fEg7XSiyl0_Jtf24RQubw3IWp7fc"",""'LC-2 BOM'!C2:AF1000""),AB$1,FALSE)"),"#N/A")</f>
        <v>#N/A</v>
      </c>
      <c r="AU247" s="40" t="str">
        <f ca="1">IFERROR(__xludf.DUMMYFUNCTION("VLOOKUP($D727,IMPORTRANGE(""1F5N2lheBqU_ssv2fEg7XSiyl0_Jtf24RQubw3IWp7fc"",""'LC-2 BOM'!C2:AF1000""),AB$1,FALSE)"),"#N/A")</f>
        <v>#N/A</v>
      </c>
      <c r="AV247" s="40" t="str">
        <f ca="1">IFERROR(__xludf.DUMMYFUNCTION("VLOOKUP($D727,IMPORTRANGE(""1F5N2lheBqU_ssv2fEg7XSiyl0_Jtf24RQubw3IWp7fc"",""'LC-2 BOM'!C2:AF1000""),AB$1,FALSE)"),"#N/A")</f>
        <v>#N/A</v>
      </c>
      <c r="AW247" s="40" t="str">
        <f ca="1">IFERROR(__xludf.DUMMYFUNCTION("VLOOKUP($D727,IMPORTRANGE(""1F5N2lheBqU_ssv2fEg7XSiyl0_Jtf24RQubw3IWp7fc"",""'LC-2 BOM'!C2:AF1000""),AB$1,FALSE)"),"#N/A")</f>
        <v>#N/A</v>
      </c>
      <c r="AX247" s="40" t="str">
        <f ca="1">IFERROR(__xludf.DUMMYFUNCTION("VLOOKUP($D727,IMPORTRANGE(""1F5N2lheBqU_ssv2fEg7XSiyl0_Jtf24RQubw3IWp7fc"",""'LC-2 BOM'!C2:AF1000""),AB$1,FALSE)"),"#N/A")</f>
        <v>#N/A</v>
      </c>
      <c r="AY247" s="40" t="str">
        <f ca="1">IFERROR(__xludf.DUMMYFUNCTION("VLOOKUP($D727,IMPORTRANGE(""1F5N2lheBqU_ssv2fEg7XSiyl0_Jtf24RQubw3IWp7fc"",""'LC-2 BOM'!C2:AF1000""),AB$1,FALSE)"),"#N/A")</f>
        <v>#N/A</v>
      </c>
      <c r="AZ247" s="40" t="str">
        <f ca="1">IFERROR(__xludf.DUMMYFUNCTION("VLOOKUP($D727,IMPORTRANGE(""1F5N2lheBqU_ssv2fEg7XSiyl0_Jtf24RQubw3IWp7fc"",""'LC-2 BOM'!C2:AF1000""),AB$1,FALSE)"),"#N/A")</f>
        <v>#N/A</v>
      </c>
      <c r="BA247" s="40" t="str">
        <f ca="1">IFERROR(__xludf.DUMMYFUNCTION("VLOOKUP($D727,IMPORTRANGE(""1F5N2lheBqU_ssv2fEg7XSiyl0_Jtf24RQubw3IWp7fc"",""'LC-2 BOM'!C2:AF1000""),AB$1,FALSE)"),"#N/A")</f>
        <v>#N/A</v>
      </c>
    </row>
    <row r="248" spans="1:53" ht="14.25">
      <c r="A248" s="119" t="str">
        <f>CONCATENATE(VLOOKUP(E248,Systems,2,FALSE),"-",VLOOKUP(F248,Subsystems,2,FALSE),"-",VLOOKUP(G248,Components,2,FALSE),"-",VLOOKUP(R248,Metrics,2,FALSE),"-",B248)</f>
        <v>KTP-S1-HYG-WC-634</v>
      </c>
      <c r="B248" s="99">
        <v>634</v>
      </c>
      <c r="C248" s="99" t="s">
        <v>644</v>
      </c>
      <c r="D248" s="119" t="s">
        <v>645</v>
      </c>
      <c r="E248" s="99" t="s">
        <v>530</v>
      </c>
      <c r="F248" s="99" t="s">
        <v>552</v>
      </c>
      <c r="G248" s="99" t="s">
        <v>172</v>
      </c>
      <c r="H248" s="99" t="s">
        <v>642</v>
      </c>
      <c r="I248" s="100" t="e">
        <f>VLOOKUP(L248,InterfaceCards,2,FALSE)</f>
        <v>#N/A</v>
      </c>
      <c r="J248" s="39" t="e">
        <f>VLOOKUP(I248,'REF - Interface Cards'!$F$2:$G$11,2,FALSE)</f>
        <v>#N/A</v>
      </c>
      <c r="K248" s="267" t="e">
        <f>VLOOKUP(L248,InterfaceCards,3,FALSE)</f>
        <v>#N/A</v>
      </c>
      <c r="L248" s="99"/>
      <c r="M248" s="205"/>
      <c r="N248" s="96"/>
      <c r="O248" s="99" t="s">
        <v>313</v>
      </c>
      <c r="P248" s="99" t="s">
        <v>313</v>
      </c>
      <c r="Q248" s="99" t="s">
        <v>338</v>
      </c>
      <c r="R248" s="119" t="s">
        <v>643</v>
      </c>
      <c r="S248" s="119"/>
      <c r="T248" s="100"/>
      <c r="U248" s="205"/>
      <c r="V248" s="205" t="b">
        <v>0</v>
      </c>
      <c r="W248" s="115" t="str">
        <f>CONCATENATE(L248,":",N248)</f>
        <v>:</v>
      </c>
      <c r="X248" s="40" t="str">
        <f ca="1">IFERROR(__xludf.DUMMYFUNCTION("VLOOKUP($D475,IMPORTRANGE(""1F5N2lheBqU_ssv2fEg7XSiyl0_Jtf24RQubw3IWp7fc"",""'LC-2 BOM'!C2:AF1000""),X$1,FALSE)"),"04C706")</f>
        <v>04C706</v>
      </c>
      <c r="Y248" s="40" t="str">
        <f ca="1">IFERROR(__xludf.DUMMYFUNCTION("VLOOKUP($D728,IMPORTRANGE(""1F5N2lheBqU_ssv2fEg7XSiyl0_Jtf24RQubw3IWp7fc"",""'LC-2 BOM'!C2:AF900""),Y$1,FALSE)"),"#N/A")</f>
        <v>#N/A</v>
      </c>
      <c r="Z248" s="40" t="str">
        <f ca="1">IFERROR(__xludf.DUMMYFUNCTION("VLOOKUP($D728,IMPORTRANGE(""1F5N2lheBqU_ssv2fEg7XSiyl0_Jtf24RQubw3IWp7fc"",""'LC-2 BOM'!C2:AF900""),Y$1,FALSE)"),"#N/A")</f>
        <v>#N/A</v>
      </c>
      <c r="AA248" s="40" t="str">
        <f ca="1">IFERROR(__xludf.DUMMYFUNCTION("VLOOKUP($D728,IMPORTRANGE(""1F5N2lheBqU_ssv2fEg7XSiyl0_Jtf24RQubw3IWp7fc"",""'LC-2 BOM'!C2:AF900""),Y$1,FALSE)"),"#N/A")</f>
        <v>#N/A</v>
      </c>
      <c r="AB248" s="40" t="str">
        <f ca="1">IFERROR(__xludf.DUMMYFUNCTION("VLOOKUP($D728,IMPORTRANGE(""1F5N2lheBqU_ssv2fEg7XSiyl0_Jtf24RQubw3IWp7fc"",""'LC-2 BOM'!C2:AF1000""),AB$1,FALSE)"),"#N/A")</f>
        <v>#N/A</v>
      </c>
      <c r="AC248" s="40" t="str">
        <f ca="1">IFERROR(__xludf.DUMMYFUNCTION("VLOOKUP($D728,IMPORTRANGE(""1F5N2lheBqU_ssv2fEg7XSiyl0_Jtf24RQubw3IWp7fc"",""'LC-2 BOM'!C2:AF1000""),AB$1,FALSE)"),"#N/A")</f>
        <v>#N/A</v>
      </c>
      <c r="AD248" s="40" t="str">
        <f ca="1">IFERROR(__xludf.DUMMYFUNCTION("VLOOKUP($D728,IMPORTRANGE(""1F5N2lheBqU_ssv2fEg7XSiyl0_Jtf24RQubw3IWp7fc"",""'LC-2 BOM'!C2:AF1000""),AB$1,FALSE)"),"#N/A")</f>
        <v>#N/A</v>
      </c>
      <c r="AE248" s="40" t="str">
        <f ca="1">IFERROR(__xludf.DUMMYFUNCTION("VLOOKUP($D728,IMPORTRANGE(""1F5N2lheBqU_ssv2fEg7XSiyl0_Jtf24RQubw3IWp7fc"",""'LC-2 BOM'!C2:AF1000""),AB$1,FALSE)"),"#N/A")</f>
        <v>#N/A</v>
      </c>
      <c r="AF248" s="40" t="str">
        <f ca="1">IFERROR(__xludf.DUMMYFUNCTION("VLOOKUP($D728,IMPORTRANGE(""1F5N2lheBqU_ssv2fEg7XSiyl0_Jtf24RQubw3IWp7fc"",""'LC-2 BOM'!C2:AF1000""),AB$1,FALSE)"),"#N/A")</f>
        <v>#N/A</v>
      </c>
      <c r="AG248" s="40" t="str">
        <f ca="1">IFERROR(__xludf.DUMMYFUNCTION("VLOOKUP($D728,IMPORTRANGE(""1F5N2lheBqU_ssv2fEg7XSiyl0_Jtf24RQubw3IWp7fc"",""'LC-2 BOM'!C2:AF1000""),AB$1,FALSE)"),"#N/A")</f>
        <v>#N/A</v>
      </c>
      <c r="AH248" s="40" t="str">
        <f ca="1">IFERROR(__xludf.DUMMYFUNCTION("VLOOKUP($D728,IMPORTRANGE(""1F5N2lheBqU_ssv2fEg7XSiyl0_Jtf24RQubw3IWp7fc"",""'LC-2 BOM'!C2:AF1000""),AB$1,FALSE)"),"#N/A")</f>
        <v>#N/A</v>
      </c>
      <c r="AI248" s="40" t="str">
        <f ca="1">IFERROR(__xludf.DUMMYFUNCTION("VLOOKUP($D728,IMPORTRANGE(""1F5N2lheBqU_ssv2fEg7XSiyl0_Jtf24RQubw3IWp7fc"",""'LC-2 BOM'!C2:AF1000""),AB$1,FALSE)"),"#N/A")</f>
        <v>#N/A</v>
      </c>
      <c r="AJ248" s="40" t="str">
        <f ca="1">IFERROR(__xludf.DUMMYFUNCTION("VLOOKUP($D728,IMPORTRANGE(""1F5N2lheBqU_ssv2fEg7XSiyl0_Jtf24RQubw3IWp7fc"",""'LC-2 BOM'!C2:AF1000""),AB$1,FALSE)"),"#N/A")</f>
        <v>#N/A</v>
      </c>
      <c r="AK248" s="40" t="str">
        <f ca="1">IFERROR(__xludf.DUMMYFUNCTION("VLOOKUP($D728,IMPORTRANGE(""1F5N2lheBqU_ssv2fEg7XSiyl0_Jtf24RQubw3IWp7fc"",""'LC-2 BOM'!C2:AF1000""),AB$1,FALSE)"),"#N/A")</f>
        <v>#N/A</v>
      </c>
      <c r="AL248" s="40" t="str">
        <f ca="1">IFERROR(__xludf.DUMMYFUNCTION("VLOOKUP($D728,IMPORTRANGE(""1F5N2lheBqU_ssv2fEg7XSiyl0_Jtf24RQubw3IWp7fc"",""'LC-2 BOM'!C2:AF1000""),AB$1,FALSE)"),"#N/A")</f>
        <v>#N/A</v>
      </c>
      <c r="AM248" s="40" t="str">
        <f ca="1">IFERROR(__xludf.DUMMYFUNCTION("VLOOKUP($D728,IMPORTRANGE(""1F5N2lheBqU_ssv2fEg7XSiyl0_Jtf24RQubw3IWp7fc"",""'LC-2 BOM'!C2:AF1000""),AB$1,FALSE)"),"#N/A")</f>
        <v>#N/A</v>
      </c>
      <c r="AN248" s="40" t="str">
        <f ca="1">IFERROR(__xludf.DUMMYFUNCTION("VLOOKUP($D728,IMPORTRANGE(""1F5N2lheBqU_ssv2fEg7XSiyl0_Jtf24RQubw3IWp7fc"",""'LC-2 BOM'!C2:AF1000""),AB$1,FALSE)"),"#N/A")</f>
        <v>#N/A</v>
      </c>
      <c r="AO248" s="40" t="str">
        <f ca="1">IFERROR(__xludf.DUMMYFUNCTION("VLOOKUP($D728,IMPORTRANGE(""1F5N2lheBqU_ssv2fEg7XSiyl0_Jtf24RQubw3IWp7fc"",""'LC-2 BOM'!C2:AF1000""),AB$1,FALSE)"),"#N/A")</f>
        <v>#N/A</v>
      </c>
      <c r="AP248" s="40" t="str">
        <f ca="1">IFERROR(__xludf.DUMMYFUNCTION("VLOOKUP($D728,IMPORTRANGE(""1F5N2lheBqU_ssv2fEg7XSiyl0_Jtf24RQubw3IWp7fc"",""'LC-2 BOM'!C2:AF1000""),AB$1,FALSE)"),"#N/A")</f>
        <v>#N/A</v>
      </c>
      <c r="AQ248" s="40" t="str">
        <f ca="1">IFERROR(__xludf.DUMMYFUNCTION("VLOOKUP($D728,IMPORTRANGE(""1F5N2lheBqU_ssv2fEg7XSiyl0_Jtf24RQubw3IWp7fc"",""'LC-2 BOM'!C2:AF1000""),AB$1,FALSE)"),"#N/A")</f>
        <v>#N/A</v>
      </c>
      <c r="AR248" s="40" t="str">
        <f ca="1">IFERROR(__xludf.DUMMYFUNCTION("VLOOKUP($D728,IMPORTRANGE(""1F5N2lheBqU_ssv2fEg7XSiyl0_Jtf24RQubw3IWp7fc"",""'LC-2 BOM'!C2:AF1000""),AB$1,FALSE)"),"#N/A")</f>
        <v>#N/A</v>
      </c>
      <c r="AS248" s="40" t="str">
        <f ca="1">IFERROR(__xludf.DUMMYFUNCTION("VLOOKUP($D728,IMPORTRANGE(""1F5N2lheBqU_ssv2fEg7XSiyl0_Jtf24RQubw3IWp7fc"",""'LC-2 BOM'!C2:AF1000""),AB$1,FALSE)"),"#N/A")</f>
        <v>#N/A</v>
      </c>
      <c r="AT248" s="40" t="str">
        <f ca="1">IFERROR(__xludf.DUMMYFUNCTION("VLOOKUP($D728,IMPORTRANGE(""1F5N2lheBqU_ssv2fEg7XSiyl0_Jtf24RQubw3IWp7fc"",""'LC-2 BOM'!C2:AF1000""),AB$1,FALSE)"),"#N/A")</f>
        <v>#N/A</v>
      </c>
      <c r="AU248" s="40" t="str">
        <f ca="1">IFERROR(__xludf.DUMMYFUNCTION("VLOOKUP($D728,IMPORTRANGE(""1F5N2lheBqU_ssv2fEg7XSiyl0_Jtf24RQubw3IWp7fc"",""'LC-2 BOM'!C2:AF1000""),AB$1,FALSE)"),"#N/A")</f>
        <v>#N/A</v>
      </c>
      <c r="AV248" s="40" t="str">
        <f ca="1">IFERROR(__xludf.DUMMYFUNCTION("VLOOKUP($D728,IMPORTRANGE(""1F5N2lheBqU_ssv2fEg7XSiyl0_Jtf24RQubw3IWp7fc"",""'LC-2 BOM'!C2:AF1000""),AB$1,FALSE)"),"#N/A")</f>
        <v>#N/A</v>
      </c>
      <c r="AW248" s="40" t="str">
        <f ca="1">IFERROR(__xludf.DUMMYFUNCTION("VLOOKUP($D728,IMPORTRANGE(""1F5N2lheBqU_ssv2fEg7XSiyl0_Jtf24RQubw3IWp7fc"",""'LC-2 BOM'!C2:AF1000""),AB$1,FALSE)"),"#N/A")</f>
        <v>#N/A</v>
      </c>
      <c r="AX248" s="40" t="str">
        <f ca="1">IFERROR(__xludf.DUMMYFUNCTION("VLOOKUP($D728,IMPORTRANGE(""1F5N2lheBqU_ssv2fEg7XSiyl0_Jtf24RQubw3IWp7fc"",""'LC-2 BOM'!C2:AF1000""),AB$1,FALSE)"),"#N/A")</f>
        <v>#N/A</v>
      </c>
      <c r="AY248" s="40" t="str">
        <f ca="1">IFERROR(__xludf.DUMMYFUNCTION("VLOOKUP($D728,IMPORTRANGE(""1F5N2lheBqU_ssv2fEg7XSiyl0_Jtf24RQubw3IWp7fc"",""'LC-2 BOM'!C2:AF1000""),AB$1,FALSE)"),"#N/A")</f>
        <v>#N/A</v>
      </c>
      <c r="AZ248" s="40" t="str">
        <f ca="1">IFERROR(__xludf.DUMMYFUNCTION("VLOOKUP($D728,IMPORTRANGE(""1F5N2lheBqU_ssv2fEg7XSiyl0_Jtf24RQubw3IWp7fc"",""'LC-2 BOM'!C2:AF1000""),AB$1,FALSE)"),"#N/A")</f>
        <v>#N/A</v>
      </c>
      <c r="BA248" s="40" t="str">
        <f ca="1">IFERROR(__xludf.DUMMYFUNCTION("VLOOKUP($D728,IMPORTRANGE(""1F5N2lheBqU_ssv2fEg7XSiyl0_Jtf24RQubw3IWp7fc"",""'LC-2 BOM'!C2:AF1000""),AB$1,FALSE)"),"#N/A")</f>
        <v>#N/A</v>
      </c>
    </row>
    <row r="249" spans="1:53" ht="14.25">
      <c r="A249" s="119" t="str">
        <f>CONCATENATE(VLOOKUP(E249,Systems,2,FALSE),"-",VLOOKUP(F249,Subsystems,2,FALSE),"-",VLOOKUP(G249,Components,2,FALSE),"-",VLOOKUP(R249,Metrics,2,FALSE),"-",B249)</f>
        <v>IGN-GOX-PRS-Ps-278</v>
      </c>
      <c r="B249" s="100">
        <v>278</v>
      </c>
      <c r="C249" s="99" t="s">
        <v>646</v>
      </c>
      <c r="D249" s="104" t="s">
        <v>647</v>
      </c>
      <c r="E249" s="99" t="s">
        <v>536</v>
      </c>
      <c r="F249" s="99" t="s">
        <v>537</v>
      </c>
      <c r="G249" s="99" t="s">
        <v>177</v>
      </c>
      <c r="H249" s="100" t="s">
        <v>147</v>
      </c>
      <c r="I249" s="100" t="str">
        <f>VLOOKUP(L249,InterfaceCards,2,FALSE)</f>
        <v>N2</v>
      </c>
      <c r="J249" s="39" t="str">
        <f>VLOOKUP(I249,'REF - Interface Cards'!$F$2:$G$11,2,FALSE)</f>
        <v>CB3</v>
      </c>
      <c r="K249" s="100">
        <f>VLOOKUP(L249,InterfaceCards,3,FALSE)</f>
        <v>3</v>
      </c>
      <c r="L249" s="99" t="s">
        <v>315</v>
      </c>
      <c r="M249" s="99">
        <v>4</v>
      </c>
      <c r="N249" s="75" t="s">
        <v>113</v>
      </c>
      <c r="O249" s="100" t="s">
        <v>313</v>
      </c>
      <c r="P249" s="100" t="s">
        <v>313</v>
      </c>
      <c r="Q249" s="100" t="s">
        <v>338</v>
      </c>
      <c r="R249" s="268" t="s">
        <v>178</v>
      </c>
      <c r="S249" s="119" t="s">
        <v>345</v>
      </c>
      <c r="T249" s="100"/>
      <c r="U249" s="205"/>
      <c r="V249" s="205" t="b">
        <v>0</v>
      </c>
      <c r="W249" s="115" t="str">
        <f>CONCATENATE(L249,":",N249)</f>
        <v>AI4:03</v>
      </c>
      <c r="X249" s="40" t="str">
        <f ca="1">IFERROR(__xludf.DUMMYFUNCTION("VLOOKUP($D119,IMPORTRANGE(""1F5N2lheBqU_ssv2fEg7XSiyl0_Jtf24RQubw3IWp7fc"",""'LC-2 BOM'!C2:AF1000""),X$1,FALSE)"),"05C360")</f>
        <v>05C360</v>
      </c>
      <c r="Y249" s="40" t="str">
        <f ca="1">IFERROR(__xludf.DUMMYFUNCTION("VLOOKUP($D460,IMPORTRANGE(""1zGeY54V42y3h6ga3LEauokEcjIAfHuNXKCYKLfLWtMI"",""'LC-2 BOM'!C2:AF900""),Y$1,FALSE)"),"Pressure Transducer")</f>
        <v>Pressure Transducer</v>
      </c>
      <c r="Z249" s="40" t="str">
        <f ca="1">IFERROR(__xludf.DUMMYFUNCTION("VLOOKUP($D460,IMPORTRANGE(""1zGeY54V42y3h6ga3LEauokEcjIAfHuNXKCYKLfLWtMI"",""'LC-2 BOM'!C2:AF900""),Y$1,FALSE)"),"Pressure Transducer")</f>
        <v>Pressure Transducer</v>
      </c>
      <c r="AA249" s="40" t="str">
        <f ca="1">IFERROR(__xludf.DUMMYFUNCTION("VLOOKUP($D460,IMPORTRANGE(""1zGeY54V42y3h6ga3LEauokEcjIAfHuNXKCYKLfLWtMI"",""'LC-2 BOM'!C2:AF900""),Y$1,FALSE)"),"Pressure Transducer")</f>
        <v>Pressure Transducer</v>
      </c>
      <c r="AB249" s="40" t="str">
        <f ca="1">IFERROR(__xludf.DUMMYFUNCTION("VLOOKUP($D460,IMPORTRANGE(""1F5N2lheBqU_ssv2fEg7XSiyl0_Jtf24RQubw3IWp7fc"",""'LC-2 BOM'!C2:AF1000""),AB$1,FALSE)"),"WFF LC-2 Gaseous Oxygen (GOX) - MP-106")</f>
        <v>WFF LC-2 Gaseous Oxygen (GOX) - MP-106</v>
      </c>
      <c r="AC249" s="40" t="str">
        <f ca="1">IFERROR(__xludf.DUMMYFUNCTION("VLOOKUP($D460,IMPORTRANGE(""1F5N2lheBqU_ssv2fEg7XSiyl0_Jtf24RQubw3IWp7fc"",""'LC-2 BOM'!C2:AF1000""),AB$1,FALSE)"),"WFF LC-2 Gaseous Oxygen (GOX) - MP-106")</f>
        <v>WFF LC-2 Gaseous Oxygen (GOX) - MP-106</v>
      </c>
      <c r="AD249" s="40" t="str">
        <f ca="1">IFERROR(__xludf.DUMMYFUNCTION("VLOOKUP($D460,IMPORTRANGE(""1F5N2lheBqU_ssv2fEg7XSiyl0_Jtf24RQubw3IWp7fc"",""'LC-2 BOM'!C2:AF1000""),AB$1,FALSE)"),"WFF LC-2 Gaseous Oxygen (GOX) - MP-106")</f>
        <v>WFF LC-2 Gaseous Oxygen (GOX) - MP-106</v>
      </c>
      <c r="AE249" s="40" t="str">
        <f ca="1">IFERROR(__xludf.DUMMYFUNCTION("VLOOKUP($D460,IMPORTRANGE(""1F5N2lheBqU_ssv2fEg7XSiyl0_Jtf24RQubw3IWp7fc"",""'LC-2 BOM'!C2:AF1000""),AB$1,FALSE)"),"WFF LC-2 Gaseous Oxygen (GOX) - MP-106")</f>
        <v>WFF LC-2 Gaseous Oxygen (GOX) - MP-106</v>
      </c>
      <c r="AF249" s="40" t="str">
        <f ca="1">IFERROR(__xludf.DUMMYFUNCTION("VLOOKUP($D460,IMPORTRANGE(""1F5N2lheBqU_ssv2fEg7XSiyl0_Jtf24RQubw3IWp7fc"",""'LC-2 BOM'!C2:AF1000""),AB$1,FALSE)"),"WFF LC-2 Gaseous Oxygen (GOX) - MP-106")</f>
        <v>WFF LC-2 Gaseous Oxygen (GOX) - MP-106</v>
      </c>
      <c r="AG249" s="40" t="str">
        <f ca="1">IFERROR(__xludf.DUMMYFUNCTION("VLOOKUP($D460,IMPORTRANGE(""1F5N2lheBqU_ssv2fEg7XSiyl0_Jtf24RQubw3IWp7fc"",""'LC-2 BOM'!C2:AF1000""),AB$1,FALSE)"),"WFF LC-2 Gaseous Oxygen (GOX) - MP-106")</f>
        <v>WFF LC-2 Gaseous Oxygen (GOX) - MP-106</v>
      </c>
      <c r="AH249" s="40" t="str">
        <f ca="1">IFERROR(__xludf.DUMMYFUNCTION("VLOOKUP($D460,IMPORTRANGE(""1F5N2lheBqU_ssv2fEg7XSiyl0_Jtf24RQubw3IWp7fc"",""'LC-2 BOM'!C2:AF1000""),AB$1,FALSE)"),"WFF LC-2 Gaseous Oxygen (GOX) - MP-106")</f>
        <v>WFF LC-2 Gaseous Oxygen (GOX) - MP-106</v>
      </c>
      <c r="AI249" s="40" t="str">
        <f ca="1">IFERROR(__xludf.DUMMYFUNCTION("VLOOKUP($D460,IMPORTRANGE(""1F5N2lheBqU_ssv2fEg7XSiyl0_Jtf24RQubw3IWp7fc"",""'LC-2 BOM'!C2:AF1000""),AB$1,FALSE)"),"WFF LC-2 Gaseous Oxygen (GOX) - MP-106")</f>
        <v>WFF LC-2 Gaseous Oxygen (GOX) - MP-106</v>
      </c>
      <c r="AJ249" s="40" t="str">
        <f ca="1">IFERROR(__xludf.DUMMYFUNCTION("VLOOKUP($D460,IMPORTRANGE(""1F5N2lheBqU_ssv2fEg7XSiyl0_Jtf24RQubw3IWp7fc"",""'LC-2 BOM'!C2:AF1000""),AB$1,FALSE)"),"WFF LC-2 Gaseous Oxygen (GOX) - MP-106")</f>
        <v>WFF LC-2 Gaseous Oxygen (GOX) - MP-106</v>
      </c>
      <c r="AK249" s="40" t="str">
        <f ca="1">IFERROR(__xludf.DUMMYFUNCTION("VLOOKUP($D460,IMPORTRANGE(""1F5N2lheBqU_ssv2fEg7XSiyl0_Jtf24RQubw3IWp7fc"",""'LC-2 BOM'!C2:AF1000""),AB$1,FALSE)"),"WFF LC-2 Gaseous Oxygen (GOX) - MP-106")</f>
        <v>WFF LC-2 Gaseous Oxygen (GOX) - MP-106</v>
      </c>
      <c r="AL249" s="40" t="str">
        <f ca="1">IFERROR(__xludf.DUMMYFUNCTION("VLOOKUP($D460,IMPORTRANGE(""1F5N2lheBqU_ssv2fEg7XSiyl0_Jtf24RQubw3IWp7fc"",""'LC-2 BOM'!C2:AF1000""),AB$1,FALSE)"),"WFF LC-2 Gaseous Oxygen (GOX) - MP-106")</f>
        <v>WFF LC-2 Gaseous Oxygen (GOX) - MP-106</v>
      </c>
      <c r="AM249" s="40" t="str">
        <f ca="1">IFERROR(__xludf.DUMMYFUNCTION("VLOOKUP($D460,IMPORTRANGE(""1F5N2lheBqU_ssv2fEg7XSiyl0_Jtf24RQubw3IWp7fc"",""'LC-2 BOM'!C2:AF1000""),AB$1,FALSE)"),"WFF LC-2 Gaseous Oxygen (GOX) - MP-106")</f>
        <v>WFF LC-2 Gaseous Oxygen (GOX) - MP-106</v>
      </c>
      <c r="AN249" s="40" t="str">
        <f ca="1">IFERROR(__xludf.DUMMYFUNCTION("VLOOKUP($D460,IMPORTRANGE(""1F5N2lheBqU_ssv2fEg7XSiyl0_Jtf24RQubw3IWp7fc"",""'LC-2 BOM'!C2:AF1000""),AB$1,FALSE)"),"WFF LC-2 Gaseous Oxygen (GOX) - MP-106")</f>
        <v>WFF LC-2 Gaseous Oxygen (GOX) - MP-106</v>
      </c>
      <c r="AO249" s="40" t="str">
        <f ca="1">IFERROR(__xludf.DUMMYFUNCTION("VLOOKUP($D460,IMPORTRANGE(""1F5N2lheBqU_ssv2fEg7XSiyl0_Jtf24RQubw3IWp7fc"",""'LC-2 BOM'!C2:AF1000""),AB$1,FALSE)"),"WFF LC-2 Gaseous Oxygen (GOX) - MP-106")</f>
        <v>WFF LC-2 Gaseous Oxygen (GOX) - MP-106</v>
      </c>
      <c r="AP249" s="40" t="str">
        <f ca="1">IFERROR(__xludf.DUMMYFUNCTION("VLOOKUP($D460,IMPORTRANGE(""1F5N2lheBqU_ssv2fEg7XSiyl0_Jtf24RQubw3IWp7fc"",""'LC-2 BOM'!C2:AF1000""),AB$1,FALSE)"),"WFF LC-2 Gaseous Oxygen (GOX) - MP-106")</f>
        <v>WFF LC-2 Gaseous Oxygen (GOX) - MP-106</v>
      </c>
      <c r="AQ249" s="40" t="str">
        <f ca="1">IFERROR(__xludf.DUMMYFUNCTION("VLOOKUP($D460,IMPORTRANGE(""1F5N2lheBqU_ssv2fEg7XSiyl0_Jtf24RQubw3IWp7fc"",""'LC-2 BOM'!C2:AF1000""),AB$1,FALSE)"),"WFF LC-2 Gaseous Oxygen (GOX) - MP-106")</f>
        <v>WFF LC-2 Gaseous Oxygen (GOX) - MP-106</v>
      </c>
      <c r="AR249" s="40" t="str">
        <f ca="1">IFERROR(__xludf.DUMMYFUNCTION("VLOOKUP($D460,IMPORTRANGE(""1F5N2lheBqU_ssv2fEg7XSiyl0_Jtf24RQubw3IWp7fc"",""'LC-2 BOM'!C2:AF1000""),AB$1,FALSE)"),"WFF LC-2 Gaseous Oxygen (GOX) - MP-106")</f>
        <v>WFF LC-2 Gaseous Oxygen (GOX) - MP-106</v>
      </c>
      <c r="AS249" s="40" t="str">
        <f ca="1">IFERROR(__xludf.DUMMYFUNCTION("VLOOKUP($D460,IMPORTRANGE(""1F5N2lheBqU_ssv2fEg7XSiyl0_Jtf24RQubw3IWp7fc"",""'LC-2 BOM'!C2:AF1000""),AB$1,FALSE)"),"WFF LC-2 Gaseous Oxygen (GOX) - MP-106")</f>
        <v>WFF LC-2 Gaseous Oxygen (GOX) - MP-106</v>
      </c>
      <c r="AT249" s="40" t="str">
        <f ca="1">IFERROR(__xludf.DUMMYFUNCTION("VLOOKUP($D460,IMPORTRANGE(""1F5N2lheBqU_ssv2fEg7XSiyl0_Jtf24RQubw3IWp7fc"",""'LC-2 BOM'!C2:AF1000""),AB$1,FALSE)"),"WFF LC-2 Gaseous Oxygen (GOX) - MP-106")</f>
        <v>WFF LC-2 Gaseous Oxygen (GOX) - MP-106</v>
      </c>
      <c r="AU249" s="40" t="str">
        <f ca="1">IFERROR(__xludf.DUMMYFUNCTION("VLOOKUP($D460,IMPORTRANGE(""1F5N2lheBqU_ssv2fEg7XSiyl0_Jtf24RQubw3IWp7fc"",""'LC-2 BOM'!C2:AF1000""),AB$1,FALSE)"),"WFF LC-2 Gaseous Oxygen (GOX) - MP-106")</f>
        <v>WFF LC-2 Gaseous Oxygen (GOX) - MP-106</v>
      </c>
      <c r="AV249" s="40" t="str">
        <f ca="1">IFERROR(__xludf.DUMMYFUNCTION("VLOOKUP($D460,IMPORTRANGE(""1F5N2lheBqU_ssv2fEg7XSiyl0_Jtf24RQubw3IWp7fc"",""'LC-2 BOM'!C2:AF1000""),AB$1,FALSE)"),"WFF LC-2 Gaseous Oxygen (GOX) - MP-106")</f>
        <v>WFF LC-2 Gaseous Oxygen (GOX) - MP-106</v>
      </c>
      <c r="AW249" s="40" t="str">
        <f ca="1">IFERROR(__xludf.DUMMYFUNCTION("VLOOKUP($D460,IMPORTRANGE(""1F5N2lheBqU_ssv2fEg7XSiyl0_Jtf24RQubw3IWp7fc"",""'LC-2 BOM'!C2:AF1000""),AB$1,FALSE)"),"WFF LC-2 Gaseous Oxygen (GOX) - MP-106")</f>
        <v>WFF LC-2 Gaseous Oxygen (GOX) - MP-106</v>
      </c>
      <c r="AX249" s="40" t="str">
        <f ca="1">IFERROR(__xludf.DUMMYFUNCTION("VLOOKUP($D460,IMPORTRANGE(""1F5N2lheBqU_ssv2fEg7XSiyl0_Jtf24RQubw3IWp7fc"",""'LC-2 BOM'!C2:AF1000""),AB$1,FALSE)"),"WFF LC-2 Gaseous Oxygen (GOX) - MP-106")</f>
        <v>WFF LC-2 Gaseous Oxygen (GOX) - MP-106</v>
      </c>
      <c r="AY249" s="40" t="str">
        <f ca="1">IFERROR(__xludf.DUMMYFUNCTION("VLOOKUP($D460,IMPORTRANGE(""1F5N2lheBqU_ssv2fEg7XSiyl0_Jtf24RQubw3IWp7fc"",""'LC-2 BOM'!C2:AF1000""),AB$1,FALSE)"),"WFF LC-2 Gaseous Oxygen (GOX) - MP-106")</f>
        <v>WFF LC-2 Gaseous Oxygen (GOX) - MP-106</v>
      </c>
      <c r="AZ249" s="40" t="str">
        <f ca="1">IFERROR(__xludf.DUMMYFUNCTION("VLOOKUP($D460,IMPORTRANGE(""1F5N2lheBqU_ssv2fEg7XSiyl0_Jtf24RQubw3IWp7fc"",""'LC-2 BOM'!C2:AF1000""),AB$1,FALSE)"),"WFF LC-2 Gaseous Oxygen (GOX) - MP-106")</f>
        <v>WFF LC-2 Gaseous Oxygen (GOX) - MP-106</v>
      </c>
      <c r="BA249" s="40" t="str">
        <f ca="1">IFERROR(__xludf.DUMMYFUNCTION("VLOOKUP($D460,IMPORTRANGE(""1F5N2lheBqU_ssv2fEg7XSiyl0_Jtf24RQubw3IWp7fc"",""'LC-2 BOM'!C2:AF1000""),AB$1,FALSE)"),"WFF LC-2 Gaseous Oxygen (GOX) - MP-106")</f>
        <v>WFF LC-2 Gaseous Oxygen (GOX) - MP-106</v>
      </c>
    </row>
    <row r="250" spans="1:53" ht="14.25">
      <c r="A250" s="119" t="str">
        <f>CONCATENATE(VLOOKUP(E250,Systems,2,FALSE),"-",VLOOKUP(F250,Subsystems,2,FALSE),"-",VLOOKUP(G250,Components,2,FALSE),"-",VLOOKUP(R250,Metrics,2,FALSE),"-",B250)</f>
        <v>IGN-CH4-PRS-Ps-273</v>
      </c>
      <c r="B250" s="100">
        <v>273</v>
      </c>
      <c r="C250" s="99" t="s">
        <v>648</v>
      </c>
      <c r="D250" s="104" t="s">
        <v>649</v>
      </c>
      <c r="E250" s="99" t="s">
        <v>536</v>
      </c>
      <c r="F250" s="99" t="s">
        <v>546</v>
      </c>
      <c r="G250" s="99" t="s">
        <v>177</v>
      </c>
      <c r="H250" s="100" t="s">
        <v>147</v>
      </c>
      <c r="I250" s="100" t="str">
        <f>VLOOKUP(L250,InterfaceCards,2,FALSE)</f>
        <v>N2</v>
      </c>
      <c r="J250" s="39" t="str">
        <f>VLOOKUP(I250,'REF - Interface Cards'!$F$2:$G$11,2,FALSE)</f>
        <v>CB3</v>
      </c>
      <c r="K250" s="100">
        <f>VLOOKUP(L250,InterfaceCards,3,FALSE)</f>
        <v>3</v>
      </c>
      <c r="L250" s="99" t="s">
        <v>315</v>
      </c>
      <c r="M250" s="272">
        <v>3</v>
      </c>
      <c r="N250" s="75" t="s">
        <v>108</v>
      </c>
      <c r="O250" s="100" t="s">
        <v>313</v>
      </c>
      <c r="P250" s="100" t="s">
        <v>313</v>
      </c>
      <c r="Q250" s="100" t="s">
        <v>338</v>
      </c>
      <c r="R250" s="268" t="s">
        <v>178</v>
      </c>
      <c r="S250" s="119" t="s">
        <v>345</v>
      </c>
      <c r="T250" s="100"/>
      <c r="U250" s="205"/>
      <c r="V250" s="205" t="b">
        <v>0</v>
      </c>
      <c r="W250" s="115" t="str">
        <f>CONCATENATE(L250,":",N250)</f>
        <v>AI4:02</v>
      </c>
      <c r="X250" s="40" t="str">
        <f ca="1">IFERROR(__xludf.DUMMYFUNCTION("VLOOKUP($D119,IMPORTRANGE(""1F5N2lheBqU_ssv2fEg7XSiyl0_Jtf24RQubw3IWp7fc"",""'LC-2 BOM'!C2:AF1000""),X$1,FALSE)"),"05C360")</f>
        <v>05C360</v>
      </c>
      <c r="Y250" s="40" t="str">
        <f ca="1">IFERROR(__xludf.DUMMYFUNCTION("VLOOKUP($D459,IMPORTRANGE(""1F5N2lheBqU_ssv2fEg7XSiyl0_Jtf24RQubw3IWp7fc"",""'LC-2 BOM'!C2:AF900""),Y$1,FALSE)"),"Pressure Transducer")</f>
        <v>Pressure Transducer</v>
      </c>
      <c r="Z250" s="40" t="str">
        <f ca="1">IFERROR(__xludf.DUMMYFUNCTION("VLOOKUP($D459,IMPORTRANGE(""1F5N2lheBqU_ssv2fEg7XSiyl0_Jtf24RQubw3IWp7fc"",""'LC-2 BOM'!C2:AF900""),Y$1,FALSE)"),"Pressure Transducer")</f>
        <v>Pressure Transducer</v>
      </c>
      <c r="AA250" s="40" t="str">
        <f ca="1">IFERROR(__xludf.DUMMYFUNCTION("VLOOKUP($D459,IMPORTRANGE(""1F5N2lheBqU_ssv2fEg7XSiyl0_Jtf24RQubw3IWp7fc"",""'LC-2 BOM'!C2:AF900""),Y$1,FALSE)"),"Pressure Transducer")</f>
        <v>Pressure Transducer</v>
      </c>
      <c r="AB250" s="40" t="str">
        <f ca="1">IFERROR(__xludf.DUMMYFUNCTION("VLOOKUP($D459,IMPORTRANGE(""1F5N2lheBqU_ssv2fEg7XSiyl0_Jtf24RQubw3IWp7fc"",""'LC-2 BOM'!C2:AF1000""),AB$1,FALSE)"),"WFF LC-2 Methane (CH4) - MP-107")</f>
        <v>WFF LC-2 Methane (CH4) - MP-107</v>
      </c>
      <c r="AC250" s="40" t="str">
        <f ca="1">IFERROR(__xludf.DUMMYFUNCTION("VLOOKUP($D459,IMPORTRANGE(""1F5N2lheBqU_ssv2fEg7XSiyl0_Jtf24RQubw3IWp7fc"",""'LC-2 BOM'!C2:AF1000""),AB$1,FALSE)"),"WFF LC-2 Methane (CH4) - MP-107")</f>
        <v>WFF LC-2 Methane (CH4) - MP-107</v>
      </c>
      <c r="AD250" s="40" t="str">
        <f ca="1">IFERROR(__xludf.DUMMYFUNCTION("VLOOKUP($D459,IMPORTRANGE(""1F5N2lheBqU_ssv2fEg7XSiyl0_Jtf24RQubw3IWp7fc"",""'LC-2 BOM'!C2:AF1000""),AB$1,FALSE)"),"WFF LC-2 Methane (CH4) - MP-107")</f>
        <v>WFF LC-2 Methane (CH4) - MP-107</v>
      </c>
      <c r="AE250" s="40" t="str">
        <f ca="1">IFERROR(__xludf.DUMMYFUNCTION("VLOOKUP($D459,IMPORTRANGE(""1F5N2lheBqU_ssv2fEg7XSiyl0_Jtf24RQubw3IWp7fc"",""'LC-2 BOM'!C2:AF1000""),AB$1,FALSE)"),"WFF LC-2 Methane (CH4) - MP-107")</f>
        <v>WFF LC-2 Methane (CH4) - MP-107</v>
      </c>
      <c r="AF250" s="40" t="str">
        <f ca="1">IFERROR(__xludf.DUMMYFUNCTION("VLOOKUP($D459,IMPORTRANGE(""1F5N2lheBqU_ssv2fEg7XSiyl0_Jtf24RQubw3IWp7fc"",""'LC-2 BOM'!C2:AF1000""),AB$1,FALSE)"),"WFF LC-2 Methane (CH4) - MP-107")</f>
        <v>WFF LC-2 Methane (CH4) - MP-107</v>
      </c>
      <c r="AG250" s="40" t="str">
        <f ca="1">IFERROR(__xludf.DUMMYFUNCTION("VLOOKUP($D459,IMPORTRANGE(""1F5N2lheBqU_ssv2fEg7XSiyl0_Jtf24RQubw3IWp7fc"",""'LC-2 BOM'!C2:AF1000""),AB$1,FALSE)"),"WFF LC-2 Methane (CH4) - MP-107")</f>
        <v>WFF LC-2 Methane (CH4) - MP-107</v>
      </c>
      <c r="AH250" s="40" t="str">
        <f ca="1">IFERROR(__xludf.DUMMYFUNCTION("VLOOKUP($D459,IMPORTRANGE(""1F5N2lheBqU_ssv2fEg7XSiyl0_Jtf24RQubw3IWp7fc"",""'LC-2 BOM'!C2:AF1000""),AB$1,FALSE)"),"WFF LC-2 Methane (CH4) - MP-107")</f>
        <v>WFF LC-2 Methane (CH4) - MP-107</v>
      </c>
      <c r="AI250" s="40" t="str">
        <f ca="1">IFERROR(__xludf.DUMMYFUNCTION("VLOOKUP($D459,IMPORTRANGE(""1F5N2lheBqU_ssv2fEg7XSiyl0_Jtf24RQubw3IWp7fc"",""'LC-2 BOM'!C2:AF1000""),AB$1,FALSE)"),"WFF LC-2 Methane (CH4) - MP-107")</f>
        <v>WFF LC-2 Methane (CH4) - MP-107</v>
      </c>
      <c r="AJ250" s="40" t="str">
        <f ca="1">IFERROR(__xludf.DUMMYFUNCTION("VLOOKUP($D459,IMPORTRANGE(""1F5N2lheBqU_ssv2fEg7XSiyl0_Jtf24RQubw3IWp7fc"",""'LC-2 BOM'!C2:AF1000""),AB$1,FALSE)"),"WFF LC-2 Methane (CH4) - MP-107")</f>
        <v>WFF LC-2 Methane (CH4) - MP-107</v>
      </c>
      <c r="AK250" s="40" t="str">
        <f ca="1">IFERROR(__xludf.DUMMYFUNCTION("VLOOKUP($D459,IMPORTRANGE(""1F5N2lheBqU_ssv2fEg7XSiyl0_Jtf24RQubw3IWp7fc"",""'LC-2 BOM'!C2:AF1000""),AB$1,FALSE)"),"WFF LC-2 Methane (CH4) - MP-107")</f>
        <v>WFF LC-2 Methane (CH4) - MP-107</v>
      </c>
      <c r="AL250" s="40" t="str">
        <f ca="1">IFERROR(__xludf.DUMMYFUNCTION("VLOOKUP($D459,IMPORTRANGE(""1F5N2lheBqU_ssv2fEg7XSiyl0_Jtf24RQubw3IWp7fc"",""'LC-2 BOM'!C2:AF1000""),AB$1,FALSE)"),"WFF LC-2 Methane (CH4) - MP-107")</f>
        <v>WFF LC-2 Methane (CH4) - MP-107</v>
      </c>
      <c r="AM250" s="40" t="str">
        <f ca="1">IFERROR(__xludf.DUMMYFUNCTION("VLOOKUP($D459,IMPORTRANGE(""1F5N2lheBqU_ssv2fEg7XSiyl0_Jtf24RQubw3IWp7fc"",""'LC-2 BOM'!C2:AF1000""),AB$1,FALSE)"),"WFF LC-2 Methane (CH4) - MP-107")</f>
        <v>WFF LC-2 Methane (CH4) - MP-107</v>
      </c>
      <c r="AN250" s="40" t="str">
        <f ca="1">IFERROR(__xludf.DUMMYFUNCTION("VLOOKUP($D459,IMPORTRANGE(""1F5N2lheBqU_ssv2fEg7XSiyl0_Jtf24RQubw3IWp7fc"",""'LC-2 BOM'!C2:AF1000""),AB$1,FALSE)"),"WFF LC-2 Methane (CH4) - MP-107")</f>
        <v>WFF LC-2 Methane (CH4) - MP-107</v>
      </c>
      <c r="AO250" s="40" t="str">
        <f ca="1">IFERROR(__xludf.DUMMYFUNCTION("VLOOKUP($D459,IMPORTRANGE(""1F5N2lheBqU_ssv2fEg7XSiyl0_Jtf24RQubw3IWp7fc"",""'LC-2 BOM'!C2:AF1000""),AB$1,FALSE)"),"WFF LC-2 Methane (CH4) - MP-107")</f>
        <v>WFF LC-2 Methane (CH4) - MP-107</v>
      </c>
      <c r="AP250" s="40" t="str">
        <f ca="1">IFERROR(__xludf.DUMMYFUNCTION("VLOOKUP($D459,IMPORTRANGE(""1F5N2lheBqU_ssv2fEg7XSiyl0_Jtf24RQubw3IWp7fc"",""'LC-2 BOM'!C2:AF1000""),AB$1,FALSE)"),"WFF LC-2 Methane (CH4) - MP-107")</f>
        <v>WFF LC-2 Methane (CH4) - MP-107</v>
      </c>
      <c r="AQ250" s="40" t="str">
        <f ca="1">IFERROR(__xludf.DUMMYFUNCTION("VLOOKUP($D459,IMPORTRANGE(""1F5N2lheBqU_ssv2fEg7XSiyl0_Jtf24RQubw3IWp7fc"",""'LC-2 BOM'!C2:AF1000""),AB$1,FALSE)"),"WFF LC-2 Methane (CH4) - MP-107")</f>
        <v>WFF LC-2 Methane (CH4) - MP-107</v>
      </c>
      <c r="AR250" s="40" t="str">
        <f ca="1">IFERROR(__xludf.DUMMYFUNCTION("VLOOKUP($D459,IMPORTRANGE(""1F5N2lheBqU_ssv2fEg7XSiyl0_Jtf24RQubw3IWp7fc"",""'LC-2 BOM'!C2:AF1000""),AB$1,FALSE)"),"WFF LC-2 Methane (CH4) - MP-107")</f>
        <v>WFF LC-2 Methane (CH4) - MP-107</v>
      </c>
      <c r="AS250" s="40" t="str">
        <f ca="1">IFERROR(__xludf.DUMMYFUNCTION("VLOOKUP($D459,IMPORTRANGE(""1F5N2lheBqU_ssv2fEg7XSiyl0_Jtf24RQubw3IWp7fc"",""'LC-2 BOM'!C2:AF1000""),AB$1,FALSE)"),"WFF LC-2 Methane (CH4) - MP-107")</f>
        <v>WFF LC-2 Methane (CH4) - MP-107</v>
      </c>
      <c r="AT250" s="40" t="str">
        <f ca="1">IFERROR(__xludf.DUMMYFUNCTION("VLOOKUP($D459,IMPORTRANGE(""1F5N2lheBqU_ssv2fEg7XSiyl0_Jtf24RQubw3IWp7fc"",""'LC-2 BOM'!C2:AF1000""),AB$1,FALSE)"),"WFF LC-2 Methane (CH4) - MP-107")</f>
        <v>WFF LC-2 Methane (CH4) - MP-107</v>
      </c>
      <c r="AU250" s="40" t="str">
        <f ca="1">IFERROR(__xludf.DUMMYFUNCTION("VLOOKUP($D459,IMPORTRANGE(""1F5N2lheBqU_ssv2fEg7XSiyl0_Jtf24RQubw3IWp7fc"",""'LC-2 BOM'!C2:AF1000""),AB$1,FALSE)"),"WFF LC-2 Methane (CH4) - MP-107")</f>
        <v>WFF LC-2 Methane (CH4) - MP-107</v>
      </c>
      <c r="AV250" s="40" t="str">
        <f ca="1">IFERROR(__xludf.DUMMYFUNCTION("VLOOKUP($D459,IMPORTRANGE(""1F5N2lheBqU_ssv2fEg7XSiyl0_Jtf24RQubw3IWp7fc"",""'LC-2 BOM'!C2:AF1000""),AB$1,FALSE)"),"WFF LC-2 Methane (CH4) - MP-107")</f>
        <v>WFF LC-2 Methane (CH4) - MP-107</v>
      </c>
      <c r="AW250" s="40" t="str">
        <f ca="1">IFERROR(__xludf.DUMMYFUNCTION("VLOOKUP($D459,IMPORTRANGE(""1F5N2lheBqU_ssv2fEg7XSiyl0_Jtf24RQubw3IWp7fc"",""'LC-2 BOM'!C2:AF1000""),AB$1,FALSE)"),"WFF LC-2 Methane (CH4) - MP-107")</f>
        <v>WFF LC-2 Methane (CH4) - MP-107</v>
      </c>
      <c r="AX250" s="40" t="str">
        <f ca="1">IFERROR(__xludf.DUMMYFUNCTION("VLOOKUP($D459,IMPORTRANGE(""1F5N2lheBqU_ssv2fEg7XSiyl0_Jtf24RQubw3IWp7fc"",""'LC-2 BOM'!C2:AF1000""),AB$1,FALSE)"),"WFF LC-2 Methane (CH4) - MP-107")</f>
        <v>WFF LC-2 Methane (CH4) - MP-107</v>
      </c>
      <c r="AY250" s="40" t="str">
        <f ca="1">IFERROR(__xludf.DUMMYFUNCTION("VLOOKUP($D459,IMPORTRANGE(""1F5N2lheBqU_ssv2fEg7XSiyl0_Jtf24RQubw3IWp7fc"",""'LC-2 BOM'!C2:AF1000""),AB$1,FALSE)"),"WFF LC-2 Methane (CH4) - MP-107")</f>
        <v>WFF LC-2 Methane (CH4) - MP-107</v>
      </c>
      <c r="AZ250" s="40" t="str">
        <f ca="1">IFERROR(__xludf.DUMMYFUNCTION("VLOOKUP($D459,IMPORTRANGE(""1F5N2lheBqU_ssv2fEg7XSiyl0_Jtf24RQubw3IWp7fc"",""'LC-2 BOM'!C2:AF1000""),AB$1,FALSE)"),"WFF LC-2 Methane (CH4) - MP-107")</f>
        <v>WFF LC-2 Methane (CH4) - MP-107</v>
      </c>
      <c r="BA250" s="40" t="str">
        <f ca="1">IFERROR(__xludf.DUMMYFUNCTION("VLOOKUP($D459,IMPORTRANGE(""1F5N2lheBqU_ssv2fEg7XSiyl0_Jtf24RQubw3IWp7fc"",""'LC-2 BOM'!C2:AF1000""),AB$1,FALSE)"),"WFF LC-2 Methane (CH4) - MP-107")</f>
        <v>WFF LC-2 Methane (CH4) - MP-107</v>
      </c>
    </row>
    <row r="251" spans="1:53" ht="14.25">
      <c r="A251" s="119" t="str">
        <f>CONCATENATE(VLOOKUP(E251,Systems,2,FALSE),"-",VLOOKUP(F251,Subsystems,2,FALSE),"-",VLOOKUP(G251,Components,2,FALSE),"-",VLOOKUP(R251,Metrics,2,FALSE),"-",B251)</f>
        <v>HVAC-FAR-RTD-Ts-122</v>
      </c>
      <c r="B251" s="100">
        <v>122</v>
      </c>
      <c r="C251" s="99" t="s">
        <v>650</v>
      </c>
      <c r="D251" s="110" t="s">
        <v>651</v>
      </c>
      <c r="E251" s="99" t="s">
        <v>431</v>
      </c>
      <c r="F251" s="99" t="s">
        <v>432</v>
      </c>
      <c r="G251" s="99" t="s">
        <v>81</v>
      </c>
      <c r="H251" s="99" t="s">
        <v>348</v>
      </c>
      <c r="I251" s="100" t="str">
        <f>VLOOKUP(L251,InterfaceCards,2,FALSE)</f>
        <v>N4</v>
      </c>
      <c r="J251" s="39" t="str">
        <f>VLOOKUP(I251,'REF - Interface Cards'!$F$2:$G$11,2,FALSE)</f>
        <v>CB5</v>
      </c>
      <c r="K251" s="267">
        <f>VLOOKUP(L251,InterfaceCards,3,FALSE)</f>
        <v>4</v>
      </c>
      <c r="L251" s="99" t="s">
        <v>374</v>
      </c>
      <c r="M251" s="99" t="s">
        <v>383</v>
      </c>
      <c r="N251" s="96" t="s">
        <v>384</v>
      </c>
      <c r="O251" s="99" t="s">
        <v>248</v>
      </c>
      <c r="P251" s="205"/>
      <c r="Q251" s="205"/>
      <c r="R251" s="268" t="s">
        <v>352</v>
      </c>
      <c r="S251" s="119" t="s">
        <v>353</v>
      </c>
      <c r="T251" s="100"/>
      <c r="U251" s="205"/>
      <c r="V251" s="205" t="b">
        <v>0</v>
      </c>
      <c r="W251" s="115" t="str">
        <f>CONCATENATE(L251,":",N251)</f>
        <v>RTD4:EX3+,RTD3+,RTD3-,COM3</v>
      </c>
      <c r="X251" s="40" t="str">
        <f ca="1">IFERROR(__xludf.DUMMYFUNCTION("VLOOKUP($D475,IMPORTRANGE(""1F5N2lheBqU_ssv2fEg7XSiyl0_Jtf24RQubw3IWp7fc"",""'LC-2 BOM'!C2:AF1000""),X$1,FALSE)"),"04C706")</f>
        <v>04C706</v>
      </c>
      <c r="Y251" s="40" t="str">
        <f ca="1">IFERROR(__xludf.DUMMYFUNCTION("VLOOKUP($D583,IMPORTRANGE(""1F5N2lheBqU_ssv2fEg7XSiyl0_Jtf24RQubw3IWp7fc"",""'LC-2 BOM'!C2:AF900""),Y$1,FALSE)"),"Thermo Couple")</f>
        <v>Thermo Couple</v>
      </c>
      <c r="Z251" s="40" t="str">
        <f ca="1">IFERROR(__xludf.DUMMYFUNCTION("VLOOKUP($D583,IMPORTRANGE(""1F5N2lheBqU_ssv2fEg7XSiyl0_Jtf24RQubw3IWp7fc"",""'LC-2 BOM'!C2:AF900""),Y$1,FALSE)"),"Thermo Couple")</f>
        <v>Thermo Couple</v>
      </c>
      <c r="AA251" s="40" t="str">
        <f ca="1">IFERROR(__xludf.DUMMYFUNCTION("VLOOKUP($D583,IMPORTRANGE(""1F5N2lheBqU_ssv2fEg7XSiyl0_Jtf24RQubw3IWp7fc"",""'LC-2 BOM'!C2:AF900""),Y$1,FALSE)"),"Thermo Couple")</f>
        <v>Thermo Couple</v>
      </c>
      <c r="AB251" s="40" t="str">
        <f ca="1">IFERROR(__xludf.DUMMYFUNCTION("VLOOKUP($D583,IMPORTRANGE(""1F5N2lheBqU_ssv2fEg7XSiyl0_Jtf24RQubw3IWp7fc"",""'LC-2 BOM'!C2:AF1000""),AB$1,FALSE)"),"WFF LC-2 GN2 HVAC/ECS - MP-109")</f>
        <v>WFF LC-2 GN2 HVAC/ECS - MP-109</v>
      </c>
      <c r="AC251" s="40" t="str">
        <f ca="1">IFERROR(__xludf.DUMMYFUNCTION("VLOOKUP($D583,IMPORTRANGE(""1F5N2lheBqU_ssv2fEg7XSiyl0_Jtf24RQubw3IWp7fc"",""'LC-2 BOM'!C2:AF1000""),AB$1,FALSE)"),"WFF LC-2 GN2 HVAC/ECS - MP-109")</f>
        <v>WFF LC-2 GN2 HVAC/ECS - MP-109</v>
      </c>
      <c r="AD251" s="40" t="str">
        <f ca="1">IFERROR(__xludf.DUMMYFUNCTION("VLOOKUP($D583,IMPORTRANGE(""1F5N2lheBqU_ssv2fEg7XSiyl0_Jtf24RQubw3IWp7fc"",""'LC-2 BOM'!C2:AF1000""),AB$1,FALSE)"),"WFF LC-2 GN2 HVAC/ECS - MP-109")</f>
        <v>WFF LC-2 GN2 HVAC/ECS - MP-109</v>
      </c>
      <c r="AE251" s="40" t="str">
        <f ca="1">IFERROR(__xludf.DUMMYFUNCTION("VLOOKUP($D583,IMPORTRANGE(""1F5N2lheBqU_ssv2fEg7XSiyl0_Jtf24RQubw3IWp7fc"",""'LC-2 BOM'!C2:AF1000""),AB$1,FALSE)"),"WFF LC-2 GN2 HVAC/ECS - MP-109")</f>
        <v>WFF LC-2 GN2 HVAC/ECS - MP-109</v>
      </c>
      <c r="AF251" s="40" t="str">
        <f ca="1">IFERROR(__xludf.DUMMYFUNCTION("VLOOKUP($D583,IMPORTRANGE(""1F5N2lheBqU_ssv2fEg7XSiyl0_Jtf24RQubw3IWp7fc"",""'LC-2 BOM'!C2:AF1000""),AB$1,FALSE)"),"WFF LC-2 GN2 HVAC/ECS - MP-109")</f>
        <v>WFF LC-2 GN2 HVAC/ECS - MP-109</v>
      </c>
      <c r="AG251" s="40" t="str">
        <f ca="1">IFERROR(__xludf.DUMMYFUNCTION("VLOOKUP($D583,IMPORTRANGE(""1F5N2lheBqU_ssv2fEg7XSiyl0_Jtf24RQubw3IWp7fc"",""'LC-2 BOM'!C2:AF1000""),AB$1,FALSE)"),"WFF LC-2 GN2 HVAC/ECS - MP-109")</f>
        <v>WFF LC-2 GN2 HVAC/ECS - MP-109</v>
      </c>
      <c r="AH251" s="40" t="str">
        <f ca="1">IFERROR(__xludf.DUMMYFUNCTION("VLOOKUP($D583,IMPORTRANGE(""1F5N2lheBqU_ssv2fEg7XSiyl0_Jtf24RQubw3IWp7fc"",""'LC-2 BOM'!C2:AF1000""),AB$1,FALSE)"),"WFF LC-2 GN2 HVAC/ECS - MP-109")</f>
        <v>WFF LC-2 GN2 HVAC/ECS - MP-109</v>
      </c>
      <c r="AI251" s="40" t="str">
        <f ca="1">IFERROR(__xludf.DUMMYFUNCTION("VLOOKUP($D583,IMPORTRANGE(""1F5N2lheBqU_ssv2fEg7XSiyl0_Jtf24RQubw3IWp7fc"",""'LC-2 BOM'!C2:AF1000""),AB$1,FALSE)"),"WFF LC-2 GN2 HVAC/ECS - MP-109")</f>
        <v>WFF LC-2 GN2 HVAC/ECS - MP-109</v>
      </c>
      <c r="AJ251" s="40" t="str">
        <f ca="1">IFERROR(__xludf.DUMMYFUNCTION("VLOOKUP($D583,IMPORTRANGE(""1F5N2lheBqU_ssv2fEg7XSiyl0_Jtf24RQubw3IWp7fc"",""'LC-2 BOM'!C2:AF1000""),AB$1,FALSE)"),"WFF LC-2 GN2 HVAC/ECS - MP-109")</f>
        <v>WFF LC-2 GN2 HVAC/ECS - MP-109</v>
      </c>
      <c r="AK251" s="40" t="str">
        <f ca="1">IFERROR(__xludf.DUMMYFUNCTION("VLOOKUP($D583,IMPORTRANGE(""1F5N2lheBqU_ssv2fEg7XSiyl0_Jtf24RQubw3IWp7fc"",""'LC-2 BOM'!C2:AF1000""),AB$1,FALSE)"),"WFF LC-2 GN2 HVAC/ECS - MP-109")</f>
        <v>WFF LC-2 GN2 HVAC/ECS - MP-109</v>
      </c>
      <c r="AL251" s="40" t="str">
        <f ca="1">IFERROR(__xludf.DUMMYFUNCTION("VLOOKUP($D583,IMPORTRANGE(""1F5N2lheBqU_ssv2fEg7XSiyl0_Jtf24RQubw3IWp7fc"",""'LC-2 BOM'!C2:AF1000""),AB$1,FALSE)"),"WFF LC-2 GN2 HVAC/ECS - MP-109")</f>
        <v>WFF LC-2 GN2 HVAC/ECS - MP-109</v>
      </c>
      <c r="AM251" s="40" t="str">
        <f ca="1">IFERROR(__xludf.DUMMYFUNCTION("VLOOKUP($D583,IMPORTRANGE(""1F5N2lheBqU_ssv2fEg7XSiyl0_Jtf24RQubw3IWp7fc"",""'LC-2 BOM'!C2:AF1000""),AB$1,FALSE)"),"WFF LC-2 GN2 HVAC/ECS - MP-109")</f>
        <v>WFF LC-2 GN2 HVAC/ECS - MP-109</v>
      </c>
      <c r="AN251" s="40" t="str">
        <f ca="1">IFERROR(__xludf.DUMMYFUNCTION("VLOOKUP($D583,IMPORTRANGE(""1F5N2lheBqU_ssv2fEg7XSiyl0_Jtf24RQubw3IWp7fc"",""'LC-2 BOM'!C2:AF1000""),AB$1,FALSE)"),"WFF LC-2 GN2 HVAC/ECS - MP-109")</f>
        <v>WFF LC-2 GN2 HVAC/ECS - MP-109</v>
      </c>
      <c r="AO251" s="40" t="str">
        <f ca="1">IFERROR(__xludf.DUMMYFUNCTION("VLOOKUP($D583,IMPORTRANGE(""1F5N2lheBqU_ssv2fEg7XSiyl0_Jtf24RQubw3IWp7fc"",""'LC-2 BOM'!C2:AF1000""),AB$1,FALSE)"),"WFF LC-2 GN2 HVAC/ECS - MP-109")</f>
        <v>WFF LC-2 GN2 HVAC/ECS - MP-109</v>
      </c>
      <c r="AP251" s="40" t="str">
        <f ca="1">IFERROR(__xludf.DUMMYFUNCTION("VLOOKUP($D583,IMPORTRANGE(""1F5N2lheBqU_ssv2fEg7XSiyl0_Jtf24RQubw3IWp7fc"",""'LC-2 BOM'!C2:AF1000""),AB$1,FALSE)"),"WFF LC-2 GN2 HVAC/ECS - MP-109")</f>
        <v>WFF LC-2 GN2 HVAC/ECS - MP-109</v>
      </c>
      <c r="AQ251" s="40" t="str">
        <f ca="1">IFERROR(__xludf.DUMMYFUNCTION("VLOOKUP($D583,IMPORTRANGE(""1F5N2lheBqU_ssv2fEg7XSiyl0_Jtf24RQubw3IWp7fc"",""'LC-2 BOM'!C2:AF1000""),AB$1,FALSE)"),"WFF LC-2 GN2 HVAC/ECS - MP-109")</f>
        <v>WFF LC-2 GN2 HVAC/ECS - MP-109</v>
      </c>
      <c r="AR251" s="40" t="str">
        <f ca="1">IFERROR(__xludf.DUMMYFUNCTION("VLOOKUP($D583,IMPORTRANGE(""1F5N2lheBqU_ssv2fEg7XSiyl0_Jtf24RQubw3IWp7fc"",""'LC-2 BOM'!C2:AF1000""),AB$1,FALSE)"),"WFF LC-2 GN2 HVAC/ECS - MP-109")</f>
        <v>WFF LC-2 GN2 HVAC/ECS - MP-109</v>
      </c>
      <c r="AS251" s="40" t="str">
        <f ca="1">IFERROR(__xludf.DUMMYFUNCTION("VLOOKUP($D583,IMPORTRANGE(""1F5N2lheBqU_ssv2fEg7XSiyl0_Jtf24RQubw3IWp7fc"",""'LC-2 BOM'!C2:AF1000""),AB$1,FALSE)"),"WFF LC-2 GN2 HVAC/ECS - MP-109")</f>
        <v>WFF LC-2 GN2 HVAC/ECS - MP-109</v>
      </c>
      <c r="AT251" s="40" t="str">
        <f ca="1">IFERROR(__xludf.DUMMYFUNCTION("VLOOKUP($D583,IMPORTRANGE(""1F5N2lheBqU_ssv2fEg7XSiyl0_Jtf24RQubw3IWp7fc"",""'LC-2 BOM'!C2:AF1000""),AB$1,FALSE)"),"WFF LC-2 GN2 HVAC/ECS - MP-109")</f>
        <v>WFF LC-2 GN2 HVAC/ECS - MP-109</v>
      </c>
      <c r="AU251" s="40" t="str">
        <f ca="1">IFERROR(__xludf.DUMMYFUNCTION("VLOOKUP($D583,IMPORTRANGE(""1F5N2lheBqU_ssv2fEg7XSiyl0_Jtf24RQubw3IWp7fc"",""'LC-2 BOM'!C2:AF1000""),AB$1,FALSE)"),"WFF LC-2 GN2 HVAC/ECS - MP-109")</f>
        <v>WFF LC-2 GN2 HVAC/ECS - MP-109</v>
      </c>
      <c r="AV251" s="40" t="str">
        <f ca="1">IFERROR(__xludf.DUMMYFUNCTION("VLOOKUP($D583,IMPORTRANGE(""1F5N2lheBqU_ssv2fEg7XSiyl0_Jtf24RQubw3IWp7fc"",""'LC-2 BOM'!C2:AF1000""),AB$1,FALSE)"),"WFF LC-2 GN2 HVAC/ECS - MP-109")</f>
        <v>WFF LC-2 GN2 HVAC/ECS - MP-109</v>
      </c>
      <c r="AW251" s="40" t="str">
        <f ca="1">IFERROR(__xludf.DUMMYFUNCTION("VLOOKUP($D583,IMPORTRANGE(""1F5N2lheBqU_ssv2fEg7XSiyl0_Jtf24RQubw3IWp7fc"",""'LC-2 BOM'!C2:AF1000""),AB$1,FALSE)"),"WFF LC-2 GN2 HVAC/ECS - MP-109")</f>
        <v>WFF LC-2 GN2 HVAC/ECS - MP-109</v>
      </c>
      <c r="AX251" s="40" t="str">
        <f ca="1">IFERROR(__xludf.DUMMYFUNCTION("VLOOKUP($D583,IMPORTRANGE(""1F5N2lheBqU_ssv2fEg7XSiyl0_Jtf24RQubw3IWp7fc"",""'LC-2 BOM'!C2:AF1000""),AB$1,FALSE)"),"WFF LC-2 GN2 HVAC/ECS - MP-109")</f>
        <v>WFF LC-2 GN2 HVAC/ECS - MP-109</v>
      </c>
      <c r="AY251" s="40" t="str">
        <f ca="1">IFERROR(__xludf.DUMMYFUNCTION("VLOOKUP($D583,IMPORTRANGE(""1F5N2lheBqU_ssv2fEg7XSiyl0_Jtf24RQubw3IWp7fc"",""'LC-2 BOM'!C2:AF1000""),AB$1,FALSE)"),"WFF LC-2 GN2 HVAC/ECS - MP-109")</f>
        <v>WFF LC-2 GN2 HVAC/ECS - MP-109</v>
      </c>
      <c r="AZ251" s="40" t="str">
        <f ca="1">IFERROR(__xludf.DUMMYFUNCTION("VLOOKUP($D583,IMPORTRANGE(""1F5N2lheBqU_ssv2fEg7XSiyl0_Jtf24RQubw3IWp7fc"",""'LC-2 BOM'!C2:AF1000""),AB$1,FALSE)"),"WFF LC-2 GN2 HVAC/ECS - MP-109")</f>
        <v>WFF LC-2 GN2 HVAC/ECS - MP-109</v>
      </c>
      <c r="BA251" s="40" t="str">
        <f ca="1">IFERROR(__xludf.DUMMYFUNCTION("VLOOKUP($D583,IMPORTRANGE(""1F5N2lheBqU_ssv2fEg7XSiyl0_Jtf24RQubw3IWp7fc"",""'LC-2 BOM'!C2:AF1000""),AB$1,FALSE)"),"WFF LC-2 GN2 HVAC/ECS - MP-109")</f>
        <v>WFF LC-2 GN2 HVAC/ECS - MP-109</v>
      </c>
    </row>
    <row r="252" spans="1:53" ht="14.25">
      <c r="A252" s="119" t="str">
        <f>CONCATENATE(VLOOKUP(E252,Systems,2,FALSE),"-",VLOOKUP(F252,Subsystems,2,FALSE),"-",VLOOKUP(G252,Components,2,FALSE),"-",VLOOKUP(R252,Metrics,2,FALSE),"-",B252)</f>
        <v>HVAC-IS2-RTD-Ts-123</v>
      </c>
      <c r="B252" s="100">
        <v>123</v>
      </c>
      <c r="C252" s="99" t="s">
        <v>652</v>
      </c>
      <c r="D252" s="110" t="s">
        <v>653</v>
      </c>
      <c r="E252" s="99" t="s">
        <v>431</v>
      </c>
      <c r="F252" s="99" t="s">
        <v>438</v>
      </c>
      <c r="G252" s="99" t="s">
        <v>81</v>
      </c>
      <c r="H252" s="99" t="s">
        <v>348</v>
      </c>
      <c r="I252" s="100" t="str">
        <f>VLOOKUP(L252,InterfaceCards,2,FALSE)</f>
        <v>N4</v>
      </c>
      <c r="J252" s="39" t="str">
        <f>VLOOKUP(I252,'REF - Interface Cards'!$F$2:$G$11,2,FALSE)</f>
        <v>CB5</v>
      </c>
      <c r="K252" s="267">
        <f>VLOOKUP(L252,InterfaceCards,3,FALSE)</f>
        <v>4</v>
      </c>
      <c r="L252" s="99" t="s">
        <v>374</v>
      </c>
      <c r="M252" s="99" t="s">
        <v>387</v>
      </c>
      <c r="N252" s="96" t="s">
        <v>388</v>
      </c>
      <c r="O252" s="99" t="s">
        <v>248</v>
      </c>
      <c r="P252" s="205"/>
      <c r="Q252" s="205"/>
      <c r="R252" s="268" t="s">
        <v>352</v>
      </c>
      <c r="S252" s="119" t="s">
        <v>353</v>
      </c>
      <c r="T252" s="100"/>
      <c r="U252" s="205"/>
      <c r="V252" s="205" t="b">
        <v>0</v>
      </c>
      <c r="W252" s="115" t="str">
        <f>CONCATENATE(L252,":",N252)</f>
        <v>RTD4:EX4+,RTD4+,RTD4-,COM4</v>
      </c>
      <c r="X252" s="40" t="str">
        <f ca="1">IFERROR(__xludf.DUMMYFUNCTION("VLOOKUP($D475,IMPORTRANGE(""1F5N2lheBqU_ssv2fEg7XSiyl0_Jtf24RQubw3IWp7fc"",""'LC-2 BOM'!C2:AF1000""),X$1,FALSE)"),"04C706")</f>
        <v>04C706</v>
      </c>
      <c r="Y252" s="40" t="str">
        <f ca="1">IFERROR(__xludf.DUMMYFUNCTION("VLOOKUP($D584,IMPORTRANGE(""1F5N2lheBqU_ssv2fEg7XSiyl0_Jtf24RQubw3IWp7fc"",""'LC-2 BOM'!C2:AF900""),Y$1,FALSE)"),"Thermo Couple")</f>
        <v>Thermo Couple</v>
      </c>
      <c r="Z252" s="40" t="str">
        <f ca="1">IFERROR(__xludf.DUMMYFUNCTION("VLOOKUP($D584,IMPORTRANGE(""1F5N2lheBqU_ssv2fEg7XSiyl0_Jtf24RQubw3IWp7fc"",""'LC-2 BOM'!C2:AF900""),Y$1,FALSE)"),"Thermo Couple")</f>
        <v>Thermo Couple</v>
      </c>
      <c r="AA252" s="40" t="str">
        <f ca="1">IFERROR(__xludf.DUMMYFUNCTION("VLOOKUP($D584,IMPORTRANGE(""1F5N2lheBqU_ssv2fEg7XSiyl0_Jtf24RQubw3IWp7fc"",""'LC-2 BOM'!C2:AF900""),Y$1,FALSE)"),"Thermo Couple")</f>
        <v>Thermo Couple</v>
      </c>
      <c r="AB252" s="40" t="str">
        <f ca="1">IFERROR(__xludf.DUMMYFUNCTION("VLOOKUP($D584,IMPORTRANGE(""1F5N2lheBqU_ssv2fEg7XSiyl0_Jtf24RQubw3IWp7fc"",""'LC-2 BOM'!C2:AF1000""),AB$1,FALSE)"),"WFF LC-2 GN2 HVAC/ECS - MP-109")</f>
        <v>WFF LC-2 GN2 HVAC/ECS - MP-109</v>
      </c>
      <c r="AC252" s="40" t="str">
        <f ca="1">IFERROR(__xludf.DUMMYFUNCTION("VLOOKUP($D584,IMPORTRANGE(""1F5N2lheBqU_ssv2fEg7XSiyl0_Jtf24RQubw3IWp7fc"",""'LC-2 BOM'!C2:AF1000""),AB$1,FALSE)"),"WFF LC-2 GN2 HVAC/ECS - MP-109")</f>
        <v>WFF LC-2 GN2 HVAC/ECS - MP-109</v>
      </c>
      <c r="AD252" s="40" t="str">
        <f ca="1">IFERROR(__xludf.DUMMYFUNCTION("VLOOKUP($D584,IMPORTRANGE(""1F5N2lheBqU_ssv2fEg7XSiyl0_Jtf24RQubw3IWp7fc"",""'LC-2 BOM'!C2:AF1000""),AB$1,FALSE)"),"WFF LC-2 GN2 HVAC/ECS - MP-109")</f>
        <v>WFF LC-2 GN2 HVAC/ECS - MP-109</v>
      </c>
      <c r="AE252" s="40" t="str">
        <f ca="1">IFERROR(__xludf.DUMMYFUNCTION("VLOOKUP($D584,IMPORTRANGE(""1F5N2lheBqU_ssv2fEg7XSiyl0_Jtf24RQubw3IWp7fc"",""'LC-2 BOM'!C2:AF1000""),AB$1,FALSE)"),"WFF LC-2 GN2 HVAC/ECS - MP-109")</f>
        <v>WFF LC-2 GN2 HVAC/ECS - MP-109</v>
      </c>
      <c r="AF252" s="40" t="str">
        <f ca="1">IFERROR(__xludf.DUMMYFUNCTION("VLOOKUP($D584,IMPORTRANGE(""1F5N2lheBqU_ssv2fEg7XSiyl0_Jtf24RQubw3IWp7fc"",""'LC-2 BOM'!C2:AF1000""),AB$1,FALSE)"),"WFF LC-2 GN2 HVAC/ECS - MP-109")</f>
        <v>WFF LC-2 GN2 HVAC/ECS - MP-109</v>
      </c>
      <c r="AG252" s="40" t="str">
        <f ca="1">IFERROR(__xludf.DUMMYFUNCTION("VLOOKUP($D584,IMPORTRANGE(""1F5N2lheBqU_ssv2fEg7XSiyl0_Jtf24RQubw3IWp7fc"",""'LC-2 BOM'!C2:AF1000""),AB$1,FALSE)"),"WFF LC-2 GN2 HVAC/ECS - MP-109")</f>
        <v>WFF LC-2 GN2 HVAC/ECS - MP-109</v>
      </c>
      <c r="AH252" s="40" t="str">
        <f ca="1">IFERROR(__xludf.DUMMYFUNCTION("VLOOKUP($D584,IMPORTRANGE(""1F5N2lheBqU_ssv2fEg7XSiyl0_Jtf24RQubw3IWp7fc"",""'LC-2 BOM'!C2:AF1000""),AB$1,FALSE)"),"WFF LC-2 GN2 HVAC/ECS - MP-109")</f>
        <v>WFF LC-2 GN2 HVAC/ECS - MP-109</v>
      </c>
      <c r="AI252" s="40" t="str">
        <f ca="1">IFERROR(__xludf.DUMMYFUNCTION("VLOOKUP($D584,IMPORTRANGE(""1F5N2lheBqU_ssv2fEg7XSiyl0_Jtf24RQubw3IWp7fc"",""'LC-2 BOM'!C2:AF1000""),AB$1,FALSE)"),"WFF LC-2 GN2 HVAC/ECS - MP-109")</f>
        <v>WFF LC-2 GN2 HVAC/ECS - MP-109</v>
      </c>
      <c r="AJ252" s="40" t="str">
        <f ca="1">IFERROR(__xludf.DUMMYFUNCTION("VLOOKUP($D584,IMPORTRANGE(""1F5N2lheBqU_ssv2fEg7XSiyl0_Jtf24RQubw3IWp7fc"",""'LC-2 BOM'!C2:AF1000""),AB$1,FALSE)"),"WFF LC-2 GN2 HVAC/ECS - MP-109")</f>
        <v>WFF LC-2 GN2 HVAC/ECS - MP-109</v>
      </c>
      <c r="AK252" s="40" t="str">
        <f ca="1">IFERROR(__xludf.DUMMYFUNCTION("VLOOKUP($D584,IMPORTRANGE(""1F5N2lheBqU_ssv2fEg7XSiyl0_Jtf24RQubw3IWp7fc"",""'LC-2 BOM'!C2:AF1000""),AB$1,FALSE)"),"WFF LC-2 GN2 HVAC/ECS - MP-109")</f>
        <v>WFF LC-2 GN2 HVAC/ECS - MP-109</v>
      </c>
      <c r="AL252" s="40" t="str">
        <f ca="1">IFERROR(__xludf.DUMMYFUNCTION("VLOOKUP($D584,IMPORTRANGE(""1F5N2lheBqU_ssv2fEg7XSiyl0_Jtf24RQubw3IWp7fc"",""'LC-2 BOM'!C2:AF1000""),AB$1,FALSE)"),"WFF LC-2 GN2 HVAC/ECS - MP-109")</f>
        <v>WFF LC-2 GN2 HVAC/ECS - MP-109</v>
      </c>
      <c r="AM252" s="40" t="str">
        <f ca="1">IFERROR(__xludf.DUMMYFUNCTION("VLOOKUP($D584,IMPORTRANGE(""1F5N2lheBqU_ssv2fEg7XSiyl0_Jtf24RQubw3IWp7fc"",""'LC-2 BOM'!C2:AF1000""),AB$1,FALSE)"),"WFF LC-2 GN2 HVAC/ECS - MP-109")</f>
        <v>WFF LC-2 GN2 HVAC/ECS - MP-109</v>
      </c>
      <c r="AN252" s="40" t="str">
        <f ca="1">IFERROR(__xludf.DUMMYFUNCTION("VLOOKUP($D584,IMPORTRANGE(""1F5N2lheBqU_ssv2fEg7XSiyl0_Jtf24RQubw3IWp7fc"",""'LC-2 BOM'!C2:AF1000""),AB$1,FALSE)"),"WFF LC-2 GN2 HVAC/ECS - MP-109")</f>
        <v>WFF LC-2 GN2 HVAC/ECS - MP-109</v>
      </c>
      <c r="AO252" s="40" t="str">
        <f ca="1">IFERROR(__xludf.DUMMYFUNCTION("VLOOKUP($D584,IMPORTRANGE(""1F5N2lheBqU_ssv2fEg7XSiyl0_Jtf24RQubw3IWp7fc"",""'LC-2 BOM'!C2:AF1000""),AB$1,FALSE)"),"WFF LC-2 GN2 HVAC/ECS - MP-109")</f>
        <v>WFF LC-2 GN2 HVAC/ECS - MP-109</v>
      </c>
      <c r="AP252" s="40" t="str">
        <f ca="1">IFERROR(__xludf.DUMMYFUNCTION("VLOOKUP($D584,IMPORTRANGE(""1F5N2lheBqU_ssv2fEg7XSiyl0_Jtf24RQubw3IWp7fc"",""'LC-2 BOM'!C2:AF1000""),AB$1,FALSE)"),"WFF LC-2 GN2 HVAC/ECS - MP-109")</f>
        <v>WFF LC-2 GN2 HVAC/ECS - MP-109</v>
      </c>
      <c r="AQ252" s="40" t="str">
        <f ca="1">IFERROR(__xludf.DUMMYFUNCTION("VLOOKUP($D584,IMPORTRANGE(""1F5N2lheBqU_ssv2fEg7XSiyl0_Jtf24RQubw3IWp7fc"",""'LC-2 BOM'!C2:AF1000""),AB$1,FALSE)"),"WFF LC-2 GN2 HVAC/ECS - MP-109")</f>
        <v>WFF LC-2 GN2 HVAC/ECS - MP-109</v>
      </c>
      <c r="AR252" s="40" t="str">
        <f ca="1">IFERROR(__xludf.DUMMYFUNCTION("VLOOKUP($D584,IMPORTRANGE(""1F5N2lheBqU_ssv2fEg7XSiyl0_Jtf24RQubw3IWp7fc"",""'LC-2 BOM'!C2:AF1000""),AB$1,FALSE)"),"WFF LC-2 GN2 HVAC/ECS - MP-109")</f>
        <v>WFF LC-2 GN2 HVAC/ECS - MP-109</v>
      </c>
      <c r="AS252" s="40" t="str">
        <f ca="1">IFERROR(__xludf.DUMMYFUNCTION("VLOOKUP($D584,IMPORTRANGE(""1F5N2lheBqU_ssv2fEg7XSiyl0_Jtf24RQubw3IWp7fc"",""'LC-2 BOM'!C2:AF1000""),AB$1,FALSE)"),"WFF LC-2 GN2 HVAC/ECS - MP-109")</f>
        <v>WFF LC-2 GN2 HVAC/ECS - MP-109</v>
      </c>
      <c r="AT252" s="40" t="str">
        <f ca="1">IFERROR(__xludf.DUMMYFUNCTION("VLOOKUP($D584,IMPORTRANGE(""1F5N2lheBqU_ssv2fEg7XSiyl0_Jtf24RQubw3IWp7fc"",""'LC-2 BOM'!C2:AF1000""),AB$1,FALSE)"),"WFF LC-2 GN2 HVAC/ECS - MP-109")</f>
        <v>WFF LC-2 GN2 HVAC/ECS - MP-109</v>
      </c>
      <c r="AU252" s="40" t="str">
        <f ca="1">IFERROR(__xludf.DUMMYFUNCTION("VLOOKUP($D584,IMPORTRANGE(""1F5N2lheBqU_ssv2fEg7XSiyl0_Jtf24RQubw3IWp7fc"",""'LC-2 BOM'!C2:AF1000""),AB$1,FALSE)"),"WFF LC-2 GN2 HVAC/ECS - MP-109")</f>
        <v>WFF LC-2 GN2 HVAC/ECS - MP-109</v>
      </c>
      <c r="AV252" s="40" t="str">
        <f ca="1">IFERROR(__xludf.DUMMYFUNCTION("VLOOKUP($D584,IMPORTRANGE(""1F5N2lheBqU_ssv2fEg7XSiyl0_Jtf24RQubw3IWp7fc"",""'LC-2 BOM'!C2:AF1000""),AB$1,FALSE)"),"WFF LC-2 GN2 HVAC/ECS - MP-109")</f>
        <v>WFF LC-2 GN2 HVAC/ECS - MP-109</v>
      </c>
      <c r="AW252" s="40" t="str">
        <f ca="1">IFERROR(__xludf.DUMMYFUNCTION("VLOOKUP($D584,IMPORTRANGE(""1F5N2lheBqU_ssv2fEg7XSiyl0_Jtf24RQubw3IWp7fc"",""'LC-2 BOM'!C2:AF1000""),AB$1,FALSE)"),"WFF LC-2 GN2 HVAC/ECS - MP-109")</f>
        <v>WFF LC-2 GN2 HVAC/ECS - MP-109</v>
      </c>
      <c r="AX252" s="40" t="str">
        <f ca="1">IFERROR(__xludf.DUMMYFUNCTION("VLOOKUP($D584,IMPORTRANGE(""1F5N2lheBqU_ssv2fEg7XSiyl0_Jtf24RQubw3IWp7fc"",""'LC-2 BOM'!C2:AF1000""),AB$1,FALSE)"),"WFF LC-2 GN2 HVAC/ECS - MP-109")</f>
        <v>WFF LC-2 GN2 HVAC/ECS - MP-109</v>
      </c>
      <c r="AY252" s="40" t="str">
        <f ca="1">IFERROR(__xludf.DUMMYFUNCTION("VLOOKUP($D584,IMPORTRANGE(""1F5N2lheBqU_ssv2fEg7XSiyl0_Jtf24RQubw3IWp7fc"",""'LC-2 BOM'!C2:AF1000""),AB$1,FALSE)"),"WFF LC-2 GN2 HVAC/ECS - MP-109")</f>
        <v>WFF LC-2 GN2 HVAC/ECS - MP-109</v>
      </c>
      <c r="AZ252" s="40" t="str">
        <f ca="1">IFERROR(__xludf.DUMMYFUNCTION("VLOOKUP($D584,IMPORTRANGE(""1F5N2lheBqU_ssv2fEg7XSiyl0_Jtf24RQubw3IWp7fc"",""'LC-2 BOM'!C2:AF1000""),AB$1,FALSE)"),"WFF LC-2 GN2 HVAC/ECS - MP-109")</f>
        <v>WFF LC-2 GN2 HVAC/ECS - MP-109</v>
      </c>
      <c r="BA252" s="40" t="str">
        <f ca="1">IFERROR(__xludf.DUMMYFUNCTION("VLOOKUP($D584,IMPORTRANGE(""1F5N2lheBqU_ssv2fEg7XSiyl0_Jtf24RQubw3IWp7fc"",""'LC-2 BOM'!C2:AF1000""),AB$1,FALSE)"),"WFF LC-2 GN2 HVAC/ECS - MP-109")</f>
        <v>WFF LC-2 GN2 HVAC/ECS - MP-109</v>
      </c>
    </row>
    <row r="253" spans="1:53" ht="14.25">
      <c r="A253" s="119" t="str">
        <f>CONCATENATE(VLOOKUP(E253,Systems,2,FALSE),"-",VLOOKUP(F253,Subsystems,2,FALSE),"-",VLOOKUP(G253,Components,2,FALSE),"-",VLOOKUP(R253,Metrics,2,FALSE),"-",B253)</f>
        <v>GHe-He-PRS-Ps-55</v>
      </c>
      <c r="B253" s="100">
        <v>55</v>
      </c>
      <c r="C253" s="99" t="s">
        <v>654</v>
      </c>
      <c r="D253" s="104" t="s">
        <v>655</v>
      </c>
      <c r="E253" s="99" t="s">
        <v>481</v>
      </c>
      <c r="F253" s="99" t="s">
        <v>509</v>
      </c>
      <c r="G253" s="99" t="s">
        <v>177</v>
      </c>
      <c r="H253" s="100" t="s">
        <v>147</v>
      </c>
      <c r="I253" s="100" t="str">
        <f>VLOOKUP(L253,InterfaceCards,2,FALSE)</f>
        <v>N5</v>
      </c>
      <c r="J253" s="39" t="str">
        <f>VLOOKUP(I253,'REF - Interface Cards'!$F$2:$G$11,2,FALSE)</f>
        <v>CB6</v>
      </c>
      <c r="K253" s="267">
        <f>VLOOKUP(L253,InterfaceCards,3,FALSE)</f>
        <v>3</v>
      </c>
      <c r="L253" s="99" t="s">
        <v>656</v>
      </c>
      <c r="M253" s="99">
        <v>11</v>
      </c>
      <c r="N253" s="96" t="s">
        <v>133</v>
      </c>
      <c r="O253" s="100" t="s">
        <v>334</v>
      </c>
      <c r="P253" s="99" t="s">
        <v>657</v>
      </c>
      <c r="Q253" s="99" t="s">
        <v>658</v>
      </c>
      <c r="R253" s="100" t="s">
        <v>178</v>
      </c>
      <c r="S253" s="99" t="s">
        <v>345</v>
      </c>
      <c r="T253" s="205"/>
      <c r="U253" s="205"/>
      <c r="V253" s="205" t="b">
        <v>0</v>
      </c>
      <c r="W253" s="115" t="str">
        <f>CONCATENATE(L253,":",N253)</f>
        <v>AI9:08</v>
      </c>
      <c r="X253" s="40" t="str">
        <f ca="1">IFERROR(__xludf.DUMMYFUNCTION("VLOOKUP($D475,IMPORTRANGE(""1F5N2lheBqU_ssv2fEg7XSiyl0_Jtf24RQubw3IWp7fc"",""'LC-2 BOM'!C2:AF1000""),X$1,FALSE)"),"04C706")</f>
        <v>04C706</v>
      </c>
      <c r="Y253" s="40" t="str">
        <f ca="1">IFERROR(__xludf.DUMMYFUNCTION("VLOOKUP($D645,IMPORTRANGE(""1F5N2lheBqU_ssv2fEg7XSiyl0_Jtf24RQubw3IWp7fc"",""'LC-2 BOM'!C2:AF900""),Y$1,FALSE)"),"Pressure Transducer")</f>
        <v>Pressure Transducer</v>
      </c>
      <c r="Z253" s="40" t="str">
        <f ca="1">IFERROR(__xludf.DUMMYFUNCTION("VLOOKUP($D645,IMPORTRANGE(""1F5N2lheBqU_ssv2fEg7XSiyl0_Jtf24RQubw3IWp7fc"",""'LC-2 BOM'!C2:AF900""),Y$1,FALSE)"),"Pressure Transducer")</f>
        <v>Pressure Transducer</v>
      </c>
      <c r="AA253" s="40" t="str">
        <f ca="1">IFERROR(__xludf.DUMMYFUNCTION("VLOOKUP($D645,IMPORTRANGE(""1F5N2lheBqU_ssv2fEg7XSiyl0_Jtf24RQubw3IWp7fc"",""'LC-2 BOM'!C2:AF900""),Y$1,FALSE)"),"Pressure Transducer")</f>
        <v>Pressure Transducer</v>
      </c>
      <c r="AB253" s="40" t="str">
        <f ca="1">IFERROR(__xludf.DUMMYFUNCTION("VLOOKUP($D645,IMPORTRANGE(""1F5N2lheBqU_ssv2fEg7XSiyl0_Jtf24RQubw3IWp7fc"",""'LC-2 BOM'!C2:AF1000""),AB$1,FALSE)"),"WFF LC-2 GN2 Utility Skid - MP-101")</f>
        <v>WFF LC-2 GN2 Utility Skid - MP-101</v>
      </c>
      <c r="AC253" s="40" t="str">
        <f ca="1">IFERROR(__xludf.DUMMYFUNCTION("VLOOKUP($D645,IMPORTRANGE(""1F5N2lheBqU_ssv2fEg7XSiyl0_Jtf24RQubw3IWp7fc"",""'LC-2 BOM'!C2:AF1000""),AB$1,FALSE)"),"WFF LC-2 GN2 Utility Skid - MP-101")</f>
        <v>WFF LC-2 GN2 Utility Skid - MP-101</v>
      </c>
      <c r="AD253" s="40" t="str">
        <f ca="1">IFERROR(__xludf.DUMMYFUNCTION("VLOOKUP($D645,IMPORTRANGE(""1F5N2lheBqU_ssv2fEg7XSiyl0_Jtf24RQubw3IWp7fc"",""'LC-2 BOM'!C2:AF1000""),AB$1,FALSE)"),"WFF LC-2 GN2 Utility Skid - MP-101")</f>
        <v>WFF LC-2 GN2 Utility Skid - MP-101</v>
      </c>
      <c r="AE253" s="40" t="str">
        <f ca="1">IFERROR(__xludf.DUMMYFUNCTION("VLOOKUP($D645,IMPORTRANGE(""1F5N2lheBqU_ssv2fEg7XSiyl0_Jtf24RQubw3IWp7fc"",""'LC-2 BOM'!C2:AF1000""),AB$1,FALSE)"),"WFF LC-2 GN2 Utility Skid - MP-101")</f>
        <v>WFF LC-2 GN2 Utility Skid - MP-101</v>
      </c>
      <c r="AF253" s="40" t="str">
        <f ca="1">IFERROR(__xludf.DUMMYFUNCTION("VLOOKUP($D645,IMPORTRANGE(""1F5N2lheBqU_ssv2fEg7XSiyl0_Jtf24RQubw3IWp7fc"",""'LC-2 BOM'!C2:AF1000""),AB$1,FALSE)"),"WFF LC-2 GN2 Utility Skid - MP-101")</f>
        <v>WFF LC-2 GN2 Utility Skid - MP-101</v>
      </c>
      <c r="AG253" s="40" t="str">
        <f ca="1">IFERROR(__xludf.DUMMYFUNCTION("VLOOKUP($D645,IMPORTRANGE(""1F5N2lheBqU_ssv2fEg7XSiyl0_Jtf24RQubw3IWp7fc"",""'LC-2 BOM'!C2:AF1000""),AB$1,FALSE)"),"WFF LC-2 GN2 Utility Skid - MP-101")</f>
        <v>WFF LC-2 GN2 Utility Skid - MP-101</v>
      </c>
      <c r="AH253" s="40" t="str">
        <f ca="1">IFERROR(__xludf.DUMMYFUNCTION("VLOOKUP($D645,IMPORTRANGE(""1F5N2lheBqU_ssv2fEg7XSiyl0_Jtf24RQubw3IWp7fc"",""'LC-2 BOM'!C2:AF1000""),AB$1,FALSE)"),"WFF LC-2 GN2 Utility Skid - MP-101")</f>
        <v>WFF LC-2 GN2 Utility Skid - MP-101</v>
      </c>
      <c r="AI253" s="40" t="str">
        <f ca="1">IFERROR(__xludf.DUMMYFUNCTION("VLOOKUP($D645,IMPORTRANGE(""1F5N2lheBqU_ssv2fEg7XSiyl0_Jtf24RQubw3IWp7fc"",""'LC-2 BOM'!C2:AF1000""),AB$1,FALSE)"),"WFF LC-2 GN2 Utility Skid - MP-101")</f>
        <v>WFF LC-2 GN2 Utility Skid - MP-101</v>
      </c>
      <c r="AJ253" s="40" t="str">
        <f ca="1">IFERROR(__xludf.DUMMYFUNCTION("VLOOKUP($D645,IMPORTRANGE(""1F5N2lheBqU_ssv2fEg7XSiyl0_Jtf24RQubw3IWp7fc"",""'LC-2 BOM'!C2:AF1000""),AB$1,FALSE)"),"WFF LC-2 GN2 Utility Skid - MP-101")</f>
        <v>WFF LC-2 GN2 Utility Skid - MP-101</v>
      </c>
      <c r="AK253" s="40" t="str">
        <f ca="1">IFERROR(__xludf.DUMMYFUNCTION("VLOOKUP($D645,IMPORTRANGE(""1F5N2lheBqU_ssv2fEg7XSiyl0_Jtf24RQubw3IWp7fc"",""'LC-2 BOM'!C2:AF1000""),AB$1,FALSE)"),"WFF LC-2 GN2 Utility Skid - MP-101")</f>
        <v>WFF LC-2 GN2 Utility Skid - MP-101</v>
      </c>
      <c r="AL253" s="40" t="str">
        <f ca="1">IFERROR(__xludf.DUMMYFUNCTION("VLOOKUP($D645,IMPORTRANGE(""1F5N2lheBqU_ssv2fEg7XSiyl0_Jtf24RQubw3IWp7fc"",""'LC-2 BOM'!C2:AF1000""),AB$1,FALSE)"),"WFF LC-2 GN2 Utility Skid - MP-101")</f>
        <v>WFF LC-2 GN2 Utility Skid - MP-101</v>
      </c>
      <c r="AM253" s="40" t="str">
        <f ca="1">IFERROR(__xludf.DUMMYFUNCTION("VLOOKUP($D645,IMPORTRANGE(""1F5N2lheBqU_ssv2fEg7XSiyl0_Jtf24RQubw3IWp7fc"",""'LC-2 BOM'!C2:AF1000""),AB$1,FALSE)"),"WFF LC-2 GN2 Utility Skid - MP-101")</f>
        <v>WFF LC-2 GN2 Utility Skid - MP-101</v>
      </c>
      <c r="AN253" s="40" t="str">
        <f ca="1">IFERROR(__xludf.DUMMYFUNCTION("VLOOKUP($D645,IMPORTRANGE(""1F5N2lheBqU_ssv2fEg7XSiyl0_Jtf24RQubw3IWp7fc"",""'LC-2 BOM'!C2:AF1000""),AB$1,FALSE)"),"WFF LC-2 GN2 Utility Skid - MP-101")</f>
        <v>WFF LC-2 GN2 Utility Skid - MP-101</v>
      </c>
      <c r="AO253" s="40" t="str">
        <f ca="1">IFERROR(__xludf.DUMMYFUNCTION("VLOOKUP($D645,IMPORTRANGE(""1F5N2lheBqU_ssv2fEg7XSiyl0_Jtf24RQubw3IWp7fc"",""'LC-2 BOM'!C2:AF1000""),AB$1,FALSE)"),"WFF LC-2 GN2 Utility Skid - MP-101")</f>
        <v>WFF LC-2 GN2 Utility Skid - MP-101</v>
      </c>
      <c r="AP253" s="40" t="str">
        <f ca="1">IFERROR(__xludf.DUMMYFUNCTION("VLOOKUP($D645,IMPORTRANGE(""1F5N2lheBqU_ssv2fEg7XSiyl0_Jtf24RQubw3IWp7fc"",""'LC-2 BOM'!C2:AF1000""),AB$1,FALSE)"),"WFF LC-2 GN2 Utility Skid - MP-101")</f>
        <v>WFF LC-2 GN2 Utility Skid - MP-101</v>
      </c>
      <c r="AQ253" s="40" t="str">
        <f ca="1">IFERROR(__xludf.DUMMYFUNCTION("VLOOKUP($D645,IMPORTRANGE(""1F5N2lheBqU_ssv2fEg7XSiyl0_Jtf24RQubw3IWp7fc"",""'LC-2 BOM'!C2:AF1000""),AB$1,FALSE)"),"WFF LC-2 GN2 Utility Skid - MP-101")</f>
        <v>WFF LC-2 GN2 Utility Skid - MP-101</v>
      </c>
      <c r="AR253" s="40" t="str">
        <f ca="1">IFERROR(__xludf.DUMMYFUNCTION("VLOOKUP($D645,IMPORTRANGE(""1F5N2lheBqU_ssv2fEg7XSiyl0_Jtf24RQubw3IWp7fc"",""'LC-2 BOM'!C2:AF1000""),AB$1,FALSE)"),"WFF LC-2 GN2 Utility Skid - MP-101")</f>
        <v>WFF LC-2 GN2 Utility Skid - MP-101</v>
      </c>
      <c r="AS253" s="40" t="str">
        <f ca="1">IFERROR(__xludf.DUMMYFUNCTION("VLOOKUP($D645,IMPORTRANGE(""1F5N2lheBqU_ssv2fEg7XSiyl0_Jtf24RQubw3IWp7fc"",""'LC-2 BOM'!C2:AF1000""),AB$1,FALSE)"),"WFF LC-2 GN2 Utility Skid - MP-101")</f>
        <v>WFF LC-2 GN2 Utility Skid - MP-101</v>
      </c>
      <c r="AT253" s="40" t="str">
        <f ca="1">IFERROR(__xludf.DUMMYFUNCTION("VLOOKUP($D645,IMPORTRANGE(""1F5N2lheBqU_ssv2fEg7XSiyl0_Jtf24RQubw3IWp7fc"",""'LC-2 BOM'!C2:AF1000""),AB$1,FALSE)"),"WFF LC-2 GN2 Utility Skid - MP-101")</f>
        <v>WFF LC-2 GN2 Utility Skid - MP-101</v>
      </c>
      <c r="AU253" s="40" t="str">
        <f ca="1">IFERROR(__xludf.DUMMYFUNCTION("VLOOKUP($D645,IMPORTRANGE(""1F5N2lheBqU_ssv2fEg7XSiyl0_Jtf24RQubw3IWp7fc"",""'LC-2 BOM'!C2:AF1000""),AB$1,FALSE)"),"WFF LC-2 GN2 Utility Skid - MP-101")</f>
        <v>WFF LC-2 GN2 Utility Skid - MP-101</v>
      </c>
      <c r="AV253" s="40" t="str">
        <f ca="1">IFERROR(__xludf.DUMMYFUNCTION("VLOOKUP($D645,IMPORTRANGE(""1F5N2lheBqU_ssv2fEg7XSiyl0_Jtf24RQubw3IWp7fc"",""'LC-2 BOM'!C2:AF1000""),AB$1,FALSE)"),"WFF LC-2 GN2 Utility Skid - MP-101")</f>
        <v>WFF LC-2 GN2 Utility Skid - MP-101</v>
      </c>
      <c r="AW253" s="40" t="str">
        <f ca="1">IFERROR(__xludf.DUMMYFUNCTION("VLOOKUP($D645,IMPORTRANGE(""1F5N2lheBqU_ssv2fEg7XSiyl0_Jtf24RQubw3IWp7fc"",""'LC-2 BOM'!C2:AF1000""),AB$1,FALSE)"),"WFF LC-2 GN2 Utility Skid - MP-101")</f>
        <v>WFF LC-2 GN2 Utility Skid - MP-101</v>
      </c>
      <c r="AX253" s="40" t="str">
        <f ca="1">IFERROR(__xludf.DUMMYFUNCTION("VLOOKUP($D645,IMPORTRANGE(""1F5N2lheBqU_ssv2fEg7XSiyl0_Jtf24RQubw3IWp7fc"",""'LC-2 BOM'!C2:AF1000""),AB$1,FALSE)"),"WFF LC-2 GN2 Utility Skid - MP-101")</f>
        <v>WFF LC-2 GN2 Utility Skid - MP-101</v>
      </c>
      <c r="AY253" s="40" t="str">
        <f ca="1">IFERROR(__xludf.DUMMYFUNCTION("VLOOKUP($D645,IMPORTRANGE(""1F5N2lheBqU_ssv2fEg7XSiyl0_Jtf24RQubw3IWp7fc"",""'LC-2 BOM'!C2:AF1000""),AB$1,FALSE)"),"WFF LC-2 GN2 Utility Skid - MP-101")</f>
        <v>WFF LC-2 GN2 Utility Skid - MP-101</v>
      </c>
      <c r="AZ253" s="40" t="str">
        <f ca="1">IFERROR(__xludf.DUMMYFUNCTION("VLOOKUP($D645,IMPORTRANGE(""1F5N2lheBqU_ssv2fEg7XSiyl0_Jtf24RQubw3IWp7fc"",""'LC-2 BOM'!C2:AF1000""),AB$1,FALSE)"),"WFF LC-2 GN2 Utility Skid - MP-101")</f>
        <v>WFF LC-2 GN2 Utility Skid - MP-101</v>
      </c>
      <c r="BA253" s="40" t="str">
        <f ca="1">IFERROR(__xludf.DUMMYFUNCTION("VLOOKUP($D645,IMPORTRANGE(""1F5N2lheBqU_ssv2fEg7XSiyl0_Jtf24RQubw3IWp7fc"",""'LC-2 BOM'!C2:AF1000""),AB$1,FALSE)"),"WFF LC-2 GN2 Utility Skid - MP-101")</f>
        <v>WFF LC-2 GN2 Utility Skid - MP-101</v>
      </c>
    </row>
    <row r="254" spans="1:53" ht="14.25">
      <c r="A254" s="119" t="str">
        <f>CONCATENATE(VLOOKUP(E254,Systems,2,FALSE),"-",VLOOKUP(F254,Subsystems,2,FALSE),"-",VLOOKUP(G254,Components,2,FALSE),"-",VLOOKUP(R254,Metrics,2,FALSE),"-",B254)</f>
        <v>GHe-He-PRS-Ps-51</v>
      </c>
      <c r="B254" s="100">
        <v>51</v>
      </c>
      <c r="C254" s="99" t="s">
        <v>659</v>
      </c>
      <c r="D254" s="104" t="s">
        <v>660</v>
      </c>
      <c r="E254" s="99" t="s">
        <v>481</v>
      </c>
      <c r="F254" s="99" t="s">
        <v>509</v>
      </c>
      <c r="G254" s="99" t="s">
        <v>177</v>
      </c>
      <c r="H254" s="100" t="s">
        <v>147</v>
      </c>
      <c r="I254" s="100" t="str">
        <f>VLOOKUP(L254,InterfaceCards,2,FALSE)</f>
        <v>N5</v>
      </c>
      <c r="J254" s="39" t="str">
        <f>VLOOKUP(I254,'REF - Interface Cards'!$F$2:$G$11,2,FALSE)</f>
        <v>CB6</v>
      </c>
      <c r="K254" s="267">
        <f>VLOOKUP(L254,InterfaceCards,3,FALSE)</f>
        <v>3</v>
      </c>
      <c r="L254" s="99" t="s">
        <v>656</v>
      </c>
      <c r="M254" s="272">
        <v>5</v>
      </c>
      <c r="N254" s="96" t="s">
        <v>118</v>
      </c>
      <c r="O254" s="100" t="s">
        <v>334</v>
      </c>
      <c r="P254" s="99" t="s">
        <v>657</v>
      </c>
      <c r="Q254" s="99" t="s">
        <v>658</v>
      </c>
      <c r="R254" s="100" t="s">
        <v>178</v>
      </c>
      <c r="S254" s="99" t="s">
        <v>345</v>
      </c>
      <c r="T254" s="110"/>
      <c r="U254" s="110"/>
      <c r="V254" s="110" t="b">
        <v>0</v>
      </c>
      <c r="W254" s="115" t="str">
        <f>CONCATENATE(L254,":",N254)</f>
        <v>AI9:04</v>
      </c>
      <c r="X254" s="40" t="str">
        <f ca="1">IFERROR(__xludf.DUMMYFUNCTION("VLOOKUP($D475,IMPORTRANGE(""1F5N2lheBqU_ssv2fEg7XSiyl0_Jtf24RQubw3IWp7fc"",""'LC-2 BOM'!C2:AF1000""),X$1,FALSE)"),"04C706")</f>
        <v>04C706</v>
      </c>
      <c r="Y254" s="40" t="str">
        <f ca="1">IFERROR(__xludf.DUMMYFUNCTION("VLOOKUP($D641,IMPORTRANGE(""1zGeY54V42y3h6ga3LEauokEcjIAfHuNXKCYKLfLWtMI"",""'LC-2 BOM'!C2:AF900""),Y$1,FALSE)"),"Pressure Transducer")</f>
        <v>Pressure Transducer</v>
      </c>
      <c r="Z254" s="40" t="str">
        <f ca="1">IFERROR(__xludf.DUMMYFUNCTION("VLOOKUP($D641,IMPORTRANGE(""1zGeY54V42y3h6ga3LEauokEcjIAfHuNXKCYKLfLWtMI"",""'LC-2 BOM'!C2:AF900""),Y$1,FALSE)"),"Pressure Transducer")</f>
        <v>Pressure Transducer</v>
      </c>
      <c r="AA254" s="40" t="str">
        <f ca="1">IFERROR(__xludf.DUMMYFUNCTION("VLOOKUP($D641,IMPORTRANGE(""1zGeY54V42y3h6ga3LEauokEcjIAfHuNXKCYKLfLWtMI"",""'LC-2 BOM'!C2:AF900""),Y$1,FALSE)"),"Pressure Transducer")</f>
        <v>Pressure Transducer</v>
      </c>
      <c r="AB254" s="40" t="str">
        <f ca="1">IFERROR(__xludf.DUMMYFUNCTION("VLOOKUP($D641,IMPORTRANGE(""1F5N2lheBqU_ssv2fEg7XSiyl0_Jtf24RQubw3IWp7fc"",""'LC-2 BOM'!C2:AF1000""),AB$1,FALSE)"),"WFF LC-2 GN2 Utility Skid - MP-101")</f>
        <v>WFF LC-2 GN2 Utility Skid - MP-101</v>
      </c>
      <c r="AC254" s="40" t="str">
        <f ca="1">IFERROR(__xludf.DUMMYFUNCTION("VLOOKUP($D641,IMPORTRANGE(""1F5N2lheBqU_ssv2fEg7XSiyl0_Jtf24RQubw3IWp7fc"",""'LC-2 BOM'!C2:AF1000""),AB$1,FALSE)"),"WFF LC-2 GN2 Utility Skid - MP-101")</f>
        <v>WFF LC-2 GN2 Utility Skid - MP-101</v>
      </c>
      <c r="AD254" s="40" t="str">
        <f ca="1">IFERROR(__xludf.DUMMYFUNCTION("VLOOKUP($D641,IMPORTRANGE(""1F5N2lheBqU_ssv2fEg7XSiyl0_Jtf24RQubw3IWp7fc"",""'LC-2 BOM'!C2:AF1000""),AB$1,FALSE)"),"WFF LC-2 GN2 Utility Skid - MP-101")</f>
        <v>WFF LC-2 GN2 Utility Skid - MP-101</v>
      </c>
      <c r="AE254" s="40" t="str">
        <f ca="1">IFERROR(__xludf.DUMMYFUNCTION("VLOOKUP($D641,IMPORTRANGE(""1F5N2lheBqU_ssv2fEg7XSiyl0_Jtf24RQubw3IWp7fc"",""'LC-2 BOM'!C2:AF1000""),AB$1,FALSE)"),"WFF LC-2 GN2 Utility Skid - MP-101")</f>
        <v>WFF LC-2 GN2 Utility Skid - MP-101</v>
      </c>
      <c r="AF254" s="40" t="str">
        <f ca="1">IFERROR(__xludf.DUMMYFUNCTION("VLOOKUP($D641,IMPORTRANGE(""1F5N2lheBqU_ssv2fEg7XSiyl0_Jtf24RQubw3IWp7fc"",""'LC-2 BOM'!C2:AF1000""),AB$1,FALSE)"),"WFF LC-2 GN2 Utility Skid - MP-101")</f>
        <v>WFF LC-2 GN2 Utility Skid - MP-101</v>
      </c>
      <c r="AG254" s="40" t="str">
        <f ca="1">IFERROR(__xludf.DUMMYFUNCTION("VLOOKUP($D641,IMPORTRANGE(""1F5N2lheBqU_ssv2fEg7XSiyl0_Jtf24RQubw3IWp7fc"",""'LC-2 BOM'!C2:AF1000""),AB$1,FALSE)"),"WFF LC-2 GN2 Utility Skid - MP-101")</f>
        <v>WFF LC-2 GN2 Utility Skid - MP-101</v>
      </c>
      <c r="AH254" s="40" t="str">
        <f ca="1">IFERROR(__xludf.DUMMYFUNCTION("VLOOKUP($D641,IMPORTRANGE(""1F5N2lheBqU_ssv2fEg7XSiyl0_Jtf24RQubw3IWp7fc"",""'LC-2 BOM'!C2:AF1000""),AB$1,FALSE)"),"WFF LC-2 GN2 Utility Skid - MP-101")</f>
        <v>WFF LC-2 GN2 Utility Skid - MP-101</v>
      </c>
      <c r="AI254" s="40" t="str">
        <f ca="1">IFERROR(__xludf.DUMMYFUNCTION("VLOOKUP($D641,IMPORTRANGE(""1F5N2lheBqU_ssv2fEg7XSiyl0_Jtf24RQubw3IWp7fc"",""'LC-2 BOM'!C2:AF1000""),AB$1,FALSE)"),"WFF LC-2 GN2 Utility Skid - MP-101")</f>
        <v>WFF LC-2 GN2 Utility Skid - MP-101</v>
      </c>
      <c r="AJ254" s="40" t="str">
        <f ca="1">IFERROR(__xludf.DUMMYFUNCTION("VLOOKUP($D641,IMPORTRANGE(""1F5N2lheBqU_ssv2fEg7XSiyl0_Jtf24RQubw3IWp7fc"",""'LC-2 BOM'!C2:AF1000""),AB$1,FALSE)"),"WFF LC-2 GN2 Utility Skid - MP-101")</f>
        <v>WFF LC-2 GN2 Utility Skid - MP-101</v>
      </c>
      <c r="AK254" s="40" t="str">
        <f ca="1">IFERROR(__xludf.DUMMYFUNCTION("VLOOKUP($D641,IMPORTRANGE(""1F5N2lheBqU_ssv2fEg7XSiyl0_Jtf24RQubw3IWp7fc"",""'LC-2 BOM'!C2:AF1000""),AB$1,FALSE)"),"WFF LC-2 GN2 Utility Skid - MP-101")</f>
        <v>WFF LC-2 GN2 Utility Skid - MP-101</v>
      </c>
      <c r="AL254" s="40" t="str">
        <f ca="1">IFERROR(__xludf.DUMMYFUNCTION("VLOOKUP($D641,IMPORTRANGE(""1F5N2lheBqU_ssv2fEg7XSiyl0_Jtf24RQubw3IWp7fc"",""'LC-2 BOM'!C2:AF1000""),AB$1,FALSE)"),"WFF LC-2 GN2 Utility Skid - MP-101")</f>
        <v>WFF LC-2 GN2 Utility Skid - MP-101</v>
      </c>
      <c r="AM254" s="40" t="str">
        <f ca="1">IFERROR(__xludf.DUMMYFUNCTION("VLOOKUP($D641,IMPORTRANGE(""1F5N2lheBqU_ssv2fEg7XSiyl0_Jtf24RQubw3IWp7fc"",""'LC-2 BOM'!C2:AF1000""),AB$1,FALSE)"),"WFF LC-2 GN2 Utility Skid - MP-101")</f>
        <v>WFF LC-2 GN2 Utility Skid - MP-101</v>
      </c>
      <c r="AN254" s="40" t="str">
        <f ca="1">IFERROR(__xludf.DUMMYFUNCTION("VLOOKUP($D641,IMPORTRANGE(""1F5N2lheBqU_ssv2fEg7XSiyl0_Jtf24RQubw3IWp7fc"",""'LC-2 BOM'!C2:AF1000""),AB$1,FALSE)"),"WFF LC-2 GN2 Utility Skid - MP-101")</f>
        <v>WFF LC-2 GN2 Utility Skid - MP-101</v>
      </c>
      <c r="AO254" s="40" t="str">
        <f ca="1">IFERROR(__xludf.DUMMYFUNCTION("VLOOKUP($D641,IMPORTRANGE(""1F5N2lheBqU_ssv2fEg7XSiyl0_Jtf24RQubw3IWp7fc"",""'LC-2 BOM'!C2:AF1000""),AB$1,FALSE)"),"WFF LC-2 GN2 Utility Skid - MP-101")</f>
        <v>WFF LC-2 GN2 Utility Skid - MP-101</v>
      </c>
      <c r="AP254" s="40" t="str">
        <f ca="1">IFERROR(__xludf.DUMMYFUNCTION("VLOOKUP($D641,IMPORTRANGE(""1F5N2lheBqU_ssv2fEg7XSiyl0_Jtf24RQubw3IWp7fc"",""'LC-2 BOM'!C2:AF1000""),AB$1,FALSE)"),"WFF LC-2 GN2 Utility Skid - MP-101")</f>
        <v>WFF LC-2 GN2 Utility Skid - MP-101</v>
      </c>
      <c r="AQ254" s="40" t="str">
        <f ca="1">IFERROR(__xludf.DUMMYFUNCTION("VLOOKUP($D641,IMPORTRANGE(""1F5N2lheBqU_ssv2fEg7XSiyl0_Jtf24RQubw3IWp7fc"",""'LC-2 BOM'!C2:AF1000""),AB$1,FALSE)"),"WFF LC-2 GN2 Utility Skid - MP-101")</f>
        <v>WFF LC-2 GN2 Utility Skid - MP-101</v>
      </c>
      <c r="AR254" s="40" t="str">
        <f ca="1">IFERROR(__xludf.DUMMYFUNCTION("VLOOKUP($D641,IMPORTRANGE(""1F5N2lheBqU_ssv2fEg7XSiyl0_Jtf24RQubw3IWp7fc"",""'LC-2 BOM'!C2:AF1000""),AB$1,FALSE)"),"WFF LC-2 GN2 Utility Skid - MP-101")</f>
        <v>WFF LC-2 GN2 Utility Skid - MP-101</v>
      </c>
      <c r="AS254" s="40" t="str">
        <f ca="1">IFERROR(__xludf.DUMMYFUNCTION("VLOOKUP($D641,IMPORTRANGE(""1F5N2lheBqU_ssv2fEg7XSiyl0_Jtf24RQubw3IWp7fc"",""'LC-2 BOM'!C2:AF1000""),AB$1,FALSE)"),"WFF LC-2 GN2 Utility Skid - MP-101")</f>
        <v>WFF LC-2 GN2 Utility Skid - MP-101</v>
      </c>
      <c r="AT254" s="40" t="str">
        <f ca="1">IFERROR(__xludf.DUMMYFUNCTION("VLOOKUP($D641,IMPORTRANGE(""1F5N2lheBqU_ssv2fEg7XSiyl0_Jtf24RQubw3IWp7fc"",""'LC-2 BOM'!C2:AF1000""),AB$1,FALSE)"),"WFF LC-2 GN2 Utility Skid - MP-101")</f>
        <v>WFF LC-2 GN2 Utility Skid - MP-101</v>
      </c>
      <c r="AU254" s="40" t="str">
        <f ca="1">IFERROR(__xludf.DUMMYFUNCTION("VLOOKUP($D641,IMPORTRANGE(""1F5N2lheBqU_ssv2fEg7XSiyl0_Jtf24RQubw3IWp7fc"",""'LC-2 BOM'!C2:AF1000""),AB$1,FALSE)"),"WFF LC-2 GN2 Utility Skid - MP-101")</f>
        <v>WFF LC-2 GN2 Utility Skid - MP-101</v>
      </c>
      <c r="AV254" s="40" t="str">
        <f ca="1">IFERROR(__xludf.DUMMYFUNCTION("VLOOKUP($D641,IMPORTRANGE(""1F5N2lheBqU_ssv2fEg7XSiyl0_Jtf24RQubw3IWp7fc"",""'LC-2 BOM'!C2:AF1000""),AB$1,FALSE)"),"WFF LC-2 GN2 Utility Skid - MP-101")</f>
        <v>WFF LC-2 GN2 Utility Skid - MP-101</v>
      </c>
      <c r="AW254" s="40" t="str">
        <f ca="1">IFERROR(__xludf.DUMMYFUNCTION("VLOOKUP($D641,IMPORTRANGE(""1F5N2lheBqU_ssv2fEg7XSiyl0_Jtf24RQubw3IWp7fc"",""'LC-2 BOM'!C2:AF1000""),AB$1,FALSE)"),"WFF LC-2 GN2 Utility Skid - MP-101")</f>
        <v>WFF LC-2 GN2 Utility Skid - MP-101</v>
      </c>
      <c r="AX254" s="40" t="str">
        <f ca="1">IFERROR(__xludf.DUMMYFUNCTION("VLOOKUP($D641,IMPORTRANGE(""1F5N2lheBqU_ssv2fEg7XSiyl0_Jtf24RQubw3IWp7fc"",""'LC-2 BOM'!C2:AF1000""),AB$1,FALSE)"),"WFF LC-2 GN2 Utility Skid - MP-101")</f>
        <v>WFF LC-2 GN2 Utility Skid - MP-101</v>
      </c>
      <c r="AY254" s="40" t="str">
        <f ca="1">IFERROR(__xludf.DUMMYFUNCTION("VLOOKUP($D641,IMPORTRANGE(""1F5N2lheBqU_ssv2fEg7XSiyl0_Jtf24RQubw3IWp7fc"",""'LC-2 BOM'!C2:AF1000""),AB$1,FALSE)"),"WFF LC-2 GN2 Utility Skid - MP-101")</f>
        <v>WFF LC-2 GN2 Utility Skid - MP-101</v>
      </c>
      <c r="AZ254" s="40" t="str">
        <f ca="1">IFERROR(__xludf.DUMMYFUNCTION("VLOOKUP($D641,IMPORTRANGE(""1F5N2lheBqU_ssv2fEg7XSiyl0_Jtf24RQubw3IWp7fc"",""'LC-2 BOM'!C2:AF1000""),AB$1,FALSE)"),"WFF LC-2 GN2 Utility Skid - MP-101")</f>
        <v>WFF LC-2 GN2 Utility Skid - MP-101</v>
      </c>
      <c r="BA254" s="40" t="str">
        <f ca="1">IFERROR(__xludf.DUMMYFUNCTION("VLOOKUP($D641,IMPORTRANGE(""1F5N2lheBqU_ssv2fEg7XSiyl0_Jtf24RQubw3IWp7fc"",""'LC-2 BOM'!C2:AF1000""),AB$1,FALSE)"),"WFF LC-2 GN2 Utility Skid - MP-101")</f>
        <v>WFF LC-2 GN2 Utility Skid - MP-101</v>
      </c>
    </row>
    <row r="255" spans="1:53" ht="14.25">
      <c r="A255" s="119" t="str">
        <f>CONCATENATE(VLOOKUP(E255,Systems,2,FALSE),"-",VLOOKUP(F255,Subsystems,2,FALSE),"-",VLOOKUP(G255,Components,2,FALSE),"-",VLOOKUP(R255,Metrics,2,FALSE),"-",B255)</f>
        <v>HVAC-IS1-RTD-Ts-124</v>
      </c>
      <c r="B255" s="100">
        <v>124</v>
      </c>
      <c r="C255" s="99" t="s">
        <v>661</v>
      </c>
      <c r="D255" s="110" t="s">
        <v>662</v>
      </c>
      <c r="E255" s="99" t="s">
        <v>431</v>
      </c>
      <c r="F255" s="99" t="s">
        <v>441</v>
      </c>
      <c r="G255" s="99" t="s">
        <v>81</v>
      </c>
      <c r="H255" s="99" t="s">
        <v>348</v>
      </c>
      <c r="I255" s="100" t="str">
        <f>VLOOKUP(L255,InterfaceCards,2,FALSE)</f>
        <v>N4</v>
      </c>
      <c r="J255" s="39" t="str">
        <f>VLOOKUP(I255,'REF - Interface Cards'!$F$2:$G$11,2,FALSE)</f>
        <v>CB5</v>
      </c>
      <c r="K255" s="267">
        <f>VLOOKUP(L255,InterfaceCards,3,FALSE)</f>
        <v>4</v>
      </c>
      <c r="L255" s="99" t="s">
        <v>374</v>
      </c>
      <c r="M255" s="99" t="s">
        <v>390</v>
      </c>
      <c r="N255" s="96" t="s">
        <v>391</v>
      </c>
      <c r="O255" s="99" t="s">
        <v>248</v>
      </c>
      <c r="P255" s="205"/>
      <c r="Q255" s="205"/>
      <c r="R255" s="268" t="s">
        <v>352</v>
      </c>
      <c r="S255" s="119" t="s">
        <v>353</v>
      </c>
      <c r="T255" s="100"/>
      <c r="U255" s="205"/>
      <c r="V255" s="205" t="b">
        <v>0</v>
      </c>
      <c r="W255" s="115" t="str">
        <f>CONCATENATE(L255,":",N255)</f>
        <v>RTD4:EX5+,RTD5+,RTD5-,COM5</v>
      </c>
      <c r="X255" s="40" t="str">
        <f ca="1">IFERROR(__xludf.DUMMYFUNCTION("VLOOKUP($D475,IMPORTRANGE(""1F5N2lheBqU_ssv2fEg7XSiyl0_Jtf24RQubw3IWp7fc"",""'LC-2 BOM'!C2:AF1000""),X$1,FALSE)"),"04C706")</f>
        <v>04C706</v>
      </c>
      <c r="Y255" s="40" t="str">
        <f ca="1">IFERROR(__xludf.DUMMYFUNCTION("VLOOKUP($D585,IMPORTRANGE(""1F5N2lheBqU_ssv2fEg7XSiyl0_Jtf24RQubw3IWp7fc"",""'LC-2 BOM'!C2:AF900""),Y$1,FALSE)"),"Thermo Couple")</f>
        <v>Thermo Couple</v>
      </c>
      <c r="Z255" s="40" t="str">
        <f ca="1">IFERROR(__xludf.DUMMYFUNCTION("VLOOKUP($D585,IMPORTRANGE(""1F5N2lheBqU_ssv2fEg7XSiyl0_Jtf24RQubw3IWp7fc"",""'LC-2 BOM'!C2:AF900""),Y$1,FALSE)"),"Thermo Couple")</f>
        <v>Thermo Couple</v>
      </c>
      <c r="AA255" s="40" t="str">
        <f ca="1">IFERROR(__xludf.DUMMYFUNCTION("VLOOKUP($D585,IMPORTRANGE(""1F5N2lheBqU_ssv2fEg7XSiyl0_Jtf24RQubw3IWp7fc"",""'LC-2 BOM'!C2:AF900""),Y$1,FALSE)"),"Thermo Couple")</f>
        <v>Thermo Couple</v>
      </c>
      <c r="AB255" s="40" t="str">
        <f ca="1">IFERROR(__xludf.DUMMYFUNCTION("VLOOKUP($D585,IMPORTRANGE(""1F5N2lheBqU_ssv2fEg7XSiyl0_Jtf24RQubw3IWp7fc"",""'LC-2 BOM'!C2:AF1000""),AB$1,FALSE)"),"WFF LC-2 GN2 HVAC/ECS - MP-109")</f>
        <v>WFF LC-2 GN2 HVAC/ECS - MP-109</v>
      </c>
      <c r="AC255" s="40" t="str">
        <f ca="1">IFERROR(__xludf.DUMMYFUNCTION("VLOOKUP($D585,IMPORTRANGE(""1F5N2lheBqU_ssv2fEg7XSiyl0_Jtf24RQubw3IWp7fc"",""'LC-2 BOM'!C2:AF1000""),AB$1,FALSE)"),"WFF LC-2 GN2 HVAC/ECS - MP-109")</f>
        <v>WFF LC-2 GN2 HVAC/ECS - MP-109</v>
      </c>
      <c r="AD255" s="40" t="str">
        <f ca="1">IFERROR(__xludf.DUMMYFUNCTION("VLOOKUP($D585,IMPORTRANGE(""1F5N2lheBqU_ssv2fEg7XSiyl0_Jtf24RQubw3IWp7fc"",""'LC-2 BOM'!C2:AF1000""),AB$1,FALSE)"),"WFF LC-2 GN2 HVAC/ECS - MP-109")</f>
        <v>WFF LC-2 GN2 HVAC/ECS - MP-109</v>
      </c>
      <c r="AE255" s="40" t="str">
        <f ca="1">IFERROR(__xludf.DUMMYFUNCTION("VLOOKUP($D585,IMPORTRANGE(""1F5N2lheBqU_ssv2fEg7XSiyl0_Jtf24RQubw3IWp7fc"",""'LC-2 BOM'!C2:AF1000""),AB$1,FALSE)"),"WFF LC-2 GN2 HVAC/ECS - MP-109")</f>
        <v>WFF LC-2 GN2 HVAC/ECS - MP-109</v>
      </c>
      <c r="AF255" s="40" t="str">
        <f ca="1">IFERROR(__xludf.DUMMYFUNCTION("VLOOKUP($D585,IMPORTRANGE(""1F5N2lheBqU_ssv2fEg7XSiyl0_Jtf24RQubw3IWp7fc"",""'LC-2 BOM'!C2:AF1000""),AB$1,FALSE)"),"WFF LC-2 GN2 HVAC/ECS - MP-109")</f>
        <v>WFF LC-2 GN2 HVAC/ECS - MP-109</v>
      </c>
      <c r="AG255" s="40" t="str">
        <f ca="1">IFERROR(__xludf.DUMMYFUNCTION("VLOOKUP($D585,IMPORTRANGE(""1F5N2lheBqU_ssv2fEg7XSiyl0_Jtf24RQubw3IWp7fc"",""'LC-2 BOM'!C2:AF1000""),AB$1,FALSE)"),"WFF LC-2 GN2 HVAC/ECS - MP-109")</f>
        <v>WFF LC-2 GN2 HVAC/ECS - MP-109</v>
      </c>
      <c r="AH255" s="40" t="str">
        <f ca="1">IFERROR(__xludf.DUMMYFUNCTION("VLOOKUP($D585,IMPORTRANGE(""1F5N2lheBqU_ssv2fEg7XSiyl0_Jtf24RQubw3IWp7fc"",""'LC-2 BOM'!C2:AF1000""),AB$1,FALSE)"),"WFF LC-2 GN2 HVAC/ECS - MP-109")</f>
        <v>WFF LC-2 GN2 HVAC/ECS - MP-109</v>
      </c>
      <c r="AI255" s="40" t="str">
        <f ca="1">IFERROR(__xludf.DUMMYFUNCTION("VLOOKUP($D585,IMPORTRANGE(""1F5N2lheBqU_ssv2fEg7XSiyl0_Jtf24RQubw3IWp7fc"",""'LC-2 BOM'!C2:AF1000""),AB$1,FALSE)"),"WFF LC-2 GN2 HVAC/ECS - MP-109")</f>
        <v>WFF LC-2 GN2 HVAC/ECS - MP-109</v>
      </c>
      <c r="AJ255" s="40" t="str">
        <f ca="1">IFERROR(__xludf.DUMMYFUNCTION("VLOOKUP($D585,IMPORTRANGE(""1F5N2lheBqU_ssv2fEg7XSiyl0_Jtf24RQubw3IWp7fc"",""'LC-2 BOM'!C2:AF1000""),AB$1,FALSE)"),"WFF LC-2 GN2 HVAC/ECS - MP-109")</f>
        <v>WFF LC-2 GN2 HVAC/ECS - MP-109</v>
      </c>
      <c r="AK255" s="40" t="str">
        <f ca="1">IFERROR(__xludf.DUMMYFUNCTION("VLOOKUP($D585,IMPORTRANGE(""1F5N2lheBqU_ssv2fEg7XSiyl0_Jtf24RQubw3IWp7fc"",""'LC-2 BOM'!C2:AF1000""),AB$1,FALSE)"),"WFF LC-2 GN2 HVAC/ECS - MP-109")</f>
        <v>WFF LC-2 GN2 HVAC/ECS - MP-109</v>
      </c>
      <c r="AL255" s="40" t="str">
        <f ca="1">IFERROR(__xludf.DUMMYFUNCTION("VLOOKUP($D585,IMPORTRANGE(""1F5N2lheBqU_ssv2fEg7XSiyl0_Jtf24RQubw3IWp7fc"",""'LC-2 BOM'!C2:AF1000""),AB$1,FALSE)"),"WFF LC-2 GN2 HVAC/ECS - MP-109")</f>
        <v>WFF LC-2 GN2 HVAC/ECS - MP-109</v>
      </c>
      <c r="AM255" s="40" t="str">
        <f ca="1">IFERROR(__xludf.DUMMYFUNCTION("VLOOKUP($D585,IMPORTRANGE(""1F5N2lheBqU_ssv2fEg7XSiyl0_Jtf24RQubw3IWp7fc"",""'LC-2 BOM'!C2:AF1000""),AB$1,FALSE)"),"WFF LC-2 GN2 HVAC/ECS - MP-109")</f>
        <v>WFF LC-2 GN2 HVAC/ECS - MP-109</v>
      </c>
      <c r="AN255" s="40" t="str">
        <f ca="1">IFERROR(__xludf.DUMMYFUNCTION("VLOOKUP($D585,IMPORTRANGE(""1F5N2lheBqU_ssv2fEg7XSiyl0_Jtf24RQubw3IWp7fc"",""'LC-2 BOM'!C2:AF1000""),AB$1,FALSE)"),"WFF LC-2 GN2 HVAC/ECS - MP-109")</f>
        <v>WFF LC-2 GN2 HVAC/ECS - MP-109</v>
      </c>
      <c r="AO255" s="40" t="str">
        <f ca="1">IFERROR(__xludf.DUMMYFUNCTION("VLOOKUP($D585,IMPORTRANGE(""1F5N2lheBqU_ssv2fEg7XSiyl0_Jtf24RQubw3IWp7fc"",""'LC-2 BOM'!C2:AF1000""),AB$1,FALSE)"),"WFF LC-2 GN2 HVAC/ECS - MP-109")</f>
        <v>WFF LC-2 GN2 HVAC/ECS - MP-109</v>
      </c>
      <c r="AP255" s="40" t="str">
        <f ca="1">IFERROR(__xludf.DUMMYFUNCTION("VLOOKUP($D585,IMPORTRANGE(""1F5N2lheBqU_ssv2fEg7XSiyl0_Jtf24RQubw3IWp7fc"",""'LC-2 BOM'!C2:AF1000""),AB$1,FALSE)"),"WFF LC-2 GN2 HVAC/ECS - MP-109")</f>
        <v>WFF LC-2 GN2 HVAC/ECS - MP-109</v>
      </c>
      <c r="AQ255" s="40" t="str">
        <f ca="1">IFERROR(__xludf.DUMMYFUNCTION("VLOOKUP($D585,IMPORTRANGE(""1F5N2lheBqU_ssv2fEg7XSiyl0_Jtf24RQubw3IWp7fc"",""'LC-2 BOM'!C2:AF1000""),AB$1,FALSE)"),"WFF LC-2 GN2 HVAC/ECS - MP-109")</f>
        <v>WFF LC-2 GN2 HVAC/ECS - MP-109</v>
      </c>
      <c r="AR255" s="40" t="str">
        <f ca="1">IFERROR(__xludf.DUMMYFUNCTION("VLOOKUP($D585,IMPORTRANGE(""1F5N2lheBqU_ssv2fEg7XSiyl0_Jtf24RQubw3IWp7fc"",""'LC-2 BOM'!C2:AF1000""),AB$1,FALSE)"),"WFF LC-2 GN2 HVAC/ECS - MP-109")</f>
        <v>WFF LC-2 GN2 HVAC/ECS - MP-109</v>
      </c>
      <c r="AS255" s="40" t="str">
        <f ca="1">IFERROR(__xludf.DUMMYFUNCTION("VLOOKUP($D585,IMPORTRANGE(""1F5N2lheBqU_ssv2fEg7XSiyl0_Jtf24RQubw3IWp7fc"",""'LC-2 BOM'!C2:AF1000""),AB$1,FALSE)"),"WFF LC-2 GN2 HVAC/ECS - MP-109")</f>
        <v>WFF LC-2 GN2 HVAC/ECS - MP-109</v>
      </c>
      <c r="AT255" s="40" t="str">
        <f ca="1">IFERROR(__xludf.DUMMYFUNCTION("VLOOKUP($D585,IMPORTRANGE(""1F5N2lheBqU_ssv2fEg7XSiyl0_Jtf24RQubw3IWp7fc"",""'LC-2 BOM'!C2:AF1000""),AB$1,FALSE)"),"WFF LC-2 GN2 HVAC/ECS - MP-109")</f>
        <v>WFF LC-2 GN2 HVAC/ECS - MP-109</v>
      </c>
      <c r="AU255" s="40" t="str">
        <f ca="1">IFERROR(__xludf.DUMMYFUNCTION("VLOOKUP($D585,IMPORTRANGE(""1F5N2lheBqU_ssv2fEg7XSiyl0_Jtf24RQubw3IWp7fc"",""'LC-2 BOM'!C2:AF1000""),AB$1,FALSE)"),"WFF LC-2 GN2 HVAC/ECS - MP-109")</f>
        <v>WFF LC-2 GN2 HVAC/ECS - MP-109</v>
      </c>
      <c r="AV255" s="40" t="str">
        <f ca="1">IFERROR(__xludf.DUMMYFUNCTION("VLOOKUP($D585,IMPORTRANGE(""1F5N2lheBqU_ssv2fEg7XSiyl0_Jtf24RQubw3IWp7fc"",""'LC-2 BOM'!C2:AF1000""),AB$1,FALSE)"),"WFF LC-2 GN2 HVAC/ECS - MP-109")</f>
        <v>WFF LC-2 GN2 HVAC/ECS - MP-109</v>
      </c>
      <c r="AW255" s="40" t="str">
        <f ca="1">IFERROR(__xludf.DUMMYFUNCTION("VLOOKUP($D585,IMPORTRANGE(""1F5N2lheBqU_ssv2fEg7XSiyl0_Jtf24RQubw3IWp7fc"",""'LC-2 BOM'!C2:AF1000""),AB$1,FALSE)"),"WFF LC-2 GN2 HVAC/ECS - MP-109")</f>
        <v>WFF LC-2 GN2 HVAC/ECS - MP-109</v>
      </c>
      <c r="AX255" s="40" t="str">
        <f ca="1">IFERROR(__xludf.DUMMYFUNCTION("VLOOKUP($D585,IMPORTRANGE(""1F5N2lheBqU_ssv2fEg7XSiyl0_Jtf24RQubw3IWp7fc"",""'LC-2 BOM'!C2:AF1000""),AB$1,FALSE)"),"WFF LC-2 GN2 HVAC/ECS - MP-109")</f>
        <v>WFF LC-2 GN2 HVAC/ECS - MP-109</v>
      </c>
      <c r="AY255" s="40" t="str">
        <f ca="1">IFERROR(__xludf.DUMMYFUNCTION("VLOOKUP($D585,IMPORTRANGE(""1F5N2lheBqU_ssv2fEg7XSiyl0_Jtf24RQubw3IWp7fc"",""'LC-2 BOM'!C2:AF1000""),AB$1,FALSE)"),"WFF LC-2 GN2 HVAC/ECS - MP-109")</f>
        <v>WFF LC-2 GN2 HVAC/ECS - MP-109</v>
      </c>
      <c r="AZ255" s="40" t="str">
        <f ca="1">IFERROR(__xludf.DUMMYFUNCTION("VLOOKUP($D585,IMPORTRANGE(""1F5N2lheBqU_ssv2fEg7XSiyl0_Jtf24RQubw3IWp7fc"",""'LC-2 BOM'!C2:AF1000""),AB$1,FALSE)"),"WFF LC-2 GN2 HVAC/ECS - MP-109")</f>
        <v>WFF LC-2 GN2 HVAC/ECS - MP-109</v>
      </c>
      <c r="BA255" s="40" t="str">
        <f ca="1">IFERROR(__xludf.DUMMYFUNCTION("VLOOKUP($D585,IMPORTRANGE(""1F5N2lheBqU_ssv2fEg7XSiyl0_Jtf24RQubw3IWp7fc"",""'LC-2 BOM'!C2:AF1000""),AB$1,FALSE)"),"WFF LC-2 GN2 HVAC/ECS - MP-109")</f>
        <v>WFF LC-2 GN2 HVAC/ECS - MP-109</v>
      </c>
    </row>
    <row r="256" spans="1:53" ht="14.25">
      <c r="A256" s="119" t="str">
        <f>CONCATENATE(VLOOKUP(E256,Systems,2,FALSE),"-",VLOOKUP(F256,Subsystems,2,FALSE),"-",VLOOKUP(G256,Components,2,FALSE),"-",VLOOKUP(R256,Metrics,2,FALSE),"-",B256)</f>
        <v>GHe-He-PRS-Ps-52</v>
      </c>
      <c r="B256" s="100">
        <v>52</v>
      </c>
      <c r="C256" s="99" t="s">
        <v>663</v>
      </c>
      <c r="D256" s="104" t="s">
        <v>662</v>
      </c>
      <c r="E256" s="99" t="s">
        <v>481</v>
      </c>
      <c r="F256" s="99" t="s">
        <v>509</v>
      </c>
      <c r="G256" s="99" t="s">
        <v>177</v>
      </c>
      <c r="H256" s="100" t="s">
        <v>147</v>
      </c>
      <c r="I256" s="100" t="str">
        <f>VLOOKUP(L256,InterfaceCards,2,FALSE)</f>
        <v>N5</v>
      </c>
      <c r="J256" s="39" t="str">
        <f>VLOOKUP(I256,'REF - Interface Cards'!$F$2:$G$11,2,FALSE)</f>
        <v>CB6</v>
      </c>
      <c r="K256" s="267">
        <f>VLOOKUP(L256,InterfaceCards,3,FALSE)</f>
        <v>3</v>
      </c>
      <c r="L256" s="99" t="s">
        <v>656</v>
      </c>
      <c r="M256" s="272">
        <v>6</v>
      </c>
      <c r="N256" s="96" t="s">
        <v>129</v>
      </c>
      <c r="O256" s="100" t="s">
        <v>334</v>
      </c>
      <c r="P256" s="99" t="s">
        <v>657</v>
      </c>
      <c r="Q256" s="99" t="s">
        <v>658</v>
      </c>
      <c r="R256" s="100" t="s">
        <v>178</v>
      </c>
      <c r="S256" s="99" t="s">
        <v>345</v>
      </c>
      <c r="T256" s="110"/>
      <c r="U256" s="110"/>
      <c r="V256" s="110" t="b">
        <v>0</v>
      </c>
      <c r="W256" s="115" t="str">
        <f>CONCATENATE(L256,":",N256)</f>
        <v>AI9:05</v>
      </c>
      <c r="X256" s="40" t="str">
        <f ca="1">IFERROR(__xludf.DUMMYFUNCTION("VLOOKUP($D475,IMPORTRANGE(""1F5N2lheBqU_ssv2fEg7XSiyl0_Jtf24RQubw3IWp7fc"",""'LC-2 BOM'!C2:AF1000""),X$1,FALSE)"),"04C706")</f>
        <v>04C706</v>
      </c>
      <c r="Y256" s="40" t="str">
        <f ca="1">IFERROR(__xludf.DUMMYFUNCTION("VLOOKUP($D642,IMPORTRANGE(""1zGeY54V42y3h6ga3LEauokEcjIAfHuNXKCYKLfLWtMI"",""'LC-2 BOM'!C2:AF900""),Y$1,FALSE)"),"Thermo Couple")</f>
        <v>Thermo Couple</v>
      </c>
      <c r="Z256" s="40" t="str">
        <f ca="1">IFERROR(__xludf.DUMMYFUNCTION("VLOOKUP($D642,IMPORTRANGE(""1zGeY54V42y3h6ga3LEauokEcjIAfHuNXKCYKLfLWtMI"",""'LC-2 BOM'!C2:AF900""),Y$1,FALSE)"),"Thermo Couple")</f>
        <v>Thermo Couple</v>
      </c>
      <c r="AA256" s="40" t="str">
        <f ca="1">IFERROR(__xludf.DUMMYFUNCTION("VLOOKUP($D642,IMPORTRANGE(""1zGeY54V42y3h6ga3LEauokEcjIAfHuNXKCYKLfLWtMI"",""'LC-2 BOM'!C2:AF900""),Y$1,FALSE)"),"Thermo Couple")</f>
        <v>Thermo Couple</v>
      </c>
      <c r="AB256" s="40" t="str">
        <f ca="1">IFERROR(__xludf.DUMMYFUNCTION("VLOOKUP($D642,IMPORTRANGE(""1F5N2lheBqU_ssv2fEg7XSiyl0_Jtf24RQubw3IWp7fc"",""'LC-2 BOM'!C2:AF1000""),AB$1,FALSE)"),"WFF LC-2 GN2 HVAC/ECS - MP-109")</f>
        <v>WFF LC-2 GN2 HVAC/ECS - MP-109</v>
      </c>
      <c r="AC256" s="40" t="str">
        <f ca="1">IFERROR(__xludf.DUMMYFUNCTION("VLOOKUP($D642,IMPORTRANGE(""1F5N2lheBqU_ssv2fEg7XSiyl0_Jtf24RQubw3IWp7fc"",""'LC-2 BOM'!C2:AF1000""),AB$1,FALSE)"),"WFF LC-2 GN2 HVAC/ECS - MP-109")</f>
        <v>WFF LC-2 GN2 HVAC/ECS - MP-109</v>
      </c>
      <c r="AD256" s="40" t="str">
        <f ca="1">IFERROR(__xludf.DUMMYFUNCTION("VLOOKUP($D642,IMPORTRANGE(""1F5N2lheBqU_ssv2fEg7XSiyl0_Jtf24RQubw3IWp7fc"",""'LC-2 BOM'!C2:AF1000""),AB$1,FALSE)"),"WFF LC-2 GN2 HVAC/ECS - MP-109")</f>
        <v>WFF LC-2 GN2 HVAC/ECS - MP-109</v>
      </c>
      <c r="AE256" s="40" t="str">
        <f ca="1">IFERROR(__xludf.DUMMYFUNCTION("VLOOKUP($D642,IMPORTRANGE(""1F5N2lheBqU_ssv2fEg7XSiyl0_Jtf24RQubw3IWp7fc"",""'LC-2 BOM'!C2:AF1000""),AB$1,FALSE)"),"WFF LC-2 GN2 HVAC/ECS - MP-109")</f>
        <v>WFF LC-2 GN2 HVAC/ECS - MP-109</v>
      </c>
      <c r="AF256" s="40" t="str">
        <f ca="1">IFERROR(__xludf.DUMMYFUNCTION("VLOOKUP($D642,IMPORTRANGE(""1F5N2lheBqU_ssv2fEg7XSiyl0_Jtf24RQubw3IWp7fc"",""'LC-2 BOM'!C2:AF1000""),AB$1,FALSE)"),"WFF LC-2 GN2 HVAC/ECS - MP-109")</f>
        <v>WFF LC-2 GN2 HVAC/ECS - MP-109</v>
      </c>
      <c r="AG256" s="40" t="str">
        <f ca="1">IFERROR(__xludf.DUMMYFUNCTION("VLOOKUP($D642,IMPORTRANGE(""1F5N2lheBqU_ssv2fEg7XSiyl0_Jtf24RQubw3IWp7fc"",""'LC-2 BOM'!C2:AF1000""),AB$1,FALSE)"),"WFF LC-2 GN2 HVAC/ECS - MP-109")</f>
        <v>WFF LC-2 GN2 HVAC/ECS - MP-109</v>
      </c>
      <c r="AH256" s="40" t="str">
        <f ca="1">IFERROR(__xludf.DUMMYFUNCTION("VLOOKUP($D642,IMPORTRANGE(""1F5N2lheBqU_ssv2fEg7XSiyl0_Jtf24RQubw3IWp7fc"",""'LC-2 BOM'!C2:AF1000""),AB$1,FALSE)"),"WFF LC-2 GN2 HVAC/ECS - MP-109")</f>
        <v>WFF LC-2 GN2 HVAC/ECS - MP-109</v>
      </c>
      <c r="AI256" s="40" t="str">
        <f ca="1">IFERROR(__xludf.DUMMYFUNCTION("VLOOKUP($D642,IMPORTRANGE(""1F5N2lheBqU_ssv2fEg7XSiyl0_Jtf24RQubw3IWp7fc"",""'LC-2 BOM'!C2:AF1000""),AB$1,FALSE)"),"WFF LC-2 GN2 HVAC/ECS - MP-109")</f>
        <v>WFF LC-2 GN2 HVAC/ECS - MP-109</v>
      </c>
      <c r="AJ256" s="40" t="str">
        <f ca="1">IFERROR(__xludf.DUMMYFUNCTION("VLOOKUP($D642,IMPORTRANGE(""1F5N2lheBqU_ssv2fEg7XSiyl0_Jtf24RQubw3IWp7fc"",""'LC-2 BOM'!C2:AF1000""),AB$1,FALSE)"),"WFF LC-2 GN2 HVAC/ECS - MP-109")</f>
        <v>WFF LC-2 GN2 HVAC/ECS - MP-109</v>
      </c>
      <c r="AK256" s="40" t="str">
        <f ca="1">IFERROR(__xludf.DUMMYFUNCTION("VLOOKUP($D642,IMPORTRANGE(""1F5N2lheBqU_ssv2fEg7XSiyl0_Jtf24RQubw3IWp7fc"",""'LC-2 BOM'!C2:AF1000""),AB$1,FALSE)"),"WFF LC-2 GN2 HVAC/ECS - MP-109")</f>
        <v>WFF LC-2 GN2 HVAC/ECS - MP-109</v>
      </c>
      <c r="AL256" s="40" t="str">
        <f ca="1">IFERROR(__xludf.DUMMYFUNCTION("VLOOKUP($D642,IMPORTRANGE(""1F5N2lheBqU_ssv2fEg7XSiyl0_Jtf24RQubw3IWp7fc"",""'LC-2 BOM'!C2:AF1000""),AB$1,FALSE)"),"WFF LC-2 GN2 HVAC/ECS - MP-109")</f>
        <v>WFF LC-2 GN2 HVAC/ECS - MP-109</v>
      </c>
      <c r="AM256" s="40" t="str">
        <f ca="1">IFERROR(__xludf.DUMMYFUNCTION("VLOOKUP($D642,IMPORTRANGE(""1F5N2lheBqU_ssv2fEg7XSiyl0_Jtf24RQubw3IWp7fc"",""'LC-2 BOM'!C2:AF1000""),AB$1,FALSE)"),"WFF LC-2 GN2 HVAC/ECS - MP-109")</f>
        <v>WFF LC-2 GN2 HVAC/ECS - MP-109</v>
      </c>
      <c r="AN256" s="40" t="str">
        <f ca="1">IFERROR(__xludf.DUMMYFUNCTION("VLOOKUP($D642,IMPORTRANGE(""1F5N2lheBqU_ssv2fEg7XSiyl0_Jtf24RQubw3IWp7fc"",""'LC-2 BOM'!C2:AF1000""),AB$1,FALSE)"),"WFF LC-2 GN2 HVAC/ECS - MP-109")</f>
        <v>WFF LC-2 GN2 HVAC/ECS - MP-109</v>
      </c>
      <c r="AO256" s="40" t="str">
        <f ca="1">IFERROR(__xludf.DUMMYFUNCTION("VLOOKUP($D642,IMPORTRANGE(""1F5N2lheBqU_ssv2fEg7XSiyl0_Jtf24RQubw3IWp7fc"",""'LC-2 BOM'!C2:AF1000""),AB$1,FALSE)"),"WFF LC-2 GN2 HVAC/ECS - MP-109")</f>
        <v>WFF LC-2 GN2 HVAC/ECS - MP-109</v>
      </c>
      <c r="AP256" s="40" t="str">
        <f ca="1">IFERROR(__xludf.DUMMYFUNCTION("VLOOKUP($D642,IMPORTRANGE(""1F5N2lheBqU_ssv2fEg7XSiyl0_Jtf24RQubw3IWp7fc"",""'LC-2 BOM'!C2:AF1000""),AB$1,FALSE)"),"WFF LC-2 GN2 HVAC/ECS - MP-109")</f>
        <v>WFF LC-2 GN2 HVAC/ECS - MP-109</v>
      </c>
      <c r="AQ256" s="40" t="str">
        <f ca="1">IFERROR(__xludf.DUMMYFUNCTION("VLOOKUP($D642,IMPORTRANGE(""1F5N2lheBqU_ssv2fEg7XSiyl0_Jtf24RQubw3IWp7fc"",""'LC-2 BOM'!C2:AF1000""),AB$1,FALSE)"),"WFF LC-2 GN2 HVAC/ECS - MP-109")</f>
        <v>WFF LC-2 GN2 HVAC/ECS - MP-109</v>
      </c>
      <c r="AR256" s="40" t="str">
        <f ca="1">IFERROR(__xludf.DUMMYFUNCTION("VLOOKUP($D642,IMPORTRANGE(""1F5N2lheBqU_ssv2fEg7XSiyl0_Jtf24RQubw3IWp7fc"",""'LC-2 BOM'!C2:AF1000""),AB$1,FALSE)"),"WFF LC-2 GN2 HVAC/ECS - MP-109")</f>
        <v>WFF LC-2 GN2 HVAC/ECS - MP-109</v>
      </c>
      <c r="AS256" s="40" t="str">
        <f ca="1">IFERROR(__xludf.DUMMYFUNCTION("VLOOKUP($D642,IMPORTRANGE(""1F5N2lheBqU_ssv2fEg7XSiyl0_Jtf24RQubw3IWp7fc"",""'LC-2 BOM'!C2:AF1000""),AB$1,FALSE)"),"WFF LC-2 GN2 HVAC/ECS - MP-109")</f>
        <v>WFF LC-2 GN2 HVAC/ECS - MP-109</v>
      </c>
      <c r="AT256" s="40" t="str">
        <f ca="1">IFERROR(__xludf.DUMMYFUNCTION("VLOOKUP($D642,IMPORTRANGE(""1F5N2lheBqU_ssv2fEg7XSiyl0_Jtf24RQubw3IWp7fc"",""'LC-2 BOM'!C2:AF1000""),AB$1,FALSE)"),"WFF LC-2 GN2 HVAC/ECS - MP-109")</f>
        <v>WFF LC-2 GN2 HVAC/ECS - MP-109</v>
      </c>
      <c r="AU256" s="40" t="str">
        <f ca="1">IFERROR(__xludf.DUMMYFUNCTION("VLOOKUP($D642,IMPORTRANGE(""1F5N2lheBqU_ssv2fEg7XSiyl0_Jtf24RQubw3IWp7fc"",""'LC-2 BOM'!C2:AF1000""),AB$1,FALSE)"),"WFF LC-2 GN2 HVAC/ECS - MP-109")</f>
        <v>WFF LC-2 GN2 HVAC/ECS - MP-109</v>
      </c>
      <c r="AV256" s="40" t="str">
        <f ca="1">IFERROR(__xludf.DUMMYFUNCTION("VLOOKUP($D642,IMPORTRANGE(""1F5N2lheBqU_ssv2fEg7XSiyl0_Jtf24RQubw3IWp7fc"",""'LC-2 BOM'!C2:AF1000""),AB$1,FALSE)"),"WFF LC-2 GN2 HVAC/ECS - MP-109")</f>
        <v>WFF LC-2 GN2 HVAC/ECS - MP-109</v>
      </c>
      <c r="AW256" s="40" t="str">
        <f ca="1">IFERROR(__xludf.DUMMYFUNCTION("VLOOKUP($D642,IMPORTRANGE(""1F5N2lheBqU_ssv2fEg7XSiyl0_Jtf24RQubw3IWp7fc"",""'LC-2 BOM'!C2:AF1000""),AB$1,FALSE)"),"WFF LC-2 GN2 HVAC/ECS - MP-109")</f>
        <v>WFF LC-2 GN2 HVAC/ECS - MP-109</v>
      </c>
      <c r="AX256" s="40" t="str">
        <f ca="1">IFERROR(__xludf.DUMMYFUNCTION("VLOOKUP($D642,IMPORTRANGE(""1F5N2lheBqU_ssv2fEg7XSiyl0_Jtf24RQubw3IWp7fc"",""'LC-2 BOM'!C2:AF1000""),AB$1,FALSE)"),"WFF LC-2 GN2 HVAC/ECS - MP-109")</f>
        <v>WFF LC-2 GN2 HVAC/ECS - MP-109</v>
      </c>
      <c r="AY256" s="40" t="str">
        <f ca="1">IFERROR(__xludf.DUMMYFUNCTION("VLOOKUP($D642,IMPORTRANGE(""1F5N2lheBqU_ssv2fEg7XSiyl0_Jtf24RQubw3IWp7fc"",""'LC-2 BOM'!C2:AF1000""),AB$1,FALSE)"),"WFF LC-2 GN2 HVAC/ECS - MP-109")</f>
        <v>WFF LC-2 GN2 HVAC/ECS - MP-109</v>
      </c>
      <c r="AZ256" s="40" t="str">
        <f ca="1">IFERROR(__xludf.DUMMYFUNCTION("VLOOKUP($D642,IMPORTRANGE(""1F5N2lheBqU_ssv2fEg7XSiyl0_Jtf24RQubw3IWp7fc"",""'LC-2 BOM'!C2:AF1000""),AB$1,FALSE)"),"WFF LC-2 GN2 HVAC/ECS - MP-109")</f>
        <v>WFF LC-2 GN2 HVAC/ECS - MP-109</v>
      </c>
      <c r="BA256" s="40" t="str">
        <f ca="1">IFERROR(__xludf.DUMMYFUNCTION("VLOOKUP($D642,IMPORTRANGE(""1F5N2lheBqU_ssv2fEg7XSiyl0_Jtf24RQubw3IWp7fc"",""'LC-2 BOM'!C2:AF1000""),AB$1,FALSE)"),"WFF LC-2 GN2 HVAC/ECS - MP-109")</f>
        <v>WFF LC-2 GN2 HVAC/ECS - MP-109</v>
      </c>
    </row>
    <row r="257" spans="1:53" ht="14.25">
      <c r="A257" s="119" t="str">
        <f>CONCATENATE(VLOOKUP(E257,Systems,2,FALSE),"-",VLOOKUP(F257,Subsystems,2,FALSE),"-",VLOOKUP(G257,Components,2,FALSE),"-",VLOOKUP(R257,Metrics,2,FALSE),"-",B257)</f>
        <v>GHe-He-PRS-Ps-53</v>
      </c>
      <c r="B257" s="100">
        <v>53</v>
      </c>
      <c r="C257" s="99" t="s">
        <v>664</v>
      </c>
      <c r="D257" s="104" t="s">
        <v>665</v>
      </c>
      <c r="E257" s="99" t="s">
        <v>481</v>
      </c>
      <c r="F257" s="99" t="s">
        <v>509</v>
      </c>
      <c r="G257" s="99" t="s">
        <v>177</v>
      </c>
      <c r="H257" s="100" t="s">
        <v>147</v>
      </c>
      <c r="I257" s="100" t="str">
        <f>VLOOKUP(L257,InterfaceCards,2,FALSE)</f>
        <v>N5</v>
      </c>
      <c r="J257" s="39" t="str">
        <f>VLOOKUP(I257,'REF - Interface Cards'!$F$2:$G$11,2,FALSE)</f>
        <v>CB6</v>
      </c>
      <c r="K257" s="267">
        <f>VLOOKUP(L257,InterfaceCards,3,FALSE)</f>
        <v>3</v>
      </c>
      <c r="L257" s="99" t="s">
        <v>656</v>
      </c>
      <c r="M257" s="99">
        <v>7</v>
      </c>
      <c r="N257" s="96" t="s">
        <v>123</v>
      </c>
      <c r="O257" s="100" t="s">
        <v>334</v>
      </c>
      <c r="P257" s="99" t="s">
        <v>657</v>
      </c>
      <c r="Q257" s="99" t="s">
        <v>658</v>
      </c>
      <c r="R257" s="100" t="s">
        <v>178</v>
      </c>
      <c r="S257" s="99" t="s">
        <v>345</v>
      </c>
      <c r="T257" s="205"/>
      <c r="U257" s="205"/>
      <c r="V257" s="205" t="b">
        <v>0</v>
      </c>
      <c r="W257" s="115" t="str">
        <f>CONCATENATE(L257,":",N257)</f>
        <v>AI9:06</v>
      </c>
      <c r="X257" s="40" t="str">
        <f ca="1">IFERROR(__xludf.DUMMYFUNCTION("VLOOKUP($D475,IMPORTRANGE(""1F5N2lheBqU_ssv2fEg7XSiyl0_Jtf24RQubw3IWp7fc"",""'LC-2 BOM'!C2:AF1000""),X$1,FALSE)"),"04C706")</f>
        <v>04C706</v>
      </c>
      <c r="Y257" s="40" t="str">
        <f ca="1">IFERROR(__xludf.DUMMYFUNCTION("VLOOKUP($D643,IMPORTRANGE(""1F5N2lheBqU_ssv2fEg7XSiyl0_Jtf24RQubw3IWp7fc"",""'LC-2 BOM'!C2:AF900""),Y$1,FALSE)"),"Pressure Transducer")</f>
        <v>Pressure Transducer</v>
      </c>
      <c r="Z257" s="40" t="str">
        <f ca="1">IFERROR(__xludf.DUMMYFUNCTION("VLOOKUP($D643,IMPORTRANGE(""1F5N2lheBqU_ssv2fEg7XSiyl0_Jtf24RQubw3IWp7fc"",""'LC-2 BOM'!C2:AF900""),Y$1,FALSE)"),"Pressure Transducer")</f>
        <v>Pressure Transducer</v>
      </c>
      <c r="AA257" s="40" t="str">
        <f ca="1">IFERROR(__xludf.DUMMYFUNCTION("VLOOKUP($D643,IMPORTRANGE(""1F5N2lheBqU_ssv2fEg7XSiyl0_Jtf24RQubw3IWp7fc"",""'LC-2 BOM'!C2:AF900""),Y$1,FALSE)"),"Pressure Transducer")</f>
        <v>Pressure Transducer</v>
      </c>
      <c r="AB257" s="40" t="str">
        <f ca="1">IFERROR(__xludf.DUMMYFUNCTION("VLOOKUP($D643,IMPORTRANGE(""1F5N2lheBqU_ssv2fEg7XSiyl0_Jtf24RQubw3IWp7fc"",""'LC-2 BOM'!C2:AF1000""),AB$1,FALSE)"),"WFF LC-2 GN2 Utility Skid - MP-101")</f>
        <v>WFF LC-2 GN2 Utility Skid - MP-101</v>
      </c>
      <c r="AC257" s="40" t="str">
        <f ca="1">IFERROR(__xludf.DUMMYFUNCTION("VLOOKUP($D643,IMPORTRANGE(""1F5N2lheBqU_ssv2fEg7XSiyl0_Jtf24RQubw3IWp7fc"",""'LC-2 BOM'!C2:AF1000""),AB$1,FALSE)"),"WFF LC-2 GN2 Utility Skid - MP-101")</f>
        <v>WFF LC-2 GN2 Utility Skid - MP-101</v>
      </c>
      <c r="AD257" s="40" t="str">
        <f ca="1">IFERROR(__xludf.DUMMYFUNCTION("VLOOKUP($D643,IMPORTRANGE(""1F5N2lheBqU_ssv2fEg7XSiyl0_Jtf24RQubw3IWp7fc"",""'LC-2 BOM'!C2:AF1000""),AB$1,FALSE)"),"WFF LC-2 GN2 Utility Skid - MP-101")</f>
        <v>WFF LC-2 GN2 Utility Skid - MP-101</v>
      </c>
      <c r="AE257" s="40" t="str">
        <f ca="1">IFERROR(__xludf.DUMMYFUNCTION("VLOOKUP($D643,IMPORTRANGE(""1F5N2lheBqU_ssv2fEg7XSiyl0_Jtf24RQubw3IWp7fc"",""'LC-2 BOM'!C2:AF1000""),AB$1,FALSE)"),"WFF LC-2 GN2 Utility Skid - MP-101")</f>
        <v>WFF LC-2 GN2 Utility Skid - MP-101</v>
      </c>
      <c r="AF257" s="40" t="str">
        <f ca="1">IFERROR(__xludf.DUMMYFUNCTION("VLOOKUP($D643,IMPORTRANGE(""1F5N2lheBqU_ssv2fEg7XSiyl0_Jtf24RQubw3IWp7fc"",""'LC-2 BOM'!C2:AF1000""),AB$1,FALSE)"),"WFF LC-2 GN2 Utility Skid - MP-101")</f>
        <v>WFF LC-2 GN2 Utility Skid - MP-101</v>
      </c>
      <c r="AG257" s="40" t="str">
        <f ca="1">IFERROR(__xludf.DUMMYFUNCTION("VLOOKUP($D643,IMPORTRANGE(""1F5N2lheBqU_ssv2fEg7XSiyl0_Jtf24RQubw3IWp7fc"",""'LC-2 BOM'!C2:AF1000""),AB$1,FALSE)"),"WFF LC-2 GN2 Utility Skid - MP-101")</f>
        <v>WFF LC-2 GN2 Utility Skid - MP-101</v>
      </c>
      <c r="AH257" s="40" t="str">
        <f ca="1">IFERROR(__xludf.DUMMYFUNCTION("VLOOKUP($D643,IMPORTRANGE(""1F5N2lheBqU_ssv2fEg7XSiyl0_Jtf24RQubw3IWp7fc"",""'LC-2 BOM'!C2:AF1000""),AB$1,FALSE)"),"WFF LC-2 GN2 Utility Skid - MP-101")</f>
        <v>WFF LC-2 GN2 Utility Skid - MP-101</v>
      </c>
      <c r="AI257" s="40" t="str">
        <f ca="1">IFERROR(__xludf.DUMMYFUNCTION("VLOOKUP($D643,IMPORTRANGE(""1F5N2lheBqU_ssv2fEg7XSiyl0_Jtf24RQubw3IWp7fc"",""'LC-2 BOM'!C2:AF1000""),AB$1,FALSE)"),"WFF LC-2 GN2 Utility Skid - MP-101")</f>
        <v>WFF LC-2 GN2 Utility Skid - MP-101</v>
      </c>
      <c r="AJ257" s="40" t="str">
        <f ca="1">IFERROR(__xludf.DUMMYFUNCTION("VLOOKUP($D643,IMPORTRANGE(""1F5N2lheBqU_ssv2fEg7XSiyl0_Jtf24RQubw3IWp7fc"",""'LC-2 BOM'!C2:AF1000""),AB$1,FALSE)"),"WFF LC-2 GN2 Utility Skid - MP-101")</f>
        <v>WFF LC-2 GN2 Utility Skid - MP-101</v>
      </c>
      <c r="AK257" s="40" t="str">
        <f ca="1">IFERROR(__xludf.DUMMYFUNCTION("VLOOKUP($D643,IMPORTRANGE(""1F5N2lheBqU_ssv2fEg7XSiyl0_Jtf24RQubw3IWp7fc"",""'LC-2 BOM'!C2:AF1000""),AB$1,FALSE)"),"WFF LC-2 GN2 Utility Skid - MP-101")</f>
        <v>WFF LC-2 GN2 Utility Skid - MP-101</v>
      </c>
      <c r="AL257" s="40" t="str">
        <f ca="1">IFERROR(__xludf.DUMMYFUNCTION("VLOOKUP($D643,IMPORTRANGE(""1F5N2lheBqU_ssv2fEg7XSiyl0_Jtf24RQubw3IWp7fc"",""'LC-2 BOM'!C2:AF1000""),AB$1,FALSE)"),"WFF LC-2 GN2 Utility Skid - MP-101")</f>
        <v>WFF LC-2 GN2 Utility Skid - MP-101</v>
      </c>
      <c r="AM257" s="40" t="str">
        <f ca="1">IFERROR(__xludf.DUMMYFUNCTION("VLOOKUP($D643,IMPORTRANGE(""1F5N2lheBqU_ssv2fEg7XSiyl0_Jtf24RQubw3IWp7fc"",""'LC-2 BOM'!C2:AF1000""),AB$1,FALSE)"),"WFF LC-2 GN2 Utility Skid - MP-101")</f>
        <v>WFF LC-2 GN2 Utility Skid - MP-101</v>
      </c>
      <c r="AN257" s="40" t="str">
        <f ca="1">IFERROR(__xludf.DUMMYFUNCTION("VLOOKUP($D643,IMPORTRANGE(""1F5N2lheBqU_ssv2fEg7XSiyl0_Jtf24RQubw3IWp7fc"",""'LC-2 BOM'!C2:AF1000""),AB$1,FALSE)"),"WFF LC-2 GN2 Utility Skid - MP-101")</f>
        <v>WFF LC-2 GN2 Utility Skid - MP-101</v>
      </c>
      <c r="AO257" s="40" t="str">
        <f ca="1">IFERROR(__xludf.DUMMYFUNCTION("VLOOKUP($D643,IMPORTRANGE(""1F5N2lheBqU_ssv2fEg7XSiyl0_Jtf24RQubw3IWp7fc"",""'LC-2 BOM'!C2:AF1000""),AB$1,FALSE)"),"WFF LC-2 GN2 Utility Skid - MP-101")</f>
        <v>WFF LC-2 GN2 Utility Skid - MP-101</v>
      </c>
      <c r="AP257" s="40" t="str">
        <f ca="1">IFERROR(__xludf.DUMMYFUNCTION("VLOOKUP($D643,IMPORTRANGE(""1F5N2lheBqU_ssv2fEg7XSiyl0_Jtf24RQubw3IWp7fc"",""'LC-2 BOM'!C2:AF1000""),AB$1,FALSE)"),"WFF LC-2 GN2 Utility Skid - MP-101")</f>
        <v>WFF LC-2 GN2 Utility Skid - MP-101</v>
      </c>
      <c r="AQ257" s="40" t="str">
        <f ca="1">IFERROR(__xludf.DUMMYFUNCTION("VLOOKUP($D643,IMPORTRANGE(""1F5N2lheBqU_ssv2fEg7XSiyl0_Jtf24RQubw3IWp7fc"",""'LC-2 BOM'!C2:AF1000""),AB$1,FALSE)"),"WFF LC-2 GN2 Utility Skid - MP-101")</f>
        <v>WFF LC-2 GN2 Utility Skid - MP-101</v>
      </c>
      <c r="AR257" s="40" t="str">
        <f ca="1">IFERROR(__xludf.DUMMYFUNCTION("VLOOKUP($D643,IMPORTRANGE(""1F5N2lheBqU_ssv2fEg7XSiyl0_Jtf24RQubw3IWp7fc"",""'LC-2 BOM'!C2:AF1000""),AB$1,FALSE)"),"WFF LC-2 GN2 Utility Skid - MP-101")</f>
        <v>WFF LC-2 GN2 Utility Skid - MP-101</v>
      </c>
      <c r="AS257" s="40" t="str">
        <f ca="1">IFERROR(__xludf.DUMMYFUNCTION("VLOOKUP($D643,IMPORTRANGE(""1F5N2lheBqU_ssv2fEg7XSiyl0_Jtf24RQubw3IWp7fc"",""'LC-2 BOM'!C2:AF1000""),AB$1,FALSE)"),"WFF LC-2 GN2 Utility Skid - MP-101")</f>
        <v>WFF LC-2 GN2 Utility Skid - MP-101</v>
      </c>
      <c r="AT257" s="40" t="str">
        <f ca="1">IFERROR(__xludf.DUMMYFUNCTION("VLOOKUP($D643,IMPORTRANGE(""1F5N2lheBqU_ssv2fEg7XSiyl0_Jtf24RQubw3IWp7fc"",""'LC-2 BOM'!C2:AF1000""),AB$1,FALSE)"),"WFF LC-2 GN2 Utility Skid - MP-101")</f>
        <v>WFF LC-2 GN2 Utility Skid - MP-101</v>
      </c>
      <c r="AU257" s="40" t="str">
        <f ca="1">IFERROR(__xludf.DUMMYFUNCTION("VLOOKUP($D643,IMPORTRANGE(""1F5N2lheBqU_ssv2fEg7XSiyl0_Jtf24RQubw3IWp7fc"",""'LC-2 BOM'!C2:AF1000""),AB$1,FALSE)"),"WFF LC-2 GN2 Utility Skid - MP-101")</f>
        <v>WFF LC-2 GN2 Utility Skid - MP-101</v>
      </c>
      <c r="AV257" s="40" t="str">
        <f ca="1">IFERROR(__xludf.DUMMYFUNCTION("VLOOKUP($D643,IMPORTRANGE(""1F5N2lheBqU_ssv2fEg7XSiyl0_Jtf24RQubw3IWp7fc"",""'LC-2 BOM'!C2:AF1000""),AB$1,FALSE)"),"WFF LC-2 GN2 Utility Skid - MP-101")</f>
        <v>WFF LC-2 GN2 Utility Skid - MP-101</v>
      </c>
      <c r="AW257" s="40" t="str">
        <f ca="1">IFERROR(__xludf.DUMMYFUNCTION("VLOOKUP($D643,IMPORTRANGE(""1F5N2lheBqU_ssv2fEg7XSiyl0_Jtf24RQubw3IWp7fc"",""'LC-2 BOM'!C2:AF1000""),AB$1,FALSE)"),"WFF LC-2 GN2 Utility Skid - MP-101")</f>
        <v>WFF LC-2 GN2 Utility Skid - MP-101</v>
      </c>
      <c r="AX257" s="40" t="str">
        <f ca="1">IFERROR(__xludf.DUMMYFUNCTION("VLOOKUP($D643,IMPORTRANGE(""1F5N2lheBqU_ssv2fEg7XSiyl0_Jtf24RQubw3IWp7fc"",""'LC-2 BOM'!C2:AF1000""),AB$1,FALSE)"),"WFF LC-2 GN2 Utility Skid - MP-101")</f>
        <v>WFF LC-2 GN2 Utility Skid - MP-101</v>
      </c>
      <c r="AY257" s="40" t="str">
        <f ca="1">IFERROR(__xludf.DUMMYFUNCTION("VLOOKUP($D643,IMPORTRANGE(""1F5N2lheBqU_ssv2fEg7XSiyl0_Jtf24RQubw3IWp7fc"",""'LC-2 BOM'!C2:AF1000""),AB$1,FALSE)"),"WFF LC-2 GN2 Utility Skid - MP-101")</f>
        <v>WFF LC-2 GN2 Utility Skid - MP-101</v>
      </c>
      <c r="AZ257" s="40" t="str">
        <f ca="1">IFERROR(__xludf.DUMMYFUNCTION("VLOOKUP($D643,IMPORTRANGE(""1F5N2lheBqU_ssv2fEg7XSiyl0_Jtf24RQubw3IWp7fc"",""'LC-2 BOM'!C2:AF1000""),AB$1,FALSE)"),"WFF LC-2 GN2 Utility Skid - MP-101")</f>
        <v>WFF LC-2 GN2 Utility Skid - MP-101</v>
      </c>
      <c r="BA257" s="40" t="str">
        <f ca="1">IFERROR(__xludf.DUMMYFUNCTION("VLOOKUP($D643,IMPORTRANGE(""1F5N2lheBqU_ssv2fEg7XSiyl0_Jtf24RQubw3IWp7fc"",""'LC-2 BOM'!C2:AF1000""),AB$1,FALSE)"),"WFF LC-2 GN2 Utility Skid - MP-101")</f>
        <v>WFF LC-2 GN2 Utility Skid - MP-101</v>
      </c>
    </row>
    <row r="258" spans="1:53" ht="14.25">
      <c r="A258" s="119" t="str">
        <f>CONCATENATE(VLOOKUP(E258,Systems,2,FALSE),"-",VLOOKUP(F258,Subsystems,2,FALSE),"-",VLOOKUP(G258,Components,2,FALSE),"-",VLOOKUP(R258,Metrics,2,FALSE),"-",B258)</f>
        <v>HVAC-PP-RTD-Ts-125</v>
      </c>
      <c r="B258" s="100">
        <v>125</v>
      </c>
      <c r="C258" s="99" t="s">
        <v>666</v>
      </c>
      <c r="D258" s="103" t="s">
        <v>667</v>
      </c>
      <c r="E258" s="99" t="s">
        <v>431</v>
      </c>
      <c r="F258" s="99" t="s">
        <v>445</v>
      </c>
      <c r="G258" s="99" t="s">
        <v>81</v>
      </c>
      <c r="H258" s="99" t="s">
        <v>348</v>
      </c>
      <c r="I258" s="100" t="str">
        <f>VLOOKUP(L258,InterfaceCards,2,FALSE)</f>
        <v>N1</v>
      </c>
      <c r="J258" s="39" t="str">
        <f>VLOOKUP(I258,'REF - Interface Cards'!$F$2:$G$11,2,FALSE)</f>
        <v>CB2</v>
      </c>
      <c r="K258" s="267">
        <f>VLOOKUP(L258,InterfaceCards,3,FALSE)</f>
        <v>4</v>
      </c>
      <c r="L258" s="99" t="s">
        <v>462</v>
      </c>
      <c r="M258" s="99" t="s">
        <v>350</v>
      </c>
      <c r="N258" s="96" t="s">
        <v>351</v>
      </c>
      <c r="O258" s="100" t="s">
        <v>247</v>
      </c>
      <c r="P258" s="99" t="s">
        <v>335</v>
      </c>
      <c r="Q258" s="99" t="s">
        <v>454</v>
      </c>
      <c r="R258" s="268" t="s">
        <v>352</v>
      </c>
      <c r="S258" s="119" t="s">
        <v>353</v>
      </c>
      <c r="T258" s="100"/>
      <c r="U258" s="205"/>
      <c r="V258" s="205" t="b">
        <v>0</v>
      </c>
      <c r="W258" s="115" t="str">
        <f>CONCATENATE(L258,":",N258)</f>
        <v>RTD1:EX0+,RTD0+,RTD0-,COM0</v>
      </c>
      <c r="X258" s="40" t="str">
        <f ca="1">IFERROR(__xludf.DUMMYFUNCTION("VLOOKUP($D119,IMPORTRANGE(""1F5N2lheBqU_ssv2fEg7XSiyl0_Jtf24RQubw3IWp7fc"",""'LC-2 BOM'!C2:AF1000""),X$1,FALSE)"),"05C360")</f>
        <v>05C360</v>
      </c>
      <c r="Y258" s="40" t="str">
        <f ca="1">IFERROR(__xludf.DUMMYFUNCTION("VLOOKUP($D377,IMPORTRANGE(""1zGeY54V42y3h6ga3LEauokEcjIAfHuNXKCYKLfLWtMI"",""'LC-2 BOM'!C2:AF900""),Y$1,FALSE)"),"Thermo Couple")</f>
        <v>Thermo Couple</v>
      </c>
      <c r="Z258" s="40" t="str">
        <f ca="1">IFERROR(__xludf.DUMMYFUNCTION("VLOOKUP($D377,IMPORTRANGE(""1zGeY54V42y3h6ga3LEauokEcjIAfHuNXKCYKLfLWtMI"",""'LC-2 BOM'!C2:AF900""),Y$1,FALSE)"),"Thermo Couple")</f>
        <v>Thermo Couple</v>
      </c>
      <c r="AA258" s="40" t="str">
        <f ca="1">IFERROR(__xludf.DUMMYFUNCTION("VLOOKUP($D377,IMPORTRANGE(""1zGeY54V42y3h6ga3LEauokEcjIAfHuNXKCYKLfLWtMI"",""'LC-2 BOM'!C2:AF900""),Y$1,FALSE)"),"Thermo Couple")</f>
        <v>Thermo Couple</v>
      </c>
      <c r="AB258" s="40" t="str">
        <f ca="1">IFERROR(__xludf.DUMMYFUNCTION("VLOOKUP($D377,IMPORTRANGE(""1F5N2lheBqU_ssv2fEg7XSiyl0_Jtf24RQubw3IWp7fc"",""'LC-2 BOM'!C2:AF1000""),AB$1,FALSE)"),"WFF LC-2 GN2 HVAC/ECS - MP-109")</f>
        <v>WFF LC-2 GN2 HVAC/ECS - MP-109</v>
      </c>
      <c r="AC258" s="40" t="str">
        <f ca="1">IFERROR(__xludf.DUMMYFUNCTION("VLOOKUP($D377,IMPORTRANGE(""1F5N2lheBqU_ssv2fEg7XSiyl0_Jtf24RQubw3IWp7fc"",""'LC-2 BOM'!C2:AF1000""),AB$1,FALSE)"),"WFF LC-2 GN2 HVAC/ECS - MP-109")</f>
        <v>WFF LC-2 GN2 HVAC/ECS - MP-109</v>
      </c>
      <c r="AD258" s="40" t="str">
        <f ca="1">IFERROR(__xludf.DUMMYFUNCTION("VLOOKUP($D377,IMPORTRANGE(""1F5N2lheBqU_ssv2fEg7XSiyl0_Jtf24RQubw3IWp7fc"",""'LC-2 BOM'!C2:AF1000""),AB$1,FALSE)"),"WFF LC-2 GN2 HVAC/ECS - MP-109")</f>
        <v>WFF LC-2 GN2 HVAC/ECS - MP-109</v>
      </c>
      <c r="AE258" s="40" t="str">
        <f ca="1">IFERROR(__xludf.DUMMYFUNCTION("VLOOKUP($D377,IMPORTRANGE(""1F5N2lheBqU_ssv2fEg7XSiyl0_Jtf24RQubw3IWp7fc"",""'LC-2 BOM'!C2:AF1000""),AB$1,FALSE)"),"WFF LC-2 GN2 HVAC/ECS - MP-109")</f>
        <v>WFF LC-2 GN2 HVAC/ECS - MP-109</v>
      </c>
      <c r="AF258" s="40" t="str">
        <f ca="1">IFERROR(__xludf.DUMMYFUNCTION("VLOOKUP($D377,IMPORTRANGE(""1F5N2lheBqU_ssv2fEg7XSiyl0_Jtf24RQubw3IWp7fc"",""'LC-2 BOM'!C2:AF1000""),AB$1,FALSE)"),"WFF LC-2 GN2 HVAC/ECS - MP-109")</f>
        <v>WFF LC-2 GN2 HVAC/ECS - MP-109</v>
      </c>
      <c r="AG258" s="40" t="str">
        <f ca="1">IFERROR(__xludf.DUMMYFUNCTION("VLOOKUP($D377,IMPORTRANGE(""1F5N2lheBqU_ssv2fEg7XSiyl0_Jtf24RQubw3IWp7fc"",""'LC-2 BOM'!C2:AF1000""),AB$1,FALSE)"),"WFF LC-2 GN2 HVAC/ECS - MP-109")</f>
        <v>WFF LC-2 GN2 HVAC/ECS - MP-109</v>
      </c>
      <c r="AH258" s="40" t="str">
        <f ca="1">IFERROR(__xludf.DUMMYFUNCTION("VLOOKUP($D377,IMPORTRANGE(""1F5N2lheBqU_ssv2fEg7XSiyl0_Jtf24RQubw3IWp7fc"",""'LC-2 BOM'!C2:AF1000""),AB$1,FALSE)"),"WFF LC-2 GN2 HVAC/ECS - MP-109")</f>
        <v>WFF LC-2 GN2 HVAC/ECS - MP-109</v>
      </c>
      <c r="AI258" s="40" t="str">
        <f ca="1">IFERROR(__xludf.DUMMYFUNCTION("VLOOKUP($D377,IMPORTRANGE(""1F5N2lheBqU_ssv2fEg7XSiyl0_Jtf24RQubw3IWp7fc"",""'LC-2 BOM'!C2:AF1000""),AB$1,FALSE)"),"WFF LC-2 GN2 HVAC/ECS - MP-109")</f>
        <v>WFF LC-2 GN2 HVAC/ECS - MP-109</v>
      </c>
      <c r="AJ258" s="40" t="str">
        <f ca="1">IFERROR(__xludf.DUMMYFUNCTION("VLOOKUP($D377,IMPORTRANGE(""1F5N2lheBqU_ssv2fEg7XSiyl0_Jtf24RQubw3IWp7fc"",""'LC-2 BOM'!C2:AF1000""),AB$1,FALSE)"),"WFF LC-2 GN2 HVAC/ECS - MP-109")</f>
        <v>WFF LC-2 GN2 HVAC/ECS - MP-109</v>
      </c>
      <c r="AK258" s="40" t="str">
        <f ca="1">IFERROR(__xludf.DUMMYFUNCTION("VLOOKUP($D377,IMPORTRANGE(""1F5N2lheBqU_ssv2fEg7XSiyl0_Jtf24RQubw3IWp7fc"",""'LC-2 BOM'!C2:AF1000""),AB$1,FALSE)"),"WFF LC-2 GN2 HVAC/ECS - MP-109")</f>
        <v>WFF LC-2 GN2 HVAC/ECS - MP-109</v>
      </c>
      <c r="AL258" s="40" t="str">
        <f ca="1">IFERROR(__xludf.DUMMYFUNCTION("VLOOKUP($D377,IMPORTRANGE(""1F5N2lheBqU_ssv2fEg7XSiyl0_Jtf24RQubw3IWp7fc"",""'LC-2 BOM'!C2:AF1000""),AB$1,FALSE)"),"WFF LC-2 GN2 HVAC/ECS - MP-109")</f>
        <v>WFF LC-2 GN2 HVAC/ECS - MP-109</v>
      </c>
      <c r="AM258" s="40" t="str">
        <f ca="1">IFERROR(__xludf.DUMMYFUNCTION("VLOOKUP($D377,IMPORTRANGE(""1F5N2lheBqU_ssv2fEg7XSiyl0_Jtf24RQubw3IWp7fc"",""'LC-2 BOM'!C2:AF1000""),AB$1,FALSE)"),"WFF LC-2 GN2 HVAC/ECS - MP-109")</f>
        <v>WFF LC-2 GN2 HVAC/ECS - MP-109</v>
      </c>
      <c r="AN258" s="40" t="str">
        <f ca="1">IFERROR(__xludf.DUMMYFUNCTION("VLOOKUP($D377,IMPORTRANGE(""1F5N2lheBqU_ssv2fEg7XSiyl0_Jtf24RQubw3IWp7fc"",""'LC-2 BOM'!C2:AF1000""),AB$1,FALSE)"),"WFF LC-2 GN2 HVAC/ECS - MP-109")</f>
        <v>WFF LC-2 GN2 HVAC/ECS - MP-109</v>
      </c>
      <c r="AO258" s="40" t="str">
        <f ca="1">IFERROR(__xludf.DUMMYFUNCTION("VLOOKUP($D377,IMPORTRANGE(""1F5N2lheBqU_ssv2fEg7XSiyl0_Jtf24RQubw3IWp7fc"",""'LC-2 BOM'!C2:AF1000""),AB$1,FALSE)"),"WFF LC-2 GN2 HVAC/ECS - MP-109")</f>
        <v>WFF LC-2 GN2 HVAC/ECS - MP-109</v>
      </c>
      <c r="AP258" s="40" t="str">
        <f ca="1">IFERROR(__xludf.DUMMYFUNCTION("VLOOKUP($D377,IMPORTRANGE(""1F5N2lheBqU_ssv2fEg7XSiyl0_Jtf24RQubw3IWp7fc"",""'LC-2 BOM'!C2:AF1000""),AB$1,FALSE)"),"WFF LC-2 GN2 HVAC/ECS - MP-109")</f>
        <v>WFF LC-2 GN2 HVAC/ECS - MP-109</v>
      </c>
      <c r="AQ258" s="40" t="str">
        <f ca="1">IFERROR(__xludf.DUMMYFUNCTION("VLOOKUP($D377,IMPORTRANGE(""1F5N2lheBqU_ssv2fEg7XSiyl0_Jtf24RQubw3IWp7fc"",""'LC-2 BOM'!C2:AF1000""),AB$1,FALSE)"),"WFF LC-2 GN2 HVAC/ECS - MP-109")</f>
        <v>WFF LC-2 GN2 HVAC/ECS - MP-109</v>
      </c>
      <c r="AR258" s="40" t="str">
        <f ca="1">IFERROR(__xludf.DUMMYFUNCTION("VLOOKUP($D377,IMPORTRANGE(""1F5N2lheBqU_ssv2fEg7XSiyl0_Jtf24RQubw3IWp7fc"",""'LC-2 BOM'!C2:AF1000""),AB$1,FALSE)"),"WFF LC-2 GN2 HVAC/ECS - MP-109")</f>
        <v>WFF LC-2 GN2 HVAC/ECS - MP-109</v>
      </c>
      <c r="AS258" s="40" t="str">
        <f ca="1">IFERROR(__xludf.DUMMYFUNCTION("VLOOKUP($D377,IMPORTRANGE(""1F5N2lheBqU_ssv2fEg7XSiyl0_Jtf24RQubw3IWp7fc"",""'LC-2 BOM'!C2:AF1000""),AB$1,FALSE)"),"WFF LC-2 GN2 HVAC/ECS - MP-109")</f>
        <v>WFF LC-2 GN2 HVAC/ECS - MP-109</v>
      </c>
      <c r="AT258" s="40" t="str">
        <f ca="1">IFERROR(__xludf.DUMMYFUNCTION("VLOOKUP($D377,IMPORTRANGE(""1F5N2lheBqU_ssv2fEg7XSiyl0_Jtf24RQubw3IWp7fc"",""'LC-2 BOM'!C2:AF1000""),AB$1,FALSE)"),"WFF LC-2 GN2 HVAC/ECS - MP-109")</f>
        <v>WFF LC-2 GN2 HVAC/ECS - MP-109</v>
      </c>
      <c r="AU258" s="40" t="str">
        <f ca="1">IFERROR(__xludf.DUMMYFUNCTION("VLOOKUP($D377,IMPORTRANGE(""1F5N2lheBqU_ssv2fEg7XSiyl0_Jtf24RQubw3IWp7fc"",""'LC-2 BOM'!C2:AF1000""),AB$1,FALSE)"),"WFF LC-2 GN2 HVAC/ECS - MP-109")</f>
        <v>WFF LC-2 GN2 HVAC/ECS - MP-109</v>
      </c>
      <c r="AV258" s="40" t="str">
        <f ca="1">IFERROR(__xludf.DUMMYFUNCTION("VLOOKUP($D377,IMPORTRANGE(""1F5N2lheBqU_ssv2fEg7XSiyl0_Jtf24RQubw3IWp7fc"",""'LC-2 BOM'!C2:AF1000""),AB$1,FALSE)"),"WFF LC-2 GN2 HVAC/ECS - MP-109")</f>
        <v>WFF LC-2 GN2 HVAC/ECS - MP-109</v>
      </c>
      <c r="AW258" s="40" t="str">
        <f ca="1">IFERROR(__xludf.DUMMYFUNCTION("VLOOKUP($D377,IMPORTRANGE(""1F5N2lheBqU_ssv2fEg7XSiyl0_Jtf24RQubw3IWp7fc"",""'LC-2 BOM'!C2:AF1000""),AB$1,FALSE)"),"WFF LC-2 GN2 HVAC/ECS - MP-109")</f>
        <v>WFF LC-2 GN2 HVAC/ECS - MP-109</v>
      </c>
      <c r="AX258" s="40" t="str">
        <f ca="1">IFERROR(__xludf.DUMMYFUNCTION("VLOOKUP($D377,IMPORTRANGE(""1F5N2lheBqU_ssv2fEg7XSiyl0_Jtf24RQubw3IWp7fc"",""'LC-2 BOM'!C2:AF1000""),AB$1,FALSE)"),"WFF LC-2 GN2 HVAC/ECS - MP-109")</f>
        <v>WFF LC-2 GN2 HVAC/ECS - MP-109</v>
      </c>
      <c r="AY258" s="40" t="str">
        <f ca="1">IFERROR(__xludf.DUMMYFUNCTION("VLOOKUP($D377,IMPORTRANGE(""1F5N2lheBqU_ssv2fEg7XSiyl0_Jtf24RQubw3IWp7fc"",""'LC-2 BOM'!C2:AF1000""),AB$1,FALSE)"),"WFF LC-2 GN2 HVAC/ECS - MP-109")</f>
        <v>WFF LC-2 GN2 HVAC/ECS - MP-109</v>
      </c>
      <c r="AZ258" s="40" t="str">
        <f ca="1">IFERROR(__xludf.DUMMYFUNCTION("VLOOKUP($D377,IMPORTRANGE(""1F5N2lheBqU_ssv2fEg7XSiyl0_Jtf24RQubw3IWp7fc"",""'LC-2 BOM'!C2:AF1000""),AB$1,FALSE)"),"WFF LC-2 GN2 HVAC/ECS - MP-109")</f>
        <v>WFF LC-2 GN2 HVAC/ECS - MP-109</v>
      </c>
      <c r="BA258" s="40" t="str">
        <f ca="1">IFERROR(__xludf.DUMMYFUNCTION("VLOOKUP($D377,IMPORTRANGE(""1F5N2lheBqU_ssv2fEg7XSiyl0_Jtf24RQubw3IWp7fc"",""'LC-2 BOM'!C2:AF1000""),AB$1,FALSE)"),"WFF LC-2 GN2 HVAC/ECS - MP-109")</f>
        <v>WFF LC-2 GN2 HVAC/ECS - MP-109</v>
      </c>
    </row>
    <row r="259" spans="1:53" ht="14.25">
      <c r="A259" s="119" t="str">
        <f>CONCATENATE(VLOOKUP(E259,Systems,2,FALSE),"-",VLOOKUP(F259,Subsystems,2,FALSE),"-",VLOOKUP(G259,Components,2,FALSE),"-",VLOOKUP(R259,Metrics,2,FALSE),"-",B259)</f>
        <v>GHe-He-PRS-Ps-54</v>
      </c>
      <c r="B259" s="100">
        <v>54</v>
      </c>
      <c r="C259" s="99" t="s">
        <v>668</v>
      </c>
      <c r="D259" s="104" t="s">
        <v>669</v>
      </c>
      <c r="E259" s="99" t="s">
        <v>481</v>
      </c>
      <c r="F259" s="99" t="s">
        <v>509</v>
      </c>
      <c r="G259" s="99" t="s">
        <v>177</v>
      </c>
      <c r="H259" s="100" t="s">
        <v>147</v>
      </c>
      <c r="I259" s="100" t="str">
        <f>VLOOKUP(L259,InterfaceCards,2,FALSE)</f>
        <v>N5</v>
      </c>
      <c r="J259" s="39" t="str">
        <f>VLOOKUP(I259,'REF - Interface Cards'!$F$2:$G$11,2,FALSE)</f>
        <v>CB6</v>
      </c>
      <c r="K259" s="267">
        <f>VLOOKUP(L259,InterfaceCards,3,FALSE)</f>
        <v>3</v>
      </c>
      <c r="L259" s="99" t="s">
        <v>656</v>
      </c>
      <c r="M259" s="99">
        <v>8</v>
      </c>
      <c r="N259" s="96" t="s">
        <v>98</v>
      </c>
      <c r="O259" s="100" t="s">
        <v>334</v>
      </c>
      <c r="P259" s="99" t="s">
        <v>657</v>
      </c>
      <c r="Q259" s="99" t="s">
        <v>658</v>
      </c>
      <c r="R259" s="100" t="s">
        <v>178</v>
      </c>
      <c r="S259" s="99" t="s">
        <v>345</v>
      </c>
      <c r="T259" s="205"/>
      <c r="U259" s="205"/>
      <c r="V259" s="205" t="b">
        <v>0</v>
      </c>
      <c r="W259" s="115" t="str">
        <f>CONCATENATE(L259,":",N259)</f>
        <v>AI9:07</v>
      </c>
      <c r="X259" s="40" t="str">
        <f ca="1">IFERROR(__xludf.DUMMYFUNCTION("VLOOKUP($D475,IMPORTRANGE(""1F5N2lheBqU_ssv2fEg7XSiyl0_Jtf24RQubw3IWp7fc"",""'LC-2 BOM'!C2:AF1000""),X$1,FALSE)"),"04C706")</f>
        <v>04C706</v>
      </c>
      <c r="Y259" s="40" t="str">
        <f ca="1">IFERROR(__xludf.DUMMYFUNCTION("VLOOKUP($D644,IMPORTRANGE(""1F5N2lheBqU_ssv2fEg7XSiyl0_Jtf24RQubw3IWp7fc"",""'LC-2 BOM'!C2:AF900""),Y$1,FALSE)"),"Pressure Transducer")</f>
        <v>Pressure Transducer</v>
      </c>
      <c r="Z259" s="40" t="str">
        <f ca="1">IFERROR(__xludf.DUMMYFUNCTION("VLOOKUP($D644,IMPORTRANGE(""1F5N2lheBqU_ssv2fEg7XSiyl0_Jtf24RQubw3IWp7fc"",""'LC-2 BOM'!C2:AF900""),Y$1,FALSE)"),"Pressure Transducer")</f>
        <v>Pressure Transducer</v>
      </c>
      <c r="AA259" s="40" t="str">
        <f ca="1">IFERROR(__xludf.DUMMYFUNCTION("VLOOKUP($D644,IMPORTRANGE(""1F5N2lheBqU_ssv2fEg7XSiyl0_Jtf24RQubw3IWp7fc"",""'LC-2 BOM'!C2:AF900""),Y$1,FALSE)"),"Pressure Transducer")</f>
        <v>Pressure Transducer</v>
      </c>
      <c r="AB259" s="40" t="str">
        <f ca="1">IFERROR(__xludf.DUMMYFUNCTION("VLOOKUP($D644,IMPORTRANGE(""1F5N2lheBqU_ssv2fEg7XSiyl0_Jtf24RQubw3IWp7fc"",""'LC-2 BOM'!C2:AF1000""),AB$1,FALSE)"),"WFF LC-2 GN2 Utility Skid - MP-101")</f>
        <v>WFF LC-2 GN2 Utility Skid - MP-101</v>
      </c>
      <c r="AC259" s="40" t="str">
        <f ca="1">IFERROR(__xludf.DUMMYFUNCTION("VLOOKUP($D644,IMPORTRANGE(""1F5N2lheBqU_ssv2fEg7XSiyl0_Jtf24RQubw3IWp7fc"",""'LC-2 BOM'!C2:AF1000""),AB$1,FALSE)"),"WFF LC-2 GN2 Utility Skid - MP-101")</f>
        <v>WFF LC-2 GN2 Utility Skid - MP-101</v>
      </c>
      <c r="AD259" s="40" t="str">
        <f ca="1">IFERROR(__xludf.DUMMYFUNCTION("VLOOKUP($D644,IMPORTRANGE(""1F5N2lheBqU_ssv2fEg7XSiyl0_Jtf24RQubw3IWp7fc"",""'LC-2 BOM'!C2:AF1000""),AB$1,FALSE)"),"WFF LC-2 GN2 Utility Skid - MP-101")</f>
        <v>WFF LC-2 GN2 Utility Skid - MP-101</v>
      </c>
      <c r="AE259" s="40" t="str">
        <f ca="1">IFERROR(__xludf.DUMMYFUNCTION("VLOOKUP($D644,IMPORTRANGE(""1F5N2lheBqU_ssv2fEg7XSiyl0_Jtf24RQubw3IWp7fc"",""'LC-2 BOM'!C2:AF1000""),AB$1,FALSE)"),"WFF LC-2 GN2 Utility Skid - MP-101")</f>
        <v>WFF LC-2 GN2 Utility Skid - MP-101</v>
      </c>
      <c r="AF259" s="40" t="str">
        <f ca="1">IFERROR(__xludf.DUMMYFUNCTION("VLOOKUP($D644,IMPORTRANGE(""1F5N2lheBqU_ssv2fEg7XSiyl0_Jtf24RQubw3IWp7fc"",""'LC-2 BOM'!C2:AF1000""),AB$1,FALSE)"),"WFF LC-2 GN2 Utility Skid - MP-101")</f>
        <v>WFF LC-2 GN2 Utility Skid - MP-101</v>
      </c>
      <c r="AG259" s="40" t="str">
        <f ca="1">IFERROR(__xludf.DUMMYFUNCTION("VLOOKUP($D644,IMPORTRANGE(""1F5N2lheBqU_ssv2fEg7XSiyl0_Jtf24RQubw3IWp7fc"",""'LC-2 BOM'!C2:AF1000""),AB$1,FALSE)"),"WFF LC-2 GN2 Utility Skid - MP-101")</f>
        <v>WFF LC-2 GN2 Utility Skid - MP-101</v>
      </c>
      <c r="AH259" s="40" t="str">
        <f ca="1">IFERROR(__xludf.DUMMYFUNCTION("VLOOKUP($D644,IMPORTRANGE(""1F5N2lheBqU_ssv2fEg7XSiyl0_Jtf24RQubw3IWp7fc"",""'LC-2 BOM'!C2:AF1000""),AB$1,FALSE)"),"WFF LC-2 GN2 Utility Skid - MP-101")</f>
        <v>WFF LC-2 GN2 Utility Skid - MP-101</v>
      </c>
      <c r="AI259" s="40" t="str">
        <f ca="1">IFERROR(__xludf.DUMMYFUNCTION("VLOOKUP($D644,IMPORTRANGE(""1F5N2lheBqU_ssv2fEg7XSiyl0_Jtf24RQubw3IWp7fc"",""'LC-2 BOM'!C2:AF1000""),AB$1,FALSE)"),"WFF LC-2 GN2 Utility Skid - MP-101")</f>
        <v>WFF LC-2 GN2 Utility Skid - MP-101</v>
      </c>
      <c r="AJ259" s="40" t="str">
        <f ca="1">IFERROR(__xludf.DUMMYFUNCTION("VLOOKUP($D644,IMPORTRANGE(""1F5N2lheBqU_ssv2fEg7XSiyl0_Jtf24RQubw3IWp7fc"",""'LC-2 BOM'!C2:AF1000""),AB$1,FALSE)"),"WFF LC-2 GN2 Utility Skid - MP-101")</f>
        <v>WFF LC-2 GN2 Utility Skid - MP-101</v>
      </c>
      <c r="AK259" s="40" t="str">
        <f ca="1">IFERROR(__xludf.DUMMYFUNCTION("VLOOKUP($D644,IMPORTRANGE(""1F5N2lheBqU_ssv2fEg7XSiyl0_Jtf24RQubw3IWp7fc"",""'LC-2 BOM'!C2:AF1000""),AB$1,FALSE)"),"WFF LC-2 GN2 Utility Skid - MP-101")</f>
        <v>WFF LC-2 GN2 Utility Skid - MP-101</v>
      </c>
      <c r="AL259" s="40" t="str">
        <f ca="1">IFERROR(__xludf.DUMMYFUNCTION("VLOOKUP($D644,IMPORTRANGE(""1F5N2lheBqU_ssv2fEg7XSiyl0_Jtf24RQubw3IWp7fc"",""'LC-2 BOM'!C2:AF1000""),AB$1,FALSE)"),"WFF LC-2 GN2 Utility Skid - MP-101")</f>
        <v>WFF LC-2 GN2 Utility Skid - MP-101</v>
      </c>
      <c r="AM259" s="40" t="str">
        <f ca="1">IFERROR(__xludf.DUMMYFUNCTION("VLOOKUP($D644,IMPORTRANGE(""1F5N2lheBqU_ssv2fEg7XSiyl0_Jtf24RQubw3IWp7fc"",""'LC-2 BOM'!C2:AF1000""),AB$1,FALSE)"),"WFF LC-2 GN2 Utility Skid - MP-101")</f>
        <v>WFF LC-2 GN2 Utility Skid - MP-101</v>
      </c>
      <c r="AN259" s="40" t="str">
        <f ca="1">IFERROR(__xludf.DUMMYFUNCTION("VLOOKUP($D644,IMPORTRANGE(""1F5N2lheBqU_ssv2fEg7XSiyl0_Jtf24RQubw3IWp7fc"",""'LC-2 BOM'!C2:AF1000""),AB$1,FALSE)"),"WFF LC-2 GN2 Utility Skid - MP-101")</f>
        <v>WFF LC-2 GN2 Utility Skid - MP-101</v>
      </c>
      <c r="AO259" s="40" t="str">
        <f ca="1">IFERROR(__xludf.DUMMYFUNCTION("VLOOKUP($D644,IMPORTRANGE(""1F5N2lheBqU_ssv2fEg7XSiyl0_Jtf24RQubw3IWp7fc"",""'LC-2 BOM'!C2:AF1000""),AB$1,FALSE)"),"WFF LC-2 GN2 Utility Skid - MP-101")</f>
        <v>WFF LC-2 GN2 Utility Skid - MP-101</v>
      </c>
      <c r="AP259" s="40" t="str">
        <f ca="1">IFERROR(__xludf.DUMMYFUNCTION("VLOOKUP($D644,IMPORTRANGE(""1F5N2lheBqU_ssv2fEg7XSiyl0_Jtf24RQubw3IWp7fc"",""'LC-2 BOM'!C2:AF1000""),AB$1,FALSE)"),"WFF LC-2 GN2 Utility Skid - MP-101")</f>
        <v>WFF LC-2 GN2 Utility Skid - MP-101</v>
      </c>
      <c r="AQ259" s="40" t="str">
        <f ca="1">IFERROR(__xludf.DUMMYFUNCTION("VLOOKUP($D644,IMPORTRANGE(""1F5N2lheBqU_ssv2fEg7XSiyl0_Jtf24RQubw3IWp7fc"",""'LC-2 BOM'!C2:AF1000""),AB$1,FALSE)"),"WFF LC-2 GN2 Utility Skid - MP-101")</f>
        <v>WFF LC-2 GN2 Utility Skid - MP-101</v>
      </c>
      <c r="AR259" s="40" t="str">
        <f ca="1">IFERROR(__xludf.DUMMYFUNCTION("VLOOKUP($D644,IMPORTRANGE(""1F5N2lheBqU_ssv2fEg7XSiyl0_Jtf24RQubw3IWp7fc"",""'LC-2 BOM'!C2:AF1000""),AB$1,FALSE)"),"WFF LC-2 GN2 Utility Skid - MP-101")</f>
        <v>WFF LC-2 GN2 Utility Skid - MP-101</v>
      </c>
      <c r="AS259" s="40" t="str">
        <f ca="1">IFERROR(__xludf.DUMMYFUNCTION("VLOOKUP($D644,IMPORTRANGE(""1F5N2lheBqU_ssv2fEg7XSiyl0_Jtf24RQubw3IWp7fc"",""'LC-2 BOM'!C2:AF1000""),AB$1,FALSE)"),"WFF LC-2 GN2 Utility Skid - MP-101")</f>
        <v>WFF LC-2 GN2 Utility Skid - MP-101</v>
      </c>
      <c r="AT259" s="40" t="str">
        <f ca="1">IFERROR(__xludf.DUMMYFUNCTION("VLOOKUP($D644,IMPORTRANGE(""1F5N2lheBqU_ssv2fEg7XSiyl0_Jtf24RQubw3IWp7fc"",""'LC-2 BOM'!C2:AF1000""),AB$1,FALSE)"),"WFF LC-2 GN2 Utility Skid - MP-101")</f>
        <v>WFF LC-2 GN2 Utility Skid - MP-101</v>
      </c>
      <c r="AU259" s="40" t="str">
        <f ca="1">IFERROR(__xludf.DUMMYFUNCTION("VLOOKUP($D644,IMPORTRANGE(""1F5N2lheBqU_ssv2fEg7XSiyl0_Jtf24RQubw3IWp7fc"",""'LC-2 BOM'!C2:AF1000""),AB$1,FALSE)"),"WFF LC-2 GN2 Utility Skid - MP-101")</f>
        <v>WFF LC-2 GN2 Utility Skid - MP-101</v>
      </c>
      <c r="AV259" s="40" t="str">
        <f ca="1">IFERROR(__xludf.DUMMYFUNCTION("VLOOKUP($D644,IMPORTRANGE(""1F5N2lheBqU_ssv2fEg7XSiyl0_Jtf24RQubw3IWp7fc"",""'LC-2 BOM'!C2:AF1000""),AB$1,FALSE)"),"WFF LC-2 GN2 Utility Skid - MP-101")</f>
        <v>WFF LC-2 GN2 Utility Skid - MP-101</v>
      </c>
      <c r="AW259" s="40" t="str">
        <f ca="1">IFERROR(__xludf.DUMMYFUNCTION("VLOOKUP($D644,IMPORTRANGE(""1F5N2lheBqU_ssv2fEg7XSiyl0_Jtf24RQubw3IWp7fc"",""'LC-2 BOM'!C2:AF1000""),AB$1,FALSE)"),"WFF LC-2 GN2 Utility Skid - MP-101")</f>
        <v>WFF LC-2 GN2 Utility Skid - MP-101</v>
      </c>
      <c r="AX259" s="40" t="str">
        <f ca="1">IFERROR(__xludf.DUMMYFUNCTION("VLOOKUP($D644,IMPORTRANGE(""1F5N2lheBqU_ssv2fEg7XSiyl0_Jtf24RQubw3IWp7fc"",""'LC-2 BOM'!C2:AF1000""),AB$1,FALSE)"),"WFF LC-2 GN2 Utility Skid - MP-101")</f>
        <v>WFF LC-2 GN2 Utility Skid - MP-101</v>
      </c>
      <c r="AY259" s="40" t="str">
        <f ca="1">IFERROR(__xludf.DUMMYFUNCTION("VLOOKUP($D644,IMPORTRANGE(""1F5N2lheBqU_ssv2fEg7XSiyl0_Jtf24RQubw3IWp7fc"",""'LC-2 BOM'!C2:AF1000""),AB$1,FALSE)"),"WFF LC-2 GN2 Utility Skid - MP-101")</f>
        <v>WFF LC-2 GN2 Utility Skid - MP-101</v>
      </c>
      <c r="AZ259" s="40" t="str">
        <f ca="1">IFERROR(__xludf.DUMMYFUNCTION("VLOOKUP($D644,IMPORTRANGE(""1F5N2lheBqU_ssv2fEg7XSiyl0_Jtf24RQubw3IWp7fc"",""'LC-2 BOM'!C2:AF1000""),AB$1,FALSE)"),"WFF LC-2 GN2 Utility Skid - MP-101")</f>
        <v>WFF LC-2 GN2 Utility Skid - MP-101</v>
      </c>
      <c r="BA259" s="40" t="str">
        <f ca="1">IFERROR(__xludf.DUMMYFUNCTION("VLOOKUP($D644,IMPORTRANGE(""1F5N2lheBqU_ssv2fEg7XSiyl0_Jtf24RQubw3IWp7fc"",""'LC-2 BOM'!C2:AF1000""),AB$1,FALSE)"),"WFF LC-2 GN2 Utility Skid - MP-101")</f>
        <v>WFF LC-2 GN2 Utility Skid - MP-101</v>
      </c>
    </row>
    <row r="260" spans="1:53" ht="14.25">
      <c r="A260" s="119" t="str">
        <f>CONCATENATE(VLOOKUP(E260,Systems,2,FALSE),"-",VLOOKUP(F260,Subsystems,2,FALSE),"-",VLOOKUP(G260,Components,2,FALSE),"-",VLOOKUP(R260,Metrics,2,FALSE),"-",B260)</f>
        <v>HVAC-PP-RTD-Ts-126</v>
      </c>
      <c r="B260" s="100">
        <v>126</v>
      </c>
      <c r="C260" s="99" t="s">
        <v>670</v>
      </c>
      <c r="D260" s="103" t="s">
        <v>671</v>
      </c>
      <c r="E260" s="99" t="s">
        <v>431</v>
      </c>
      <c r="F260" s="99" t="s">
        <v>445</v>
      </c>
      <c r="G260" s="99" t="s">
        <v>81</v>
      </c>
      <c r="H260" s="99" t="s">
        <v>348</v>
      </c>
      <c r="I260" s="100" t="str">
        <f>VLOOKUP(L260,InterfaceCards,2,FALSE)</f>
        <v>N1</v>
      </c>
      <c r="J260" s="39" t="str">
        <f>VLOOKUP(I260,'REF - Interface Cards'!$F$2:$G$11,2,FALSE)</f>
        <v>CB2</v>
      </c>
      <c r="K260" s="267">
        <f>VLOOKUP(L260,InterfaceCards,3,FALSE)</f>
        <v>4</v>
      </c>
      <c r="L260" s="99" t="s">
        <v>462</v>
      </c>
      <c r="M260" s="99" t="s">
        <v>358</v>
      </c>
      <c r="N260" s="96" t="s">
        <v>359</v>
      </c>
      <c r="O260" s="99" t="s">
        <v>247</v>
      </c>
      <c r="P260" s="99" t="s">
        <v>335</v>
      </c>
      <c r="Q260" s="99" t="s">
        <v>454</v>
      </c>
      <c r="R260" s="268" t="s">
        <v>352</v>
      </c>
      <c r="S260" s="119" t="s">
        <v>353</v>
      </c>
      <c r="T260" s="100"/>
      <c r="U260" s="205"/>
      <c r="V260" s="205" t="b">
        <v>0</v>
      </c>
      <c r="W260" s="115" t="str">
        <f>CONCATENATE(L260,":",N260)</f>
        <v>RTD1:EX1+,RTD1+,RTD1-,COM1</v>
      </c>
      <c r="X260" s="40" t="str">
        <f ca="1">IFERROR(__xludf.DUMMYFUNCTION("VLOOKUP($D119,IMPORTRANGE(""1F5N2lheBqU_ssv2fEg7XSiyl0_Jtf24RQubw3IWp7fc"",""'LC-2 BOM'!C2:AF1000""),X$1,FALSE)"),"05C360")</f>
        <v>05C360</v>
      </c>
      <c r="Y260" s="40" t="str">
        <f ca="1">IFERROR(__xludf.DUMMYFUNCTION("VLOOKUP($D378,IMPORTRANGE(""1zGeY54V42y3h6ga3LEauokEcjIAfHuNXKCYKLfLWtMI"",""'LC-2 BOM'!C2:AF900""),Y$1,FALSE)"),"Thermo Couple")</f>
        <v>Thermo Couple</v>
      </c>
      <c r="Z260" s="40" t="str">
        <f ca="1">IFERROR(__xludf.DUMMYFUNCTION("VLOOKUP($D378,IMPORTRANGE(""1zGeY54V42y3h6ga3LEauokEcjIAfHuNXKCYKLfLWtMI"",""'LC-2 BOM'!C2:AF900""),Y$1,FALSE)"),"Thermo Couple")</f>
        <v>Thermo Couple</v>
      </c>
      <c r="AA260" s="40" t="str">
        <f ca="1">IFERROR(__xludf.DUMMYFUNCTION("VLOOKUP($D378,IMPORTRANGE(""1zGeY54V42y3h6ga3LEauokEcjIAfHuNXKCYKLfLWtMI"",""'LC-2 BOM'!C2:AF900""),Y$1,FALSE)"),"Thermo Couple")</f>
        <v>Thermo Couple</v>
      </c>
      <c r="AB260" s="40" t="str">
        <f ca="1">IFERROR(__xludf.DUMMYFUNCTION("VLOOKUP($D378,IMPORTRANGE(""1F5N2lheBqU_ssv2fEg7XSiyl0_Jtf24RQubw3IWp7fc"",""'LC-2 BOM'!C2:AF1000""),AB$1,FALSE)"),"WFF LC-2 GN2 HVAC/ECS - MP-109")</f>
        <v>WFF LC-2 GN2 HVAC/ECS - MP-109</v>
      </c>
      <c r="AC260" s="40" t="str">
        <f ca="1">IFERROR(__xludf.DUMMYFUNCTION("VLOOKUP($D378,IMPORTRANGE(""1F5N2lheBqU_ssv2fEg7XSiyl0_Jtf24RQubw3IWp7fc"",""'LC-2 BOM'!C2:AF1000""),AB$1,FALSE)"),"WFF LC-2 GN2 HVAC/ECS - MP-109")</f>
        <v>WFF LC-2 GN2 HVAC/ECS - MP-109</v>
      </c>
      <c r="AD260" s="40" t="str">
        <f ca="1">IFERROR(__xludf.DUMMYFUNCTION("VLOOKUP($D378,IMPORTRANGE(""1F5N2lheBqU_ssv2fEg7XSiyl0_Jtf24RQubw3IWp7fc"",""'LC-2 BOM'!C2:AF1000""),AB$1,FALSE)"),"WFF LC-2 GN2 HVAC/ECS - MP-109")</f>
        <v>WFF LC-2 GN2 HVAC/ECS - MP-109</v>
      </c>
      <c r="AE260" s="40" t="str">
        <f ca="1">IFERROR(__xludf.DUMMYFUNCTION("VLOOKUP($D378,IMPORTRANGE(""1F5N2lheBqU_ssv2fEg7XSiyl0_Jtf24RQubw3IWp7fc"",""'LC-2 BOM'!C2:AF1000""),AB$1,FALSE)"),"WFF LC-2 GN2 HVAC/ECS - MP-109")</f>
        <v>WFF LC-2 GN2 HVAC/ECS - MP-109</v>
      </c>
      <c r="AF260" s="40" t="str">
        <f ca="1">IFERROR(__xludf.DUMMYFUNCTION("VLOOKUP($D378,IMPORTRANGE(""1F5N2lheBqU_ssv2fEg7XSiyl0_Jtf24RQubw3IWp7fc"",""'LC-2 BOM'!C2:AF1000""),AB$1,FALSE)"),"WFF LC-2 GN2 HVAC/ECS - MP-109")</f>
        <v>WFF LC-2 GN2 HVAC/ECS - MP-109</v>
      </c>
      <c r="AG260" s="40" t="str">
        <f ca="1">IFERROR(__xludf.DUMMYFUNCTION("VLOOKUP($D378,IMPORTRANGE(""1F5N2lheBqU_ssv2fEg7XSiyl0_Jtf24RQubw3IWp7fc"",""'LC-2 BOM'!C2:AF1000""),AB$1,FALSE)"),"WFF LC-2 GN2 HVAC/ECS - MP-109")</f>
        <v>WFF LC-2 GN2 HVAC/ECS - MP-109</v>
      </c>
      <c r="AH260" s="40" t="str">
        <f ca="1">IFERROR(__xludf.DUMMYFUNCTION("VLOOKUP($D378,IMPORTRANGE(""1F5N2lheBqU_ssv2fEg7XSiyl0_Jtf24RQubw3IWp7fc"",""'LC-2 BOM'!C2:AF1000""),AB$1,FALSE)"),"WFF LC-2 GN2 HVAC/ECS - MP-109")</f>
        <v>WFF LC-2 GN2 HVAC/ECS - MP-109</v>
      </c>
      <c r="AI260" s="40" t="str">
        <f ca="1">IFERROR(__xludf.DUMMYFUNCTION("VLOOKUP($D378,IMPORTRANGE(""1F5N2lheBqU_ssv2fEg7XSiyl0_Jtf24RQubw3IWp7fc"",""'LC-2 BOM'!C2:AF1000""),AB$1,FALSE)"),"WFF LC-2 GN2 HVAC/ECS - MP-109")</f>
        <v>WFF LC-2 GN2 HVAC/ECS - MP-109</v>
      </c>
      <c r="AJ260" s="40" t="str">
        <f ca="1">IFERROR(__xludf.DUMMYFUNCTION("VLOOKUP($D378,IMPORTRANGE(""1F5N2lheBqU_ssv2fEg7XSiyl0_Jtf24RQubw3IWp7fc"",""'LC-2 BOM'!C2:AF1000""),AB$1,FALSE)"),"WFF LC-2 GN2 HVAC/ECS - MP-109")</f>
        <v>WFF LC-2 GN2 HVAC/ECS - MP-109</v>
      </c>
      <c r="AK260" s="40" t="str">
        <f ca="1">IFERROR(__xludf.DUMMYFUNCTION("VLOOKUP($D378,IMPORTRANGE(""1F5N2lheBqU_ssv2fEg7XSiyl0_Jtf24RQubw3IWp7fc"",""'LC-2 BOM'!C2:AF1000""),AB$1,FALSE)"),"WFF LC-2 GN2 HVAC/ECS - MP-109")</f>
        <v>WFF LC-2 GN2 HVAC/ECS - MP-109</v>
      </c>
      <c r="AL260" s="40" t="str">
        <f ca="1">IFERROR(__xludf.DUMMYFUNCTION("VLOOKUP($D378,IMPORTRANGE(""1F5N2lheBqU_ssv2fEg7XSiyl0_Jtf24RQubw3IWp7fc"",""'LC-2 BOM'!C2:AF1000""),AB$1,FALSE)"),"WFF LC-2 GN2 HVAC/ECS - MP-109")</f>
        <v>WFF LC-2 GN2 HVAC/ECS - MP-109</v>
      </c>
      <c r="AM260" s="40" t="str">
        <f ca="1">IFERROR(__xludf.DUMMYFUNCTION("VLOOKUP($D378,IMPORTRANGE(""1F5N2lheBqU_ssv2fEg7XSiyl0_Jtf24RQubw3IWp7fc"",""'LC-2 BOM'!C2:AF1000""),AB$1,FALSE)"),"WFF LC-2 GN2 HVAC/ECS - MP-109")</f>
        <v>WFF LC-2 GN2 HVAC/ECS - MP-109</v>
      </c>
      <c r="AN260" s="40" t="str">
        <f ca="1">IFERROR(__xludf.DUMMYFUNCTION("VLOOKUP($D378,IMPORTRANGE(""1F5N2lheBqU_ssv2fEg7XSiyl0_Jtf24RQubw3IWp7fc"",""'LC-2 BOM'!C2:AF1000""),AB$1,FALSE)"),"WFF LC-2 GN2 HVAC/ECS - MP-109")</f>
        <v>WFF LC-2 GN2 HVAC/ECS - MP-109</v>
      </c>
      <c r="AO260" s="40" t="str">
        <f ca="1">IFERROR(__xludf.DUMMYFUNCTION("VLOOKUP($D378,IMPORTRANGE(""1F5N2lheBqU_ssv2fEg7XSiyl0_Jtf24RQubw3IWp7fc"",""'LC-2 BOM'!C2:AF1000""),AB$1,FALSE)"),"WFF LC-2 GN2 HVAC/ECS - MP-109")</f>
        <v>WFF LC-2 GN2 HVAC/ECS - MP-109</v>
      </c>
      <c r="AP260" s="40" t="str">
        <f ca="1">IFERROR(__xludf.DUMMYFUNCTION("VLOOKUP($D378,IMPORTRANGE(""1F5N2lheBqU_ssv2fEg7XSiyl0_Jtf24RQubw3IWp7fc"",""'LC-2 BOM'!C2:AF1000""),AB$1,FALSE)"),"WFF LC-2 GN2 HVAC/ECS - MP-109")</f>
        <v>WFF LC-2 GN2 HVAC/ECS - MP-109</v>
      </c>
      <c r="AQ260" s="40" t="str">
        <f ca="1">IFERROR(__xludf.DUMMYFUNCTION("VLOOKUP($D378,IMPORTRANGE(""1F5N2lheBqU_ssv2fEg7XSiyl0_Jtf24RQubw3IWp7fc"",""'LC-2 BOM'!C2:AF1000""),AB$1,FALSE)"),"WFF LC-2 GN2 HVAC/ECS - MP-109")</f>
        <v>WFF LC-2 GN2 HVAC/ECS - MP-109</v>
      </c>
      <c r="AR260" s="40" t="str">
        <f ca="1">IFERROR(__xludf.DUMMYFUNCTION("VLOOKUP($D378,IMPORTRANGE(""1F5N2lheBqU_ssv2fEg7XSiyl0_Jtf24RQubw3IWp7fc"",""'LC-2 BOM'!C2:AF1000""),AB$1,FALSE)"),"WFF LC-2 GN2 HVAC/ECS - MP-109")</f>
        <v>WFF LC-2 GN2 HVAC/ECS - MP-109</v>
      </c>
      <c r="AS260" s="40" t="str">
        <f ca="1">IFERROR(__xludf.DUMMYFUNCTION("VLOOKUP($D378,IMPORTRANGE(""1F5N2lheBqU_ssv2fEg7XSiyl0_Jtf24RQubw3IWp7fc"",""'LC-2 BOM'!C2:AF1000""),AB$1,FALSE)"),"WFF LC-2 GN2 HVAC/ECS - MP-109")</f>
        <v>WFF LC-2 GN2 HVAC/ECS - MP-109</v>
      </c>
      <c r="AT260" s="40" t="str">
        <f ca="1">IFERROR(__xludf.DUMMYFUNCTION("VLOOKUP($D378,IMPORTRANGE(""1F5N2lheBqU_ssv2fEg7XSiyl0_Jtf24RQubw3IWp7fc"",""'LC-2 BOM'!C2:AF1000""),AB$1,FALSE)"),"WFF LC-2 GN2 HVAC/ECS - MP-109")</f>
        <v>WFF LC-2 GN2 HVAC/ECS - MP-109</v>
      </c>
      <c r="AU260" s="40" t="str">
        <f ca="1">IFERROR(__xludf.DUMMYFUNCTION("VLOOKUP($D378,IMPORTRANGE(""1F5N2lheBqU_ssv2fEg7XSiyl0_Jtf24RQubw3IWp7fc"",""'LC-2 BOM'!C2:AF1000""),AB$1,FALSE)"),"WFF LC-2 GN2 HVAC/ECS - MP-109")</f>
        <v>WFF LC-2 GN2 HVAC/ECS - MP-109</v>
      </c>
      <c r="AV260" s="40" t="str">
        <f ca="1">IFERROR(__xludf.DUMMYFUNCTION("VLOOKUP($D378,IMPORTRANGE(""1F5N2lheBqU_ssv2fEg7XSiyl0_Jtf24RQubw3IWp7fc"",""'LC-2 BOM'!C2:AF1000""),AB$1,FALSE)"),"WFF LC-2 GN2 HVAC/ECS - MP-109")</f>
        <v>WFF LC-2 GN2 HVAC/ECS - MP-109</v>
      </c>
      <c r="AW260" s="40" t="str">
        <f ca="1">IFERROR(__xludf.DUMMYFUNCTION("VLOOKUP($D378,IMPORTRANGE(""1F5N2lheBqU_ssv2fEg7XSiyl0_Jtf24RQubw3IWp7fc"",""'LC-2 BOM'!C2:AF1000""),AB$1,FALSE)"),"WFF LC-2 GN2 HVAC/ECS - MP-109")</f>
        <v>WFF LC-2 GN2 HVAC/ECS - MP-109</v>
      </c>
      <c r="AX260" s="40" t="str">
        <f ca="1">IFERROR(__xludf.DUMMYFUNCTION("VLOOKUP($D378,IMPORTRANGE(""1F5N2lheBqU_ssv2fEg7XSiyl0_Jtf24RQubw3IWp7fc"",""'LC-2 BOM'!C2:AF1000""),AB$1,FALSE)"),"WFF LC-2 GN2 HVAC/ECS - MP-109")</f>
        <v>WFF LC-2 GN2 HVAC/ECS - MP-109</v>
      </c>
      <c r="AY260" s="40" t="str">
        <f ca="1">IFERROR(__xludf.DUMMYFUNCTION("VLOOKUP($D378,IMPORTRANGE(""1F5N2lheBqU_ssv2fEg7XSiyl0_Jtf24RQubw3IWp7fc"",""'LC-2 BOM'!C2:AF1000""),AB$1,FALSE)"),"WFF LC-2 GN2 HVAC/ECS - MP-109")</f>
        <v>WFF LC-2 GN2 HVAC/ECS - MP-109</v>
      </c>
      <c r="AZ260" s="40" t="str">
        <f ca="1">IFERROR(__xludf.DUMMYFUNCTION("VLOOKUP($D378,IMPORTRANGE(""1F5N2lheBqU_ssv2fEg7XSiyl0_Jtf24RQubw3IWp7fc"",""'LC-2 BOM'!C2:AF1000""),AB$1,FALSE)"),"WFF LC-2 GN2 HVAC/ECS - MP-109")</f>
        <v>WFF LC-2 GN2 HVAC/ECS - MP-109</v>
      </c>
      <c r="BA260" s="40" t="str">
        <f ca="1">IFERROR(__xludf.DUMMYFUNCTION("VLOOKUP($D378,IMPORTRANGE(""1F5N2lheBqU_ssv2fEg7XSiyl0_Jtf24RQubw3IWp7fc"",""'LC-2 BOM'!C2:AF1000""),AB$1,FALSE)"),"WFF LC-2 GN2 HVAC/ECS - MP-109")</f>
        <v>WFF LC-2 GN2 HVAC/ECS - MP-109</v>
      </c>
    </row>
    <row r="261" spans="1:53" ht="14.25">
      <c r="A261" s="119" t="str">
        <f>CONCATENATE(VLOOKUP(E261,Systems,2,FALSE),"-",VLOOKUP(F261,Subsystems,2,FALSE),"-",VLOOKUP(G261,Components,2,FALSE),"-",VLOOKUP(R261,Metrics,2,FALSE),"-",B261)</f>
        <v>HVAC-FAR-PRS-Ps-130</v>
      </c>
      <c r="B261" s="100">
        <v>130</v>
      </c>
      <c r="C261" s="110" t="s">
        <v>672</v>
      </c>
      <c r="D261" s="104" t="s">
        <v>673</v>
      </c>
      <c r="E261" s="99" t="s">
        <v>431</v>
      </c>
      <c r="F261" s="99" t="s">
        <v>432</v>
      </c>
      <c r="G261" s="99" t="s">
        <v>177</v>
      </c>
      <c r="H261" s="99" t="s">
        <v>147</v>
      </c>
      <c r="I261" s="100" t="str">
        <f>VLOOKUP(L261,InterfaceCards,2,FALSE)</f>
        <v>N4</v>
      </c>
      <c r="J261" s="39" t="str">
        <f>VLOOKUP(I261,'REF - Interface Cards'!$F$2:$G$11,2,FALSE)</f>
        <v>CB5</v>
      </c>
      <c r="K261" s="267">
        <f>VLOOKUP(L261,InterfaceCards,3,FALSE)</f>
        <v>2</v>
      </c>
      <c r="L261" s="99" t="s">
        <v>250</v>
      </c>
      <c r="M261" s="99">
        <v>8</v>
      </c>
      <c r="N261" s="96" t="s">
        <v>98</v>
      </c>
      <c r="O261" s="100" t="s">
        <v>248</v>
      </c>
      <c r="P261" s="99" t="s">
        <v>248</v>
      </c>
      <c r="Q261" s="99" t="s">
        <v>249</v>
      </c>
      <c r="R261" s="268" t="s">
        <v>178</v>
      </c>
      <c r="S261" s="119"/>
      <c r="T261" s="100"/>
      <c r="U261" s="205"/>
      <c r="V261" s="205" t="b">
        <v>0</v>
      </c>
      <c r="W261" s="115" t="str">
        <f>CONCATENATE(L261,":",N261)</f>
        <v>AI7:07</v>
      </c>
      <c r="X261" s="40" t="str">
        <f ca="1">IFERROR(__xludf.DUMMYFUNCTION("VLOOKUP($D475,IMPORTRANGE(""1F5N2lheBqU_ssv2fEg7XSiyl0_Jtf24RQubw3IWp7fc"",""'LC-2 BOM'!C2:AF1000""),X$1,FALSE)"),"04C706")</f>
        <v>04C706</v>
      </c>
      <c r="Y261" s="40" t="str">
        <f ca="1">IFERROR(__xludf.DUMMYFUNCTION("VLOOKUP($D574,IMPORTRANGE(""1zGeY54V42y3h6ga3LEauokEcjIAfHuNXKCYKLfLWtMI"",""'LC-2 BOM'!C2:AF900""),Y$1,FALSE)"),"Pressure Transducer")</f>
        <v>Pressure Transducer</v>
      </c>
      <c r="Z261" s="40" t="str">
        <f ca="1">IFERROR(__xludf.DUMMYFUNCTION("VLOOKUP($D574,IMPORTRANGE(""1zGeY54V42y3h6ga3LEauokEcjIAfHuNXKCYKLfLWtMI"",""'LC-2 BOM'!C2:AF900""),Y$1,FALSE)"),"Pressure Transducer")</f>
        <v>Pressure Transducer</v>
      </c>
      <c r="AA261" s="40" t="str">
        <f ca="1">IFERROR(__xludf.DUMMYFUNCTION("VLOOKUP($D574,IMPORTRANGE(""1zGeY54V42y3h6ga3LEauokEcjIAfHuNXKCYKLfLWtMI"",""'LC-2 BOM'!C2:AF900""),Y$1,FALSE)"),"Pressure Transducer")</f>
        <v>Pressure Transducer</v>
      </c>
      <c r="AB261" s="40" t="str">
        <f ca="1">IFERROR(__xludf.DUMMYFUNCTION("VLOOKUP($D574,IMPORTRANGE(""1F5N2lheBqU_ssv2fEg7XSiyl0_Jtf24RQubw3IWp7fc"",""'LC-2 BOM'!C2:AF1000""),AB$1,FALSE)"),"WFF LC-2 GN2 HVAC/ECS - MP-109")</f>
        <v>WFF LC-2 GN2 HVAC/ECS - MP-109</v>
      </c>
      <c r="AC261" s="40" t="str">
        <f ca="1">IFERROR(__xludf.DUMMYFUNCTION("VLOOKUP($D574,IMPORTRANGE(""1F5N2lheBqU_ssv2fEg7XSiyl0_Jtf24RQubw3IWp7fc"",""'LC-2 BOM'!C2:AF1000""),AB$1,FALSE)"),"WFF LC-2 GN2 HVAC/ECS - MP-109")</f>
        <v>WFF LC-2 GN2 HVAC/ECS - MP-109</v>
      </c>
      <c r="AD261" s="40" t="str">
        <f ca="1">IFERROR(__xludf.DUMMYFUNCTION("VLOOKUP($D574,IMPORTRANGE(""1F5N2lheBqU_ssv2fEg7XSiyl0_Jtf24RQubw3IWp7fc"",""'LC-2 BOM'!C2:AF1000""),AB$1,FALSE)"),"WFF LC-2 GN2 HVAC/ECS - MP-109")</f>
        <v>WFF LC-2 GN2 HVAC/ECS - MP-109</v>
      </c>
      <c r="AE261" s="40" t="str">
        <f ca="1">IFERROR(__xludf.DUMMYFUNCTION("VLOOKUP($D574,IMPORTRANGE(""1F5N2lheBqU_ssv2fEg7XSiyl0_Jtf24RQubw3IWp7fc"",""'LC-2 BOM'!C2:AF1000""),AB$1,FALSE)"),"WFF LC-2 GN2 HVAC/ECS - MP-109")</f>
        <v>WFF LC-2 GN2 HVAC/ECS - MP-109</v>
      </c>
      <c r="AF261" s="40" t="str">
        <f ca="1">IFERROR(__xludf.DUMMYFUNCTION("VLOOKUP($D574,IMPORTRANGE(""1F5N2lheBqU_ssv2fEg7XSiyl0_Jtf24RQubw3IWp7fc"",""'LC-2 BOM'!C2:AF1000""),AB$1,FALSE)"),"WFF LC-2 GN2 HVAC/ECS - MP-109")</f>
        <v>WFF LC-2 GN2 HVAC/ECS - MP-109</v>
      </c>
      <c r="AG261" s="40" t="str">
        <f ca="1">IFERROR(__xludf.DUMMYFUNCTION("VLOOKUP($D574,IMPORTRANGE(""1F5N2lheBqU_ssv2fEg7XSiyl0_Jtf24RQubw3IWp7fc"",""'LC-2 BOM'!C2:AF1000""),AB$1,FALSE)"),"WFF LC-2 GN2 HVAC/ECS - MP-109")</f>
        <v>WFF LC-2 GN2 HVAC/ECS - MP-109</v>
      </c>
      <c r="AH261" s="40" t="str">
        <f ca="1">IFERROR(__xludf.DUMMYFUNCTION("VLOOKUP($D574,IMPORTRANGE(""1F5N2lheBqU_ssv2fEg7XSiyl0_Jtf24RQubw3IWp7fc"",""'LC-2 BOM'!C2:AF1000""),AB$1,FALSE)"),"WFF LC-2 GN2 HVAC/ECS - MP-109")</f>
        <v>WFF LC-2 GN2 HVAC/ECS - MP-109</v>
      </c>
      <c r="AI261" s="40" t="str">
        <f ca="1">IFERROR(__xludf.DUMMYFUNCTION("VLOOKUP($D574,IMPORTRANGE(""1F5N2lheBqU_ssv2fEg7XSiyl0_Jtf24RQubw3IWp7fc"",""'LC-2 BOM'!C2:AF1000""),AB$1,FALSE)"),"WFF LC-2 GN2 HVAC/ECS - MP-109")</f>
        <v>WFF LC-2 GN2 HVAC/ECS - MP-109</v>
      </c>
      <c r="AJ261" s="40" t="str">
        <f ca="1">IFERROR(__xludf.DUMMYFUNCTION("VLOOKUP($D574,IMPORTRANGE(""1F5N2lheBqU_ssv2fEg7XSiyl0_Jtf24RQubw3IWp7fc"",""'LC-2 BOM'!C2:AF1000""),AB$1,FALSE)"),"WFF LC-2 GN2 HVAC/ECS - MP-109")</f>
        <v>WFF LC-2 GN2 HVAC/ECS - MP-109</v>
      </c>
      <c r="AK261" s="40" t="str">
        <f ca="1">IFERROR(__xludf.DUMMYFUNCTION("VLOOKUP($D574,IMPORTRANGE(""1F5N2lheBqU_ssv2fEg7XSiyl0_Jtf24RQubw3IWp7fc"",""'LC-2 BOM'!C2:AF1000""),AB$1,FALSE)"),"WFF LC-2 GN2 HVAC/ECS - MP-109")</f>
        <v>WFF LC-2 GN2 HVAC/ECS - MP-109</v>
      </c>
      <c r="AL261" s="40" t="str">
        <f ca="1">IFERROR(__xludf.DUMMYFUNCTION("VLOOKUP($D574,IMPORTRANGE(""1F5N2lheBqU_ssv2fEg7XSiyl0_Jtf24RQubw3IWp7fc"",""'LC-2 BOM'!C2:AF1000""),AB$1,FALSE)"),"WFF LC-2 GN2 HVAC/ECS - MP-109")</f>
        <v>WFF LC-2 GN2 HVAC/ECS - MP-109</v>
      </c>
      <c r="AM261" s="40" t="str">
        <f ca="1">IFERROR(__xludf.DUMMYFUNCTION("VLOOKUP($D574,IMPORTRANGE(""1F5N2lheBqU_ssv2fEg7XSiyl0_Jtf24RQubw3IWp7fc"",""'LC-2 BOM'!C2:AF1000""),AB$1,FALSE)"),"WFF LC-2 GN2 HVAC/ECS - MP-109")</f>
        <v>WFF LC-2 GN2 HVAC/ECS - MP-109</v>
      </c>
      <c r="AN261" s="40" t="str">
        <f ca="1">IFERROR(__xludf.DUMMYFUNCTION("VLOOKUP($D574,IMPORTRANGE(""1F5N2lheBqU_ssv2fEg7XSiyl0_Jtf24RQubw3IWp7fc"",""'LC-2 BOM'!C2:AF1000""),AB$1,FALSE)"),"WFF LC-2 GN2 HVAC/ECS - MP-109")</f>
        <v>WFF LC-2 GN2 HVAC/ECS - MP-109</v>
      </c>
      <c r="AO261" s="40" t="str">
        <f ca="1">IFERROR(__xludf.DUMMYFUNCTION("VLOOKUP($D574,IMPORTRANGE(""1F5N2lheBqU_ssv2fEg7XSiyl0_Jtf24RQubw3IWp7fc"",""'LC-2 BOM'!C2:AF1000""),AB$1,FALSE)"),"WFF LC-2 GN2 HVAC/ECS - MP-109")</f>
        <v>WFF LC-2 GN2 HVAC/ECS - MP-109</v>
      </c>
      <c r="AP261" s="40" t="str">
        <f ca="1">IFERROR(__xludf.DUMMYFUNCTION("VLOOKUP($D574,IMPORTRANGE(""1F5N2lheBqU_ssv2fEg7XSiyl0_Jtf24RQubw3IWp7fc"",""'LC-2 BOM'!C2:AF1000""),AB$1,FALSE)"),"WFF LC-2 GN2 HVAC/ECS - MP-109")</f>
        <v>WFF LC-2 GN2 HVAC/ECS - MP-109</v>
      </c>
      <c r="AQ261" s="40" t="str">
        <f ca="1">IFERROR(__xludf.DUMMYFUNCTION("VLOOKUP($D574,IMPORTRANGE(""1F5N2lheBqU_ssv2fEg7XSiyl0_Jtf24RQubw3IWp7fc"",""'LC-2 BOM'!C2:AF1000""),AB$1,FALSE)"),"WFF LC-2 GN2 HVAC/ECS - MP-109")</f>
        <v>WFF LC-2 GN2 HVAC/ECS - MP-109</v>
      </c>
      <c r="AR261" s="40" t="str">
        <f ca="1">IFERROR(__xludf.DUMMYFUNCTION("VLOOKUP($D574,IMPORTRANGE(""1F5N2lheBqU_ssv2fEg7XSiyl0_Jtf24RQubw3IWp7fc"",""'LC-2 BOM'!C2:AF1000""),AB$1,FALSE)"),"WFF LC-2 GN2 HVAC/ECS - MP-109")</f>
        <v>WFF LC-2 GN2 HVAC/ECS - MP-109</v>
      </c>
      <c r="AS261" s="40" t="str">
        <f ca="1">IFERROR(__xludf.DUMMYFUNCTION("VLOOKUP($D574,IMPORTRANGE(""1F5N2lheBqU_ssv2fEg7XSiyl0_Jtf24RQubw3IWp7fc"",""'LC-2 BOM'!C2:AF1000""),AB$1,FALSE)"),"WFF LC-2 GN2 HVAC/ECS - MP-109")</f>
        <v>WFF LC-2 GN2 HVAC/ECS - MP-109</v>
      </c>
      <c r="AT261" s="40" t="str">
        <f ca="1">IFERROR(__xludf.DUMMYFUNCTION("VLOOKUP($D574,IMPORTRANGE(""1F5N2lheBqU_ssv2fEg7XSiyl0_Jtf24RQubw3IWp7fc"",""'LC-2 BOM'!C2:AF1000""),AB$1,FALSE)"),"WFF LC-2 GN2 HVAC/ECS - MP-109")</f>
        <v>WFF LC-2 GN2 HVAC/ECS - MP-109</v>
      </c>
      <c r="AU261" s="40" t="str">
        <f ca="1">IFERROR(__xludf.DUMMYFUNCTION("VLOOKUP($D574,IMPORTRANGE(""1F5N2lheBqU_ssv2fEg7XSiyl0_Jtf24RQubw3IWp7fc"",""'LC-2 BOM'!C2:AF1000""),AB$1,FALSE)"),"WFF LC-2 GN2 HVAC/ECS - MP-109")</f>
        <v>WFF LC-2 GN2 HVAC/ECS - MP-109</v>
      </c>
      <c r="AV261" s="40" t="str">
        <f ca="1">IFERROR(__xludf.DUMMYFUNCTION("VLOOKUP($D574,IMPORTRANGE(""1F5N2lheBqU_ssv2fEg7XSiyl0_Jtf24RQubw3IWp7fc"",""'LC-2 BOM'!C2:AF1000""),AB$1,FALSE)"),"WFF LC-2 GN2 HVAC/ECS - MP-109")</f>
        <v>WFF LC-2 GN2 HVAC/ECS - MP-109</v>
      </c>
      <c r="AW261" s="40" t="str">
        <f ca="1">IFERROR(__xludf.DUMMYFUNCTION("VLOOKUP($D574,IMPORTRANGE(""1F5N2lheBqU_ssv2fEg7XSiyl0_Jtf24RQubw3IWp7fc"",""'LC-2 BOM'!C2:AF1000""),AB$1,FALSE)"),"WFF LC-2 GN2 HVAC/ECS - MP-109")</f>
        <v>WFF LC-2 GN2 HVAC/ECS - MP-109</v>
      </c>
      <c r="AX261" s="40" t="str">
        <f ca="1">IFERROR(__xludf.DUMMYFUNCTION("VLOOKUP($D574,IMPORTRANGE(""1F5N2lheBqU_ssv2fEg7XSiyl0_Jtf24RQubw3IWp7fc"",""'LC-2 BOM'!C2:AF1000""),AB$1,FALSE)"),"WFF LC-2 GN2 HVAC/ECS - MP-109")</f>
        <v>WFF LC-2 GN2 HVAC/ECS - MP-109</v>
      </c>
      <c r="AY261" s="40" t="str">
        <f ca="1">IFERROR(__xludf.DUMMYFUNCTION("VLOOKUP($D574,IMPORTRANGE(""1F5N2lheBqU_ssv2fEg7XSiyl0_Jtf24RQubw3IWp7fc"",""'LC-2 BOM'!C2:AF1000""),AB$1,FALSE)"),"WFF LC-2 GN2 HVAC/ECS - MP-109")</f>
        <v>WFF LC-2 GN2 HVAC/ECS - MP-109</v>
      </c>
      <c r="AZ261" s="40" t="str">
        <f ca="1">IFERROR(__xludf.DUMMYFUNCTION("VLOOKUP($D574,IMPORTRANGE(""1F5N2lheBqU_ssv2fEg7XSiyl0_Jtf24RQubw3IWp7fc"",""'LC-2 BOM'!C2:AF1000""),AB$1,FALSE)"),"WFF LC-2 GN2 HVAC/ECS - MP-109")</f>
        <v>WFF LC-2 GN2 HVAC/ECS - MP-109</v>
      </c>
      <c r="BA261" s="40" t="str">
        <f ca="1">IFERROR(__xludf.DUMMYFUNCTION("VLOOKUP($D574,IMPORTRANGE(""1F5N2lheBqU_ssv2fEg7XSiyl0_Jtf24RQubw3IWp7fc"",""'LC-2 BOM'!C2:AF1000""),AB$1,FALSE)"),"WFF LC-2 GN2 HVAC/ECS - MP-109")</f>
        <v>WFF LC-2 GN2 HVAC/ECS - MP-109</v>
      </c>
    </row>
    <row r="262" spans="1:53" ht="14.25">
      <c r="A262" s="119" t="str">
        <f>CONCATENATE(VLOOKUP(E262,Systems,2,FALSE),"-",VLOOKUP(F262,Subsystems,2,FALSE),"-",VLOOKUP(G262,Components,2,FALSE),"-",VLOOKUP(R262,Metrics,2,FALSE),"-",B262)</f>
        <v>HVAC-IS1-PRS-Ps-128</v>
      </c>
      <c r="B262" s="100">
        <v>128</v>
      </c>
      <c r="C262" s="110" t="s">
        <v>674</v>
      </c>
      <c r="D262" s="104" t="s">
        <v>675</v>
      </c>
      <c r="E262" s="99" t="s">
        <v>431</v>
      </c>
      <c r="F262" s="99" t="s">
        <v>441</v>
      </c>
      <c r="G262" s="99" t="s">
        <v>177</v>
      </c>
      <c r="H262" s="99" t="s">
        <v>147</v>
      </c>
      <c r="I262" s="100" t="str">
        <f>VLOOKUP(L262,InterfaceCards,2,FALSE)</f>
        <v>N4</v>
      </c>
      <c r="J262" s="39" t="str">
        <f>VLOOKUP(I262,'REF - Interface Cards'!$F$2:$G$11,2,FALSE)</f>
        <v>CB5</v>
      </c>
      <c r="K262" s="267">
        <f>VLOOKUP(L262,InterfaceCards,3,FALSE)</f>
        <v>2</v>
      </c>
      <c r="L262" s="99" t="s">
        <v>250</v>
      </c>
      <c r="M262" s="99">
        <v>11</v>
      </c>
      <c r="N262" s="96" t="s">
        <v>133</v>
      </c>
      <c r="O262" s="100" t="s">
        <v>248</v>
      </c>
      <c r="P262" s="99" t="s">
        <v>248</v>
      </c>
      <c r="Q262" s="99" t="s">
        <v>249</v>
      </c>
      <c r="R262" s="268" t="s">
        <v>178</v>
      </c>
      <c r="S262" s="119"/>
      <c r="T262" s="100"/>
      <c r="U262" s="205"/>
      <c r="V262" s="205" t="b">
        <v>0</v>
      </c>
      <c r="W262" s="115" t="str">
        <f>CONCATENATE(L262,":",N262)</f>
        <v>AI7:08</v>
      </c>
      <c r="X262" s="40" t="str">
        <f ca="1">IFERROR(__xludf.DUMMYFUNCTION("VLOOKUP($D475,IMPORTRANGE(""1F5N2lheBqU_ssv2fEg7XSiyl0_Jtf24RQubw3IWp7fc"",""'LC-2 BOM'!C2:AF1000""),X$1,FALSE)"),"04C706")</f>
        <v>04C706</v>
      </c>
      <c r="Y262" s="40" t="str">
        <f ca="1">IFERROR(__xludf.DUMMYFUNCTION("VLOOKUP($D575,IMPORTRANGE(""1zGeY54V42y3h6ga3LEauokEcjIAfHuNXKCYKLfLWtMI"",""'LC-2 BOM'!C2:AF900""),Y$1,FALSE)"),"Pressure Transducer")</f>
        <v>Pressure Transducer</v>
      </c>
      <c r="Z262" s="40" t="str">
        <f ca="1">IFERROR(__xludf.DUMMYFUNCTION("VLOOKUP($D575,IMPORTRANGE(""1zGeY54V42y3h6ga3LEauokEcjIAfHuNXKCYKLfLWtMI"",""'LC-2 BOM'!C2:AF900""),Y$1,FALSE)"),"Pressure Transducer")</f>
        <v>Pressure Transducer</v>
      </c>
      <c r="AA262" s="40" t="str">
        <f ca="1">IFERROR(__xludf.DUMMYFUNCTION("VLOOKUP($D575,IMPORTRANGE(""1zGeY54V42y3h6ga3LEauokEcjIAfHuNXKCYKLfLWtMI"",""'LC-2 BOM'!C2:AF900""),Y$1,FALSE)"),"Pressure Transducer")</f>
        <v>Pressure Transducer</v>
      </c>
      <c r="AB262" s="40" t="str">
        <f ca="1">IFERROR(__xludf.DUMMYFUNCTION("VLOOKUP($D575,IMPORTRANGE(""1F5N2lheBqU_ssv2fEg7XSiyl0_Jtf24RQubw3IWp7fc"",""'LC-2 BOM'!C2:AF1000""),AB$1,FALSE)"),"WFF LC-2 GN2 HVAC/ECS - MP-109")</f>
        <v>WFF LC-2 GN2 HVAC/ECS - MP-109</v>
      </c>
      <c r="AC262" s="40" t="str">
        <f ca="1">IFERROR(__xludf.DUMMYFUNCTION("VLOOKUP($D575,IMPORTRANGE(""1F5N2lheBqU_ssv2fEg7XSiyl0_Jtf24RQubw3IWp7fc"",""'LC-2 BOM'!C2:AF1000""),AB$1,FALSE)"),"WFF LC-2 GN2 HVAC/ECS - MP-109")</f>
        <v>WFF LC-2 GN2 HVAC/ECS - MP-109</v>
      </c>
      <c r="AD262" s="40" t="str">
        <f ca="1">IFERROR(__xludf.DUMMYFUNCTION("VLOOKUP($D575,IMPORTRANGE(""1F5N2lheBqU_ssv2fEg7XSiyl0_Jtf24RQubw3IWp7fc"",""'LC-2 BOM'!C2:AF1000""),AB$1,FALSE)"),"WFF LC-2 GN2 HVAC/ECS - MP-109")</f>
        <v>WFF LC-2 GN2 HVAC/ECS - MP-109</v>
      </c>
      <c r="AE262" s="40" t="str">
        <f ca="1">IFERROR(__xludf.DUMMYFUNCTION("VLOOKUP($D575,IMPORTRANGE(""1F5N2lheBqU_ssv2fEg7XSiyl0_Jtf24RQubw3IWp7fc"",""'LC-2 BOM'!C2:AF1000""),AB$1,FALSE)"),"WFF LC-2 GN2 HVAC/ECS - MP-109")</f>
        <v>WFF LC-2 GN2 HVAC/ECS - MP-109</v>
      </c>
      <c r="AF262" s="40" t="str">
        <f ca="1">IFERROR(__xludf.DUMMYFUNCTION("VLOOKUP($D575,IMPORTRANGE(""1F5N2lheBqU_ssv2fEg7XSiyl0_Jtf24RQubw3IWp7fc"",""'LC-2 BOM'!C2:AF1000""),AB$1,FALSE)"),"WFF LC-2 GN2 HVAC/ECS - MP-109")</f>
        <v>WFF LC-2 GN2 HVAC/ECS - MP-109</v>
      </c>
      <c r="AG262" s="40" t="str">
        <f ca="1">IFERROR(__xludf.DUMMYFUNCTION("VLOOKUP($D575,IMPORTRANGE(""1F5N2lheBqU_ssv2fEg7XSiyl0_Jtf24RQubw3IWp7fc"",""'LC-2 BOM'!C2:AF1000""),AB$1,FALSE)"),"WFF LC-2 GN2 HVAC/ECS - MP-109")</f>
        <v>WFF LC-2 GN2 HVAC/ECS - MP-109</v>
      </c>
      <c r="AH262" s="40" t="str">
        <f ca="1">IFERROR(__xludf.DUMMYFUNCTION("VLOOKUP($D575,IMPORTRANGE(""1F5N2lheBqU_ssv2fEg7XSiyl0_Jtf24RQubw3IWp7fc"",""'LC-2 BOM'!C2:AF1000""),AB$1,FALSE)"),"WFF LC-2 GN2 HVAC/ECS - MP-109")</f>
        <v>WFF LC-2 GN2 HVAC/ECS - MP-109</v>
      </c>
      <c r="AI262" s="40" t="str">
        <f ca="1">IFERROR(__xludf.DUMMYFUNCTION("VLOOKUP($D575,IMPORTRANGE(""1F5N2lheBqU_ssv2fEg7XSiyl0_Jtf24RQubw3IWp7fc"",""'LC-2 BOM'!C2:AF1000""),AB$1,FALSE)"),"WFF LC-2 GN2 HVAC/ECS - MP-109")</f>
        <v>WFF LC-2 GN2 HVAC/ECS - MP-109</v>
      </c>
      <c r="AJ262" s="40" t="str">
        <f ca="1">IFERROR(__xludf.DUMMYFUNCTION("VLOOKUP($D575,IMPORTRANGE(""1F5N2lheBqU_ssv2fEg7XSiyl0_Jtf24RQubw3IWp7fc"",""'LC-2 BOM'!C2:AF1000""),AB$1,FALSE)"),"WFF LC-2 GN2 HVAC/ECS - MP-109")</f>
        <v>WFF LC-2 GN2 HVAC/ECS - MP-109</v>
      </c>
      <c r="AK262" s="40" t="str">
        <f ca="1">IFERROR(__xludf.DUMMYFUNCTION("VLOOKUP($D575,IMPORTRANGE(""1F5N2lheBqU_ssv2fEg7XSiyl0_Jtf24RQubw3IWp7fc"",""'LC-2 BOM'!C2:AF1000""),AB$1,FALSE)"),"WFF LC-2 GN2 HVAC/ECS - MP-109")</f>
        <v>WFF LC-2 GN2 HVAC/ECS - MP-109</v>
      </c>
      <c r="AL262" s="40" t="str">
        <f ca="1">IFERROR(__xludf.DUMMYFUNCTION("VLOOKUP($D575,IMPORTRANGE(""1F5N2lheBqU_ssv2fEg7XSiyl0_Jtf24RQubw3IWp7fc"",""'LC-2 BOM'!C2:AF1000""),AB$1,FALSE)"),"WFF LC-2 GN2 HVAC/ECS - MP-109")</f>
        <v>WFF LC-2 GN2 HVAC/ECS - MP-109</v>
      </c>
      <c r="AM262" s="40" t="str">
        <f ca="1">IFERROR(__xludf.DUMMYFUNCTION("VLOOKUP($D575,IMPORTRANGE(""1F5N2lheBqU_ssv2fEg7XSiyl0_Jtf24RQubw3IWp7fc"",""'LC-2 BOM'!C2:AF1000""),AB$1,FALSE)"),"WFF LC-2 GN2 HVAC/ECS - MP-109")</f>
        <v>WFF LC-2 GN2 HVAC/ECS - MP-109</v>
      </c>
      <c r="AN262" s="40" t="str">
        <f ca="1">IFERROR(__xludf.DUMMYFUNCTION("VLOOKUP($D575,IMPORTRANGE(""1F5N2lheBqU_ssv2fEg7XSiyl0_Jtf24RQubw3IWp7fc"",""'LC-2 BOM'!C2:AF1000""),AB$1,FALSE)"),"WFF LC-2 GN2 HVAC/ECS - MP-109")</f>
        <v>WFF LC-2 GN2 HVAC/ECS - MP-109</v>
      </c>
      <c r="AO262" s="40" t="str">
        <f ca="1">IFERROR(__xludf.DUMMYFUNCTION("VLOOKUP($D575,IMPORTRANGE(""1F5N2lheBqU_ssv2fEg7XSiyl0_Jtf24RQubw3IWp7fc"",""'LC-2 BOM'!C2:AF1000""),AB$1,FALSE)"),"WFF LC-2 GN2 HVAC/ECS - MP-109")</f>
        <v>WFF LC-2 GN2 HVAC/ECS - MP-109</v>
      </c>
      <c r="AP262" s="40" t="str">
        <f ca="1">IFERROR(__xludf.DUMMYFUNCTION("VLOOKUP($D575,IMPORTRANGE(""1F5N2lheBqU_ssv2fEg7XSiyl0_Jtf24RQubw3IWp7fc"",""'LC-2 BOM'!C2:AF1000""),AB$1,FALSE)"),"WFF LC-2 GN2 HVAC/ECS - MP-109")</f>
        <v>WFF LC-2 GN2 HVAC/ECS - MP-109</v>
      </c>
      <c r="AQ262" s="40" t="str">
        <f ca="1">IFERROR(__xludf.DUMMYFUNCTION("VLOOKUP($D575,IMPORTRANGE(""1F5N2lheBqU_ssv2fEg7XSiyl0_Jtf24RQubw3IWp7fc"",""'LC-2 BOM'!C2:AF1000""),AB$1,FALSE)"),"WFF LC-2 GN2 HVAC/ECS - MP-109")</f>
        <v>WFF LC-2 GN2 HVAC/ECS - MP-109</v>
      </c>
      <c r="AR262" s="40" t="str">
        <f ca="1">IFERROR(__xludf.DUMMYFUNCTION("VLOOKUP($D575,IMPORTRANGE(""1F5N2lheBqU_ssv2fEg7XSiyl0_Jtf24RQubw3IWp7fc"",""'LC-2 BOM'!C2:AF1000""),AB$1,FALSE)"),"WFF LC-2 GN2 HVAC/ECS - MP-109")</f>
        <v>WFF LC-2 GN2 HVAC/ECS - MP-109</v>
      </c>
      <c r="AS262" s="40" t="str">
        <f ca="1">IFERROR(__xludf.DUMMYFUNCTION("VLOOKUP($D575,IMPORTRANGE(""1F5N2lheBqU_ssv2fEg7XSiyl0_Jtf24RQubw3IWp7fc"",""'LC-2 BOM'!C2:AF1000""),AB$1,FALSE)"),"WFF LC-2 GN2 HVAC/ECS - MP-109")</f>
        <v>WFF LC-2 GN2 HVAC/ECS - MP-109</v>
      </c>
      <c r="AT262" s="40" t="str">
        <f ca="1">IFERROR(__xludf.DUMMYFUNCTION("VLOOKUP($D575,IMPORTRANGE(""1F5N2lheBqU_ssv2fEg7XSiyl0_Jtf24RQubw3IWp7fc"",""'LC-2 BOM'!C2:AF1000""),AB$1,FALSE)"),"WFF LC-2 GN2 HVAC/ECS - MP-109")</f>
        <v>WFF LC-2 GN2 HVAC/ECS - MP-109</v>
      </c>
      <c r="AU262" s="40" t="str">
        <f ca="1">IFERROR(__xludf.DUMMYFUNCTION("VLOOKUP($D575,IMPORTRANGE(""1F5N2lheBqU_ssv2fEg7XSiyl0_Jtf24RQubw3IWp7fc"",""'LC-2 BOM'!C2:AF1000""),AB$1,FALSE)"),"WFF LC-2 GN2 HVAC/ECS - MP-109")</f>
        <v>WFF LC-2 GN2 HVAC/ECS - MP-109</v>
      </c>
      <c r="AV262" s="40" t="str">
        <f ca="1">IFERROR(__xludf.DUMMYFUNCTION("VLOOKUP($D575,IMPORTRANGE(""1F5N2lheBqU_ssv2fEg7XSiyl0_Jtf24RQubw3IWp7fc"",""'LC-2 BOM'!C2:AF1000""),AB$1,FALSE)"),"WFF LC-2 GN2 HVAC/ECS - MP-109")</f>
        <v>WFF LC-2 GN2 HVAC/ECS - MP-109</v>
      </c>
      <c r="AW262" s="40" t="str">
        <f ca="1">IFERROR(__xludf.DUMMYFUNCTION("VLOOKUP($D575,IMPORTRANGE(""1F5N2lheBqU_ssv2fEg7XSiyl0_Jtf24RQubw3IWp7fc"",""'LC-2 BOM'!C2:AF1000""),AB$1,FALSE)"),"WFF LC-2 GN2 HVAC/ECS - MP-109")</f>
        <v>WFF LC-2 GN2 HVAC/ECS - MP-109</v>
      </c>
      <c r="AX262" s="40" t="str">
        <f ca="1">IFERROR(__xludf.DUMMYFUNCTION("VLOOKUP($D575,IMPORTRANGE(""1F5N2lheBqU_ssv2fEg7XSiyl0_Jtf24RQubw3IWp7fc"",""'LC-2 BOM'!C2:AF1000""),AB$1,FALSE)"),"WFF LC-2 GN2 HVAC/ECS - MP-109")</f>
        <v>WFF LC-2 GN2 HVAC/ECS - MP-109</v>
      </c>
      <c r="AY262" s="40" t="str">
        <f ca="1">IFERROR(__xludf.DUMMYFUNCTION("VLOOKUP($D575,IMPORTRANGE(""1F5N2lheBqU_ssv2fEg7XSiyl0_Jtf24RQubw3IWp7fc"",""'LC-2 BOM'!C2:AF1000""),AB$1,FALSE)"),"WFF LC-2 GN2 HVAC/ECS - MP-109")</f>
        <v>WFF LC-2 GN2 HVAC/ECS - MP-109</v>
      </c>
      <c r="AZ262" s="40" t="str">
        <f ca="1">IFERROR(__xludf.DUMMYFUNCTION("VLOOKUP($D575,IMPORTRANGE(""1F5N2lheBqU_ssv2fEg7XSiyl0_Jtf24RQubw3IWp7fc"",""'LC-2 BOM'!C2:AF1000""),AB$1,FALSE)"),"WFF LC-2 GN2 HVAC/ECS - MP-109")</f>
        <v>WFF LC-2 GN2 HVAC/ECS - MP-109</v>
      </c>
      <c r="BA262" s="40" t="str">
        <f ca="1">IFERROR(__xludf.DUMMYFUNCTION("VLOOKUP($D575,IMPORTRANGE(""1F5N2lheBqU_ssv2fEg7XSiyl0_Jtf24RQubw3IWp7fc"",""'LC-2 BOM'!C2:AF1000""),AB$1,FALSE)"),"WFF LC-2 GN2 HVAC/ECS - MP-109")</f>
        <v>WFF LC-2 GN2 HVAC/ECS - MP-109</v>
      </c>
    </row>
    <row r="263" spans="1:53" ht="14.25">
      <c r="A263" s="119" t="str">
        <f>CONCATENATE(VLOOKUP(E263,Systems,2,FALSE),"-",VLOOKUP(F263,Subsystems,2,FALSE),"-",VLOOKUP(G263,Components,2,FALSE),"-",VLOOKUP(R263,Metrics,2,FALSE),"-",B263)</f>
        <v>HVAC-IS2-PRS-Ps-129</v>
      </c>
      <c r="B263" s="100">
        <v>129</v>
      </c>
      <c r="C263" s="110" t="s">
        <v>676</v>
      </c>
      <c r="D263" s="104" t="s">
        <v>677</v>
      </c>
      <c r="E263" s="273" t="s">
        <v>431</v>
      </c>
      <c r="F263" s="273" t="s">
        <v>438</v>
      </c>
      <c r="G263" s="99" t="s">
        <v>177</v>
      </c>
      <c r="H263" s="99" t="s">
        <v>147</v>
      </c>
      <c r="I263" s="100" t="str">
        <f>VLOOKUP(L263,InterfaceCards,2,FALSE)</f>
        <v>N4</v>
      </c>
      <c r="J263" s="39" t="str">
        <f>VLOOKUP(I263,'REF - Interface Cards'!$F$2:$G$11,2,FALSE)</f>
        <v>CB5</v>
      </c>
      <c r="K263" s="267">
        <f>VLOOKUP(L263,InterfaceCards,3,FALSE)</f>
        <v>2</v>
      </c>
      <c r="L263" s="99" t="s">
        <v>250</v>
      </c>
      <c r="M263" s="99">
        <v>12</v>
      </c>
      <c r="N263" s="96" t="s">
        <v>111</v>
      </c>
      <c r="O263" s="100" t="s">
        <v>248</v>
      </c>
      <c r="P263" s="99" t="s">
        <v>248</v>
      </c>
      <c r="Q263" s="99" t="s">
        <v>249</v>
      </c>
      <c r="R263" s="268" t="s">
        <v>178</v>
      </c>
      <c r="S263" s="119"/>
      <c r="T263" s="100"/>
      <c r="U263" s="205"/>
      <c r="V263" s="205" t="b">
        <v>0</v>
      </c>
      <c r="W263" s="115" t="str">
        <f>CONCATENATE(L263,":",N263)</f>
        <v>AI7:09</v>
      </c>
      <c r="X263" s="40" t="str">
        <f ca="1">IFERROR(__xludf.DUMMYFUNCTION("VLOOKUP($D475,IMPORTRANGE(""1F5N2lheBqU_ssv2fEg7XSiyl0_Jtf24RQubw3IWp7fc"",""'LC-2 BOM'!C2:AF1000""),X$1,FALSE)"),"04C706")</f>
        <v>04C706</v>
      </c>
      <c r="Y263" s="40" t="str">
        <f ca="1">IFERROR(__xludf.DUMMYFUNCTION("VLOOKUP($D576,IMPORTRANGE(""1zGeY54V42y3h6ga3LEauokEcjIAfHuNXKCYKLfLWtMI"",""'LC-2 BOM'!C2:AF900""),Y$1,FALSE)"),"Pressure Transducer")</f>
        <v>Pressure Transducer</v>
      </c>
      <c r="Z263" s="40" t="str">
        <f ca="1">IFERROR(__xludf.DUMMYFUNCTION("VLOOKUP($D576,IMPORTRANGE(""1zGeY54V42y3h6ga3LEauokEcjIAfHuNXKCYKLfLWtMI"",""'LC-2 BOM'!C2:AF900""),Y$1,FALSE)"),"Pressure Transducer")</f>
        <v>Pressure Transducer</v>
      </c>
      <c r="AA263" s="40" t="str">
        <f ca="1">IFERROR(__xludf.DUMMYFUNCTION("VLOOKUP($D576,IMPORTRANGE(""1zGeY54V42y3h6ga3LEauokEcjIAfHuNXKCYKLfLWtMI"",""'LC-2 BOM'!C2:AF900""),Y$1,FALSE)"),"Pressure Transducer")</f>
        <v>Pressure Transducer</v>
      </c>
      <c r="AB263" s="40" t="str">
        <f ca="1">IFERROR(__xludf.DUMMYFUNCTION("VLOOKUP($D576,IMPORTRANGE(""1F5N2lheBqU_ssv2fEg7XSiyl0_Jtf24RQubw3IWp7fc"",""'LC-2 BOM'!C2:AF1000""),AB$1,FALSE)"),"WFF LC-2 GN2 HVAC/ECS - MP-109")</f>
        <v>WFF LC-2 GN2 HVAC/ECS - MP-109</v>
      </c>
      <c r="AC263" s="40" t="str">
        <f ca="1">IFERROR(__xludf.DUMMYFUNCTION("VLOOKUP($D576,IMPORTRANGE(""1F5N2lheBqU_ssv2fEg7XSiyl0_Jtf24RQubw3IWp7fc"",""'LC-2 BOM'!C2:AF1000""),AB$1,FALSE)"),"WFF LC-2 GN2 HVAC/ECS - MP-109")</f>
        <v>WFF LC-2 GN2 HVAC/ECS - MP-109</v>
      </c>
      <c r="AD263" s="40" t="str">
        <f ca="1">IFERROR(__xludf.DUMMYFUNCTION("VLOOKUP($D576,IMPORTRANGE(""1F5N2lheBqU_ssv2fEg7XSiyl0_Jtf24RQubw3IWp7fc"",""'LC-2 BOM'!C2:AF1000""),AB$1,FALSE)"),"WFF LC-2 GN2 HVAC/ECS - MP-109")</f>
        <v>WFF LC-2 GN2 HVAC/ECS - MP-109</v>
      </c>
      <c r="AE263" s="40" t="str">
        <f ca="1">IFERROR(__xludf.DUMMYFUNCTION("VLOOKUP($D576,IMPORTRANGE(""1F5N2lheBqU_ssv2fEg7XSiyl0_Jtf24RQubw3IWp7fc"",""'LC-2 BOM'!C2:AF1000""),AB$1,FALSE)"),"WFF LC-2 GN2 HVAC/ECS - MP-109")</f>
        <v>WFF LC-2 GN2 HVAC/ECS - MP-109</v>
      </c>
      <c r="AF263" s="40" t="str">
        <f ca="1">IFERROR(__xludf.DUMMYFUNCTION("VLOOKUP($D576,IMPORTRANGE(""1F5N2lheBqU_ssv2fEg7XSiyl0_Jtf24RQubw3IWp7fc"",""'LC-2 BOM'!C2:AF1000""),AB$1,FALSE)"),"WFF LC-2 GN2 HVAC/ECS - MP-109")</f>
        <v>WFF LC-2 GN2 HVAC/ECS - MP-109</v>
      </c>
      <c r="AG263" s="40" t="str">
        <f ca="1">IFERROR(__xludf.DUMMYFUNCTION("VLOOKUP($D576,IMPORTRANGE(""1F5N2lheBqU_ssv2fEg7XSiyl0_Jtf24RQubw3IWp7fc"",""'LC-2 BOM'!C2:AF1000""),AB$1,FALSE)"),"WFF LC-2 GN2 HVAC/ECS - MP-109")</f>
        <v>WFF LC-2 GN2 HVAC/ECS - MP-109</v>
      </c>
      <c r="AH263" s="40" t="str">
        <f ca="1">IFERROR(__xludf.DUMMYFUNCTION("VLOOKUP($D576,IMPORTRANGE(""1F5N2lheBqU_ssv2fEg7XSiyl0_Jtf24RQubw3IWp7fc"",""'LC-2 BOM'!C2:AF1000""),AB$1,FALSE)"),"WFF LC-2 GN2 HVAC/ECS - MP-109")</f>
        <v>WFF LC-2 GN2 HVAC/ECS - MP-109</v>
      </c>
      <c r="AI263" s="40" t="str">
        <f ca="1">IFERROR(__xludf.DUMMYFUNCTION("VLOOKUP($D576,IMPORTRANGE(""1F5N2lheBqU_ssv2fEg7XSiyl0_Jtf24RQubw3IWp7fc"",""'LC-2 BOM'!C2:AF1000""),AB$1,FALSE)"),"WFF LC-2 GN2 HVAC/ECS - MP-109")</f>
        <v>WFF LC-2 GN2 HVAC/ECS - MP-109</v>
      </c>
      <c r="AJ263" s="40" t="str">
        <f ca="1">IFERROR(__xludf.DUMMYFUNCTION("VLOOKUP($D576,IMPORTRANGE(""1F5N2lheBqU_ssv2fEg7XSiyl0_Jtf24RQubw3IWp7fc"",""'LC-2 BOM'!C2:AF1000""),AB$1,FALSE)"),"WFF LC-2 GN2 HVAC/ECS - MP-109")</f>
        <v>WFF LC-2 GN2 HVAC/ECS - MP-109</v>
      </c>
      <c r="AK263" s="40" t="str">
        <f ca="1">IFERROR(__xludf.DUMMYFUNCTION("VLOOKUP($D576,IMPORTRANGE(""1F5N2lheBqU_ssv2fEg7XSiyl0_Jtf24RQubw3IWp7fc"",""'LC-2 BOM'!C2:AF1000""),AB$1,FALSE)"),"WFF LC-2 GN2 HVAC/ECS - MP-109")</f>
        <v>WFF LC-2 GN2 HVAC/ECS - MP-109</v>
      </c>
      <c r="AL263" s="40" t="str">
        <f ca="1">IFERROR(__xludf.DUMMYFUNCTION("VLOOKUP($D576,IMPORTRANGE(""1F5N2lheBqU_ssv2fEg7XSiyl0_Jtf24RQubw3IWp7fc"",""'LC-2 BOM'!C2:AF1000""),AB$1,FALSE)"),"WFF LC-2 GN2 HVAC/ECS - MP-109")</f>
        <v>WFF LC-2 GN2 HVAC/ECS - MP-109</v>
      </c>
      <c r="AM263" s="40" t="str">
        <f ca="1">IFERROR(__xludf.DUMMYFUNCTION("VLOOKUP($D576,IMPORTRANGE(""1F5N2lheBqU_ssv2fEg7XSiyl0_Jtf24RQubw3IWp7fc"",""'LC-2 BOM'!C2:AF1000""),AB$1,FALSE)"),"WFF LC-2 GN2 HVAC/ECS - MP-109")</f>
        <v>WFF LC-2 GN2 HVAC/ECS - MP-109</v>
      </c>
      <c r="AN263" s="40" t="str">
        <f ca="1">IFERROR(__xludf.DUMMYFUNCTION("VLOOKUP($D576,IMPORTRANGE(""1F5N2lheBqU_ssv2fEg7XSiyl0_Jtf24RQubw3IWp7fc"",""'LC-2 BOM'!C2:AF1000""),AB$1,FALSE)"),"WFF LC-2 GN2 HVAC/ECS - MP-109")</f>
        <v>WFF LC-2 GN2 HVAC/ECS - MP-109</v>
      </c>
      <c r="AO263" s="40" t="str">
        <f ca="1">IFERROR(__xludf.DUMMYFUNCTION("VLOOKUP($D576,IMPORTRANGE(""1F5N2lheBqU_ssv2fEg7XSiyl0_Jtf24RQubw3IWp7fc"",""'LC-2 BOM'!C2:AF1000""),AB$1,FALSE)"),"WFF LC-2 GN2 HVAC/ECS - MP-109")</f>
        <v>WFF LC-2 GN2 HVAC/ECS - MP-109</v>
      </c>
      <c r="AP263" s="40" t="str">
        <f ca="1">IFERROR(__xludf.DUMMYFUNCTION("VLOOKUP($D576,IMPORTRANGE(""1F5N2lheBqU_ssv2fEg7XSiyl0_Jtf24RQubw3IWp7fc"",""'LC-2 BOM'!C2:AF1000""),AB$1,FALSE)"),"WFF LC-2 GN2 HVAC/ECS - MP-109")</f>
        <v>WFF LC-2 GN2 HVAC/ECS - MP-109</v>
      </c>
      <c r="AQ263" s="40" t="str">
        <f ca="1">IFERROR(__xludf.DUMMYFUNCTION("VLOOKUP($D576,IMPORTRANGE(""1F5N2lheBqU_ssv2fEg7XSiyl0_Jtf24RQubw3IWp7fc"",""'LC-2 BOM'!C2:AF1000""),AB$1,FALSE)"),"WFF LC-2 GN2 HVAC/ECS - MP-109")</f>
        <v>WFF LC-2 GN2 HVAC/ECS - MP-109</v>
      </c>
      <c r="AR263" s="40" t="str">
        <f ca="1">IFERROR(__xludf.DUMMYFUNCTION("VLOOKUP($D576,IMPORTRANGE(""1F5N2lheBqU_ssv2fEg7XSiyl0_Jtf24RQubw3IWp7fc"",""'LC-2 BOM'!C2:AF1000""),AB$1,FALSE)"),"WFF LC-2 GN2 HVAC/ECS - MP-109")</f>
        <v>WFF LC-2 GN2 HVAC/ECS - MP-109</v>
      </c>
      <c r="AS263" s="40" t="str">
        <f ca="1">IFERROR(__xludf.DUMMYFUNCTION("VLOOKUP($D576,IMPORTRANGE(""1F5N2lheBqU_ssv2fEg7XSiyl0_Jtf24RQubw3IWp7fc"",""'LC-2 BOM'!C2:AF1000""),AB$1,FALSE)"),"WFF LC-2 GN2 HVAC/ECS - MP-109")</f>
        <v>WFF LC-2 GN2 HVAC/ECS - MP-109</v>
      </c>
      <c r="AT263" s="40" t="str">
        <f ca="1">IFERROR(__xludf.DUMMYFUNCTION("VLOOKUP($D576,IMPORTRANGE(""1F5N2lheBqU_ssv2fEg7XSiyl0_Jtf24RQubw3IWp7fc"",""'LC-2 BOM'!C2:AF1000""),AB$1,FALSE)"),"WFF LC-2 GN2 HVAC/ECS - MP-109")</f>
        <v>WFF LC-2 GN2 HVAC/ECS - MP-109</v>
      </c>
      <c r="AU263" s="40" t="str">
        <f ca="1">IFERROR(__xludf.DUMMYFUNCTION("VLOOKUP($D576,IMPORTRANGE(""1F5N2lheBqU_ssv2fEg7XSiyl0_Jtf24RQubw3IWp7fc"",""'LC-2 BOM'!C2:AF1000""),AB$1,FALSE)"),"WFF LC-2 GN2 HVAC/ECS - MP-109")</f>
        <v>WFF LC-2 GN2 HVAC/ECS - MP-109</v>
      </c>
      <c r="AV263" s="40" t="str">
        <f ca="1">IFERROR(__xludf.DUMMYFUNCTION("VLOOKUP($D576,IMPORTRANGE(""1F5N2lheBqU_ssv2fEg7XSiyl0_Jtf24RQubw3IWp7fc"",""'LC-2 BOM'!C2:AF1000""),AB$1,FALSE)"),"WFF LC-2 GN2 HVAC/ECS - MP-109")</f>
        <v>WFF LC-2 GN2 HVAC/ECS - MP-109</v>
      </c>
      <c r="AW263" s="40" t="str">
        <f ca="1">IFERROR(__xludf.DUMMYFUNCTION("VLOOKUP($D576,IMPORTRANGE(""1F5N2lheBqU_ssv2fEg7XSiyl0_Jtf24RQubw3IWp7fc"",""'LC-2 BOM'!C2:AF1000""),AB$1,FALSE)"),"WFF LC-2 GN2 HVAC/ECS - MP-109")</f>
        <v>WFF LC-2 GN2 HVAC/ECS - MP-109</v>
      </c>
      <c r="AX263" s="40" t="str">
        <f ca="1">IFERROR(__xludf.DUMMYFUNCTION("VLOOKUP($D576,IMPORTRANGE(""1F5N2lheBqU_ssv2fEg7XSiyl0_Jtf24RQubw3IWp7fc"",""'LC-2 BOM'!C2:AF1000""),AB$1,FALSE)"),"WFF LC-2 GN2 HVAC/ECS - MP-109")</f>
        <v>WFF LC-2 GN2 HVAC/ECS - MP-109</v>
      </c>
      <c r="AY263" s="40" t="str">
        <f ca="1">IFERROR(__xludf.DUMMYFUNCTION("VLOOKUP($D576,IMPORTRANGE(""1F5N2lheBqU_ssv2fEg7XSiyl0_Jtf24RQubw3IWp7fc"",""'LC-2 BOM'!C2:AF1000""),AB$1,FALSE)"),"WFF LC-2 GN2 HVAC/ECS - MP-109")</f>
        <v>WFF LC-2 GN2 HVAC/ECS - MP-109</v>
      </c>
      <c r="AZ263" s="40" t="str">
        <f ca="1">IFERROR(__xludf.DUMMYFUNCTION("VLOOKUP($D576,IMPORTRANGE(""1F5N2lheBqU_ssv2fEg7XSiyl0_Jtf24RQubw3IWp7fc"",""'LC-2 BOM'!C2:AF1000""),AB$1,FALSE)"),"WFF LC-2 GN2 HVAC/ECS - MP-109")</f>
        <v>WFF LC-2 GN2 HVAC/ECS - MP-109</v>
      </c>
      <c r="BA263" s="40" t="str">
        <f ca="1">IFERROR(__xludf.DUMMYFUNCTION("VLOOKUP($D576,IMPORTRANGE(""1F5N2lheBqU_ssv2fEg7XSiyl0_Jtf24RQubw3IWp7fc"",""'LC-2 BOM'!C2:AF1000""),AB$1,FALSE)"),"WFF LC-2 GN2 HVAC/ECS - MP-109")</f>
        <v>WFF LC-2 GN2 HVAC/ECS - MP-109</v>
      </c>
    </row>
    <row r="264" spans="1:53" ht="14.25">
      <c r="A264" s="119" t="str">
        <f>CONCATENATE(VLOOKUP(E264,Systems,2,FALSE),"-",VLOOKUP(F264,Subsystems,2,FALSE),"-",VLOOKUP(G264,Components,2,FALSE),"-",VLOOKUP(R264,Metrics,2,FALSE),"-",B264)</f>
        <v>HVAC-PP-PRS-Ps-127</v>
      </c>
      <c r="B264" s="100">
        <v>127</v>
      </c>
      <c r="C264" s="110" t="s">
        <v>678</v>
      </c>
      <c r="D264" s="104" t="s">
        <v>679</v>
      </c>
      <c r="E264" s="99" t="s">
        <v>431</v>
      </c>
      <c r="F264" s="99" t="s">
        <v>445</v>
      </c>
      <c r="G264" s="99" t="s">
        <v>177</v>
      </c>
      <c r="H264" s="99" t="s">
        <v>147</v>
      </c>
      <c r="I264" s="100" t="str">
        <f>VLOOKUP(L264,InterfaceCards,2,FALSE)</f>
        <v>N2</v>
      </c>
      <c r="J264" s="39" t="str">
        <f>VLOOKUP(I264,'REF - Interface Cards'!$F$2:$G$11,2,FALSE)</f>
        <v>CB3</v>
      </c>
      <c r="K264" s="267">
        <f>VLOOKUP(L264,InterfaceCards,3,FALSE)</f>
        <v>3</v>
      </c>
      <c r="L264" s="99" t="s">
        <v>315</v>
      </c>
      <c r="M264" s="99">
        <v>5</v>
      </c>
      <c r="N264" s="96" t="s">
        <v>118</v>
      </c>
      <c r="O264" s="100" t="s">
        <v>313</v>
      </c>
      <c r="P264" s="99" t="s">
        <v>313</v>
      </c>
      <c r="Q264" s="99" t="s">
        <v>338</v>
      </c>
      <c r="R264" s="268" t="s">
        <v>178</v>
      </c>
      <c r="S264" s="119"/>
      <c r="T264" s="100"/>
      <c r="U264" s="205"/>
      <c r="V264" s="205" t="b">
        <v>0</v>
      </c>
      <c r="W264" s="115" t="str">
        <f>CONCATENATE(L264,":",N264)</f>
        <v>AI4:04</v>
      </c>
      <c r="X264" s="40" t="str">
        <f ca="1">IFERROR(__xludf.DUMMYFUNCTION("VLOOKUP($D119,IMPORTRANGE(""1F5N2lheBqU_ssv2fEg7XSiyl0_Jtf24RQubw3IWp7fc"",""'LC-2 BOM'!C2:AF1000""),X$1,FALSE)"),"05C360")</f>
        <v>05C360</v>
      </c>
      <c r="Y264" s="40" t="str">
        <f ca="1">IFERROR(__xludf.DUMMYFUNCTION("VLOOKUP($D461,IMPORTRANGE(""1F5N2lheBqU_ssv2fEg7XSiyl0_Jtf24RQubw3IWp7fc"",""'LC-2 BOM'!C2:AF900""),Y$1,FALSE)"),"Pressure Transducer")</f>
        <v>Pressure Transducer</v>
      </c>
      <c r="Z264" s="40" t="str">
        <f ca="1">IFERROR(__xludf.DUMMYFUNCTION("VLOOKUP($D461,IMPORTRANGE(""1F5N2lheBqU_ssv2fEg7XSiyl0_Jtf24RQubw3IWp7fc"",""'LC-2 BOM'!C2:AF900""),Y$1,FALSE)"),"Pressure Transducer")</f>
        <v>Pressure Transducer</v>
      </c>
      <c r="AA264" s="40" t="str">
        <f ca="1">IFERROR(__xludf.DUMMYFUNCTION("VLOOKUP($D461,IMPORTRANGE(""1F5N2lheBqU_ssv2fEg7XSiyl0_Jtf24RQubw3IWp7fc"",""'LC-2 BOM'!C2:AF900""),Y$1,FALSE)"),"Pressure Transducer")</f>
        <v>Pressure Transducer</v>
      </c>
      <c r="AB264" s="40" t="str">
        <f ca="1">IFERROR(__xludf.DUMMYFUNCTION("VLOOKUP($D461,IMPORTRANGE(""1F5N2lheBqU_ssv2fEg7XSiyl0_Jtf24RQubw3IWp7fc"",""'LC-2 BOM'!C2:AF1000""),AB$1,FALSE)"),"WFF LC-2 GN2 HVAC/ECS - MP-109")</f>
        <v>WFF LC-2 GN2 HVAC/ECS - MP-109</v>
      </c>
      <c r="AC264" s="40" t="str">
        <f ca="1">IFERROR(__xludf.DUMMYFUNCTION("VLOOKUP($D461,IMPORTRANGE(""1F5N2lheBqU_ssv2fEg7XSiyl0_Jtf24RQubw3IWp7fc"",""'LC-2 BOM'!C2:AF1000""),AB$1,FALSE)"),"WFF LC-2 GN2 HVAC/ECS - MP-109")</f>
        <v>WFF LC-2 GN2 HVAC/ECS - MP-109</v>
      </c>
      <c r="AD264" s="40" t="str">
        <f ca="1">IFERROR(__xludf.DUMMYFUNCTION("VLOOKUP($D461,IMPORTRANGE(""1F5N2lheBqU_ssv2fEg7XSiyl0_Jtf24RQubw3IWp7fc"",""'LC-2 BOM'!C2:AF1000""),AB$1,FALSE)"),"WFF LC-2 GN2 HVAC/ECS - MP-109")</f>
        <v>WFF LC-2 GN2 HVAC/ECS - MP-109</v>
      </c>
      <c r="AE264" s="40" t="str">
        <f ca="1">IFERROR(__xludf.DUMMYFUNCTION("VLOOKUP($D461,IMPORTRANGE(""1F5N2lheBqU_ssv2fEg7XSiyl0_Jtf24RQubw3IWp7fc"",""'LC-2 BOM'!C2:AF1000""),AB$1,FALSE)"),"WFF LC-2 GN2 HVAC/ECS - MP-109")</f>
        <v>WFF LC-2 GN2 HVAC/ECS - MP-109</v>
      </c>
      <c r="AF264" s="40" t="str">
        <f ca="1">IFERROR(__xludf.DUMMYFUNCTION("VLOOKUP($D461,IMPORTRANGE(""1F5N2lheBqU_ssv2fEg7XSiyl0_Jtf24RQubw3IWp7fc"",""'LC-2 BOM'!C2:AF1000""),AB$1,FALSE)"),"WFF LC-2 GN2 HVAC/ECS - MP-109")</f>
        <v>WFF LC-2 GN2 HVAC/ECS - MP-109</v>
      </c>
      <c r="AG264" s="40" t="str">
        <f ca="1">IFERROR(__xludf.DUMMYFUNCTION("VLOOKUP($D461,IMPORTRANGE(""1F5N2lheBqU_ssv2fEg7XSiyl0_Jtf24RQubw3IWp7fc"",""'LC-2 BOM'!C2:AF1000""),AB$1,FALSE)"),"WFF LC-2 GN2 HVAC/ECS - MP-109")</f>
        <v>WFF LC-2 GN2 HVAC/ECS - MP-109</v>
      </c>
      <c r="AH264" s="40" t="str">
        <f ca="1">IFERROR(__xludf.DUMMYFUNCTION("VLOOKUP($D461,IMPORTRANGE(""1F5N2lheBqU_ssv2fEg7XSiyl0_Jtf24RQubw3IWp7fc"",""'LC-2 BOM'!C2:AF1000""),AB$1,FALSE)"),"WFF LC-2 GN2 HVAC/ECS - MP-109")</f>
        <v>WFF LC-2 GN2 HVAC/ECS - MP-109</v>
      </c>
      <c r="AI264" s="40" t="str">
        <f ca="1">IFERROR(__xludf.DUMMYFUNCTION("VLOOKUP($D461,IMPORTRANGE(""1F5N2lheBqU_ssv2fEg7XSiyl0_Jtf24RQubw3IWp7fc"",""'LC-2 BOM'!C2:AF1000""),AB$1,FALSE)"),"WFF LC-2 GN2 HVAC/ECS - MP-109")</f>
        <v>WFF LC-2 GN2 HVAC/ECS - MP-109</v>
      </c>
      <c r="AJ264" s="40" t="str">
        <f ca="1">IFERROR(__xludf.DUMMYFUNCTION("VLOOKUP($D461,IMPORTRANGE(""1F5N2lheBqU_ssv2fEg7XSiyl0_Jtf24RQubw3IWp7fc"",""'LC-2 BOM'!C2:AF1000""),AB$1,FALSE)"),"WFF LC-2 GN2 HVAC/ECS - MP-109")</f>
        <v>WFF LC-2 GN2 HVAC/ECS - MP-109</v>
      </c>
      <c r="AK264" s="40" t="str">
        <f ca="1">IFERROR(__xludf.DUMMYFUNCTION("VLOOKUP($D461,IMPORTRANGE(""1F5N2lheBqU_ssv2fEg7XSiyl0_Jtf24RQubw3IWp7fc"",""'LC-2 BOM'!C2:AF1000""),AB$1,FALSE)"),"WFF LC-2 GN2 HVAC/ECS - MP-109")</f>
        <v>WFF LC-2 GN2 HVAC/ECS - MP-109</v>
      </c>
      <c r="AL264" s="40" t="str">
        <f ca="1">IFERROR(__xludf.DUMMYFUNCTION("VLOOKUP($D461,IMPORTRANGE(""1F5N2lheBqU_ssv2fEg7XSiyl0_Jtf24RQubw3IWp7fc"",""'LC-2 BOM'!C2:AF1000""),AB$1,FALSE)"),"WFF LC-2 GN2 HVAC/ECS - MP-109")</f>
        <v>WFF LC-2 GN2 HVAC/ECS - MP-109</v>
      </c>
      <c r="AM264" s="40" t="str">
        <f ca="1">IFERROR(__xludf.DUMMYFUNCTION("VLOOKUP($D461,IMPORTRANGE(""1F5N2lheBqU_ssv2fEg7XSiyl0_Jtf24RQubw3IWp7fc"",""'LC-2 BOM'!C2:AF1000""),AB$1,FALSE)"),"WFF LC-2 GN2 HVAC/ECS - MP-109")</f>
        <v>WFF LC-2 GN2 HVAC/ECS - MP-109</v>
      </c>
      <c r="AN264" s="40" t="str">
        <f ca="1">IFERROR(__xludf.DUMMYFUNCTION("VLOOKUP($D461,IMPORTRANGE(""1F5N2lheBqU_ssv2fEg7XSiyl0_Jtf24RQubw3IWp7fc"",""'LC-2 BOM'!C2:AF1000""),AB$1,FALSE)"),"WFF LC-2 GN2 HVAC/ECS - MP-109")</f>
        <v>WFF LC-2 GN2 HVAC/ECS - MP-109</v>
      </c>
      <c r="AO264" s="40" t="str">
        <f ca="1">IFERROR(__xludf.DUMMYFUNCTION("VLOOKUP($D461,IMPORTRANGE(""1F5N2lheBqU_ssv2fEg7XSiyl0_Jtf24RQubw3IWp7fc"",""'LC-2 BOM'!C2:AF1000""),AB$1,FALSE)"),"WFF LC-2 GN2 HVAC/ECS - MP-109")</f>
        <v>WFF LC-2 GN2 HVAC/ECS - MP-109</v>
      </c>
      <c r="AP264" s="40" t="str">
        <f ca="1">IFERROR(__xludf.DUMMYFUNCTION("VLOOKUP($D461,IMPORTRANGE(""1F5N2lheBqU_ssv2fEg7XSiyl0_Jtf24RQubw3IWp7fc"",""'LC-2 BOM'!C2:AF1000""),AB$1,FALSE)"),"WFF LC-2 GN2 HVAC/ECS - MP-109")</f>
        <v>WFF LC-2 GN2 HVAC/ECS - MP-109</v>
      </c>
      <c r="AQ264" s="40" t="str">
        <f ca="1">IFERROR(__xludf.DUMMYFUNCTION("VLOOKUP($D461,IMPORTRANGE(""1F5N2lheBqU_ssv2fEg7XSiyl0_Jtf24RQubw3IWp7fc"",""'LC-2 BOM'!C2:AF1000""),AB$1,FALSE)"),"WFF LC-2 GN2 HVAC/ECS - MP-109")</f>
        <v>WFF LC-2 GN2 HVAC/ECS - MP-109</v>
      </c>
      <c r="AR264" s="40" t="str">
        <f ca="1">IFERROR(__xludf.DUMMYFUNCTION("VLOOKUP($D461,IMPORTRANGE(""1F5N2lheBqU_ssv2fEg7XSiyl0_Jtf24RQubw3IWp7fc"",""'LC-2 BOM'!C2:AF1000""),AB$1,FALSE)"),"WFF LC-2 GN2 HVAC/ECS - MP-109")</f>
        <v>WFF LC-2 GN2 HVAC/ECS - MP-109</v>
      </c>
      <c r="AS264" s="40" t="str">
        <f ca="1">IFERROR(__xludf.DUMMYFUNCTION("VLOOKUP($D461,IMPORTRANGE(""1F5N2lheBqU_ssv2fEg7XSiyl0_Jtf24RQubw3IWp7fc"",""'LC-2 BOM'!C2:AF1000""),AB$1,FALSE)"),"WFF LC-2 GN2 HVAC/ECS - MP-109")</f>
        <v>WFF LC-2 GN2 HVAC/ECS - MP-109</v>
      </c>
      <c r="AT264" s="40" t="str">
        <f ca="1">IFERROR(__xludf.DUMMYFUNCTION("VLOOKUP($D461,IMPORTRANGE(""1F5N2lheBqU_ssv2fEg7XSiyl0_Jtf24RQubw3IWp7fc"",""'LC-2 BOM'!C2:AF1000""),AB$1,FALSE)"),"WFF LC-2 GN2 HVAC/ECS - MP-109")</f>
        <v>WFF LC-2 GN2 HVAC/ECS - MP-109</v>
      </c>
      <c r="AU264" s="40" t="str">
        <f ca="1">IFERROR(__xludf.DUMMYFUNCTION("VLOOKUP($D461,IMPORTRANGE(""1F5N2lheBqU_ssv2fEg7XSiyl0_Jtf24RQubw3IWp7fc"",""'LC-2 BOM'!C2:AF1000""),AB$1,FALSE)"),"WFF LC-2 GN2 HVAC/ECS - MP-109")</f>
        <v>WFF LC-2 GN2 HVAC/ECS - MP-109</v>
      </c>
      <c r="AV264" s="40" t="str">
        <f ca="1">IFERROR(__xludf.DUMMYFUNCTION("VLOOKUP($D461,IMPORTRANGE(""1F5N2lheBqU_ssv2fEg7XSiyl0_Jtf24RQubw3IWp7fc"",""'LC-2 BOM'!C2:AF1000""),AB$1,FALSE)"),"WFF LC-2 GN2 HVAC/ECS - MP-109")</f>
        <v>WFF LC-2 GN2 HVAC/ECS - MP-109</v>
      </c>
      <c r="AW264" s="40" t="str">
        <f ca="1">IFERROR(__xludf.DUMMYFUNCTION("VLOOKUP($D461,IMPORTRANGE(""1F5N2lheBqU_ssv2fEg7XSiyl0_Jtf24RQubw3IWp7fc"",""'LC-2 BOM'!C2:AF1000""),AB$1,FALSE)"),"WFF LC-2 GN2 HVAC/ECS - MP-109")</f>
        <v>WFF LC-2 GN2 HVAC/ECS - MP-109</v>
      </c>
      <c r="AX264" s="40" t="str">
        <f ca="1">IFERROR(__xludf.DUMMYFUNCTION("VLOOKUP($D461,IMPORTRANGE(""1F5N2lheBqU_ssv2fEg7XSiyl0_Jtf24RQubw3IWp7fc"",""'LC-2 BOM'!C2:AF1000""),AB$1,FALSE)"),"WFF LC-2 GN2 HVAC/ECS - MP-109")</f>
        <v>WFF LC-2 GN2 HVAC/ECS - MP-109</v>
      </c>
      <c r="AY264" s="40" t="str">
        <f ca="1">IFERROR(__xludf.DUMMYFUNCTION("VLOOKUP($D461,IMPORTRANGE(""1F5N2lheBqU_ssv2fEg7XSiyl0_Jtf24RQubw3IWp7fc"",""'LC-2 BOM'!C2:AF1000""),AB$1,FALSE)"),"WFF LC-2 GN2 HVAC/ECS - MP-109")</f>
        <v>WFF LC-2 GN2 HVAC/ECS - MP-109</v>
      </c>
      <c r="AZ264" s="40" t="str">
        <f ca="1">IFERROR(__xludf.DUMMYFUNCTION("VLOOKUP($D461,IMPORTRANGE(""1F5N2lheBqU_ssv2fEg7XSiyl0_Jtf24RQubw3IWp7fc"",""'LC-2 BOM'!C2:AF1000""),AB$1,FALSE)"),"WFF LC-2 GN2 HVAC/ECS - MP-109")</f>
        <v>WFF LC-2 GN2 HVAC/ECS - MP-109</v>
      </c>
      <c r="BA264" s="40" t="str">
        <f ca="1">IFERROR(__xludf.DUMMYFUNCTION("VLOOKUP($D461,IMPORTRANGE(""1F5N2lheBqU_ssv2fEg7XSiyl0_Jtf24RQubw3IWp7fc"",""'LC-2 BOM'!C2:AF1000""),AB$1,FALSE)"),"WFF LC-2 GN2 HVAC/ECS - MP-109")</f>
        <v>WFF LC-2 GN2 HVAC/ECS - MP-109</v>
      </c>
    </row>
    <row r="265" spans="1:53" ht="14.25">
      <c r="A265" s="119" t="str">
        <f>CONCATENATE(VLOOKUP(E265,Systems,2,FALSE),"-",VLOOKUP(F265,Subsystems,2,FALSE),"-",VLOOKUP(G265,Components,2,FALSE),"-",VLOOKUP(R265,Metrics,2,FALSE),"-",B265)</f>
        <v>HVAC-FAR-RTD-Ts-116</v>
      </c>
      <c r="B265" s="100">
        <v>116</v>
      </c>
      <c r="C265" s="99" t="s">
        <v>680</v>
      </c>
      <c r="D265" s="168" t="s">
        <v>681</v>
      </c>
      <c r="E265" s="273" t="s">
        <v>431</v>
      </c>
      <c r="F265" s="273" t="s">
        <v>432</v>
      </c>
      <c r="G265" s="99" t="s">
        <v>81</v>
      </c>
      <c r="H265" s="99" t="s">
        <v>348</v>
      </c>
      <c r="I265" s="100" t="str">
        <f>VLOOKUP(L265,InterfaceCards,2,FALSE)</f>
        <v>N4</v>
      </c>
      <c r="J265" s="39" t="str">
        <f>VLOOKUP(I265,'REF - Interface Cards'!$F$2:$G$11,2,FALSE)</f>
        <v>CB5</v>
      </c>
      <c r="K265" s="267">
        <f>VLOOKUP(L265,InterfaceCards,3,FALSE)</f>
        <v>4</v>
      </c>
      <c r="L265" s="99" t="s">
        <v>374</v>
      </c>
      <c r="M265" s="99" t="s">
        <v>350</v>
      </c>
      <c r="N265" s="96" t="s">
        <v>351</v>
      </c>
      <c r="O265" s="99" t="s">
        <v>248</v>
      </c>
      <c r="P265" s="205"/>
      <c r="Q265" s="205"/>
      <c r="R265" s="268" t="s">
        <v>352</v>
      </c>
      <c r="S265" s="119" t="s">
        <v>353</v>
      </c>
      <c r="T265" s="100"/>
      <c r="U265" s="205"/>
      <c r="V265" s="205" t="b">
        <v>0</v>
      </c>
      <c r="W265" s="115" t="str">
        <f>CONCATENATE(L265,":",N265)</f>
        <v>RTD4:EX0+,RTD0+,RTD0-,COM0</v>
      </c>
      <c r="X265" s="40" t="str">
        <f ca="1">IFERROR(__xludf.DUMMYFUNCTION("VLOOKUP($D475,IMPORTRANGE(""1F5N2lheBqU_ssv2fEg7XSiyl0_Jtf24RQubw3IWp7fc"",""'LC-2 BOM'!C2:AF1000""),X$1,FALSE)"),"04C706")</f>
        <v>04C706</v>
      </c>
      <c r="Y265" s="40" t="str">
        <f ca="1">IFERROR(__xludf.DUMMYFUNCTION("VLOOKUP($D580,IMPORTRANGE(""1F5N2lheBqU_ssv2fEg7XSiyl0_Jtf24RQubw3IWp7fc"",""'LC-2 BOM'!C2:AF900""),Y$1,FALSE)"),"Sensor, Temperature")</f>
        <v>Sensor, Temperature</v>
      </c>
      <c r="Z265" s="40" t="str">
        <f ca="1">IFERROR(__xludf.DUMMYFUNCTION("VLOOKUP($D580,IMPORTRANGE(""1F5N2lheBqU_ssv2fEg7XSiyl0_Jtf24RQubw3IWp7fc"",""'LC-2 BOM'!C2:AF900""),Y$1,FALSE)"),"Sensor, Temperature")</f>
        <v>Sensor, Temperature</v>
      </c>
      <c r="AA265" s="40" t="str">
        <f ca="1">IFERROR(__xludf.DUMMYFUNCTION("VLOOKUP($D580,IMPORTRANGE(""1F5N2lheBqU_ssv2fEg7XSiyl0_Jtf24RQubw3IWp7fc"",""'LC-2 BOM'!C2:AF900""),Y$1,FALSE)"),"Sensor, Temperature")</f>
        <v>Sensor, Temperature</v>
      </c>
      <c r="AB265" s="40" t="str">
        <f ca="1">IFERROR(__xludf.DUMMYFUNCTION("VLOOKUP($D580,IMPORTRANGE(""1F5N2lheBqU_ssv2fEg7XSiyl0_Jtf24RQubw3IWp7fc"",""'LC-2 BOM'!C2:AF1000""),AB$1,FALSE)"),"WFF LC-2 GN2 HVAC/ECS - MP-109")</f>
        <v>WFF LC-2 GN2 HVAC/ECS - MP-109</v>
      </c>
      <c r="AC265" s="40" t="str">
        <f ca="1">IFERROR(__xludf.DUMMYFUNCTION("VLOOKUP($D580,IMPORTRANGE(""1F5N2lheBqU_ssv2fEg7XSiyl0_Jtf24RQubw3IWp7fc"",""'LC-2 BOM'!C2:AF1000""),AB$1,FALSE)"),"WFF LC-2 GN2 HVAC/ECS - MP-109")</f>
        <v>WFF LC-2 GN2 HVAC/ECS - MP-109</v>
      </c>
      <c r="AD265" s="40" t="str">
        <f ca="1">IFERROR(__xludf.DUMMYFUNCTION("VLOOKUP($D580,IMPORTRANGE(""1F5N2lheBqU_ssv2fEg7XSiyl0_Jtf24RQubw3IWp7fc"",""'LC-2 BOM'!C2:AF1000""),AB$1,FALSE)"),"WFF LC-2 GN2 HVAC/ECS - MP-109")</f>
        <v>WFF LC-2 GN2 HVAC/ECS - MP-109</v>
      </c>
      <c r="AE265" s="40" t="str">
        <f ca="1">IFERROR(__xludf.DUMMYFUNCTION("VLOOKUP($D580,IMPORTRANGE(""1F5N2lheBqU_ssv2fEg7XSiyl0_Jtf24RQubw3IWp7fc"",""'LC-2 BOM'!C2:AF1000""),AB$1,FALSE)"),"WFF LC-2 GN2 HVAC/ECS - MP-109")</f>
        <v>WFF LC-2 GN2 HVAC/ECS - MP-109</v>
      </c>
      <c r="AF265" s="40" t="str">
        <f ca="1">IFERROR(__xludf.DUMMYFUNCTION("VLOOKUP($D580,IMPORTRANGE(""1F5N2lheBqU_ssv2fEg7XSiyl0_Jtf24RQubw3IWp7fc"",""'LC-2 BOM'!C2:AF1000""),AB$1,FALSE)"),"WFF LC-2 GN2 HVAC/ECS - MP-109")</f>
        <v>WFF LC-2 GN2 HVAC/ECS - MP-109</v>
      </c>
      <c r="AG265" s="40" t="str">
        <f ca="1">IFERROR(__xludf.DUMMYFUNCTION("VLOOKUP($D580,IMPORTRANGE(""1F5N2lheBqU_ssv2fEg7XSiyl0_Jtf24RQubw3IWp7fc"",""'LC-2 BOM'!C2:AF1000""),AB$1,FALSE)"),"WFF LC-2 GN2 HVAC/ECS - MP-109")</f>
        <v>WFF LC-2 GN2 HVAC/ECS - MP-109</v>
      </c>
      <c r="AH265" s="40" t="str">
        <f ca="1">IFERROR(__xludf.DUMMYFUNCTION("VLOOKUP($D580,IMPORTRANGE(""1F5N2lheBqU_ssv2fEg7XSiyl0_Jtf24RQubw3IWp7fc"",""'LC-2 BOM'!C2:AF1000""),AB$1,FALSE)"),"WFF LC-2 GN2 HVAC/ECS - MP-109")</f>
        <v>WFF LC-2 GN2 HVAC/ECS - MP-109</v>
      </c>
      <c r="AI265" s="40" t="str">
        <f ca="1">IFERROR(__xludf.DUMMYFUNCTION("VLOOKUP($D580,IMPORTRANGE(""1F5N2lheBqU_ssv2fEg7XSiyl0_Jtf24RQubw3IWp7fc"",""'LC-2 BOM'!C2:AF1000""),AB$1,FALSE)"),"WFF LC-2 GN2 HVAC/ECS - MP-109")</f>
        <v>WFF LC-2 GN2 HVAC/ECS - MP-109</v>
      </c>
      <c r="AJ265" s="40" t="str">
        <f ca="1">IFERROR(__xludf.DUMMYFUNCTION("VLOOKUP($D580,IMPORTRANGE(""1F5N2lheBqU_ssv2fEg7XSiyl0_Jtf24RQubw3IWp7fc"",""'LC-2 BOM'!C2:AF1000""),AB$1,FALSE)"),"WFF LC-2 GN2 HVAC/ECS - MP-109")</f>
        <v>WFF LC-2 GN2 HVAC/ECS - MP-109</v>
      </c>
      <c r="AK265" s="40" t="str">
        <f ca="1">IFERROR(__xludf.DUMMYFUNCTION("VLOOKUP($D580,IMPORTRANGE(""1F5N2lheBqU_ssv2fEg7XSiyl0_Jtf24RQubw3IWp7fc"",""'LC-2 BOM'!C2:AF1000""),AB$1,FALSE)"),"WFF LC-2 GN2 HVAC/ECS - MP-109")</f>
        <v>WFF LC-2 GN2 HVAC/ECS - MP-109</v>
      </c>
      <c r="AL265" s="40" t="str">
        <f ca="1">IFERROR(__xludf.DUMMYFUNCTION("VLOOKUP($D580,IMPORTRANGE(""1F5N2lheBqU_ssv2fEg7XSiyl0_Jtf24RQubw3IWp7fc"",""'LC-2 BOM'!C2:AF1000""),AB$1,FALSE)"),"WFF LC-2 GN2 HVAC/ECS - MP-109")</f>
        <v>WFF LC-2 GN2 HVAC/ECS - MP-109</v>
      </c>
      <c r="AM265" s="40" t="str">
        <f ca="1">IFERROR(__xludf.DUMMYFUNCTION("VLOOKUP($D580,IMPORTRANGE(""1F5N2lheBqU_ssv2fEg7XSiyl0_Jtf24RQubw3IWp7fc"",""'LC-2 BOM'!C2:AF1000""),AB$1,FALSE)"),"WFF LC-2 GN2 HVAC/ECS - MP-109")</f>
        <v>WFF LC-2 GN2 HVAC/ECS - MP-109</v>
      </c>
      <c r="AN265" s="40" t="str">
        <f ca="1">IFERROR(__xludf.DUMMYFUNCTION("VLOOKUP($D580,IMPORTRANGE(""1F5N2lheBqU_ssv2fEg7XSiyl0_Jtf24RQubw3IWp7fc"",""'LC-2 BOM'!C2:AF1000""),AB$1,FALSE)"),"WFF LC-2 GN2 HVAC/ECS - MP-109")</f>
        <v>WFF LC-2 GN2 HVAC/ECS - MP-109</v>
      </c>
      <c r="AO265" s="40" t="str">
        <f ca="1">IFERROR(__xludf.DUMMYFUNCTION("VLOOKUP($D580,IMPORTRANGE(""1F5N2lheBqU_ssv2fEg7XSiyl0_Jtf24RQubw3IWp7fc"",""'LC-2 BOM'!C2:AF1000""),AB$1,FALSE)"),"WFF LC-2 GN2 HVAC/ECS - MP-109")</f>
        <v>WFF LC-2 GN2 HVAC/ECS - MP-109</v>
      </c>
      <c r="AP265" s="40" t="str">
        <f ca="1">IFERROR(__xludf.DUMMYFUNCTION("VLOOKUP($D580,IMPORTRANGE(""1F5N2lheBqU_ssv2fEg7XSiyl0_Jtf24RQubw3IWp7fc"",""'LC-2 BOM'!C2:AF1000""),AB$1,FALSE)"),"WFF LC-2 GN2 HVAC/ECS - MP-109")</f>
        <v>WFF LC-2 GN2 HVAC/ECS - MP-109</v>
      </c>
      <c r="AQ265" s="40" t="str">
        <f ca="1">IFERROR(__xludf.DUMMYFUNCTION("VLOOKUP($D580,IMPORTRANGE(""1F5N2lheBqU_ssv2fEg7XSiyl0_Jtf24RQubw3IWp7fc"",""'LC-2 BOM'!C2:AF1000""),AB$1,FALSE)"),"WFF LC-2 GN2 HVAC/ECS - MP-109")</f>
        <v>WFF LC-2 GN2 HVAC/ECS - MP-109</v>
      </c>
      <c r="AR265" s="40" t="str">
        <f ca="1">IFERROR(__xludf.DUMMYFUNCTION("VLOOKUP($D580,IMPORTRANGE(""1F5N2lheBqU_ssv2fEg7XSiyl0_Jtf24RQubw3IWp7fc"",""'LC-2 BOM'!C2:AF1000""),AB$1,FALSE)"),"WFF LC-2 GN2 HVAC/ECS - MP-109")</f>
        <v>WFF LC-2 GN2 HVAC/ECS - MP-109</v>
      </c>
      <c r="AS265" s="40" t="str">
        <f ca="1">IFERROR(__xludf.DUMMYFUNCTION("VLOOKUP($D580,IMPORTRANGE(""1F5N2lheBqU_ssv2fEg7XSiyl0_Jtf24RQubw3IWp7fc"",""'LC-2 BOM'!C2:AF1000""),AB$1,FALSE)"),"WFF LC-2 GN2 HVAC/ECS - MP-109")</f>
        <v>WFF LC-2 GN2 HVAC/ECS - MP-109</v>
      </c>
      <c r="AT265" s="40" t="str">
        <f ca="1">IFERROR(__xludf.DUMMYFUNCTION("VLOOKUP($D580,IMPORTRANGE(""1F5N2lheBqU_ssv2fEg7XSiyl0_Jtf24RQubw3IWp7fc"",""'LC-2 BOM'!C2:AF1000""),AB$1,FALSE)"),"WFF LC-2 GN2 HVAC/ECS - MP-109")</f>
        <v>WFF LC-2 GN2 HVAC/ECS - MP-109</v>
      </c>
      <c r="AU265" s="40" t="str">
        <f ca="1">IFERROR(__xludf.DUMMYFUNCTION("VLOOKUP($D580,IMPORTRANGE(""1F5N2lheBqU_ssv2fEg7XSiyl0_Jtf24RQubw3IWp7fc"",""'LC-2 BOM'!C2:AF1000""),AB$1,FALSE)"),"WFF LC-2 GN2 HVAC/ECS - MP-109")</f>
        <v>WFF LC-2 GN2 HVAC/ECS - MP-109</v>
      </c>
      <c r="AV265" s="40" t="str">
        <f ca="1">IFERROR(__xludf.DUMMYFUNCTION("VLOOKUP($D580,IMPORTRANGE(""1F5N2lheBqU_ssv2fEg7XSiyl0_Jtf24RQubw3IWp7fc"",""'LC-2 BOM'!C2:AF1000""),AB$1,FALSE)"),"WFF LC-2 GN2 HVAC/ECS - MP-109")</f>
        <v>WFF LC-2 GN2 HVAC/ECS - MP-109</v>
      </c>
      <c r="AW265" s="40" t="str">
        <f ca="1">IFERROR(__xludf.DUMMYFUNCTION("VLOOKUP($D580,IMPORTRANGE(""1F5N2lheBqU_ssv2fEg7XSiyl0_Jtf24RQubw3IWp7fc"",""'LC-2 BOM'!C2:AF1000""),AB$1,FALSE)"),"WFF LC-2 GN2 HVAC/ECS - MP-109")</f>
        <v>WFF LC-2 GN2 HVAC/ECS - MP-109</v>
      </c>
      <c r="AX265" s="40" t="str">
        <f ca="1">IFERROR(__xludf.DUMMYFUNCTION("VLOOKUP($D580,IMPORTRANGE(""1F5N2lheBqU_ssv2fEg7XSiyl0_Jtf24RQubw3IWp7fc"",""'LC-2 BOM'!C2:AF1000""),AB$1,FALSE)"),"WFF LC-2 GN2 HVAC/ECS - MP-109")</f>
        <v>WFF LC-2 GN2 HVAC/ECS - MP-109</v>
      </c>
      <c r="AY265" s="40" t="str">
        <f ca="1">IFERROR(__xludf.DUMMYFUNCTION("VLOOKUP($D580,IMPORTRANGE(""1F5N2lheBqU_ssv2fEg7XSiyl0_Jtf24RQubw3IWp7fc"",""'LC-2 BOM'!C2:AF1000""),AB$1,FALSE)"),"WFF LC-2 GN2 HVAC/ECS - MP-109")</f>
        <v>WFF LC-2 GN2 HVAC/ECS - MP-109</v>
      </c>
      <c r="AZ265" s="40" t="str">
        <f ca="1">IFERROR(__xludf.DUMMYFUNCTION("VLOOKUP($D580,IMPORTRANGE(""1F5N2lheBqU_ssv2fEg7XSiyl0_Jtf24RQubw3IWp7fc"",""'LC-2 BOM'!C2:AF1000""),AB$1,FALSE)"),"WFF LC-2 GN2 HVAC/ECS - MP-109")</f>
        <v>WFF LC-2 GN2 HVAC/ECS - MP-109</v>
      </c>
      <c r="BA265" s="40" t="str">
        <f ca="1">IFERROR(__xludf.DUMMYFUNCTION("VLOOKUP($D580,IMPORTRANGE(""1F5N2lheBqU_ssv2fEg7XSiyl0_Jtf24RQubw3IWp7fc"",""'LC-2 BOM'!C2:AF1000""),AB$1,FALSE)"),"WFF LC-2 GN2 HVAC/ECS - MP-109")</f>
        <v>WFF LC-2 GN2 HVAC/ECS - MP-109</v>
      </c>
    </row>
    <row r="266" spans="1:53" ht="14.25">
      <c r="A266" s="119" t="str">
        <f>CONCATENATE(VLOOKUP(E266,Systems,2,FALSE),"-",VLOOKUP(F266,Subsystems,2,FALSE),"-",VLOOKUP(G266,Components,2,FALSE),"-",VLOOKUP(R266,Metrics,2,FALSE),"-",B266)</f>
        <v>FARU-FAR-TC-Ts-614</v>
      </c>
      <c r="B266" s="99">
        <v>614</v>
      </c>
      <c r="C266" s="99" t="s">
        <v>682</v>
      </c>
      <c r="D266" s="119" t="s">
        <v>683</v>
      </c>
      <c r="E266" s="99" t="s">
        <v>684</v>
      </c>
      <c r="F266" s="99" t="s">
        <v>432</v>
      </c>
      <c r="G266" s="99" t="s">
        <v>685</v>
      </c>
      <c r="H266" s="99" t="s">
        <v>348</v>
      </c>
      <c r="I266" s="100" t="str">
        <f>VLOOKUP(L266,InterfaceCards,2,FALSE)</f>
        <v>N4</v>
      </c>
      <c r="J266" s="39" t="str">
        <f>VLOOKUP(I266,'REF - Interface Cards'!$F$2:$G$11,2,FALSE)</f>
        <v>CB5</v>
      </c>
      <c r="K266" s="267">
        <f>VLOOKUP(L266,InterfaceCards,3,FALSE)</f>
        <v>5</v>
      </c>
      <c r="L266" s="99" t="s">
        <v>686</v>
      </c>
      <c r="M266" s="99" t="s">
        <v>350</v>
      </c>
      <c r="N266" s="96" t="s">
        <v>351</v>
      </c>
      <c r="O266" s="99" t="s">
        <v>248</v>
      </c>
      <c r="P266" s="99" t="s">
        <v>248</v>
      </c>
      <c r="Q266" s="99" t="s">
        <v>249</v>
      </c>
      <c r="R266" s="119" t="s">
        <v>352</v>
      </c>
      <c r="S266" s="119"/>
      <c r="T266" s="99"/>
      <c r="U266" s="205"/>
      <c r="V266" s="205" t="b">
        <v>0</v>
      </c>
      <c r="W266" s="115" t="str">
        <f>CONCATENATE(L266,":",N266)</f>
        <v>RTD6:EX0+,RTD0+,RTD0-,COM0</v>
      </c>
      <c r="X266" s="40" t="str">
        <f ca="1">IFERROR(__xludf.DUMMYFUNCTION("VLOOKUP($D475,IMPORTRANGE(""1F5N2lheBqU_ssv2fEg7XSiyl0_Jtf24RQubw3IWp7fc"",""'LC-2 BOM'!C2:AF1000""),X$1,FALSE)"),"04C706")</f>
        <v>04C706</v>
      </c>
      <c r="Y266" s="40" t="str">
        <f ca="1">IFERROR(__xludf.DUMMYFUNCTION("VLOOKUP($D588,IMPORTRANGE(""1F5N2lheBqU_ssv2fEg7XSiyl0_Jtf24RQubw3IWp7fc"",""'LC-2 BOM'!C2:AF900""),Y$1,FALSE)"),"#N/A")</f>
        <v>#N/A</v>
      </c>
      <c r="Z266" s="40" t="str">
        <f ca="1">IFERROR(__xludf.DUMMYFUNCTION("VLOOKUP($D588,IMPORTRANGE(""1F5N2lheBqU_ssv2fEg7XSiyl0_Jtf24RQubw3IWp7fc"",""'LC-2 BOM'!C2:AF900""),Y$1,FALSE)"),"#N/A")</f>
        <v>#N/A</v>
      </c>
      <c r="AA266" s="40" t="str">
        <f ca="1">IFERROR(__xludf.DUMMYFUNCTION("VLOOKUP($D588,IMPORTRANGE(""1F5N2lheBqU_ssv2fEg7XSiyl0_Jtf24RQubw3IWp7fc"",""'LC-2 BOM'!C2:AF900""),Y$1,FALSE)"),"#N/A")</f>
        <v>#N/A</v>
      </c>
      <c r="AB266" s="40" t="str">
        <f ca="1">IFERROR(__xludf.DUMMYFUNCTION("VLOOKUP($D588,IMPORTRANGE(""1F5N2lheBqU_ssv2fEg7XSiyl0_Jtf24RQubw3IWp7fc"",""'LC-2 BOM'!C2:AF1000""),AB$1,FALSE)"),"#N/A")</f>
        <v>#N/A</v>
      </c>
      <c r="AC266" s="40" t="str">
        <f ca="1">IFERROR(__xludf.DUMMYFUNCTION("VLOOKUP($D588,IMPORTRANGE(""1F5N2lheBqU_ssv2fEg7XSiyl0_Jtf24RQubw3IWp7fc"",""'LC-2 BOM'!C2:AF1000""),AB$1,FALSE)"),"#N/A")</f>
        <v>#N/A</v>
      </c>
      <c r="AD266" s="40" t="str">
        <f ca="1">IFERROR(__xludf.DUMMYFUNCTION("VLOOKUP($D588,IMPORTRANGE(""1F5N2lheBqU_ssv2fEg7XSiyl0_Jtf24RQubw3IWp7fc"",""'LC-2 BOM'!C2:AF1000""),AB$1,FALSE)"),"#N/A")</f>
        <v>#N/A</v>
      </c>
      <c r="AE266" s="40" t="str">
        <f ca="1">IFERROR(__xludf.DUMMYFUNCTION("VLOOKUP($D588,IMPORTRANGE(""1F5N2lheBqU_ssv2fEg7XSiyl0_Jtf24RQubw3IWp7fc"",""'LC-2 BOM'!C2:AF1000""),AB$1,FALSE)"),"#N/A")</f>
        <v>#N/A</v>
      </c>
      <c r="AF266" s="40" t="str">
        <f ca="1">IFERROR(__xludf.DUMMYFUNCTION("VLOOKUP($D588,IMPORTRANGE(""1F5N2lheBqU_ssv2fEg7XSiyl0_Jtf24RQubw3IWp7fc"",""'LC-2 BOM'!C2:AF1000""),AB$1,FALSE)"),"#N/A")</f>
        <v>#N/A</v>
      </c>
      <c r="AG266" s="40" t="str">
        <f ca="1">IFERROR(__xludf.DUMMYFUNCTION("VLOOKUP($D588,IMPORTRANGE(""1F5N2lheBqU_ssv2fEg7XSiyl0_Jtf24RQubw3IWp7fc"",""'LC-2 BOM'!C2:AF1000""),AB$1,FALSE)"),"#N/A")</f>
        <v>#N/A</v>
      </c>
      <c r="AH266" s="40" t="str">
        <f ca="1">IFERROR(__xludf.DUMMYFUNCTION("VLOOKUP($D588,IMPORTRANGE(""1F5N2lheBqU_ssv2fEg7XSiyl0_Jtf24RQubw3IWp7fc"",""'LC-2 BOM'!C2:AF1000""),AB$1,FALSE)"),"#N/A")</f>
        <v>#N/A</v>
      </c>
      <c r="AI266" s="40" t="str">
        <f ca="1">IFERROR(__xludf.DUMMYFUNCTION("VLOOKUP($D588,IMPORTRANGE(""1F5N2lheBqU_ssv2fEg7XSiyl0_Jtf24RQubw3IWp7fc"",""'LC-2 BOM'!C2:AF1000""),AB$1,FALSE)"),"#N/A")</f>
        <v>#N/A</v>
      </c>
      <c r="AJ266" s="40" t="str">
        <f ca="1">IFERROR(__xludf.DUMMYFUNCTION("VLOOKUP($D588,IMPORTRANGE(""1F5N2lheBqU_ssv2fEg7XSiyl0_Jtf24RQubw3IWp7fc"",""'LC-2 BOM'!C2:AF1000""),AB$1,FALSE)"),"#N/A")</f>
        <v>#N/A</v>
      </c>
      <c r="AK266" s="40" t="str">
        <f ca="1">IFERROR(__xludf.DUMMYFUNCTION("VLOOKUP($D588,IMPORTRANGE(""1F5N2lheBqU_ssv2fEg7XSiyl0_Jtf24RQubw3IWp7fc"",""'LC-2 BOM'!C2:AF1000""),AB$1,FALSE)"),"#N/A")</f>
        <v>#N/A</v>
      </c>
      <c r="AL266" s="40" t="str">
        <f ca="1">IFERROR(__xludf.DUMMYFUNCTION("VLOOKUP($D588,IMPORTRANGE(""1F5N2lheBqU_ssv2fEg7XSiyl0_Jtf24RQubw3IWp7fc"",""'LC-2 BOM'!C2:AF1000""),AB$1,FALSE)"),"#N/A")</f>
        <v>#N/A</v>
      </c>
      <c r="AM266" s="40" t="str">
        <f ca="1">IFERROR(__xludf.DUMMYFUNCTION("VLOOKUP($D588,IMPORTRANGE(""1F5N2lheBqU_ssv2fEg7XSiyl0_Jtf24RQubw3IWp7fc"",""'LC-2 BOM'!C2:AF1000""),AB$1,FALSE)"),"#N/A")</f>
        <v>#N/A</v>
      </c>
      <c r="AN266" s="40" t="str">
        <f ca="1">IFERROR(__xludf.DUMMYFUNCTION("VLOOKUP($D588,IMPORTRANGE(""1F5N2lheBqU_ssv2fEg7XSiyl0_Jtf24RQubw3IWp7fc"",""'LC-2 BOM'!C2:AF1000""),AB$1,FALSE)"),"#N/A")</f>
        <v>#N/A</v>
      </c>
      <c r="AO266" s="40" t="str">
        <f ca="1">IFERROR(__xludf.DUMMYFUNCTION("VLOOKUP($D588,IMPORTRANGE(""1F5N2lheBqU_ssv2fEg7XSiyl0_Jtf24RQubw3IWp7fc"",""'LC-2 BOM'!C2:AF1000""),AB$1,FALSE)"),"#N/A")</f>
        <v>#N/A</v>
      </c>
      <c r="AP266" s="40" t="str">
        <f ca="1">IFERROR(__xludf.DUMMYFUNCTION("VLOOKUP($D588,IMPORTRANGE(""1F5N2lheBqU_ssv2fEg7XSiyl0_Jtf24RQubw3IWp7fc"",""'LC-2 BOM'!C2:AF1000""),AB$1,FALSE)"),"#N/A")</f>
        <v>#N/A</v>
      </c>
      <c r="AQ266" s="40" t="str">
        <f ca="1">IFERROR(__xludf.DUMMYFUNCTION("VLOOKUP($D588,IMPORTRANGE(""1F5N2lheBqU_ssv2fEg7XSiyl0_Jtf24RQubw3IWp7fc"",""'LC-2 BOM'!C2:AF1000""),AB$1,FALSE)"),"#N/A")</f>
        <v>#N/A</v>
      </c>
      <c r="AR266" s="40" t="str">
        <f ca="1">IFERROR(__xludf.DUMMYFUNCTION("VLOOKUP($D588,IMPORTRANGE(""1F5N2lheBqU_ssv2fEg7XSiyl0_Jtf24RQubw3IWp7fc"",""'LC-2 BOM'!C2:AF1000""),AB$1,FALSE)"),"#N/A")</f>
        <v>#N/A</v>
      </c>
      <c r="AS266" s="40" t="str">
        <f ca="1">IFERROR(__xludf.DUMMYFUNCTION("VLOOKUP($D588,IMPORTRANGE(""1F5N2lheBqU_ssv2fEg7XSiyl0_Jtf24RQubw3IWp7fc"",""'LC-2 BOM'!C2:AF1000""),AB$1,FALSE)"),"#N/A")</f>
        <v>#N/A</v>
      </c>
      <c r="AT266" s="40" t="str">
        <f ca="1">IFERROR(__xludf.DUMMYFUNCTION("VLOOKUP($D588,IMPORTRANGE(""1F5N2lheBqU_ssv2fEg7XSiyl0_Jtf24RQubw3IWp7fc"",""'LC-2 BOM'!C2:AF1000""),AB$1,FALSE)"),"#N/A")</f>
        <v>#N/A</v>
      </c>
      <c r="AU266" s="40" t="str">
        <f ca="1">IFERROR(__xludf.DUMMYFUNCTION("VLOOKUP($D588,IMPORTRANGE(""1F5N2lheBqU_ssv2fEg7XSiyl0_Jtf24RQubw3IWp7fc"",""'LC-2 BOM'!C2:AF1000""),AB$1,FALSE)"),"#N/A")</f>
        <v>#N/A</v>
      </c>
      <c r="AV266" s="40" t="str">
        <f ca="1">IFERROR(__xludf.DUMMYFUNCTION("VLOOKUP($D588,IMPORTRANGE(""1F5N2lheBqU_ssv2fEg7XSiyl0_Jtf24RQubw3IWp7fc"",""'LC-2 BOM'!C2:AF1000""),AB$1,FALSE)"),"#N/A")</f>
        <v>#N/A</v>
      </c>
      <c r="AW266" s="40" t="str">
        <f ca="1">IFERROR(__xludf.DUMMYFUNCTION("VLOOKUP($D588,IMPORTRANGE(""1F5N2lheBqU_ssv2fEg7XSiyl0_Jtf24RQubw3IWp7fc"",""'LC-2 BOM'!C2:AF1000""),AB$1,FALSE)"),"#N/A")</f>
        <v>#N/A</v>
      </c>
      <c r="AX266" s="40" t="str">
        <f ca="1">IFERROR(__xludf.DUMMYFUNCTION("VLOOKUP($D588,IMPORTRANGE(""1F5N2lheBqU_ssv2fEg7XSiyl0_Jtf24RQubw3IWp7fc"",""'LC-2 BOM'!C2:AF1000""),AB$1,FALSE)"),"#N/A")</f>
        <v>#N/A</v>
      </c>
      <c r="AY266" s="40" t="str">
        <f ca="1">IFERROR(__xludf.DUMMYFUNCTION("VLOOKUP($D588,IMPORTRANGE(""1F5N2lheBqU_ssv2fEg7XSiyl0_Jtf24RQubw3IWp7fc"",""'LC-2 BOM'!C2:AF1000""),AB$1,FALSE)"),"#N/A")</f>
        <v>#N/A</v>
      </c>
      <c r="AZ266" s="40" t="str">
        <f ca="1">IFERROR(__xludf.DUMMYFUNCTION("VLOOKUP($D588,IMPORTRANGE(""1F5N2lheBqU_ssv2fEg7XSiyl0_Jtf24RQubw3IWp7fc"",""'LC-2 BOM'!C2:AF1000""),AB$1,FALSE)"),"#N/A")</f>
        <v>#N/A</v>
      </c>
      <c r="BA266" s="40" t="str">
        <f ca="1">IFERROR(__xludf.DUMMYFUNCTION("VLOOKUP($D588,IMPORTRANGE(""1F5N2lheBqU_ssv2fEg7XSiyl0_Jtf24RQubw3IWp7fc"",""'LC-2 BOM'!C2:AF1000""),AB$1,FALSE)"),"#N/A")</f>
        <v>#N/A</v>
      </c>
    </row>
    <row r="267" spans="1:53" ht="14.25">
      <c r="A267" s="119" t="str">
        <f>CONCATENATE(VLOOKUP(E267,Systems,2,FALSE),"-",VLOOKUP(F267,Subsystems,2,FALSE),"-",VLOOKUP(G267,Components,2,FALSE),"-",VLOOKUP(R267,Metrics,2,FALSE),"-",B267)</f>
        <v>FARU-FAR-TC-Ts-615</v>
      </c>
      <c r="B267" s="99">
        <v>615</v>
      </c>
      <c r="C267" s="99" t="s">
        <v>687</v>
      </c>
      <c r="D267" s="119" t="s">
        <v>688</v>
      </c>
      <c r="E267" s="99" t="s">
        <v>684</v>
      </c>
      <c r="F267" s="99" t="s">
        <v>432</v>
      </c>
      <c r="G267" s="99" t="s">
        <v>685</v>
      </c>
      <c r="H267" s="99" t="s">
        <v>348</v>
      </c>
      <c r="I267" s="100" t="str">
        <f>VLOOKUP(L267,InterfaceCards,2,FALSE)</f>
        <v>N4</v>
      </c>
      <c r="J267" s="39" t="str">
        <f>VLOOKUP(I267,'REF - Interface Cards'!$F$2:$G$11,2,FALSE)</f>
        <v>CB5</v>
      </c>
      <c r="K267" s="267">
        <f>VLOOKUP(L267,InterfaceCards,3,FALSE)</f>
        <v>5</v>
      </c>
      <c r="L267" s="99" t="s">
        <v>686</v>
      </c>
      <c r="M267" s="99" t="s">
        <v>358</v>
      </c>
      <c r="N267" s="96" t="s">
        <v>359</v>
      </c>
      <c r="O267" s="99" t="s">
        <v>248</v>
      </c>
      <c r="P267" s="99" t="s">
        <v>248</v>
      </c>
      <c r="Q267" s="99" t="s">
        <v>249</v>
      </c>
      <c r="R267" s="119" t="s">
        <v>352</v>
      </c>
      <c r="S267" s="119"/>
      <c r="T267" s="264"/>
      <c r="U267" s="115"/>
      <c r="V267" s="115" t="b">
        <v>0</v>
      </c>
      <c r="W267" s="115" t="str">
        <f>CONCATENATE(L267,":",N267)</f>
        <v>RTD6:EX1+,RTD1+,RTD1-,COM1</v>
      </c>
      <c r="X267" s="40" t="str">
        <f ca="1">IFERROR(__xludf.DUMMYFUNCTION("VLOOKUP($D475,IMPORTRANGE(""1F5N2lheBqU_ssv2fEg7XSiyl0_Jtf24RQubw3IWp7fc"",""'LC-2 BOM'!C2:AF1000""),X$1,FALSE)"),"04C706")</f>
        <v>04C706</v>
      </c>
      <c r="Y267" s="40" t="str">
        <f ca="1">IFERROR(__xludf.DUMMYFUNCTION("VLOOKUP($D589,IMPORTRANGE(""1F5N2lheBqU_ssv2fEg7XSiyl0_Jtf24RQubw3IWp7fc"",""'LC-2 BOM'!C2:AF900""),Y$1,FALSE)"),"#N/A")</f>
        <v>#N/A</v>
      </c>
      <c r="Z267" s="40" t="str">
        <f ca="1">IFERROR(__xludf.DUMMYFUNCTION("VLOOKUP($D589,IMPORTRANGE(""1F5N2lheBqU_ssv2fEg7XSiyl0_Jtf24RQubw3IWp7fc"",""'LC-2 BOM'!C2:AF900""),Y$1,FALSE)"),"#N/A")</f>
        <v>#N/A</v>
      </c>
      <c r="AA267" s="40" t="str">
        <f ca="1">IFERROR(__xludf.DUMMYFUNCTION("VLOOKUP($D589,IMPORTRANGE(""1F5N2lheBqU_ssv2fEg7XSiyl0_Jtf24RQubw3IWp7fc"",""'LC-2 BOM'!C2:AF900""),Y$1,FALSE)"),"#N/A")</f>
        <v>#N/A</v>
      </c>
      <c r="AB267" s="40" t="str">
        <f ca="1">IFERROR(__xludf.DUMMYFUNCTION("VLOOKUP($D589,IMPORTRANGE(""1F5N2lheBqU_ssv2fEg7XSiyl0_Jtf24RQubw3IWp7fc"",""'LC-2 BOM'!C2:AF1000""),AB$1,FALSE)"),"#N/A")</f>
        <v>#N/A</v>
      </c>
      <c r="AC267" s="40" t="str">
        <f ca="1">IFERROR(__xludf.DUMMYFUNCTION("VLOOKUP($D589,IMPORTRANGE(""1F5N2lheBqU_ssv2fEg7XSiyl0_Jtf24RQubw3IWp7fc"",""'LC-2 BOM'!C2:AF1000""),AB$1,FALSE)"),"#N/A")</f>
        <v>#N/A</v>
      </c>
      <c r="AD267" s="40" t="str">
        <f ca="1">IFERROR(__xludf.DUMMYFUNCTION("VLOOKUP($D589,IMPORTRANGE(""1F5N2lheBqU_ssv2fEg7XSiyl0_Jtf24RQubw3IWp7fc"",""'LC-2 BOM'!C2:AF1000""),AB$1,FALSE)"),"#N/A")</f>
        <v>#N/A</v>
      </c>
      <c r="AE267" s="40" t="str">
        <f ca="1">IFERROR(__xludf.DUMMYFUNCTION("VLOOKUP($D589,IMPORTRANGE(""1F5N2lheBqU_ssv2fEg7XSiyl0_Jtf24RQubw3IWp7fc"",""'LC-2 BOM'!C2:AF1000""),AB$1,FALSE)"),"#N/A")</f>
        <v>#N/A</v>
      </c>
      <c r="AF267" s="40" t="str">
        <f ca="1">IFERROR(__xludf.DUMMYFUNCTION("VLOOKUP($D589,IMPORTRANGE(""1F5N2lheBqU_ssv2fEg7XSiyl0_Jtf24RQubw3IWp7fc"",""'LC-2 BOM'!C2:AF1000""),AB$1,FALSE)"),"#N/A")</f>
        <v>#N/A</v>
      </c>
      <c r="AG267" s="40" t="str">
        <f ca="1">IFERROR(__xludf.DUMMYFUNCTION("VLOOKUP($D589,IMPORTRANGE(""1F5N2lheBqU_ssv2fEg7XSiyl0_Jtf24RQubw3IWp7fc"",""'LC-2 BOM'!C2:AF1000""),AB$1,FALSE)"),"#N/A")</f>
        <v>#N/A</v>
      </c>
      <c r="AH267" s="40" t="str">
        <f ca="1">IFERROR(__xludf.DUMMYFUNCTION("VLOOKUP($D589,IMPORTRANGE(""1F5N2lheBqU_ssv2fEg7XSiyl0_Jtf24RQubw3IWp7fc"",""'LC-2 BOM'!C2:AF1000""),AB$1,FALSE)"),"#N/A")</f>
        <v>#N/A</v>
      </c>
      <c r="AI267" s="40" t="str">
        <f ca="1">IFERROR(__xludf.DUMMYFUNCTION("VLOOKUP($D589,IMPORTRANGE(""1F5N2lheBqU_ssv2fEg7XSiyl0_Jtf24RQubw3IWp7fc"",""'LC-2 BOM'!C2:AF1000""),AB$1,FALSE)"),"#N/A")</f>
        <v>#N/A</v>
      </c>
      <c r="AJ267" s="40" t="str">
        <f ca="1">IFERROR(__xludf.DUMMYFUNCTION("VLOOKUP($D589,IMPORTRANGE(""1F5N2lheBqU_ssv2fEg7XSiyl0_Jtf24RQubw3IWp7fc"",""'LC-2 BOM'!C2:AF1000""),AB$1,FALSE)"),"#N/A")</f>
        <v>#N/A</v>
      </c>
      <c r="AK267" s="40" t="str">
        <f ca="1">IFERROR(__xludf.DUMMYFUNCTION("VLOOKUP($D589,IMPORTRANGE(""1F5N2lheBqU_ssv2fEg7XSiyl0_Jtf24RQubw3IWp7fc"",""'LC-2 BOM'!C2:AF1000""),AB$1,FALSE)"),"#N/A")</f>
        <v>#N/A</v>
      </c>
      <c r="AL267" s="40" t="str">
        <f ca="1">IFERROR(__xludf.DUMMYFUNCTION("VLOOKUP($D589,IMPORTRANGE(""1F5N2lheBqU_ssv2fEg7XSiyl0_Jtf24RQubw3IWp7fc"",""'LC-2 BOM'!C2:AF1000""),AB$1,FALSE)"),"#N/A")</f>
        <v>#N/A</v>
      </c>
      <c r="AM267" s="40" t="str">
        <f ca="1">IFERROR(__xludf.DUMMYFUNCTION("VLOOKUP($D589,IMPORTRANGE(""1F5N2lheBqU_ssv2fEg7XSiyl0_Jtf24RQubw3IWp7fc"",""'LC-2 BOM'!C2:AF1000""),AB$1,FALSE)"),"#N/A")</f>
        <v>#N/A</v>
      </c>
      <c r="AN267" s="40" t="str">
        <f ca="1">IFERROR(__xludf.DUMMYFUNCTION("VLOOKUP($D589,IMPORTRANGE(""1F5N2lheBqU_ssv2fEg7XSiyl0_Jtf24RQubw3IWp7fc"",""'LC-2 BOM'!C2:AF1000""),AB$1,FALSE)"),"#N/A")</f>
        <v>#N/A</v>
      </c>
      <c r="AO267" s="40" t="str">
        <f ca="1">IFERROR(__xludf.DUMMYFUNCTION("VLOOKUP($D589,IMPORTRANGE(""1F5N2lheBqU_ssv2fEg7XSiyl0_Jtf24RQubw3IWp7fc"",""'LC-2 BOM'!C2:AF1000""),AB$1,FALSE)"),"#N/A")</f>
        <v>#N/A</v>
      </c>
      <c r="AP267" s="40" t="str">
        <f ca="1">IFERROR(__xludf.DUMMYFUNCTION("VLOOKUP($D589,IMPORTRANGE(""1F5N2lheBqU_ssv2fEg7XSiyl0_Jtf24RQubw3IWp7fc"",""'LC-2 BOM'!C2:AF1000""),AB$1,FALSE)"),"#N/A")</f>
        <v>#N/A</v>
      </c>
      <c r="AQ267" s="40" t="str">
        <f ca="1">IFERROR(__xludf.DUMMYFUNCTION("VLOOKUP($D589,IMPORTRANGE(""1F5N2lheBqU_ssv2fEg7XSiyl0_Jtf24RQubw3IWp7fc"",""'LC-2 BOM'!C2:AF1000""),AB$1,FALSE)"),"#N/A")</f>
        <v>#N/A</v>
      </c>
      <c r="AR267" s="40" t="str">
        <f ca="1">IFERROR(__xludf.DUMMYFUNCTION("VLOOKUP($D589,IMPORTRANGE(""1F5N2lheBqU_ssv2fEg7XSiyl0_Jtf24RQubw3IWp7fc"",""'LC-2 BOM'!C2:AF1000""),AB$1,FALSE)"),"#N/A")</f>
        <v>#N/A</v>
      </c>
      <c r="AS267" s="40" t="str">
        <f ca="1">IFERROR(__xludf.DUMMYFUNCTION("VLOOKUP($D589,IMPORTRANGE(""1F5N2lheBqU_ssv2fEg7XSiyl0_Jtf24RQubw3IWp7fc"",""'LC-2 BOM'!C2:AF1000""),AB$1,FALSE)"),"#N/A")</f>
        <v>#N/A</v>
      </c>
      <c r="AT267" s="40" t="str">
        <f ca="1">IFERROR(__xludf.DUMMYFUNCTION("VLOOKUP($D589,IMPORTRANGE(""1F5N2lheBqU_ssv2fEg7XSiyl0_Jtf24RQubw3IWp7fc"",""'LC-2 BOM'!C2:AF1000""),AB$1,FALSE)"),"#N/A")</f>
        <v>#N/A</v>
      </c>
      <c r="AU267" s="40" t="str">
        <f ca="1">IFERROR(__xludf.DUMMYFUNCTION("VLOOKUP($D589,IMPORTRANGE(""1F5N2lheBqU_ssv2fEg7XSiyl0_Jtf24RQubw3IWp7fc"",""'LC-2 BOM'!C2:AF1000""),AB$1,FALSE)"),"#N/A")</f>
        <v>#N/A</v>
      </c>
      <c r="AV267" s="40" t="str">
        <f ca="1">IFERROR(__xludf.DUMMYFUNCTION("VLOOKUP($D589,IMPORTRANGE(""1F5N2lheBqU_ssv2fEg7XSiyl0_Jtf24RQubw3IWp7fc"",""'LC-2 BOM'!C2:AF1000""),AB$1,FALSE)"),"#N/A")</f>
        <v>#N/A</v>
      </c>
      <c r="AW267" s="40" t="str">
        <f ca="1">IFERROR(__xludf.DUMMYFUNCTION("VLOOKUP($D589,IMPORTRANGE(""1F5N2lheBqU_ssv2fEg7XSiyl0_Jtf24RQubw3IWp7fc"",""'LC-2 BOM'!C2:AF1000""),AB$1,FALSE)"),"#N/A")</f>
        <v>#N/A</v>
      </c>
      <c r="AX267" s="40" t="str">
        <f ca="1">IFERROR(__xludf.DUMMYFUNCTION("VLOOKUP($D589,IMPORTRANGE(""1F5N2lheBqU_ssv2fEg7XSiyl0_Jtf24RQubw3IWp7fc"",""'LC-2 BOM'!C2:AF1000""),AB$1,FALSE)"),"#N/A")</f>
        <v>#N/A</v>
      </c>
      <c r="AY267" s="40" t="str">
        <f ca="1">IFERROR(__xludf.DUMMYFUNCTION("VLOOKUP($D589,IMPORTRANGE(""1F5N2lheBqU_ssv2fEg7XSiyl0_Jtf24RQubw3IWp7fc"",""'LC-2 BOM'!C2:AF1000""),AB$1,FALSE)"),"#N/A")</f>
        <v>#N/A</v>
      </c>
      <c r="AZ267" s="40" t="str">
        <f ca="1">IFERROR(__xludf.DUMMYFUNCTION("VLOOKUP($D589,IMPORTRANGE(""1F5N2lheBqU_ssv2fEg7XSiyl0_Jtf24RQubw3IWp7fc"",""'LC-2 BOM'!C2:AF1000""),AB$1,FALSE)"),"#N/A")</f>
        <v>#N/A</v>
      </c>
      <c r="BA267" s="40" t="str">
        <f ca="1">IFERROR(__xludf.DUMMYFUNCTION("VLOOKUP($D589,IMPORTRANGE(""1F5N2lheBqU_ssv2fEg7XSiyl0_Jtf24RQubw3IWp7fc"",""'LC-2 BOM'!C2:AF1000""),AB$1,FALSE)"),"#N/A")</f>
        <v>#N/A</v>
      </c>
    </row>
    <row r="268" spans="1:53" ht="14.25">
      <c r="A268" s="119" t="str">
        <f>CONCATENATE(VLOOKUP(E268,Systems,2,FALSE),"-",VLOOKUP(F268,Subsystems,2,FALSE),"-",VLOOKUP(G268,Components,2,FALSE),"-",VLOOKUP(R268,Metrics,2,FALSE),"-",B268)</f>
        <v>HVAC-IS2-RTD-Ts-117</v>
      </c>
      <c r="B268" s="100">
        <v>117</v>
      </c>
      <c r="C268" s="99" t="s">
        <v>689</v>
      </c>
      <c r="D268" s="168" t="s">
        <v>690</v>
      </c>
      <c r="E268" s="99" t="s">
        <v>431</v>
      </c>
      <c r="F268" s="273" t="s">
        <v>438</v>
      </c>
      <c r="G268" s="99" t="s">
        <v>81</v>
      </c>
      <c r="H268" s="99" t="s">
        <v>348</v>
      </c>
      <c r="I268" s="100" t="str">
        <f>VLOOKUP(L268,InterfaceCards,2,FALSE)</f>
        <v>N4</v>
      </c>
      <c r="J268" s="39" t="str">
        <f>VLOOKUP(I268,'REF - Interface Cards'!$F$2:$G$11,2,FALSE)</f>
        <v>CB5</v>
      </c>
      <c r="K268" s="267">
        <f>VLOOKUP(L268,InterfaceCards,3,FALSE)</f>
        <v>4</v>
      </c>
      <c r="L268" s="99" t="s">
        <v>374</v>
      </c>
      <c r="M268" s="99" t="s">
        <v>358</v>
      </c>
      <c r="N268" s="96" t="s">
        <v>359</v>
      </c>
      <c r="O268" s="99" t="s">
        <v>248</v>
      </c>
      <c r="P268" s="205"/>
      <c r="Q268" s="205"/>
      <c r="R268" s="268" t="s">
        <v>352</v>
      </c>
      <c r="S268" s="119" t="s">
        <v>353</v>
      </c>
      <c r="T268" s="100"/>
      <c r="U268" s="205"/>
      <c r="V268" s="205" t="b">
        <v>0</v>
      </c>
      <c r="W268" s="115" t="str">
        <f>CONCATENATE(L268,":",N268)</f>
        <v>RTD4:EX1+,RTD1+,RTD1-,COM1</v>
      </c>
      <c r="X268" s="40" t="str">
        <f ca="1">IFERROR(__xludf.DUMMYFUNCTION("VLOOKUP($D475,IMPORTRANGE(""1F5N2lheBqU_ssv2fEg7XSiyl0_Jtf24RQubw3IWp7fc"",""'LC-2 BOM'!C2:AF1000""),X$1,FALSE)"),"04C706")</f>
        <v>04C706</v>
      </c>
      <c r="Y268" s="40" t="str">
        <f ca="1">IFERROR(__xludf.DUMMYFUNCTION("VLOOKUP($D581,IMPORTRANGE(""1F5N2lheBqU_ssv2fEg7XSiyl0_Jtf24RQubw3IWp7fc"",""'LC-2 BOM'!C2:AF900""),Y$1,FALSE)"),"Sensor, Temperature")</f>
        <v>Sensor, Temperature</v>
      </c>
      <c r="Z268" s="40" t="str">
        <f ca="1">IFERROR(__xludf.DUMMYFUNCTION("VLOOKUP($D581,IMPORTRANGE(""1F5N2lheBqU_ssv2fEg7XSiyl0_Jtf24RQubw3IWp7fc"",""'LC-2 BOM'!C2:AF900""),Y$1,FALSE)"),"Sensor, Temperature")</f>
        <v>Sensor, Temperature</v>
      </c>
      <c r="AA268" s="40" t="str">
        <f ca="1">IFERROR(__xludf.DUMMYFUNCTION("VLOOKUP($D581,IMPORTRANGE(""1F5N2lheBqU_ssv2fEg7XSiyl0_Jtf24RQubw3IWp7fc"",""'LC-2 BOM'!C2:AF900""),Y$1,FALSE)"),"Sensor, Temperature")</f>
        <v>Sensor, Temperature</v>
      </c>
      <c r="AB268" s="40" t="str">
        <f ca="1">IFERROR(__xludf.DUMMYFUNCTION("VLOOKUP($D581,IMPORTRANGE(""1F5N2lheBqU_ssv2fEg7XSiyl0_Jtf24RQubw3IWp7fc"",""'LC-2 BOM'!C2:AF1000""),AB$1,FALSE)"),"WFF Stage 2 Umbilical - MP-118")</f>
        <v>WFF Stage 2 Umbilical - MP-118</v>
      </c>
      <c r="AC268" s="40" t="str">
        <f ca="1">IFERROR(__xludf.DUMMYFUNCTION("VLOOKUP($D581,IMPORTRANGE(""1F5N2lheBqU_ssv2fEg7XSiyl0_Jtf24RQubw3IWp7fc"",""'LC-2 BOM'!C2:AF1000""),AB$1,FALSE)"),"WFF Stage 2 Umbilical - MP-118")</f>
        <v>WFF Stage 2 Umbilical - MP-118</v>
      </c>
      <c r="AD268" s="40" t="str">
        <f ca="1">IFERROR(__xludf.DUMMYFUNCTION("VLOOKUP($D581,IMPORTRANGE(""1F5N2lheBqU_ssv2fEg7XSiyl0_Jtf24RQubw3IWp7fc"",""'LC-2 BOM'!C2:AF1000""),AB$1,FALSE)"),"WFF Stage 2 Umbilical - MP-118")</f>
        <v>WFF Stage 2 Umbilical - MP-118</v>
      </c>
      <c r="AE268" s="40" t="str">
        <f ca="1">IFERROR(__xludf.DUMMYFUNCTION("VLOOKUP($D581,IMPORTRANGE(""1F5N2lheBqU_ssv2fEg7XSiyl0_Jtf24RQubw3IWp7fc"",""'LC-2 BOM'!C2:AF1000""),AB$1,FALSE)"),"WFF Stage 2 Umbilical - MP-118")</f>
        <v>WFF Stage 2 Umbilical - MP-118</v>
      </c>
      <c r="AF268" s="40" t="str">
        <f ca="1">IFERROR(__xludf.DUMMYFUNCTION("VLOOKUP($D581,IMPORTRANGE(""1F5N2lheBqU_ssv2fEg7XSiyl0_Jtf24RQubw3IWp7fc"",""'LC-2 BOM'!C2:AF1000""),AB$1,FALSE)"),"WFF Stage 2 Umbilical - MP-118")</f>
        <v>WFF Stage 2 Umbilical - MP-118</v>
      </c>
      <c r="AG268" s="40" t="str">
        <f ca="1">IFERROR(__xludf.DUMMYFUNCTION("VLOOKUP($D581,IMPORTRANGE(""1F5N2lheBqU_ssv2fEg7XSiyl0_Jtf24RQubw3IWp7fc"",""'LC-2 BOM'!C2:AF1000""),AB$1,FALSE)"),"WFF Stage 2 Umbilical - MP-118")</f>
        <v>WFF Stage 2 Umbilical - MP-118</v>
      </c>
      <c r="AH268" s="40" t="str">
        <f ca="1">IFERROR(__xludf.DUMMYFUNCTION("VLOOKUP($D581,IMPORTRANGE(""1F5N2lheBqU_ssv2fEg7XSiyl0_Jtf24RQubw3IWp7fc"",""'LC-2 BOM'!C2:AF1000""),AB$1,FALSE)"),"WFF Stage 2 Umbilical - MP-118")</f>
        <v>WFF Stage 2 Umbilical - MP-118</v>
      </c>
      <c r="AI268" s="40" t="str">
        <f ca="1">IFERROR(__xludf.DUMMYFUNCTION("VLOOKUP($D581,IMPORTRANGE(""1F5N2lheBqU_ssv2fEg7XSiyl0_Jtf24RQubw3IWp7fc"",""'LC-2 BOM'!C2:AF1000""),AB$1,FALSE)"),"WFF Stage 2 Umbilical - MP-118")</f>
        <v>WFF Stage 2 Umbilical - MP-118</v>
      </c>
      <c r="AJ268" s="40" t="str">
        <f ca="1">IFERROR(__xludf.DUMMYFUNCTION("VLOOKUP($D581,IMPORTRANGE(""1F5N2lheBqU_ssv2fEg7XSiyl0_Jtf24RQubw3IWp7fc"",""'LC-2 BOM'!C2:AF1000""),AB$1,FALSE)"),"WFF Stage 2 Umbilical - MP-118")</f>
        <v>WFF Stage 2 Umbilical - MP-118</v>
      </c>
      <c r="AK268" s="40" t="str">
        <f ca="1">IFERROR(__xludf.DUMMYFUNCTION("VLOOKUP($D581,IMPORTRANGE(""1F5N2lheBqU_ssv2fEg7XSiyl0_Jtf24RQubw3IWp7fc"",""'LC-2 BOM'!C2:AF1000""),AB$1,FALSE)"),"WFF Stage 2 Umbilical - MP-118")</f>
        <v>WFF Stage 2 Umbilical - MP-118</v>
      </c>
      <c r="AL268" s="40" t="str">
        <f ca="1">IFERROR(__xludf.DUMMYFUNCTION("VLOOKUP($D581,IMPORTRANGE(""1F5N2lheBqU_ssv2fEg7XSiyl0_Jtf24RQubw3IWp7fc"",""'LC-2 BOM'!C2:AF1000""),AB$1,FALSE)"),"WFF Stage 2 Umbilical - MP-118")</f>
        <v>WFF Stage 2 Umbilical - MP-118</v>
      </c>
      <c r="AM268" s="40" t="str">
        <f ca="1">IFERROR(__xludf.DUMMYFUNCTION("VLOOKUP($D581,IMPORTRANGE(""1F5N2lheBqU_ssv2fEg7XSiyl0_Jtf24RQubw3IWp7fc"",""'LC-2 BOM'!C2:AF1000""),AB$1,FALSE)"),"WFF Stage 2 Umbilical - MP-118")</f>
        <v>WFF Stage 2 Umbilical - MP-118</v>
      </c>
      <c r="AN268" s="40" t="str">
        <f ca="1">IFERROR(__xludf.DUMMYFUNCTION("VLOOKUP($D581,IMPORTRANGE(""1F5N2lheBqU_ssv2fEg7XSiyl0_Jtf24RQubw3IWp7fc"",""'LC-2 BOM'!C2:AF1000""),AB$1,FALSE)"),"WFF Stage 2 Umbilical - MP-118")</f>
        <v>WFF Stage 2 Umbilical - MP-118</v>
      </c>
      <c r="AO268" s="40" t="str">
        <f ca="1">IFERROR(__xludf.DUMMYFUNCTION("VLOOKUP($D581,IMPORTRANGE(""1F5N2lheBqU_ssv2fEg7XSiyl0_Jtf24RQubw3IWp7fc"",""'LC-2 BOM'!C2:AF1000""),AB$1,FALSE)"),"WFF Stage 2 Umbilical - MP-118")</f>
        <v>WFF Stage 2 Umbilical - MP-118</v>
      </c>
      <c r="AP268" s="40" t="str">
        <f ca="1">IFERROR(__xludf.DUMMYFUNCTION("VLOOKUP($D581,IMPORTRANGE(""1F5N2lheBqU_ssv2fEg7XSiyl0_Jtf24RQubw3IWp7fc"",""'LC-2 BOM'!C2:AF1000""),AB$1,FALSE)"),"WFF Stage 2 Umbilical - MP-118")</f>
        <v>WFF Stage 2 Umbilical - MP-118</v>
      </c>
      <c r="AQ268" s="40" t="str">
        <f ca="1">IFERROR(__xludf.DUMMYFUNCTION("VLOOKUP($D581,IMPORTRANGE(""1F5N2lheBqU_ssv2fEg7XSiyl0_Jtf24RQubw3IWp7fc"",""'LC-2 BOM'!C2:AF1000""),AB$1,FALSE)"),"WFF Stage 2 Umbilical - MP-118")</f>
        <v>WFF Stage 2 Umbilical - MP-118</v>
      </c>
      <c r="AR268" s="40" t="str">
        <f ca="1">IFERROR(__xludf.DUMMYFUNCTION("VLOOKUP($D581,IMPORTRANGE(""1F5N2lheBqU_ssv2fEg7XSiyl0_Jtf24RQubw3IWp7fc"",""'LC-2 BOM'!C2:AF1000""),AB$1,FALSE)"),"WFF Stage 2 Umbilical - MP-118")</f>
        <v>WFF Stage 2 Umbilical - MP-118</v>
      </c>
      <c r="AS268" s="40" t="str">
        <f ca="1">IFERROR(__xludf.DUMMYFUNCTION("VLOOKUP($D581,IMPORTRANGE(""1F5N2lheBqU_ssv2fEg7XSiyl0_Jtf24RQubw3IWp7fc"",""'LC-2 BOM'!C2:AF1000""),AB$1,FALSE)"),"WFF Stage 2 Umbilical - MP-118")</f>
        <v>WFF Stage 2 Umbilical - MP-118</v>
      </c>
      <c r="AT268" s="40" t="str">
        <f ca="1">IFERROR(__xludf.DUMMYFUNCTION("VLOOKUP($D581,IMPORTRANGE(""1F5N2lheBqU_ssv2fEg7XSiyl0_Jtf24RQubw3IWp7fc"",""'LC-2 BOM'!C2:AF1000""),AB$1,FALSE)"),"WFF Stage 2 Umbilical - MP-118")</f>
        <v>WFF Stage 2 Umbilical - MP-118</v>
      </c>
      <c r="AU268" s="40" t="str">
        <f ca="1">IFERROR(__xludf.DUMMYFUNCTION("VLOOKUP($D581,IMPORTRANGE(""1F5N2lheBqU_ssv2fEg7XSiyl0_Jtf24RQubw3IWp7fc"",""'LC-2 BOM'!C2:AF1000""),AB$1,FALSE)"),"WFF Stage 2 Umbilical - MP-118")</f>
        <v>WFF Stage 2 Umbilical - MP-118</v>
      </c>
      <c r="AV268" s="40" t="str">
        <f ca="1">IFERROR(__xludf.DUMMYFUNCTION("VLOOKUP($D581,IMPORTRANGE(""1F5N2lheBqU_ssv2fEg7XSiyl0_Jtf24RQubw3IWp7fc"",""'LC-2 BOM'!C2:AF1000""),AB$1,FALSE)"),"WFF Stage 2 Umbilical - MP-118")</f>
        <v>WFF Stage 2 Umbilical - MP-118</v>
      </c>
      <c r="AW268" s="40" t="str">
        <f ca="1">IFERROR(__xludf.DUMMYFUNCTION("VLOOKUP($D581,IMPORTRANGE(""1F5N2lheBqU_ssv2fEg7XSiyl0_Jtf24RQubw3IWp7fc"",""'LC-2 BOM'!C2:AF1000""),AB$1,FALSE)"),"WFF Stage 2 Umbilical - MP-118")</f>
        <v>WFF Stage 2 Umbilical - MP-118</v>
      </c>
      <c r="AX268" s="40" t="str">
        <f ca="1">IFERROR(__xludf.DUMMYFUNCTION("VLOOKUP($D581,IMPORTRANGE(""1F5N2lheBqU_ssv2fEg7XSiyl0_Jtf24RQubw3IWp7fc"",""'LC-2 BOM'!C2:AF1000""),AB$1,FALSE)"),"WFF Stage 2 Umbilical - MP-118")</f>
        <v>WFF Stage 2 Umbilical - MP-118</v>
      </c>
      <c r="AY268" s="40" t="str">
        <f ca="1">IFERROR(__xludf.DUMMYFUNCTION("VLOOKUP($D581,IMPORTRANGE(""1F5N2lheBqU_ssv2fEg7XSiyl0_Jtf24RQubw3IWp7fc"",""'LC-2 BOM'!C2:AF1000""),AB$1,FALSE)"),"WFF Stage 2 Umbilical - MP-118")</f>
        <v>WFF Stage 2 Umbilical - MP-118</v>
      </c>
      <c r="AZ268" s="40" t="str">
        <f ca="1">IFERROR(__xludf.DUMMYFUNCTION("VLOOKUP($D581,IMPORTRANGE(""1F5N2lheBqU_ssv2fEg7XSiyl0_Jtf24RQubw3IWp7fc"",""'LC-2 BOM'!C2:AF1000""),AB$1,FALSE)"),"WFF Stage 2 Umbilical - MP-118")</f>
        <v>WFF Stage 2 Umbilical - MP-118</v>
      </c>
      <c r="BA268" s="40" t="str">
        <f ca="1">IFERROR(__xludf.DUMMYFUNCTION("VLOOKUP($D581,IMPORTRANGE(""1F5N2lheBqU_ssv2fEg7XSiyl0_Jtf24RQubw3IWp7fc"",""'LC-2 BOM'!C2:AF1000""),AB$1,FALSE)"),"WFF Stage 2 Umbilical - MP-118")</f>
        <v>WFF Stage 2 Umbilical - MP-118</v>
      </c>
    </row>
    <row r="269" spans="1:53" ht="14.25">
      <c r="A269" s="119" t="str">
        <f>CONCATENATE(VLOOKUP(E269,Systems,2,FALSE),"-",VLOOKUP(F269,Subsystems,2,FALSE),"-",VLOOKUP(G269,Components,2,FALSE),"-",VLOOKUP(R269,Metrics,2,FALSE),"-",B269)</f>
        <v>HVAC-IS1-RTD-Ts-118</v>
      </c>
      <c r="B269" s="100">
        <v>118</v>
      </c>
      <c r="C269" s="99" t="s">
        <v>691</v>
      </c>
      <c r="D269" s="168" t="s">
        <v>692</v>
      </c>
      <c r="E269" s="99" t="s">
        <v>431</v>
      </c>
      <c r="F269" s="273" t="s">
        <v>441</v>
      </c>
      <c r="G269" s="99" t="s">
        <v>81</v>
      </c>
      <c r="H269" s="99" t="s">
        <v>348</v>
      </c>
      <c r="I269" s="100" t="str">
        <f>VLOOKUP(L269,InterfaceCards,2,FALSE)</f>
        <v>N4</v>
      </c>
      <c r="J269" s="39" t="str">
        <f>VLOOKUP(I269,'REF - Interface Cards'!$F$2:$G$11,2,FALSE)</f>
        <v>CB5</v>
      </c>
      <c r="K269" s="267">
        <f>VLOOKUP(L269,InterfaceCards,3,FALSE)</f>
        <v>4</v>
      </c>
      <c r="L269" s="99" t="s">
        <v>374</v>
      </c>
      <c r="M269" s="99" t="s">
        <v>364</v>
      </c>
      <c r="N269" s="96" t="s">
        <v>365</v>
      </c>
      <c r="O269" s="99" t="s">
        <v>248</v>
      </c>
      <c r="P269" s="205"/>
      <c r="Q269" s="205"/>
      <c r="R269" s="268" t="s">
        <v>352</v>
      </c>
      <c r="S269" s="119" t="s">
        <v>353</v>
      </c>
      <c r="T269" s="100"/>
      <c r="U269" s="205"/>
      <c r="V269" s="205" t="b">
        <v>0</v>
      </c>
      <c r="W269" s="115" t="str">
        <f>CONCATENATE(L269,":",N269)</f>
        <v>RTD4:EX2+,RTD2+,RTD2-,COM2</v>
      </c>
      <c r="X269" s="40" t="str">
        <f ca="1">IFERROR(__xludf.DUMMYFUNCTION("VLOOKUP($D475,IMPORTRANGE(""1F5N2lheBqU_ssv2fEg7XSiyl0_Jtf24RQubw3IWp7fc"",""'LC-2 BOM'!C2:AF1000""),X$1,FALSE)"),"04C706")</f>
        <v>04C706</v>
      </c>
      <c r="Y269" s="40" t="str">
        <f ca="1">IFERROR(__xludf.DUMMYFUNCTION("VLOOKUP($D582,IMPORTRANGE(""1F5N2lheBqU_ssv2fEg7XSiyl0_Jtf24RQubw3IWp7fc"",""'LC-2 BOM'!C2:AF900""),Y$1,FALSE)"),"Sensor, Temperature")</f>
        <v>Sensor, Temperature</v>
      </c>
      <c r="Z269" s="40" t="str">
        <f ca="1">IFERROR(__xludf.DUMMYFUNCTION("VLOOKUP($D582,IMPORTRANGE(""1F5N2lheBqU_ssv2fEg7XSiyl0_Jtf24RQubw3IWp7fc"",""'LC-2 BOM'!C2:AF900""),Y$1,FALSE)"),"Sensor, Temperature")</f>
        <v>Sensor, Temperature</v>
      </c>
      <c r="AA269" s="40" t="str">
        <f ca="1">IFERROR(__xludf.DUMMYFUNCTION("VLOOKUP($D582,IMPORTRANGE(""1F5N2lheBqU_ssv2fEg7XSiyl0_Jtf24RQubw3IWp7fc"",""'LC-2 BOM'!C2:AF900""),Y$1,FALSE)"),"Sensor, Temperature")</f>
        <v>Sensor, Temperature</v>
      </c>
      <c r="AB269" s="40" t="str">
        <f ca="1">IFERROR(__xludf.DUMMYFUNCTION("VLOOKUP($D582,IMPORTRANGE(""1F5N2lheBqU_ssv2fEg7XSiyl0_Jtf24RQubw3IWp7fc"",""'LC-2 BOM'!C2:AF1000""),AB$1,FALSE)"),"WFF Stage 2 Umbilical - MP-118")</f>
        <v>WFF Stage 2 Umbilical - MP-118</v>
      </c>
      <c r="AC269" s="40" t="str">
        <f ca="1">IFERROR(__xludf.DUMMYFUNCTION("VLOOKUP($D582,IMPORTRANGE(""1F5N2lheBqU_ssv2fEg7XSiyl0_Jtf24RQubw3IWp7fc"",""'LC-2 BOM'!C2:AF1000""),AB$1,FALSE)"),"WFF Stage 2 Umbilical - MP-118")</f>
        <v>WFF Stage 2 Umbilical - MP-118</v>
      </c>
      <c r="AD269" s="40" t="str">
        <f ca="1">IFERROR(__xludf.DUMMYFUNCTION("VLOOKUP($D582,IMPORTRANGE(""1F5N2lheBqU_ssv2fEg7XSiyl0_Jtf24RQubw3IWp7fc"",""'LC-2 BOM'!C2:AF1000""),AB$1,FALSE)"),"WFF Stage 2 Umbilical - MP-118")</f>
        <v>WFF Stage 2 Umbilical - MP-118</v>
      </c>
      <c r="AE269" s="40" t="str">
        <f ca="1">IFERROR(__xludf.DUMMYFUNCTION("VLOOKUP($D582,IMPORTRANGE(""1F5N2lheBqU_ssv2fEg7XSiyl0_Jtf24RQubw3IWp7fc"",""'LC-2 BOM'!C2:AF1000""),AB$1,FALSE)"),"WFF Stage 2 Umbilical - MP-118")</f>
        <v>WFF Stage 2 Umbilical - MP-118</v>
      </c>
      <c r="AF269" s="40" t="str">
        <f ca="1">IFERROR(__xludf.DUMMYFUNCTION("VLOOKUP($D582,IMPORTRANGE(""1F5N2lheBqU_ssv2fEg7XSiyl0_Jtf24RQubw3IWp7fc"",""'LC-2 BOM'!C2:AF1000""),AB$1,FALSE)"),"WFF Stage 2 Umbilical - MP-118")</f>
        <v>WFF Stage 2 Umbilical - MP-118</v>
      </c>
      <c r="AG269" s="40" t="str">
        <f ca="1">IFERROR(__xludf.DUMMYFUNCTION("VLOOKUP($D582,IMPORTRANGE(""1F5N2lheBqU_ssv2fEg7XSiyl0_Jtf24RQubw3IWp7fc"",""'LC-2 BOM'!C2:AF1000""),AB$1,FALSE)"),"WFF Stage 2 Umbilical - MP-118")</f>
        <v>WFF Stage 2 Umbilical - MP-118</v>
      </c>
      <c r="AH269" s="40" t="str">
        <f ca="1">IFERROR(__xludf.DUMMYFUNCTION("VLOOKUP($D582,IMPORTRANGE(""1F5N2lheBqU_ssv2fEg7XSiyl0_Jtf24RQubw3IWp7fc"",""'LC-2 BOM'!C2:AF1000""),AB$1,FALSE)"),"WFF Stage 2 Umbilical - MP-118")</f>
        <v>WFF Stage 2 Umbilical - MP-118</v>
      </c>
      <c r="AI269" s="40" t="str">
        <f ca="1">IFERROR(__xludf.DUMMYFUNCTION("VLOOKUP($D582,IMPORTRANGE(""1F5N2lheBqU_ssv2fEg7XSiyl0_Jtf24RQubw3IWp7fc"",""'LC-2 BOM'!C2:AF1000""),AB$1,FALSE)"),"WFF Stage 2 Umbilical - MP-118")</f>
        <v>WFF Stage 2 Umbilical - MP-118</v>
      </c>
      <c r="AJ269" s="40" t="str">
        <f ca="1">IFERROR(__xludf.DUMMYFUNCTION("VLOOKUP($D582,IMPORTRANGE(""1F5N2lheBqU_ssv2fEg7XSiyl0_Jtf24RQubw3IWp7fc"",""'LC-2 BOM'!C2:AF1000""),AB$1,FALSE)"),"WFF Stage 2 Umbilical - MP-118")</f>
        <v>WFF Stage 2 Umbilical - MP-118</v>
      </c>
      <c r="AK269" s="40" t="str">
        <f ca="1">IFERROR(__xludf.DUMMYFUNCTION("VLOOKUP($D582,IMPORTRANGE(""1F5N2lheBqU_ssv2fEg7XSiyl0_Jtf24RQubw3IWp7fc"",""'LC-2 BOM'!C2:AF1000""),AB$1,FALSE)"),"WFF Stage 2 Umbilical - MP-118")</f>
        <v>WFF Stage 2 Umbilical - MP-118</v>
      </c>
      <c r="AL269" s="40" t="str">
        <f ca="1">IFERROR(__xludf.DUMMYFUNCTION("VLOOKUP($D582,IMPORTRANGE(""1F5N2lheBqU_ssv2fEg7XSiyl0_Jtf24RQubw3IWp7fc"",""'LC-2 BOM'!C2:AF1000""),AB$1,FALSE)"),"WFF Stage 2 Umbilical - MP-118")</f>
        <v>WFF Stage 2 Umbilical - MP-118</v>
      </c>
      <c r="AM269" s="40" t="str">
        <f ca="1">IFERROR(__xludf.DUMMYFUNCTION("VLOOKUP($D582,IMPORTRANGE(""1F5N2lheBqU_ssv2fEg7XSiyl0_Jtf24RQubw3IWp7fc"",""'LC-2 BOM'!C2:AF1000""),AB$1,FALSE)"),"WFF Stage 2 Umbilical - MP-118")</f>
        <v>WFF Stage 2 Umbilical - MP-118</v>
      </c>
      <c r="AN269" s="40" t="str">
        <f ca="1">IFERROR(__xludf.DUMMYFUNCTION("VLOOKUP($D582,IMPORTRANGE(""1F5N2lheBqU_ssv2fEg7XSiyl0_Jtf24RQubw3IWp7fc"",""'LC-2 BOM'!C2:AF1000""),AB$1,FALSE)"),"WFF Stage 2 Umbilical - MP-118")</f>
        <v>WFF Stage 2 Umbilical - MP-118</v>
      </c>
      <c r="AO269" s="40" t="str">
        <f ca="1">IFERROR(__xludf.DUMMYFUNCTION("VLOOKUP($D582,IMPORTRANGE(""1F5N2lheBqU_ssv2fEg7XSiyl0_Jtf24RQubw3IWp7fc"",""'LC-2 BOM'!C2:AF1000""),AB$1,FALSE)"),"WFF Stage 2 Umbilical - MP-118")</f>
        <v>WFF Stage 2 Umbilical - MP-118</v>
      </c>
      <c r="AP269" s="40" t="str">
        <f ca="1">IFERROR(__xludf.DUMMYFUNCTION("VLOOKUP($D582,IMPORTRANGE(""1F5N2lheBqU_ssv2fEg7XSiyl0_Jtf24RQubw3IWp7fc"",""'LC-2 BOM'!C2:AF1000""),AB$1,FALSE)"),"WFF Stage 2 Umbilical - MP-118")</f>
        <v>WFF Stage 2 Umbilical - MP-118</v>
      </c>
      <c r="AQ269" s="40" t="str">
        <f ca="1">IFERROR(__xludf.DUMMYFUNCTION("VLOOKUP($D582,IMPORTRANGE(""1F5N2lheBqU_ssv2fEg7XSiyl0_Jtf24RQubw3IWp7fc"",""'LC-2 BOM'!C2:AF1000""),AB$1,FALSE)"),"WFF Stage 2 Umbilical - MP-118")</f>
        <v>WFF Stage 2 Umbilical - MP-118</v>
      </c>
      <c r="AR269" s="40" t="str">
        <f ca="1">IFERROR(__xludf.DUMMYFUNCTION("VLOOKUP($D582,IMPORTRANGE(""1F5N2lheBqU_ssv2fEg7XSiyl0_Jtf24RQubw3IWp7fc"",""'LC-2 BOM'!C2:AF1000""),AB$1,FALSE)"),"WFF Stage 2 Umbilical - MP-118")</f>
        <v>WFF Stage 2 Umbilical - MP-118</v>
      </c>
      <c r="AS269" s="40" t="str">
        <f ca="1">IFERROR(__xludf.DUMMYFUNCTION("VLOOKUP($D582,IMPORTRANGE(""1F5N2lheBqU_ssv2fEg7XSiyl0_Jtf24RQubw3IWp7fc"",""'LC-2 BOM'!C2:AF1000""),AB$1,FALSE)"),"WFF Stage 2 Umbilical - MP-118")</f>
        <v>WFF Stage 2 Umbilical - MP-118</v>
      </c>
      <c r="AT269" s="40" t="str">
        <f ca="1">IFERROR(__xludf.DUMMYFUNCTION("VLOOKUP($D582,IMPORTRANGE(""1F5N2lheBqU_ssv2fEg7XSiyl0_Jtf24RQubw3IWp7fc"",""'LC-2 BOM'!C2:AF1000""),AB$1,FALSE)"),"WFF Stage 2 Umbilical - MP-118")</f>
        <v>WFF Stage 2 Umbilical - MP-118</v>
      </c>
      <c r="AU269" s="40" t="str">
        <f ca="1">IFERROR(__xludf.DUMMYFUNCTION("VLOOKUP($D582,IMPORTRANGE(""1F5N2lheBqU_ssv2fEg7XSiyl0_Jtf24RQubw3IWp7fc"",""'LC-2 BOM'!C2:AF1000""),AB$1,FALSE)"),"WFF Stage 2 Umbilical - MP-118")</f>
        <v>WFF Stage 2 Umbilical - MP-118</v>
      </c>
      <c r="AV269" s="40" t="str">
        <f ca="1">IFERROR(__xludf.DUMMYFUNCTION("VLOOKUP($D582,IMPORTRANGE(""1F5N2lheBqU_ssv2fEg7XSiyl0_Jtf24RQubw3IWp7fc"",""'LC-2 BOM'!C2:AF1000""),AB$1,FALSE)"),"WFF Stage 2 Umbilical - MP-118")</f>
        <v>WFF Stage 2 Umbilical - MP-118</v>
      </c>
      <c r="AW269" s="40" t="str">
        <f ca="1">IFERROR(__xludf.DUMMYFUNCTION("VLOOKUP($D582,IMPORTRANGE(""1F5N2lheBqU_ssv2fEg7XSiyl0_Jtf24RQubw3IWp7fc"",""'LC-2 BOM'!C2:AF1000""),AB$1,FALSE)"),"WFF Stage 2 Umbilical - MP-118")</f>
        <v>WFF Stage 2 Umbilical - MP-118</v>
      </c>
      <c r="AX269" s="40" t="str">
        <f ca="1">IFERROR(__xludf.DUMMYFUNCTION("VLOOKUP($D582,IMPORTRANGE(""1F5N2lheBqU_ssv2fEg7XSiyl0_Jtf24RQubw3IWp7fc"",""'LC-2 BOM'!C2:AF1000""),AB$1,FALSE)"),"WFF Stage 2 Umbilical - MP-118")</f>
        <v>WFF Stage 2 Umbilical - MP-118</v>
      </c>
      <c r="AY269" s="40" t="str">
        <f ca="1">IFERROR(__xludf.DUMMYFUNCTION("VLOOKUP($D582,IMPORTRANGE(""1F5N2lheBqU_ssv2fEg7XSiyl0_Jtf24RQubw3IWp7fc"",""'LC-2 BOM'!C2:AF1000""),AB$1,FALSE)"),"WFF Stage 2 Umbilical - MP-118")</f>
        <v>WFF Stage 2 Umbilical - MP-118</v>
      </c>
      <c r="AZ269" s="40" t="str">
        <f ca="1">IFERROR(__xludf.DUMMYFUNCTION("VLOOKUP($D582,IMPORTRANGE(""1F5N2lheBqU_ssv2fEg7XSiyl0_Jtf24RQubw3IWp7fc"",""'LC-2 BOM'!C2:AF1000""),AB$1,FALSE)"),"WFF Stage 2 Umbilical - MP-118")</f>
        <v>WFF Stage 2 Umbilical - MP-118</v>
      </c>
      <c r="BA269" s="40" t="str">
        <f ca="1">IFERROR(__xludf.DUMMYFUNCTION("VLOOKUP($D582,IMPORTRANGE(""1F5N2lheBqU_ssv2fEg7XSiyl0_Jtf24RQubw3IWp7fc"",""'LC-2 BOM'!C2:AF1000""),AB$1,FALSE)"),"WFF Stage 2 Umbilical - MP-118")</f>
        <v>WFF Stage 2 Umbilical - MP-118</v>
      </c>
    </row>
    <row r="270" spans="1:53" ht="14.25">
      <c r="A270" s="119" t="str">
        <f>CONCATENATE(VLOOKUP(E270,Systems,2,FALSE),"-",VLOOKUP(F270,Subsystems,2,FALSE),"-",VLOOKUP(G270,Components,2,FALSE),"-",VLOOKUP(R270,Metrics,2,FALSE),"-",B270)</f>
        <v>HVAC-PP-RTD-Ts-119</v>
      </c>
      <c r="B270" s="100">
        <v>119</v>
      </c>
      <c r="C270" s="99" t="s">
        <v>693</v>
      </c>
      <c r="D270" s="119" t="s">
        <v>694</v>
      </c>
      <c r="E270" s="99" t="s">
        <v>431</v>
      </c>
      <c r="F270" s="99" t="s">
        <v>445</v>
      </c>
      <c r="G270" s="99" t="s">
        <v>81</v>
      </c>
      <c r="H270" s="99" t="s">
        <v>348</v>
      </c>
      <c r="I270" s="100" t="str">
        <f>VLOOKUP(L270,InterfaceCards,2,FALSE)</f>
        <v>N2</v>
      </c>
      <c r="J270" s="39" t="str">
        <f>VLOOKUP(I270,'REF - Interface Cards'!$F$2:$G$11,2,FALSE)</f>
        <v>CB3</v>
      </c>
      <c r="K270" s="267">
        <f>VLOOKUP(L270,InterfaceCards,3,FALSE)</f>
        <v>4</v>
      </c>
      <c r="L270" s="99" t="s">
        <v>413</v>
      </c>
      <c r="M270" s="99" t="s">
        <v>350</v>
      </c>
      <c r="N270" s="96" t="s">
        <v>351</v>
      </c>
      <c r="O270" s="99" t="s">
        <v>313</v>
      </c>
      <c r="P270" s="205"/>
      <c r="Q270" s="205"/>
      <c r="R270" s="268" t="s">
        <v>352</v>
      </c>
      <c r="S270" s="119" t="s">
        <v>353</v>
      </c>
      <c r="T270" s="100"/>
      <c r="U270" s="205"/>
      <c r="V270" s="205" t="b">
        <v>0</v>
      </c>
      <c r="W270" s="115" t="str">
        <f>CONCATENATE(L270,":",N270)</f>
        <v>RTD2:EX0+,RTD0+,RTD0-,COM0</v>
      </c>
      <c r="X270" s="40" t="str">
        <f ca="1">IFERROR(__xludf.DUMMYFUNCTION("VLOOKUP($D119,IMPORTRANGE(""1F5N2lheBqU_ssv2fEg7XSiyl0_Jtf24RQubw3IWp7fc"",""'LC-2 BOM'!C2:AF1000""),X$1,FALSE)"),"05C360")</f>
        <v>05C360</v>
      </c>
      <c r="Y270" s="40" t="str">
        <f ca="1">IFERROR(__xludf.DUMMYFUNCTION("VLOOKUP($D467,IMPORTRANGE(""1F5N2lheBqU_ssv2fEg7XSiyl0_Jtf24RQubw3IWp7fc"",""'LC-2 BOM'!C2:AF900""),Y$1,FALSE)"),"Sensor, Temperature")</f>
        <v>Sensor, Temperature</v>
      </c>
      <c r="Z270" s="40" t="str">
        <f ca="1">IFERROR(__xludf.DUMMYFUNCTION("VLOOKUP($D467,IMPORTRANGE(""1F5N2lheBqU_ssv2fEg7XSiyl0_Jtf24RQubw3IWp7fc"",""'LC-2 BOM'!C2:AF900""),Y$1,FALSE)"),"Sensor, Temperature")</f>
        <v>Sensor, Temperature</v>
      </c>
      <c r="AA270" s="40" t="str">
        <f ca="1">IFERROR(__xludf.DUMMYFUNCTION("VLOOKUP($D467,IMPORTRANGE(""1F5N2lheBqU_ssv2fEg7XSiyl0_Jtf24RQubw3IWp7fc"",""'LC-2 BOM'!C2:AF900""),Y$1,FALSE)"),"Sensor, Temperature")</f>
        <v>Sensor, Temperature</v>
      </c>
      <c r="AB270" s="40" t="str">
        <f ca="1">IFERROR(__xludf.DUMMYFUNCTION("VLOOKUP($D467,IMPORTRANGE(""1F5N2lheBqU_ssv2fEg7XSiyl0_Jtf24RQubw3IWp7fc"",""'LC-2 BOM'!C2:AF1000""),AB$1,FALSE)"),"WFF Stage 1 Umbilical - MP-117")</f>
        <v>WFF Stage 1 Umbilical - MP-117</v>
      </c>
      <c r="AC270" s="40" t="str">
        <f ca="1">IFERROR(__xludf.DUMMYFUNCTION("VLOOKUP($D467,IMPORTRANGE(""1F5N2lheBqU_ssv2fEg7XSiyl0_Jtf24RQubw3IWp7fc"",""'LC-2 BOM'!C2:AF1000""),AB$1,FALSE)"),"WFF Stage 1 Umbilical - MP-117")</f>
        <v>WFF Stage 1 Umbilical - MP-117</v>
      </c>
      <c r="AD270" s="40" t="str">
        <f ca="1">IFERROR(__xludf.DUMMYFUNCTION("VLOOKUP($D467,IMPORTRANGE(""1F5N2lheBqU_ssv2fEg7XSiyl0_Jtf24RQubw3IWp7fc"",""'LC-2 BOM'!C2:AF1000""),AB$1,FALSE)"),"WFF Stage 1 Umbilical - MP-117")</f>
        <v>WFF Stage 1 Umbilical - MP-117</v>
      </c>
      <c r="AE270" s="40" t="str">
        <f ca="1">IFERROR(__xludf.DUMMYFUNCTION("VLOOKUP($D467,IMPORTRANGE(""1F5N2lheBqU_ssv2fEg7XSiyl0_Jtf24RQubw3IWp7fc"",""'LC-2 BOM'!C2:AF1000""),AB$1,FALSE)"),"WFF Stage 1 Umbilical - MP-117")</f>
        <v>WFF Stage 1 Umbilical - MP-117</v>
      </c>
      <c r="AF270" s="40" t="str">
        <f ca="1">IFERROR(__xludf.DUMMYFUNCTION("VLOOKUP($D467,IMPORTRANGE(""1F5N2lheBqU_ssv2fEg7XSiyl0_Jtf24RQubw3IWp7fc"",""'LC-2 BOM'!C2:AF1000""),AB$1,FALSE)"),"WFF Stage 1 Umbilical - MP-117")</f>
        <v>WFF Stage 1 Umbilical - MP-117</v>
      </c>
      <c r="AG270" s="40" t="str">
        <f ca="1">IFERROR(__xludf.DUMMYFUNCTION("VLOOKUP($D467,IMPORTRANGE(""1F5N2lheBqU_ssv2fEg7XSiyl0_Jtf24RQubw3IWp7fc"",""'LC-2 BOM'!C2:AF1000""),AB$1,FALSE)"),"WFF Stage 1 Umbilical - MP-117")</f>
        <v>WFF Stage 1 Umbilical - MP-117</v>
      </c>
      <c r="AH270" s="40" t="str">
        <f ca="1">IFERROR(__xludf.DUMMYFUNCTION("VLOOKUP($D467,IMPORTRANGE(""1F5N2lheBqU_ssv2fEg7XSiyl0_Jtf24RQubw3IWp7fc"",""'LC-2 BOM'!C2:AF1000""),AB$1,FALSE)"),"WFF Stage 1 Umbilical - MP-117")</f>
        <v>WFF Stage 1 Umbilical - MP-117</v>
      </c>
      <c r="AI270" s="40" t="str">
        <f ca="1">IFERROR(__xludf.DUMMYFUNCTION("VLOOKUP($D467,IMPORTRANGE(""1F5N2lheBqU_ssv2fEg7XSiyl0_Jtf24RQubw3IWp7fc"",""'LC-2 BOM'!C2:AF1000""),AB$1,FALSE)"),"WFF Stage 1 Umbilical - MP-117")</f>
        <v>WFF Stage 1 Umbilical - MP-117</v>
      </c>
      <c r="AJ270" s="40" t="str">
        <f ca="1">IFERROR(__xludf.DUMMYFUNCTION("VLOOKUP($D467,IMPORTRANGE(""1F5N2lheBqU_ssv2fEg7XSiyl0_Jtf24RQubw3IWp7fc"",""'LC-2 BOM'!C2:AF1000""),AB$1,FALSE)"),"WFF Stage 1 Umbilical - MP-117")</f>
        <v>WFF Stage 1 Umbilical - MP-117</v>
      </c>
      <c r="AK270" s="40" t="str">
        <f ca="1">IFERROR(__xludf.DUMMYFUNCTION("VLOOKUP($D467,IMPORTRANGE(""1F5N2lheBqU_ssv2fEg7XSiyl0_Jtf24RQubw3IWp7fc"",""'LC-2 BOM'!C2:AF1000""),AB$1,FALSE)"),"WFF Stage 1 Umbilical - MP-117")</f>
        <v>WFF Stage 1 Umbilical - MP-117</v>
      </c>
      <c r="AL270" s="40" t="str">
        <f ca="1">IFERROR(__xludf.DUMMYFUNCTION("VLOOKUP($D467,IMPORTRANGE(""1F5N2lheBqU_ssv2fEg7XSiyl0_Jtf24RQubw3IWp7fc"",""'LC-2 BOM'!C2:AF1000""),AB$1,FALSE)"),"WFF Stage 1 Umbilical - MP-117")</f>
        <v>WFF Stage 1 Umbilical - MP-117</v>
      </c>
      <c r="AM270" s="40" t="str">
        <f ca="1">IFERROR(__xludf.DUMMYFUNCTION("VLOOKUP($D467,IMPORTRANGE(""1F5N2lheBqU_ssv2fEg7XSiyl0_Jtf24RQubw3IWp7fc"",""'LC-2 BOM'!C2:AF1000""),AB$1,FALSE)"),"WFF Stage 1 Umbilical - MP-117")</f>
        <v>WFF Stage 1 Umbilical - MP-117</v>
      </c>
      <c r="AN270" s="40" t="str">
        <f ca="1">IFERROR(__xludf.DUMMYFUNCTION("VLOOKUP($D467,IMPORTRANGE(""1F5N2lheBqU_ssv2fEg7XSiyl0_Jtf24RQubw3IWp7fc"",""'LC-2 BOM'!C2:AF1000""),AB$1,FALSE)"),"WFF Stage 1 Umbilical - MP-117")</f>
        <v>WFF Stage 1 Umbilical - MP-117</v>
      </c>
      <c r="AO270" s="40" t="str">
        <f ca="1">IFERROR(__xludf.DUMMYFUNCTION("VLOOKUP($D467,IMPORTRANGE(""1F5N2lheBqU_ssv2fEg7XSiyl0_Jtf24RQubw3IWp7fc"",""'LC-2 BOM'!C2:AF1000""),AB$1,FALSE)"),"WFF Stage 1 Umbilical - MP-117")</f>
        <v>WFF Stage 1 Umbilical - MP-117</v>
      </c>
      <c r="AP270" s="40" t="str">
        <f ca="1">IFERROR(__xludf.DUMMYFUNCTION("VLOOKUP($D467,IMPORTRANGE(""1F5N2lheBqU_ssv2fEg7XSiyl0_Jtf24RQubw3IWp7fc"",""'LC-2 BOM'!C2:AF1000""),AB$1,FALSE)"),"WFF Stage 1 Umbilical - MP-117")</f>
        <v>WFF Stage 1 Umbilical - MP-117</v>
      </c>
      <c r="AQ270" s="40" t="str">
        <f ca="1">IFERROR(__xludf.DUMMYFUNCTION("VLOOKUP($D467,IMPORTRANGE(""1F5N2lheBqU_ssv2fEg7XSiyl0_Jtf24RQubw3IWp7fc"",""'LC-2 BOM'!C2:AF1000""),AB$1,FALSE)"),"WFF Stage 1 Umbilical - MP-117")</f>
        <v>WFF Stage 1 Umbilical - MP-117</v>
      </c>
      <c r="AR270" s="40" t="str">
        <f ca="1">IFERROR(__xludf.DUMMYFUNCTION("VLOOKUP($D467,IMPORTRANGE(""1F5N2lheBqU_ssv2fEg7XSiyl0_Jtf24RQubw3IWp7fc"",""'LC-2 BOM'!C2:AF1000""),AB$1,FALSE)"),"WFF Stage 1 Umbilical - MP-117")</f>
        <v>WFF Stage 1 Umbilical - MP-117</v>
      </c>
      <c r="AS270" s="40" t="str">
        <f ca="1">IFERROR(__xludf.DUMMYFUNCTION("VLOOKUP($D467,IMPORTRANGE(""1F5N2lheBqU_ssv2fEg7XSiyl0_Jtf24RQubw3IWp7fc"",""'LC-2 BOM'!C2:AF1000""),AB$1,FALSE)"),"WFF Stage 1 Umbilical - MP-117")</f>
        <v>WFF Stage 1 Umbilical - MP-117</v>
      </c>
      <c r="AT270" s="40" t="str">
        <f ca="1">IFERROR(__xludf.DUMMYFUNCTION("VLOOKUP($D467,IMPORTRANGE(""1F5N2lheBqU_ssv2fEg7XSiyl0_Jtf24RQubw3IWp7fc"",""'LC-2 BOM'!C2:AF1000""),AB$1,FALSE)"),"WFF Stage 1 Umbilical - MP-117")</f>
        <v>WFF Stage 1 Umbilical - MP-117</v>
      </c>
      <c r="AU270" s="40" t="str">
        <f ca="1">IFERROR(__xludf.DUMMYFUNCTION("VLOOKUP($D467,IMPORTRANGE(""1F5N2lheBqU_ssv2fEg7XSiyl0_Jtf24RQubw3IWp7fc"",""'LC-2 BOM'!C2:AF1000""),AB$1,FALSE)"),"WFF Stage 1 Umbilical - MP-117")</f>
        <v>WFF Stage 1 Umbilical - MP-117</v>
      </c>
      <c r="AV270" s="40" t="str">
        <f ca="1">IFERROR(__xludf.DUMMYFUNCTION("VLOOKUP($D467,IMPORTRANGE(""1F5N2lheBqU_ssv2fEg7XSiyl0_Jtf24RQubw3IWp7fc"",""'LC-2 BOM'!C2:AF1000""),AB$1,FALSE)"),"WFF Stage 1 Umbilical - MP-117")</f>
        <v>WFF Stage 1 Umbilical - MP-117</v>
      </c>
      <c r="AW270" s="40" t="str">
        <f ca="1">IFERROR(__xludf.DUMMYFUNCTION("VLOOKUP($D467,IMPORTRANGE(""1F5N2lheBqU_ssv2fEg7XSiyl0_Jtf24RQubw3IWp7fc"",""'LC-2 BOM'!C2:AF1000""),AB$1,FALSE)"),"WFF Stage 1 Umbilical - MP-117")</f>
        <v>WFF Stage 1 Umbilical - MP-117</v>
      </c>
      <c r="AX270" s="40" t="str">
        <f ca="1">IFERROR(__xludf.DUMMYFUNCTION("VLOOKUP($D467,IMPORTRANGE(""1F5N2lheBqU_ssv2fEg7XSiyl0_Jtf24RQubw3IWp7fc"",""'LC-2 BOM'!C2:AF1000""),AB$1,FALSE)"),"WFF Stage 1 Umbilical - MP-117")</f>
        <v>WFF Stage 1 Umbilical - MP-117</v>
      </c>
      <c r="AY270" s="40" t="str">
        <f ca="1">IFERROR(__xludf.DUMMYFUNCTION("VLOOKUP($D467,IMPORTRANGE(""1F5N2lheBqU_ssv2fEg7XSiyl0_Jtf24RQubw3IWp7fc"",""'LC-2 BOM'!C2:AF1000""),AB$1,FALSE)"),"WFF Stage 1 Umbilical - MP-117")</f>
        <v>WFF Stage 1 Umbilical - MP-117</v>
      </c>
      <c r="AZ270" s="40" t="str">
        <f ca="1">IFERROR(__xludf.DUMMYFUNCTION("VLOOKUP($D467,IMPORTRANGE(""1F5N2lheBqU_ssv2fEg7XSiyl0_Jtf24RQubw3IWp7fc"",""'LC-2 BOM'!C2:AF1000""),AB$1,FALSE)"),"WFF Stage 1 Umbilical - MP-117")</f>
        <v>WFF Stage 1 Umbilical - MP-117</v>
      </c>
      <c r="BA270" s="40" t="str">
        <f ca="1">IFERROR(__xludf.DUMMYFUNCTION("VLOOKUP($D467,IMPORTRANGE(""1F5N2lheBqU_ssv2fEg7XSiyl0_Jtf24RQubw3IWp7fc"",""'LC-2 BOM'!C2:AF1000""),AB$1,FALSE)"),"WFF Stage 1 Umbilical - MP-117")</f>
        <v>WFF Stage 1 Umbilical - MP-117</v>
      </c>
    </row>
    <row r="271" spans="1:53" ht="14.25">
      <c r="A271" s="110" t="str">
        <f>CONCATENATE(VLOOKUP(E271,Systems,2,FALSE),"-",VLOOKUP(F271,Subsystems,2,FALSE),"-",VLOOKUP(G271,Components,2,FALSE),"-",VLOOKUP(R271,Metrics,2,FALSE),"-",B271)</f>
        <v>GN2-HF-PRS-Ps-731</v>
      </c>
      <c r="B271" s="99">
        <v>731</v>
      </c>
      <c r="C271" s="273" t="s">
        <v>695</v>
      </c>
      <c r="D271" s="281" t="s">
        <v>696</v>
      </c>
      <c r="E271" s="99" t="s">
        <v>571</v>
      </c>
      <c r="F271" s="99" t="s">
        <v>495</v>
      </c>
      <c r="G271" s="99" t="s">
        <v>177</v>
      </c>
      <c r="H271" s="99" t="s">
        <v>147</v>
      </c>
      <c r="I271" s="99" t="s">
        <v>697</v>
      </c>
      <c r="J271" s="39" t="str">
        <f>VLOOKUP(I271,'REF - Interface Cards'!$F$2:$G$11,2,FALSE)</f>
        <v>CB3</v>
      </c>
      <c r="K271" s="99">
        <v>5</v>
      </c>
      <c r="L271" s="99" t="s">
        <v>510</v>
      </c>
      <c r="M271" s="99">
        <v>8</v>
      </c>
      <c r="N271" s="99">
        <v>7</v>
      </c>
      <c r="O271" s="99" t="s">
        <v>313</v>
      </c>
      <c r="P271" s="99" t="s">
        <v>313</v>
      </c>
      <c r="Q271" s="205"/>
      <c r="R271" s="119" t="s">
        <v>178</v>
      </c>
      <c r="S271" s="119"/>
      <c r="T271" s="100"/>
      <c r="U271" s="205"/>
      <c r="V271" s="205" t="b">
        <v>0</v>
      </c>
      <c r="W271" s="115"/>
      <c r="X271" s="205"/>
      <c r="Y271" s="205"/>
      <c r="Z271" s="205"/>
      <c r="AA271" s="205"/>
      <c r="AB271" s="205"/>
      <c r="AC271" s="205"/>
      <c r="AD271" s="205"/>
      <c r="AE271" s="205"/>
      <c r="AF271" s="205"/>
      <c r="AG271" s="205"/>
      <c r="AH271" s="205"/>
      <c r="AI271" s="205"/>
      <c r="AJ271" s="205"/>
      <c r="AK271" s="205"/>
      <c r="AL271" s="205"/>
      <c r="AM271" s="205"/>
      <c r="AN271" s="205"/>
      <c r="AO271" s="205"/>
      <c r="AP271" s="205"/>
      <c r="AQ271" s="205"/>
      <c r="AR271" s="205"/>
      <c r="AS271" s="205"/>
      <c r="AT271" s="205"/>
      <c r="AU271" s="205"/>
      <c r="AV271" s="205"/>
      <c r="AW271" s="205"/>
      <c r="AX271" s="205"/>
      <c r="AY271" s="205"/>
      <c r="AZ271" s="205"/>
      <c r="BA271" s="205"/>
    </row>
    <row r="272" spans="1:53" ht="14.25">
      <c r="A272" s="119" t="str">
        <f>CONCATENATE(VLOOKUP(E272,Systems,2,FALSE),"-",VLOOKUP(F272,Subsystems,2,FALSE),"-",VLOOKUP(G272,Components,2,FALSE),"-",VLOOKUP(R272,Metrics,2,FALSE),"-",B272)</f>
        <v>KTP-S2-PRS-Ps-610</v>
      </c>
      <c r="B272" s="99">
        <v>610</v>
      </c>
      <c r="C272" s="99" t="s">
        <v>698</v>
      </c>
      <c r="D272" s="119" t="s">
        <v>699</v>
      </c>
      <c r="E272" s="99" t="s">
        <v>530</v>
      </c>
      <c r="F272" s="99" t="s">
        <v>420</v>
      </c>
      <c r="G272" s="99" t="s">
        <v>177</v>
      </c>
      <c r="H272" s="99" t="s">
        <v>147</v>
      </c>
      <c r="I272" s="100" t="str">
        <f>VLOOKUP(L272,InterfaceCards,2,FALSE)</f>
        <v>N2</v>
      </c>
      <c r="J272" s="39" t="str">
        <f>VLOOKUP(I272,'REF - Interface Cards'!$F$2:$G$11,2,FALSE)</f>
        <v>CB3</v>
      </c>
      <c r="K272" s="267">
        <f>VLOOKUP(L272,InterfaceCards,3,FALSE)</f>
        <v>3</v>
      </c>
      <c r="L272" s="99" t="s">
        <v>315</v>
      </c>
      <c r="M272" s="99">
        <v>7</v>
      </c>
      <c r="N272" s="96" t="s">
        <v>123</v>
      </c>
      <c r="O272" s="99" t="s">
        <v>248</v>
      </c>
      <c r="P272" s="99" t="s">
        <v>248</v>
      </c>
      <c r="Q272" s="99" t="s">
        <v>249</v>
      </c>
      <c r="R272" s="119" t="s">
        <v>178</v>
      </c>
      <c r="S272" s="119"/>
      <c r="T272" s="100"/>
      <c r="U272" s="205"/>
      <c r="V272" s="205" t="b">
        <v>0</v>
      </c>
      <c r="W272" s="115" t="str">
        <f>CONCATENATE(L272,":",N272)</f>
        <v>AI4:06</v>
      </c>
      <c r="X272" s="40" t="str">
        <f ca="1">IFERROR(__xludf.DUMMYFUNCTION("VLOOKUP($D119,IMPORTRANGE(""1F5N2lheBqU_ssv2fEg7XSiyl0_Jtf24RQubw3IWp7fc"",""'LC-2 BOM'!C2:AF1000""),X$1,FALSE)"),"05C360")</f>
        <v>05C360</v>
      </c>
      <c r="Y272" s="40" t="str">
        <f ca="1">IFERROR(__xludf.DUMMYFUNCTION("VLOOKUP($D463,IMPORTRANGE(""1zGeY54V42y3h6ga3LEauokEcjIAfHuNXKCYKLfLWtMI"",""'LC-2 BOM'!C2:AF900""),Y$1,FALSE)"),"Pressure Transducer")</f>
        <v>Pressure Transducer</v>
      </c>
      <c r="Z272" s="40" t="str">
        <f ca="1">IFERROR(__xludf.DUMMYFUNCTION("VLOOKUP($D463,IMPORTRANGE(""1zGeY54V42y3h6ga3LEauokEcjIAfHuNXKCYKLfLWtMI"",""'LC-2 BOM'!C2:AF900""),Y$1,FALSE)"),"Pressure Transducer")</f>
        <v>Pressure Transducer</v>
      </c>
      <c r="AA272" s="40" t="str">
        <f ca="1">IFERROR(__xludf.DUMMYFUNCTION("VLOOKUP($D463,IMPORTRANGE(""1zGeY54V42y3h6ga3LEauokEcjIAfHuNXKCYKLfLWtMI"",""'LC-2 BOM'!C2:AF900""),Y$1,FALSE)"),"Pressure Transducer")</f>
        <v>Pressure Transducer</v>
      </c>
      <c r="AB272" s="40" t="str">
        <f ca="1">IFERROR(__xludf.DUMMYFUNCTION("VLOOKUP($D463,IMPORTRANGE(""1F5N2lheBqU_ssv2fEg7XSiyl0_Jtf24RQubw3IWp7fc"",""'LC-2 BOM'!C2:AF1000""),AB$1,FALSE)"),"WFF Launch Mount S1 Purges MP-114")</f>
        <v>WFF Launch Mount S1 Purges MP-114</v>
      </c>
      <c r="AC272" s="40" t="str">
        <f ca="1">IFERROR(__xludf.DUMMYFUNCTION("VLOOKUP($D463,IMPORTRANGE(""1F5N2lheBqU_ssv2fEg7XSiyl0_Jtf24RQubw3IWp7fc"",""'LC-2 BOM'!C2:AF1000""),AB$1,FALSE)"),"WFF Launch Mount S1 Purges MP-114")</f>
        <v>WFF Launch Mount S1 Purges MP-114</v>
      </c>
      <c r="AD272" s="40" t="str">
        <f ca="1">IFERROR(__xludf.DUMMYFUNCTION("VLOOKUP($D463,IMPORTRANGE(""1F5N2lheBqU_ssv2fEg7XSiyl0_Jtf24RQubw3IWp7fc"",""'LC-2 BOM'!C2:AF1000""),AB$1,FALSE)"),"WFF Launch Mount S1 Purges MP-114")</f>
        <v>WFF Launch Mount S1 Purges MP-114</v>
      </c>
      <c r="AE272" s="40" t="str">
        <f ca="1">IFERROR(__xludf.DUMMYFUNCTION("VLOOKUP($D463,IMPORTRANGE(""1F5N2lheBqU_ssv2fEg7XSiyl0_Jtf24RQubw3IWp7fc"",""'LC-2 BOM'!C2:AF1000""),AB$1,FALSE)"),"WFF Launch Mount S1 Purges MP-114")</f>
        <v>WFF Launch Mount S1 Purges MP-114</v>
      </c>
      <c r="AF272" s="40" t="str">
        <f ca="1">IFERROR(__xludf.DUMMYFUNCTION("VLOOKUP($D463,IMPORTRANGE(""1F5N2lheBqU_ssv2fEg7XSiyl0_Jtf24RQubw3IWp7fc"",""'LC-2 BOM'!C2:AF1000""),AB$1,FALSE)"),"WFF Launch Mount S1 Purges MP-114")</f>
        <v>WFF Launch Mount S1 Purges MP-114</v>
      </c>
      <c r="AG272" s="40" t="str">
        <f ca="1">IFERROR(__xludf.DUMMYFUNCTION("VLOOKUP($D463,IMPORTRANGE(""1F5N2lheBqU_ssv2fEg7XSiyl0_Jtf24RQubw3IWp7fc"",""'LC-2 BOM'!C2:AF1000""),AB$1,FALSE)"),"WFF Launch Mount S1 Purges MP-114")</f>
        <v>WFF Launch Mount S1 Purges MP-114</v>
      </c>
      <c r="AH272" s="40" t="str">
        <f ca="1">IFERROR(__xludf.DUMMYFUNCTION("VLOOKUP($D463,IMPORTRANGE(""1F5N2lheBqU_ssv2fEg7XSiyl0_Jtf24RQubw3IWp7fc"",""'LC-2 BOM'!C2:AF1000""),AB$1,FALSE)"),"WFF Launch Mount S1 Purges MP-114")</f>
        <v>WFF Launch Mount S1 Purges MP-114</v>
      </c>
      <c r="AI272" s="40" t="str">
        <f ca="1">IFERROR(__xludf.DUMMYFUNCTION("VLOOKUP($D463,IMPORTRANGE(""1F5N2lheBqU_ssv2fEg7XSiyl0_Jtf24RQubw3IWp7fc"",""'LC-2 BOM'!C2:AF1000""),AB$1,FALSE)"),"WFF Launch Mount S1 Purges MP-114")</f>
        <v>WFF Launch Mount S1 Purges MP-114</v>
      </c>
      <c r="AJ272" s="40" t="str">
        <f ca="1">IFERROR(__xludf.DUMMYFUNCTION("VLOOKUP($D463,IMPORTRANGE(""1F5N2lheBqU_ssv2fEg7XSiyl0_Jtf24RQubw3IWp7fc"",""'LC-2 BOM'!C2:AF1000""),AB$1,FALSE)"),"WFF Launch Mount S1 Purges MP-114")</f>
        <v>WFF Launch Mount S1 Purges MP-114</v>
      </c>
      <c r="AK272" s="40" t="str">
        <f ca="1">IFERROR(__xludf.DUMMYFUNCTION("VLOOKUP($D463,IMPORTRANGE(""1F5N2lheBqU_ssv2fEg7XSiyl0_Jtf24RQubw3IWp7fc"",""'LC-2 BOM'!C2:AF1000""),AB$1,FALSE)"),"WFF Launch Mount S1 Purges MP-114")</f>
        <v>WFF Launch Mount S1 Purges MP-114</v>
      </c>
      <c r="AL272" s="40" t="str">
        <f ca="1">IFERROR(__xludf.DUMMYFUNCTION("VLOOKUP($D463,IMPORTRANGE(""1F5N2lheBqU_ssv2fEg7XSiyl0_Jtf24RQubw3IWp7fc"",""'LC-2 BOM'!C2:AF1000""),AB$1,FALSE)"),"WFF Launch Mount S1 Purges MP-114")</f>
        <v>WFF Launch Mount S1 Purges MP-114</v>
      </c>
      <c r="AM272" s="40" t="str">
        <f ca="1">IFERROR(__xludf.DUMMYFUNCTION("VLOOKUP($D463,IMPORTRANGE(""1F5N2lheBqU_ssv2fEg7XSiyl0_Jtf24RQubw3IWp7fc"",""'LC-2 BOM'!C2:AF1000""),AB$1,FALSE)"),"WFF Launch Mount S1 Purges MP-114")</f>
        <v>WFF Launch Mount S1 Purges MP-114</v>
      </c>
      <c r="AN272" s="40" t="str">
        <f ca="1">IFERROR(__xludf.DUMMYFUNCTION("VLOOKUP($D463,IMPORTRANGE(""1F5N2lheBqU_ssv2fEg7XSiyl0_Jtf24RQubw3IWp7fc"",""'LC-2 BOM'!C2:AF1000""),AB$1,FALSE)"),"WFF Launch Mount S1 Purges MP-114")</f>
        <v>WFF Launch Mount S1 Purges MP-114</v>
      </c>
      <c r="AO272" s="40" t="str">
        <f ca="1">IFERROR(__xludf.DUMMYFUNCTION("VLOOKUP($D463,IMPORTRANGE(""1F5N2lheBqU_ssv2fEg7XSiyl0_Jtf24RQubw3IWp7fc"",""'LC-2 BOM'!C2:AF1000""),AB$1,FALSE)"),"WFF Launch Mount S1 Purges MP-114")</f>
        <v>WFF Launch Mount S1 Purges MP-114</v>
      </c>
      <c r="AP272" s="40" t="str">
        <f ca="1">IFERROR(__xludf.DUMMYFUNCTION("VLOOKUP($D463,IMPORTRANGE(""1F5N2lheBqU_ssv2fEg7XSiyl0_Jtf24RQubw3IWp7fc"",""'LC-2 BOM'!C2:AF1000""),AB$1,FALSE)"),"WFF Launch Mount S1 Purges MP-114")</f>
        <v>WFF Launch Mount S1 Purges MP-114</v>
      </c>
      <c r="AQ272" s="40" t="str">
        <f ca="1">IFERROR(__xludf.DUMMYFUNCTION("VLOOKUP($D463,IMPORTRANGE(""1F5N2lheBqU_ssv2fEg7XSiyl0_Jtf24RQubw3IWp7fc"",""'LC-2 BOM'!C2:AF1000""),AB$1,FALSE)"),"WFF Launch Mount S1 Purges MP-114")</f>
        <v>WFF Launch Mount S1 Purges MP-114</v>
      </c>
      <c r="AR272" s="40" t="str">
        <f ca="1">IFERROR(__xludf.DUMMYFUNCTION("VLOOKUP($D463,IMPORTRANGE(""1F5N2lheBqU_ssv2fEg7XSiyl0_Jtf24RQubw3IWp7fc"",""'LC-2 BOM'!C2:AF1000""),AB$1,FALSE)"),"WFF Launch Mount S1 Purges MP-114")</f>
        <v>WFF Launch Mount S1 Purges MP-114</v>
      </c>
      <c r="AS272" s="40" t="str">
        <f ca="1">IFERROR(__xludf.DUMMYFUNCTION("VLOOKUP($D463,IMPORTRANGE(""1F5N2lheBqU_ssv2fEg7XSiyl0_Jtf24RQubw3IWp7fc"",""'LC-2 BOM'!C2:AF1000""),AB$1,FALSE)"),"WFF Launch Mount S1 Purges MP-114")</f>
        <v>WFF Launch Mount S1 Purges MP-114</v>
      </c>
      <c r="AT272" s="40" t="str">
        <f ca="1">IFERROR(__xludf.DUMMYFUNCTION("VLOOKUP($D463,IMPORTRANGE(""1F5N2lheBqU_ssv2fEg7XSiyl0_Jtf24RQubw3IWp7fc"",""'LC-2 BOM'!C2:AF1000""),AB$1,FALSE)"),"WFF Launch Mount S1 Purges MP-114")</f>
        <v>WFF Launch Mount S1 Purges MP-114</v>
      </c>
      <c r="AU272" s="40" t="str">
        <f ca="1">IFERROR(__xludf.DUMMYFUNCTION("VLOOKUP($D463,IMPORTRANGE(""1F5N2lheBqU_ssv2fEg7XSiyl0_Jtf24RQubw3IWp7fc"",""'LC-2 BOM'!C2:AF1000""),AB$1,FALSE)"),"WFF Launch Mount S1 Purges MP-114")</f>
        <v>WFF Launch Mount S1 Purges MP-114</v>
      </c>
      <c r="AV272" s="40" t="str">
        <f ca="1">IFERROR(__xludf.DUMMYFUNCTION("VLOOKUP($D463,IMPORTRANGE(""1F5N2lheBqU_ssv2fEg7XSiyl0_Jtf24RQubw3IWp7fc"",""'LC-2 BOM'!C2:AF1000""),AB$1,FALSE)"),"WFF Launch Mount S1 Purges MP-114")</f>
        <v>WFF Launch Mount S1 Purges MP-114</v>
      </c>
      <c r="AW272" s="40" t="str">
        <f ca="1">IFERROR(__xludf.DUMMYFUNCTION("VLOOKUP($D463,IMPORTRANGE(""1F5N2lheBqU_ssv2fEg7XSiyl0_Jtf24RQubw3IWp7fc"",""'LC-2 BOM'!C2:AF1000""),AB$1,FALSE)"),"WFF Launch Mount S1 Purges MP-114")</f>
        <v>WFF Launch Mount S1 Purges MP-114</v>
      </c>
      <c r="AX272" s="40" t="str">
        <f ca="1">IFERROR(__xludf.DUMMYFUNCTION("VLOOKUP($D463,IMPORTRANGE(""1F5N2lheBqU_ssv2fEg7XSiyl0_Jtf24RQubw3IWp7fc"",""'LC-2 BOM'!C2:AF1000""),AB$1,FALSE)"),"WFF Launch Mount S1 Purges MP-114")</f>
        <v>WFF Launch Mount S1 Purges MP-114</v>
      </c>
      <c r="AY272" s="40" t="str">
        <f ca="1">IFERROR(__xludf.DUMMYFUNCTION("VLOOKUP($D463,IMPORTRANGE(""1F5N2lheBqU_ssv2fEg7XSiyl0_Jtf24RQubw3IWp7fc"",""'LC-2 BOM'!C2:AF1000""),AB$1,FALSE)"),"WFF Launch Mount S1 Purges MP-114")</f>
        <v>WFF Launch Mount S1 Purges MP-114</v>
      </c>
      <c r="AZ272" s="40" t="str">
        <f ca="1">IFERROR(__xludf.DUMMYFUNCTION("VLOOKUP($D463,IMPORTRANGE(""1F5N2lheBqU_ssv2fEg7XSiyl0_Jtf24RQubw3IWp7fc"",""'LC-2 BOM'!C2:AF1000""),AB$1,FALSE)"),"WFF Launch Mount S1 Purges MP-114")</f>
        <v>WFF Launch Mount S1 Purges MP-114</v>
      </c>
      <c r="BA272" s="40" t="str">
        <f ca="1">IFERROR(__xludf.DUMMYFUNCTION("VLOOKUP($D463,IMPORTRANGE(""1F5N2lheBqU_ssv2fEg7XSiyl0_Jtf24RQubw3IWp7fc"",""'LC-2 BOM'!C2:AF1000""),AB$1,FALSE)"),"WFF Launch Mount S1 Purges MP-114")</f>
        <v>WFF Launch Mount S1 Purges MP-114</v>
      </c>
    </row>
    <row r="273" spans="1:53" ht="14.25">
      <c r="A273" s="119" t="str">
        <f>CONCATENATE(VLOOKUP(E273,Systems,2,FALSE),"-",VLOOKUP(F273,Subsystems,2,FALSE),"-",VLOOKUP(G273,Components,2,FALSE),"-",VLOOKUP(R273,Metrics,2,FALSE),"-",B273)</f>
        <v>KTP-IS1-PRS-Ps-605</v>
      </c>
      <c r="B273" s="99">
        <v>605</v>
      </c>
      <c r="C273" s="110" t="s">
        <v>700</v>
      </c>
      <c r="D273" s="104" t="s">
        <v>701</v>
      </c>
      <c r="E273" s="99" t="s">
        <v>530</v>
      </c>
      <c r="F273" s="99" t="s">
        <v>441</v>
      </c>
      <c r="G273" s="99" t="s">
        <v>177</v>
      </c>
      <c r="H273" s="99" t="s">
        <v>147</v>
      </c>
      <c r="I273" s="100" t="str">
        <f>VLOOKUP(L273,InterfaceCards,2,FALSE)</f>
        <v>N4</v>
      </c>
      <c r="J273" s="39" t="str">
        <f>VLOOKUP(I273,'REF - Interface Cards'!$F$2:$G$11,2,FALSE)</f>
        <v>CB5</v>
      </c>
      <c r="K273" s="267">
        <f>VLOOKUP(L273,InterfaceCards,3,FALSE)</f>
        <v>2</v>
      </c>
      <c r="L273" s="99" t="s">
        <v>250</v>
      </c>
      <c r="M273" s="99">
        <v>14</v>
      </c>
      <c r="N273" s="96">
        <v>11</v>
      </c>
      <c r="O273" s="99" t="s">
        <v>313</v>
      </c>
      <c r="P273" s="99" t="s">
        <v>248</v>
      </c>
      <c r="Q273" s="99" t="s">
        <v>249</v>
      </c>
      <c r="R273" s="268" t="s">
        <v>178</v>
      </c>
      <c r="S273" s="119"/>
      <c r="T273" s="100"/>
      <c r="U273" s="205"/>
      <c r="V273" s="205" t="b">
        <v>0</v>
      </c>
      <c r="W273" s="115" t="str">
        <f>CONCATENATE(L273,":",N273)</f>
        <v>AI7:11</v>
      </c>
      <c r="X273" s="40" t="str">
        <f ca="1">IFERROR(__xludf.DUMMYFUNCTION("VLOOKUP($D475,IMPORTRANGE(""1F5N2lheBqU_ssv2fEg7XSiyl0_Jtf24RQubw3IWp7fc"",""'LC-2 BOM'!C2:AF1000""),X$1,FALSE)"),"04C706")</f>
        <v>04C706</v>
      </c>
      <c r="Y273" s="40" t="str">
        <f ca="1">IFERROR(__xludf.DUMMYFUNCTION("VLOOKUP($D562,IMPORTRANGE(""1F5N2lheBqU_ssv2fEg7XSiyl0_Jtf24RQubw3IWp7fc"",""'LC-2 BOM'!C2:AF900""),Y$1,FALSE)"),"Pressure Transducer")</f>
        <v>Pressure Transducer</v>
      </c>
      <c r="Z273" s="40" t="str">
        <f ca="1">IFERROR(__xludf.DUMMYFUNCTION("VLOOKUP($D562,IMPORTRANGE(""1F5N2lheBqU_ssv2fEg7XSiyl0_Jtf24RQubw3IWp7fc"",""'LC-2 BOM'!C2:AF900""),Y$1,FALSE)"),"Pressure Transducer")</f>
        <v>Pressure Transducer</v>
      </c>
      <c r="AA273" s="40" t="str">
        <f ca="1">IFERROR(__xludf.DUMMYFUNCTION("VLOOKUP($D562,IMPORTRANGE(""1F5N2lheBqU_ssv2fEg7XSiyl0_Jtf24RQubw3IWp7fc"",""'LC-2 BOM'!C2:AF900""),Y$1,FALSE)"),"Pressure Transducer")</f>
        <v>Pressure Transducer</v>
      </c>
      <c r="AB273" s="40" t="str">
        <f ca="1">IFERROR(__xludf.DUMMYFUNCTION("VLOOKUP($D562,IMPORTRANGE(""1F5N2lheBqU_ssv2fEg7XSiyl0_Jtf24RQubw3IWp7fc"",""'LC-2 BOM'!C2:AF1000""),AB$1,FALSE)"),"WFF Launch Mount S2 GN2 Supply and Purges - MP-115")</f>
        <v>WFF Launch Mount S2 GN2 Supply and Purges - MP-115</v>
      </c>
      <c r="AC273" s="40" t="str">
        <f ca="1">IFERROR(__xludf.DUMMYFUNCTION("VLOOKUP($D562,IMPORTRANGE(""1F5N2lheBqU_ssv2fEg7XSiyl0_Jtf24RQubw3IWp7fc"",""'LC-2 BOM'!C2:AF1000""),AB$1,FALSE)"),"WFF Launch Mount S2 GN2 Supply and Purges - MP-115")</f>
        <v>WFF Launch Mount S2 GN2 Supply and Purges - MP-115</v>
      </c>
      <c r="AD273" s="40" t="str">
        <f ca="1">IFERROR(__xludf.DUMMYFUNCTION("VLOOKUP($D562,IMPORTRANGE(""1F5N2lheBqU_ssv2fEg7XSiyl0_Jtf24RQubw3IWp7fc"",""'LC-2 BOM'!C2:AF1000""),AB$1,FALSE)"),"WFF Launch Mount S2 GN2 Supply and Purges - MP-115")</f>
        <v>WFF Launch Mount S2 GN2 Supply and Purges - MP-115</v>
      </c>
      <c r="AE273" s="40" t="str">
        <f ca="1">IFERROR(__xludf.DUMMYFUNCTION("VLOOKUP($D562,IMPORTRANGE(""1F5N2lheBqU_ssv2fEg7XSiyl0_Jtf24RQubw3IWp7fc"",""'LC-2 BOM'!C2:AF1000""),AB$1,FALSE)"),"WFF Launch Mount S2 GN2 Supply and Purges - MP-115")</f>
        <v>WFF Launch Mount S2 GN2 Supply and Purges - MP-115</v>
      </c>
      <c r="AF273" s="40" t="str">
        <f ca="1">IFERROR(__xludf.DUMMYFUNCTION("VLOOKUP($D562,IMPORTRANGE(""1F5N2lheBqU_ssv2fEg7XSiyl0_Jtf24RQubw3IWp7fc"",""'LC-2 BOM'!C2:AF1000""),AB$1,FALSE)"),"WFF Launch Mount S2 GN2 Supply and Purges - MP-115")</f>
        <v>WFF Launch Mount S2 GN2 Supply and Purges - MP-115</v>
      </c>
      <c r="AG273" s="40" t="str">
        <f ca="1">IFERROR(__xludf.DUMMYFUNCTION("VLOOKUP($D562,IMPORTRANGE(""1F5N2lheBqU_ssv2fEg7XSiyl0_Jtf24RQubw3IWp7fc"",""'LC-2 BOM'!C2:AF1000""),AB$1,FALSE)"),"WFF Launch Mount S2 GN2 Supply and Purges - MP-115")</f>
        <v>WFF Launch Mount S2 GN2 Supply and Purges - MP-115</v>
      </c>
      <c r="AH273" s="40" t="str">
        <f ca="1">IFERROR(__xludf.DUMMYFUNCTION("VLOOKUP($D562,IMPORTRANGE(""1F5N2lheBqU_ssv2fEg7XSiyl0_Jtf24RQubw3IWp7fc"",""'LC-2 BOM'!C2:AF1000""),AB$1,FALSE)"),"WFF Launch Mount S2 GN2 Supply and Purges - MP-115")</f>
        <v>WFF Launch Mount S2 GN2 Supply and Purges - MP-115</v>
      </c>
      <c r="AI273" s="40" t="str">
        <f ca="1">IFERROR(__xludf.DUMMYFUNCTION("VLOOKUP($D562,IMPORTRANGE(""1F5N2lheBqU_ssv2fEg7XSiyl0_Jtf24RQubw3IWp7fc"",""'LC-2 BOM'!C2:AF1000""),AB$1,FALSE)"),"WFF Launch Mount S2 GN2 Supply and Purges - MP-115")</f>
        <v>WFF Launch Mount S2 GN2 Supply and Purges - MP-115</v>
      </c>
      <c r="AJ273" s="40" t="str">
        <f ca="1">IFERROR(__xludf.DUMMYFUNCTION("VLOOKUP($D562,IMPORTRANGE(""1F5N2lheBqU_ssv2fEg7XSiyl0_Jtf24RQubw3IWp7fc"",""'LC-2 BOM'!C2:AF1000""),AB$1,FALSE)"),"WFF Launch Mount S2 GN2 Supply and Purges - MP-115")</f>
        <v>WFF Launch Mount S2 GN2 Supply and Purges - MP-115</v>
      </c>
      <c r="AK273" s="40" t="str">
        <f ca="1">IFERROR(__xludf.DUMMYFUNCTION("VLOOKUP($D562,IMPORTRANGE(""1F5N2lheBqU_ssv2fEg7XSiyl0_Jtf24RQubw3IWp7fc"",""'LC-2 BOM'!C2:AF1000""),AB$1,FALSE)"),"WFF Launch Mount S2 GN2 Supply and Purges - MP-115")</f>
        <v>WFF Launch Mount S2 GN2 Supply and Purges - MP-115</v>
      </c>
      <c r="AL273" s="40" t="str">
        <f ca="1">IFERROR(__xludf.DUMMYFUNCTION("VLOOKUP($D562,IMPORTRANGE(""1F5N2lheBqU_ssv2fEg7XSiyl0_Jtf24RQubw3IWp7fc"",""'LC-2 BOM'!C2:AF1000""),AB$1,FALSE)"),"WFF Launch Mount S2 GN2 Supply and Purges - MP-115")</f>
        <v>WFF Launch Mount S2 GN2 Supply and Purges - MP-115</v>
      </c>
      <c r="AM273" s="40" t="str">
        <f ca="1">IFERROR(__xludf.DUMMYFUNCTION("VLOOKUP($D562,IMPORTRANGE(""1F5N2lheBqU_ssv2fEg7XSiyl0_Jtf24RQubw3IWp7fc"",""'LC-2 BOM'!C2:AF1000""),AB$1,FALSE)"),"WFF Launch Mount S2 GN2 Supply and Purges - MP-115")</f>
        <v>WFF Launch Mount S2 GN2 Supply and Purges - MP-115</v>
      </c>
      <c r="AN273" s="40" t="str">
        <f ca="1">IFERROR(__xludf.DUMMYFUNCTION("VLOOKUP($D562,IMPORTRANGE(""1F5N2lheBqU_ssv2fEg7XSiyl0_Jtf24RQubw3IWp7fc"",""'LC-2 BOM'!C2:AF1000""),AB$1,FALSE)"),"WFF Launch Mount S2 GN2 Supply and Purges - MP-115")</f>
        <v>WFF Launch Mount S2 GN2 Supply and Purges - MP-115</v>
      </c>
      <c r="AO273" s="40" t="str">
        <f ca="1">IFERROR(__xludf.DUMMYFUNCTION("VLOOKUP($D562,IMPORTRANGE(""1F5N2lheBqU_ssv2fEg7XSiyl0_Jtf24RQubw3IWp7fc"",""'LC-2 BOM'!C2:AF1000""),AB$1,FALSE)"),"WFF Launch Mount S2 GN2 Supply and Purges - MP-115")</f>
        <v>WFF Launch Mount S2 GN2 Supply and Purges - MP-115</v>
      </c>
      <c r="AP273" s="40" t="str">
        <f ca="1">IFERROR(__xludf.DUMMYFUNCTION("VLOOKUP($D562,IMPORTRANGE(""1F5N2lheBqU_ssv2fEg7XSiyl0_Jtf24RQubw3IWp7fc"",""'LC-2 BOM'!C2:AF1000""),AB$1,FALSE)"),"WFF Launch Mount S2 GN2 Supply and Purges - MP-115")</f>
        <v>WFF Launch Mount S2 GN2 Supply and Purges - MP-115</v>
      </c>
      <c r="AQ273" s="40" t="str">
        <f ca="1">IFERROR(__xludf.DUMMYFUNCTION("VLOOKUP($D562,IMPORTRANGE(""1F5N2lheBqU_ssv2fEg7XSiyl0_Jtf24RQubw3IWp7fc"",""'LC-2 BOM'!C2:AF1000""),AB$1,FALSE)"),"WFF Launch Mount S2 GN2 Supply and Purges - MP-115")</f>
        <v>WFF Launch Mount S2 GN2 Supply and Purges - MP-115</v>
      </c>
      <c r="AR273" s="40" t="str">
        <f ca="1">IFERROR(__xludf.DUMMYFUNCTION("VLOOKUP($D562,IMPORTRANGE(""1F5N2lheBqU_ssv2fEg7XSiyl0_Jtf24RQubw3IWp7fc"",""'LC-2 BOM'!C2:AF1000""),AB$1,FALSE)"),"WFF Launch Mount S2 GN2 Supply and Purges - MP-115")</f>
        <v>WFF Launch Mount S2 GN2 Supply and Purges - MP-115</v>
      </c>
      <c r="AS273" s="40" t="str">
        <f ca="1">IFERROR(__xludf.DUMMYFUNCTION("VLOOKUP($D562,IMPORTRANGE(""1F5N2lheBqU_ssv2fEg7XSiyl0_Jtf24RQubw3IWp7fc"",""'LC-2 BOM'!C2:AF1000""),AB$1,FALSE)"),"WFF Launch Mount S2 GN2 Supply and Purges - MP-115")</f>
        <v>WFF Launch Mount S2 GN2 Supply and Purges - MP-115</v>
      </c>
      <c r="AT273" s="40" t="str">
        <f ca="1">IFERROR(__xludf.DUMMYFUNCTION("VLOOKUP($D562,IMPORTRANGE(""1F5N2lheBqU_ssv2fEg7XSiyl0_Jtf24RQubw3IWp7fc"",""'LC-2 BOM'!C2:AF1000""),AB$1,FALSE)"),"WFF Launch Mount S2 GN2 Supply and Purges - MP-115")</f>
        <v>WFF Launch Mount S2 GN2 Supply and Purges - MP-115</v>
      </c>
      <c r="AU273" s="40" t="str">
        <f ca="1">IFERROR(__xludf.DUMMYFUNCTION("VLOOKUP($D562,IMPORTRANGE(""1F5N2lheBqU_ssv2fEg7XSiyl0_Jtf24RQubw3IWp7fc"",""'LC-2 BOM'!C2:AF1000""),AB$1,FALSE)"),"WFF Launch Mount S2 GN2 Supply and Purges - MP-115")</f>
        <v>WFF Launch Mount S2 GN2 Supply and Purges - MP-115</v>
      </c>
      <c r="AV273" s="40" t="str">
        <f ca="1">IFERROR(__xludf.DUMMYFUNCTION("VLOOKUP($D562,IMPORTRANGE(""1F5N2lheBqU_ssv2fEg7XSiyl0_Jtf24RQubw3IWp7fc"",""'LC-2 BOM'!C2:AF1000""),AB$1,FALSE)"),"WFF Launch Mount S2 GN2 Supply and Purges - MP-115")</f>
        <v>WFF Launch Mount S2 GN2 Supply and Purges - MP-115</v>
      </c>
      <c r="AW273" s="40" t="str">
        <f ca="1">IFERROR(__xludf.DUMMYFUNCTION("VLOOKUP($D562,IMPORTRANGE(""1F5N2lheBqU_ssv2fEg7XSiyl0_Jtf24RQubw3IWp7fc"",""'LC-2 BOM'!C2:AF1000""),AB$1,FALSE)"),"WFF Launch Mount S2 GN2 Supply and Purges - MP-115")</f>
        <v>WFF Launch Mount S2 GN2 Supply and Purges - MP-115</v>
      </c>
      <c r="AX273" s="40" t="str">
        <f ca="1">IFERROR(__xludf.DUMMYFUNCTION("VLOOKUP($D562,IMPORTRANGE(""1F5N2lheBqU_ssv2fEg7XSiyl0_Jtf24RQubw3IWp7fc"",""'LC-2 BOM'!C2:AF1000""),AB$1,FALSE)"),"WFF Launch Mount S2 GN2 Supply and Purges - MP-115")</f>
        <v>WFF Launch Mount S2 GN2 Supply and Purges - MP-115</v>
      </c>
      <c r="AY273" s="40" t="str">
        <f ca="1">IFERROR(__xludf.DUMMYFUNCTION("VLOOKUP($D562,IMPORTRANGE(""1F5N2lheBqU_ssv2fEg7XSiyl0_Jtf24RQubw3IWp7fc"",""'LC-2 BOM'!C2:AF1000""),AB$1,FALSE)"),"WFF Launch Mount S2 GN2 Supply and Purges - MP-115")</f>
        <v>WFF Launch Mount S2 GN2 Supply and Purges - MP-115</v>
      </c>
      <c r="AZ273" s="40" t="str">
        <f ca="1">IFERROR(__xludf.DUMMYFUNCTION("VLOOKUP($D562,IMPORTRANGE(""1F5N2lheBqU_ssv2fEg7XSiyl0_Jtf24RQubw3IWp7fc"",""'LC-2 BOM'!C2:AF1000""),AB$1,FALSE)"),"WFF Launch Mount S2 GN2 Supply and Purges - MP-115")</f>
        <v>WFF Launch Mount S2 GN2 Supply and Purges - MP-115</v>
      </c>
      <c r="BA273" s="40" t="str">
        <f ca="1">IFERROR(__xludf.DUMMYFUNCTION("VLOOKUP($D562,IMPORTRANGE(""1F5N2lheBqU_ssv2fEg7XSiyl0_Jtf24RQubw3IWp7fc"",""'LC-2 BOM'!C2:AF1000""),AB$1,FALSE)"),"WFF Launch Mount S2 GN2 Supply and Purges - MP-115")</f>
        <v>WFF Launch Mount S2 GN2 Supply and Purges - MP-115</v>
      </c>
    </row>
    <row r="274" spans="1:53" ht="14.25">
      <c r="A274" s="180" t="str">
        <f>CONCATENATE(VLOOKUP(E274,Systems,2,FALSE),"-",VLOOKUP(F274,Subsystems,2,FALSE),"-",VLOOKUP(G274,Components,2,FALSE),"-",VLOOKUP(R274,Metrics,2,FALSE),"-",B274)</f>
        <v>KTP-S1-PSW-Ps-579</v>
      </c>
      <c r="B274" s="181">
        <v>579</v>
      </c>
      <c r="C274" s="284" t="s">
        <v>702</v>
      </c>
      <c r="D274" s="285" t="s">
        <v>703</v>
      </c>
      <c r="E274" s="99" t="s">
        <v>530</v>
      </c>
      <c r="F274" s="99" t="s">
        <v>552</v>
      </c>
      <c r="G274" s="99" t="s">
        <v>704</v>
      </c>
      <c r="H274" s="99" t="s">
        <v>89</v>
      </c>
      <c r="I274" s="100" t="str">
        <f>VLOOKUP(L274,InterfaceCards,2,FALSE)</f>
        <v>N2</v>
      </c>
      <c r="J274" s="39" t="str">
        <f>VLOOKUP(I274,'REF - Interface Cards'!$F$2:$G$11,2,FALSE)</f>
        <v>CB3</v>
      </c>
      <c r="K274" s="100">
        <f>VLOOKUP(L274,InterfaceCards,3,FALSE)</f>
        <v>6</v>
      </c>
      <c r="L274" s="99" t="s">
        <v>607</v>
      </c>
      <c r="M274" s="99">
        <v>7</v>
      </c>
      <c r="N274" s="96" t="s">
        <v>123</v>
      </c>
      <c r="O274" s="99" t="s">
        <v>313</v>
      </c>
      <c r="P274" s="205"/>
      <c r="Q274" s="205"/>
      <c r="R274" s="119" t="s">
        <v>178</v>
      </c>
      <c r="S274" s="119"/>
      <c r="T274" s="100"/>
      <c r="U274" s="205"/>
      <c r="V274" s="205" t="b">
        <v>0</v>
      </c>
      <c r="W274" s="115" t="str">
        <f>CONCATENATE(L274,":",N274)</f>
        <v>DI10:06</v>
      </c>
      <c r="X274" s="40" t="str">
        <f ca="1">IFERROR(__xludf.DUMMYFUNCTION("VLOOKUP($D475,IMPORTRANGE(""1F5N2lheBqU_ssv2fEg7XSiyl0_Jtf24RQubw3IWp7fc"",""'LC-2 BOM'!C2:AF1000""),X$1,FALSE)"),"04C706")</f>
        <v>04C706</v>
      </c>
      <c r="Y274" s="40" t="str">
        <f ca="1">IFERROR(__xludf.DUMMYFUNCTION("VLOOKUP($D488,IMPORTRANGE(""1F5N2lheBqU_ssv2fEg7XSiyl0_Jtf24RQubw3IWp7fc"",""'LC-2 BOM'!C2:AF900""),Y$1,FALSE)"),"Pressure Switch")</f>
        <v>Pressure Switch</v>
      </c>
      <c r="Z274" s="40" t="str">
        <f ca="1">IFERROR(__xludf.DUMMYFUNCTION("VLOOKUP($D488,IMPORTRANGE(""1F5N2lheBqU_ssv2fEg7XSiyl0_Jtf24RQubw3IWp7fc"",""'LC-2 BOM'!C2:AF900""),Y$1,FALSE)"),"Pressure Switch")</f>
        <v>Pressure Switch</v>
      </c>
      <c r="AA274" s="40" t="str">
        <f ca="1">IFERROR(__xludf.DUMMYFUNCTION("VLOOKUP($D488,IMPORTRANGE(""1F5N2lheBqU_ssv2fEg7XSiyl0_Jtf24RQubw3IWp7fc"",""'LC-2 BOM'!C2:AF900""),Y$1,FALSE)"),"Pressure Switch")</f>
        <v>Pressure Switch</v>
      </c>
      <c r="AB274" s="40" t="str">
        <f ca="1">IFERROR(__xludf.DUMMYFUNCTION("VLOOKUP($D488,IMPORTRANGE(""1F5N2lheBqU_ssv2fEg7XSiyl0_Jtf24RQubw3IWp7fc"",""'LC-2 BOM'!C2:AF1000""),AB$1,FALSE)"),"WFF GN2 High Flow - MP-113")</f>
        <v>WFF GN2 High Flow - MP-113</v>
      </c>
      <c r="AC274" s="40" t="str">
        <f ca="1">IFERROR(__xludf.DUMMYFUNCTION("VLOOKUP($D488,IMPORTRANGE(""1F5N2lheBqU_ssv2fEg7XSiyl0_Jtf24RQubw3IWp7fc"",""'LC-2 BOM'!C2:AF1000""),AB$1,FALSE)"),"WFF GN2 High Flow - MP-113")</f>
        <v>WFF GN2 High Flow - MP-113</v>
      </c>
      <c r="AD274" s="40" t="str">
        <f ca="1">IFERROR(__xludf.DUMMYFUNCTION("VLOOKUP($D488,IMPORTRANGE(""1F5N2lheBqU_ssv2fEg7XSiyl0_Jtf24RQubw3IWp7fc"",""'LC-2 BOM'!C2:AF1000""),AB$1,FALSE)"),"WFF GN2 High Flow - MP-113")</f>
        <v>WFF GN2 High Flow - MP-113</v>
      </c>
      <c r="AE274" s="40" t="str">
        <f ca="1">IFERROR(__xludf.DUMMYFUNCTION("VLOOKUP($D488,IMPORTRANGE(""1F5N2lheBqU_ssv2fEg7XSiyl0_Jtf24RQubw3IWp7fc"",""'LC-2 BOM'!C2:AF1000""),AB$1,FALSE)"),"WFF GN2 High Flow - MP-113")</f>
        <v>WFF GN2 High Flow - MP-113</v>
      </c>
      <c r="AF274" s="40" t="str">
        <f ca="1">IFERROR(__xludf.DUMMYFUNCTION("VLOOKUP($D488,IMPORTRANGE(""1F5N2lheBqU_ssv2fEg7XSiyl0_Jtf24RQubw3IWp7fc"",""'LC-2 BOM'!C2:AF1000""),AB$1,FALSE)"),"WFF GN2 High Flow - MP-113")</f>
        <v>WFF GN2 High Flow - MP-113</v>
      </c>
      <c r="AG274" s="40" t="str">
        <f ca="1">IFERROR(__xludf.DUMMYFUNCTION("VLOOKUP($D488,IMPORTRANGE(""1F5N2lheBqU_ssv2fEg7XSiyl0_Jtf24RQubw3IWp7fc"",""'LC-2 BOM'!C2:AF1000""),AB$1,FALSE)"),"WFF GN2 High Flow - MP-113")</f>
        <v>WFF GN2 High Flow - MP-113</v>
      </c>
      <c r="AH274" s="40" t="str">
        <f ca="1">IFERROR(__xludf.DUMMYFUNCTION("VLOOKUP($D488,IMPORTRANGE(""1F5N2lheBqU_ssv2fEg7XSiyl0_Jtf24RQubw3IWp7fc"",""'LC-2 BOM'!C2:AF1000""),AB$1,FALSE)"),"WFF GN2 High Flow - MP-113")</f>
        <v>WFF GN2 High Flow - MP-113</v>
      </c>
      <c r="AI274" s="40" t="str">
        <f ca="1">IFERROR(__xludf.DUMMYFUNCTION("VLOOKUP($D488,IMPORTRANGE(""1F5N2lheBqU_ssv2fEg7XSiyl0_Jtf24RQubw3IWp7fc"",""'LC-2 BOM'!C2:AF1000""),AB$1,FALSE)"),"WFF GN2 High Flow - MP-113")</f>
        <v>WFF GN2 High Flow - MP-113</v>
      </c>
      <c r="AJ274" s="40" t="str">
        <f ca="1">IFERROR(__xludf.DUMMYFUNCTION("VLOOKUP($D488,IMPORTRANGE(""1F5N2lheBqU_ssv2fEg7XSiyl0_Jtf24RQubw3IWp7fc"",""'LC-2 BOM'!C2:AF1000""),AB$1,FALSE)"),"WFF GN2 High Flow - MP-113")</f>
        <v>WFF GN2 High Flow - MP-113</v>
      </c>
      <c r="AK274" s="40" t="str">
        <f ca="1">IFERROR(__xludf.DUMMYFUNCTION("VLOOKUP($D488,IMPORTRANGE(""1F5N2lheBqU_ssv2fEg7XSiyl0_Jtf24RQubw3IWp7fc"",""'LC-2 BOM'!C2:AF1000""),AB$1,FALSE)"),"WFF GN2 High Flow - MP-113")</f>
        <v>WFF GN2 High Flow - MP-113</v>
      </c>
      <c r="AL274" s="40" t="str">
        <f ca="1">IFERROR(__xludf.DUMMYFUNCTION("VLOOKUP($D488,IMPORTRANGE(""1F5N2lheBqU_ssv2fEg7XSiyl0_Jtf24RQubw3IWp7fc"",""'LC-2 BOM'!C2:AF1000""),AB$1,FALSE)"),"WFF GN2 High Flow - MP-113")</f>
        <v>WFF GN2 High Flow - MP-113</v>
      </c>
      <c r="AM274" s="40" t="str">
        <f ca="1">IFERROR(__xludf.DUMMYFUNCTION("VLOOKUP($D488,IMPORTRANGE(""1F5N2lheBqU_ssv2fEg7XSiyl0_Jtf24RQubw3IWp7fc"",""'LC-2 BOM'!C2:AF1000""),AB$1,FALSE)"),"WFF GN2 High Flow - MP-113")</f>
        <v>WFF GN2 High Flow - MP-113</v>
      </c>
      <c r="AN274" s="40" t="str">
        <f ca="1">IFERROR(__xludf.DUMMYFUNCTION("VLOOKUP($D488,IMPORTRANGE(""1F5N2lheBqU_ssv2fEg7XSiyl0_Jtf24RQubw3IWp7fc"",""'LC-2 BOM'!C2:AF1000""),AB$1,FALSE)"),"WFF GN2 High Flow - MP-113")</f>
        <v>WFF GN2 High Flow - MP-113</v>
      </c>
      <c r="AO274" s="40" t="str">
        <f ca="1">IFERROR(__xludf.DUMMYFUNCTION("VLOOKUP($D488,IMPORTRANGE(""1F5N2lheBqU_ssv2fEg7XSiyl0_Jtf24RQubw3IWp7fc"",""'LC-2 BOM'!C2:AF1000""),AB$1,FALSE)"),"WFF GN2 High Flow - MP-113")</f>
        <v>WFF GN2 High Flow - MP-113</v>
      </c>
      <c r="AP274" s="40" t="str">
        <f ca="1">IFERROR(__xludf.DUMMYFUNCTION("VLOOKUP($D488,IMPORTRANGE(""1F5N2lheBqU_ssv2fEg7XSiyl0_Jtf24RQubw3IWp7fc"",""'LC-2 BOM'!C2:AF1000""),AB$1,FALSE)"),"WFF GN2 High Flow - MP-113")</f>
        <v>WFF GN2 High Flow - MP-113</v>
      </c>
      <c r="AQ274" s="40" t="str">
        <f ca="1">IFERROR(__xludf.DUMMYFUNCTION("VLOOKUP($D488,IMPORTRANGE(""1F5N2lheBqU_ssv2fEg7XSiyl0_Jtf24RQubw3IWp7fc"",""'LC-2 BOM'!C2:AF1000""),AB$1,FALSE)"),"WFF GN2 High Flow - MP-113")</f>
        <v>WFF GN2 High Flow - MP-113</v>
      </c>
      <c r="AR274" s="40" t="str">
        <f ca="1">IFERROR(__xludf.DUMMYFUNCTION("VLOOKUP($D488,IMPORTRANGE(""1F5N2lheBqU_ssv2fEg7XSiyl0_Jtf24RQubw3IWp7fc"",""'LC-2 BOM'!C2:AF1000""),AB$1,FALSE)"),"WFF GN2 High Flow - MP-113")</f>
        <v>WFF GN2 High Flow - MP-113</v>
      </c>
      <c r="AS274" s="40" t="str">
        <f ca="1">IFERROR(__xludf.DUMMYFUNCTION("VLOOKUP($D488,IMPORTRANGE(""1F5N2lheBqU_ssv2fEg7XSiyl0_Jtf24RQubw3IWp7fc"",""'LC-2 BOM'!C2:AF1000""),AB$1,FALSE)"),"WFF GN2 High Flow - MP-113")</f>
        <v>WFF GN2 High Flow - MP-113</v>
      </c>
      <c r="AT274" s="40" t="str">
        <f ca="1">IFERROR(__xludf.DUMMYFUNCTION("VLOOKUP($D488,IMPORTRANGE(""1F5N2lheBqU_ssv2fEg7XSiyl0_Jtf24RQubw3IWp7fc"",""'LC-2 BOM'!C2:AF1000""),AB$1,FALSE)"),"WFF GN2 High Flow - MP-113")</f>
        <v>WFF GN2 High Flow - MP-113</v>
      </c>
      <c r="AU274" s="40" t="str">
        <f ca="1">IFERROR(__xludf.DUMMYFUNCTION("VLOOKUP($D488,IMPORTRANGE(""1F5N2lheBqU_ssv2fEg7XSiyl0_Jtf24RQubw3IWp7fc"",""'LC-2 BOM'!C2:AF1000""),AB$1,FALSE)"),"WFF GN2 High Flow - MP-113")</f>
        <v>WFF GN2 High Flow - MP-113</v>
      </c>
      <c r="AV274" s="40" t="str">
        <f ca="1">IFERROR(__xludf.DUMMYFUNCTION("VLOOKUP($D488,IMPORTRANGE(""1F5N2lheBqU_ssv2fEg7XSiyl0_Jtf24RQubw3IWp7fc"",""'LC-2 BOM'!C2:AF1000""),AB$1,FALSE)"),"WFF GN2 High Flow - MP-113")</f>
        <v>WFF GN2 High Flow - MP-113</v>
      </c>
      <c r="AW274" s="40" t="str">
        <f ca="1">IFERROR(__xludf.DUMMYFUNCTION("VLOOKUP($D488,IMPORTRANGE(""1F5N2lheBqU_ssv2fEg7XSiyl0_Jtf24RQubw3IWp7fc"",""'LC-2 BOM'!C2:AF1000""),AB$1,FALSE)"),"WFF GN2 High Flow - MP-113")</f>
        <v>WFF GN2 High Flow - MP-113</v>
      </c>
      <c r="AX274" s="40" t="str">
        <f ca="1">IFERROR(__xludf.DUMMYFUNCTION("VLOOKUP($D488,IMPORTRANGE(""1F5N2lheBqU_ssv2fEg7XSiyl0_Jtf24RQubw3IWp7fc"",""'LC-2 BOM'!C2:AF1000""),AB$1,FALSE)"),"WFF GN2 High Flow - MP-113")</f>
        <v>WFF GN2 High Flow - MP-113</v>
      </c>
      <c r="AY274" s="40" t="str">
        <f ca="1">IFERROR(__xludf.DUMMYFUNCTION("VLOOKUP($D488,IMPORTRANGE(""1F5N2lheBqU_ssv2fEg7XSiyl0_Jtf24RQubw3IWp7fc"",""'LC-2 BOM'!C2:AF1000""),AB$1,FALSE)"),"WFF GN2 High Flow - MP-113")</f>
        <v>WFF GN2 High Flow - MP-113</v>
      </c>
      <c r="AZ274" s="40" t="str">
        <f ca="1">IFERROR(__xludf.DUMMYFUNCTION("VLOOKUP($D488,IMPORTRANGE(""1F5N2lheBqU_ssv2fEg7XSiyl0_Jtf24RQubw3IWp7fc"",""'LC-2 BOM'!C2:AF1000""),AB$1,FALSE)"),"WFF GN2 High Flow - MP-113")</f>
        <v>WFF GN2 High Flow - MP-113</v>
      </c>
      <c r="BA274" s="40" t="str">
        <f ca="1">IFERROR(__xludf.DUMMYFUNCTION("VLOOKUP($D488,IMPORTRANGE(""1F5N2lheBqU_ssv2fEg7XSiyl0_Jtf24RQubw3IWp7fc"",""'LC-2 BOM'!C2:AF1000""),AB$1,FALSE)"),"WFF GN2 High Flow - MP-113")</f>
        <v>WFF GN2 High Flow - MP-113</v>
      </c>
    </row>
    <row r="275" spans="1:53" ht="14.25">
      <c r="A275" s="119" t="str">
        <f>CONCATENATE(VLOOKUP(E275,Systems,2,FALSE),"-",VLOOKUP(F275,Subsystems,2,FALSE),"-",VLOOKUP(G275,Components,2,FALSE),"-",VLOOKUP(R275,Metrics,2,FALSE),"-",B275)</f>
        <v>KTP-S2-PRS-Ps-612</v>
      </c>
      <c r="B275" s="99">
        <v>612</v>
      </c>
      <c r="C275" s="99" t="s">
        <v>705</v>
      </c>
      <c r="D275" s="119" t="s">
        <v>706</v>
      </c>
      <c r="E275" s="99" t="s">
        <v>530</v>
      </c>
      <c r="F275" s="99" t="s">
        <v>420</v>
      </c>
      <c r="G275" s="99" t="s">
        <v>177</v>
      </c>
      <c r="H275" s="99" t="s">
        <v>147</v>
      </c>
      <c r="I275" s="100" t="str">
        <f>VLOOKUP(L275,InterfaceCards,2,FALSE)</f>
        <v>N4</v>
      </c>
      <c r="J275" s="39" t="str">
        <f>VLOOKUP(I275,'REF - Interface Cards'!$F$2:$G$11,2,FALSE)</f>
        <v>CB5</v>
      </c>
      <c r="K275" s="267">
        <f>VLOOKUP(L275,InterfaceCards,3,FALSE)</f>
        <v>2</v>
      </c>
      <c r="L275" s="99" t="s">
        <v>250</v>
      </c>
      <c r="M275" s="99">
        <v>15</v>
      </c>
      <c r="N275" s="96">
        <v>12</v>
      </c>
      <c r="O275" s="99" t="s">
        <v>248</v>
      </c>
      <c r="P275" s="99" t="s">
        <v>248</v>
      </c>
      <c r="Q275" s="99" t="s">
        <v>707</v>
      </c>
      <c r="R275" s="119" t="s">
        <v>178</v>
      </c>
      <c r="S275" s="119"/>
      <c r="T275" s="100"/>
      <c r="U275" s="205"/>
      <c r="V275" s="205" t="b">
        <v>0</v>
      </c>
      <c r="W275" s="115" t="str">
        <f>CONCATENATE(L275,":",N275)</f>
        <v>AI7:12</v>
      </c>
      <c r="X275" s="40" t="str">
        <f ca="1">IFERROR(__xludf.DUMMYFUNCTION("VLOOKUP($D475,IMPORTRANGE(""1F5N2lheBqU_ssv2fEg7XSiyl0_Jtf24RQubw3IWp7fc"",""'LC-2 BOM'!C2:AF1000""),X$1,FALSE)"),"04C706")</f>
        <v>04C706</v>
      </c>
      <c r="Y275" s="40" t="str">
        <f ca="1">IFERROR(__xludf.DUMMYFUNCTION("VLOOKUP($D563,IMPORTRANGE(""1F5N2lheBqU_ssv2fEg7XSiyl0_Jtf24RQubw3IWp7fc"",""'LC-2 BOM'!C2:AF900""),Y$1,FALSE)"),"Pressure Transducer")</f>
        <v>Pressure Transducer</v>
      </c>
      <c r="Z275" s="40" t="str">
        <f ca="1">IFERROR(__xludf.DUMMYFUNCTION("VLOOKUP($D563,IMPORTRANGE(""1F5N2lheBqU_ssv2fEg7XSiyl0_Jtf24RQubw3IWp7fc"",""'LC-2 BOM'!C2:AF900""),Y$1,FALSE)"),"Pressure Transducer")</f>
        <v>Pressure Transducer</v>
      </c>
      <c r="AA275" s="40" t="str">
        <f ca="1">IFERROR(__xludf.DUMMYFUNCTION("VLOOKUP($D563,IMPORTRANGE(""1F5N2lheBqU_ssv2fEg7XSiyl0_Jtf24RQubw3IWp7fc"",""'LC-2 BOM'!C2:AF900""),Y$1,FALSE)"),"Pressure Transducer")</f>
        <v>Pressure Transducer</v>
      </c>
      <c r="AB275" s="40" t="str">
        <f ca="1">IFERROR(__xludf.DUMMYFUNCTION("VLOOKUP($D563,IMPORTRANGE(""1F5N2lheBqU_ssv2fEg7XSiyl0_Jtf24RQubw3IWp7fc"",""'LC-2 BOM'!C2:AF1000""),AB$1,FALSE)"),"WFF Launch Mount S2 GN2 Supply and Purges - MP-115")</f>
        <v>WFF Launch Mount S2 GN2 Supply and Purges - MP-115</v>
      </c>
      <c r="AC275" s="40" t="str">
        <f ca="1">IFERROR(__xludf.DUMMYFUNCTION("VLOOKUP($D563,IMPORTRANGE(""1F5N2lheBqU_ssv2fEg7XSiyl0_Jtf24RQubw3IWp7fc"",""'LC-2 BOM'!C2:AF1000""),AB$1,FALSE)"),"WFF Launch Mount S2 GN2 Supply and Purges - MP-115")</f>
        <v>WFF Launch Mount S2 GN2 Supply and Purges - MP-115</v>
      </c>
      <c r="AD275" s="40" t="str">
        <f ca="1">IFERROR(__xludf.DUMMYFUNCTION("VLOOKUP($D563,IMPORTRANGE(""1F5N2lheBqU_ssv2fEg7XSiyl0_Jtf24RQubw3IWp7fc"",""'LC-2 BOM'!C2:AF1000""),AB$1,FALSE)"),"WFF Launch Mount S2 GN2 Supply and Purges - MP-115")</f>
        <v>WFF Launch Mount S2 GN2 Supply and Purges - MP-115</v>
      </c>
      <c r="AE275" s="40" t="str">
        <f ca="1">IFERROR(__xludf.DUMMYFUNCTION("VLOOKUP($D563,IMPORTRANGE(""1F5N2lheBqU_ssv2fEg7XSiyl0_Jtf24RQubw3IWp7fc"",""'LC-2 BOM'!C2:AF1000""),AB$1,FALSE)"),"WFF Launch Mount S2 GN2 Supply and Purges - MP-115")</f>
        <v>WFF Launch Mount S2 GN2 Supply and Purges - MP-115</v>
      </c>
      <c r="AF275" s="40" t="str">
        <f ca="1">IFERROR(__xludf.DUMMYFUNCTION("VLOOKUP($D563,IMPORTRANGE(""1F5N2lheBqU_ssv2fEg7XSiyl0_Jtf24RQubw3IWp7fc"",""'LC-2 BOM'!C2:AF1000""),AB$1,FALSE)"),"WFF Launch Mount S2 GN2 Supply and Purges - MP-115")</f>
        <v>WFF Launch Mount S2 GN2 Supply and Purges - MP-115</v>
      </c>
      <c r="AG275" s="40" t="str">
        <f ca="1">IFERROR(__xludf.DUMMYFUNCTION("VLOOKUP($D563,IMPORTRANGE(""1F5N2lheBqU_ssv2fEg7XSiyl0_Jtf24RQubw3IWp7fc"",""'LC-2 BOM'!C2:AF1000""),AB$1,FALSE)"),"WFF Launch Mount S2 GN2 Supply and Purges - MP-115")</f>
        <v>WFF Launch Mount S2 GN2 Supply and Purges - MP-115</v>
      </c>
      <c r="AH275" s="40" t="str">
        <f ca="1">IFERROR(__xludf.DUMMYFUNCTION("VLOOKUP($D563,IMPORTRANGE(""1F5N2lheBqU_ssv2fEg7XSiyl0_Jtf24RQubw3IWp7fc"",""'LC-2 BOM'!C2:AF1000""),AB$1,FALSE)"),"WFF Launch Mount S2 GN2 Supply and Purges - MP-115")</f>
        <v>WFF Launch Mount S2 GN2 Supply and Purges - MP-115</v>
      </c>
      <c r="AI275" s="40" t="str">
        <f ca="1">IFERROR(__xludf.DUMMYFUNCTION("VLOOKUP($D563,IMPORTRANGE(""1F5N2lheBqU_ssv2fEg7XSiyl0_Jtf24RQubw3IWp7fc"",""'LC-2 BOM'!C2:AF1000""),AB$1,FALSE)"),"WFF Launch Mount S2 GN2 Supply and Purges - MP-115")</f>
        <v>WFF Launch Mount S2 GN2 Supply and Purges - MP-115</v>
      </c>
      <c r="AJ275" s="40" t="str">
        <f ca="1">IFERROR(__xludf.DUMMYFUNCTION("VLOOKUP($D563,IMPORTRANGE(""1F5N2lheBqU_ssv2fEg7XSiyl0_Jtf24RQubw3IWp7fc"",""'LC-2 BOM'!C2:AF1000""),AB$1,FALSE)"),"WFF Launch Mount S2 GN2 Supply and Purges - MP-115")</f>
        <v>WFF Launch Mount S2 GN2 Supply and Purges - MP-115</v>
      </c>
      <c r="AK275" s="40" t="str">
        <f ca="1">IFERROR(__xludf.DUMMYFUNCTION("VLOOKUP($D563,IMPORTRANGE(""1F5N2lheBqU_ssv2fEg7XSiyl0_Jtf24RQubw3IWp7fc"",""'LC-2 BOM'!C2:AF1000""),AB$1,FALSE)"),"WFF Launch Mount S2 GN2 Supply and Purges - MP-115")</f>
        <v>WFF Launch Mount S2 GN2 Supply and Purges - MP-115</v>
      </c>
      <c r="AL275" s="40" t="str">
        <f ca="1">IFERROR(__xludf.DUMMYFUNCTION("VLOOKUP($D563,IMPORTRANGE(""1F5N2lheBqU_ssv2fEg7XSiyl0_Jtf24RQubw3IWp7fc"",""'LC-2 BOM'!C2:AF1000""),AB$1,FALSE)"),"WFF Launch Mount S2 GN2 Supply and Purges - MP-115")</f>
        <v>WFF Launch Mount S2 GN2 Supply and Purges - MP-115</v>
      </c>
      <c r="AM275" s="40" t="str">
        <f ca="1">IFERROR(__xludf.DUMMYFUNCTION("VLOOKUP($D563,IMPORTRANGE(""1F5N2lheBqU_ssv2fEg7XSiyl0_Jtf24RQubw3IWp7fc"",""'LC-2 BOM'!C2:AF1000""),AB$1,FALSE)"),"WFF Launch Mount S2 GN2 Supply and Purges - MP-115")</f>
        <v>WFF Launch Mount S2 GN2 Supply and Purges - MP-115</v>
      </c>
      <c r="AN275" s="40" t="str">
        <f ca="1">IFERROR(__xludf.DUMMYFUNCTION("VLOOKUP($D563,IMPORTRANGE(""1F5N2lheBqU_ssv2fEg7XSiyl0_Jtf24RQubw3IWp7fc"",""'LC-2 BOM'!C2:AF1000""),AB$1,FALSE)"),"WFF Launch Mount S2 GN2 Supply and Purges - MP-115")</f>
        <v>WFF Launch Mount S2 GN2 Supply and Purges - MP-115</v>
      </c>
      <c r="AO275" s="40" t="str">
        <f ca="1">IFERROR(__xludf.DUMMYFUNCTION("VLOOKUP($D563,IMPORTRANGE(""1F5N2lheBqU_ssv2fEg7XSiyl0_Jtf24RQubw3IWp7fc"",""'LC-2 BOM'!C2:AF1000""),AB$1,FALSE)"),"WFF Launch Mount S2 GN2 Supply and Purges - MP-115")</f>
        <v>WFF Launch Mount S2 GN2 Supply and Purges - MP-115</v>
      </c>
      <c r="AP275" s="40" t="str">
        <f ca="1">IFERROR(__xludf.DUMMYFUNCTION("VLOOKUP($D563,IMPORTRANGE(""1F5N2lheBqU_ssv2fEg7XSiyl0_Jtf24RQubw3IWp7fc"",""'LC-2 BOM'!C2:AF1000""),AB$1,FALSE)"),"WFF Launch Mount S2 GN2 Supply and Purges - MP-115")</f>
        <v>WFF Launch Mount S2 GN2 Supply and Purges - MP-115</v>
      </c>
      <c r="AQ275" s="40" t="str">
        <f ca="1">IFERROR(__xludf.DUMMYFUNCTION("VLOOKUP($D563,IMPORTRANGE(""1F5N2lheBqU_ssv2fEg7XSiyl0_Jtf24RQubw3IWp7fc"",""'LC-2 BOM'!C2:AF1000""),AB$1,FALSE)"),"WFF Launch Mount S2 GN2 Supply and Purges - MP-115")</f>
        <v>WFF Launch Mount S2 GN2 Supply and Purges - MP-115</v>
      </c>
      <c r="AR275" s="40" t="str">
        <f ca="1">IFERROR(__xludf.DUMMYFUNCTION("VLOOKUP($D563,IMPORTRANGE(""1F5N2lheBqU_ssv2fEg7XSiyl0_Jtf24RQubw3IWp7fc"",""'LC-2 BOM'!C2:AF1000""),AB$1,FALSE)"),"WFF Launch Mount S2 GN2 Supply and Purges - MP-115")</f>
        <v>WFF Launch Mount S2 GN2 Supply and Purges - MP-115</v>
      </c>
      <c r="AS275" s="40" t="str">
        <f ca="1">IFERROR(__xludf.DUMMYFUNCTION("VLOOKUP($D563,IMPORTRANGE(""1F5N2lheBqU_ssv2fEg7XSiyl0_Jtf24RQubw3IWp7fc"",""'LC-2 BOM'!C2:AF1000""),AB$1,FALSE)"),"WFF Launch Mount S2 GN2 Supply and Purges - MP-115")</f>
        <v>WFF Launch Mount S2 GN2 Supply and Purges - MP-115</v>
      </c>
      <c r="AT275" s="40" t="str">
        <f ca="1">IFERROR(__xludf.DUMMYFUNCTION("VLOOKUP($D563,IMPORTRANGE(""1F5N2lheBqU_ssv2fEg7XSiyl0_Jtf24RQubw3IWp7fc"",""'LC-2 BOM'!C2:AF1000""),AB$1,FALSE)"),"WFF Launch Mount S2 GN2 Supply and Purges - MP-115")</f>
        <v>WFF Launch Mount S2 GN2 Supply and Purges - MP-115</v>
      </c>
      <c r="AU275" s="40" t="str">
        <f ca="1">IFERROR(__xludf.DUMMYFUNCTION("VLOOKUP($D563,IMPORTRANGE(""1F5N2lheBqU_ssv2fEg7XSiyl0_Jtf24RQubw3IWp7fc"",""'LC-2 BOM'!C2:AF1000""),AB$1,FALSE)"),"WFF Launch Mount S2 GN2 Supply and Purges - MP-115")</f>
        <v>WFF Launch Mount S2 GN2 Supply and Purges - MP-115</v>
      </c>
      <c r="AV275" s="40" t="str">
        <f ca="1">IFERROR(__xludf.DUMMYFUNCTION("VLOOKUP($D563,IMPORTRANGE(""1F5N2lheBqU_ssv2fEg7XSiyl0_Jtf24RQubw3IWp7fc"",""'LC-2 BOM'!C2:AF1000""),AB$1,FALSE)"),"WFF Launch Mount S2 GN2 Supply and Purges - MP-115")</f>
        <v>WFF Launch Mount S2 GN2 Supply and Purges - MP-115</v>
      </c>
      <c r="AW275" s="40" t="str">
        <f ca="1">IFERROR(__xludf.DUMMYFUNCTION("VLOOKUP($D563,IMPORTRANGE(""1F5N2lheBqU_ssv2fEg7XSiyl0_Jtf24RQubw3IWp7fc"",""'LC-2 BOM'!C2:AF1000""),AB$1,FALSE)"),"WFF Launch Mount S2 GN2 Supply and Purges - MP-115")</f>
        <v>WFF Launch Mount S2 GN2 Supply and Purges - MP-115</v>
      </c>
      <c r="AX275" s="40" t="str">
        <f ca="1">IFERROR(__xludf.DUMMYFUNCTION("VLOOKUP($D563,IMPORTRANGE(""1F5N2lheBqU_ssv2fEg7XSiyl0_Jtf24RQubw3IWp7fc"",""'LC-2 BOM'!C2:AF1000""),AB$1,FALSE)"),"WFF Launch Mount S2 GN2 Supply and Purges - MP-115")</f>
        <v>WFF Launch Mount S2 GN2 Supply and Purges - MP-115</v>
      </c>
      <c r="AY275" s="40" t="str">
        <f ca="1">IFERROR(__xludf.DUMMYFUNCTION("VLOOKUP($D563,IMPORTRANGE(""1F5N2lheBqU_ssv2fEg7XSiyl0_Jtf24RQubw3IWp7fc"",""'LC-2 BOM'!C2:AF1000""),AB$1,FALSE)"),"WFF Launch Mount S2 GN2 Supply and Purges - MP-115")</f>
        <v>WFF Launch Mount S2 GN2 Supply and Purges - MP-115</v>
      </c>
      <c r="AZ275" s="40" t="str">
        <f ca="1">IFERROR(__xludf.DUMMYFUNCTION("VLOOKUP($D563,IMPORTRANGE(""1F5N2lheBqU_ssv2fEg7XSiyl0_Jtf24RQubw3IWp7fc"",""'LC-2 BOM'!C2:AF1000""),AB$1,FALSE)"),"WFF Launch Mount S2 GN2 Supply and Purges - MP-115")</f>
        <v>WFF Launch Mount S2 GN2 Supply and Purges - MP-115</v>
      </c>
      <c r="BA275" s="40" t="str">
        <f ca="1">IFERROR(__xludf.DUMMYFUNCTION("VLOOKUP($D563,IMPORTRANGE(""1F5N2lheBqU_ssv2fEg7XSiyl0_Jtf24RQubw3IWp7fc"",""'LC-2 BOM'!C2:AF1000""),AB$1,FALSE)"),"WFF Launch Mount S2 GN2 Supply and Purges - MP-115")</f>
        <v>WFF Launch Mount S2 GN2 Supply and Purges - MP-115</v>
      </c>
    </row>
    <row r="276" spans="1:53" ht="14.25">
      <c r="A276" s="119" t="str">
        <f>CONCATENATE(VLOOKUP(E276,Systems,2,FALSE),"-",VLOOKUP(F276,Subsystems,2,FALSE),"-",VLOOKUP(G276,Components,2,FALSE),"-",VLOOKUP(R276,Metrics,2,FALSE),"-",B276)</f>
        <v>S2J-S2H-PRS-Ps-604</v>
      </c>
      <c r="B276" s="99">
        <v>604</v>
      </c>
      <c r="C276" s="58" t="s">
        <v>708</v>
      </c>
      <c r="D276" s="119" t="s">
        <v>709</v>
      </c>
      <c r="E276" s="273" t="s">
        <v>540</v>
      </c>
      <c r="F276" s="273" t="s">
        <v>541</v>
      </c>
      <c r="G276" s="99" t="s">
        <v>177</v>
      </c>
      <c r="H276" s="99" t="s">
        <v>147</v>
      </c>
      <c r="I276" s="100" t="str">
        <f>VLOOKUP(L276,InterfaceCards,2,FALSE)</f>
        <v>N4</v>
      </c>
      <c r="J276" s="39" t="str">
        <f>VLOOKUP(I276,'REF - Interface Cards'!$F$2:$G$11,2,FALSE)</f>
        <v>CB5</v>
      </c>
      <c r="K276" s="267">
        <f>VLOOKUP(L276,InterfaceCards,3,FALSE)</f>
        <v>2</v>
      </c>
      <c r="L276" s="99" t="s">
        <v>250</v>
      </c>
      <c r="M276" s="99">
        <v>13</v>
      </c>
      <c r="N276" s="96">
        <v>10</v>
      </c>
      <c r="O276" s="100" t="s">
        <v>248</v>
      </c>
      <c r="P276" s="99" t="s">
        <v>248</v>
      </c>
      <c r="Q276" s="99" t="s">
        <v>249</v>
      </c>
      <c r="R276" s="119" t="s">
        <v>178</v>
      </c>
      <c r="S276" s="99" t="s">
        <v>710</v>
      </c>
      <c r="T276" s="100"/>
      <c r="U276" s="205"/>
      <c r="V276" s="205" t="b">
        <v>0</v>
      </c>
      <c r="W276" s="115" t="str">
        <f>CONCATENATE(L276,":",N276)</f>
        <v>AI7:10</v>
      </c>
      <c r="X276" s="40" t="str">
        <f ca="1">IFERROR(__xludf.DUMMYFUNCTION("VLOOKUP($D475,IMPORTRANGE(""1F5N2lheBqU_ssv2fEg7XSiyl0_Jtf24RQubw3IWp7fc"",""'LC-2 BOM'!C2:AF1000""),X$1,FALSE)"),"04C706")</f>
        <v>04C706</v>
      </c>
      <c r="Y276" s="40" t="str">
        <f ca="1">IFERROR(__xludf.DUMMYFUNCTION("VLOOKUP($D561,IMPORTRANGE(""1F5N2lheBqU_ssv2fEg7XSiyl0_Jtf24RQubw3IWp7fc"",""'LC-2 BOM'!C2:AF900""),Y$1,FALSE)"),"Pressure Transducer")</f>
        <v>Pressure Transducer</v>
      </c>
      <c r="Z276" s="40" t="str">
        <f ca="1">IFERROR(__xludf.DUMMYFUNCTION("VLOOKUP($D561,IMPORTRANGE(""1F5N2lheBqU_ssv2fEg7XSiyl0_Jtf24RQubw3IWp7fc"",""'LC-2 BOM'!C2:AF900""),Y$1,FALSE)"),"Pressure Transducer")</f>
        <v>Pressure Transducer</v>
      </c>
      <c r="AA276" s="40" t="str">
        <f ca="1">IFERROR(__xludf.DUMMYFUNCTION("VLOOKUP($D561,IMPORTRANGE(""1F5N2lheBqU_ssv2fEg7XSiyl0_Jtf24RQubw3IWp7fc"",""'LC-2 BOM'!C2:AF900""),Y$1,FALSE)"),"Pressure Transducer")</f>
        <v>Pressure Transducer</v>
      </c>
      <c r="AB276" s="40" t="str">
        <f ca="1">IFERROR(__xludf.DUMMYFUNCTION("VLOOKUP($D561,IMPORTRANGE(""1F5N2lheBqU_ssv2fEg7XSiyl0_Jtf24RQubw3IWp7fc"",""'LC-2 BOM'!C2:AF1000""),AB$1,FALSE)"),"WFF LC-2 Ejection/Jettison GN2 - MP-116")</f>
        <v>WFF LC-2 Ejection/Jettison GN2 - MP-116</v>
      </c>
      <c r="AC276" s="40" t="str">
        <f ca="1">IFERROR(__xludf.DUMMYFUNCTION("VLOOKUP($D561,IMPORTRANGE(""1F5N2lheBqU_ssv2fEg7XSiyl0_Jtf24RQubw3IWp7fc"",""'LC-2 BOM'!C2:AF1000""),AB$1,FALSE)"),"WFF LC-2 Ejection/Jettison GN2 - MP-116")</f>
        <v>WFF LC-2 Ejection/Jettison GN2 - MP-116</v>
      </c>
      <c r="AD276" s="40" t="str">
        <f ca="1">IFERROR(__xludf.DUMMYFUNCTION("VLOOKUP($D561,IMPORTRANGE(""1F5N2lheBqU_ssv2fEg7XSiyl0_Jtf24RQubw3IWp7fc"",""'LC-2 BOM'!C2:AF1000""),AB$1,FALSE)"),"WFF LC-2 Ejection/Jettison GN2 - MP-116")</f>
        <v>WFF LC-2 Ejection/Jettison GN2 - MP-116</v>
      </c>
      <c r="AE276" s="40" t="str">
        <f ca="1">IFERROR(__xludf.DUMMYFUNCTION("VLOOKUP($D561,IMPORTRANGE(""1F5N2lheBqU_ssv2fEg7XSiyl0_Jtf24RQubw3IWp7fc"",""'LC-2 BOM'!C2:AF1000""),AB$1,FALSE)"),"WFF LC-2 Ejection/Jettison GN2 - MP-116")</f>
        <v>WFF LC-2 Ejection/Jettison GN2 - MP-116</v>
      </c>
      <c r="AF276" s="40" t="str">
        <f ca="1">IFERROR(__xludf.DUMMYFUNCTION("VLOOKUP($D561,IMPORTRANGE(""1F5N2lheBqU_ssv2fEg7XSiyl0_Jtf24RQubw3IWp7fc"",""'LC-2 BOM'!C2:AF1000""),AB$1,FALSE)"),"WFF LC-2 Ejection/Jettison GN2 - MP-116")</f>
        <v>WFF LC-2 Ejection/Jettison GN2 - MP-116</v>
      </c>
      <c r="AG276" s="40" t="str">
        <f ca="1">IFERROR(__xludf.DUMMYFUNCTION("VLOOKUP($D561,IMPORTRANGE(""1F5N2lheBqU_ssv2fEg7XSiyl0_Jtf24RQubw3IWp7fc"",""'LC-2 BOM'!C2:AF1000""),AB$1,FALSE)"),"WFF LC-2 Ejection/Jettison GN2 - MP-116")</f>
        <v>WFF LC-2 Ejection/Jettison GN2 - MP-116</v>
      </c>
      <c r="AH276" s="40" t="str">
        <f ca="1">IFERROR(__xludf.DUMMYFUNCTION("VLOOKUP($D561,IMPORTRANGE(""1F5N2lheBqU_ssv2fEg7XSiyl0_Jtf24RQubw3IWp7fc"",""'LC-2 BOM'!C2:AF1000""),AB$1,FALSE)"),"WFF LC-2 Ejection/Jettison GN2 - MP-116")</f>
        <v>WFF LC-2 Ejection/Jettison GN2 - MP-116</v>
      </c>
      <c r="AI276" s="40" t="str">
        <f ca="1">IFERROR(__xludf.DUMMYFUNCTION("VLOOKUP($D561,IMPORTRANGE(""1F5N2lheBqU_ssv2fEg7XSiyl0_Jtf24RQubw3IWp7fc"",""'LC-2 BOM'!C2:AF1000""),AB$1,FALSE)"),"WFF LC-2 Ejection/Jettison GN2 - MP-116")</f>
        <v>WFF LC-2 Ejection/Jettison GN2 - MP-116</v>
      </c>
      <c r="AJ276" s="40" t="str">
        <f ca="1">IFERROR(__xludf.DUMMYFUNCTION("VLOOKUP($D561,IMPORTRANGE(""1F5N2lheBqU_ssv2fEg7XSiyl0_Jtf24RQubw3IWp7fc"",""'LC-2 BOM'!C2:AF1000""),AB$1,FALSE)"),"WFF LC-2 Ejection/Jettison GN2 - MP-116")</f>
        <v>WFF LC-2 Ejection/Jettison GN2 - MP-116</v>
      </c>
      <c r="AK276" s="40" t="str">
        <f ca="1">IFERROR(__xludf.DUMMYFUNCTION("VLOOKUP($D561,IMPORTRANGE(""1F5N2lheBqU_ssv2fEg7XSiyl0_Jtf24RQubw3IWp7fc"",""'LC-2 BOM'!C2:AF1000""),AB$1,FALSE)"),"WFF LC-2 Ejection/Jettison GN2 - MP-116")</f>
        <v>WFF LC-2 Ejection/Jettison GN2 - MP-116</v>
      </c>
      <c r="AL276" s="40" t="str">
        <f ca="1">IFERROR(__xludf.DUMMYFUNCTION("VLOOKUP($D561,IMPORTRANGE(""1F5N2lheBqU_ssv2fEg7XSiyl0_Jtf24RQubw3IWp7fc"",""'LC-2 BOM'!C2:AF1000""),AB$1,FALSE)"),"WFF LC-2 Ejection/Jettison GN2 - MP-116")</f>
        <v>WFF LC-2 Ejection/Jettison GN2 - MP-116</v>
      </c>
      <c r="AM276" s="40" t="str">
        <f ca="1">IFERROR(__xludf.DUMMYFUNCTION("VLOOKUP($D561,IMPORTRANGE(""1F5N2lheBqU_ssv2fEg7XSiyl0_Jtf24RQubw3IWp7fc"",""'LC-2 BOM'!C2:AF1000""),AB$1,FALSE)"),"WFF LC-2 Ejection/Jettison GN2 - MP-116")</f>
        <v>WFF LC-2 Ejection/Jettison GN2 - MP-116</v>
      </c>
      <c r="AN276" s="40" t="str">
        <f ca="1">IFERROR(__xludf.DUMMYFUNCTION("VLOOKUP($D561,IMPORTRANGE(""1F5N2lheBqU_ssv2fEg7XSiyl0_Jtf24RQubw3IWp7fc"",""'LC-2 BOM'!C2:AF1000""),AB$1,FALSE)"),"WFF LC-2 Ejection/Jettison GN2 - MP-116")</f>
        <v>WFF LC-2 Ejection/Jettison GN2 - MP-116</v>
      </c>
      <c r="AO276" s="40" t="str">
        <f ca="1">IFERROR(__xludf.DUMMYFUNCTION("VLOOKUP($D561,IMPORTRANGE(""1F5N2lheBqU_ssv2fEg7XSiyl0_Jtf24RQubw3IWp7fc"",""'LC-2 BOM'!C2:AF1000""),AB$1,FALSE)"),"WFF LC-2 Ejection/Jettison GN2 - MP-116")</f>
        <v>WFF LC-2 Ejection/Jettison GN2 - MP-116</v>
      </c>
      <c r="AP276" s="40" t="str">
        <f ca="1">IFERROR(__xludf.DUMMYFUNCTION("VLOOKUP($D561,IMPORTRANGE(""1F5N2lheBqU_ssv2fEg7XSiyl0_Jtf24RQubw3IWp7fc"",""'LC-2 BOM'!C2:AF1000""),AB$1,FALSE)"),"WFF LC-2 Ejection/Jettison GN2 - MP-116")</f>
        <v>WFF LC-2 Ejection/Jettison GN2 - MP-116</v>
      </c>
      <c r="AQ276" s="40" t="str">
        <f ca="1">IFERROR(__xludf.DUMMYFUNCTION("VLOOKUP($D561,IMPORTRANGE(""1F5N2lheBqU_ssv2fEg7XSiyl0_Jtf24RQubw3IWp7fc"",""'LC-2 BOM'!C2:AF1000""),AB$1,FALSE)"),"WFF LC-2 Ejection/Jettison GN2 - MP-116")</f>
        <v>WFF LC-2 Ejection/Jettison GN2 - MP-116</v>
      </c>
      <c r="AR276" s="40" t="str">
        <f ca="1">IFERROR(__xludf.DUMMYFUNCTION("VLOOKUP($D561,IMPORTRANGE(""1F5N2lheBqU_ssv2fEg7XSiyl0_Jtf24RQubw3IWp7fc"",""'LC-2 BOM'!C2:AF1000""),AB$1,FALSE)"),"WFF LC-2 Ejection/Jettison GN2 - MP-116")</f>
        <v>WFF LC-2 Ejection/Jettison GN2 - MP-116</v>
      </c>
      <c r="AS276" s="40" t="str">
        <f ca="1">IFERROR(__xludf.DUMMYFUNCTION("VLOOKUP($D561,IMPORTRANGE(""1F5N2lheBqU_ssv2fEg7XSiyl0_Jtf24RQubw3IWp7fc"",""'LC-2 BOM'!C2:AF1000""),AB$1,FALSE)"),"WFF LC-2 Ejection/Jettison GN2 - MP-116")</f>
        <v>WFF LC-2 Ejection/Jettison GN2 - MP-116</v>
      </c>
      <c r="AT276" s="40" t="str">
        <f ca="1">IFERROR(__xludf.DUMMYFUNCTION("VLOOKUP($D561,IMPORTRANGE(""1F5N2lheBqU_ssv2fEg7XSiyl0_Jtf24RQubw3IWp7fc"",""'LC-2 BOM'!C2:AF1000""),AB$1,FALSE)"),"WFF LC-2 Ejection/Jettison GN2 - MP-116")</f>
        <v>WFF LC-2 Ejection/Jettison GN2 - MP-116</v>
      </c>
      <c r="AU276" s="40" t="str">
        <f ca="1">IFERROR(__xludf.DUMMYFUNCTION("VLOOKUP($D561,IMPORTRANGE(""1F5N2lheBqU_ssv2fEg7XSiyl0_Jtf24RQubw3IWp7fc"",""'LC-2 BOM'!C2:AF1000""),AB$1,FALSE)"),"WFF LC-2 Ejection/Jettison GN2 - MP-116")</f>
        <v>WFF LC-2 Ejection/Jettison GN2 - MP-116</v>
      </c>
      <c r="AV276" s="40" t="str">
        <f ca="1">IFERROR(__xludf.DUMMYFUNCTION("VLOOKUP($D561,IMPORTRANGE(""1F5N2lheBqU_ssv2fEg7XSiyl0_Jtf24RQubw3IWp7fc"",""'LC-2 BOM'!C2:AF1000""),AB$1,FALSE)"),"WFF LC-2 Ejection/Jettison GN2 - MP-116")</f>
        <v>WFF LC-2 Ejection/Jettison GN2 - MP-116</v>
      </c>
      <c r="AW276" s="40" t="str">
        <f ca="1">IFERROR(__xludf.DUMMYFUNCTION("VLOOKUP($D561,IMPORTRANGE(""1F5N2lheBqU_ssv2fEg7XSiyl0_Jtf24RQubw3IWp7fc"",""'LC-2 BOM'!C2:AF1000""),AB$1,FALSE)"),"WFF LC-2 Ejection/Jettison GN2 - MP-116")</f>
        <v>WFF LC-2 Ejection/Jettison GN2 - MP-116</v>
      </c>
      <c r="AX276" s="40" t="str">
        <f ca="1">IFERROR(__xludf.DUMMYFUNCTION("VLOOKUP($D561,IMPORTRANGE(""1F5N2lheBqU_ssv2fEg7XSiyl0_Jtf24RQubw3IWp7fc"",""'LC-2 BOM'!C2:AF1000""),AB$1,FALSE)"),"WFF LC-2 Ejection/Jettison GN2 - MP-116")</f>
        <v>WFF LC-2 Ejection/Jettison GN2 - MP-116</v>
      </c>
      <c r="AY276" s="40" t="str">
        <f ca="1">IFERROR(__xludf.DUMMYFUNCTION("VLOOKUP($D561,IMPORTRANGE(""1F5N2lheBqU_ssv2fEg7XSiyl0_Jtf24RQubw3IWp7fc"",""'LC-2 BOM'!C2:AF1000""),AB$1,FALSE)"),"WFF LC-2 Ejection/Jettison GN2 - MP-116")</f>
        <v>WFF LC-2 Ejection/Jettison GN2 - MP-116</v>
      </c>
      <c r="AZ276" s="40" t="str">
        <f ca="1">IFERROR(__xludf.DUMMYFUNCTION("VLOOKUP($D561,IMPORTRANGE(""1F5N2lheBqU_ssv2fEg7XSiyl0_Jtf24RQubw3IWp7fc"",""'LC-2 BOM'!C2:AF1000""),AB$1,FALSE)"),"WFF LC-2 Ejection/Jettison GN2 - MP-116")</f>
        <v>WFF LC-2 Ejection/Jettison GN2 - MP-116</v>
      </c>
      <c r="BA276" s="40" t="str">
        <f ca="1">IFERROR(__xludf.DUMMYFUNCTION("VLOOKUP($D561,IMPORTRANGE(""1F5N2lheBqU_ssv2fEg7XSiyl0_Jtf24RQubw3IWp7fc"",""'LC-2 BOM'!C2:AF1000""),AB$1,FALSE)"),"WFF LC-2 Ejection/Jettison GN2 - MP-116")</f>
        <v>WFF LC-2 Ejection/Jettison GN2 - MP-116</v>
      </c>
    </row>
    <row r="277" spans="1:53" ht="14.25">
      <c r="A277" s="119" t="str">
        <f>CONCATENATE(VLOOKUP(E277,Systems,2,FALSE),"-",VLOOKUP(F277,Subsystems,2,FALSE),"-",VLOOKUP(G277,Components,2,FALSE),"-",VLOOKUP(R277,Metrics,2,FALSE),"-",B277)</f>
        <v>KTP-S2-PRS-Ps-613</v>
      </c>
      <c r="B277" s="99">
        <v>613</v>
      </c>
      <c r="C277" s="99" t="s">
        <v>711</v>
      </c>
      <c r="D277" s="119" t="s">
        <v>712</v>
      </c>
      <c r="E277" s="99" t="s">
        <v>530</v>
      </c>
      <c r="F277" s="99" t="s">
        <v>420</v>
      </c>
      <c r="G277" s="99" t="s">
        <v>177</v>
      </c>
      <c r="H277" s="99" t="s">
        <v>147</v>
      </c>
      <c r="I277" s="100" t="str">
        <f>VLOOKUP(L277,InterfaceCards,2,FALSE)</f>
        <v>N4</v>
      </c>
      <c r="J277" s="39" t="str">
        <f>VLOOKUP(I277,'REF - Interface Cards'!$F$2:$G$11,2,FALSE)</f>
        <v>CB5</v>
      </c>
      <c r="K277" s="267">
        <f>VLOOKUP(L277,InterfaceCards,3,FALSE)</f>
        <v>2</v>
      </c>
      <c r="L277" s="99" t="s">
        <v>250</v>
      </c>
      <c r="M277" s="99">
        <v>16</v>
      </c>
      <c r="N277" s="96">
        <v>13</v>
      </c>
      <c r="O277" s="99" t="s">
        <v>248</v>
      </c>
      <c r="P277" s="99" t="s">
        <v>248</v>
      </c>
      <c r="Q277" s="99" t="s">
        <v>94</v>
      </c>
      <c r="R277" s="119" t="s">
        <v>178</v>
      </c>
      <c r="S277" s="119"/>
      <c r="T277" s="115"/>
      <c r="U277" s="115"/>
      <c r="V277" s="115" t="b">
        <v>0</v>
      </c>
      <c r="W277" s="115" t="str">
        <f>CONCATENATE(L277,":",N277)</f>
        <v>AI7:13</v>
      </c>
      <c r="X277" s="40" t="str">
        <f ca="1">IFERROR(__xludf.DUMMYFUNCTION("VLOOKUP($D475,IMPORTRANGE(""1F5N2lheBqU_ssv2fEg7XSiyl0_Jtf24RQubw3IWp7fc"",""'LC-2 BOM'!C2:AF1000""),X$1,FALSE)"),"04C706")</f>
        <v>04C706</v>
      </c>
      <c r="Y277" s="40" t="str">
        <f ca="1">IFERROR(__xludf.DUMMYFUNCTION("VLOOKUP($D564,IMPORTRANGE(""1F5N2lheBqU_ssv2fEg7XSiyl0_Jtf24RQubw3IWp7fc"",""'LC-2 BOM'!C2:AF900""),Y$1,FALSE)"),"#N/A")</f>
        <v>#N/A</v>
      </c>
      <c r="Z277" s="40" t="str">
        <f ca="1">IFERROR(__xludf.DUMMYFUNCTION("VLOOKUP($D564,IMPORTRANGE(""1F5N2lheBqU_ssv2fEg7XSiyl0_Jtf24RQubw3IWp7fc"",""'LC-2 BOM'!C2:AF900""),Y$1,FALSE)"),"#N/A")</f>
        <v>#N/A</v>
      </c>
      <c r="AA277" s="40" t="str">
        <f ca="1">IFERROR(__xludf.DUMMYFUNCTION("VLOOKUP($D564,IMPORTRANGE(""1F5N2lheBqU_ssv2fEg7XSiyl0_Jtf24RQubw3IWp7fc"",""'LC-2 BOM'!C2:AF900""),Y$1,FALSE)"),"#N/A")</f>
        <v>#N/A</v>
      </c>
      <c r="AB277" s="40" t="str">
        <f ca="1">IFERROR(__xludf.DUMMYFUNCTION("VLOOKUP($D564,IMPORTRANGE(""1F5N2lheBqU_ssv2fEg7XSiyl0_Jtf24RQubw3IWp7fc"",""'LC-2 BOM'!C2:AF1000""),AB$1,FALSE)"),"#N/A")</f>
        <v>#N/A</v>
      </c>
      <c r="AC277" s="40" t="str">
        <f ca="1">IFERROR(__xludf.DUMMYFUNCTION("VLOOKUP($D564,IMPORTRANGE(""1F5N2lheBqU_ssv2fEg7XSiyl0_Jtf24RQubw3IWp7fc"",""'LC-2 BOM'!C2:AF1000""),AB$1,FALSE)"),"#N/A")</f>
        <v>#N/A</v>
      </c>
      <c r="AD277" s="40" t="str">
        <f ca="1">IFERROR(__xludf.DUMMYFUNCTION("VLOOKUP($D564,IMPORTRANGE(""1F5N2lheBqU_ssv2fEg7XSiyl0_Jtf24RQubw3IWp7fc"",""'LC-2 BOM'!C2:AF1000""),AB$1,FALSE)"),"#N/A")</f>
        <v>#N/A</v>
      </c>
      <c r="AE277" s="40" t="str">
        <f ca="1">IFERROR(__xludf.DUMMYFUNCTION("VLOOKUP($D564,IMPORTRANGE(""1F5N2lheBqU_ssv2fEg7XSiyl0_Jtf24RQubw3IWp7fc"",""'LC-2 BOM'!C2:AF1000""),AB$1,FALSE)"),"#N/A")</f>
        <v>#N/A</v>
      </c>
      <c r="AF277" s="40" t="str">
        <f ca="1">IFERROR(__xludf.DUMMYFUNCTION("VLOOKUP($D564,IMPORTRANGE(""1F5N2lheBqU_ssv2fEg7XSiyl0_Jtf24RQubw3IWp7fc"",""'LC-2 BOM'!C2:AF1000""),AB$1,FALSE)"),"#N/A")</f>
        <v>#N/A</v>
      </c>
      <c r="AG277" s="40" t="str">
        <f ca="1">IFERROR(__xludf.DUMMYFUNCTION("VLOOKUP($D564,IMPORTRANGE(""1F5N2lheBqU_ssv2fEg7XSiyl0_Jtf24RQubw3IWp7fc"",""'LC-2 BOM'!C2:AF1000""),AB$1,FALSE)"),"#N/A")</f>
        <v>#N/A</v>
      </c>
      <c r="AH277" s="40" t="str">
        <f ca="1">IFERROR(__xludf.DUMMYFUNCTION("VLOOKUP($D564,IMPORTRANGE(""1F5N2lheBqU_ssv2fEg7XSiyl0_Jtf24RQubw3IWp7fc"",""'LC-2 BOM'!C2:AF1000""),AB$1,FALSE)"),"#N/A")</f>
        <v>#N/A</v>
      </c>
      <c r="AI277" s="40" t="str">
        <f ca="1">IFERROR(__xludf.DUMMYFUNCTION("VLOOKUP($D564,IMPORTRANGE(""1F5N2lheBqU_ssv2fEg7XSiyl0_Jtf24RQubw3IWp7fc"",""'LC-2 BOM'!C2:AF1000""),AB$1,FALSE)"),"#N/A")</f>
        <v>#N/A</v>
      </c>
      <c r="AJ277" s="40" t="str">
        <f ca="1">IFERROR(__xludf.DUMMYFUNCTION("VLOOKUP($D564,IMPORTRANGE(""1F5N2lheBqU_ssv2fEg7XSiyl0_Jtf24RQubw3IWp7fc"",""'LC-2 BOM'!C2:AF1000""),AB$1,FALSE)"),"#N/A")</f>
        <v>#N/A</v>
      </c>
      <c r="AK277" s="40" t="str">
        <f ca="1">IFERROR(__xludf.DUMMYFUNCTION("VLOOKUP($D564,IMPORTRANGE(""1F5N2lheBqU_ssv2fEg7XSiyl0_Jtf24RQubw3IWp7fc"",""'LC-2 BOM'!C2:AF1000""),AB$1,FALSE)"),"#N/A")</f>
        <v>#N/A</v>
      </c>
      <c r="AL277" s="40" t="str">
        <f ca="1">IFERROR(__xludf.DUMMYFUNCTION("VLOOKUP($D564,IMPORTRANGE(""1F5N2lheBqU_ssv2fEg7XSiyl0_Jtf24RQubw3IWp7fc"",""'LC-2 BOM'!C2:AF1000""),AB$1,FALSE)"),"#N/A")</f>
        <v>#N/A</v>
      </c>
      <c r="AM277" s="40" t="str">
        <f ca="1">IFERROR(__xludf.DUMMYFUNCTION("VLOOKUP($D564,IMPORTRANGE(""1F5N2lheBqU_ssv2fEg7XSiyl0_Jtf24RQubw3IWp7fc"",""'LC-2 BOM'!C2:AF1000""),AB$1,FALSE)"),"#N/A")</f>
        <v>#N/A</v>
      </c>
      <c r="AN277" s="40" t="str">
        <f ca="1">IFERROR(__xludf.DUMMYFUNCTION("VLOOKUP($D564,IMPORTRANGE(""1F5N2lheBqU_ssv2fEg7XSiyl0_Jtf24RQubw3IWp7fc"",""'LC-2 BOM'!C2:AF1000""),AB$1,FALSE)"),"#N/A")</f>
        <v>#N/A</v>
      </c>
      <c r="AO277" s="40" t="str">
        <f ca="1">IFERROR(__xludf.DUMMYFUNCTION("VLOOKUP($D564,IMPORTRANGE(""1F5N2lheBqU_ssv2fEg7XSiyl0_Jtf24RQubw3IWp7fc"",""'LC-2 BOM'!C2:AF1000""),AB$1,FALSE)"),"#N/A")</f>
        <v>#N/A</v>
      </c>
      <c r="AP277" s="40" t="str">
        <f ca="1">IFERROR(__xludf.DUMMYFUNCTION("VLOOKUP($D564,IMPORTRANGE(""1F5N2lheBqU_ssv2fEg7XSiyl0_Jtf24RQubw3IWp7fc"",""'LC-2 BOM'!C2:AF1000""),AB$1,FALSE)"),"#N/A")</f>
        <v>#N/A</v>
      </c>
      <c r="AQ277" s="40" t="str">
        <f ca="1">IFERROR(__xludf.DUMMYFUNCTION("VLOOKUP($D564,IMPORTRANGE(""1F5N2lheBqU_ssv2fEg7XSiyl0_Jtf24RQubw3IWp7fc"",""'LC-2 BOM'!C2:AF1000""),AB$1,FALSE)"),"#N/A")</f>
        <v>#N/A</v>
      </c>
      <c r="AR277" s="40" t="str">
        <f ca="1">IFERROR(__xludf.DUMMYFUNCTION("VLOOKUP($D564,IMPORTRANGE(""1F5N2lheBqU_ssv2fEg7XSiyl0_Jtf24RQubw3IWp7fc"",""'LC-2 BOM'!C2:AF1000""),AB$1,FALSE)"),"#N/A")</f>
        <v>#N/A</v>
      </c>
      <c r="AS277" s="40" t="str">
        <f ca="1">IFERROR(__xludf.DUMMYFUNCTION("VLOOKUP($D564,IMPORTRANGE(""1F5N2lheBqU_ssv2fEg7XSiyl0_Jtf24RQubw3IWp7fc"",""'LC-2 BOM'!C2:AF1000""),AB$1,FALSE)"),"#N/A")</f>
        <v>#N/A</v>
      </c>
      <c r="AT277" s="40" t="str">
        <f ca="1">IFERROR(__xludf.DUMMYFUNCTION("VLOOKUP($D564,IMPORTRANGE(""1F5N2lheBqU_ssv2fEg7XSiyl0_Jtf24RQubw3IWp7fc"",""'LC-2 BOM'!C2:AF1000""),AB$1,FALSE)"),"#N/A")</f>
        <v>#N/A</v>
      </c>
      <c r="AU277" s="40" t="str">
        <f ca="1">IFERROR(__xludf.DUMMYFUNCTION("VLOOKUP($D564,IMPORTRANGE(""1F5N2lheBqU_ssv2fEg7XSiyl0_Jtf24RQubw3IWp7fc"",""'LC-2 BOM'!C2:AF1000""),AB$1,FALSE)"),"#N/A")</f>
        <v>#N/A</v>
      </c>
      <c r="AV277" s="40" t="str">
        <f ca="1">IFERROR(__xludf.DUMMYFUNCTION("VLOOKUP($D564,IMPORTRANGE(""1F5N2lheBqU_ssv2fEg7XSiyl0_Jtf24RQubw3IWp7fc"",""'LC-2 BOM'!C2:AF1000""),AB$1,FALSE)"),"#N/A")</f>
        <v>#N/A</v>
      </c>
      <c r="AW277" s="40" t="str">
        <f ca="1">IFERROR(__xludf.DUMMYFUNCTION("VLOOKUP($D564,IMPORTRANGE(""1F5N2lheBqU_ssv2fEg7XSiyl0_Jtf24RQubw3IWp7fc"",""'LC-2 BOM'!C2:AF1000""),AB$1,FALSE)"),"#N/A")</f>
        <v>#N/A</v>
      </c>
      <c r="AX277" s="40" t="str">
        <f ca="1">IFERROR(__xludf.DUMMYFUNCTION("VLOOKUP($D564,IMPORTRANGE(""1F5N2lheBqU_ssv2fEg7XSiyl0_Jtf24RQubw3IWp7fc"",""'LC-2 BOM'!C2:AF1000""),AB$1,FALSE)"),"#N/A")</f>
        <v>#N/A</v>
      </c>
      <c r="AY277" s="40" t="str">
        <f ca="1">IFERROR(__xludf.DUMMYFUNCTION("VLOOKUP($D564,IMPORTRANGE(""1F5N2lheBqU_ssv2fEg7XSiyl0_Jtf24RQubw3IWp7fc"",""'LC-2 BOM'!C2:AF1000""),AB$1,FALSE)"),"#N/A")</f>
        <v>#N/A</v>
      </c>
      <c r="AZ277" s="40" t="str">
        <f ca="1">IFERROR(__xludf.DUMMYFUNCTION("VLOOKUP($D564,IMPORTRANGE(""1F5N2lheBqU_ssv2fEg7XSiyl0_Jtf24RQubw3IWp7fc"",""'LC-2 BOM'!C2:AF1000""),AB$1,FALSE)"),"#N/A")</f>
        <v>#N/A</v>
      </c>
      <c r="BA277" s="40" t="str">
        <f ca="1">IFERROR(__xludf.DUMMYFUNCTION("VLOOKUP($D564,IMPORTRANGE(""1F5N2lheBqU_ssv2fEg7XSiyl0_Jtf24RQubw3IWp7fc"",""'LC-2 BOM'!C2:AF1000""),AB$1,FALSE)"),"#N/A")</f>
        <v>#N/A</v>
      </c>
    </row>
    <row r="278" spans="1:53" ht="14.25">
      <c r="A278" s="119" t="str">
        <f>CONCATENATE(VLOOKUP(E278,Systems,2,FALSE),"-",VLOOKUP(F278,Subsystems,2,FALSE),"-",VLOOKUP(G278,Components,2,FALSE),"-",VLOOKUP(R278,Metrics,2,FALSE),"-",B278)</f>
        <v>HYD-LFT-INC-INCL-246</v>
      </c>
      <c r="B278" s="100">
        <v>246</v>
      </c>
      <c r="C278" s="99" t="s">
        <v>713</v>
      </c>
      <c r="D278" s="99" t="s">
        <v>714</v>
      </c>
      <c r="E278" s="273" t="s">
        <v>715</v>
      </c>
      <c r="F278" s="273" t="s">
        <v>716</v>
      </c>
      <c r="G278" s="99" t="s">
        <v>717</v>
      </c>
      <c r="H278" s="99" t="s">
        <v>147</v>
      </c>
      <c r="I278" s="100" t="str">
        <f>VLOOKUP(L278,InterfaceCards,2,FALSE)</f>
        <v>N4</v>
      </c>
      <c r="J278" s="39" t="str">
        <f>VLOOKUP(I278,'REF - Interface Cards'!$F$2:$G$11,2,FALSE)</f>
        <v>CB5</v>
      </c>
      <c r="K278" s="100">
        <f>VLOOKUP(L278,InterfaceCards,3,FALSE)</f>
        <v>2</v>
      </c>
      <c r="L278" s="99" t="s">
        <v>250</v>
      </c>
      <c r="M278" s="99">
        <v>5</v>
      </c>
      <c r="N278" s="96" t="s">
        <v>118</v>
      </c>
      <c r="O278" s="99" t="s">
        <v>313</v>
      </c>
      <c r="P278" s="205"/>
      <c r="Q278" s="99" t="s">
        <v>249</v>
      </c>
      <c r="R278" s="268" t="s">
        <v>718</v>
      </c>
      <c r="S278" s="119" t="s">
        <v>719</v>
      </c>
      <c r="T278" s="190"/>
      <c r="U278" s="205"/>
      <c r="V278" s="205" t="b">
        <v>0</v>
      </c>
      <c r="W278" s="115" t="str">
        <f>CONCATENATE(L278,":",N278)</f>
        <v>AI7:04</v>
      </c>
      <c r="X278" s="40" t="str">
        <f ca="1">IFERROR(__xludf.DUMMYFUNCTION("VLOOKUP($D475,IMPORTRANGE(""1F5N2lheBqU_ssv2fEg7XSiyl0_Jtf24RQubw3IWp7fc"",""'LC-2 BOM'!C2:AF1000""),X$1,FALSE)"),"04C706")</f>
        <v>04C706</v>
      </c>
      <c r="Y278" s="40" t="str">
        <f ca="1">IFERROR(__xludf.DUMMYFUNCTION("VLOOKUP($D571,IMPORTRANGE(""1F5N2lheBqU_ssv2fEg7XSiyl0_Jtf24RQubw3IWp7fc"",""'LC-2 BOM'!C2:AF900""),Y$1,FALSE)"),"#N/A")</f>
        <v>#N/A</v>
      </c>
      <c r="Z278" s="40" t="str">
        <f ca="1">IFERROR(__xludf.DUMMYFUNCTION("VLOOKUP($D571,IMPORTRANGE(""1F5N2lheBqU_ssv2fEg7XSiyl0_Jtf24RQubw3IWp7fc"",""'LC-2 BOM'!C2:AF900""),Y$1,FALSE)"),"#N/A")</f>
        <v>#N/A</v>
      </c>
      <c r="AA278" s="40" t="str">
        <f ca="1">IFERROR(__xludf.DUMMYFUNCTION("VLOOKUP($D571,IMPORTRANGE(""1F5N2lheBqU_ssv2fEg7XSiyl0_Jtf24RQubw3IWp7fc"",""'LC-2 BOM'!C2:AF900""),Y$1,FALSE)"),"#N/A")</f>
        <v>#N/A</v>
      </c>
      <c r="AB278" s="40" t="str">
        <f ca="1">IFERROR(__xludf.DUMMYFUNCTION("VLOOKUP($D571,IMPORTRANGE(""1F5N2lheBqU_ssv2fEg7XSiyl0_Jtf24RQubw3IWp7fc"",""'LC-2 BOM'!C2:AF1000""),AB$1,FALSE)"),"#N/A")</f>
        <v>#N/A</v>
      </c>
      <c r="AC278" s="40" t="str">
        <f ca="1">IFERROR(__xludf.DUMMYFUNCTION("VLOOKUP($D571,IMPORTRANGE(""1F5N2lheBqU_ssv2fEg7XSiyl0_Jtf24RQubw3IWp7fc"",""'LC-2 BOM'!C2:AF1000""),AB$1,FALSE)"),"#N/A")</f>
        <v>#N/A</v>
      </c>
      <c r="AD278" s="40" t="str">
        <f ca="1">IFERROR(__xludf.DUMMYFUNCTION("VLOOKUP($D571,IMPORTRANGE(""1F5N2lheBqU_ssv2fEg7XSiyl0_Jtf24RQubw3IWp7fc"",""'LC-2 BOM'!C2:AF1000""),AB$1,FALSE)"),"#N/A")</f>
        <v>#N/A</v>
      </c>
      <c r="AE278" s="40" t="str">
        <f ca="1">IFERROR(__xludf.DUMMYFUNCTION("VLOOKUP($D571,IMPORTRANGE(""1F5N2lheBqU_ssv2fEg7XSiyl0_Jtf24RQubw3IWp7fc"",""'LC-2 BOM'!C2:AF1000""),AB$1,FALSE)"),"#N/A")</f>
        <v>#N/A</v>
      </c>
      <c r="AF278" s="40" t="str">
        <f ca="1">IFERROR(__xludf.DUMMYFUNCTION("VLOOKUP($D571,IMPORTRANGE(""1F5N2lheBqU_ssv2fEg7XSiyl0_Jtf24RQubw3IWp7fc"",""'LC-2 BOM'!C2:AF1000""),AB$1,FALSE)"),"#N/A")</f>
        <v>#N/A</v>
      </c>
      <c r="AG278" s="40" t="str">
        <f ca="1">IFERROR(__xludf.DUMMYFUNCTION("VLOOKUP($D571,IMPORTRANGE(""1F5N2lheBqU_ssv2fEg7XSiyl0_Jtf24RQubw3IWp7fc"",""'LC-2 BOM'!C2:AF1000""),AB$1,FALSE)"),"#N/A")</f>
        <v>#N/A</v>
      </c>
      <c r="AH278" s="40" t="str">
        <f ca="1">IFERROR(__xludf.DUMMYFUNCTION("VLOOKUP($D571,IMPORTRANGE(""1F5N2lheBqU_ssv2fEg7XSiyl0_Jtf24RQubw3IWp7fc"",""'LC-2 BOM'!C2:AF1000""),AB$1,FALSE)"),"#N/A")</f>
        <v>#N/A</v>
      </c>
      <c r="AI278" s="40" t="str">
        <f ca="1">IFERROR(__xludf.DUMMYFUNCTION("VLOOKUP($D571,IMPORTRANGE(""1F5N2lheBqU_ssv2fEg7XSiyl0_Jtf24RQubw3IWp7fc"",""'LC-2 BOM'!C2:AF1000""),AB$1,FALSE)"),"#N/A")</f>
        <v>#N/A</v>
      </c>
      <c r="AJ278" s="40" t="str">
        <f ca="1">IFERROR(__xludf.DUMMYFUNCTION("VLOOKUP($D571,IMPORTRANGE(""1F5N2lheBqU_ssv2fEg7XSiyl0_Jtf24RQubw3IWp7fc"",""'LC-2 BOM'!C2:AF1000""),AB$1,FALSE)"),"#N/A")</f>
        <v>#N/A</v>
      </c>
      <c r="AK278" s="40" t="str">
        <f ca="1">IFERROR(__xludf.DUMMYFUNCTION("VLOOKUP($D571,IMPORTRANGE(""1F5N2lheBqU_ssv2fEg7XSiyl0_Jtf24RQubw3IWp7fc"",""'LC-2 BOM'!C2:AF1000""),AB$1,FALSE)"),"#N/A")</f>
        <v>#N/A</v>
      </c>
      <c r="AL278" s="40" t="str">
        <f ca="1">IFERROR(__xludf.DUMMYFUNCTION("VLOOKUP($D571,IMPORTRANGE(""1F5N2lheBqU_ssv2fEg7XSiyl0_Jtf24RQubw3IWp7fc"",""'LC-2 BOM'!C2:AF1000""),AB$1,FALSE)"),"#N/A")</f>
        <v>#N/A</v>
      </c>
      <c r="AM278" s="40" t="str">
        <f ca="1">IFERROR(__xludf.DUMMYFUNCTION("VLOOKUP($D571,IMPORTRANGE(""1F5N2lheBqU_ssv2fEg7XSiyl0_Jtf24RQubw3IWp7fc"",""'LC-2 BOM'!C2:AF1000""),AB$1,FALSE)"),"#N/A")</f>
        <v>#N/A</v>
      </c>
      <c r="AN278" s="40" t="str">
        <f ca="1">IFERROR(__xludf.DUMMYFUNCTION("VLOOKUP($D571,IMPORTRANGE(""1F5N2lheBqU_ssv2fEg7XSiyl0_Jtf24RQubw3IWp7fc"",""'LC-2 BOM'!C2:AF1000""),AB$1,FALSE)"),"#N/A")</f>
        <v>#N/A</v>
      </c>
      <c r="AO278" s="40" t="str">
        <f ca="1">IFERROR(__xludf.DUMMYFUNCTION("VLOOKUP($D571,IMPORTRANGE(""1F5N2lheBqU_ssv2fEg7XSiyl0_Jtf24RQubw3IWp7fc"",""'LC-2 BOM'!C2:AF1000""),AB$1,FALSE)"),"#N/A")</f>
        <v>#N/A</v>
      </c>
      <c r="AP278" s="40" t="str">
        <f ca="1">IFERROR(__xludf.DUMMYFUNCTION("VLOOKUP($D571,IMPORTRANGE(""1F5N2lheBqU_ssv2fEg7XSiyl0_Jtf24RQubw3IWp7fc"",""'LC-2 BOM'!C2:AF1000""),AB$1,FALSE)"),"#N/A")</f>
        <v>#N/A</v>
      </c>
      <c r="AQ278" s="40" t="str">
        <f ca="1">IFERROR(__xludf.DUMMYFUNCTION("VLOOKUP($D571,IMPORTRANGE(""1F5N2lheBqU_ssv2fEg7XSiyl0_Jtf24RQubw3IWp7fc"",""'LC-2 BOM'!C2:AF1000""),AB$1,FALSE)"),"#N/A")</f>
        <v>#N/A</v>
      </c>
      <c r="AR278" s="40" t="str">
        <f ca="1">IFERROR(__xludf.DUMMYFUNCTION("VLOOKUP($D571,IMPORTRANGE(""1F5N2lheBqU_ssv2fEg7XSiyl0_Jtf24RQubw3IWp7fc"",""'LC-2 BOM'!C2:AF1000""),AB$1,FALSE)"),"#N/A")</f>
        <v>#N/A</v>
      </c>
      <c r="AS278" s="40" t="str">
        <f ca="1">IFERROR(__xludf.DUMMYFUNCTION("VLOOKUP($D571,IMPORTRANGE(""1F5N2lheBqU_ssv2fEg7XSiyl0_Jtf24RQubw3IWp7fc"",""'LC-2 BOM'!C2:AF1000""),AB$1,FALSE)"),"#N/A")</f>
        <v>#N/A</v>
      </c>
      <c r="AT278" s="40" t="str">
        <f ca="1">IFERROR(__xludf.DUMMYFUNCTION("VLOOKUP($D571,IMPORTRANGE(""1F5N2lheBqU_ssv2fEg7XSiyl0_Jtf24RQubw3IWp7fc"",""'LC-2 BOM'!C2:AF1000""),AB$1,FALSE)"),"#N/A")</f>
        <v>#N/A</v>
      </c>
      <c r="AU278" s="40" t="str">
        <f ca="1">IFERROR(__xludf.DUMMYFUNCTION("VLOOKUP($D571,IMPORTRANGE(""1F5N2lheBqU_ssv2fEg7XSiyl0_Jtf24RQubw3IWp7fc"",""'LC-2 BOM'!C2:AF1000""),AB$1,FALSE)"),"#N/A")</f>
        <v>#N/A</v>
      </c>
      <c r="AV278" s="40" t="str">
        <f ca="1">IFERROR(__xludf.DUMMYFUNCTION("VLOOKUP($D571,IMPORTRANGE(""1F5N2lheBqU_ssv2fEg7XSiyl0_Jtf24RQubw3IWp7fc"",""'LC-2 BOM'!C2:AF1000""),AB$1,FALSE)"),"#N/A")</f>
        <v>#N/A</v>
      </c>
      <c r="AW278" s="40" t="str">
        <f ca="1">IFERROR(__xludf.DUMMYFUNCTION("VLOOKUP($D571,IMPORTRANGE(""1F5N2lheBqU_ssv2fEg7XSiyl0_Jtf24RQubw3IWp7fc"",""'LC-2 BOM'!C2:AF1000""),AB$1,FALSE)"),"#N/A")</f>
        <v>#N/A</v>
      </c>
      <c r="AX278" s="40" t="str">
        <f ca="1">IFERROR(__xludf.DUMMYFUNCTION("VLOOKUP($D571,IMPORTRANGE(""1F5N2lheBqU_ssv2fEg7XSiyl0_Jtf24RQubw3IWp7fc"",""'LC-2 BOM'!C2:AF1000""),AB$1,FALSE)"),"#N/A")</f>
        <v>#N/A</v>
      </c>
      <c r="AY278" s="40" t="str">
        <f ca="1">IFERROR(__xludf.DUMMYFUNCTION("VLOOKUP($D571,IMPORTRANGE(""1F5N2lheBqU_ssv2fEg7XSiyl0_Jtf24RQubw3IWp7fc"",""'LC-2 BOM'!C2:AF1000""),AB$1,FALSE)"),"#N/A")</f>
        <v>#N/A</v>
      </c>
      <c r="AZ278" s="40" t="str">
        <f ca="1">IFERROR(__xludf.DUMMYFUNCTION("VLOOKUP($D571,IMPORTRANGE(""1F5N2lheBqU_ssv2fEg7XSiyl0_Jtf24RQubw3IWp7fc"",""'LC-2 BOM'!C2:AF1000""),AB$1,FALSE)"),"#N/A")</f>
        <v>#N/A</v>
      </c>
      <c r="BA278" s="40" t="str">
        <f ca="1">IFERROR(__xludf.DUMMYFUNCTION("VLOOKUP($D571,IMPORTRANGE(""1F5N2lheBqU_ssv2fEg7XSiyl0_Jtf24RQubw3IWp7fc"",""'LC-2 BOM'!C2:AF1000""),AB$1,FALSE)"),"#N/A")</f>
        <v>#N/A</v>
      </c>
    </row>
    <row r="279" spans="1:53" ht="14.25">
      <c r="A279" s="119" t="str">
        <f>CONCATENATE(VLOOKUP(E279,Systems,2,FALSE),"-",VLOOKUP(F279,Subsystems,2,FALSE),"-",VLOOKUP(G279,Components,2,FALSE),"-",VLOOKUP(R279,Metrics,2,FALSE),"-",B279)</f>
        <v>HYD-LFT-INC-INCL-247</v>
      </c>
      <c r="B279" s="100">
        <v>247</v>
      </c>
      <c r="C279" s="99" t="s">
        <v>720</v>
      </c>
      <c r="D279" s="99" t="s">
        <v>721</v>
      </c>
      <c r="E279" s="273" t="s">
        <v>715</v>
      </c>
      <c r="F279" s="273" t="s">
        <v>716</v>
      </c>
      <c r="G279" s="99" t="s">
        <v>717</v>
      </c>
      <c r="H279" s="99" t="s">
        <v>147</v>
      </c>
      <c r="I279" s="100" t="str">
        <f>VLOOKUP(L279,InterfaceCards,2,FALSE)</f>
        <v>N4</v>
      </c>
      <c r="J279" s="39" t="str">
        <f>VLOOKUP(I279,'REF - Interface Cards'!$F$2:$G$11,2,FALSE)</f>
        <v>CB5</v>
      </c>
      <c r="K279" s="100">
        <f>VLOOKUP(L279,InterfaceCards,3,FALSE)</f>
        <v>2</v>
      </c>
      <c r="L279" s="99" t="s">
        <v>250</v>
      </c>
      <c r="M279" s="99">
        <v>6</v>
      </c>
      <c r="N279" s="96" t="s">
        <v>129</v>
      </c>
      <c r="O279" s="99" t="s">
        <v>313</v>
      </c>
      <c r="P279" s="205"/>
      <c r="Q279" s="99" t="s">
        <v>249</v>
      </c>
      <c r="R279" s="268" t="s">
        <v>718</v>
      </c>
      <c r="S279" s="119" t="s">
        <v>719</v>
      </c>
      <c r="T279" s="190"/>
      <c r="U279" s="205"/>
      <c r="V279" s="205" t="b">
        <v>0</v>
      </c>
      <c r="W279" s="115" t="str">
        <f>CONCATENATE(L279,":",N279)</f>
        <v>AI7:05</v>
      </c>
      <c r="X279" s="40" t="str">
        <f ca="1">IFERROR(__xludf.DUMMYFUNCTION("VLOOKUP($D475,IMPORTRANGE(""1F5N2lheBqU_ssv2fEg7XSiyl0_Jtf24RQubw3IWp7fc"",""'LC-2 BOM'!C2:AF1000""),X$1,FALSE)"),"04C706")</f>
        <v>04C706</v>
      </c>
      <c r="Y279" s="40" t="str">
        <f ca="1">IFERROR(__xludf.DUMMYFUNCTION("VLOOKUP($D572,IMPORTRANGE(""1F5N2lheBqU_ssv2fEg7XSiyl0_Jtf24RQubw3IWp7fc"",""'LC-2 BOM'!C2:AF900""),Y$1,FALSE)"),"#N/A")</f>
        <v>#N/A</v>
      </c>
      <c r="Z279" s="40" t="str">
        <f ca="1">IFERROR(__xludf.DUMMYFUNCTION("VLOOKUP($D572,IMPORTRANGE(""1F5N2lheBqU_ssv2fEg7XSiyl0_Jtf24RQubw3IWp7fc"",""'LC-2 BOM'!C2:AF900""),Y$1,FALSE)"),"#N/A")</f>
        <v>#N/A</v>
      </c>
      <c r="AA279" s="40" t="str">
        <f ca="1">IFERROR(__xludf.DUMMYFUNCTION("VLOOKUP($D572,IMPORTRANGE(""1F5N2lheBqU_ssv2fEg7XSiyl0_Jtf24RQubw3IWp7fc"",""'LC-2 BOM'!C2:AF900""),Y$1,FALSE)"),"#N/A")</f>
        <v>#N/A</v>
      </c>
      <c r="AB279" s="40" t="str">
        <f ca="1">IFERROR(__xludf.DUMMYFUNCTION("VLOOKUP($D572,IMPORTRANGE(""1F5N2lheBqU_ssv2fEg7XSiyl0_Jtf24RQubw3IWp7fc"",""'LC-2 BOM'!C2:AF1000""),AB$1,FALSE)"),"#N/A")</f>
        <v>#N/A</v>
      </c>
      <c r="AC279" s="40" t="str">
        <f ca="1">IFERROR(__xludf.DUMMYFUNCTION("VLOOKUP($D572,IMPORTRANGE(""1F5N2lheBqU_ssv2fEg7XSiyl0_Jtf24RQubw3IWp7fc"",""'LC-2 BOM'!C2:AF1000""),AB$1,FALSE)"),"#N/A")</f>
        <v>#N/A</v>
      </c>
      <c r="AD279" s="40" t="str">
        <f ca="1">IFERROR(__xludf.DUMMYFUNCTION("VLOOKUP($D572,IMPORTRANGE(""1F5N2lheBqU_ssv2fEg7XSiyl0_Jtf24RQubw3IWp7fc"",""'LC-2 BOM'!C2:AF1000""),AB$1,FALSE)"),"#N/A")</f>
        <v>#N/A</v>
      </c>
      <c r="AE279" s="40" t="str">
        <f ca="1">IFERROR(__xludf.DUMMYFUNCTION("VLOOKUP($D572,IMPORTRANGE(""1F5N2lheBqU_ssv2fEg7XSiyl0_Jtf24RQubw3IWp7fc"",""'LC-2 BOM'!C2:AF1000""),AB$1,FALSE)"),"#N/A")</f>
        <v>#N/A</v>
      </c>
      <c r="AF279" s="40" t="str">
        <f ca="1">IFERROR(__xludf.DUMMYFUNCTION("VLOOKUP($D572,IMPORTRANGE(""1F5N2lheBqU_ssv2fEg7XSiyl0_Jtf24RQubw3IWp7fc"",""'LC-2 BOM'!C2:AF1000""),AB$1,FALSE)"),"#N/A")</f>
        <v>#N/A</v>
      </c>
      <c r="AG279" s="40" t="str">
        <f ca="1">IFERROR(__xludf.DUMMYFUNCTION("VLOOKUP($D572,IMPORTRANGE(""1F5N2lheBqU_ssv2fEg7XSiyl0_Jtf24RQubw3IWp7fc"",""'LC-2 BOM'!C2:AF1000""),AB$1,FALSE)"),"#N/A")</f>
        <v>#N/A</v>
      </c>
      <c r="AH279" s="40" t="str">
        <f ca="1">IFERROR(__xludf.DUMMYFUNCTION("VLOOKUP($D572,IMPORTRANGE(""1F5N2lheBqU_ssv2fEg7XSiyl0_Jtf24RQubw3IWp7fc"",""'LC-2 BOM'!C2:AF1000""),AB$1,FALSE)"),"#N/A")</f>
        <v>#N/A</v>
      </c>
      <c r="AI279" s="40" t="str">
        <f ca="1">IFERROR(__xludf.DUMMYFUNCTION("VLOOKUP($D572,IMPORTRANGE(""1F5N2lheBqU_ssv2fEg7XSiyl0_Jtf24RQubw3IWp7fc"",""'LC-2 BOM'!C2:AF1000""),AB$1,FALSE)"),"#N/A")</f>
        <v>#N/A</v>
      </c>
      <c r="AJ279" s="40" t="str">
        <f ca="1">IFERROR(__xludf.DUMMYFUNCTION("VLOOKUP($D572,IMPORTRANGE(""1F5N2lheBqU_ssv2fEg7XSiyl0_Jtf24RQubw3IWp7fc"",""'LC-2 BOM'!C2:AF1000""),AB$1,FALSE)"),"#N/A")</f>
        <v>#N/A</v>
      </c>
      <c r="AK279" s="40" t="str">
        <f ca="1">IFERROR(__xludf.DUMMYFUNCTION("VLOOKUP($D572,IMPORTRANGE(""1F5N2lheBqU_ssv2fEg7XSiyl0_Jtf24RQubw3IWp7fc"",""'LC-2 BOM'!C2:AF1000""),AB$1,FALSE)"),"#N/A")</f>
        <v>#N/A</v>
      </c>
      <c r="AL279" s="40" t="str">
        <f ca="1">IFERROR(__xludf.DUMMYFUNCTION("VLOOKUP($D572,IMPORTRANGE(""1F5N2lheBqU_ssv2fEg7XSiyl0_Jtf24RQubw3IWp7fc"",""'LC-2 BOM'!C2:AF1000""),AB$1,FALSE)"),"#N/A")</f>
        <v>#N/A</v>
      </c>
      <c r="AM279" s="40" t="str">
        <f ca="1">IFERROR(__xludf.DUMMYFUNCTION("VLOOKUP($D572,IMPORTRANGE(""1F5N2lheBqU_ssv2fEg7XSiyl0_Jtf24RQubw3IWp7fc"",""'LC-2 BOM'!C2:AF1000""),AB$1,FALSE)"),"#N/A")</f>
        <v>#N/A</v>
      </c>
      <c r="AN279" s="40" t="str">
        <f ca="1">IFERROR(__xludf.DUMMYFUNCTION("VLOOKUP($D572,IMPORTRANGE(""1F5N2lheBqU_ssv2fEg7XSiyl0_Jtf24RQubw3IWp7fc"",""'LC-2 BOM'!C2:AF1000""),AB$1,FALSE)"),"#N/A")</f>
        <v>#N/A</v>
      </c>
      <c r="AO279" s="40" t="str">
        <f ca="1">IFERROR(__xludf.DUMMYFUNCTION("VLOOKUP($D572,IMPORTRANGE(""1F5N2lheBqU_ssv2fEg7XSiyl0_Jtf24RQubw3IWp7fc"",""'LC-2 BOM'!C2:AF1000""),AB$1,FALSE)"),"#N/A")</f>
        <v>#N/A</v>
      </c>
      <c r="AP279" s="40" t="str">
        <f ca="1">IFERROR(__xludf.DUMMYFUNCTION("VLOOKUP($D572,IMPORTRANGE(""1F5N2lheBqU_ssv2fEg7XSiyl0_Jtf24RQubw3IWp7fc"",""'LC-2 BOM'!C2:AF1000""),AB$1,FALSE)"),"#N/A")</f>
        <v>#N/A</v>
      </c>
      <c r="AQ279" s="40" t="str">
        <f ca="1">IFERROR(__xludf.DUMMYFUNCTION("VLOOKUP($D572,IMPORTRANGE(""1F5N2lheBqU_ssv2fEg7XSiyl0_Jtf24RQubw3IWp7fc"",""'LC-2 BOM'!C2:AF1000""),AB$1,FALSE)"),"#N/A")</f>
        <v>#N/A</v>
      </c>
      <c r="AR279" s="40" t="str">
        <f ca="1">IFERROR(__xludf.DUMMYFUNCTION("VLOOKUP($D572,IMPORTRANGE(""1F5N2lheBqU_ssv2fEg7XSiyl0_Jtf24RQubw3IWp7fc"",""'LC-2 BOM'!C2:AF1000""),AB$1,FALSE)"),"#N/A")</f>
        <v>#N/A</v>
      </c>
      <c r="AS279" s="40" t="str">
        <f ca="1">IFERROR(__xludf.DUMMYFUNCTION("VLOOKUP($D572,IMPORTRANGE(""1F5N2lheBqU_ssv2fEg7XSiyl0_Jtf24RQubw3IWp7fc"",""'LC-2 BOM'!C2:AF1000""),AB$1,FALSE)"),"#N/A")</f>
        <v>#N/A</v>
      </c>
      <c r="AT279" s="40" t="str">
        <f ca="1">IFERROR(__xludf.DUMMYFUNCTION("VLOOKUP($D572,IMPORTRANGE(""1F5N2lheBqU_ssv2fEg7XSiyl0_Jtf24RQubw3IWp7fc"",""'LC-2 BOM'!C2:AF1000""),AB$1,FALSE)"),"#N/A")</f>
        <v>#N/A</v>
      </c>
      <c r="AU279" s="40" t="str">
        <f ca="1">IFERROR(__xludf.DUMMYFUNCTION("VLOOKUP($D572,IMPORTRANGE(""1F5N2lheBqU_ssv2fEg7XSiyl0_Jtf24RQubw3IWp7fc"",""'LC-2 BOM'!C2:AF1000""),AB$1,FALSE)"),"#N/A")</f>
        <v>#N/A</v>
      </c>
      <c r="AV279" s="40" t="str">
        <f ca="1">IFERROR(__xludf.DUMMYFUNCTION("VLOOKUP($D572,IMPORTRANGE(""1F5N2lheBqU_ssv2fEg7XSiyl0_Jtf24RQubw3IWp7fc"",""'LC-2 BOM'!C2:AF1000""),AB$1,FALSE)"),"#N/A")</f>
        <v>#N/A</v>
      </c>
      <c r="AW279" s="40" t="str">
        <f ca="1">IFERROR(__xludf.DUMMYFUNCTION("VLOOKUP($D572,IMPORTRANGE(""1F5N2lheBqU_ssv2fEg7XSiyl0_Jtf24RQubw3IWp7fc"",""'LC-2 BOM'!C2:AF1000""),AB$1,FALSE)"),"#N/A")</f>
        <v>#N/A</v>
      </c>
      <c r="AX279" s="40" t="str">
        <f ca="1">IFERROR(__xludf.DUMMYFUNCTION("VLOOKUP($D572,IMPORTRANGE(""1F5N2lheBqU_ssv2fEg7XSiyl0_Jtf24RQubw3IWp7fc"",""'LC-2 BOM'!C2:AF1000""),AB$1,FALSE)"),"#N/A")</f>
        <v>#N/A</v>
      </c>
      <c r="AY279" s="40" t="str">
        <f ca="1">IFERROR(__xludf.DUMMYFUNCTION("VLOOKUP($D572,IMPORTRANGE(""1F5N2lheBqU_ssv2fEg7XSiyl0_Jtf24RQubw3IWp7fc"",""'LC-2 BOM'!C2:AF1000""),AB$1,FALSE)"),"#N/A")</f>
        <v>#N/A</v>
      </c>
      <c r="AZ279" s="40" t="str">
        <f ca="1">IFERROR(__xludf.DUMMYFUNCTION("VLOOKUP($D572,IMPORTRANGE(""1F5N2lheBqU_ssv2fEg7XSiyl0_Jtf24RQubw3IWp7fc"",""'LC-2 BOM'!C2:AF1000""),AB$1,FALSE)"),"#N/A")</f>
        <v>#N/A</v>
      </c>
      <c r="BA279" s="40" t="str">
        <f ca="1">IFERROR(__xludf.DUMMYFUNCTION("VLOOKUP($D572,IMPORTRANGE(""1F5N2lheBqU_ssv2fEg7XSiyl0_Jtf24RQubw3IWp7fc"",""'LC-2 BOM'!C2:AF1000""),AB$1,FALSE)"),"#N/A")</f>
        <v>#N/A</v>
      </c>
    </row>
    <row r="280" spans="1:53" ht="14.25">
      <c r="A280" s="119" t="str">
        <f>CONCATENATE(VLOOKUP(E280,Systems,2,FALSE),"-",VLOOKUP(F280,Subsystems,2,FALSE),"-",VLOOKUP(G280,Components,2,FALSE),"-",VLOOKUP(R280,Metrics,2,FALSE),"-",B280)</f>
        <v>HYD-LFT-INC-INCL-248</v>
      </c>
      <c r="B280" s="100">
        <v>248</v>
      </c>
      <c r="C280" s="99" t="s">
        <v>722</v>
      </c>
      <c r="D280" s="99" t="s">
        <v>723</v>
      </c>
      <c r="E280" s="99" t="s">
        <v>715</v>
      </c>
      <c r="F280" s="99" t="s">
        <v>716</v>
      </c>
      <c r="G280" s="99" t="s">
        <v>717</v>
      </c>
      <c r="H280" s="99" t="s">
        <v>147</v>
      </c>
      <c r="I280" s="100" t="str">
        <f>VLOOKUP(L280,InterfaceCards,2,FALSE)</f>
        <v>N4</v>
      </c>
      <c r="J280" s="39" t="str">
        <f>VLOOKUP(I280,'REF - Interface Cards'!$F$2:$G$11,2,FALSE)</f>
        <v>CB5</v>
      </c>
      <c r="K280" s="100">
        <f>VLOOKUP(L280,InterfaceCards,3,FALSE)</f>
        <v>2</v>
      </c>
      <c r="L280" s="99" t="s">
        <v>250</v>
      </c>
      <c r="M280" s="99">
        <v>7</v>
      </c>
      <c r="N280" s="96" t="s">
        <v>123</v>
      </c>
      <c r="O280" s="99" t="s">
        <v>313</v>
      </c>
      <c r="P280" s="205"/>
      <c r="Q280" s="99" t="s">
        <v>249</v>
      </c>
      <c r="R280" s="268" t="s">
        <v>718</v>
      </c>
      <c r="S280" s="119" t="s">
        <v>719</v>
      </c>
      <c r="T280" s="190"/>
      <c r="U280" s="205"/>
      <c r="V280" s="205" t="b">
        <v>0</v>
      </c>
      <c r="W280" s="115" t="str">
        <f>CONCATENATE(L280,":",N280)</f>
        <v>AI7:06</v>
      </c>
      <c r="X280" s="40" t="str">
        <f ca="1">IFERROR(__xludf.DUMMYFUNCTION("VLOOKUP($D475,IMPORTRANGE(""1F5N2lheBqU_ssv2fEg7XSiyl0_Jtf24RQubw3IWp7fc"",""'LC-2 BOM'!C2:AF1000""),X$1,FALSE)"),"04C706")</f>
        <v>04C706</v>
      </c>
      <c r="Y280" s="40" t="str">
        <f ca="1">IFERROR(__xludf.DUMMYFUNCTION("VLOOKUP($D573,IMPORTRANGE(""1F5N2lheBqU_ssv2fEg7XSiyl0_Jtf24RQubw3IWp7fc"",""'LC-2 BOM'!C2:AF900""),Y$1,FALSE)"),"#N/A")</f>
        <v>#N/A</v>
      </c>
      <c r="Z280" s="40" t="str">
        <f ca="1">IFERROR(__xludf.DUMMYFUNCTION("VLOOKUP($D573,IMPORTRANGE(""1F5N2lheBqU_ssv2fEg7XSiyl0_Jtf24RQubw3IWp7fc"",""'LC-2 BOM'!C2:AF900""),Y$1,FALSE)"),"#N/A")</f>
        <v>#N/A</v>
      </c>
      <c r="AA280" s="40" t="str">
        <f ca="1">IFERROR(__xludf.DUMMYFUNCTION("VLOOKUP($D573,IMPORTRANGE(""1F5N2lheBqU_ssv2fEg7XSiyl0_Jtf24RQubw3IWp7fc"",""'LC-2 BOM'!C2:AF900""),Y$1,FALSE)"),"#N/A")</f>
        <v>#N/A</v>
      </c>
      <c r="AB280" s="40" t="str">
        <f ca="1">IFERROR(__xludf.DUMMYFUNCTION("VLOOKUP($D573,IMPORTRANGE(""1F5N2lheBqU_ssv2fEg7XSiyl0_Jtf24RQubw3IWp7fc"",""'LC-2 BOM'!C2:AF1000""),AB$1,FALSE)"),"#N/A")</f>
        <v>#N/A</v>
      </c>
      <c r="AC280" s="40" t="str">
        <f ca="1">IFERROR(__xludf.DUMMYFUNCTION("VLOOKUP($D573,IMPORTRANGE(""1F5N2lheBqU_ssv2fEg7XSiyl0_Jtf24RQubw3IWp7fc"",""'LC-2 BOM'!C2:AF1000""),AB$1,FALSE)"),"#N/A")</f>
        <v>#N/A</v>
      </c>
      <c r="AD280" s="40" t="str">
        <f ca="1">IFERROR(__xludf.DUMMYFUNCTION("VLOOKUP($D573,IMPORTRANGE(""1F5N2lheBqU_ssv2fEg7XSiyl0_Jtf24RQubw3IWp7fc"",""'LC-2 BOM'!C2:AF1000""),AB$1,FALSE)"),"#N/A")</f>
        <v>#N/A</v>
      </c>
      <c r="AE280" s="40" t="str">
        <f ca="1">IFERROR(__xludf.DUMMYFUNCTION("VLOOKUP($D573,IMPORTRANGE(""1F5N2lheBqU_ssv2fEg7XSiyl0_Jtf24RQubw3IWp7fc"",""'LC-2 BOM'!C2:AF1000""),AB$1,FALSE)"),"#N/A")</f>
        <v>#N/A</v>
      </c>
      <c r="AF280" s="40" t="str">
        <f ca="1">IFERROR(__xludf.DUMMYFUNCTION("VLOOKUP($D573,IMPORTRANGE(""1F5N2lheBqU_ssv2fEg7XSiyl0_Jtf24RQubw3IWp7fc"",""'LC-2 BOM'!C2:AF1000""),AB$1,FALSE)"),"#N/A")</f>
        <v>#N/A</v>
      </c>
      <c r="AG280" s="40" t="str">
        <f ca="1">IFERROR(__xludf.DUMMYFUNCTION("VLOOKUP($D573,IMPORTRANGE(""1F5N2lheBqU_ssv2fEg7XSiyl0_Jtf24RQubw3IWp7fc"",""'LC-2 BOM'!C2:AF1000""),AB$1,FALSE)"),"#N/A")</f>
        <v>#N/A</v>
      </c>
      <c r="AH280" s="40" t="str">
        <f ca="1">IFERROR(__xludf.DUMMYFUNCTION("VLOOKUP($D573,IMPORTRANGE(""1F5N2lheBqU_ssv2fEg7XSiyl0_Jtf24RQubw3IWp7fc"",""'LC-2 BOM'!C2:AF1000""),AB$1,FALSE)"),"#N/A")</f>
        <v>#N/A</v>
      </c>
      <c r="AI280" s="40" t="str">
        <f ca="1">IFERROR(__xludf.DUMMYFUNCTION("VLOOKUP($D573,IMPORTRANGE(""1F5N2lheBqU_ssv2fEg7XSiyl0_Jtf24RQubw3IWp7fc"",""'LC-2 BOM'!C2:AF1000""),AB$1,FALSE)"),"#N/A")</f>
        <v>#N/A</v>
      </c>
      <c r="AJ280" s="40" t="str">
        <f ca="1">IFERROR(__xludf.DUMMYFUNCTION("VLOOKUP($D573,IMPORTRANGE(""1F5N2lheBqU_ssv2fEg7XSiyl0_Jtf24RQubw3IWp7fc"",""'LC-2 BOM'!C2:AF1000""),AB$1,FALSE)"),"#N/A")</f>
        <v>#N/A</v>
      </c>
      <c r="AK280" s="40" t="str">
        <f ca="1">IFERROR(__xludf.DUMMYFUNCTION("VLOOKUP($D573,IMPORTRANGE(""1F5N2lheBqU_ssv2fEg7XSiyl0_Jtf24RQubw3IWp7fc"",""'LC-2 BOM'!C2:AF1000""),AB$1,FALSE)"),"#N/A")</f>
        <v>#N/A</v>
      </c>
      <c r="AL280" s="40" t="str">
        <f ca="1">IFERROR(__xludf.DUMMYFUNCTION("VLOOKUP($D573,IMPORTRANGE(""1F5N2lheBqU_ssv2fEg7XSiyl0_Jtf24RQubw3IWp7fc"",""'LC-2 BOM'!C2:AF1000""),AB$1,FALSE)"),"#N/A")</f>
        <v>#N/A</v>
      </c>
      <c r="AM280" s="40" t="str">
        <f ca="1">IFERROR(__xludf.DUMMYFUNCTION("VLOOKUP($D573,IMPORTRANGE(""1F5N2lheBqU_ssv2fEg7XSiyl0_Jtf24RQubw3IWp7fc"",""'LC-2 BOM'!C2:AF1000""),AB$1,FALSE)"),"#N/A")</f>
        <v>#N/A</v>
      </c>
      <c r="AN280" s="40" t="str">
        <f ca="1">IFERROR(__xludf.DUMMYFUNCTION("VLOOKUP($D573,IMPORTRANGE(""1F5N2lheBqU_ssv2fEg7XSiyl0_Jtf24RQubw3IWp7fc"",""'LC-2 BOM'!C2:AF1000""),AB$1,FALSE)"),"#N/A")</f>
        <v>#N/A</v>
      </c>
      <c r="AO280" s="40" t="str">
        <f ca="1">IFERROR(__xludf.DUMMYFUNCTION("VLOOKUP($D573,IMPORTRANGE(""1F5N2lheBqU_ssv2fEg7XSiyl0_Jtf24RQubw3IWp7fc"",""'LC-2 BOM'!C2:AF1000""),AB$1,FALSE)"),"#N/A")</f>
        <v>#N/A</v>
      </c>
      <c r="AP280" s="40" t="str">
        <f ca="1">IFERROR(__xludf.DUMMYFUNCTION("VLOOKUP($D573,IMPORTRANGE(""1F5N2lheBqU_ssv2fEg7XSiyl0_Jtf24RQubw3IWp7fc"",""'LC-2 BOM'!C2:AF1000""),AB$1,FALSE)"),"#N/A")</f>
        <v>#N/A</v>
      </c>
      <c r="AQ280" s="40" t="str">
        <f ca="1">IFERROR(__xludf.DUMMYFUNCTION("VLOOKUP($D573,IMPORTRANGE(""1F5N2lheBqU_ssv2fEg7XSiyl0_Jtf24RQubw3IWp7fc"",""'LC-2 BOM'!C2:AF1000""),AB$1,FALSE)"),"#N/A")</f>
        <v>#N/A</v>
      </c>
      <c r="AR280" s="40" t="str">
        <f ca="1">IFERROR(__xludf.DUMMYFUNCTION("VLOOKUP($D573,IMPORTRANGE(""1F5N2lheBqU_ssv2fEg7XSiyl0_Jtf24RQubw3IWp7fc"",""'LC-2 BOM'!C2:AF1000""),AB$1,FALSE)"),"#N/A")</f>
        <v>#N/A</v>
      </c>
      <c r="AS280" s="40" t="str">
        <f ca="1">IFERROR(__xludf.DUMMYFUNCTION("VLOOKUP($D573,IMPORTRANGE(""1F5N2lheBqU_ssv2fEg7XSiyl0_Jtf24RQubw3IWp7fc"",""'LC-2 BOM'!C2:AF1000""),AB$1,FALSE)"),"#N/A")</f>
        <v>#N/A</v>
      </c>
      <c r="AT280" s="40" t="str">
        <f ca="1">IFERROR(__xludf.DUMMYFUNCTION("VLOOKUP($D573,IMPORTRANGE(""1F5N2lheBqU_ssv2fEg7XSiyl0_Jtf24RQubw3IWp7fc"",""'LC-2 BOM'!C2:AF1000""),AB$1,FALSE)"),"#N/A")</f>
        <v>#N/A</v>
      </c>
      <c r="AU280" s="40" t="str">
        <f ca="1">IFERROR(__xludf.DUMMYFUNCTION("VLOOKUP($D573,IMPORTRANGE(""1F5N2lheBqU_ssv2fEg7XSiyl0_Jtf24RQubw3IWp7fc"",""'LC-2 BOM'!C2:AF1000""),AB$1,FALSE)"),"#N/A")</f>
        <v>#N/A</v>
      </c>
      <c r="AV280" s="40" t="str">
        <f ca="1">IFERROR(__xludf.DUMMYFUNCTION("VLOOKUP($D573,IMPORTRANGE(""1F5N2lheBqU_ssv2fEg7XSiyl0_Jtf24RQubw3IWp7fc"",""'LC-2 BOM'!C2:AF1000""),AB$1,FALSE)"),"#N/A")</f>
        <v>#N/A</v>
      </c>
      <c r="AW280" s="40" t="str">
        <f ca="1">IFERROR(__xludf.DUMMYFUNCTION("VLOOKUP($D573,IMPORTRANGE(""1F5N2lheBqU_ssv2fEg7XSiyl0_Jtf24RQubw3IWp7fc"",""'LC-2 BOM'!C2:AF1000""),AB$1,FALSE)"),"#N/A")</f>
        <v>#N/A</v>
      </c>
      <c r="AX280" s="40" t="str">
        <f ca="1">IFERROR(__xludf.DUMMYFUNCTION("VLOOKUP($D573,IMPORTRANGE(""1F5N2lheBqU_ssv2fEg7XSiyl0_Jtf24RQubw3IWp7fc"",""'LC-2 BOM'!C2:AF1000""),AB$1,FALSE)"),"#N/A")</f>
        <v>#N/A</v>
      </c>
      <c r="AY280" s="40" t="str">
        <f ca="1">IFERROR(__xludf.DUMMYFUNCTION("VLOOKUP($D573,IMPORTRANGE(""1F5N2lheBqU_ssv2fEg7XSiyl0_Jtf24RQubw3IWp7fc"",""'LC-2 BOM'!C2:AF1000""),AB$1,FALSE)"),"#N/A")</f>
        <v>#N/A</v>
      </c>
      <c r="AZ280" s="40" t="str">
        <f ca="1">IFERROR(__xludf.DUMMYFUNCTION("VLOOKUP($D573,IMPORTRANGE(""1F5N2lheBqU_ssv2fEg7XSiyl0_Jtf24RQubw3IWp7fc"",""'LC-2 BOM'!C2:AF1000""),AB$1,FALSE)"),"#N/A")</f>
        <v>#N/A</v>
      </c>
      <c r="BA280" s="40" t="str">
        <f ca="1">IFERROR(__xludf.DUMMYFUNCTION("VLOOKUP($D573,IMPORTRANGE(""1F5N2lheBqU_ssv2fEg7XSiyl0_Jtf24RQubw3IWp7fc"",""'LC-2 BOM'!C2:AF1000""),AB$1,FALSE)"),"#N/A")</f>
        <v>#N/A</v>
      </c>
    </row>
    <row r="281" spans="1:53" ht="25.5">
      <c r="A281" s="119" t="str">
        <f>CONCATENATE(VLOOKUP(E281,Systems,2,FALSE),"-",VLOOKUP(F281,Subsystems,2,FALSE),"-",VLOOKUP(G281,Components,2,FALSE),"-",VLOOKUP(R281,Metrics,2,FALSE),"-",B281)</f>
        <v>CO2-MN-DVL-B-20</v>
      </c>
      <c r="B281" s="100">
        <v>20</v>
      </c>
      <c r="C281" s="100" t="s">
        <v>724</v>
      </c>
      <c r="D281" s="104" t="s">
        <v>725</v>
      </c>
      <c r="E281" s="100" t="s">
        <v>726</v>
      </c>
      <c r="F281" s="99" t="s">
        <v>727</v>
      </c>
      <c r="G281" s="99" t="s">
        <v>101</v>
      </c>
      <c r="H281" s="100" t="s">
        <v>102</v>
      </c>
      <c r="I281" s="100" t="str">
        <f>VLOOKUP(L281,InterfaceCards,2,FALSE)</f>
        <v>C1</v>
      </c>
      <c r="J281" s="39" t="str">
        <f>VLOOKUP(I281,'REF - Interface Cards'!$F$2:$G$11,2,FALSE)</f>
        <v>CB1</v>
      </c>
      <c r="K281" s="100">
        <f>VLOOKUP(L281,InterfaceCards,3,FALSE)</f>
        <v>2</v>
      </c>
      <c r="L281" s="99" t="s">
        <v>553</v>
      </c>
      <c r="M281" s="272">
        <v>25</v>
      </c>
      <c r="N281" s="96">
        <v>21</v>
      </c>
      <c r="O281" s="100" t="s">
        <v>247</v>
      </c>
      <c r="P281" s="100" t="s">
        <v>458</v>
      </c>
      <c r="Q281" s="100" t="s">
        <v>459</v>
      </c>
      <c r="R281" s="100" t="s">
        <v>105</v>
      </c>
      <c r="S281" s="100" t="s">
        <v>96</v>
      </c>
      <c r="T281" s="100"/>
      <c r="U281" s="205"/>
      <c r="V281" s="205" t="b">
        <v>0</v>
      </c>
      <c r="W281" s="115" t="str">
        <f>CONCATENATE(L281,":",N281)</f>
        <v>DO2:21</v>
      </c>
      <c r="X281" s="40" t="str">
        <f ca="1">IFERROR(__xludf.DUMMYFUNCTION("VLOOKUP($D4,IMPORTRANGE(""1F5N2lheBqU_ssv2fEg7XSiyl0_Jtf24RQubw3IWp7fc"",""'LC-2 BOM'!C2:AF1000""),X$1,FALSE)"),"S13.2")</f>
        <v>S13.2</v>
      </c>
      <c r="Y281" s="40" t="str">
        <f ca="1">IFERROR(__xludf.DUMMYFUNCTION("VLOOKUP($D44,IMPORTRANGE(""1zGeY54V42y3h6ga3LEauokEcjIAfHuNXKCYKLfLWtMI"",""'LC-2 BOM'!C2:AF900""),Y$1,FALSE)"),"Controller")</f>
        <v>Controller</v>
      </c>
      <c r="Z281" s="40" t="str">
        <f ca="1">IFERROR(__xludf.DUMMYFUNCTION("VLOOKUP($D44,IMPORTRANGE(""1zGeY54V42y3h6ga3LEauokEcjIAfHuNXKCYKLfLWtMI"",""'LC-2 BOM'!C2:AF900""),Y$1,FALSE)"),"Controller")</f>
        <v>Controller</v>
      </c>
      <c r="AA281" s="40" t="str">
        <f ca="1">IFERROR(__xludf.DUMMYFUNCTION("VLOOKUP($D44,IMPORTRANGE(""1zGeY54V42y3h6ga3LEauokEcjIAfHuNXKCYKLfLWtMI"",""'LC-2 BOM'!C2:AF900""),Y$1,FALSE)"),"Controller")</f>
        <v>Controller</v>
      </c>
      <c r="AB281" s="40" t="str">
        <f ca="1">IFERROR(__xludf.DUMMYFUNCTION("VLOOKUP($D44,IMPORTRANGE(""1F5N2lheBqU_ssv2fEg7XSiyl0_Jtf24RQubw3IWp7fc"",""'LC-2 BOM'!C2:AF1000""),AB$1,FALSE)"),"WFF LC-2 Carbon Dioxide (CO2) - MP-110")</f>
        <v>WFF LC-2 Carbon Dioxide (CO2) - MP-110</v>
      </c>
      <c r="AC281" s="40" t="str">
        <f ca="1">IFERROR(__xludf.DUMMYFUNCTION("VLOOKUP($D44,IMPORTRANGE(""1F5N2lheBqU_ssv2fEg7XSiyl0_Jtf24RQubw3IWp7fc"",""'LC-2 BOM'!C2:AF1000""),AB$1,FALSE)"),"WFF LC-2 Carbon Dioxide (CO2) - MP-110")</f>
        <v>WFF LC-2 Carbon Dioxide (CO2) - MP-110</v>
      </c>
      <c r="AD281" s="40" t="str">
        <f ca="1">IFERROR(__xludf.DUMMYFUNCTION("VLOOKUP($D44,IMPORTRANGE(""1F5N2lheBqU_ssv2fEg7XSiyl0_Jtf24RQubw3IWp7fc"",""'LC-2 BOM'!C2:AF1000""),AB$1,FALSE)"),"WFF LC-2 Carbon Dioxide (CO2) - MP-110")</f>
        <v>WFF LC-2 Carbon Dioxide (CO2) - MP-110</v>
      </c>
      <c r="AE281" s="40" t="str">
        <f ca="1">IFERROR(__xludf.DUMMYFUNCTION("VLOOKUP($D44,IMPORTRANGE(""1F5N2lheBqU_ssv2fEg7XSiyl0_Jtf24RQubw3IWp7fc"",""'LC-2 BOM'!C2:AF1000""),AB$1,FALSE)"),"WFF LC-2 Carbon Dioxide (CO2) - MP-110")</f>
        <v>WFF LC-2 Carbon Dioxide (CO2) - MP-110</v>
      </c>
      <c r="AF281" s="40" t="str">
        <f ca="1">IFERROR(__xludf.DUMMYFUNCTION("VLOOKUP($D44,IMPORTRANGE(""1F5N2lheBqU_ssv2fEg7XSiyl0_Jtf24RQubw3IWp7fc"",""'LC-2 BOM'!C2:AF1000""),AB$1,FALSE)"),"WFF LC-2 Carbon Dioxide (CO2) - MP-110")</f>
        <v>WFF LC-2 Carbon Dioxide (CO2) - MP-110</v>
      </c>
      <c r="AG281" s="40" t="str">
        <f ca="1">IFERROR(__xludf.DUMMYFUNCTION("VLOOKUP($D44,IMPORTRANGE(""1F5N2lheBqU_ssv2fEg7XSiyl0_Jtf24RQubw3IWp7fc"",""'LC-2 BOM'!C2:AF1000""),AB$1,FALSE)"),"WFF LC-2 Carbon Dioxide (CO2) - MP-110")</f>
        <v>WFF LC-2 Carbon Dioxide (CO2) - MP-110</v>
      </c>
      <c r="AH281" s="40" t="str">
        <f ca="1">IFERROR(__xludf.DUMMYFUNCTION("VLOOKUP($D44,IMPORTRANGE(""1F5N2lheBqU_ssv2fEg7XSiyl0_Jtf24RQubw3IWp7fc"",""'LC-2 BOM'!C2:AF1000""),AB$1,FALSE)"),"WFF LC-2 Carbon Dioxide (CO2) - MP-110")</f>
        <v>WFF LC-2 Carbon Dioxide (CO2) - MP-110</v>
      </c>
      <c r="AI281" s="40" t="str">
        <f ca="1">IFERROR(__xludf.DUMMYFUNCTION("VLOOKUP($D44,IMPORTRANGE(""1F5N2lheBqU_ssv2fEg7XSiyl0_Jtf24RQubw3IWp7fc"",""'LC-2 BOM'!C2:AF1000""),AB$1,FALSE)"),"WFF LC-2 Carbon Dioxide (CO2) - MP-110")</f>
        <v>WFF LC-2 Carbon Dioxide (CO2) - MP-110</v>
      </c>
      <c r="AJ281" s="40" t="str">
        <f ca="1">IFERROR(__xludf.DUMMYFUNCTION("VLOOKUP($D44,IMPORTRANGE(""1F5N2lheBqU_ssv2fEg7XSiyl0_Jtf24RQubw3IWp7fc"",""'LC-2 BOM'!C2:AF1000""),AB$1,FALSE)"),"WFF LC-2 Carbon Dioxide (CO2) - MP-110")</f>
        <v>WFF LC-2 Carbon Dioxide (CO2) - MP-110</v>
      </c>
      <c r="AK281" s="40" t="str">
        <f ca="1">IFERROR(__xludf.DUMMYFUNCTION("VLOOKUP($D44,IMPORTRANGE(""1F5N2lheBqU_ssv2fEg7XSiyl0_Jtf24RQubw3IWp7fc"",""'LC-2 BOM'!C2:AF1000""),AB$1,FALSE)"),"WFF LC-2 Carbon Dioxide (CO2) - MP-110")</f>
        <v>WFF LC-2 Carbon Dioxide (CO2) - MP-110</v>
      </c>
      <c r="AL281" s="40" t="str">
        <f ca="1">IFERROR(__xludf.DUMMYFUNCTION("VLOOKUP($D44,IMPORTRANGE(""1F5N2lheBqU_ssv2fEg7XSiyl0_Jtf24RQubw3IWp7fc"",""'LC-2 BOM'!C2:AF1000""),AB$1,FALSE)"),"WFF LC-2 Carbon Dioxide (CO2) - MP-110")</f>
        <v>WFF LC-2 Carbon Dioxide (CO2) - MP-110</v>
      </c>
      <c r="AM281" s="40" t="str">
        <f ca="1">IFERROR(__xludf.DUMMYFUNCTION("VLOOKUP($D44,IMPORTRANGE(""1F5N2lheBqU_ssv2fEg7XSiyl0_Jtf24RQubw3IWp7fc"",""'LC-2 BOM'!C2:AF1000""),AB$1,FALSE)"),"WFF LC-2 Carbon Dioxide (CO2) - MP-110")</f>
        <v>WFF LC-2 Carbon Dioxide (CO2) - MP-110</v>
      </c>
      <c r="AN281" s="40" t="str">
        <f ca="1">IFERROR(__xludf.DUMMYFUNCTION("VLOOKUP($D44,IMPORTRANGE(""1F5N2lheBqU_ssv2fEg7XSiyl0_Jtf24RQubw3IWp7fc"",""'LC-2 BOM'!C2:AF1000""),AB$1,FALSE)"),"WFF LC-2 Carbon Dioxide (CO2) - MP-110")</f>
        <v>WFF LC-2 Carbon Dioxide (CO2) - MP-110</v>
      </c>
      <c r="AO281" s="40" t="str">
        <f ca="1">IFERROR(__xludf.DUMMYFUNCTION("VLOOKUP($D44,IMPORTRANGE(""1F5N2lheBqU_ssv2fEg7XSiyl0_Jtf24RQubw3IWp7fc"",""'LC-2 BOM'!C2:AF1000""),AB$1,FALSE)"),"WFF LC-2 Carbon Dioxide (CO2) - MP-110")</f>
        <v>WFF LC-2 Carbon Dioxide (CO2) - MP-110</v>
      </c>
      <c r="AP281" s="40" t="str">
        <f ca="1">IFERROR(__xludf.DUMMYFUNCTION("VLOOKUP($D44,IMPORTRANGE(""1F5N2lheBqU_ssv2fEg7XSiyl0_Jtf24RQubw3IWp7fc"",""'LC-2 BOM'!C2:AF1000""),AB$1,FALSE)"),"WFF LC-2 Carbon Dioxide (CO2) - MP-110")</f>
        <v>WFF LC-2 Carbon Dioxide (CO2) - MP-110</v>
      </c>
      <c r="AQ281" s="40" t="str">
        <f ca="1">IFERROR(__xludf.DUMMYFUNCTION("VLOOKUP($D44,IMPORTRANGE(""1F5N2lheBqU_ssv2fEg7XSiyl0_Jtf24RQubw3IWp7fc"",""'LC-2 BOM'!C2:AF1000""),AB$1,FALSE)"),"WFF LC-2 Carbon Dioxide (CO2) - MP-110")</f>
        <v>WFF LC-2 Carbon Dioxide (CO2) - MP-110</v>
      </c>
      <c r="AR281" s="40" t="str">
        <f ca="1">IFERROR(__xludf.DUMMYFUNCTION("VLOOKUP($D44,IMPORTRANGE(""1F5N2lheBqU_ssv2fEg7XSiyl0_Jtf24RQubw3IWp7fc"",""'LC-2 BOM'!C2:AF1000""),AB$1,FALSE)"),"WFF LC-2 Carbon Dioxide (CO2) - MP-110")</f>
        <v>WFF LC-2 Carbon Dioxide (CO2) - MP-110</v>
      </c>
      <c r="AS281" s="40" t="str">
        <f ca="1">IFERROR(__xludf.DUMMYFUNCTION("VLOOKUP($D44,IMPORTRANGE(""1F5N2lheBqU_ssv2fEg7XSiyl0_Jtf24RQubw3IWp7fc"",""'LC-2 BOM'!C2:AF1000""),AB$1,FALSE)"),"WFF LC-2 Carbon Dioxide (CO2) - MP-110")</f>
        <v>WFF LC-2 Carbon Dioxide (CO2) - MP-110</v>
      </c>
      <c r="AT281" s="40" t="str">
        <f ca="1">IFERROR(__xludf.DUMMYFUNCTION("VLOOKUP($D44,IMPORTRANGE(""1F5N2lheBqU_ssv2fEg7XSiyl0_Jtf24RQubw3IWp7fc"",""'LC-2 BOM'!C2:AF1000""),AB$1,FALSE)"),"WFF LC-2 Carbon Dioxide (CO2) - MP-110")</f>
        <v>WFF LC-2 Carbon Dioxide (CO2) - MP-110</v>
      </c>
      <c r="AU281" s="40" t="str">
        <f ca="1">IFERROR(__xludf.DUMMYFUNCTION("VLOOKUP($D44,IMPORTRANGE(""1F5N2lheBqU_ssv2fEg7XSiyl0_Jtf24RQubw3IWp7fc"",""'LC-2 BOM'!C2:AF1000""),AB$1,FALSE)"),"WFF LC-2 Carbon Dioxide (CO2) - MP-110")</f>
        <v>WFF LC-2 Carbon Dioxide (CO2) - MP-110</v>
      </c>
      <c r="AV281" s="40" t="str">
        <f ca="1">IFERROR(__xludf.DUMMYFUNCTION("VLOOKUP($D44,IMPORTRANGE(""1F5N2lheBqU_ssv2fEg7XSiyl0_Jtf24RQubw3IWp7fc"",""'LC-2 BOM'!C2:AF1000""),AB$1,FALSE)"),"WFF LC-2 Carbon Dioxide (CO2) - MP-110")</f>
        <v>WFF LC-2 Carbon Dioxide (CO2) - MP-110</v>
      </c>
      <c r="AW281" s="40" t="str">
        <f ca="1">IFERROR(__xludf.DUMMYFUNCTION("VLOOKUP($D44,IMPORTRANGE(""1F5N2lheBqU_ssv2fEg7XSiyl0_Jtf24RQubw3IWp7fc"",""'LC-2 BOM'!C2:AF1000""),AB$1,FALSE)"),"WFF LC-2 Carbon Dioxide (CO2) - MP-110")</f>
        <v>WFF LC-2 Carbon Dioxide (CO2) - MP-110</v>
      </c>
      <c r="AX281" s="40" t="str">
        <f ca="1">IFERROR(__xludf.DUMMYFUNCTION("VLOOKUP($D44,IMPORTRANGE(""1F5N2lheBqU_ssv2fEg7XSiyl0_Jtf24RQubw3IWp7fc"",""'LC-2 BOM'!C2:AF1000""),AB$1,FALSE)"),"WFF LC-2 Carbon Dioxide (CO2) - MP-110")</f>
        <v>WFF LC-2 Carbon Dioxide (CO2) - MP-110</v>
      </c>
      <c r="AY281" s="40" t="str">
        <f ca="1">IFERROR(__xludf.DUMMYFUNCTION("VLOOKUP($D44,IMPORTRANGE(""1F5N2lheBqU_ssv2fEg7XSiyl0_Jtf24RQubw3IWp7fc"",""'LC-2 BOM'!C2:AF1000""),AB$1,FALSE)"),"WFF LC-2 Carbon Dioxide (CO2) - MP-110")</f>
        <v>WFF LC-2 Carbon Dioxide (CO2) - MP-110</v>
      </c>
      <c r="AZ281" s="40" t="str">
        <f ca="1">IFERROR(__xludf.DUMMYFUNCTION("VLOOKUP($D44,IMPORTRANGE(""1F5N2lheBqU_ssv2fEg7XSiyl0_Jtf24RQubw3IWp7fc"",""'LC-2 BOM'!C2:AF1000""),AB$1,FALSE)"),"WFF LC-2 Carbon Dioxide (CO2) - MP-110")</f>
        <v>WFF LC-2 Carbon Dioxide (CO2) - MP-110</v>
      </c>
      <c r="BA281" s="40" t="str">
        <f ca="1">IFERROR(__xludf.DUMMYFUNCTION("VLOOKUP($D44,IMPORTRANGE(""1F5N2lheBqU_ssv2fEg7XSiyl0_Jtf24RQubw3IWp7fc"",""'LC-2 BOM'!C2:AF1000""),AB$1,FALSE)"),"WFF LC-2 Carbon Dioxide (CO2) - MP-110")</f>
        <v>WFF LC-2 Carbon Dioxide (CO2) - MP-110</v>
      </c>
    </row>
    <row r="282" spans="1:53" ht="25.5">
      <c r="A282" s="119" t="str">
        <f>CONCATENATE(VLOOKUP(E282,Systems,2,FALSE),"-",VLOOKUP(F282,Subsystems,2,FALSE),"-",VLOOKUP(G282,Components,2,FALSE),"-",VLOOKUP(R282,Metrics,2,FALSE),"-",B282)</f>
        <v>CO2-BU-LS-PxO-24</v>
      </c>
      <c r="B282" s="100">
        <v>24</v>
      </c>
      <c r="C282" s="100" t="s">
        <v>724</v>
      </c>
      <c r="D282" s="162" t="s">
        <v>725</v>
      </c>
      <c r="E282" s="100" t="s">
        <v>726</v>
      </c>
      <c r="F282" s="99" t="s">
        <v>477</v>
      </c>
      <c r="G282" s="100" t="s">
        <v>88</v>
      </c>
      <c r="H282" s="100" t="s">
        <v>89</v>
      </c>
      <c r="I282" s="100" t="str">
        <f>VLOOKUP(L282,InterfaceCards,2,FALSE)</f>
        <v>N1</v>
      </c>
      <c r="J282" s="39" t="str">
        <f>VLOOKUP(I282,'REF - Interface Cards'!$F$2:$G$11,2,FALSE)</f>
        <v>CB2</v>
      </c>
      <c r="K282" s="100">
        <f>VLOOKUP(L282,InterfaceCards,3,FALSE)</f>
        <v>1</v>
      </c>
      <c r="L282" s="99" t="s">
        <v>728</v>
      </c>
      <c r="M282" s="272">
        <v>1</v>
      </c>
      <c r="N282" s="96" t="s">
        <v>91</v>
      </c>
      <c r="O282" s="100" t="s">
        <v>247</v>
      </c>
      <c r="P282" s="100" t="s">
        <v>458</v>
      </c>
      <c r="Q282" s="100" t="s">
        <v>459</v>
      </c>
      <c r="R282" s="100" t="s">
        <v>95</v>
      </c>
      <c r="S282" s="100" t="s">
        <v>96</v>
      </c>
      <c r="T282" s="274"/>
      <c r="U282" s="82"/>
      <c r="V282" s="82" t="b">
        <v>0</v>
      </c>
      <c r="W282" s="115" t="str">
        <f>CONCATENATE(L282,":",N282)</f>
        <v>DI1:00</v>
      </c>
      <c r="X282" s="40" t="str">
        <f ca="1">IFERROR(__xludf.DUMMYFUNCTION("VLOOKUP($D119,IMPORTRANGE(""1F5N2lheBqU_ssv2fEg7XSiyl0_Jtf24RQubw3IWp7fc"",""'LC-2 BOM'!C2:AF1000""),X$1,FALSE)"),"05C360")</f>
        <v>05C360</v>
      </c>
      <c r="Y282" s="40" t="str">
        <f ca="1">IFERROR(__xludf.DUMMYFUNCTION("VLOOKUP($D341,IMPORTRANGE(""1F5N2lheBqU_ssv2fEg7XSiyl0_Jtf24RQubw3IWp7fc"",""'LC-2 BOM'!C2:AF900""),Y$1,FALSE)"),"Controller")</f>
        <v>Controller</v>
      </c>
      <c r="Z282" s="40" t="str">
        <f ca="1">IFERROR(__xludf.DUMMYFUNCTION("VLOOKUP($D341,IMPORTRANGE(""1F5N2lheBqU_ssv2fEg7XSiyl0_Jtf24RQubw3IWp7fc"",""'LC-2 BOM'!C2:AF900""),Y$1,FALSE)"),"Controller")</f>
        <v>Controller</v>
      </c>
      <c r="AA282" s="40" t="str">
        <f ca="1">IFERROR(__xludf.DUMMYFUNCTION("VLOOKUP($D341,IMPORTRANGE(""1F5N2lheBqU_ssv2fEg7XSiyl0_Jtf24RQubw3IWp7fc"",""'LC-2 BOM'!C2:AF900""),Y$1,FALSE)"),"Controller")</f>
        <v>Controller</v>
      </c>
      <c r="AB282" s="40" t="str">
        <f ca="1">IFERROR(__xludf.DUMMYFUNCTION("VLOOKUP($D341,IMPORTRANGE(""1F5N2lheBqU_ssv2fEg7XSiyl0_Jtf24RQubw3IWp7fc"",""'LC-2 BOM'!C2:AF1000""),AB$1,FALSE)"),"WFF LC-2 Carbon Dioxide (CO2) - MP-110")</f>
        <v>WFF LC-2 Carbon Dioxide (CO2) - MP-110</v>
      </c>
      <c r="AC282" s="40" t="str">
        <f ca="1">IFERROR(__xludf.DUMMYFUNCTION("VLOOKUP($D341,IMPORTRANGE(""1F5N2lheBqU_ssv2fEg7XSiyl0_Jtf24RQubw3IWp7fc"",""'LC-2 BOM'!C2:AF1000""),AB$1,FALSE)"),"WFF LC-2 Carbon Dioxide (CO2) - MP-110")</f>
        <v>WFF LC-2 Carbon Dioxide (CO2) - MP-110</v>
      </c>
      <c r="AD282" s="40" t="str">
        <f ca="1">IFERROR(__xludf.DUMMYFUNCTION("VLOOKUP($D341,IMPORTRANGE(""1F5N2lheBqU_ssv2fEg7XSiyl0_Jtf24RQubw3IWp7fc"",""'LC-2 BOM'!C2:AF1000""),AB$1,FALSE)"),"WFF LC-2 Carbon Dioxide (CO2) - MP-110")</f>
        <v>WFF LC-2 Carbon Dioxide (CO2) - MP-110</v>
      </c>
      <c r="AE282" s="40" t="str">
        <f ca="1">IFERROR(__xludf.DUMMYFUNCTION("VLOOKUP($D341,IMPORTRANGE(""1F5N2lheBqU_ssv2fEg7XSiyl0_Jtf24RQubw3IWp7fc"",""'LC-2 BOM'!C2:AF1000""),AB$1,FALSE)"),"WFF LC-2 Carbon Dioxide (CO2) - MP-110")</f>
        <v>WFF LC-2 Carbon Dioxide (CO2) - MP-110</v>
      </c>
      <c r="AF282" s="40" t="str">
        <f ca="1">IFERROR(__xludf.DUMMYFUNCTION("VLOOKUP($D341,IMPORTRANGE(""1F5N2lheBqU_ssv2fEg7XSiyl0_Jtf24RQubw3IWp7fc"",""'LC-2 BOM'!C2:AF1000""),AB$1,FALSE)"),"WFF LC-2 Carbon Dioxide (CO2) - MP-110")</f>
        <v>WFF LC-2 Carbon Dioxide (CO2) - MP-110</v>
      </c>
      <c r="AG282" s="40" t="str">
        <f ca="1">IFERROR(__xludf.DUMMYFUNCTION("VLOOKUP($D341,IMPORTRANGE(""1F5N2lheBqU_ssv2fEg7XSiyl0_Jtf24RQubw3IWp7fc"",""'LC-2 BOM'!C2:AF1000""),AB$1,FALSE)"),"WFF LC-2 Carbon Dioxide (CO2) - MP-110")</f>
        <v>WFF LC-2 Carbon Dioxide (CO2) - MP-110</v>
      </c>
      <c r="AH282" s="40" t="str">
        <f ca="1">IFERROR(__xludf.DUMMYFUNCTION("VLOOKUP($D341,IMPORTRANGE(""1F5N2lheBqU_ssv2fEg7XSiyl0_Jtf24RQubw3IWp7fc"",""'LC-2 BOM'!C2:AF1000""),AB$1,FALSE)"),"WFF LC-2 Carbon Dioxide (CO2) - MP-110")</f>
        <v>WFF LC-2 Carbon Dioxide (CO2) - MP-110</v>
      </c>
      <c r="AI282" s="40" t="str">
        <f ca="1">IFERROR(__xludf.DUMMYFUNCTION("VLOOKUP($D341,IMPORTRANGE(""1F5N2lheBqU_ssv2fEg7XSiyl0_Jtf24RQubw3IWp7fc"",""'LC-2 BOM'!C2:AF1000""),AB$1,FALSE)"),"WFF LC-2 Carbon Dioxide (CO2) - MP-110")</f>
        <v>WFF LC-2 Carbon Dioxide (CO2) - MP-110</v>
      </c>
      <c r="AJ282" s="40" t="str">
        <f ca="1">IFERROR(__xludf.DUMMYFUNCTION("VLOOKUP($D341,IMPORTRANGE(""1F5N2lheBqU_ssv2fEg7XSiyl0_Jtf24RQubw3IWp7fc"",""'LC-2 BOM'!C2:AF1000""),AB$1,FALSE)"),"WFF LC-2 Carbon Dioxide (CO2) - MP-110")</f>
        <v>WFF LC-2 Carbon Dioxide (CO2) - MP-110</v>
      </c>
      <c r="AK282" s="40" t="str">
        <f ca="1">IFERROR(__xludf.DUMMYFUNCTION("VLOOKUP($D341,IMPORTRANGE(""1F5N2lheBqU_ssv2fEg7XSiyl0_Jtf24RQubw3IWp7fc"",""'LC-2 BOM'!C2:AF1000""),AB$1,FALSE)"),"WFF LC-2 Carbon Dioxide (CO2) - MP-110")</f>
        <v>WFF LC-2 Carbon Dioxide (CO2) - MP-110</v>
      </c>
      <c r="AL282" s="40" t="str">
        <f ca="1">IFERROR(__xludf.DUMMYFUNCTION("VLOOKUP($D341,IMPORTRANGE(""1F5N2lheBqU_ssv2fEg7XSiyl0_Jtf24RQubw3IWp7fc"",""'LC-2 BOM'!C2:AF1000""),AB$1,FALSE)"),"WFF LC-2 Carbon Dioxide (CO2) - MP-110")</f>
        <v>WFF LC-2 Carbon Dioxide (CO2) - MP-110</v>
      </c>
      <c r="AM282" s="40" t="str">
        <f ca="1">IFERROR(__xludf.DUMMYFUNCTION("VLOOKUP($D341,IMPORTRANGE(""1F5N2lheBqU_ssv2fEg7XSiyl0_Jtf24RQubw3IWp7fc"",""'LC-2 BOM'!C2:AF1000""),AB$1,FALSE)"),"WFF LC-2 Carbon Dioxide (CO2) - MP-110")</f>
        <v>WFF LC-2 Carbon Dioxide (CO2) - MP-110</v>
      </c>
      <c r="AN282" s="40" t="str">
        <f ca="1">IFERROR(__xludf.DUMMYFUNCTION("VLOOKUP($D341,IMPORTRANGE(""1F5N2lheBqU_ssv2fEg7XSiyl0_Jtf24RQubw3IWp7fc"",""'LC-2 BOM'!C2:AF1000""),AB$1,FALSE)"),"WFF LC-2 Carbon Dioxide (CO2) - MP-110")</f>
        <v>WFF LC-2 Carbon Dioxide (CO2) - MP-110</v>
      </c>
      <c r="AO282" s="40" t="str">
        <f ca="1">IFERROR(__xludf.DUMMYFUNCTION("VLOOKUP($D341,IMPORTRANGE(""1F5N2lheBqU_ssv2fEg7XSiyl0_Jtf24RQubw3IWp7fc"",""'LC-2 BOM'!C2:AF1000""),AB$1,FALSE)"),"WFF LC-2 Carbon Dioxide (CO2) - MP-110")</f>
        <v>WFF LC-2 Carbon Dioxide (CO2) - MP-110</v>
      </c>
      <c r="AP282" s="40" t="str">
        <f ca="1">IFERROR(__xludf.DUMMYFUNCTION("VLOOKUP($D341,IMPORTRANGE(""1F5N2lheBqU_ssv2fEg7XSiyl0_Jtf24RQubw3IWp7fc"",""'LC-2 BOM'!C2:AF1000""),AB$1,FALSE)"),"WFF LC-2 Carbon Dioxide (CO2) - MP-110")</f>
        <v>WFF LC-2 Carbon Dioxide (CO2) - MP-110</v>
      </c>
      <c r="AQ282" s="40" t="str">
        <f ca="1">IFERROR(__xludf.DUMMYFUNCTION("VLOOKUP($D341,IMPORTRANGE(""1F5N2lheBqU_ssv2fEg7XSiyl0_Jtf24RQubw3IWp7fc"",""'LC-2 BOM'!C2:AF1000""),AB$1,FALSE)"),"WFF LC-2 Carbon Dioxide (CO2) - MP-110")</f>
        <v>WFF LC-2 Carbon Dioxide (CO2) - MP-110</v>
      </c>
      <c r="AR282" s="40" t="str">
        <f ca="1">IFERROR(__xludf.DUMMYFUNCTION("VLOOKUP($D341,IMPORTRANGE(""1F5N2lheBqU_ssv2fEg7XSiyl0_Jtf24RQubw3IWp7fc"",""'LC-2 BOM'!C2:AF1000""),AB$1,FALSE)"),"WFF LC-2 Carbon Dioxide (CO2) - MP-110")</f>
        <v>WFF LC-2 Carbon Dioxide (CO2) - MP-110</v>
      </c>
      <c r="AS282" s="40" t="str">
        <f ca="1">IFERROR(__xludf.DUMMYFUNCTION("VLOOKUP($D341,IMPORTRANGE(""1F5N2lheBqU_ssv2fEg7XSiyl0_Jtf24RQubw3IWp7fc"",""'LC-2 BOM'!C2:AF1000""),AB$1,FALSE)"),"WFF LC-2 Carbon Dioxide (CO2) - MP-110")</f>
        <v>WFF LC-2 Carbon Dioxide (CO2) - MP-110</v>
      </c>
      <c r="AT282" s="40" t="str">
        <f ca="1">IFERROR(__xludf.DUMMYFUNCTION("VLOOKUP($D341,IMPORTRANGE(""1F5N2lheBqU_ssv2fEg7XSiyl0_Jtf24RQubw3IWp7fc"",""'LC-2 BOM'!C2:AF1000""),AB$1,FALSE)"),"WFF LC-2 Carbon Dioxide (CO2) - MP-110")</f>
        <v>WFF LC-2 Carbon Dioxide (CO2) - MP-110</v>
      </c>
      <c r="AU282" s="40" t="str">
        <f ca="1">IFERROR(__xludf.DUMMYFUNCTION("VLOOKUP($D341,IMPORTRANGE(""1F5N2lheBqU_ssv2fEg7XSiyl0_Jtf24RQubw3IWp7fc"",""'LC-2 BOM'!C2:AF1000""),AB$1,FALSE)"),"WFF LC-2 Carbon Dioxide (CO2) - MP-110")</f>
        <v>WFF LC-2 Carbon Dioxide (CO2) - MP-110</v>
      </c>
      <c r="AV282" s="40" t="str">
        <f ca="1">IFERROR(__xludf.DUMMYFUNCTION("VLOOKUP($D341,IMPORTRANGE(""1F5N2lheBqU_ssv2fEg7XSiyl0_Jtf24RQubw3IWp7fc"",""'LC-2 BOM'!C2:AF1000""),AB$1,FALSE)"),"WFF LC-2 Carbon Dioxide (CO2) - MP-110")</f>
        <v>WFF LC-2 Carbon Dioxide (CO2) - MP-110</v>
      </c>
      <c r="AW282" s="40" t="str">
        <f ca="1">IFERROR(__xludf.DUMMYFUNCTION("VLOOKUP($D341,IMPORTRANGE(""1F5N2lheBqU_ssv2fEg7XSiyl0_Jtf24RQubw3IWp7fc"",""'LC-2 BOM'!C2:AF1000""),AB$1,FALSE)"),"WFF LC-2 Carbon Dioxide (CO2) - MP-110")</f>
        <v>WFF LC-2 Carbon Dioxide (CO2) - MP-110</v>
      </c>
      <c r="AX282" s="40" t="str">
        <f ca="1">IFERROR(__xludf.DUMMYFUNCTION("VLOOKUP($D341,IMPORTRANGE(""1F5N2lheBqU_ssv2fEg7XSiyl0_Jtf24RQubw3IWp7fc"",""'LC-2 BOM'!C2:AF1000""),AB$1,FALSE)"),"WFF LC-2 Carbon Dioxide (CO2) - MP-110")</f>
        <v>WFF LC-2 Carbon Dioxide (CO2) - MP-110</v>
      </c>
      <c r="AY282" s="40" t="str">
        <f ca="1">IFERROR(__xludf.DUMMYFUNCTION("VLOOKUP($D341,IMPORTRANGE(""1F5N2lheBqU_ssv2fEg7XSiyl0_Jtf24RQubw3IWp7fc"",""'LC-2 BOM'!C2:AF1000""),AB$1,FALSE)"),"WFF LC-2 Carbon Dioxide (CO2) - MP-110")</f>
        <v>WFF LC-2 Carbon Dioxide (CO2) - MP-110</v>
      </c>
      <c r="AZ282" s="40" t="str">
        <f ca="1">IFERROR(__xludf.DUMMYFUNCTION("VLOOKUP($D341,IMPORTRANGE(""1F5N2lheBqU_ssv2fEg7XSiyl0_Jtf24RQubw3IWp7fc"",""'LC-2 BOM'!C2:AF1000""),AB$1,FALSE)"),"WFF LC-2 Carbon Dioxide (CO2) - MP-110")</f>
        <v>WFF LC-2 Carbon Dioxide (CO2) - MP-110</v>
      </c>
      <c r="BA282" s="40" t="str">
        <f ca="1">IFERROR(__xludf.DUMMYFUNCTION("VLOOKUP($D341,IMPORTRANGE(""1F5N2lheBqU_ssv2fEg7XSiyl0_Jtf24RQubw3IWp7fc"",""'LC-2 BOM'!C2:AF1000""),AB$1,FALSE)"),"WFF LC-2 Carbon Dioxide (CO2) - MP-110")</f>
        <v>WFF LC-2 Carbon Dioxide (CO2) - MP-110</v>
      </c>
    </row>
    <row r="283" spans="1:53" ht="25.5">
      <c r="A283" s="119" t="str">
        <f>CONCATENATE(VLOOKUP(E283,Systems,2,FALSE),"-",VLOOKUP(F283,Subsystems,2,FALSE),"-",VLOOKUP(G283,Components,2,FALSE),"-",VLOOKUP(R283,Metrics,2,FALSE),"-",B283)</f>
        <v>CO2-MN-LS-PxC-21</v>
      </c>
      <c r="B283" s="100">
        <v>21</v>
      </c>
      <c r="C283" s="100" t="s">
        <v>724</v>
      </c>
      <c r="D283" s="162" t="s">
        <v>725</v>
      </c>
      <c r="E283" s="100" t="s">
        <v>726</v>
      </c>
      <c r="F283" s="100" t="s">
        <v>727</v>
      </c>
      <c r="G283" s="100" t="s">
        <v>88</v>
      </c>
      <c r="H283" s="100" t="s">
        <v>89</v>
      </c>
      <c r="I283" s="100" t="str">
        <f>VLOOKUP(L283,InterfaceCards,2,FALSE)</f>
        <v>N1</v>
      </c>
      <c r="J283" s="39" t="str">
        <f>VLOOKUP(I283,'REF - Interface Cards'!$F$2:$G$11,2,FALSE)</f>
        <v>CB2</v>
      </c>
      <c r="K283" s="100">
        <f>VLOOKUP(L283,InterfaceCards,3,FALSE)</f>
        <v>1</v>
      </c>
      <c r="L283" s="99" t="s">
        <v>728</v>
      </c>
      <c r="M283" s="272">
        <v>2</v>
      </c>
      <c r="N283" s="96" t="s">
        <v>104</v>
      </c>
      <c r="O283" s="100" t="s">
        <v>247</v>
      </c>
      <c r="P283" s="100" t="s">
        <v>458</v>
      </c>
      <c r="Q283" s="100" t="s">
        <v>459</v>
      </c>
      <c r="R283" s="100" t="s">
        <v>99</v>
      </c>
      <c r="S283" s="100" t="s">
        <v>96</v>
      </c>
      <c r="T283" s="100"/>
      <c r="U283" s="205"/>
      <c r="V283" s="205" t="b">
        <v>0</v>
      </c>
      <c r="W283" s="115" t="str">
        <f>CONCATENATE(L283,":",N283)</f>
        <v>DI1:01</v>
      </c>
      <c r="X283" s="40" t="str">
        <f ca="1">IFERROR(__xludf.DUMMYFUNCTION("VLOOKUP($D119,IMPORTRANGE(""1F5N2lheBqU_ssv2fEg7XSiyl0_Jtf24RQubw3IWp7fc"",""'LC-2 BOM'!C2:AF1000""),X$1,FALSE)"),"05C360")</f>
        <v>05C360</v>
      </c>
      <c r="Y283" s="40" t="str">
        <f ca="1">IFERROR(__xludf.DUMMYFUNCTION("VLOOKUP($D342,IMPORTRANGE(""1zGeY54V42y3h6ga3LEauokEcjIAfHuNXKCYKLfLWtMI"",""'LC-2 BOM'!C2:AF900""),Y$1,FALSE)"),"Controller")</f>
        <v>Controller</v>
      </c>
      <c r="Z283" s="40" t="str">
        <f ca="1">IFERROR(__xludf.DUMMYFUNCTION("VLOOKUP($D342,IMPORTRANGE(""1zGeY54V42y3h6ga3LEauokEcjIAfHuNXKCYKLfLWtMI"",""'LC-2 BOM'!C2:AF900""),Y$1,FALSE)"),"Controller")</f>
        <v>Controller</v>
      </c>
      <c r="AA283" s="40" t="str">
        <f ca="1">IFERROR(__xludf.DUMMYFUNCTION("VLOOKUP($D342,IMPORTRANGE(""1zGeY54V42y3h6ga3LEauokEcjIAfHuNXKCYKLfLWtMI"",""'LC-2 BOM'!C2:AF900""),Y$1,FALSE)"),"Controller")</f>
        <v>Controller</v>
      </c>
      <c r="AB283" s="40" t="str">
        <f ca="1">IFERROR(__xludf.DUMMYFUNCTION("VLOOKUP($D342,IMPORTRANGE(""1F5N2lheBqU_ssv2fEg7XSiyl0_Jtf24RQubw3IWp7fc"",""'LC-2 BOM'!C2:AF1000""),AB$1,FALSE)"),"WFF LC-2 Carbon Dioxide (CO2) - MP-110")</f>
        <v>WFF LC-2 Carbon Dioxide (CO2) - MP-110</v>
      </c>
      <c r="AC283" s="40" t="str">
        <f ca="1">IFERROR(__xludf.DUMMYFUNCTION("VLOOKUP($D342,IMPORTRANGE(""1F5N2lheBqU_ssv2fEg7XSiyl0_Jtf24RQubw3IWp7fc"",""'LC-2 BOM'!C2:AF1000""),AB$1,FALSE)"),"WFF LC-2 Carbon Dioxide (CO2) - MP-110")</f>
        <v>WFF LC-2 Carbon Dioxide (CO2) - MP-110</v>
      </c>
      <c r="AD283" s="40" t="str">
        <f ca="1">IFERROR(__xludf.DUMMYFUNCTION("VLOOKUP($D342,IMPORTRANGE(""1F5N2lheBqU_ssv2fEg7XSiyl0_Jtf24RQubw3IWp7fc"",""'LC-2 BOM'!C2:AF1000""),AB$1,FALSE)"),"WFF LC-2 Carbon Dioxide (CO2) - MP-110")</f>
        <v>WFF LC-2 Carbon Dioxide (CO2) - MP-110</v>
      </c>
      <c r="AE283" s="40" t="str">
        <f ca="1">IFERROR(__xludf.DUMMYFUNCTION("VLOOKUP($D342,IMPORTRANGE(""1F5N2lheBqU_ssv2fEg7XSiyl0_Jtf24RQubw3IWp7fc"",""'LC-2 BOM'!C2:AF1000""),AB$1,FALSE)"),"WFF LC-2 Carbon Dioxide (CO2) - MP-110")</f>
        <v>WFF LC-2 Carbon Dioxide (CO2) - MP-110</v>
      </c>
      <c r="AF283" s="40" t="str">
        <f ca="1">IFERROR(__xludf.DUMMYFUNCTION("VLOOKUP($D342,IMPORTRANGE(""1F5N2lheBqU_ssv2fEg7XSiyl0_Jtf24RQubw3IWp7fc"",""'LC-2 BOM'!C2:AF1000""),AB$1,FALSE)"),"WFF LC-2 Carbon Dioxide (CO2) - MP-110")</f>
        <v>WFF LC-2 Carbon Dioxide (CO2) - MP-110</v>
      </c>
      <c r="AG283" s="40" t="str">
        <f ca="1">IFERROR(__xludf.DUMMYFUNCTION("VLOOKUP($D342,IMPORTRANGE(""1F5N2lheBqU_ssv2fEg7XSiyl0_Jtf24RQubw3IWp7fc"",""'LC-2 BOM'!C2:AF1000""),AB$1,FALSE)"),"WFF LC-2 Carbon Dioxide (CO2) - MP-110")</f>
        <v>WFF LC-2 Carbon Dioxide (CO2) - MP-110</v>
      </c>
      <c r="AH283" s="40" t="str">
        <f ca="1">IFERROR(__xludf.DUMMYFUNCTION("VLOOKUP($D342,IMPORTRANGE(""1F5N2lheBqU_ssv2fEg7XSiyl0_Jtf24RQubw3IWp7fc"",""'LC-2 BOM'!C2:AF1000""),AB$1,FALSE)"),"WFF LC-2 Carbon Dioxide (CO2) - MP-110")</f>
        <v>WFF LC-2 Carbon Dioxide (CO2) - MP-110</v>
      </c>
      <c r="AI283" s="40" t="str">
        <f ca="1">IFERROR(__xludf.DUMMYFUNCTION("VLOOKUP($D342,IMPORTRANGE(""1F5N2lheBqU_ssv2fEg7XSiyl0_Jtf24RQubw3IWp7fc"",""'LC-2 BOM'!C2:AF1000""),AB$1,FALSE)"),"WFF LC-2 Carbon Dioxide (CO2) - MP-110")</f>
        <v>WFF LC-2 Carbon Dioxide (CO2) - MP-110</v>
      </c>
      <c r="AJ283" s="40" t="str">
        <f ca="1">IFERROR(__xludf.DUMMYFUNCTION("VLOOKUP($D342,IMPORTRANGE(""1F5N2lheBqU_ssv2fEg7XSiyl0_Jtf24RQubw3IWp7fc"",""'LC-2 BOM'!C2:AF1000""),AB$1,FALSE)"),"WFF LC-2 Carbon Dioxide (CO2) - MP-110")</f>
        <v>WFF LC-2 Carbon Dioxide (CO2) - MP-110</v>
      </c>
      <c r="AK283" s="40" t="str">
        <f ca="1">IFERROR(__xludf.DUMMYFUNCTION("VLOOKUP($D342,IMPORTRANGE(""1F5N2lheBqU_ssv2fEg7XSiyl0_Jtf24RQubw3IWp7fc"",""'LC-2 BOM'!C2:AF1000""),AB$1,FALSE)"),"WFF LC-2 Carbon Dioxide (CO2) - MP-110")</f>
        <v>WFF LC-2 Carbon Dioxide (CO2) - MP-110</v>
      </c>
      <c r="AL283" s="40" t="str">
        <f ca="1">IFERROR(__xludf.DUMMYFUNCTION("VLOOKUP($D342,IMPORTRANGE(""1F5N2lheBqU_ssv2fEg7XSiyl0_Jtf24RQubw3IWp7fc"",""'LC-2 BOM'!C2:AF1000""),AB$1,FALSE)"),"WFF LC-2 Carbon Dioxide (CO2) - MP-110")</f>
        <v>WFF LC-2 Carbon Dioxide (CO2) - MP-110</v>
      </c>
      <c r="AM283" s="40" t="str">
        <f ca="1">IFERROR(__xludf.DUMMYFUNCTION("VLOOKUP($D342,IMPORTRANGE(""1F5N2lheBqU_ssv2fEg7XSiyl0_Jtf24RQubw3IWp7fc"",""'LC-2 BOM'!C2:AF1000""),AB$1,FALSE)"),"WFF LC-2 Carbon Dioxide (CO2) - MP-110")</f>
        <v>WFF LC-2 Carbon Dioxide (CO2) - MP-110</v>
      </c>
      <c r="AN283" s="40" t="str">
        <f ca="1">IFERROR(__xludf.DUMMYFUNCTION("VLOOKUP($D342,IMPORTRANGE(""1F5N2lheBqU_ssv2fEg7XSiyl0_Jtf24RQubw3IWp7fc"",""'LC-2 BOM'!C2:AF1000""),AB$1,FALSE)"),"WFF LC-2 Carbon Dioxide (CO2) - MP-110")</f>
        <v>WFF LC-2 Carbon Dioxide (CO2) - MP-110</v>
      </c>
      <c r="AO283" s="40" t="str">
        <f ca="1">IFERROR(__xludf.DUMMYFUNCTION("VLOOKUP($D342,IMPORTRANGE(""1F5N2lheBqU_ssv2fEg7XSiyl0_Jtf24RQubw3IWp7fc"",""'LC-2 BOM'!C2:AF1000""),AB$1,FALSE)"),"WFF LC-2 Carbon Dioxide (CO2) - MP-110")</f>
        <v>WFF LC-2 Carbon Dioxide (CO2) - MP-110</v>
      </c>
      <c r="AP283" s="40" t="str">
        <f ca="1">IFERROR(__xludf.DUMMYFUNCTION("VLOOKUP($D342,IMPORTRANGE(""1F5N2lheBqU_ssv2fEg7XSiyl0_Jtf24RQubw3IWp7fc"",""'LC-2 BOM'!C2:AF1000""),AB$1,FALSE)"),"WFF LC-2 Carbon Dioxide (CO2) - MP-110")</f>
        <v>WFF LC-2 Carbon Dioxide (CO2) - MP-110</v>
      </c>
      <c r="AQ283" s="40" t="str">
        <f ca="1">IFERROR(__xludf.DUMMYFUNCTION("VLOOKUP($D342,IMPORTRANGE(""1F5N2lheBqU_ssv2fEg7XSiyl0_Jtf24RQubw3IWp7fc"",""'LC-2 BOM'!C2:AF1000""),AB$1,FALSE)"),"WFF LC-2 Carbon Dioxide (CO2) - MP-110")</f>
        <v>WFF LC-2 Carbon Dioxide (CO2) - MP-110</v>
      </c>
      <c r="AR283" s="40" t="str">
        <f ca="1">IFERROR(__xludf.DUMMYFUNCTION("VLOOKUP($D342,IMPORTRANGE(""1F5N2lheBqU_ssv2fEg7XSiyl0_Jtf24RQubw3IWp7fc"",""'LC-2 BOM'!C2:AF1000""),AB$1,FALSE)"),"WFF LC-2 Carbon Dioxide (CO2) - MP-110")</f>
        <v>WFF LC-2 Carbon Dioxide (CO2) - MP-110</v>
      </c>
      <c r="AS283" s="40" t="str">
        <f ca="1">IFERROR(__xludf.DUMMYFUNCTION("VLOOKUP($D342,IMPORTRANGE(""1F5N2lheBqU_ssv2fEg7XSiyl0_Jtf24RQubw3IWp7fc"",""'LC-2 BOM'!C2:AF1000""),AB$1,FALSE)"),"WFF LC-2 Carbon Dioxide (CO2) - MP-110")</f>
        <v>WFF LC-2 Carbon Dioxide (CO2) - MP-110</v>
      </c>
      <c r="AT283" s="40" t="str">
        <f ca="1">IFERROR(__xludf.DUMMYFUNCTION("VLOOKUP($D342,IMPORTRANGE(""1F5N2lheBqU_ssv2fEg7XSiyl0_Jtf24RQubw3IWp7fc"",""'LC-2 BOM'!C2:AF1000""),AB$1,FALSE)"),"WFF LC-2 Carbon Dioxide (CO2) - MP-110")</f>
        <v>WFF LC-2 Carbon Dioxide (CO2) - MP-110</v>
      </c>
      <c r="AU283" s="40" t="str">
        <f ca="1">IFERROR(__xludf.DUMMYFUNCTION("VLOOKUP($D342,IMPORTRANGE(""1F5N2lheBqU_ssv2fEg7XSiyl0_Jtf24RQubw3IWp7fc"",""'LC-2 BOM'!C2:AF1000""),AB$1,FALSE)"),"WFF LC-2 Carbon Dioxide (CO2) - MP-110")</f>
        <v>WFF LC-2 Carbon Dioxide (CO2) - MP-110</v>
      </c>
      <c r="AV283" s="40" t="str">
        <f ca="1">IFERROR(__xludf.DUMMYFUNCTION("VLOOKUP($D342,IMPORTRANGE(""1F5N2lheBqU_ssv2fEg7XSiyl0_Jtf24RQubw3IWp7fc"",""'LC-2 BOM'!C2:AF1000""),AB$1,FALSE)"),"WFF LC-2 Carbon Dioxide (CO2) - MP-110")</f>
        <v>WFF LC-2 Carbon Dioxide (CO2) - MP-110</v>
      </c>
      <c r="AW283" s="40" t="str">
        <f ca="1">IFERROR(__xludf.DUMMYFUNCTION("VLOOKUP($D342,IMPORTRANGE(""1F5N2lheBqU_ssv2fEg7XSiyl0_Jtf24RQubw3IWp7fc"",""'LC-2 BOM'!C2:AF1000""),AB$1,FALSE)"),"WFF LC-2 Carbon Dioxide (CO2) - MP-110")</f>
        <v>WFF LC-2 Carbon Dioxide (CO2) - MP-110</v>
      </c>
      <c r="AX283" s="40" t="str">
        <f ca="1">IFERROR(__xludf.DUMMYFUNCTION("VLOOKUP($D342,IMPORTRANGE(""1F5N2lheBqU_ssv2fEg7XSiyl0_Jtf24RQubw3IWp7fc"",""'LC-2 BOM'!C2:AF1000""),AB$1,FALSE)"),"WFF LC-2 Carbon Dioxide (CO2) - MP-110")</f>
        <v>WFF LC-2 Carbon Dioxide (CO2) - MP-110</v>
      </c>
      <c r="AY283" s="40" t="str">
        <f ca="1">IFERROR(__xludf.DUMMYFUNCTION("VLOOKUP($D342,IMPORTRANGE(""1F5N2lheBqU_ssv2fEg7XSiyl0_Jtf24RQubw3IWp7fc"",""'LC-2 BOM'!C2:AF1000""),AB$1,FALSE)"),"WFF LC-2 Carbon Dioxide (CO2) - MP-110")</f>
        <v>WFF LC-2 Carbon Dioxide (CO2) - MP-110</v>
      </c>
      <c r="AZ283" s="40" t="str">
        <f ca="1">IFERROR(__xludf.DUMMYFUNCTION("VLOOKUP($D342,IMPORTRANGE(""1F5N2lheBqU_ssv2fEg7XSiyl0_Jtf24RQubw3IWp7fc"",""'LC-2 BOM'!C2:AF1000""),AB$1,FALSE)"),"WFF LC-2 Carbon Dioxide (CO2) - MP-110")</f>
        <v>WFF LC-2 Carbon Dioxide (CO2) - MP-110</v>
      </c>
      <c r="BA283" s="40" t="str">
        <f ca="1">IFERROR(__xludf.DUMMYFUNCTION("VLOOKUP($D342,IMPORTRANGE(""1F5N2lheBqU_ssv2fEg7XSiyl0_Jtf24RQubw3IWp7fc"",""'LC-2 BOM'!C2:AF1000""),AB$1,FALSE)"),"WFF LC-2 Carbon Dioxide (CO2) - MP-110")</f>
        <v>WFF LC-2 Carbon Dioxide (CO2) - MP-110</v>
      </c>
    </row>
    <row r="284" spans="1:53" ht="25.5">
      <c r="A284" s="119" t="str">
        <f>CONCATENATE(VLOOKUP(E284,Systems,2,FALSE),"-",VLOOKUP(F284,Subsystems,2,FALSE),"-",VLOOKUP(G284,Components,2,FALSE),"-",VLOOKUP(R284,Metrics,2,FALSE),"-",B284)</f>
        <v>CO2-BU-DVL-B-22</v>
      </c>
      <c r="B284" s="100">
        <v>22</v>
      </c>
      <c r="C284" s="100" t="s">
        <v>729</v>
      </c>
      <c r="D284" s="104" t="s">
        <v>730</v>
      </c>
      <c r="E284" s="176" t="s">
        <v>726</v>
      </c>
      <c r="F284" s="99" t="s">
        <v>477</v>
      </c>
      <c r="G284" s="99" t="s">
        <v>101</v>
      </c>
      <c r="H284" s="100" t="s">
        <v>102</v>
      </c>
      <c r="I284" s="100" t="str">
        <f>VLOOKUP(L284,InterfaceCards,2,FALSE)</f>
        <v>C1</v>
      </c>
      <c r="J284" s="39" t="str">
        <f>VLOOKUP(I284,'REF - Interface Cards'!$F$2:$G$11,2,FALSE)</f>
        <v>CB1</v>
      </c>
      <c r="K284" s="100">
        <f>VLOOKUP(L284,InterfaceCards,3,FALSE)</f>
        <v>2</v>
      </c>
      <c r="L284" s="99" t="s">
        <v>553</v>
      </c>
      <c r="M284" s="272">
        <v>26</v>
      </c>
      <c r="N284" s="96">
        <v>22</v>
      </c>
      <c r="O284" s="100" t="s">
        <v>247</v>
      </c>
      <c r="P284" s="100" t="s">
        <v>458</v>
      </c>
      <c r="Q284" s="100" t="s">
        <v>459</v>
      </c>
      <c r="R284" s="100" t="s">
        <v>105</v>
      </c>
      <c r="S284" s="100" t="s">
        <v>96</v>
      </c>
      <c r="T284" s="100"/>
      <c r="U284" s="205"/>
      <c r="V284" s="205" t="b">
        <v>0</v>
      </c>
      <c r="W284" s="115" t="str">
        <f>CONCATENATE(L284,":",N284)</f>
        <v>DO2:22</v>
      </c>
      <c r="X284" s="40" t="str">
        <f ca="1">IFERROR(__xludf.DUMMYFUNCTION("VLOOKUP($D4,IMPORTRANGE(""1F5N2lheBqU_ssv2fEg7XSiyl0_Jtf24RQubw3IWp7fc"",""'LC-2 BOM'!C2:AF1000""),X$1,FALSE)"),"S13.2")</f>
        <v>S13.2</v>
      </c>
      <c r="Y284" s="40" t="str">
        <f ca="1">IFERROR(__xludf.DUMMYFUNCTION("VLOOKUP($D45,IMPORTRANGE(""1F5N2lheBqU_ssv2fEg7XSiyl0_Jtf24RQubw3IWp7fc"",""'LC-2 BOM'!C2:AF900""),Y$1,FALSE)"),"Controller")</f>
        <v>Controller</v>
      </c>
      <c r="Z284" s="40" t="str">
        <f ca="1">IFERROR(__xludf.DUMMYFUNCTION("VLOOKUP($D45,IMPORTRANGE(""1F5N2lheBqU_ssv2fEg7XSiyl0_Jtf24RQubw3IWp7fc"",""'LC-2 BOM'!C2:AF900""),Y$1,FALSE)"),"Controller")</f>
        <v>Controller</v>
      </c>
      <c r="AA284" s="40" t="str">
        <f ca="1">IFERROR(__xludf.DUMMYFUNCTION("VLOOKUP($D45,IMPORTRANGE(""1F5N2lheBqU_ssv2fEg7XSiyl0_Jtf24RQubw3IWp7fc"",""'LC-2 BOM'!C2:AF900""),Y$1,FALSE)"),"Controller")</f>
        <v>Controller</v>
      </c>
      <c r="AB284" s="40" t="str">
        <f ca="1">IFERROR(__xludf.DUMMYFUNCTION("VLOOKUP($D45,IMPORTRANGE(""1F5N2lheBqU_ssv2fEg7XSiyl0_Jtf24RQubw3IWp7fc"",""'LC-2 BOM'!C2:AF1000""),AB$1,FALSE)"),"WFF LC-2 Carbon Dioxide (CO2) - MP-110")</f>
        <v>WFF LC-2 Carbon Dioxide (CO2) - MP-110</v>
      </c>
      <c r="AC284" s="40" t="str">
        <f ca="1">IFERROR(__xludf.DUMMYFUNCTION("VLOOKUP($D45,IMPORTRANGE(""1F5N2lheBqU_ssv2fEg7XSiyl0_Jtf24RQubw3IWp7fc"",""'LC-2 BOM'!C2:AF1000""),AB$1,FALSE)"),"WFF LC-2 Carbon Dioxide (CO2) - MP-110")</f>
        <v>WFF LC-2 Carbon Dioxide (CO2) - MP-110</v>
      </c>
      <c r="AD284" s="40" t="str">
        <f ca="1">IFERROR(__xludf.DUMMYFUNCTION("VLOOKUP($D45,IMPORTRANGE(""1F5N2lheBqU_ssv2fEg7XSiyl0_Jtf24RQubw3IWp7fc"",""'LC-2 BOM'!C2:AF1000""),AB$1,FALSE)"),"WFF LC-2 Carbon Dioxide (CO2) - MP-110")</f>
        <v>WFF LC-2 Carbon Dioxide (CO2) - MP-110</v>
      </c>
      <c r="AE284" s="40" t="str">
        <f ca="1">IFERROR(__xludf.DUMMYFUNCTION("VLOOKUP($D45,IMPORTRANGE(""1F5N2lheBqU_ssv2fEg7XSiyl0_Jtf24RQubw3IWp7fc"",""'LC-2 BOM'!C2:AF1000""),AB$1,FALSE)"),"WFF LC-2 Carbon Dioxide (CO2) - MP-110")</f>
        <v>WFF LC-2 Carbon Dioxide (CO2) - MP-110</v>
      </c>
      <c r="AF284" s="40" t="str">
        <f ca="1">IFERROR(__xludf.DUMMYFUNCTION("VLOOKUP($D45,IMPORTRANGE(""1F5N2lheBqU_ssv2fEg7XSiyl0_Jtf24RQubw3IWp7fc"",""'LC-2 BOM'!C2:AF1000""),AB$1,FALSE)"),"WFF LC-2 Carbon Dioxide (CO2) - MP-110")</f>
        <v>WFF LC-2 Carbon Dioxide (CO2) - MP-110</v>
      </c>
      <c r="AG284" s="40" t="str">
        <f ca="1">IFERROR(__xludf.DUMMYFUNCTION("VLOOKUP($D45,IMPORTRANGE(""1F5N2lheBqU_ssv2fEg7XSiyl0_Jtf24RQubw3IWp7fc"",""'LC-2 BOM'!C2:AF1000""),AB$1,FALSE)"),"WFF LC-2 Carbon Dioxide (CO2) - MP-110")</f>
        <v>WFF LC-2 Carbon Dioxide (CO2) - MP-110</v>
      </c>
      <c r="AH284" s="40" t="str">
        <f ca="1">IFERROR(__xludf.DUMMYFUNCTION("VLOOKUP($D45,IMPORTRANGE(""1F5N2lheBqU_ssv2fEg7XSiyl0_Jtf24RQubw3IWp7fc"",""'LC-2 BOM'!C2:AF1000""),AB$1,FALSE)"),"WFF LC-2 Carbon Dioxide (CO2) - MP-110")</f>
        <v>WFF LC-2 Carbon Dioxide (CO2) - MP-110</v>
      </c>
      <c r="AI284" s="40" t="str">
        <f ca="1">IFERROR(__xludf.DUMMYFUNCTION("VLOOKUP($D45,IMPORTRANGE(""1F5N2lheBqU_ssv2fEg7XSiyl0_Jtf24RQubw3IWp7fc"",""'LC-2 BOM'!C2:AF1000""),AB$1,FALSE)"),"WFF LC-2 Carbon Dioxide (CO2) - MP-110")</f>
        <v>WFF LC-2 Carbon Dioxide (CO2) - MP-110</v>
      </c>
      <c r="AJ284" s="40" t="str">
        <f ca="1">IFERROR(__xludf.DUMMYFUNCTION("VLOOKUP($D45,IMPORTRANGE(""1F5N2lheBqU_ssv2fEg7XSiyl0_Jtf24RQubw3IWp7fc"",""'LC-2 BOM'!C2:AF1000""),AB$1,FALSE)"),"WFF LC-2 Carbon Dioxide (CO2) - MP-110")</f>
        <v>WFF LC-2 Carbon Dioxide (CO2) - MP-110</v>
      </c>
      <c r="AK284" s="40" t="str">
        <f ca="1">IFERROR(__xludf.DUMMYFUNCTION("VLOOKUP($D45,IMPORTRANGE(""1F5N2lheBqU_ssv2fEg7XSiyl0_Jtf24RQubw3IWp7fc"",""'LC-2 BOM'!C2:AF1000""),AB$1,FALSE)"),"WFF LC-2 Carbon Dioxide (CO2) - MP-110")</f>
        <v>WFF LC-2 Carbon Dioxide (CO2) - MP-110</v>
      </c>
      <c r="AL284" s="40" t="str">
        <f ca="1">IFERROR(__xludf.DUMMYFUNCTION("VLOOKUP($D45,IMPORTRANGE(""1F5N2lheBqU_ssv2fEg7XSiyl0_Jtf24RQubw3IWp7fc"",""'LC-2 BOM'!C2:AF1000""),AB$1,FALSE)"),"WFF LC-2 Carbon Dioxide (CO2) - MP-110")</f>
        <v>WFF LC-2 Carbon Dioxide (CO2) - MP-110</v>
      </c>
      <c r="AM284" s="40" t="str">
        <f ca="1">IFERROR(__xludf.DUMMYFUNCTION("VLOOKUP($D45,IMPORTRANGE(""1F5N2lheBqU_ssv2fEg7XSiyl0_Jtf24RQubw3IWp7fc"",""'LC-2 BOM'!C2:AF1000""),AB$1,FALSE)"),"WFF LC-2 Carbon Dioxide (CO2) - MP-110")</f>
        <v>WFF LC-2 Carbon Dioxide (CO2) - MP-110</v>
      </c>
      <c r="AN284" s="40" t="str">
        <f ca="1">IFERROR(__xludf.DUMMYFUNCTION("VLOOKUP($D45,IMPORTRANGE(""1F5N2lheBqU_ssv2fEg7XSiyl0_Jtf24RQubw3IWp7fc"",""'LC-2 BOM'!C2:AF1000""),AB$1,FALSE)"),"WFF LC-2 Carbon Dioxide (CO2) - MP-110")</f>
        <v>WFF LC-2 Carbon Dioxide (CO2) - MP-110</v>
      </c>
      <c r="AO284" s="40" t="str">
        <f ca="1">IFERROR(__xludf.DUMMYFUNCTION("VLOOKUP($D45,IMPORTRANGE(""1F5N2lheBqU_ssv2fEg7XSiyl0_Jtf24RQubw3IWp7fc"",""'LC-2 BOM'!C2:AF1000""),AB$1,FALSE)"),"WFF LC-2 Carbon Dioxide (CO2) - MP-110")</f>
        <v>WFF LC-2 Carbon Dioxide (CO2) - MP-110</v>
      </c>
      <c r="AP284" s="40" t="str">
        <f ca="1">IFERROR(__xludf.DUMMYFUNCTION("VLOOKUP($D45,IMPORTRANGE(""1F5N2lheBqU_ssv2fEg7XSiyl0_Jtf24RQubw3IWp7fc"",""'LC-2 BOM'!C2:AF1000""),AB$1,FALSE)"),"WFF LC-2 Carbon Dioxide (CO2) - MP-110")</f>
        <v>WFF LC-2 Carbon Dioxide (CO2) - MP-110</v>
      </c>
      <c r="AQ284" s="40" t="str">
        <f ca="1">IFERROR(__xludf.DUMMYFUNCTION("VLOOKUP($D45,IMPORTRANGE(""1F5N2lheBqU_ssv2fEg7XSiyl0_Jtf24RQubw3IWp7fc"",""'LC-2 BOM'!C2:AF1000""),AB$1,FALSE)"),"WFF LC-2 Carbon Dioxide (CO2) - MP-110")</f>
        <v>WFF LC-2 Carbon Dioxide (CO2) - MP-110</v>
      </c>
      <c r="AR284" s="40" t="str">
        <f ca="1">IFERROR(__xludf.DUMMYFUNCTION("VLOOKUP($D45,IMPORTRANGE(""1F5N2lheBqU_ssv2fEg7XSiyl0_Jtf24RQubw3IWp7fc"",""'LC-2 BOM'!C2:AF1000""),AB$1,FALSE)"),"WFF LC-2 Carbon Dioxide (CO2) - MP-110")</f>
        <v>WFF LC-2 Carbon Dioxide (CO2) - MP-110</v>
      </c>
      <c r="AS284" s="40" t="str">
        <f ca="1">IFERROR(__xludf.DUMMYFUNCTION("VLOOKUP($D45,IMPORTRANGE(""1F5N2lheBqU_ssv2fEg7XSiyl0_Jtf24RQubw3IWp7fc"",""'LC-2 BOM'!C2:AF1000""),AB$1,FALSE)"),"WFF LC-2 Carbon Dioxide (CO2) - MP-110")</f>
        <v>WFF LC-2 Carbon Dioxide (CO2) - MP-110</v>
      </c>
      <c r="AT284" s="40" t="str">
        <f ca="1">IFERROR(__xludf.DUMMYFUNCTION("VLOOKUP($D45,IMPORTRANGE(""1F5N2lheBqU_ssv2fEg7XSiyl0_Jtf24RQubw3IWp7fc"",""'LC-2 BOM'!C2:AF1000""),AB$1,FALSE)"),"WFF LC-2 Carbon Dioxide (CO2) - MP-110")</f>
        <v>WFF LC-2 Carbon Dioxide (CO2) - MP-110</v>
      </c>
      <c r="AU284" s="40" t="str">
        <f ca="1">IFERROR(__xludf.DUMMYFUNCTION("VLOOKUP($D45,IMPORTRANGE(""1F5N2lheBqU_ssv2fEg7XSiyl0_Jtf24RQubw3IWp7fc"",""'LC-2 BOM'!C2:AF1000""),AB$1,FALSE)"),"WFF LC-2 Carbon Dioxide (CO2) - MP-110")</f>
        <v>WFF LC-2 Carbon Dioxide (CO2) - MP-110</v>
      </c>
      <c r="AV284" s="40" t="str">
        <f ca="1">IFERROR(__xludf.DUMMYFUNCTION("VLOOKUP($D45,IMPORTRANGE(""1F5N2lheBqU_ssv2fEg7XSiyl0_Jtf24RQubw3IWp7fc"",""'LC-2 BOM'!C2:AF1000""),AB$1,FALSE)"),"WFF LC-2 Carbon Dioxide (CO2) - MP-110")</f>
        <v>WFF LC-2 Carbon Dioxide (CO2) - MP-110</v>
      </c>
      <c r="AW284" s="40" t="str">
        <f ca="1">IFERROR(__xludf.DUMMYFUNCTION("VLOOKUP($D45,IMPORTRANGE(""1F5N2lheBqU_ssv2fEg7XSiyl0_Jtf24RQubw3IWp7fc"",""'LC-2 BOM'!C2:AF1000""),AB$1,FALSE)"),"WFF LC-2 Carbon Dioxide (CO2) - MP-110")</f>
        <v>WFF LC-2 Carbon Dioxide (CO2) - MP-110</v>
      </c>
      <c r="AX284" s="40" t="str">
        <f ca="1">IFERROR(__xludf.DUMMYFUNCTION("VLOOKUP($D45,IMPORTRANGE(""1F5N2lheBqU_ssv2fEg7XSiyl0_Jtf24RQubw3IWp7fc"",""'LC-2 BOM'!C2:AF1000""),AB$1,FALSE)"),"WFF LC-2 Carbon Dioxide (CO2) - MP-110")</f>
        <v>WFF LC-2 Carbon Dioxide (CO2) - MP-110</v>
      </c>
      <c r="AY284" s="40" t="str">
        <f ca="1">IFERROR(__xludf.DUMMYFUNCTION("VLOOKUP($D45,IMPORTRANGE(""1F5N2lheBqU_ssv2fEg7XSiyl0_Jtf24RQubw3IWp7fc"",""'LC-2 BOM'!C2:AF1000""),AB$1,FALSE)"),"WFF LC-2 Carbon Dioxide (CO2) - MP-110")</f>
        <v>WFF LC-2 Carbon Dioxide (CO2) - MP-110</v>
      </c>
      <c r="AZ284" s="40" t="str">
        <f ca="1">IFERROR(__xludf.DUMMYFUNCTION("VLOOKUP($D45,IMPORTRANGE(""1F5N2lheBqU_ssv2fEg7XSiyl0_Jtf24RQubw3IWp7fc"",""'LC-2 BOM'!C2:AF1000""),AB$1,FALSE)"),"WFF LC-2 Carbon Dioxide (CO2) - MP-110")</f>
        <v>WFF LC-2 Carbon Dioxide (CO2) - MP-110</v>
      </c>
      <c r="BA284" s="40" t="str">
        <f ca="1">IFERROR(__xludf.DUMMYFUNCTION("VLOOKUP($D45,IMPORTRANGE(""1F5N2lheBqU_ssv2fEg7XSiyl0_Jtf24RQubw3IWp7fc"",""'LC-2 BOM'!C2:AF1000""),AB$1,FALSE)"),"WFF LC-2 Carbon Dioxide (CO2) - MP-110")</f>
        <v>WFF LC-2 Carbon Dioxide (CO2) - MP-110</v>
      </c>
    </row>
    <row r="285" spans="1:53" ht="25.5">
      <c r="A285" s="119" t="str">
        <f>CONCATENATE(VLOOKUP(E285,Systems,2,FALSE),"-",VLOOKUP(F285,Subsystems,2,FALSE),"-",VLOOKUP(G285,Components,2,FALSE),"-",VLOOKUP(R285,Metrics,2,FALSE),"-",B285)</f>
        <v>CO2-BU-LS-PxC-23</v>
      </c>
      <c r="B285" s="100">
        <v>23</v>
      </c>
      <c r="C285" s="100" t="s">
        <v>729</v>
      </c>
      <c r="D285" s="162" t="s">
        <v>730</v>
      </c>
      <c r="E285" s="100" t="s">
        <v>726</v>
      </c>
      <c r="F285" s="99" t="s">
        <v>477</v>
      </c>
      <c r="G285" s="100" t="s">
        <v>88</v>
      </c>
      <c r="H285" s="100" t="s">
        <v>89</v>
      </c>
      <c r="I285" s="100" t="str">
        <f>VLOOKUP(L285,InterfaceCards,2,FALSE)</f>
        <v>N1</v>
      </c>
      <c r="J285" s="39" t="str">
        <f>VLOOKUP(I285,'REF - Interface Cards'!$F$2:$G$11,2,FALSE)</f>
        <v>CB2</v>
      </c>
      <c r="K285" s="100">
        <f>VLOOKUP(L285,InterfaceCards,3,FALSE)</f>
        <v>1</v>
      </c>
      <c r="L285" s="99" t="s">
        <v>728</v>
      </c>
      <c r="M285" s="272">
        <v>3</v>
      </c>
      <c r="N285" s="96" t="s">
        <v>108</v>
      </c>
      <c r="O285" s="100" t="s">
        <v>247</v>
      </c>
      <c r="P285" s="100" t="s">
        <v>458</v>
      </c>
      <c r="Q285" s="100" t="s">
        <v>459</v>
      </c>
      <c r="R285" s="100" t="s">
        <v>99</v>
      </c>
      <c r="S285" s="100" t="s">
        <v>96</v>
      </c>
      <c r="T285" s="264"/>
      <c r="U285" s="115"/>
      <c r="V285" s="115" t="b">
        <v>0</v>
      </c>
      <c r="W285" s="115" t="str">
        <f>CONCATENATE(L285,":",N285)</f>
        <v>DI1:02</v>
      </c>
      <c r="X285" s="40" t="str">
        <f ca="1">IFERROR(__xludf.DUMMYFUNCTION("VLOOKUP($D119,IMPORTRANGE(""1F5N2lheBqU_ssv2fEg7XSiyl0_Jtf24RQubw3IWp7fc"",""'LC-2 BOM'!C2:AF1000""),X$1,FALSE)"),"05C360")</f>
        <v>05C360</v>
      </c>
      <c r="Y285" s="40" t="str">
        <f ca="1">IFERROR(__xludf.DUMMYFUNCTION("VLOOKUP($D343,IMPORTRANGE(""1F5N2lheBqU_ssv2fEg7XSiyl0_Jtf24RQubw3IWp7fc"",""'LC-2 BOM'!C2:AF900""),Y$1,FALSE)"),"Controller")</f>
        <v>Controller</v>
      </c>
      <c r="Z285" s="40" t="str">
        <f ca="1">IFERROR(__xludf.DUMMYFUNCTION("VLOOKUP($D343,IMPORTRANGE(""1F5N2lheBqU_ssv2fEg7XSiyl0_Jtf24RQubw3IWp7fc"",""'LC-2 BOM'!C2:AF900""),Y$1,FALSE)"),"Controller")</f>
        <v>Controller</v>
      </c>
      <c r="AA285" s="40" t="str">
        <f ca="1">IFERROR(__xludf.DUMMYFUNCTION("VLOOKUP($D343,IMPORTRANGE(""1F5N2lheBqU_ssv2fEg7XSiyl0_Jtf24RQubw3IWp7fc"",""'LC-2 BOM'!C2:AF900""),Y$1,FALSE)"),"Controller")</f>
        <v>Controller</v>
      </c>
      <c r="AB285" s="40" t="str">
        <f ca="1">IFERROR(__xludf.DUMMYFUNCTION("VLOOKUP($D343,IMPORTRANGE(""1F5N2lheBqU_ssv2fEg7XSiyl0_Jtf24RQubw3IWp7fc"",""'LC-2 BOM'!C2:AF1000""),AB$1,FALSE)"),"WFF LC-2 Carbon Dioxide (CO2) - MP-110")</f>
        <v>WFF LC-2 Carbon Dioxide (CO2) - MP-110</v>
      </c>
      <c r="AC285" s="40" t="str">
        <f ca="1">IFERROR(__xludf.DUMMYFUNCTION("VLOOKUP($D343,IMPORTRANGE(""1F5N2lheBqU_ssv2fEg7XSiyl0_Jtf24RQubw3IWp7fc"",""'LC-2 BOM'!C2:AF1000""),AB$1,FALSE)"),"WFF LC-2 Carbon Dioxide (CO2) - MP-110")</f>
        <v>WFF LC-2 Carbon Dioxide (CO2) - MP-110</v>
      </c>
      <c r="AD285" s="40" t="str">
        <f ca="1">IFERROR(__xludf.DUMMYFUNCTION("VLOOKUP($D343,IMPORTRANGE(""1F5N2lheBqU_ssv2fEg7XSiyl0_Jtf24RQubw3IWp7fc"",""'LC-2 BOM'!C2:AF1000""),AB$1,FALSE)"),"WFF LC-2 Carbon Dioxide (CO2) - MP-110")</f>
        <v>WFF LC-2 Carbon Dioxide (CO2) - MP-110</v>
      </c>
      <c r="AE285" s="40" t="str">
        <f ca="1">IFERROR(__xludf.DUMMYFUNCTION("VLOOKUP($D343,IMPORTRANGE(""1F5N2lheBqU_ssv2fEg7XSiyl0_Jtf24RQubw3IWp7fc"",""'LC-2 BOM'!C2:AF1000""),AB$1,FALSE)"),"WFF LC-2 Carbon Dioxide (CO2) - MP-110")</f>
        <v>WFF LC-2 Carbon Dioxide (CO2) - MP-110</v>
      </c>
      <c r="AF285" s="40" t="str">
        <f ca="1">IFERROR(__xludf.DUMMYFUNCTION("VLOOKUP($D343,IMPORTRANGE(""1F5N2lheBqU_ssv2fEg7XSiyl0_Jtf24RQubw3IWp7fc"",""'LC-2 BOM'!C2:AF1000""),AB$1,FALSE)"),"WFF LC-2 Carbon Dioxide (CO2) - MP-110")</f>
        <v>WFF LC-2 Carbon Dioxide (CO2) - MP-110</v>
      </c>
      <c r="AG285" s="40" t="str">
        <f ca="1">IFERROR(__xludf.DUMMYFUNCTION("VLOOKUP($D343,IMPORTRANGE(""1F5N2lheBqU_ssv2fEg7XSiyl0_Jtf24RQubw3IWp7fc"",""'LC-2 BOM'!C2:AF1000""),AB$1,FALSE)"),"WFF LC-2 Carbon Dioxide (CO2) - MP-110")</f>
        <v>WFF LC-2 Carbon Dioxide (CO2) - MP-110</v>
      </c>
      <c r="AH285" s="40" t="str">
        <f ca="1">IFERROR(__xludf.DUMMYFUNCTION("VLOOKUP($D343,IMPORTRANGE(""1F5N2lheBqU_ssv2fEg7XSiyl0_Jtf24RQubw3IWp7fc"",""'LC-2 BOM'!C2:AF1000""),AB$1,FALSE)"),"WFF LC-2 Carbon Dioxide (CO2) - MP-110")</f>
        <v>WFF LC-2 Carbon Dioxide (CO2) - MP-110</v>
      </c>
      <c r="AI285" s="40" t="str">
        <f ca="1">IFERROR(__xludf.DUMMYFUNCTION("VLOOKUP($D343,IMPORTRANGE(""1F5N2lheBqU_ssv2fEg7XSiyl0_Jtf24RQubw3IWp7fc"",""'LC-2 BOM'!C2:AF1000""),AB$1,FALSE)"),"WFF LC-2 Carbon Dioxide (CO2) - MP-110")</f>
        <v>WFF LC-2 Carbon Dioxide (CO2) - MP-110</v>
      </c>
      <c r="AJ285" s="40" t="str">
        <f ca="1">IFERROR(__xludf.DUMMYFUNCTION("VLOOKUP($D343,IMPORTRANGE(""1F5N2lheBqU_ssv2fEg7XSiyl0_Jtf24RQubw3IWp7fc"",""'LC-2 BOM'!C2:AF1000""),AB$1,FALSE)"),"WFF LC-2 Carbon Dioxide (CO2) - MP-110")</f>
        <v>WFF LC-2 Carbon Dioxide (CO2) - MP-110</v>
      </c>
      <c r="AK285" s="40" t="str">
        <f ca="1">IFERROR(__xludf.DUMMYFUNCTION("VLOOKUP($D343,IMPORTRANGE(""1F5N2lheBqU_ssv2fEg7XSiyl0_Jtf24RQubw3IWp7fc"",""'LC-2 BOM'!C2:AF1000""),AB$1,FALSE)"),"WFF LC-2 Carbon Dioxide (CO2) - MP-110")</f>
        <v>WFF LC-2 Carbon Dioxide (CO2) - MP-110</v>
      </c>
      <c r="AL285" s="40" t="str">
        <f ca="1">IFERROR(__xludf.DUMMYFUNCTION("VLOOKUP($D343,IMPORTRANGE(""1F5N2lheBqU_ssv2fEg7XSiyl0_Jtf24RQubw3IWp7fc"",""'LC-2 BOM'!C2:AF1000""),AB$1,FALSE)"),"WFF LC-2 Carbon Dioxide (CO2) - MP-110")</f>
        <v>WFF LC-2 Carbon Dioxide (CO2) - MP-110</v>
      </c>
      <c r="AM285" s="40" t="str">
        <f ca="1">IFERROR(__xludf.DUMMYFUNCTION("VLOOKUP($D343,IMPORTRANGE(""1F5N2lheBqU_ssv2fEg7XSiyl0_Jtf24RQubw3IWp7fc"",""'LC-2 BOM'!C2:AF1000""),AB$1,FALSE)"),"WFF LC-2 Carbon Dioxide (CO2) - MP-110")</f>
        <v>WFF LC-2 Carbon Dioxide (CO2) - MP-110</v>
      </c>
      <c r="AN285" s="40" t="str">
        <f ca="1">IFERROR(__xludf.DUMMYFUNCTION("VLOOKUP($D343,IMPORTRANGE(""1F5N2lheBqU_ssv2fEg7XSiyl0_Jtf24RQubw3IWp7fc"",""'LC-2 BOM'!C2:AF1000""),AB$1,FALSE)"),"WFF LC-2 Carbon Dioxide (CO2) - MP-110")</f>
        <v>WFF LC-2 Carbon Dioxide (CO2) - MP-110</v>
      </c>
      <c r="AO285" s="40" t="str">
        <f ca="1">IFERROR(__xludf.DUMMYFUNCTION("VLOOKUP($D343,IMPORTRANGE(""1F5N2lheBqU_ssv2fEg7XSiyl0_Jtf24RQubw3IWp7fc"",""'LC-2 BOM'!C2:AF1000""),AB$1,FALSE)"),"WFF LC-2 Carbon Dioxide (CO2) - MP-110")</f>
        <v>WFF LC-2 Carbon Dioxide (CO2) - MP-110</v>
      </c>
      <c r="AP285" s="40" t="str">
        <f ca="1">IFERROR(__xludf.DUMMYFUNCTION("VLOOKUP($D343,IMPORTRANGE(""1F5N2lheBqU_ssv2fEg7XSiyl0_Jtf24RQubw3IWp7fc"",""'LC-2 BOM'!C2:AF1000""),AB$1,FALSE)"),"WFF LC-2 Carbon Dioxide (CO2) - MP-110")</f>
        <v>WFF LC-2 Carbon Dioxide (CO2) - MP-110</v>
      </c>
      <c r="AQ285" s="40" t="str">
        <f ca="1">IFERROR(__xludf.DUMMYFUNCTION("VLOOKUP($D343,IMPORTRANGE(""1F5N2lheBqU_ssv2fEg7XSiyl0_Jtf24RQubw3IWp7fc"",""'LC-2 BOM'!C2:AF1000""),AB$1,FALSE)"),"WFF LC-2 Carbon Dioxide (CO2) - MP-110")</f>
        <v>WFF LC-2 Carbon Dioxide (CO2) - MP-110</v>
      </c>
      <c r="AR285" s="40" t="str">
        <f ca="1">IFERROR(__xludf.DUMMYFUNCTION("VLOOKUP($D343,IMPORTRANGE(""1F5N2lheBqU_ssv2fEg7XSiyl0_Jtf24RQubw3IWp7fc"",""'LC-2 BOM'!C2:AF1000""),AB$1,FALSE)"),"WFF LC-2 Carbon Dioxide (CO2) - MP-110")</f>
        <v>WFF LC-2 Carbon Dioxide (CO2) - MP-110</v>
      </c>
      <c r="AS285" s="40" t="str">
        <f ca="1">IFERROR(__xludf.DUMMYFUNCTION("VLOOKUP($D343,IMPORTRANGE(""1F5N2lheBqU_ssv2fEg7XSiyl0_Jtf24RQubw3IWp7fc"",""'LC-2 BOM'!C2:AF1000""),AB$1,FALSE)"),"WFF LC-2 Carbon Dioxide (CO2) - MP-110")</f>
        <v>WFF LC-2 Carbon Dioxide (CO2) - MP-110</v>
      </c>
      <c r="AT285" s="40" t="str">
        <f ca="1">IFERROR(__xludf.DUMMYFUNCTION("VLOOKUP($D343,IMPORTRANGE(""1F5N2lheBqU_ssv2fEg7XSiyl0_Jtf24RQubw3IWp7fc"",""'LC-2 BOM'!C2:AF1000""),AB$1,FALSE)"),"WFF LC-2 Carbon Dioxide (CO2) - MP-110")</f>
        <v>WFF LC-2 Carbon Dioxide (CO2) - MP-110</v>
      </c>
      <c r="AU285" s="40" t="str">
        <f ca="1">IFERROR(__xludf.DUMMYFUNCTION("VLOOKUP($D343,IMPORTRANGE(""1F5N2lheBqU_ssv2fEg7XSiyl0_Jtf24RQubw3IWp7fc"",""'LC-2 BOM'!C2:AF1000""),AB$1,FALSE)"),"WFF LC-2 Carbon Dioxide (CO2) - MP-110")</f>
        <v>WFF LC-2 Carbon Dioxide (CO2) - MP-110</v>
      </c>
      <c r="AV285" s="40" t="str">
        <f ca="1">IFERROR(__xludf.DUMMYFUNCTION("VLOOKUP($D343,IMPORTRANGE(""1F5N2lheBqU_ssv2fEg7XSiyl0_Jtf24RQubw3IWp7fc"",""'LC-2 BOM'!C2:AF1000""),AB$1,FALSE)"),"WFF LC-2 Carbon Dioxide (CO2) - MP-110")</f>
        <v>WFF LC-2 Carbon Dioxide (CO2) - MP-110</v>
      </c>
      <c r="AW285" s="40" t="str">
        <f ca="1">IFERROR(__xludf.DUMMYFUNCTION("VLOOKUP($D343,IMPORTRANGE(""1F5N2lheBqU_ssv2fEg7XSiyl0_Jtf24RQubw3IWp7fc"",""'LC-2 BOM'!C2:AF1000""),AB$1,FALSE)"),"WFF LC-2 Carbon Dioxide (CO2) - MP-110")</f>
        <v>WFF LC-2 Carbon Dioxide (CO2) - MP-110</v>
      </c>
      <c r="AX285" s="40" t="str">
        <f ca="1">IFERROR(__xludf.DUMMYFUNCTION("VLOOKUP($D343,IMPORTRANGE(""1F5N2lheBqU_ssv2fEg7XSiyl0_Jtf24RQubw3IWp7fc"",""'LC-2 BOM'!C2:AF1000""),AB$1,FALSE)"),"WFF LC-2 Carbon Dioxide (CO2) - MP-110")</f>
        <v>WFF LC-2 Carbon Dioxide (CO2) - MP-110</v>
      </c>
      <c r="AY285" s="40" t="str">
        <f ca="1">IFERROR(__xludf.DUMMYFUNCTION("VLOOKUP($D343,IMPORTRANGE(""1F5N2lheBqU_ssv2fEg7XSiyl0_Jtf24RQubw3IWp7fc"",""'LC-2 BOM'!C2:AF1000""),AB$1,FALSE)"),"WFF LC-2 Carbon Dioxide (CO2) - MP-110")</f>
        <v>WFF LC-2 Carbon Dioxide (CO2) - MP-110</v>
      </c>
      <c r="AZ285" s="40" t="str">
        <f ca="1">IFERROR(__xludf.DUMMYFUNCTION("VLOOKUP($D343,IMPORTRANGE(""1F5N2lheBqU_ssv2fEg7XSiyl0_Jtf24RQubw3IWp7fc"",""'LC-2 BOM'!C2:AF1000""),AB$1,FALSE)"),"WFF LC-2 Carbon Dioxide (CO2) - MP-110")</f>
        <v>WFF LC-2 Carbon Dioxide (CO2) - MP-110</v>
      </c>
      <c r="BA285" s="40" t="str">
        <f ca="1">IFERROR(__xludf.DUMMYFUNCTION("VLOOKUP($D343,IMPORTRANGE(""1F5N2lheBqU_ssv2fEg7XSiyl0_Jtf24RQubw3IWp7fc"",""'LC-2 BOM'!C2:AF1000""),AB$1,FALSE)"),"WFF LC-2 Carbon Dioxide (CO2) - MP-110")</f>
        <v>WFF LC-2 Carbon Dioxide (CO2) - MP-110</v>
      </c>
    </row>
    <row r="286" spans="1:53" ht="25.5">
      <c r="A286" s="119" t="str">
        <f>CONCATENATE(VLOOKUP(E286,Systems,2,FALSE),"-",VLOOKUP(F286,Subsystems,2,FALSE),"-",VLOOKUP(G286,Components,2,FALSE),"-",VLOOKUP(R286,Metrics,2,FALSE),"-",B286)</f>
        <v>CO2-MN-LS-PxO-25</v>
      </c>
      <c r="B286" s="100">
        <v>25</v>
      </c>
      <c r="C286" s="100" t="s">
        <v>731</v>
      </c>
      <c r="D286" s="162" t="s">
        <v>730</v>
      </c>
      <c r="E286" s="100" t="s">
        <v>726</v>
      </c>
      <c r="F286" s="100" t="s">
        <v>727</v>
      </c>
      <c r="G286" s="100" t="s">
        <v>88</v>
      </c>
      <c r="H286" s="100" t="s">
        <v>89</v>
      </c>
      <c r="I286" s="100" t="str">
        <f>VLOOKUP(L286,InterfaceCards,2,FALSE)</f>
        <v>N1</v>
      </c>
      <c r="J286" s="39" t="str">
        <f>VLOOKUP(I286,'REF - Interface Cards'!$F$2:$G$11,2,FALSE)</f>
        <v>CB2</v>
      </c>
      <c r="K286" s="100">
        <f>VLOOKUP(L286,InterfaceCards,3,FALSE)</f>
        <v>1</v>
      </c>
      <c r="L286" s="99" t="s">
        <v>728</v>
      </c>
      <c r="M286" s="272">
        <v>4</v>
      </c>
      <c r="N286" s="96" t="s">
        <v>113</v>
      </c>
      <c r="O286" s="100" t="s">
        <v>247</v>
      </c>
      <c r="P286" s="100" t="s">
        <v>313</v>
      </c>
      <c r="Q286" s="100" t="s">
        <v>459</v>
      </c>
      <c r="R286" s="100" t="s">
        <v>95</v>
      </c>
      <c r="S286" s="100" t="s">
        <v>96</v>
      </c>
      <c r="T286" s="274"/>
      <c r="U286" s="82"/>
      <c r="V286" s="82" t="b">
        <v>0</v>
      </c>
      <c r="W286" s="115" t="str">
        <f>CONCATENATE(L286,":",N286)</f>
        <v>DI1:03</v>
      </c>
      <c r="X286" s="40" t="str">
        <f ca="1">IFERROR(__xludf.DUMMYFUNCTION("VLOOKUP($D119,IMPORTRANGE(""1F5N2lheBqU_ssv2fEg7XSiyl0_Jtf24RQubw3IWp7fc"",""'LC-2 BOM'!C2:AF1000""),X$1,FALSE)"),"05C360")</f>
        <v>05C360</v>
      </c>
      <c r="Y286" s="40" t="str">
        <f ca="1">IFERROR(__xludf.DUMMYFUNCTION("VLOOKUP($D344,IMPORTRANGE(""1F5N2lheBqU_ssv2fEg7XSiyl0_Jtf24RQubw3IWp7fc"",""'LC-2 BOM'!C2:AF900""),Y$1,FALSE)"),"Controller")</f>
        <v>Controller</v>
      </c>
      <c r="Z286" s="40" t="str">
        <f ca="1">IFERROR(__xludf.DUMMYFUNCTION("VLOOKUP($D344,IMPORTRANGE(""1F5N2lheBqU_ssv2fEg7XSiyl0_Jtf24RQubw3IWp7fc"",""'LC-2 BOM'!C2:AF900""),Y$1,FALSE)"),"Controller")</f>
        <v>Controller</v>
      </c>
      <c r="AA286" s="40" t="str">
        <f ca="1">IFERROR(__xludf.DUMMYFUNCTION("VLOOKUP($D344,IMPORTRANGE(""1F5N2lheBqU_ssv2fEg7XSiyl0_Jtf24RQubw3IWp7fc"",""'LC-2 BOM'!C2:AF900""),Y$1,FALSE)"),"Controller")</f>
        <v>Controller</v>
      </c>
      <c r="AB286" s="40" t="str">
        <f ca="1">IFERROR(__xludf.DUMMYFUNCTION("VLOOKUP($D344,IMPORTRANGE(""1F5N2lheBqU_ssv2fEg7XSiyl0_Jtf24RQubw3IWp7fc"",""'LC-2 BOM'!C2:AF1000""),AB$1,FALSE)"),"WFF LC-2 Carbon Dioxide (CO2) - MP-110")</f>
        <v>WFF LC-2 Carbon Dioxide (CO2) - MP-110</v>
      </c>
      <c r="AC286" s="40" t="str">
        <f ca="1">IFERROR(__xludf.DUMMYFUNCTION("VLOOKUP($D344,IMPORTRANGE(""1F5N2lheBqU_ssv2fEg7XSiyl0_Jtf24RQubw3IWp7fc"",""'LC-2 BOM'!C2:AF1000""),AB$1,FALSE)"),"WFF LC-2 Carbon Dioxide (CO2) - MP-110")</f>
        <v>WFF LC-2 Carbon Dioxide (CO2) - MP-110</v>
      </c>
      <c r="AD286" s="40" t="str">
        <f ca="1">IFERROR(__xludf.DUMMYFUNCTION("VLOOKUP($D344,IMPORTRANGE(""1F5N2lheBqU_ssv2fEg7XSiyl0_Jtf24RQubw3IWp7fc"",""'LC-2 BOM'!C2:AF1000""),AB$1,FALSE)"),"WFF LC-2 Carbon Dioxide (CO2) - MP-110")</f>
        <v>WFF LC-2 Carbon Dioxide (CO2) - MP-110</v>
      </c>
      <c r="AE286" s="40" t="str">
        <f ca="1">IFERROR(__xludf.DUMMYFUNCTION("VLOOKUP($D344,IMPORTRANGE(""1F5N2lheBqU_ssv2fEg7XSiyl0_Jtf24RQubw3IWp7fc"",""'LC-2 BOM'!C2:AF1000""),AB$1,FALSE)"),"WFF LC-2 Carbon Dioxide (CO2) - MP-110")</f>
        <v>WFF LC-2 Carbon Dioxide (CO2) - MP-110</v>
      </c>
      <c r="AF286" s="40" t="str">
        <f ca="1">IFERROR(__xludf.DUMMYFUNCTION("VLOOKUP($D344,IMPORTRANGE(""1F5N2lheBqU_ssv2fEg7XSiyl0_Jtf24RQubw3IWp7fc"",""'LC-2 BOM'!C2:AF1000""),AB$1,FALSE)"),"WFF LC-2 Carbon Dioxide (CO2) - MP-110")</f>
        <v>WFF LC-2 Carbon Dioxide (CO2) - MP-110</v>
      </c>
      <c r="AG286" s="40" t="str">
        <f ca="1">IFERROR(__xludf.DUMMYFUNCTION("VLOOKUP($D344,IMPORTRANGE(""1F5N2lheBqU_ssv2fEg7XSiyl0_Jtf24RQubw3IWp7fc"",""'LC-2 BOM'!C2:AF1000""),AB$1,FALSE)"),"WFF LC-2 Carbon Dioxide (CO2) - MP-110")</f>
        <v>WFF LC-2 Carbon Dioxide (CO2) - MP-110</v>
      </c>
      <c r="AH286" s="40" t="str">
        <f ca="1">IFERROR(__xludf.DUMMYFUNCTION("VLOOKUP($D344,IMPORTRANGE(""1F5N2lheBqU_ssv2fEg7XSiyl0_Jtf24RQubw3IWp7fc"",""'LC-2 BOM'!C2:AF1000""),AB$1,FALSE)"),"WFF LC-2 Carbon Dioxide (CO2) - MP-110")</f>
        <v>WFF LC-2 Carbon Dioxide (CO2) - MP-110</v>
      </c>
      <c r="AI286" s="40" t="str">
        <f ca="1">IFERROR(__xludf.DUMMYFUNCTION("VLOOKUP($D344,IMPORTRANGE(""1F5N2lheBqU_ssv2fEg7XSiyl0_Jtf24RQubw3IWp7fc"",""'LC-2 BOM'!C2:AF1000""),AB$1,FALSE)"),"WFF LC-2 Carbon Dioxide (CO2) - MP-110")</f>
        <v>WFF LC-2 Carbon Dioxide (CO2) - MP-110</v>
      </c>
      <c r="AJ286" s="40" t="str">
        <f ca="1">IFERROR(__xludf.DUMMYFUNCTION("VLOOKUP($D344,IMPORTRANGE(""1F5N2lheBqU_ssv2fEg7XSiyl0_Jtf24RQubw3IWp7fc"",""'LC-2 BOM'!C2:AF1000""),AB$1,FALSE)"),"WFF LC-2 Carbon Dioxide (CO2) - MP-110")</f>
        <v>WFF LC-2 Carbon Dioxide (CO2) - MP-110</v>
      </c>
      <c r="AK286" s="40" t="str">
        <f ca="1">IFERROR(__xludf.DUMMYFUNCTION("VLOOKUP($D344,IMPORTRANGE(""1F5N2lheBqU_ssv2fEg7XSiyl0_Jtf24RQubw3IWp7fc"",""'LC-2 BOM'!C2:AF1000""),AB$1,FALSE)"),"WFF LC-2 Carbon Dioxide (CO2) - MP-110")</f>
        <v>WFF LC-2 Carbon Dioxide (CO2) - MP-110</v>
      </c>
      <c r="AL286" s="40" t="str">
        <f ca="1">IFERROR(__xludf.DUMMYFUNCTION("VLOOKUP($D344,IMPORTRANGE(""1F5N2lheBqU_ssv2fEg7XSiyl0_Jtf24RQubw3IWp7fc"",""'LC-2 BOM'!C2:AF1000""),AB$1,FALSE)"),"WFF LC-2 Carbon Dioxide (CO2) - MP-110")</f>
        <v>WFF LC-2 Carbon Dioxide (CO2) - MP-110</v>
      </c>
      <c r="AM286" s="40" t="str">
        <f ca="1">IFERROR(__xludf.DUMMYFUNCTION("VLOOKUP($D344,IMPORTRANGE(""1F5N2lheBqU_ssv2fEg7XSiyl0_Jtf24RQubw3IWp7fc"",""'LC-2 BOM'!C2:AF1000""),AB$1,FALSE)"),"WFF LC-2 Carbon Dioxide (CO2) - MP-110")</f>
        <v>WFF LC-2 Carbon Dioxide (CO2) - MP-110</v>
      </c>
      <c r="AN286" s="40" t="str">
        <f ca="1">IFERROR(__xludf.DUMMYFUNCTION("VLOOKUP($D344,IMPORTRANGE(""1F5N2lheBqU_ssv2fEg7XSiyl0_Jtf24RQubw3IWp7fc"",""'LC-2 BOM'!C2:AF1000""),AB$1,FALSE)"),"WFF LC-2 Carbon Dioxide (CO2) - MP-110")</f>
        <v>WFF LC-2 Carbon Dioxide (CO2) - MP-110</v>
      </c>
      <c r="AO286" s="40" t="str">
        <f ca="1">IFERROR(__xludf.DUMMYFUNCTION("VLOOKUP($D344,IMPORTRANGE(""1F5N2lheBqU_ssv2fEg7XSiyl0_Jtf24RQubw3IWp7fc"",""'LC-2 BOM'!C2:AF1000""),AB$1,FALSE)"),"WFF LC-2 Carbon Dioxide (CO2) - MP-110")</f>
        <v>WFF LC-2 Carbon Dioxide (CO2) - MP-110</v>
      </c>
      <c r="AP286" s="40" t="str">
        <f ca="1">IFERROR(__xludf.DUMMYFUNCTION("VLOOKUP($D344,IMPORTRANGE(""1F5N2lheBqU_ssv2fEg7XSiyl0_Jtf24RQubw3IWp7fc"",""'LC-2 BOM'!C2:AF1000""),AB$1,FALSE)"),"WFF LC-2 Carbon Dioxide (CO2) - MP-110")</f>
        <v>WFF LC-2 Carbon Dioxide (CO2) - MP-110</v>
      </c>
      <c r="AQ286" s="40" t="str">
        <f ca="1">IFERROR(__xludf.DUMMYFUNCTION("VLOOKUP($D344,IMPORTRANGE(""1F5N2lheBqU_ssv2fEg7XSiyl0_Jtf24RQubw3IWp7fc"",""'LC-2 BOM'!C2:AF1000""),AB$1,FALSE)"),"WFF LC-2 Carbon Dioxide (CO2) - MP-110")</f>
        <v>WFF LC-2 Carbon Dioxide (CO2) - MP-110</v>
      </c>
      <c r="AR286" s="40" t="str">
        <f ca="1">IFERROR(__xludf.DUMMYFUNCTION("VLOOKUP($D344,IMPORTRANGE(""1F5N2lheBqU_ssv2fEg7XSiyl0_Jtf24RQubw3IWp7fc"",""'LC-2 BOM'!C2:AF1000""),AB$1,FALSE)"),"WFF LC-2 Carbon Dioxide (CO2) - MP-110")</f>
        <v>WFF LC-2 Carbon Dioxide (CO2) - MP-110</v>
      </c>
      <c r="AS286" s="40" t="str">
        <f ca="1">IFERROR(__xludf.DUMMYFUNCTION("VLOOKUP($D344,IMPORTRANGE(""1F5N2lheBqU_ssv2fEg7XSiyl0_Jtf24RQubw3IWp7fc"",""'LC-2 BOM'!C2:AF1000""),AB$1,FALSE)"),"WFF LC-2 Carbon Dioxide (CO2) - MP-110")</f>
        <v>WFF LC-2 Carbon Dioxide (CO2) - MP-110</v>
      </c>
      <c r="AT286" s="40" t="str">
        <f ca="1">IFERROR(__xludf.DUMMYFUNCTION("VLOOKUP($D344,IMPORTRANGE(""1F5N2lheBqU_ssv2fEg7XSiyl0_Jtf24RQubw3IWp7fc"",""'LC-2 BOM'!C2:AF1000""),AB$1,FALSE)"),"WFF LC-2 Carbon Dioxide (CO2) - MP-110")</f>
        <v>WFF LC-2 Carbon Dioxide (CO2) - MP-110</v>
      </c>
      <c r="AU286" s="40" t="str">
        <f ca="1">IFERROR(__xludf.DUMMYFUNCTION("VLOOKUP($D344,IMPORTRANGE(""1F5N2lheBqU_ssv2fEg7XSiyl0_Jtf24RQubw3IWp7fc"",""'LC-2 BOM'!C2:AF1000""),AB$1,FALSE)"),"WFF LC-2 Carbon Dioxide (CO2) - MP-110")</f>
        <v>WFF LC-2 Carbon Dioxide (CO2) - MP-110</v>
      </c>
      <c r="AV286" s="40" t="str">
        <f ca="1">IFERROR(__xludf.DUMMYFUNCTION("VLOOKUP($D344,IMPORTRANGE(""1F5N2lheBqU_ssv2fEg7XSiyl0_Jtf24RQubw3IWp7fc"",""'LC-2 BOM'!C2:AF1000""),AB$1,FALSE)"),"WFF LC-2 Carbon Dioxide (CO2) - MP-110")</f>
        <v>WFF LC-2 Carbon Dioxide (CO2) - MP-110</v>
      </c>
      <c r="AW286" s="40" t="str">
        <f ca="1">IFERROR(__xludf.DUMMYFUNCTION("VLOOKUP($D344,IMPORTRANGE(""1F5N2lheBqU_ssv2fEg7XSiyl0_Jtf24RQubw3IWp7fc"",""'LC-2 BOM'!C2:AF1000""),AB$1,FALSE)"),"WFF LC-2 Carbon Dioxide (CO2) - MP-110")</f>
        <v>WFF LC-2 Carbon Dioxide (CO2) - MP-110</v>
      </c>
      <c r="AX286" s="40" t="str">
        <f ca="1">IFERROR(__xludf.DUMMYFUNCTION("VLOOKUP($D344,IMPORTRANGE(""1F5N2lheBqU_ssv2fEg7XSiyl0_Jtf24RQubw3IWp7fc"",""'LC-2 BOM'!C2:AF1000""),AB$1,FALSE)"),"WFF LC-2 Carbon Dioxide (CO2) - MP-110")</f>
        <v>WFF LC-2 Carbon Dioxide (CO2) - MP-110</v>
      </c>
      <c r="AY286" s="40" t="str">
        <f ca="1">IFERROR(__xludf.DUMMYFUNCTION("VLOOKUP($D344,IMPORTRANGE(""1F5N2lheBqU_ssv2fEg7XSiyl0_Jtf24RQubw3IWp7fc"",""'LC-2 BOM'!C2:AF1000""),AB$1,FALSE)"),"WFF LC-2 Carbon Dioxide (CO2) - MP-110")</f>
        <v>WFF LC-2 Carbon Dioxide (CO2) - MP-110</v>
      </c>
      <c r="AZ286" s="40" t="str">
        <f ca="1">IFERROR(__xludf.DUMMYFUNCTION("VLOOKUP($D344,IMPORTRANGE(""1F5N2lheBqU_ssv2fEg7XSiyl0_Jtf24RQubw3IWp7fc"",""'LC-2 BOM'!C2:AF1000""),AB$1,FALSE)"),"WFF LC-2 Carbon Dioxide (CO2) - MP-110")</f>
        <v>WFF LC-2 Carbon Dioxide (CO2) - MP-110</v>
      </c>
      <c r="BA286" s="40" t="str">
        <f ca="1">IFERROR(__xludf.DUMMYFUNCTION("VLOOKUP($D344,IMPORTRANGE(""1F5N2lheBqU_ssv2fEg7XSiyl0_Jtf24RQubw3IWp7fc"",""'LC-2 BOM'!C2:AF1000""),AB$1,FALSE)"),"WFF LC-2 Carbon Dioxide (CO2) - MP-110")</f>
        <v>WFF LC-2 Carbon Dioxide (CO2) - MP-110</v>
      </c>
    </row>
    <row r="287" spans="1:53" ht="25.5">
      <c r="A287" s="119" t="str">
        <f>CONCATENATE(VLOOKUP(E287,Systems,2,FALSE),"-",VLOOKUP(F287,Subsystems,2,FALSE),"-",VLOOKUP(G287,Components,2,FALSE),"-",VLOOKUP(R287,Metrics,2,FALSE),"-",B287)</f>
        <v>CO2-STR-PRS-Ps-19</v>
      </c>
      <c r="B287" s="100">
        <v>19</v>
      </c>
      <c r="C287" s="100" t="s">
        <v>732</v>
      </c>
      <c r="D287" s="166" t="s">
        <v>733</v>
      </c>
      <c r="E287" s="100" t="s">
        <v>726</v>
      </c>
      <c r="F287" s="100" t="s">
        <v>482</v>
      </c>
      <c r="G287" s="100" t="s">
        <v>177</v>
      </c>
      <c r="H287" s="100" t="s">
        <v>147</v>
      </c>
      <c r="I287" s="100" t="str">
        <f>VLOOKUP(L287,InterfaceCards,2,FALSE)</f>
        <v>N1</v>
      </c>
      <c r="J287" s="39" t="str">
        <f>VLOOKUP(I287,'REF - Interface Cards'!$F$2:$G$11,2,FALSE)</f>
        <v>CB2</v>
      </c>
      <c r="K287" s="100">
        <f>VLOOKUP(L287,InterfaceCards,3,FALSE)</f>
        <v>2</v>
      </c>
      <c r="L287" s="100" t="s">
        <v>435</v>
      </c>
      <c r="M287" s="99">
        <v>5</v>
      </c>
      <c r="N287" s="96" t="s">
        <v>118</v>
      </c>
      <c r="O287" s="100" t="s">
        <v>247</v>
      </c>
      <c r="P287" s="100" t="s">
        <v>458</v>
      </c>
      <c r="Q287" s="100" t="s">
        <v>459</v>
      </c>
      <c r="R287" s="100" t="s">
        <v>178</v>
      </c>
      <c r="S287" s="100" t="s">
        <v>345</v>
      </c>
      <c r="T287" s="100"/>
      <c r="U287" s="205"/>
      <c r="V287" s="205" t="b">
        <v>0</v>
      </c>
      <c r="W287" s="115" t="str">
        <f>CONCATENATE(L287,":",N287)</f>
        <v>AI1:04</v>
      </c>
      <c r="X287" s="40" t="str">
        <f ca="1">IFERROR(__xludf.DUMMYFUNCTION("VLOOKUP($D119,IMPORTRANGE(""1F5N2lheBqU_ssv2fEg7XSiyl0_Jtf24RQubw3IWp7fc"",""'LC-2 BOM'!C2:AF1000""),X$1,FALSE)"),"05C360")</f>
        <v>05C360</v>
      </c>
      <c r="Y287" s="40" t="str">
        <f ca="1">IFERROR(__xludf.DUMMYFUNCTION("VLOOKUP($D361,IMPORTRANGE(""1F5N2lheBqU_ssv2fEg7XSiyl0_Jtf24RQubw3IWp7fc"",""'LC-2 BOM'!C2:AF900""),Y$1,FALSE)"),"Pressure Transducer")</f>
        <v>Pressure Transducer</v>
      </c>
      <c r="Z287" s="40" t="str">
        <f ca="1">IFERROR(__xludf.DUMMYFUNCTION("VLOOKUP($D361,IMPORTRANGE(""1F5N2lheBqU_ssv2fEg7XSiyl0_Jtf24RQubw3IWp7fc"",""'LC-2 BOM'!C2:AF900""),Y$1,FALSE)"),"Pressure Transducer")</f>
        <v>Pressure Transducer</v>
      </c>
      <c r="AA287" s="40" t="str">
        <f ca="1">IFERROR(__xludf.DUMMYFUNCTION("VLOOKUP($D361,IMPORTRANGE(""1F5N2lheBqU_ssv2fEg7XSiyl0_Jtf24RQubw3IWp7fc"",""'LC-2 BOM'!C2:AF900""),Y$1,FALSE)"),"Pressure Transducer")</f>
        <v>Pressure Transducer</v>
      </c>
      <c r="AB287" s="40" t="str">
        <f ca="1">IFERROR(__xludf.DUMMYFUNCTION("VLOOKUP($D361,IMPORTRANGE(""1F5N2lheBqU_ssv2fEg7XSiyl0_Jtf24RQubw3IWp7fc"",""'LC-2 BOM'!C2:AF1000""),AB$1,FALSE)"),"WFF LC-2 Carbon Dioxide (CO2) - MP-110")</f>
        <v>WFF LC-2 Carbon Dioxide (CO2) - MP-110</v>
      </c>
      <c r="AC287" s="40" t="str">
        <f ca="1">IFERROR(__xludf.DUMMYFUNCTION("VLOOKUP($D361,IMPORTRANGE(""1F5N2lheBqU_ssv2fEg7XSiyl0_Jtf24RQubw3IWp7fc"",""'LC-2 BOM'!C2:AF1000""),AB$1,FALSE)"),"WFF LC-2 Carbon Dioxide (CO2) - MP-110")</f>
        <v>WFF LC-2 Carbon Dioxide (CO2) - MP-110</v>
      </c>
      <c r="AD287" s="40" t="str">
        <f ca="1">IFERROR(__xludf.DUMMYFUNCTION("VLOOKUP($D361,IMPORTRANGE(""1F5N2lheBqU_ssv2fEg7XSiyl0_Jtf24RQubw3IWp7fc"",""'LC-2 BOM'!C2:AF1000""),AB$1,FALSE)"),"WFF LC-2 Carbon Dioxide (CO2) - MP-110")</f>
        <v>WFF LC-2 Carbon Dioxide (CO2) - MP-110</v>
      </c>
      <c r="AE287" s="40" t="str">
        <f ca="1">IFERROR(__xludf.DUMMYFUNCTION("VLOOKUP($D361,IMPORTRANGE(""1F5N2lheBqU_ssv2fEg7XSiyl0_Jtf24RQubw3IWp7fc"",""'LC-2 BOM'!C2:AF1000""),AB$1,FALSE)"),"WFF LC-2 Carbon Dioxide (CO2) - MP-110")</f>
        <v>WFF LC-2 Carbon Dioxide (CO2) - MP-110</v>
      </c>
      <c r="AF287" s="40" t="str">
        <f ca="1">IFERROR(__xludf.DUMMYFUNCTION("VLOOKUP($D361,IMPORTRANGE(""1F5N2lheBqU_ssv2fEg7XSiyl0_Jtf24RQubw3IWp7fc"",""'LC-2 BOM'!C2:AF1000""),AB$1,FALSE)"),"WFF LC-2 Carbon Dioxide (CO2) - MP-110")</f>
        <v>WFF LC-2 Carbon Dioxide (CO2) - MP-110</v>
      </c>
      <c r="AG287" s="40" t="str">
        <f ca="1">IFERROR(__xludf.DUMMYFUNCTION("VLOOKUP($D361,IMPORTRANGE(""1F5N2lheBqU_ssv2fEg7XSiyl0_Jtf24RQubw3IWp7fc"",""'LC-2 BOM'!C2:AF1000""),AB$1,FALSE)"),"WFF LC-2 Carbon Dioxide (CO2) - MP-110")</f>
        <v>WFF LC-2 Carbon Dioxide (CO2) - MP-110</v>
      </c>
      <c r="AH287" s="40" t="str">
        <f ca="1">IFERROR(__xludf.DUMMYFUNCTION("VLOOKUP($D361,IMPORTRANGE(""1F5N2lheBqU_ssv2fEg7XSiyl0_Jtf24RQubw3IWp7fc"",""'LC-2 BOM'!C2:AF1000""),AB$1,FALSE)"),"WFF LC-2 Carbon Dioxide (CO2) - MP-110")</f>
        <v>WFF LC-2 Carbon Dioxide (CO2) - MP-110</v>
      </c>
      <c r="AI287" s="40" t="str">
        <f ca="1">IFERROR(__xludf.DUMMYFUNCTION("VLOOKUP($D361,IMPORTRANGE(""1F5N2lheBqU_ssv2fEg7XSiyl0_Jtf24RQubw3IWp7fc"",""'LC-2 BOM'!C2:AF1000""),AB$1,FALSE)"),"WFF LC-2 Carbon Dioxide (CO2) - MP-110")</f>
        <v>WFF LC-2 Carbon Dioxide (CO2) - MP-110</v>
      </c>
      <c r="AJ287" s="40" t="str">
        <f ca="1">IFERROR(__xludf.DUMMYFUNCTION("VLOOKUP($D361,IMPORTRANGE(""1F5N2lheBqU_ssv2fEg7XSiyl0_Jtf24RQubw3IWp7fc"",""'LC-2 BOM'!C2:AF1000""),AB$1,FALSE)"),"WFF LC-2 Carbon Dioxide (CO2) - MP-110")</f>
        <v>WFF LC-2 Carbon Dioxide (CO2) - MP-110</v>
      </c>
      <c r="AK287" s="40" t="str">
        <f ca="1">IFERROR(__xludf.DUMMYFUNCTION("VLOOKUP($D361,IMPORTRANGE(""1F5N2lheBqU_ssv2fEg7XSiyl0_Jtf24RQubw3IWp7fc"",""'LC-2 BOM'!C2:AF1000""),AB$1,FALSE)"),"WFF LC-2 Carbon Dioxide (CO2) - MP-110")</f>
        <v>WFF LC-2 Carbon Dioxide (CO2) - MP-110</v>
      </c>
      <c r="AL287" s="40" t="str">
        <f ca="1">IFERROR(__xludf.DUMMYFUNCTION("VLOOKUP($D361,IMPORTRANGE(""1F5N2lheBqU_ssv2fEg7XSiyl0_Jtf24RQubw3IWp7fc"",""'LC-2 BOM'!C2:AF1000""),AB$1,FALSE)"),"WFF LC-2 Carbon Dioxide (CO2) - MP-110")</f>
        <v>WFF LC-2 Carbon Dioxide (CO2) - MP-110</v>
      </c>
      <c r="AM287" s="40" t="str">
        <f ca="1">IFERROR(__xludf.DUMMYFUNCTION("VLOOKUP($D361,IMPORTRANGE(""1F5N2lheBqU_ssv2fEg7XSiyl0_Jtf24RQubw3IWp7fc"",""'LC-2 BOM'!C2:AF1000""),AB$1,FALSE)"),"WFF LC-2 Carbon Dioxide (CO2) - MP-110")</f>
        <v>WFF LC-2 Carbon Dioxide (CO2) - MP-110</v>
      </c>
      <c r="AN287" s="40" t="str">
        <f ca="1">IFERROR(__xludf.DUMMYFUNCTION("VLOOKUP($D361,IMPORTRANGE(""1F5N2lheBqU_ssv2fEg7XSiyl0_Jtf24RQubw3IWp7fc"",""'LC-2 BOM'!C2:AF1000""),AB$1,FALSE)"),"WFF LC-2 Carbon Dioxide (CO2) - MP-110")</f>
        <v>WFF LC-2 Carbon Dioxide (CO2) - MP-110</v>
      </c>
      <c r="AO287" s="40" t="str">
        <f ca="1">IFERROR(__xludf.DUMMYFUNCTION("VLOOKUP($D361,IMPORTRANGE(""1F5N2lheBqU_ssv2fEg7XSiyl0_Jtf24RQubw3IWp7fc"",""'LC-2 BOM'!C2:AF1000""),AB$1,FALSE)"),"WFF LC-2 Carbon Dioxide (CO2) - MP-110")</f>
        <v>WFF LC-2 Carbon Dioxide (CO2) - MP-110</v>
      </c>
      <c r="AP287" s="40" t="str">
        <f ca="1">IFERROR(__xludf.DUMMYFUNCTION("VLOOKUP($D361,IMPORTRANGE(""1F5N2lheBqU_ssv2fEg7XSiyl0_Jtf24RQubw3IWp7fc"",""'LC-2 BOM'!C2:AF1000""),AB$1,FALSE)"),"WFF LC-2 Carbon Dioxide (CO2) - MP-110")</f>
        <v>WFF LC-2 Carbon Dioxide (CO2) - MP-110</v>
      </c>
      <c r="AQ287" s="40" t="str">
        <f ca="1">IFERROR(__xludf.DUMMYFUNCTION("VLOOKUP($D361,IMPORTRANGE(""1F5N2lheBqU_ssv2fEg7XSiyl0_Jtf24RQubw3IWp7fc"",""'LC-2 BOM'!C2:AF1000""),AB$1,FALSE)"),"WFF LC-2 Carbon Dioxide (CO2) - MP-110")</f>
        <v>WFF LC-2 Carbon Dioxide (CO2) - MP-110</v>
      </c>
      <c r="AR287" s="40" t="str">
        <f ca="1">IFERROR(__xludf.DUMMYFUNCTION("VLOOKUP($D361,IMPORTRANGE(""1F5N2lheBqU_ssv2fEg7XSiyl0_Jtf24RQubw3IWp7fc"",""'LC-2 BOM'!C2:AF1000""),AB$1,FALSE)"),"WFF LC-2 Carbon Dioxide (CO2) - MP-110")</f>
        <v>WFF LC-2 Carbon Dioxide (CO2) - MP-110</v>
      </c>
      <c r="AS287" s="40" t="str">
        <f ca="1">IFERROR(__xludf.DUMMYFUNCTION("VLOOKUP($D361,IMPORTRANGE(""1F5N2lheBqU_ssv2fEg7XSiyl0_Jtf24RQubw3IWp7fc"",""'LC-2 BOM'!C2:AF1000""),AB$1,FALSE)"),"WFF LC-2 Carbon Dioxide (CO2) - MP-110")</f>
        <v>WFF LC-2 Carbon Dioxide (CO2) - MP-110</v>
      </c>
      <c r="AT287" s="40" t="str">
        <f ca="1">IFERROR(__xludf.DUMMYFUNCTION("VLOOKUP($D361,IMPORTRANGE(""1F5N2lheBqU_ssv2fEg7XSiyl0_Jtf24RQubw3IWp7fc"",""'LC-2 BOM'!C2:AF1000""),AB$1,FALSE)"),"WFF LC-2 Carbon Dioxide (CO2) - MP-110")</f>
        <v>WFF LC-2 Carbon Dioxide (CO2) - MP-110</v>
      </c>
      <c r="AU287" s="40" t="str">
        <f ca="1">IFERROR(__xludf.DUMMYFUNCTION("VLOOKUP($D361,IMPORTRANGE(""1F5N2lheBqU_ssv2fEg7XSiyl0_Jtf24RQubw3IWp7fc"",""'LC-2 BOM'!C2:AF1000""),AB$1,FALSE)"),"WFF LC-2 Carbon Dioxide (CO2) - MP-110")</f>
        <v>WFF LC-2 Carbon Dioxide (CO2) - MP-110</v>
      </c>
      <c r="AV287" s="40" t="str">
        <f ca="1">IFERROR(__xludf.DUMMYFUNCTION("VLOOKUP($D361,IMPORTRANGE(""1F5N2lheBqU_ssv2fEg7XSiyl0_Jtf24RQubw3IWp7fc"",""'LC-2 BOM'!C2:AF1000""),AB$1,FALSE)"),"WFF LC-2 Carbon Dioxide (CO2) - MP-110")</f>
        <v>WFF LC-2 Carbon Dioxide (CO2) - MP-110</v>
      </c>
      <c r="AW287" s="40" t="str">
        <f ca="1">IFERROR(__xludf.DUMMYFUNCTION("VLOOKUP($D361,IMPORTRANGE(""1F5N2lheBqU_ssv2fEg7XSiyl0_Jtf24RQubw3IWp7fc"",""'LC-2 BOM'!C2:AF1000""),AB$1,FALSE)"),"WFF LC-2 Carbon Dioxide (CO2) - MP-110")</f>
        <v>WFF LC-2 Carbon Dioxide (CO2) - MP-110</v>
      </c>
      <c r="AX287" s="40" t="str">
        <f ca="1">IFERROR(__xludf.DUMMYFUNCTION("VLOOKUP($D361,IMPORTRANGE(""1F5N2lheBqU_ssv2fEg7XSiyl0_Jtf24RQubw3IWp7fc"",""'LC-2 BOM'!C2:AF1000""),AB$1,FALSE)"),"WFF LC-2 Carbon Dioxide (CO2) - MP-110")</f>
        <v>WFF LC-2 Carbon Dioxide (CO2) - MP-110</v>
      </c>
      <c r="AY287" s="40" t="str">
        <f ca="1">IFERROR(__xludf.DUMMYFUNCTION("VLOOKUP($D361,IMPORTRANGE(""1F5N2lheBqU_ssv2fEg7XSiyl0_Jtf24RQubw3IWp7fc"",""'LC-2 BOM'!C2:AF1000""),AB$1,FALSE)"),"WFF LC-2 Carbon Dioxide (CO2) - MP-110")</f>
        <v>WFF LC-2 Carbon Dioxide (CO2) - MP-110</v>
      </c>
      <c r="AZ287" s="40" t="str">
        <f ca="1">IFERROR(__xludf.DUMMYFUNCTION("VLOOKUP($D361,IMPORTRANGE(""1F5N2lheBqU_ssv2fEg7XSiyl0_Jtf24RQubw3IWp7fc"",""'LC-2 BOM'!C2:AF1000""),AB$1,FALSE)"),"WFF LC-2 Carbon Dioxide (CO2) - MP-110")</f>
        <v>WFF LC-2 Carbon Dioxide (CO2) - MP-110</v>
      </c>
      <c r="BA287" s="40" t="str">
        <f ca="1">IFERROR(__xludf.DUMMYFUNCTION("VLOOKUP($D361,IMPORTRANGE(""1F5N2lheBqU_ssv2fEg7XSiyl0_Jtf24RQubw3IWp7fc"",""'LC-2 BOM'!C2:AF1000""),AB$1,FALSE)"),"WFF LC-2 Carbon Dioxide (CO2) - MP-110")</f>
        <v>WFF LC-2 Carbon Dioxide (CO2) - MP-110</v>
      </c>
    </row>
    <row r="288" spans="1:53" ht="14.25">
      <c r="A288" s="119" t="str">
        <f>CONCATENATE(VLOOKUP(E288,Systems,2,FALSE),"-",VLOOKUP(F288,Subsystems,2,FALSE),"-",VLOOKUP(G288,Components,2,FALSE),"-",VLOOKUP(R288,Metrics,2,FALSE),"-",B288)</f>
        <v>CO2-MN-PRS-Ps-524</v>
      </c>
      <c r="B288" s="100">
        <v>524</v>
      </c>
      <c r="C288" s="99" t="s">
        <v>734</v>
      </c>
      <c r="D288" s="104" t="s">
        <v>735</v>
      </c>
      <c r="E288" s="99" t="s">
        <v>726</v>
      </c>
      <c r="F288" s="99" t="s">
        <v>727</v>
      </c>
      <c r="G288" s="99" t="s">
        <v>177</v>
      </c>
      <c r="H288" s="100" t="s">
        <v>147</v>
      </c>
      <c r="I288" s="100" t="str">
        <f>VLOOKUP(L288,InterfaceCards,2,FALSE)</f>
        <v>N1</v>
      </c>
      <c r="J288" s="39" t="str">
        <f>VLOOKUP(I288,'REF - Interface Cards'!$F$2:$G$11,2,FALSE)</f>
        <v>CB2</v>
      </c>
      <c r="K288" s="267">
        <f>VLOOKUP(L288,InterfaceCards,3,FALSE)</f>
        <v>3</v>
      </c>
      <c r="L288" s="99" t="s">
        <v>260</v>
      </c>
      <c r="M288" s="99">
        <v>3</v>
      </c>
      <c r="N288" s="96" t="s">
        <v>108</v>
      </c>
      <c r="O288" s="99" t="s">
        <v>247</v>
      </c>
      <c r="P288" s="99" t="s">
        <v>335</v>
      </c>
      <c r="Q288" s="99" t="s">
        <v>454</v>
      </c>
      <c r="R288" s="119" t="s">
        <v>178</v>
      </c>
      <c r="S288" s="119" t="s">
        <v>96</v>
      </c>
      <c r="T288" s="100"/>
      <c r="U288" s="205"/>
      <c r="V288" s="205" t="b">
        <v>0</v>
      </c>
      <c r="W288" s="115" t="str">
        <f>CONCATENATE(L288,":",N288)</f>
        <v>AI2:02</v>
      </c>
      <c r="X288" s="40" t="str">
        <f ca="1">IFERROR(__xludf.DUMMYFUNCTION("VLOOKUP($D119,IMPORTRANGE(""1F5N2lheBqU_ssv2fEg7XSiyl0_Jtf24RQubw3IWp7fc"",""'LC-2 BOM'!C2:AF1000""),X$1,FALSE)"),"05C360")</f>
        <v>05C360</v>
      </c>
      <c r="Y288" s="40" t="str">
        <f ca="1">IFERROR(__xludf.DUMMYFUNCTION("VLOOKUP($D370,IMPORTRANGE(""1F5N2lheBqU_ssv2fEg7XSiyl0_Jtf24RQubw3IWp7fc"",""'LC-2 BOM'!C2:AF900""),Y$1,FALSE)"),"Pressure Transducer")</f>
        <v>Pressure Transducer</v>
      </c>
      <c r="Z288" s="40" t="str">
        <f ca="1">IFERROR(__xludf.DUMMYFUNCTION("VLOOKUP($D370,IMPORTRANGE(""1F5N2lheBqU_ssv2fEg7XSiyl0_Jtf24RQubw3IWp7fc"",""'LC-2 BOM'!C2:AF900""),Y$1,FALSE)"),"Pressure Transducer")</f>
        <v>Pressure Transducer</v>
      </c>
      <c r="AA288" s="40" t="str">
        <f ca="1">IFERROR(__xludf.DUMMYFUNCTION("VLOOKUP($D370,IMPORTRANGE(""1F5N2lheBqU_ssv2fEg7XSiyl0_Jtf24RQubw3IWp7fc"",""'LC-2 BOM'!C2:AF900""),Y$1,FALSE)"),"Pressure Transducer")</f>
        <v>Pressure Transducer</v>
      </c>
      <c r="AB288" s="40" t="str">
        <f ca="1">IFERROR(__xludf.DUMMYFUNCTION("VLOOKUP($D370,IMPORTRANGE(""1F5N2lheBqU_ssv2fEg7XSiyl0_Jtf24RQubw3IWp7fc"",""'LC-2 BOM'!C2:AF1000""),AB$1,FALSE)"),"WFF LC-2 Carbon Dioxide (CO2) - MP-110")</f>
        <v>WFF LC-2 Carbon Dioxide (CO2) - MP-110</v>
      </c>
      <c r="AC288" s="40" t="str">
        <f ca="1">IFERROR(__xludf.DUMMYFUNCTION("VLOOKUP($D370,IMPORTRANGE(""1F5N2lheBqU_ssv2fEg7XSiyl0_Jtf24RQubw3IWp7fc"",""'LC-2 BOM'!C2:AF1000""),AB$1,FALSE)"),"WFF LC-2 Carbon Dioxide (CO2) - MP-110")</f>
        <v>WFF LC-2 Carbon Dioxide (CO2) - MP-110</v>
      </c>
      <c r="AD288" s="40" t="str">
        <f ca="1">IFERROR(__xludf.DUMMYFUNCTION("VLOOKUP($D370,IMPORTRANGE(""1F5N2lheBqU_ssv2fEg7XSiyl0_Jtf24RQubw3IWp7fc"",""'LC-2 BOM'!C2:AF1000""),AB$1,FALSE)"),"WFF LC-2 Carbon Dioxide (CO2) - MP-110")</f>
        <v>WFF LC-2 Carbon Dioxide (CO2) - MP-110</v>
      </c>
      <c r="AE288" s="40" t="str">
        <f ca="1">IFERROR(__xludf.DUMMYFUNCTION("VLOOKUP($D370,IMPORTRANGE(""1F5N2lheBqU_ssv2fEg7XSiyl0_Jtf24RQubw3IWp7fc"",""'LC-2 BOM'!C2:AF1000""),AB$1,FALSE)"),"WFF LC-2 Carbon Dioxide (CO2) - MP-110")</f>
        <v>WFF LC-2 Carbon Dioxide (CO2) - MP-110</v>
      </c>
      <c r="AF288" s="40" t="str">
        <f ca="1">IFERROR(__xludf.DUMMYFUNCTION("VLOOKUP($D370,IMPORTRANGE(""1F5N2lheBqU_ssv2fEg7XSiyl0_Jtf24RQubw3IWp7fc"",""'LC-2 BOM'!C2:AF1000""),AB$1,FALSE)"),"WFF LC-2 Carbon Dioxide (CO2) - MP-110")</f>
        <v>WFF LC-2 Carbon Dioxide (CO2) - MP-110</v>
      </c>
      <c r="AG288" s="40" t="str">
        <f ca="1">IFERROR(__xludf.DUMMYFUNCTION("VLOOKUP($D370,IMPORTRANGE(""1F5N2lheBqU_ssv2fEg7XSiyl0_Jtf24RQubw3IWp7fc"",""'LC-2 BOM'!C2:AF1000""),AB$1,FALSE)"),"WFF LC-2 Carbon Dioxide (CO2) - MP-110")</f>
        <v>WFF LC-2 Carbon Dioxide (CO2) - MP-110</v>
      </c>
      <c r="AH288" s="40" t="str">
        <f ca="1">IFERROR(__xludf.DUMMYFUNCTION("VLOOKUP($D370,IMPORTRANGE(""1F5N2lheBqU_ssv2fEg7XSiyl0_Jtf24RQubw3IWp7fc"",""'LC-2 BOM'!C2:AF1000""),AB$1,FALSE)"),"WFF LC-2 Carbon Dioxide (CO2) - MP-110")</f>
        <v>WFF LC-2 Carbon Dioxide (CO2) - MP-110</v>
      </c>
      <c r="AI288" s="40" t="str">
        <f ca="1">IFERROR(__xludf.DUMMYFUNCTION("VLOOKUP($D370,IMPORTRANGE(""1F5N2lheBqU_ssv2fEg7XSiyl0_Jtf24RQubw3IWp7fc"",""'LC-2 BOM'!C2:AF1000""),AB$1,FALSE)"),"WFF LC-2 Carbon Dioxide (CO2) - MP-110")</f>
        <v>WFF LC-2 Carbon Dioxide (CO2) - MP-110</v>
      </c>
      <c r="AJ288" s="40" t="str">
        <f ca="1">IFERROR(__xludf.DUMMYFUNCTION("VLOOKUP($D370,IMPORTRANGE(""1F5N2lheBqU_ssv2fEg7XSiyl0_Jtf24RQubw3IWp7fc"",""'LC-2 BOM'!C2:AF1000""),AB$1,FALSE)"),"WFF LC-2 Carbon Dioxide (CO2) - MP-110")</f>
        <v>WFF LC-2 Carbon Dioxide (CO2) - MP-110</v>
      </c>
      <c r="AK288" s="40" t="str">
        <f ca="1">IFERROR(__xludf.DUMMYFUNCTION("VLOOKUP($D370,IMPORTRANGE(""1F5N2lheBqU_ssv2fEg7XSiyl0_Jtf24RQubw3IWp7fc"",""'LC-2 BOM'!C2:AF1000""),AB$1,FALSE)"),"WFF LC-2 Carbon Dioxide (CO2) - MP-110")</f>
        <v>WFF LC-2 Carbon Dioxide (CO2) - MP-110</v>
      </c>
      <c r="AL288" s="40" t="str">
        <f ca="1">IFERROR(__xludf.DUMMYFUNCTION("VLOOKUP($D370,IMPORTRANGE(""1F5N2lheBqU_ssv2fEg7XSiyl0_Jtf24RQubw3IWp7fc"",""'LC-2 BOM'!C2:AF1000""),AB$1,FALSE)"),"WFF LC-2 Carbon Dioxide (CO2) - MP-110")</f>
        <v>WFF LC-2 Carbon Dioxide (CO2) - MP-110</v>
      </c>
      <c r="AM288" s="40" t="str">
        <f ca="1">IFERROR(__xludf.DUMMYFUNCTION("VLOOKUP($D370,IMPORTRANGE(""1F5N2lheBqU_ssv2fEg7XSiyl0_Jtf24RQubw3IWp7fc"",""'LC-2 BOM'!C2:AF1000""),AB$1,FALSE)"),"WFF LC-2 Carbon Dioxide (CO2) - MP-110")</f>
        <v>WFF LC-2 Carbon Dioxide (CO2) - MP-110</v>
      </c>
      <c r="AN288" s="40" t="str">
        <f ca="1">IFERROR(__xludf.DUMMYFUNCTION("VLOOKUP($D370,IMPORTRANGE(""1F5N2lheBqU_ssv2fEg7XSiyl0_Jtf24RQubw3IWp7fc"",""'LC-2 BOM'!C2:AF1000""),AB$1,FALSE)"),"WFF LC-2 Carbon Dioxide (CO2) - MP-110")</f>
        <v>WFF LC-2 Carbon Dioxide (CO2) - MP-110</v>
      </c>
      <c r="AO288" s="40" t="str">
        <f ca="1">IFERROR(__xludf.DUMMYFUNCTION("VLOOKUP($D370,IMPORTRANGE(""1F5N2lheBqU_ssv2fEg7XSiyl0_Jtf24RQubw3IWp7fc"",""'LC-2 BOM'!C2:AF1000""),AB$1,FALSE)"),"WFF LC-2 Carbon Dioxide (CO2) - MP-110")</f>
        <v>WFF LC-2 Carbon Dioxide (CO2) - MP-110</v>
      </c>
      <c r="AP288" s="40" t="str">
        <f ca="1">IFERROR(__xludf.DUMMYFUNCTION("VLOOKUP($D370,IMPORTRANGE(""1F5N2lheBqU_ssv2fEg7XSiyl0_Jtf24RQubw3IWp7fc"",""'LC-2 BOM'!C2:AF1000""),AB$1,FALSE)"),"WFF LC-2 Carbon Dioxide (CO2) - MP-110")</f>
        <v>WFF LC-2 Carbon Dioxide (CO2) - MP-110</v>
      </c>
      <c r="AQ288" s="40" t="str">
        <f ca="1">IFERROR(__xludf.DUMMYFUNCTION("VLOOKUP($D370,IMPORTRANGE(""1F5N2lheBqU_ssv2fEg7XSiyl0_Jtf24RQubw3IWp7fc"",""'LC-2 BOM'!C2:AF1000""),AB$1,FALSE)"),"WFF LC-2 Carbon Dioxide (CO2) - MP-110")</f>
        <v>WFF LC-2 Carbon Dioxide (CO2) - MP-110</v>
      </c>
      <c r="AR288" s="40" t="str">
        <f ca="1">IFERROR(__xludf.DUMMYFUNCTION("VLOOKUP($D370,IMPORTRANGE(""1F5N2lheBqU_ssv2fEg7XSiyl0_Jtf24RQubw3IWp7fc"",""'LC-2 BOM'!C2:AF1000""),AB$1,FALSE)"),"WFF LC-2 Carbon Dioxide (CO2) - MP-110")</f>
        <v>WFF LC-2 Carbon Dioxide (CO2) - MP-110</v>
      </c>
      <c r="AS288" s="40" t="str">
        <f ca="1">IFERROR(__xludf.DUMMYFUNCTION("VLOOKUP($D370,IMPORTRANGE(""1F5N2lheBqU_ssv2fEg7XSiyl0_Jtf24RQubw3IWp7fc"",""'LC-2 BOM'!C2:AF1000""),AB$1,FALSE)"),"WFF LC-2 Carbon Dioxide (CO2) - MP-110")</f>
        <v>WFF LC-2 Carbon Dioxide (CO2) - MP-110</v>
      </c>
      <c r="AT288" s="40" t="str">
        <f ca="1">IFERROR(__xludf.DUMMYFUNCTION("VLOOKUP($D370,IMPORTRANGE(""1F5N2lheBqU_ssv2fEg7XSiyl0_Jtf24RQubw3IWp7fc"",""'LC-2 BOM'!C2:AF1000""),AB$1,FALSE)"),"WFF LC-2 Carbon Dioxide (CO2) - MP-110")</f>
        <v>WFF LC-2 Carbon Dioxide (CO2) - MP-110</v>
      </c>
      <c r="AU288" s="40" t="str">
        <f ca="1">IFERROR(__xludf.DUMMYFUNCTION("VLOOKUP($D370,IMPORTRANGE(""1F5N2lheBqU_ssv2fEg7XSiyl0_Jtf24RQubw3IWp7fc"",""'LC-2 BOM'!C2:AF1000""),AB$1,FALSE)"),"WFF LC-2 Carbon Dioxide (CO2) - MP-110")</f>
        <v>WFF LC-2 Carbon Dioxide (CO2) - MP-110</v>
      </c>
      <c r="AV288" s="40" t="str">
        <f ca="1">IFERROR(__xludf.DUMMYFUNCTION("VLOOKUP($D370,IMPORTRANGE(""1F5N2lheBqU_ssv2fEg7XSiyl0_Jtf24RQubw3IWp7fc"",""'LC-2 BOM'!C2:AF1000""),AB$1,FALSE)"),"WFF LC-2 Carbon Dioxide (CO2) - MP-110")</f>
        <v>WFF LC-2 Carbon Dioxide (CO2) - MP-110</v>
      </c>
      <c r="AW288" s="40" t="str">
        <f ca="1">IFERROR(__xludf.DUMMYFUNCTION("VLOOKUP($D370,IMPORTRANGE(""1F5N2lheBqU_ssv2fEg7XSiyl0_Jtf24RQubw3IWp7fc"",""'LC-2 BOM'!C2:AF1000""),AB$1,FALSE)"),"WFF LC-2 Carbon Dioxide (CO2) - MP-110")</f>
        <v>WFF LC-2 Carbon Dioxide (CO2) - MP-110</v>
      </c>
      <c r="AX288" s="40" t="str">
        <f ca="1">IFERROR(__xludf.DUMMYFUNCTION("VLOOKUP($D370,IMPORTRANGE(""1F5N2lheBqU_ssv2fEg7XSiyl0_Jtf24RQubw3IWp7fc"",""'LC-2 BOM'!C2:AF1000""),AB$1,FALSE)"),"WFF LC-2 Carbon Dioxide (CO2) - MP-110")</f>
        <v>WFF LC-2 Carbon Dioxide (CO2) - MP-110</v>
      </c>
      <c r="AY288" s="40" t="str">
        <f ca="1">IFERROR(__xludf.DUMMYFUNCTION("VLOOKUP($D370,IMPORTRANGE(""1F5N2lheBqU_ssv2fEg7XSiyl0_Jtf24RQubw3IWp7fc"",""'LC-2 BOM'!C2:AF1000""),AB$1,FALSE)"),"WFF LC-2 Carbon Dioxide (CO2) - MP-110")</f>
        <v>WFF LC-2 Carbon Dioxide (CO2) - MP-110</v>
      </c>
      <c r="AZ288" s="40" t="str">
        <f ca="1">IFERROR(__xludf.DUMMYFUNCTION("VLOOKUP($D370,IMPORTRANGE(""1F5N2lheBqU_ssv2fEg7XSiyl0_Jtf24RQubw3IWp7fc"",""'LC-2 BOM'!C2:AF1000""),AB$1,FALSE)"),"WFF LC-2 Carbon Dioxide (CO2) - MP-110")</f>
        <v>WFF LC-2 Carbon Dioxide (CO2) - MP-110</v>
      </c>
      <c r="BA288" s="40" t="str">
        <f ca="1">IFERROR(__xludf.DUMMYFUNCTION("VLOOKUP($D370,IMPORTRANGE(""1F5N2lheBqU_ssv2fEg7XSiyl0_Jtf24RQubw3IWp7fc"",""'LC-2 BOM'!C2:AF1000""),AB$1,FALSE)"),"WFF LC-2 Carbon Dioxide (CO2) - MP-110")</f>
        <v>WFF LC-2 Carbon Dioxide (CO2) - MP-110</v>
      </c>
    </row>
    <row r="289" spans="1:53" ht="14.25">
      <c r="A289" s="119" t="str">
        <f>CONCATENATE(VLOOKUP(E289,Systems,2,FALSE),"-",VLOOKUP(F289,Subsystems,2,FALSE),"-",VLOOKUP(G289,Components,2,FALSE),"-",VLOOKUP(R289,Metrics,2,FALSE),"-",B289)</f>
        <v>IGN-CH4-DVL-B-286</v>
      </c>
      <c r="B289" s="100">
        <v>286</v>
      </c>
      <c r="C289" s="99" t="s">
        <v>736</v>
      </c>
      <c r="D289" s="103" t="s">
        <v>737</v>
      </c>
      <c r="E289" s="99" t="s">
        <v>536</v>
      </c>
      <c r="F289" s="99" t="s">
        <v>546</v>
      </c>
      <c r="G289" s="99" t="s">
        <v>101</v>
      </c>
      <c r="H289" s="100" t="s">
        <v>102</v>
      </c>
      <c r="I289" s="100" t="str">
        <f>VLOOKUP(L289,InterfaceCards,2,FALSE)</f>
        <v>C1</v>
      </c>
      <c r="J289" s="39" t="str">
        <f>VLOOKUP(I289,'REF - Interface Cards'!$F$2:$G$11,2,FALSE)</f>
        <v>CB1</v>
      </c>
      <c r="K289" s="100">
        <f>VLOOKUP(L289,InterfaceCards,3,FALSE)</f>
        <v>2</v>
      </c>
      <c r="L289" s="99" t="s">
        <v>553</v>
      </c>
      <c r="M289" s="99">
        <v>24</v>
      </c>
      <c r="N289" s="75">
        <v>20</v>
      </c>
      <c r="O289" s="100" t="s">
        <v>247</v>
      </c>
      <c r="P289" s="100" t="s">
        <v>458</v>
      </c>
      <c r="Q289" s="100" t="s">
        <v>459</v>
      </c>
      <c r="R289" s="268" t="s">
        <v>105</v>
      </c>
      <c r="S289" s="119" t="s">
        <v>96</v>
      </c>
      <c r="T289" s="264"/>
      <c r="U289" s="115"/>
      <c r="V289" s="115" t="b">
        <v>0</v>
      </c>
      <c r="W289" s="115" t="str">
        <f>CONCATENATE(L289,":",N289)</f>
        <v>DO2:20</v>
      </c>
      <c r="X289" s="40" t="str">
        <f ca="1">IFERROR(__xludf.DUMMYFUNCTION("VLOOKUP($D4,IMPORTRANGE(""1F5N2lheBqU_ssv2fEg7XSiyl0_Jtf24RQubw3IWp7fc"",""'LC-2 BOM'!C2:AF1000""),X$1,FALSE)"),"S13.2")</f>
        <v>S13.2</v>
      </c>
      <c r="Y289" s="40" t="str">
        <f ca="1">IFERROR(__xludf.DUMMYFUNCTION("VLOOKUP($D43,IMPORTRANGE(""1F5N2lheBqU_ssv2fEg7XSiyl0_Jtf24RQubw3IWp7fc"",""'LC-2 BOM'!C2:AF900""),Y$1,FALSE)"),"Solenoid Valve")</f>
        <v>Solenoid Valve</v>
      </c>
      <c r="Z289" s="40" t="str">
        <f ca="1">IFERROR(__xludf.DUMMYFUNCTION("VLOOKUP($D43,IMPORTRANGE(""1F5N2lheBqU_ssv2fEg7XSiyl0_Jtf24RQubw3IWp7fc"",""'LC-2 BOM'!C2:AF900""),Y$1,FALSE)"),"Solenoid Valve")</f>
        <v>Solenoid Valve</v>
      </c>
      <c r="AA289" s="40" t="str">
        <f ca="1">IFERROR(__xludf.DUMMYFUNCTION("VLOOKUP($D43,IMPORTRANGE(""1F5N2lheBqU_ssv2fEg7XSiyl0_Jtf24RQubw3IWp7fc"",""'LC-2 BOM'!C2:AF900""),Y$1,FALSE)"),"Solenoid Valve")</f>
        <v>Solenoid Valve</v>
      </c>
      <c r="AB289" s="40" t="str">
        <f ca="1">IFERROR(__xludf.DUMMYFUNCTION("VLOOKUP($D43,IMPORTRANGE(""1F5N2lheBqU_ssv2fEg7XSiyl0_Jtf24RQubw3IWp7fc"",""'LC-2 BOM'!C2:AF1000""),AB$1,FALSE)"),"WFF LC-2 Methane (CH4) - MP-107")</f>
        <v>WFF LC-2 Methane (CH4) - MP-107</v>
      </c>
      <c r="AC289" s="40" t="str">
        <f ca="1">IFERROR(__xludf.DUMMYFUNCTION("VLOOKUP($D43,IMPORTRANGE(""1F5N2lheBqU_ssv2fEg7XSiyl0_Jtf24RQubw3IWp7fc"",""'LC-2 BOM'!C2:AF1000""),AB$1,FALSE)"),"WFF LC-2 Methane (CH4) - MP-107")</f>
        <v>WFF LC-2 Methane (CH4) - MP-107</v>
      </c>
      <c r="AD289" s="40" t="str">
        <f ca="1">IFERROR(__xludf.DUMMYFUNCTION("VLOOKUP($D43,IMPORTRANGE(""1F5N2lheBqU_ssv2fEg7XSiyl0_Jtf24RQubw3IWp7fc"",""'LC-2 BOM'!C2:AF1000""),AB$1,FALSE)"),"WFF LC-2 Methane (CH4) - MP-107")</f>
        <v>WFF LC-2 Methane (CH4) - MP-107</v>
      </c>
      <c r="AE289" s="40" t="str">
        <f ca="1">IFERROR(__xludf.DUMMYFUNCTION("VLOOKUP($D43,IMPORTRANGE(""1F5N2lheBqU_ssv2fEg7XSiyl0_Jtf24RQubw3IWp7fc"",""'LC-2 BOM'!C2:AF1000""),AB$1,FALSE)"),"WFF LC-2 Methane (CH4) - MP-107")</f>
        <v>WFF LC-2 Methane (CH4) - MP-107</v>
      </c>
      <c r="AF289" s="40" t="str">
        <f ca="1">IFERROR(__xludf.DUMMYFUNCTION("VLOOKUP($D43,IMPORTRANGE(""1F5N2lheBqU_ssv2fEg7XSiyl0_Jtf24RQubw3IWp7fc"",""'LC-2 BOM'!C2:AF1000""),AB$1,FALSE)"),"WFF LC-2 Methane (CH4) - MP-107")</f>
        <v>WFF LC-2 Methane (CH4) - MP-107</v>
      </c>
      <c r="AG289" s="40" t="str">
        <f ca="1">IFERROR(__xludf.DUMMYFUNCTION("VLOOKUP($D43,IMPORTRANGE(""1F5N2lheBqU_ssv2fEg7XSiyl0_Jtf24RQubw3IWp7fc"",""'LC-2 BOM'!C2:AF1000""),AB$1,FALSE)"),"WFF LC-2 Methane (CH4) - MP-107")</f>
        <v>WFF LC-2 Methane (CH4) - MP-107</v>
      </c>
      <c r="AH289" s="40" t="str">
        <f ca="1">IFERROR(__xludf.DUMMYFUNCTION("VLOOKUP($D43,IMPORTRANGE(""1F5N2lheBqU_ssv2fEg7XSiyl0_Jtf24RQubw3IWp7fc"",""'LC-2 BOM'!C2:AF1000""),AB$1,FALSE)"),"WFF LC-2 Methane (CH4) - MP-107")</f>
        <v>WFF LC-2 Methane (CH4) - MP-107</v>
      </c>
      <c r="AI289" s="40" t="str">
        <f ca="1">IFERROR(__xludf.DUMMYFUNCTION("VLOOKUP($D43,IMPORTRANGE(""1F5N2lheBqU_ssv2fEg7XSiyl0_Jtf24RQubw3IWp7fc"",""'LC-2 BOM'!C2:AF1000""),AB$1,FALSE)"),"WFF LC-2 Methane (CH4) - MP-107")</f>
        <v>WFF LC-2 Methane (CH4) - MP-107</v>
      </c>
      <c r="AJ289" s="40" t="str">
        <f ca="1">IFERROR(__xludf.DUMMYFUNCTION("VLOOKUP($D43,IMPORTRANGE(""1F5N2lheBqU_ssv2fEg7XSiyl0_Jtf24RQubw3IWp7fc"",""'LC-2 BOM'!C2:AF1000""),AB$1,FALSE)"),"WFF LC-2 Methane (CH4) - MP-107")</f>
        <v>WFF LC-2 Methane (CH4) - MP-107</v>
      </c>
      <c r="AK289" s="40" t="str">
        <f ca="1">IFERROR(__xludf.DUMMYFUNCTION("VLOOKUP($D43,IMPORTRANGE(""1F5N2lheBqU_ssv2fEg7XSiyl0_Jtf24RQubw3IWp7fc"",""'LC-2 BOM'!C2:AF1000""),AB$1,FALSE)"),"WFF LC-2 Methane (CH4) - MP-107")</f>
        <v>WFF LC-2 Methane (CH4) - MP-107</v>
      </c>
      <c r="AL289" s="40" t="str">
        <f ca="1">IFERROR(__xludf.DUMMYFUNCTION("VLOOKUP($D43,IMPORTRANGE(""1F5N2lheBqU_ssv2fEg7XSiyl0_Jtf24RQubw3IWp7fc"",""'LC-2 BOM'!C2:AF1000""),AB$1,FALSE)"),"WFF LC-2 Methane (CH4) - MP-107")</f>
        <v>WFF LC-2 Methane (CH4) - MP-107</v>
      </c>
      <c r="AM289" s="40" t="str">
        <f ca="1">IFERROR(__xludf.DUMMYFUNCTION("VLOOKUP($D43,IMPORTRANGE(""1F5N2lheBqU_ssv2fEg7XSiyl0_Jtf24RQubw3IWp7fc"",""'LC-2 BOM'!C2:AF1000""),AB$1,FALSE)"),"WFF LC-2 Methane (CH4) - MP-107")</f>
        <v>WFF LC-2 Methane (CH4) - MP-107</v>
      </c>
      <c r="AN289" s="40" t="str">
        <f ca="1">IFERROR(__xludf.DUMMYFUNCTION("VLOOKUP($D43,IMPORTRANGE(""1F5N2lheBqU_ssv2fEg7XSiyl0_Jtf24RQubw3IWp7fc"",""'LC-2 BOM'!C2:AF1000""),AB$1,FALSE)"),"WFF LC-2 Methane (CH4) - MP-107")</f>
        <v>WFF LC-2 Methane (CH4) - MP-107</v>
      </c>
      <c r="AO289" s="40" t="str">
        <f ca="1">IFERROR(__xludf.DUMMYFUNCTION("VLOOKUP($D43,IMPORTRANGE(""1F5N2lheBqU_ssv2fEg7XSiyl0_Jtf24RQubw3IWp7fc"",""'LC-2 BOM'!C2:AF1000""),AB$1,FALSE)"),"WFF LC-2 Methane (CH4) - MP-107")</f>
        <v>WFF LC-2 Methane (CH4) - MP-107</v>
      </c>
      <c r="AP289" s="40" t="str">
        <f ca="1">IFERROR(__xludf.DUMMYFUNCTION("VLOOKUP($D43,IMPORTRANGE(""1F5N2lheBqU_ssv2fEg7XSiyl0_Jtf24RQubw3IWp7fc"",""'LC-2 BOM'!C2:AF1000""),AB$1,FALSE)"),"WFF LC-2 Methane (CH4) - MP-107")</f>
        <v>WFF LC-2 Methane (CH4) - MP-107</v>
      </c>
      <c r="AQ289" s="40" t="str">
        <f ca="1">IFERROR(__xludf.DUMMYFUNCTION("VLOOKUP($D43,IMPORTRANGE(""1F5N2lheBqU_ssv2fEg7XSiyl0_Jtf24RQubw3IWp7fc"",""'LC-2 BOM'!C2:AF1000""),AB$1,FALSE)"),"WFF LC-2 Methane (CH4) - MP-107")</f>
        <v>WFF LC-2 Methane (CH4) - MP-107</v>
      </c>
      <c r="AR289" s="40" t="str">
        <f ca="1">IFERROR(__xludf.DUMMYFUNCTION("VLOOKUP($D43,IMPORTRANGE(""1F5N2lheBqU_ssv2fEg7XSiyl0_Jtf24RQubw3IWp7fc"",""'LC-2 BOM'!C2:AF1000""),AB$1,FALSE)"),"WFF LC-2 Methane (CH4) - MP-107")</f>
        <v>WFF LC-2 Methane (CH4) - MP-107</v>
      </c>
      <c r="AS289" s="40" t="str">
        <f ca="1">IFERROR(__xludf.DUMMYFUNCTION("VLOOKUP($D43,IMPORTRANGE(""1F5N2lheBqU_ssv2fEg7XSiyl0_Jtf24RQubw3IWp7fc"",""'LC-2 BOM'!C2:AF1000""),AB$1,FALSE)"),"WFF LC-2 Methane (CH4) - MP-107")</f>
        <v>WFF LC-2 Methane (CH4) - MP-107</v>
      </c>
      <c r="AT289" s="40" t="str">
        <f ca="1">IFERROR(__xludf.DUMMYFUNCTION("VLOOKUP($D43,IMPORTRANGE(""1F5N2lheBqU_ssv2fEg7XSiyl0_Jtf24RQubw3IWp7fc"",""'LC-2 BOM'!C2:AF1000""),AB$1,FALSE)"),"WFF LC-2 Methane (CH4) - MP-107")</f>
        <v>WFF LC-2 Methane (CH4) - MP-107</v>
      </c>
      <c r="AU289" s="40" t="str">
        <f ca="1">IFERROR(__xludf.DUMMYFUNCTION("VLOOKUP($D43,IMPORTRANGE(""1F5N2lheBqU_ssv2fEg7XSiyl0_Jtf24RQubw3IWp7fc"",""'LC-2 BOM'!C2:AF1000""),AB$1,FALSE)"),"WFF LC-2 Methane (CH4) - MP-107")</f>
        <v>WFF LC-2 Methane (CH4) - MP-107</v>
      </c>
      <c r="AV289" s="40" t="str">
        <f ca="1">IFERROR(__xludf.DUMMYFUNCTION("VLOOKUP($D43,IMPORTRANGE(""1F5N2lheBqU_ssv2fEg7XSiyl0_Jtf24RQubw3IWp7fc"",""'LC-2 BOM'!C2:AF1000""),AB$1,FALSE)"),"WFF LC-2 Methane (CH4) - MP-107")</f>
        <v>WFF LC-2 Methane (CH4) - MP-107</v>
      </c>
      <c r="AW289" s="40" t="str">
        <f ca="1">IFERROR(__xludf.DUMMYFUNCTION("VLOOKUP($D43,IMPORTRANGE(""1F5N2lheBqU_ssv2fEg7XSiyl0_Jtf24RQubw3IWp7fc"",""'LC-2 BOM'!C2:AF1000""),AB$1,FALSE)"),"WFF LC-2 Methane (CH4) - MP-107")</f>
        <v>WFF LC-2 Methane (CH4) - MP-107</v>
      </c>
      <c r="AX289" s="40" t="str">
        <f ca="1">IFERROR(__xludf.DUMMYFUNCTION("VLOOKUP($D43,IMPORTRANGE(""1F5N2lheBqU_ssv2fEg7XSiyl0_Jtf24RQubw3IWp7fc"",""'LC-2 BOM'!C2:AF1000""),AB$1,FALSE)"),"WFF LC-2 Methane (CH4) - MP-107")</f>
        <v>WFF LC-2 Methane (CH4) - MP-107</v>
      </c>
      <c r="AY289" s="40" t="str">
        <f ca="1">IFERROR(__xludf.DUMMYFUNCTION("VLOOKUP($D43,IMPORTRANGE(""1F5N2lheBqU_ssv2fEg7XSiyl0_Jtf24RQubw3IWp7fc"",""'LC-2 BOM'!C2:AF1000""),AB$1,FALSE)"),"WFF LC-2 Methane (CH4) - MP-107")</f>
        <v>WFF LC-2 Methane (CH4) - MP-107</v>
      </c>
      <c r="AZ289" s="40" t="str">
        <f ca="1">IFERROR(__xludf.DUMMYFUNCTION("VLOOKUP($D43,IMPORTRANGE(""1F5N2lheBqU_ssv2fEg7XSiyl0_Jtf24RQubw3IWp7fc"",""'LC-2 BOM'!C2:AF1000""),AB$1,FALSE)"),"WFF LC-2 Methane (CH4) - MP-107")</f>
        <v>WFF LC-2 Methane (CH4) - MP-107</v>
      </c>
      <c r="BA289" s="40" t="str">
        <f ca="1">IFERROR(__xludf.DUMMYFUNCTION("VLOOKUP($D43,IMPORTRANGE(""1F5N2lheBqU_ssv2fEg7XSiyl0_Jtf24RQubw3IWp7fc"",""'LC-2 BOM'!C2:AF1000""),AB$1,FALSE)"),"WFF LC-2 Methane (CH4) - MP-107")</f>
        <v>WFF LC-2 Methane (CH4) - MP-107</v>
      </c>
    </row>
    <row r="290" spans="1:53" ht="14.25">
      <c r="A290" s="119" t="str">
        <f>CONCATENATE(VLOOKUP(E290,Systems,2,FALSE),"-",VLOOKUP(F290,Subsystems,2,FALSE),"-",VLOOKUP(G290,Components,2,FALSE),"-",VLOOKUP(R290,Metrics,2,FALSE),"-",B290)</f>
        <v>IGN-CH4-DVL-B-282</v>
      </c>
      <c r="B290" s="100">
        <v>282</v>
      </c>
      <c r="C290" s="99" t="s">
        <v>738</v>
      </c>
      <c r="D290" s="104" t="s">
        <v>739</v>
      </c>
      <c r="E290" s="99" t="s">
        <v>536</v>
      </c>
      <c r="F290" s="99" t="s">
        <v>546</v>
      </c>
      <c r="G290" s="99" t="s">
        <v>101</v>
      </c>
      <c r="H290" s="100" t="s">
        <v>102</v>
      </c>
      <c r="I290" s="100" t="str">
        <f>VLOOKUP(L290,InterfaceCards,2,FALSE)</f>
        <v>C1</v>
      </c>
      <c r="J290" s="39" t="str">
        <f>VLOOKUP(I290,'REF - Interface Cards'!$F$2:$G$11,2,FALSE)</f>
        <v>CB1</v>
      </c>
      <c r="K290" s="100">
        <f>VLOOKUP(L290,InterfaceCards,3,FALSE)</f>
        <v>2</v>
      </c>
      <c r="L290" s="99" t="s">
        <v>553</v>
      </c>
      <c r="M290" s="99">
        <v>21</v>
      </c>
      <c r="N290" s="75">
        <v>17</v>
      </c>
      <c r="O290" s="100" t="s">
        <v>247</v>
      </c>
      <c r="P290" s="100" t="s">
        <v>313</v>
      </c>
      <c r="Q290" s="100" t="s">
        <v>338</v>
      </c>
      <c r="R290" s="268" t="s">
        <v>105</v>
      </c>
      <c r="S290" s="119" t="s">
        <v>96</v>
      </c>
      <c r="T290" s="264"/>
      <c r="U290" s="115"/>
      <c r="V290" s="115" t="b">
        <v>0</v>
      </c>
      <c r="W290" s="115" t="str">
        <f>CONCATENATE(L290,":",N290)</f>
        <v>DO2:17</v>
      </c>
      <c r="X290" s="40" t="str">
        <f ca="1">IFERROR(__xludf.DUMMYFUNCTION("VLOOKUP($D4,IMPORTRANGE(""1F5N2lheBqU_ssv2fEg7XSiyl0_Jtf24RQubw3IWp7fc"",""'LC-2 BOM'!C2:AF1000""),X$1,FALSE)"),"S13.2")</f>
        <v>S13.2</v>
      </c>
      <c r="Y290" s="40" t="str">
        <f ca="1">IFERROR(__xludf.DUMMYFUNCTION("VLOOKUP($D40,IMPORTRANGE(""1zGeY54V42y3h6ga3LEauokEcjIAfHuNXKCYKLfLWtMI"",""'LC-2 BOM'!C2:AF900""),Y$1,FALSE)"),"Solenoid Valve")</f>
        <v>Solenoid Valve</v>
      </c>
      <c r="Z290" s="40" t="str">
        <f ca="1">IFERROR(__xludf.DUMMYFUNCTION("VLOOKUP($D40,IMPORTRANGE(""1zGeY54V42y3h6ga3LEauokEcjIAfHuNXKCYKLfLWtMI"",""'LC-2 BOM'!C2:AF900""),Y$1,FALSE)"),"Solenoid Valve")</f>
        <v>Solenoid Valve</v>
      </c>
      <c r="AA290" s="40" t="str">
        <f ca="1">IFERROR(__xludf.DUMMYFUNCTION("VLOOKUP($D40,IMPORTRANGE(""1zGeY54V42y3h6ga3LEauokEcjIAfHuNXKCYKLfLWtMI"",""'LC-2 BOM'!C2:AF900""),Y$1,FALSE)"),"Solenoid Valve")</f>
        <v>Solenoid Valve</v>
      </c>
      <c r="AB290" s="40" t="str">
        <f ca="1">IFERROR(__xludf.DUMMYFUNCTION("VLOOKUP($D40,IMPORTRANGE(""1F5N2lheBqU_ssv2fEg7XSiyl0_Jtf24RQubw3IWp7fc"",""'LC-2 BOM'!C2:AF1000""),AB$1,FALSE)"),"WFF LC-2 Methane (CH4) - MP-107")</f>
        <v>WFF LC-2 Methane (CH4) - MP-107</v>
      </c>
      <c r="AC290" s="40" t="str">
        <f ca="1">IFERROR(__xludf.DUMMYFUNCTION("VLOOKUP($D40,IMPORTRANGE(""1F5N2lheBqU_ssv2fEg7XSiyl0_Jtf24RQubw3IWp7fc"",""'LC-2 BOM'!C2:AF1000""),AB$1,FALSE)"),"WFF LC-2 Methane (CH4) - MP-107")</f>
        <v>WFF LC-2 Methane (CH4) - MP-107</v>
      </c>
      <c r="AD290" s="40" t="str">
        <f ca="1">IFERROR(__xludf.DUMMYFUNCTION("VLOOKUP($D40,IMPORTRANGE(""1F5N2lheBqU_ssv2fEg7XSiyl0_Jtf24RQubw3IWp7fc"",""'LC-2 BOM'!C2:AF1000""),AB$1,FALSE)"),"WFF LC-2 Methane (CH4) - MP-107")</f>
        <v>WFF LC-2 Methane (CH4) - MP-107</v>
      </c>
      <c r="AE290" s="40" t="str">
        <f ca="1">IFERROR(__xludf.DUMMYFUNCTION("VLOOKUP($D40,IMPORTRANGE(""1F5N2lheBqU_ssv2fEg7XSiyl0_Jtf24RQubw3IWp7fc"",""'LC-2 BOM'!C2:AF1000""),AB$1,FALSE)"),"WFF LC-2 Methane (CH4) - MP-107")</f>
        <v>WFF LC-2 Methane (CH4) - MP-107</v>
      </c>
      <c r="AF290" s="40" t="str">
        <f ca="1">IFERROR(__xludf.DUMMYFUNCTION("VLOOKUP($D40,IMPORTRANGE(""1F5N2lheBqU_ssv2fEg7XSiyl0_Jtf24RQubw3IWp7fc"",""'LC-2 BOM'!C2:AF1000""),AB$1,FALSE)"),"WFF LC-2 Methane (CH4) - MP-107")</f>
        <v>WFF LC-2 Methane (CH4) - MP-107</v>
      </c>
      <c r="AG290" s="40" t="str">
        <f ca="1">IFERROR(__xludf.DUMMYFUNCTION("VLOOKUP($D40,IMPORTRANGE(""1F5N2lheBqU_ssv2fEg7XSiyl0_Jtf24RQubw3IWp7fc"",""'LC-2 BOM'!C2:AF1000""),AB$1,FALSE)"),"WFF LC-2 Methane (CH4) - MP-107")</f>
        <v>WFF LC-2 Methane (CH4) - MP-107</v>
      </c>
      <c r="AH290" s="40" t="str">
        <f ca="1">IFERROR(__xludf.DUMMYFUNCTION("VLOOKUP($D40,IMPORTRANGE(""1F5N2lheBqU_ssv2fEg7XSiyl0_Jtf24RQubw3IWp7fc"",""'LC-2 BOM'!C2:AF1000""),AB$1,FALSE)"),"WFF LC-2 Methane (CH4) - MP-107")</f>
        <v>WFF LC-2 Methane (CH4) - MP-107</v>
      </c>
      <c r="AI290" s="40" t="str">
        <f ca="1">IFERROR(__xludf.DUMMYFUNCTION("VLOOKUP($D40,IMPORTRANGE(""1F5N2lheBqU_ssv2fEg7XSiyl0_Jtf24RQubw3IWp7fc"",""'LC-2 BOM'!C2:AF1000""),AB$1,FALSE)"),"WFF LC-2 Methane (CH4) - MP-107")</f>
        <v>WFF LC-2 Methane (CH4) - MP-107</v>
      </c>
      <c r="AJ290" s="40" t="str">
        <f ca="1">IFERROR(__xludf.DUMMYFUNCTION("VLOOKUP($D40,IMPORTRANGE(""1F5N2lheBqU_ssv2fEg7XSiyl0_Jtf24RQubw3IWp7fc"",""'LC-2 BOM'!C2:AF1000""),AB$1,FALSE)"),"WFF LC-2 Methane (CH4) - MP-107")</f>
        <v>WFF LC-2 Methane (CH4) - MP-107</v>
      </c>
      <c r="AK290" s="40" t="str">
        <f ca="1">IFERROR(__xludf.DUMMYFUNCTION("VLOOKUP($D40,IMPORTRANGE(""1F5N2lheBqU_ssv2fEg7XSiyl0_Jtf24RQubw3IWp7fc"",""'LC-2 BOM'!C2:AF1000""),AB$1,FALSE)"),"WFF LC-2 Methane (CH4) - MP-107")</f>
        <v>WFF LC-2 Methane (CH4) - MP-107</v>
      </c>
      <c r="AL290" s="40" t="str">
        <f ca="1">IFERROR(__xludf.DUMMYFUNCTION("VLOOKUP($D40,IMPORTRANGE(""1F5N2lheBqU_ssv2fEg7XSiyl0_Jtf24RQubw3IWp7fc"",""'LC-2 BOM'!C2:AF1000""),AB$1,FALSE)"),"WFF LC-2 Methane (CH4) - MP-107")</f>
        <v>WFF LC-2 Methane (CH4) - MP-107</v>
      </c>
      <c r="AM290" s="40" t="str">
        <f ca="1">IFERROR(__xludf.DUMMYFUNCTION("VLOOKUP($D40,IMPORTRANGE(""1F5N2lheBqU_ssv2fEg7XSiyl0_Jtf24RQubw3IWp7fc"",""'LC-2 BOM'!C2:AF1000""),AB$1,FALSE)"),"WFF LC-2 Methane (CH4) - MP-107")</f>
        <v>WFF LC-2 Methane (CH4) - MP-107</v>
      </c>
      <c r="AN290" s="40" t="str">
        <f ca="1">IFERROR(__xludf.DUMMYFUNCTION("VLOOKUP($D40,IMPORTRANGE(""1F5N2lheBqU_ssv2fEg7XSiyl0_Jtf24RQubw3IWp7fc"",""'LC-2 BOM'!C2:AF1000""),AB$1,FALSE)"),"WFF LC-2 Methane (CH4) - MP-107")</f>
        <v>WFF LC-2 Methane (CH4) - MP-107</v>
      </c>
      <c r="AO290" s="40" t="str">
        <f ca="1">IFERROR(__xludf.DUMMYFUNCTION("VLOOKUP($D40,IMPORTRANGE(""1F5N2lheBqU_ssv2fEg7XSiyl0_Jtf24RQubw3IWp7fc"",""'LC-2 BOM'!C2:AF1000""),AB$1,FALSE)"),"WFF LC-2 Methane (CH4) - MP-107")</f>
        <v>WFF LC-2 Methane (CH4) - MP-107</v>
      </c>
      <c r="AP290" s="40" t="str">
        <f ca="1">IFERROR(__xludf.DUMMYFUNCTION("VLOOKUP($D40,IMPORTRANGE(""1F5N2lheBqU_ssv2fEg7XSiyl0_Jtf24RQubw3IWp7fc"",""'LC-2 BOM'!C2:AF1000""),AB$1,FALSE)"),"WFF LC-2 Methane (CH4) - MP-107")</f>
        <v>WFF LC-2 Methane (CH4) - MP-107</v>
      </c>
      <c r="AQ290" s="40" t="str">
        <f ca="1">IFERROR(__xludf.DUMMYFUNCTION("VLOOKUP($D40,IMPORTRANGE(""1F5N2lheBqU_ssv2fEg7XSiyl0_Jtf24RQubw3IWp7fc"",""'LC-2 BOM'!C2:AF1000""),AB$1,FALSE)"),"WFF LC-2 Methane (CH4) - MP-107")</f>
        <v>WFF LC-2 Methane (CH4) - MP-107</v>
      </c>
      <c r="AR290" s="40" t="str">
        <f ca="1">IFERROR(__xludf.DUMMYFUNCTION("VLOOKUP($D40,IMPORTRANGE(""1F5N2lheBqU_ssv2fEg7XSiyl0_Jtf24RQubw3IWp7fc"",""'LC-2 BOM'!C2:AF1000""),AB$1,FALSE)"),"WFF LC-2 Methane (CH4) - MP-107")</f>
        <v>WFF LC-2 Methane (CH4) - MP-107</v>
      </c>
      <c r="AS290" s="40" t="str">
        <f ca="1">IFERROR(__xludf.DUMMYFUNCTION("VLOOKUP($D40,IMPORTRANGE(""1F5N2lheBqU_ssv2fEg7XSiyl0_Jtf24RQubw3IWp7fc"",""'LC-2 BOM'!C2:AF1000""),AB$1,FALSE)"),"WFF LC-2 Methane (CH4) - MP-107")</f>
        <v>WFF LC-2 Methane (CH4) - MP-107</v>
      </c>
      <c r="AT290" s="40" t="str">
        <f ca="1">IFERROR(__xludf.DUMMYFUNCTION("VLOOKUP($D40,IMPORTRANGE(""1F5N2lheBqU_ssv2fEg7XSiyl0_Jtf24RQubw3IWp7fc"",""'LC-2 BOM'!C2:AF1000""),AB$1,FALSE)"),"WFF LC-2 Methane (CH4) - MP-107")</f>
        <v>WFF LC-2 Methane (CH4) - MP-107</v>
      </c>
      <c r="AU290" s="40" t="str">
        <f ca="1">IFERROR(__xludf.DUMMYFUNCTION("VLOOKUP($D40,IMPORTRANGE(""1F5N2lheBqU_ssv2fEg7XSiyl0_Jtf24RQubw3IWp7fc"",""'LC-2 BOM'!C2:AF1000""),AB$1,FALSE)"),"WFF LC-2 Methane (CH4) - MP-107")</f>
        <v>WFF LC-2 Methane (CH4) - MP-107</v>
      </c>
      <c r="AV290" s="40" t="str">
        <f ca="1">IFERROR(__xludf.DUMMYFUNCTION("VLOOKUP($D40,IMPORTRANGE(""1F5N2lheBqU_ssv2fEg7XSiyl0_Jtf24RQubw3IWp7fc"",""'LC-2 BOM'!C2:AF1000""),AB$1,FALSE)"),"WFF LC-2 Methane (CH4) - MP-107")</f>
        <v>WFF LC-2 Methane (CH4) - MP-107</v>
      </c>
      <c r="AW290" s="40" t="str">
        <f ca="1">IFERROR(__xludf.DUMMYFUNCTION("VLOOKUP($D40,IMPORTRANGE(""1F5N2lheBqU_ssv2fEg7XSiyl0_Jtf24RQubw3IWp7fc"",""'LC-2 BOM'!C2:AF1000""),AB$1,FALSE)"),"WFF LC-2 Methane (CH4) - MP-107")</f>
        <v>WFF LC-2 Methane (CH4) - MP-107</v>
      </c>
      <c r="AX290" s="40" t="str">
        <f ca="1">IFERROR(__xludf.DUMMYFUNCTION("VLOOKUP($D40,IMPORTRANGE(""1F5N2lheBqU_ssv2fEg7XSiyl0_Jtf24RQubw3IWp7fc"",""'LC-2 BOM'!C2:AF1000""),AB$1,FALSE)"),"WFF LC-2 Methane (CH4) - MP-107")</f>
        <v>WFF LC-2 Methane (CH4) - MP-107</v>
      </c>
      <c r="AY290" s="40" t="str">
        <f ca="1">IFERROR(__xludf.DUMMYFUNCTION("VLOOKUP($D40,IMPORTRANGE(""1F5N2lheBqU_ssv2fEg7XSiyl0_Jtf24RQubw3IWp7fc"",""'LC-2 BOM'!C2:AF1000""),AB$1,FALSE)"),"WFF LC-2 Methane (CH4) - MP-107")</f>
        <v>WFF LC-2 Methane (CH4) - MP-107</v>
      </c>
      <c r="AZ290" s="40" t="str">
        <f ca="1">IFERROR(__xludf.DUMMYFUNCTION("VLOOKUP($D40,IMPORTRANGE(""1F5N2lheBqU_ssv2fEg7XSiyl0_Jtf24RQubw3IWp7fc"",""'LC-2 BOM'!C2:AF1000""),AB$1,FALSE)"),"WFF LC-2 Methane (CH4) - MP-107")</f>
        <v>WFF LC-2 Methane (CH4) - MP-107</v>
      </c>
      <c r="BA290" s="40" t="str">
        <f ca="1">IFERROR(__xludf.DUMMYFUNCTION("VLOOKUP($D40,IMPORTRANGE(""1F5N2lheBqU_ssv2fEg7XSiyl0_Jtf24RQubw3IWp7fc"",""'LC-2 BOM'!C2:AF1000""),AB$1,FALSE)"),"WFF LC-2 Methane (CH4) - MP-107")</f>
        <v>WFF LC-2 Methane (CH4) - MP-107</v>
      </c>
    </row>
    <row r="291" spans="1:53" ht="14.25">
      <c r="A291" s="119" t="str">
        <f>CONCATENATE(VLOOKUP(E291,Systems,2,FALSE),"-",VLOOKUP(F291,Subsystems,2,FALSE),"-",VLOOKUP(G291,Components,2,FALSE),"-",VLOOKUP(R291,Metrics,2,FALSE),"-",B291)</f>
        <v>IGN-CH4-DVL-B-283</v>
      </c>
      <c r="B291" s="100">
        <v>283</v>
      </c>
      <c r="C291" s="99" t="s">
        <v>740</v>
      </c>
      <c r="D291" s="104" t="s">
        <v>741</v>
      </c>
      <c r="E291" s="99" t="s">
        <v>536</v>
      </c>
      <c r="F291" s="99" t="s">
        <v>546</v>
      </c>
      <c r="G291" s="99" t="s">
        <v>101</v>
      </c>
      <c r="H291" s="100" t="s">
        <v>102</v>
      </c>
      <c r="I291" s="100" t="str">
        <f>VLOOKUP(L291,InterfaceCards,2,FALSE)</f>
        <v>C1</v>
      </c>
      <c r="J291" s="39" t="str">
        <f>VLOOKUP(I291,'REF - Interface Cards'!$F$2:$G$11,2,FALSE)</f>
        <v>CB1</v>
      </c>
      <c r="K291" s="100">
        <f>VLOOKUP(L291,InterfaceCards,3,FALSE)</f>
        <v>2</v>
      </c>
      <c r="L291" s="99" t="s">
        <v>553</v>
      </c>
      <c r="M291" s="99">
        <v>22</v>
      </c>
      <c r="N291" s="75">
        <v>18</v>
      </c>
      <c r="O291" s="100" t="s">
        <v>247</v>
      </c>
      <c r="P291" s="100" t="s">
        <v>458</v>
      </c>
      <c r="Q291" s="100" t="s">
        <v>459</v>
      </c>
      <c r="R291" s="268" t="s">
        <v>105</v>
      </c>
      <c r="S291" s="119" t="s">
        <v>96</v>
      </c>
      <c r="T291" s="264"/>
      <c r="U291" s="115"/>
      <c r="V291" s="115" t="b">
        <v>0</v>
      </c>
      <c r="W291" s="115" t="str">
        <f>CONCATENATE(L291,":",N291)</f>
        <v>DO2:18</v>
      </c>
      <c r="X291" s="40" t="str">
        <f ca="1">IFERROR(__xludf.DUMMYFUNCTION("VLOOKUP($D4,IMPORTRANGE(""1F5N2lheBqU_ssv2fEg7XSiyl0_Jtf24RQubw3IWp7fc"",""'LC-2 BOM'!C2:AF1000""),X$1,FALSE)"),"S13.2")</f>
        <v>S13.2</v>
      </c>
      <c r="Y291" s="40" t="str">
        <f ca="1">IFERROR(__xludf.DUMMYFUNCTION("VLOOKUP($D41,IMPORTRANGE(""1zGeY54V42y3h6ga3LEauokEcjIAfHuNXKCYKLfLWtMI"",""'LC-2 BOM'!C2:AF900""),Y$1,FALSE)"),"Solenoid Valve")</f>
        <v>Solenoid Valve</v>
      </c>
      <c r="Z291" s="40" t="str">
        <f ca="1">IFERROR(__xludf.DUMMYFUNCTION("VLOOKUP($D41,IMPORTRANGE(""1zGeY54V42y3h6ga3LEauokEcjIAfHuNXKCYKLfLWtMI"",""'LC-2 BOM'!C2:AF900""),Y$1,FALSE)"),"Solenoid Valve")</f>
        <v>Solenoid Valve</v>
      </c>
      <c r="AA291" s="40" t="str">
        <f ca="1">IFERROR(__xludf.DUMMYFUNCTION("VLOOKUP($D41,IMPORTRANGE(""1zGeY54V42y3h6ga3LEauokEcjIAfHuNXKCYKLfLWtMI"",""'LC-2 BOM'!C2:AF900""),Y$1,FALSE)"),"Solenoid Valve")</f>
        <v>Solenoid Valve</v>
      </c>
      <c r="AB291" s="40" t="str">
        <f ca="1">IFERROR(__xludf.DUMMYFUNCTION("VLOOKUP($D41,IMPORTRANGE(""1F5N2lheBqU_ssv2fEg7XSiyl0_Jtf24RQubw3IWp7fc"",""'LC-2 BOM'!C2:AF1000""),AB$1,FALSE)"),"WFF LC-2 Methane (CH4) - MP-107")</f>
        <v>WFF LC-2 Methane (CH4) - MP-107</v>
      </c>
      <c r="AC291" s="40" t="str">
        <f ca="1">IFERROR(__xludf.DUMMYFUNCTION("VLOOKUP($D41,IMPORTRANGE(""1F5N2lheBqU_ssv2fEg7XSiyl0_Jtf24RQubw3IWp7fc"",""'LC-2 BOM'!C2:AF1000""),AB$1,FALSE)"),"WFF LC-2 Methane (CH4) - MP-107")</f>
        <v>WFF LC-2 Methane (CH4) - MP-107</v>
      </c>
      <c r="AD291" s="40" t="str">
        <f ca="1">IFERROR(__xludf.DUMMYFUNCTION("VLOOKUP($D41,IMPORTRANGE(""1F5N2lheBqU_ssv2fEg7XSiyl0_Jtf24RQubw3IWp7fc"",""'LC-2 BOM'!C2:AF1000""),AB$1,FALSE)"),"WFF LC-2 Methane (CH4) - MP-107")</f>
        <v>WFF LC-2 Methane (CH4) - MP-107</v>
      </c>
      <c r="AE291" s="40" t="str">
        <f ca="1">IFERROR(__xludf.DUMMYFUNCTION("VLOOKUP($D41,IMPORTRANGE(""1F5N2lheBqU_ssv2fEg7XSiyl0_Jtf24RQubw3IWp7fc"",""'LC-2 BOM'!C2:AF1000""),AB$1,FALSE)"),"WFF LC-2 Methane (CH4) - MP-107")</f>
        <v>WFF LC-2 Methane (CH4) - MP-107</v>
      </c>
      <c r="AF291" s="40" t="str">
        <f ca="1">IFERROR(__xludf.DUMMYFUNCTION("VLOOKUP($D41,IMPORTRANGE(""1F5N2lheBqU_ssv2fEg7XSiyl0_Jtf24RQubw3IWp7fc"",""'LC-2 BOM'!C2:AF1000""),AB$1,FALSE)"),"WFF LC-2 Methane (CH4) - MP-107")</f>
        <v>WFF LC-2 Methane (CH4) - MP-107</v>
      </c>
      <c r="AG291" s="40" t="str">
        <f ca="1">IFERROR(__xludf.DUMMYFUNCTION("VLOOKUP($D41,IMPORTRANGE(""1F5N2lheBqU_ssv2fEg7XSiyl0_Jtf24RQubw3IWp7fc"",""'LC-2 BOM'!C2:AF1000""),AB$1,FALSE)"),"WFF LC-2 Methane (CH4) - MP-107")</f>
        <v>WFF LC-2 Methane (CH4) - MP-107</v>
      </c>
      <c r="AH291" s="40" t="str">
        <f ca="1">IFERROR(__xludf.DUMMYFUNCTION("VLOOKUP($D41,IMPORTRANGE(""1F5N2lheBqU_ssv2fEg7XSiyl0_Jtf24RQubw3IWp7fc"",""'LC-2 BOM'!C2:AF1000""),AB$1,FALSE)"),"WFF LC-2 Methane (CH4) - MP-107")</f>
        <v>WFF LC-2 Methane (CH4) - MP-107</v>
      </c>
      <c r="AI291" s="40" t="str">
        <f ca="1">IFERROR(__xludf.DUMMYFUNCTION("VLOOKUP($D41,IMPORTRANGE(""1F5N2lheBqU_ssv2fEg7XSiyl0_Jtf24RQubw3IWp7fc"",""'LC-2 BOM'!C2:AF1000""),AB$1,FALSE)"),"WFF LC-2 Methane (CH4) - MP-107")</f>
        <v>WFF LC-2 Methane (CH4) - MP-107</v>
      </c>
      <c r="AJ291" s="40" t="str">
        <f ca="1">IFERROR(__xludf.DUMMYFUNCTION("VLOOKUP($D41,IMPORTRANGE(""1F5N2lheBqU_ssv2fEg7XSiyl0_Jtf24RQubw3IWp7fc"",""'LC-2 BOM'!C2:AF1000""),AB$1,FALSE)"),"WFF LC-2 Methane (CH4) - MP-107")</f>
        <v>WFF LC-2 Methane (CH4) - MP-107</v>
      </c>
      <c r="AK291" s="40" t="str">
        <f ca="1">IFERROR(__xludf.DUMMYFUNCTION("VLOOKUP($D41,IMPORTRANGE(""1F5N2lheBqU_ssv2fEg7XSiyl0_Jtf24RQubw3IWp7fc"",""'LC-2 BOM'!C2:AF1000""),AB$1,FALSE)"),"WFF LC-2 Methane (CH4) - MP-107")</f>
        <v>WFF LC-2 Methane (CH4) - MP-107</v>
      </c>
      <c r="AL291" s="40" t="str">
        <f ca="1">IFERROR(__xludf.DUMMYFUNCTION("VLOOKUP($D41,IMPORTRANGE(""1F5N2lheBqU_ssv2fEg7XSiyl0_Jtf24RQubw3IWp7fc"",""'LC-2 BOM'!C2:AF1000""),AB$1,FALSE)"),"WFF LC-2 Methane (CH4) - MP-107")</f>
        <v>WFF LC-2 Methane (CH4) - MP-107</v>
      </c>
      <c r="AM291" s="40" t="str">
        <f ca="1">IFERROR(__xludf.DUMMYFUNCTION("VLOOKUP($D41,IMPORTRANGE(""1F5N2lheBqU_ssv2fEg7XSiyl0_Jtf24RQubw3IWp7fc"",""'LC-2 BOM'!C2:AF1000""),AB$1,FALSE)"),"WFF LC-2 Methane (CH4) - MP-107")</f>
        <v>WFF LC-2 Methane (CH4) - MP-107</v>
      </c>
      <c r="AN291" s="40" t="str">
        <f ca="1">IFERROR(__xludf.DUMMYFUNCTION("VLOOKUP($D41,IMPORTRANGE(""1F5N2lheBqU_ssv2fEg7XSiyl0_Jtf24RQubw3IWp7fc"",""'LC-2 BOM'!C2:AF1000""),AB$1,FALSE)"),"WFF LC-2 Methane (CH4) - MP-107")</f>
        <v>WFF LC-2 Methane (CH4) - MP-107</v>
      </c>
      <c r="AO291" s="40" t="str">
        <f ca="1">IFERROR(__xludf.DUMMYFUNCTION("VLOOKUP($D41,IMPORTRANGE(""1F5N2lheBqU_ssv2fEg7XSiyl0_Jtf24RQubw3IWp7fc"",""'LC-2 BOM'!C2:AF1000""),AB$1,FALSE)"),"WFF LC-2 Methane (CH4) - MP-107")</f>
        <v>WFF LC-2 Methane (CH4) - MP-107</v>
      </c>
      <c r="AP291" s="40" t="str">
        <f ca="1">IFERROR(__xludf.DUMMYFUNCTION("VLOOKUP($D41,IMPORTRANGE(""1F5N2lheBqU_ssv2fEg7XSiyl0_Jtf24RQubw3IWp7fc"",""'LC-2 BOM'!C2:AF1000""),AB$1,FALSE)"),"WFF LC-2 Methane (CH4) - MP-107")</f>
        <v>WFF LC-2 Methane (CH4) - MP-107</v>
      </c>
      <c r="AQ291" s="40" t="str">
        <f ca="1">IFERROR(__xludf.DUMMYFUNCTION("VLOOKUP($D41,IMPORTRANGE(""1F5N2lheBqU_ssv2fEg7XSiyl0_Jtf24RQubw3IWp7fc"",""'LC-2 BOM'!C2:AF1000""),AB$1,FALSE)"),"WFF LC-2 Methane (CH4) - MP-107")</f>
        <v>WFF LC-2 Methane (CH4) - MP-107</v>
      </c>
      <c r="AR291" s="40" t="str">
        <f ca="1">IFERROR(__xludf.DUMMYFUNCTION("VLOOKUP($D41,IMPORTRANGE(""1F5N2lheBqU_ssv2fEg7XSiyl0_Jtf24RQubw3IWp7fc"",""'LC-2 BOM'!C2:AF1000""),AB$1,FALSE)"),"WFF LC-2 Methane (CH4) - MP-107")</f>
        <v>WFF LC-2 Methane (CH4) - MP-107</v>
      </c>
      <c r="AS291" s="40" t="str">
        <f ca="1">IFERROR(__xludf.DUMMYFUNCTION("VLOOKUP($D41,IMPORTRANGE(""1F5N2lheBqU_ssv2fEg7XSiyl0_Jtf24RQubw3IWp7fc"",""'LC-2 BOM'!C2:AF1000""),AB$1,FALSE)"),"WFF LC-2 Methane (CH4) - MP-107")</f>
        <v>WFF LC-2 Methane (CH4) - MP-107</v>
      </c>
      <c r="AT291" s="40" t="str">
        <f ca="1">IFERROR(__xludf.DUMMYFUNCTION("VLOOKUP($D41,IMPORTRANGE(""1F5N2lheBqU_ssv2fEg7XSiyl0_Jtf24RQubw3IWp7fc"",""'LC-2 BOM'!C2:AF1000""),AB$1,FALSE)"),"WFF LC-2 Methane (CH4) - MP-107")</f>
        <v>WFF LC-2 Methane (CH4) - MP-107</v>
      </c>
      <c r="AU291" s="40" t="str">
        <f ca="1">IFERROR(__xludf.DUMMYFUNCTION("VLOOKUP($D41,IMPORTRANGE(""1F5N2lheBqU_ssv2fEg7XSiyl0_Jtf24RQubw3IWp7fc"",""'LC-2 BOM'!C2:AF1000""),AB$1,FALSE)"),"WFF LC-2 Methane (CH4) - MP-107")</f>
        <v>WFF LC-2 Methane (CH4) - MP-107</v>
      </c>
      <c r="AV291" s="40" t="str">
        <f ca="1">IFERROR(__xludf.DUMMYFUNCTION("VLOOKUP($D41,IMPORTRANGE(""1F5N2lheBqU_ssv2fEg7XSiyl0_Jtf24RQubw3IWp7fc"",""'LC-2 BOM'!C2:AF1000""),AB$1,FALSE)"),"WFF LC-2 Methane (CH4) - MP-107")</f>
        <v>WFF LC-2 Methane (CH4) - MP-107</v>
      </c>
      <c r="AW291" s="40" t="str">
        <f ca="1">IFERROR(__xludf.DUMMYFUNCTION("VLOOKUP($D41,IMPORTRANGE(""1F5N2lheBqU_ssv2fEg7XSiyl0_Jtf24RQubw3IWp7fc"",""'LC-2 BOM'!C2:AF1000""),AB$1,FALSE)"),"WFF LC-2 Methane (CH4) - MP-107")</f>
        <v>WFF LC-2 Methane (CH4) - MP-107</v>
      </c>
      <c r="AX291" s="40" t="str">
        <f ca="1">IFERROR(__xludf.DUMMYFUNCTION("VLOOKUP($D41,IMPORTRANGE(""1F5N2lheBqU_ssv2fEg7XSiyl0_Jtf24RQubw3IWp7fc"",""'LC-2 BOM'!C2:AF1000""),AB$1,FALSE)"),"WFF LC-2 Methane (CH4) - MP-107")</f>
        <v>WFF LC-2 Methane (CH4) - MP-107</v>
      </c>
      <c r="AY291" s="40" t="str">
        <f ca="1">IFERROR(__xludf.DUMMYFUNCTION("VLOOKUP($D41,IMPORTRANGE(""1F5N2lheBqU_ssv2fEg7XSiyl0_Jtf24RQubw3IWp7fc"",""'LC-2 BOM'!C2:AF1000""),AB$1,FALSE)"),"WFF LC-2 Methane (CH4) - MP-107")</f>
        <v>WFF LC-2 Methane (CH4) - MP-107</v>
      </c>
      <c r="AZ291" s="40" t="str">
        <f ca="1">IFERROR(__xludf.DUMMYFUNCTION("VLOOKUP($D41,IMPORTRANGE(""1F5N2lheBqU_ssv2fEg7XSiyl0_Jtf24RQubw3IWp7fc"",""'LC-2 BOM'!C2:AF1000""),AB$1,FALSE)"),"WFF LC-2 Methane (CH4) - MP-107")</f>
        <v>WFF LC-2 Methane (CH4) - MP-107</v>
      </c>
      <c r="BA291" s="40" t="str">
        <f ca="1">IFERROR(__xludf.DUMMYFUNCTION("VLOOKUP($D41,IMPORTRANGE(""1F5N2lheBqU_ssv2fEg7XSiyl0_Jtf24RQubw3IWp7fc"",""'LC-2 BOM'!C2:AF1000""),AB$1,FALSE)"),"WFF LC-2 Methane (CH4) - MP-107")</f>
        <v>WFF LC-2 Methane (CH4) - MP-107</v>
      </c>
    </row>
    <row r="292" spans="1:53" ht="14.25">
      <c r="A292" s="119" t="str">
        <f>CONCATENATE(VLOOKUP(E292,Systems,2,FALSE),"-",VLOOKUP(F292,Subsystems,2,FALSE),"-",VLOOKUP(G292,Components,2,FALSE),"-",VLOOKUP(R292,Metrics,2,FALSE),"-",B292)</f>
        <v>IGN-CH4-DVL-B-284</v>
      </c>
      <c r="B292" s="100">
        <v>284</v>
      </c>
      <c r="C292" s="99" t="s">
        <v>742</v>
      </c>
      <c r="D292" s="104" t="s">
        <v>743</v>
      </c>
      <c r="E292" s="99" t="s">
        <v>536</v>
      </c>
      <c r="F292" s="99" t="s">
        <v>546</v>
      </c>
      <c r="G292" s="99" t="s">
        <v>101</v>
      </c>
      <c r="H292" s="100" t="s">
        <v>102</v>
      </c>
      <c r="I292" s="100" t="str">
        <f>VLOOKUP(L292,InterfaceCards,2,FALSE)</f>
        <v>C1</v>
      </c>
      <c r="J292" s="39" t="str">
        <f>VLOOKUP(I292,'REF - Interface Cards'!$F$2:$G$11,2,FALSE)</f>
        <v>CB1</v>
      </c>
      <c r="K292" s="100">
        <f>VLOOKUP(L292,InterfaceCards,3,FALSE)</f>
        <v>2</v>
      </c>
      <c r="L292" s="99" t="s">
        <v>553</v>
      </c>
      <c r="M292" s="99">
        <v>23</v>
      </c>
      <c r="N292" s="75">
        <v>19</v>
      </c>
      <c r="O292" s="100" t="s">
        <v>247</v>
      </c>
      <c r="P292" s="100" t="s">
        <v>458</v>
      </c>
      <c r="Q292" s="100" t="s">
        <v>338</v>
      </c>
      <c r="R292" s="268" t="s">
        <v>105</v>
      </c>
      <c r="S292" s="119" t="s">
        <v>96</v>
      </c>
      <c r="T292" s="100"/>
      <c r="U292" s="205"/>
      <c r="V292" s="205" t="b">
        <v>0</v>
      </c>
      <c r="W292" s="115" t="str">
        <f>CONCATENATE(L292,":",N292)</f>
        <v>DO2:19</v>
      </c>
      <c r="X292" s="40" t="str">
        <f ca="1">IFERROR(__xludf.DUMMYFUNCTION("VLOOKUP($D4,IMPORTRANGE(""1F5N2lheBqU_ssv2fEg7XSiyl0_Jtf24RQubw3IWp7fc"",""'LC-2 BOM'!C2:AF1000""),X$1,FALSE)"),"S13.2")</f>
        <v>S13.2</v>
      </c>
      <c r="Y292" s="40" t="str">
        <f ca="1">IFERROR(__xludf.DUMMYFUNCTION("VLOOKUP($D42,IMPORTRANGE(""1F5N2lheBqU_ssv2fEg7XSiyl0_Jtf24RQubw3IWp7fc"",""'LC-2 BOM'!C2:AF900""),Y$1,FALSE)"),"Ball Valve, Discrete")</f>
        <v>Ball Valve, Discrete</v>
      </c>
      <c r="Z292" s="40" t="str">
        <f ca="1">IFERROR(__xludf.DUMMYFUNCTION("VLOOKUP($D42,IMPORTRANGE(""1F5N2lheBqU_ssv2fEg7XSiyl0_Jtf24RQubw3IWp7fc"",""'LC-2 BOM'!C2:AF900""),Y$1,FALSE)"),"Ball Valve, Discrete")</f>
        <v>Ball Valve, Discrete</v>
      </c>
      <c r="AA292" s="40" t="str">
        <f ca="1">IFERROR(__xludf.DUMMYFUNCTION("VLOOKUP($D42,IMPORTRANGE(""1F5N2lheBqU_ssv2fEg7XSiyl0_Jtf24RQubw3IWp7fc"",""'LC-2 BOM'!C2:AF900""),Y$1,FALSE)"),"Ball Valve, Discrete")</f>
        <v>Ball Valve, Discrete</v>
      </c>
      <c r="AB292" s="40" t="str">
        <f ca="1">IFERROR(__xludf.DUMMYFUNCTION("VLOOKUP($D42,IMPORTRANGE(""1F5N2lheBqU_ssv2fEg7XSiyl0_Jtf24RQubw3IWp7fc"",""'LC-2 BOM'!C2:AF1000""),AB$1,FALSE)"),"WFF LC-2 Methane (CH4) - MP-107")</f>
        <v>WFF LC-2 Methane (CH4) - MP-107</v>
      </c>
      <c r="AC292" s="40" t="str">
        <f ca="1">IFERROR(__xludf.DUMMYFUNCTION("VLOOKUP($D42,IMPORTRANGE(""1F5N2lheBqU_ssv2fEg7XSiyl0_Jtf24RQubw3IWp7fc"",""'LC-2 BOM'!C2:AF1000""),AB$1,FALSE)"),"WFF LC-2 Methane (CH4) - MP-107")</f>
        <v>WFF LC-2 Methane (CH4) - MP-107</v>
      </c>
      <c r="AD292" s="40" t="str">
        <f ca="1">IFERROR(__xludf.DUMMYFUNCTION("VLOOKUP($D42,IMPORTRANGE(""1F5N2lheBqU_ssv2fEg7XSiyl0_Jtf24RQubw3IWp7fc"",""'LC-2 BOM'!C2:AF1000""),AB$1,FALSE)"),"WFF LC-2 Methane (CH4) - MP-107")</f>
        <v>WFF LC-2 Methane (CH4) - MP-107</v>
      </c>
      <c r="AE292" s="40" t="str">
        <f ca="1">IFERROR(__xludf.DUMMYFUNCTION("VLOOKUP($D42,IMPORTRANGE(""1F5N2lheBqU_ssv2fEg7XSiyl0_Jtf24RQubw3IWp7fc"",""'LC-2 BOM'!C2:AF1000""),AB$1,FALSE)"),"WFF LC-2 Methane (CH4) - MP-107")</f>
        <v>WFF LC-2 Methane (CH4) - MP-107</v>
      </c>
      <c r="AF292" s="40" t="str">
        <f ca="1">IFERROR(__xludf.DUMMYFUNCTION("VLOOKUP($D42,IMPORTRANGE(""1F5N2lheBqU_ssv2fEg7XSiyl0_Jtf24RQubw3IWp7fc"",""'LC-2 BOM'!C2:AF1000""),AB$1,FALSE)"),"WFF LC-2 Methane (CH4) - MP-107")</f>
        <v>WFF LC-2 Methane (CH4) - MP-107</v>
      </c>
      <c r="AG292" s="40" t="str">
        <f ca="1">IFERROR(__xludf.DUMMYFUNCTION("VLOOKUP($D42,IMPORTRANGE(""1F5N2lheBqU_ssv2fEg7XSiyl0_Jtf24RQubw3IWp7fc"",""'LC-2 BOM'!C2:AF1000""),AB$1,FALSE)"),"WFF LC-2 Methane (CH4) - MP-107")</f>
        <v>WFF LC-2 Methane (CH4) - MP-107</v>
      </c>
      <c r="AH292" s="40" t="str">
        <f ca="1">IFERROR(__xludf.DUMMYFUNCTION("VLOOKUP($D42,IMPORTRANGE(""1F5N2lheBqU_ssv2fEg7XSiyl0_Jtf24RQubw3IWp7fc"",""'LC-2 BOM'!C2:AF1000""),AB$1,FALSE)"),"WFF LC-2 Methane (CH4) - MP-107")</f>
        <v>WFF LC-2 Methane (CH4) - MP-107</v>
      </c>
      <c r="AI292" s="40" t="str">
        <f ca="1">IFERROR(__xludf.DUMMYFUNCTION("VLOOKUP($D42,IMPORTRANGE(""1F5N2lheBqU_ssv2fEg7XSiyl0_Jtf24RQubw3IWp7fc"",""'LC-2 BOM'!C2:AF1000""),AB$1,FALSE)"),"WFF LC-2 Methane (CH4) - MP-107")</f>
        <v>WFF LC-2 Methane (CH4) - MP-107</v>
      </c>
      <c r="AJ292" s="40" t="str">
        <f ca="1">IFERROR(__xludf.DUMMYFUNCTION("VLOOKUP($D42,IMPORTRANGE(""1F5N2lheBqU_ssv2fEg7XSiyl0_Jtf24RQubw3IWp7fc"",""'LC-2 BOM'!C2:AF1000""),AB$1,FALSE)"),"WFF LC-2 Methane (CH4) - MP-107")</f>
        <v>WFF LC-2 Methane (CH4) - MP-107</v>
      </c>
      <c r="AK292" s="40" t="str">
        <f ca="1">IFERROR(__xludf.DUMMYFUNCTION("VLOOKUP($D42,IMPORTRANGE(""1F5N2lheBqU_ssv2fEg7XSiyl0_Jtf24RQubw3IWp7fc"",""'LC-2 BOM'!C2:AF1000""),AB$1,FALSE)"),"WFF LC-2 Methane (CH4) - MP-107")</f>
        <v>WFF LC-2 Methane (CH4) - MP-107</v>
      </c>
      <c r="AL292" s="40" t="str">
        <f ca="1">IFERROR(__xludf.DUMMYFUNCTION("VLOOKUP($D42,IMPORTRANGE(""1F5N2lheBqU_ssv2fEg7XSiyl0_Jtf24RQubw3IWp7fc"",""'LC-2 BOM'!C2:AF1000""),AB$1,FALSE)"),"WFF LC-2 Methane (CH4) - MP-107")</f>
        <v>WFF LC-2 Methane (CH4) - MP-107</v>
      </c>
      <c r="AM292" s="40" t="str">
        <f ca="1">IFERROR(__xludf.DUMMYFUNCTION("VLOOKUP($D42,IMPORTRANGE(""1F5N2lheBqU_ssv2fEg7XSiyl0_Jtf24RQubw3IWp7fc"",""'LC-2 BOM'!C2:AF1000""),AB$1,FALSE)"),"WFF LC-2 Methane (CH4) - MP-107")</f>
        <v>WFF LC-2 Methane (CH4) - MP-107</v>
      </c>
      <c r="AN292" s="40" t="str">
        <f ca="1">IFERROR(__xludf.DUMMYFUNCTION("VLOOKUP($D42,IMPORTRANGE(""1F5N2lheBqU_ssv2fEg7XSiyl0_Jtf24RQubw3IWp7fc"",""'LC-2 BOM'!C2:AF1000""),AB$1,FALSE)"),"WFF LC-2 Methane (CH4) - MP-107")</f>
        <v>WFF LC-2 Methane (CH4) - MP-107</v>
      </c>
      <c r="AO292" s="40" t="str">
        <f ca="1">IFERROR(__xludf.DUMMYFUNCTION("VLOOKUP($D42,IMPORTRANGE(""1F5N2lheBqU_ssv2fEg7XSiyl0_Jtf24RQubw3IWp7fc"",""'LC-2 BOM'!C2:AF1000""),AB$1,FALSE)"),"WFF LC-2 Methane (CH4) - MP-107")</f>
        <v>WFF LC-2 Methane (CH4) - MP-107</v>
      </c>
      <c r="AP292" s="40" t="str">
        <f ca="1">IFERROR(__xludf.DUMMYFUNCTION("VLOOKUP($D42,IMPORTRANGE(""1F5N2lheBqU_ssv2fEg7XSiyl0_Jtf24RQubw3IWp7fc"",""'LC-2 BOM'!C2:AF1000""),AB$1,FALSE)"),"WFF LC-2 Methane (CH4) - MP-107")</f>
        <v>WFF LC-2 Methane (CH4) - MP-107</v>
      </c>
      <c r="AQ292" s="40" t="str">
        <f ca="1">IFERROR(__xludf.DUMMYFUNCTION("VLOOKUP($D42,IMPORTRANGE(""1F5N2lheBqU_ssv2fEg7XSiyl0_Jtf24RQubw3IWp7fc"",""'LC-2 BOM'!C2:AF1000""),AB$1,FALSE)"),"WFF LC-2 Methane (CH4) - MP-107")</f>
        <v>WFF LC-2 Methane (CH4) - MP-107</v>
      </c>
      <c r="AR292" s="40" t="str">
        <f ca="1">IFERROR(__xludf.DUMMYFUNCTION("VLOOKUP($D42,IMPORTRANGE(""1F5N2lheBqU_ssv2fEg7XSiyl0_Jtf24RQubw3IWp7fc"",""'LC-2 BOM'!C2:AF1000""),AB$1,FALSE)"),"WFF LC-2 Methane (CH4) - MP-107")</f>
        <v>WFF LC-2 Methane (CH4) - MP-107</v>
      </c>
      <c r="AS292" s="40" t="str">
        <f ca="1">IFERROR(__xludf.DUMMYFUNCTION("VLOOKUP($D42,IMPORTRANGE(""1F5N2lheBqU_ssv2fEg7XSiyl0_Jtf24RQubw3IWp7fc"",""'LC-2 BOM'!C2:AF1000""),AB$1,FALSE)"),"WFF LC-2 Methane (CH4) - MP-107")</f>
        <v>WFF LC-2 Methane (CH4) - MP-107</v>
      </c>
      <c r="AT292" s="40" t="str">
        <f ca="1">IFERROR(__xludf.DUMMYFUNCTION("VLOOKUP($D42,IMPORTRANGE(""1F5N2lheBqU_ssv2fEg7XSiyl0_Jtf24RQubw3IWp7fc"",""'LC-2 BOM'!C2:AF1000""),AB$1,FALSE)"),"WFF LC-2 Methane (CH4) - MP-107")</f>
        <v>WFF LC-2 Methane (CH4) - MP-107</v>
      </c>
      <c r="AU292" s="40" t="str">
        <f ca="1">IFERROR(__xludf.DUMMYFUNCTION("VLOOKUP($D42,IMPORTRANGE(""1F5N2lheBqU_ssv2fEg7XSiyl0_Jtf24RQubw3IWp7fc"",""'LC-2 BOM'!C2:AF1000""),AB$1,FALSE)"),"WFF LC-2 Methane (CH4) - MP-107")</f>
        <v>WFF LC-2 Methane (CH4) - MP-107</v>
      </c>
      <c r="AV292" s="40" t="str">
        <f ca="1">IFERROR(__xludf.DUMMYFUNCTION("VLOOKUP($D42,IMPORTRANGE(""1F5N2lheBqU_ssv2fEg7XSiyl0_Jtf24RQubw3IWp7fc"",""'LC-2 BOM'!C2:AF1000""),AB$1,FALSE)"),"WFF LC-2 Methane (CH4) - MP-107")</f>
        <v>WFF LC-2 Methane (CH4) - MP-107</v>
      </c>
      <c r="AW292" s="40" t="str">
        <f ca="1">IFERROR(__xludf.DUMMYFUNCTION("VLOOKUP($D42,IMPORTRANGE(""1F5N2lheBqU_ssv2fEg7XSiyl0_Jtf24RQubw3IWp7fc"",""'LC-2 BOM'!C2:AF1000""),AB$1,FALSE)"),"WFF LC-2 Methane (CH4) - MP-107")</f>
        <v>WFF LC-2 Methane (CH4) - MP-107</v>
      </c>
      <c r="AX292" s="40" t="str">
        <f ca="1">IFERROR(__xludf.DUMMYFUNCTION("VLOOKUP($D42,IMPORTRANGE(""1F5N2lheBqU_ssv2fEg7XSiyl0_Jtf24RQubw3IWp7fc"",""'LC-2 BOM'!C2:AF1000""),AB$1,FALSE)"),"WFF LC-2 Methane (CH4) - MP-107")</f>
        <v>WFF LC-2 Methane (CH4) - MP-107</v>
      </c>
      <c r="AY292" s="40" t="str">
        <f ca="1">IFERROR(__xludf.DUMMYFUNCTION("VLOOKUP($D42,IMPORTRANGE(""1F5N2lheBqU_ssv2fEg7XSiyl0_Jtf24RQubw3IWp7fc"",""'LC-2 BOM'!C2:AF1000""),AB$1,FALSE)"),"WFF LC-2 Methane (CH4) - MP-107")</f>
        <v>WFF LC-2 Methane (CH4) - MP-107</v>
      </c>
      <c r="AZ292" s="40" t="str">
        <f ca="1">IFERROR(__xludf.DUMMYFUNCTION("VLOOKUP($D42,IMPORTRANGE(""1F5N2lheBqU_ssv2fEg7XSiyl0_Jtf24RQubw3IWp7fc"",""'LC-2 BOM'!C2:AF1000""),AB$1,FALSE)"),"WFF LC-2 Methane (CH4) - MP-107")</f>
        <v>WFF LC-2 Methane (CH4) - MP-107</v>
      </c>
      <c r="BA292" s="40" t="str">
        <f ca="1">IFERROR(__xludf.DUMMYFUNCTION("VLOOKUP($D42,IMPORTRANGE(""1F5N2lheBqU_ssv2fEg7XSiyl0_Jtf24RQubw3IWp7fc"",""'LC-2 BOM'!C2:AF1000""),AB$1,FALSE)"),"WFF LC-2 Methane (CH4) - MP-107")</f>
        <v>WFF LC-2 Methane (CH4) - MP-107</v>
      </c>
    </row>
    <row r="293" spans="1:53" ht="14.25">
      <c r="A293" s="119" t="str">
        <f>CONCATENATE(VLOOKUP(E293,Systems,2,FALSE),"-",VLOOKUP(F293,Subsystems,2,FALSE),"-",VLOOKUP(G293,Components,2,FALSE),"-",VLOOKUP(R293,Metrics,2,FALSE),"-",B293)</f>
        <v>IGN-CH4-PXS-PxO-542</v>
      </c>
      <c r="B293" s="99">
        <v>542</v>
      </c>
      <c r="C293" s="99" t="s">
        <v>744</v>
      </c>
      <c r="D293" s="103" t="s">
        <v>745</v>
      </c>
      <c r="E293" s="81" t="s">
        <v>536</v>
      </c>
      <c r="F293" s="99" t="s">
        <v>546</v>
      </c>
      <c r="G293" s="99" t="s">
        <v>452</v>
      </c>
      <c r="H293" s="99" t="s">
        <v>89</v>
      </c>
      <c r="I293" s="100" t="str">
        <f>VLOOKUP(L293,InterfaceCards,2,FALSE)</f>
        <v>N2</v>
      </c>
      <c r="J293" s="39" t="str">
        <f>VLOOKUP(I293,'REF - Interface Cards'!$F$2:$G$11,2,FALSE)</f>
        <v>CB3</v>
      </c>
      <c r="K293" s="100">
        <f>VLOOKUP(L293,InterfaceCards,3,FALSE)</f>
        <v>1</v>
      </c>
      <c r="L293" s="99" t="s">
        <v>496</v>
      </c>
      <c r="M293" s="205"/>
      <c r="N293" s="75">
        <v>21</v>
      </c>
      <c r="O293" s="99" t="s">
        <v>313</v>
      </c>
      <c r="P293" s="100" t="s">
        <v>458</v>
      </c>
      <c r="Q293" s="100" t="s">
        <v>338</v>
      </c>
      <c r="R293" s="119" t="s">
        <v>95</v>
      </c>
      <c r="S293" s="119" t="s">
        <v>96</v>
      </c>
      <c r="T293" s="100"/>
      <c r="U293" s="205"/>
      <c r="V293" s="205" t="b">
        <v>0</v>
      </c>
      <c r="W293" s="115" t="str">
        <f>CONCATENATE(L293,":",N293)</f>
        <v>DI2:21</v>
      </c>
      <c r="X293" s="40" t="str">
        <f ca="1">IFERROR(__xludf.DUMMYFUNCTION("VLOOKUP($D119,IMPORTRANGE(""1F5N2lheBqU_ssv2fEg7XSiyl0_Jtf24RQubw3IWp7fc"",""'LC-2 BOM'!C2:AF1000""),X$1,FALSE)"),"05C360")</f>
        <v>05C360</v>
      </c>
      <c r="Y293" s="40" t="str">
        <f ca="1">IFERROR(__xludf.DUMMYFUNCTION("VLOOKUP($D416,IMPORTRANGE(""1zGeY54V42y3h6ga3LEauokEcjIAfHuNXKCYKLfLWtMI"",""'LC-2 BOM'!C2:AF900""),Y$1,FALSE)"),"Controller")</f>
        <v>Controller</v>
      </c>
      <c r="Z293" s="40" t="str">
        <f ca="1">IFERROR(__xludf.DUMMYFUNCTION("VLOOKUP($D416,IMPORTRANGE(""1zGeY54V42y3h6ga3LEauokEcjIAfHuNXKCYKLfLWtMI"",""'LC-2 BOM'!C2:AF900""),Y$1,FALSE)"),"Controller")</f>
        <v>Controller</v>
      </c>
      <c r="AA293" s="40" t="str">
        <f ca="1">IFERROR(__xludf.DUMMYFUNCTION("VLOOKUP($D416,IMPORTRANGE(""1zGeY54V42y3h6ga3LEauokEcjIAfHuNXKCYKLfLWtMI"",""'LC-2 BOM'!C2:AF900""),Y$1,FALSE)"),"Controller")</f>
        <v>Controller</v>
      </c>
      <c r="AB293" s="40" t="str">
        <f ca="1">IFERROR(__xludf.DUMMYFUNCTION("VLOOKUP($D416,IMPORTRANGE(""1F5N2lheBqU_ssv2fEg7XSiyl0_Jtf24RQubw3IWp7fc"",""'LC-2 BOM'!C2:AF1000""),AB$1,FALSE)"),"WFF LC-2 Methane (CH4) - MP-107")</f>
        <v>WFF LC-2 Methane (CH4) - MP-107</v>
      </c>
      <c r="AC293" s="40" t="str">
        <f ca="1">IFERROR(__xludf.DUMMYFUNCTION("VLOOKUP($D416,IMPORTRANGE(""1F5N2lheBqU_ssv2fEg7XSiyl0_Jtf24RQubw3IWp7fc"",""'LC-2 BOM'!C2:AF1000""),AB$1,FALSE)"),"WFF LC-2 Methane (CH4) - MP-107")</f>
        <v>WFF LC-2 Methane (CH4) - MP-107</v>
      </c>
      <c r="AD293" s="40" t="str">
        <f ca="1">IFERROR(__xludf.DUMMYFUNCTION("VLOOKUP($D416,IMPORTRANGE(""1F5N2lheBqU_ssv2fEg7XSiyl0_Jtf24RQubw3IWp7fc"",""'LC-2 BOM'!C2:AF1000""),AB$1,FALSE)"),"WFF LC-2 Methane (CH4) - MP-107")</f>
        <v>WFF LC-2 Methane (CH4) - MP-107</v>
      </c>
      <c r="AE293" s="40" t="str">
        <f ca="1">IFERROR(__xludf.DUMMYFUNCTION("VLOOKUP($D416,IMPORTRANGE(""1F5N2lheBqU_ssv2fEg7XSiyl0_Jtf24RQubw3IWp7fc"",""'LC-2 BOM'!C2:AF1000""),AB$1,FALSE)"),"WFF LC-2 Methane (CH4) - MP-107")</f>
        <v>WFF LC-2 Methane (CH4) - MP-107</v>
      </c>
      <c r="AF293" s="40" t="str">
        <f ca="1">IFERROR(__xludf.DUMMYFUNCTION("VLOOKUP($D416,IMPORTRANGE(""1F5N2lheBqU_ssv2fEg7XSiyl0_Jtf24RQubw3IWp7fc"",""'LC-2 BOM'!C2:AF1000""),AB$1,FALSE)"),"WFF LC-2 Methane (CH4) - MP-107")</f>
        <v>WFF LC-2 Methane (CH4) - MP-107</v>
      </c>
      <c r="AG293" s="40" t="str">
        <f ca="1">IFERROR(__xludf.DUMMYFUNCTION("VLOOKUP($D416,IMPORTRANGE(""1F5N2lheBqU_ssv2fEg7XSiyl0_Jtf24RQubw3IWp7fc"",""'LC-2 BOM'!C2:AF1000""),AB$1,FALSE)"),"WFF LC-2 Methane (CH4) - MP-107")</f>
        <v>WFF LC-2 Methane (CH4) - MP-107</v>
      </c>
      <c r="AH293" s="40" t="str">
        <f ca="1">IFERROR(__xludf.DUMMYFUNCTION("VLOOKUP($D416,IMPORTRANGE(""1F5N2lheBqU_ssv2fEg7XSiyl0_Jtf24RQubw3IWp7fc"",""'LC-2 BOM'!C2:AF1000""),AB$1,FALSE)"),"WFF LC-2 Methane (CH4) - MP-107")</f>
        <v>WFF LC-2 Methane (CH4) - MP-107</v>
      </c>
      <c r="AI293" s="40" t="str">
        <f ca="1">IFERROR(__xludf.DUMMYFUNCTION("VLOOKUP($D416,IMPORTRANGE(""1F5N2lheBqU_ssv2fEg7XSiyl0_Jtf24RQubw3IWp7fc"",""'LC-2 BOM'!C2:AF1000""),AB$1,FALSE)"),"WFF LC-2 Methane (CH4) - MP-107")</f>
        <v>WFF LC-2 Methane (CH4) - MP-107</v>
      </c>
      <c r="AJ293" s="40" t="str">
        <f ca="1">IFERROR(__xludf.DUMMYFUNCTION("VLOOKUP($D416,IMPORTRANGE(""1F5N2lheBqU_ssv2fEg7XSiyl0_Jtf24RQubw3IWp7fc"",""'LC-2 BOM'!C2:AF1000""),AB$1,FALSE)"),"WFF LC-2 Methane (CH4) - MP-107")</f>
        <v>WFF LC-2 Methane (CH4) - MP-107</v>
      </c>
      <c r="AK293" s="40" t="str">
        <f ca="1">IFERROR(__xludf.DUMMYFUNCTION("VLOOKUP($D416,IMPORTRANGE(""1F5N2lheBqU_ssv2fEg7XSiyl0_Jtf24RQubw3IWp7fc"",""'LC-2 BOM'!C2:AF1000""),AB$1,FALSE)"),"WFF LC-2 Methane (CH4) - MP-107")</f>
        <v>WFF LC-2 Methane (CH4) - MP-107</v>
      </c>
      <c r="AL293" s="40" t="str">
        <f ca="1">IFERROR(__xludf.DUMMYFUNCTION("VLOOKUP($D416,IMPORTRANGE(""1F5N2lheBqU_ssv2fEg7XSiyl0_Jtf24RQubw3IWp7fc"",""'LC-2 BOM'!C2:AF1000""),AB$1,FALSE)"),"WFF LC-2 Methane (CH4) - MP-107")</f>
        <v>WFF LC-2 Methane (CH4) - MP-107</v>
      </c>
      <c r="AM293" s="40" t="str">
        <f ca="1">IFERROR(__xludf.DUMMYFUNCTION("VLOOKUP($D416,IMPORTRANGE(""1F5N2lheBqU_ssv2fEg7XSiyl0_Jtf24RQubw3IWp7fc"",""'LC-2 BOM'!C2:AF1000""),AB$1,FALSE)"),"WFF LC-2 Methane (CH4) - MP-107")</f>
        <v>WFF LC-2 Methane (CH4) - MP-107</v>
      </c>
      <c r="AN293" s="40" t="str">
        <f ca="1">IFERROR(__xludf.DUMMYFUNCTION("VLOOKUP($D416,IMPORTRANGE(""1F5N2lheBqU_ssv2fEg7XSiyl0_Jtf24RQubw3IWp7fc"",""'LC-2 BOM'!C2:AF1000""),AB$1,FALSE)"),"WFF LC-2 Methane (CH4) - MP-107")</f>
        <v>WFF LC-2 Methane (CH4) - MP-107</v>
      </c>
      <c r="AO293" s="40" t="str">
        <f ca="1">IFERROR(__xludf.DUMMYFUNCTION("VLOOKUP($D416,IMPORTRANGE(""1F5N2lheBqU_ssv2fEg7XSiyl0_Jtf24RQubw3IWp7fc"",""'LC-2 BOM'!C2:AF1000""),AB$1,FALSE)"),"WFF LC-2 Methane (CH4) - MP-107")</f>
        <v>WFF LC-2 Methane (CH4) - MP-107</v>
      </c>
      <c r="AP293" s="40" t="str">
        <f ca="1">IFERROR(__xludf.DUMMYFUNCTION("VLOOKUP($D416,IMPORTRANGE(""1F5N2lheBqU_ssv2fEg7XSiyl0_Jtf24RQubw3IWp7fc"",""'LC-2 BOM'!C2:AF1000""),AB$1,FALSE)"),"WFF LC-2 Methane (CH4) - MP-107")</f>
        <v>WFF LC-2 Methane (CH4) - MP-107</v>
      </c>
      <c r="AQ293" s="40" t="str">
        <f ca="1">IFERROR(__xludf.DUMMYFUNCTION("VLOOKUP($D416,IMPORTRANGE(""1F5N2lheBqU_ssv2fEg7XSiyl0_Jtf24RQubw3IWp7fc"",""'LC-2 BOM'!C2:AF1000""),AB$1,FALSE)"),"WFF LC-2 Methane (CH4) - MP-107")</f>
        <v>WFF LC-2 Methane (CH4) - MP-107</v>
      </c>
      <c r="AR293" s="40" t="str">
        <f ca="1">IFERROR(__xludf.DUMMYFUNCTION("VLOOKUP($D416,IMPORTRANGE(""1F5N2lheBqU_ssv2fEg7XSiyl0_Jtf24RQubw3IWp7fc"",""'LC-2 BOM'!C2:AF1000""),AB$1,FALSE)"),"WFF LC-2 Methane (CH4) - MP-107")</f>
        <v>WFF LC-2 Methane (CH4) - MP-107</v>
      </c>
      <c r="AS293" s="40" t="str">
        <f ca="1">IFERROR(__xludf.DUMMYFUNCTION("VLOOKUP($D416,IMPORTRANGE(""1F5N2lheBqU_ssv2fEg7XSiyl0_Jtf24RQubw3IWp7fc"",""'LC-2 BOM'!C2:AF1000""),AB$1,FALSE)"),"WFF LC-2 Methane (CH4) - MP-107")</f>
        <v>WFF LC-2 Methane (CH4) - MP-107</v>
      </c>
      <c r="AT293" s="40" t="str">
        <f ca="1">IFERROR(__xludf.DUMMYFUNCTION("VLOOKUP($D416,IMPORTRANGE(""1F5N2lheBqU_ssv2fEg7XSiyl0_Jtf24RQubw3IWp7fc"",""'LC-2 BOM'!C2:AF1000""),AB$1,FALSE)"),"WFF LC-2 Methane (CH4) - MP-107")</f>
        <v>WFF LC-2 Methane (CH4) - MP-107</v>
      </c>
      <c r="AU293" s="40" t="str">
        <f ca="1">IFERROR(__xludf.DUMMYFUNCTION("VLOOKUP($D416,IMPORTRANGE(""1F5N2lheBqU_ssv2fEg7XSiyl0_Jtf24RQubw3IWp7fc"",""'LC-2 BOM'!C2:AF1000""),AB$1,FALSE)"),"WFF LC-2 Methane (CH4) - MP-107")</f>
        <v>WFF LC-2 Methane (CH4) - MP-107</v>
      </c>
      <c r="AV293" s="40" t="str">
        <f ca="1">IFERROR(__xludf.DUMMYFUNCTION("VLOOKUP($D416,IMPORTRANGE(""1F5N2lheBqU_ssv2fEg7XSiyl0_Jtf24RQubw3IWp7fc"",""'LC-2 BOM'!C2:AF1000""),AB$1,FALSE)"),"WFF LC-2 Methane (CH4) - MP-107")</f>
        <v>WFF LC-2 Methane (CH4) - MP-107</v>
      </c>
      <c r="AW293" s="40" t="str">
        <f ca="1">IFERROR(__xludf.DUMMYFUNCTION("VLOOKUP($D416,IMPORTRANGE(""1F5N2lheBqU_ssv2fEg7XSiyl0_Jtf24RQubw3IWp7fc"",""'LC-2 BOM'!C2:AF1000""),AB$1,FALSE)"),"WFF LC-2 Methane (CH4) - MP-107")</f>
        <v>WFF LC-2 Methane (CH4) - MP-107</v>
      </c>
      <c r="AX293" s="40" t="str">
        <f ca="1">IFERROR(__xludf.DUMMYFUNCTION("VLOOKUP($D416,IMPORTRANGE(""1F5N2lheBqU_ssv2fEg7XSiyl0_Jtf24RQubw3IWp7fc"",""'LC-2 BOM'!C2:AF1000""),AB$1,FALSE)"),"WFF LC-2 Methane (CH4) - MP-107")</f>
        <v>WFF LC-2 Methane (CH4) - MP-107</v>
      </c>
      <c r="AY293" s="40" t="str">
        <f ca="1">IFERROR(__xludf.DUMMYFUNCTION("VLOOKUP($D416,IMPORTRANGE(""1F5N2lheBqU_ssv2fEg7XSiyl0_Jtf24RQubw3IWp7fc"",""'LC-2 BOM'!C2:AF1000""),AB$1,FALSE)"),"WFF LC-2 Methane (CH4) - MP-107")</f>
        <v>WFF LC-2 Methane (CH4) - MP-107</v>
      </c>
      <c r="AZ293" s="40" t="str">
        <f ca="1">IFERROR(__xludf.DUMMYFUNCTION("VLOOKUP($D416,IMPORTRANGE(""1F5N2lheBqU_ssv2fEg7XSiyl0_Jtf24RQubw3IWp7fc"",""'LC-2 BOM'!C2:AF1000""),AB$1,FALSE)"),"WFF LC-2 Methane (CH4) - MP-107")</f>
        <v>WFF LC-2 Methane (CH4) - MP-107</v>
      </c>
      <c r="BA293" s="40" t="str">
        <f ca="1">IFERROR(__xludf.DUMMYFUNCTION("VLOOKUP($D416,IMPORTRANGE(""1F5N2lheBqU_ssv2fEg7XSiyl0_Jtf24RQubw3IWp7fc"",""'LC-2 BOM'!C2:AF1000""),AB$1,FALSE)"),"WFF LC-2 Methane (CH4) - MP-107")</f>
        <v>WFF LC-2 Methane (CH4) - MP-107</v>
      </c>
    </row>
    <row r="294" spans="1:53" ht="14.25">
      <c r="A294" s="119" t="str">
        <f>CONCATENATE(VLOOKUP(E294,Systems,2,FALSE),"-",VLOOKUP(F294,Subsystems,2,FALSE),"-",VLOOKUP(G294,Components,2,FALSE),"-",VLOOKUP(R294,Metrics,2,FALSE),"-",B294)</f>
        <v>IGN-CH4-PXS-PxC-543</v>
      </c>
      <c r="B294" s="99">
        <v>543</v>
      </c>
      <c r="C294" s="99" t="s">
        <v>746</v>
      </c>
      <c r="D294" s="103" t="s">
        <v>745</v>
      </c>
      <c r="E294" s="99" t="s">
        <v>536</v>
      </c>
      <c r="F294" s="99" t="s">
        <v>546</v>
      </c>
      <c r="G294" s="99" t="s">
        <v>452</v>
      </c>
      <c r="H294" s="99" t="s">
        <v>89</v>
      </c>
      <c r="I294" s="100" t="str">
        <f>VLOOKUP(L294,InterfaceCards,2,FALSE)</f>
        <v>N2</v>
      </c>
      <c r="J294" s="39" t="str">
        <f>VLOOKUP(I294,'REF - Interface Cards'!$F$2:$G$11,2,FALSE)</f>
        <v>CB3</v>
      </c>
      <c r="K294" s="100">
        <f>VLOOKUP(L294,InterfaceCards,3,FALSE)</f>
        <v>1</v>
      </c>
      <c r="L294" s="99" t="s">
        <v>496</v>
      </c>
      <c r="M294" s="205"/>
      <c r="N294" s="75">
        <v>22</v>
      </c>
      <c r="O294" s="99" t="s">
        <v>313</v>
      </c>
      <c r="P294" s="100" t="s">
        <v>458</v>
      </c>
      <c r="Q294" s="100" t="s">
        <v>338</v>
      </c>
      <c r="R294" s="119" t="s">
        <v>99</v>
      </c>
      <c r="S294" s="119" t="s">
        <v>96</v>
      </c>
      <c r="T294" s="100"/>
      <c r="U294" s="205"/>
      <c r="V294" s="205" t="b">
        <v>0</v>
      </c>
      <c r="W294" s="115" t="str">
        <f>CONCATENATE(L294,":",N294)</f>
        <v>DI2:22</v>
      </c>
      <c r="X294" s="40" t="str">
        <f ca="1">IFERROR(__xludf.DUMMYFUNCTION("VLOOKUP($D119,IMPORTRANGE(""1F5N2lheBqU_ssv2fEg7XSiyl0_Jtf24RQubw3IWp7fc"",""'LC-2 BOM'!C2:AF1000""),X$1,FALSE)"),"05C360")</f>
        <v>05C360</v>
      </c>
      <c r="Y294" s="40" t="str">
        <f ca="1">IFERROR(__xludf.DUMMYFUNCTION("VLOOKUP($D417,IMPORTRANGE(""1zGeY54V42y3h6ga3LEauokEcjIAfHuNXKCYKLfLWtMI"",""'LC-2 BOM'!C2:AF900""),Y$1,FALSE)"),"Controller")</f>
        <v>Controller</v>
      </c>
      <c r="Z294" s="40" t="str">
        <f ca="1">IFERROR(__xludf.DUMMYFUNCTION("VLOOKUP($D417,IMPORTRANGE(""1zGeY54V42y3h6ga3LEauokEcjIAfHuNXKCYKLfLWtMI"",""'LC-2 BOM'!C2:AF900""),Y$1,FALSE)"),"Controller")</f>
        <v>Controller</v>
      </c>
      <c r="AA294" s="40" t="str">
        <f ca="1">IFERROR(__xludf.DUMMYFUNCTION("VLOOKUP($D417,IMPORTRANGE(""1zGeY54V42y3h6ga3LEauokEcjIAfHuNXKCYKLfLWtMI"",""'LC-2 BOM'!C2:AF900""),Y$1,FALSE)"),"Controller")</f>
        <v>Controller</v>
      </c>
      <c r="AB294" s="40" t="str">
        <f ca="1">IFERROR(__xludf.DUMMYFUNCTION("VLOOKUP($D417,IMPORTRANGE(""1F5N2lheBqU_ssv2fEg7XSiyl0_Jtf24RQubw3IWp7fc"",""'LC-2 BOM'!C2:AF1000""),AB$1,FALSE)"),"WFF LC-2 Methane (CH4) - MP-107")</f>
        <v>WFF LC-2 Methane (CH4) - MP-107</v>
      </c>
      <c r="AC294" s="40" t="str">
        <f ca="1">IFERROR(__xludf.DUMMYFUNCTION("VLOOKUP($D417,IMPORTRANGE(""1F5N2lheBqU_ssv2fEg7XSiyl0_Jtf24RQubw3IWp7fc"",""'LC-2 BOM'!C2:AF1000""),AB$1,FALSE)"),"WFF LC-2 Methane (CH4) - MP-107")</f>
        <v>WFF LC-2 Methane (CH4) - MP-107</v>
      </c>
      <c r="AD294" s="40" t="str">
        <f ca="1">IFERROR(__xludf.DUMMYFUNCTION("VLOOKUP($D417,IMPORTRANGE(""1F5N2lheBqU_ssv2fEg7XSiyl0_Jtf24RQubw3IWp7fc"",""'LC-2 BOM'!C2:AF1000""),AB$1,FALSE)"),"WFF LC-2 Methane (CH4) - MP-107")</f>
        <v>WFF LC-2 Methane (CH4) - MP-107</v>
      </c>
      <c r="AE294" s="40" t="str">
        <f ca="1">IFERROR(__xludf.DUMMYFUNCTION("VLOOKUP($D417,IMPORTRANGE(""1F5N2lheBqU_ssv2fEg7XSiyl0_Jtf24RQubw3IWp7fc"",""'LC-2 BOM'!C2:AF1000""),AB$1,FALSE)"),"WFF LC-2 Methane (CH4) - MP-107")</f>
        <v>WFF LC-2 Methane (CH4) - MP-107</v>
      </c>
      <c r="AF294" s="40" t="str">
        <f ca="1">IFERROR(__xludf.DUMMYFUNCTION("VLOOKUP($D417,IMPORTRANGE(""1F5N2lheBqU_ssv2fEg7XSiyl0_Jtf24RQubw3IWp7fc"",""'LC-2 BOM'!C2:AF1000""),AB$1,FALSE)"),"WFF LC-2 Methane (CH4) - MP-107")</f>
        <v>WFF LC-2 Methane (CH4) - MP-107</v>
      </c>
      <c r="AG294" s="40" t="str">
        <f ca="1">IFERROR(__xludf.DUMMYFUNCTION("VLOOKUP($D417,IMPORTRANGE(""1F5N2lheBqU_ssv2fEg7XSiyl0_Jtf24RQubw3IWp7fc"",""'LC-2 BOM'!C2:AF1000""),AB$1,FALSE)"),"WFF LC-2 Methane (CH4) - MP-107")</f>
        <v>WFF LC-2 Methane (CH4) - MP-107</v>
      </c>
      <c r="AH294" s="40" t="str">
        <f ca="1">IFERROR(__xludf.DUMMYFUNCTION("VLOOKUP($D417,IMPORTRANGE(""1F5N2lheBqU_ssv2fEg7XSiyl0_Jtf24RQubw3IWp7fc"",""'LC-2 BOM'!C2:AF1000""),AB$1,FALSE)"),"WFF LC-2 Methane (CH4) - MP-107")</f>
        <v>WFF LC-2 Methane (CH4) - MP-107</v>
      </c>
      <c r="AI294" s="40" t="str">
        <f ca="1">IFERROR(__xludf.DUMMYFUNCTION("VLOOKUP($D417,IMPORTRANGE(""1F5N2lheBqU_ssv2fEg7XSiyl0_Jtf24RQubw3IWp7fc"",""'LC-2 BOM'!C2:AF1000""),AB$1,FALSE)"),"WFF LC-2 Methane (CH4) - MP-107")</f>
        <v>WFF LC-2 Methane (CH4) - MP-107</v>
      </c>
      <c r="AJ294" s="40" t="str">
        <f ca="1">IFERROR(__xludf.DUMMYFUNCTION("VLOOKUP($D417,IMPORTRANGE(""1F5N2lheBqU_ssv2fEg7XSiyl0_Jtf24RQubw3IWp7fc"",""'LC-2 BOM'!C2:AF1000""),AB$1,FALSE)"),"WFF LC-2 Methane (CH4) - MP-107")</f>
        <v>WFF LC-2 Methane (CH4) - MP-107</v>
      </c>
      <c r="AK294" s="40" t="str">
        <f ca="1">IFERROR(__xludf.DUMMYFUNCTION("VLOOKUP($D417,IMPORTRANGE(""1F5N2lheBqU_ssv2fEg7XSiyl0_Jtf24RQubw3IWp7fc"",""'LC-2 BOM'!C2:AF1000""),AB$1,FALSE)"),"WFF LC-2 Methane (CH4) - MP-107")</f>
        <v>WFF LC-2 Methane (CH4) - MP-107</v>
      </c>
      <c r="AL294" s="40" t="str">
        <f ca="1">IFERROR(__xludf.DUMMYFUNCTION("VLOOKUP($D417,IMPORTRANGE(""1F5N2lheBqU_ssv2fEg7XSiyl0_Jtf24RQubw3IWp7fc"",""'LC-2 BOM'!C2:AF1000""),AB$1,FALSE)"),"WFF LC-2 Methane (CH4) - MP-107")</f>
        <v>WFF LC-2 Methane (CH4) - MP-107</v>
      </c>
      <c r="AM294" s="40" t="str">
        <f ca="1">IFERROR(__xludf.DUMMYFUNCTION("VLOOKUP($D417,IMPORTRANGE(""1F5N2lheBqU_ssv2fEg7XSiyl0_Jtf24RQubw3IWp7fc"",""'LC-2 BOM'!C2:AF1000""),AB$1,FALSE)"),"WFF LC-2 Methane (CH4) - MP-107")</f>
        <v>WFF LC-2 Methane (CH4) - MP-107</v>
      </c>
      <c r="AN294" s="40" t="str">
        <f ca="1">IFERROR(__xludf.DUMMYFUNCTION("VLOOKUP($D417,IMPORTRANGE(""1F5N2lheBqU_ssv2fEg7XSiyl0_Jtf24RQubw3IWp7fc"",""'LC-2 BOM'!C2:AF1000""),AB$1,FALSE)"),"WFF LC-2 Methane (CH4) - MP-107")</f>
        <v>WFF LC-2 Methane (CH4) - MP-107</v>
      </c>
      <c r="AO294" s="40" t="str">
        <f ca="1">IFERROR(__xludf.DUMMYFUNCTION("VLOOKUP($D417,IMPORTRANGE(""1F5N2lheBqU_ssv2fEg7XSiyl0_Jtf24RQubw3IWp7fc"",""'LC-2 BOM'!C2:AF1000""),AB$1,FALSE)"),"WFF LC-2 Methane (CH4) - MP-107")</f>
        <v>WFF LC-2 Methane (CH4) - MP-107</v>
      </c>
      <c r="AP294" s="40" t="str">
        <f ca="1">IFERROR(__xludf.DUMMYFUNCTION("VLOOKUP($D417,IMPORTRANGE(""1F5N2lheBqU_ssv2fEg7XSiyl0_Jtf24RQubw3IWp7fc"",""'LC-2 BOM'!C2:AF1000""),AB$1,FALSE)"),"WFF LC-2 Methane (CH4) - MP-107")</f>
        <v>WFF LC-2 Methane (CH4) - MP-107</v>
      </c>
      <c r="AQ294" s="40" t="str">
        <f ca="1">IFERROR(__xludf.DUMMYFUNCTION("VLOOKUP($D417,IMPORTRANGE(""1F5N2lheBqU_ssv2fEg7XSiyl0_Jtf24RQubw3IWp7fc"",""'LC-2 BOM'!C2:AF1000""),AB$1,FALSE)"),"WFF LC-2 Methane (CH4) - MP-107")</f>
        <v>WFF LC-2 Methane (CH4) - MP-107</v>
      </c>
      <c r="AR294" s="40" t="str">
        <f ca="1">IFERROR(__xludf.DUMMYFUNCTION("VLOOKUP($D417,IMPORTRANGE(""1F5N2lheBqU_ssv2fEg7XSiyl0_Jtf24RQubw3IWp7fc"",""'LC-2 BOM'!C2:AF1000""),AB$1,FALSE)"),"WFF LC-2 Methane (CH4) - MP-107")</f>
        <v>WFF LC-2 Methane (CH4) - MP-107</v>
      </c>
      <c r="AS294" s="40" t="str">
        <f ca="1">IFERROR(__xludf.DUMMYFUNCTION("VLOOKUP($D417,IMPORTRANGE(""1F5N2lheBqU_ssv2fEg7XSiyl0_Jtf24RQubw3IWp7fc"",""'LC-2 BOM'!C2:AF1000""),AB$1,FALSE)"),"WFF LC-2 Methane (CH4) - MP-107")</f>
        <v>WFF LC-2 Methane (CH4) - MP-107</v>
      </c>
      <c r="AT294" s="40" t="str">
        <f ca="1">IFERROR(__xludf.DUMMYFUNCTION("VLOOKUP($D417,IMPORTRANGE(""1F5N2lheBqU_ssv2fEg7XSiyl0_Jtf24RQubw3IWp7fc"",""'LC-2 BOM'!C2:AF1000""),AB$1,FALSE)"),"WFF LC-2 Methane (CH4) - MP-107")</f>
        <v>WFF LC-2 Methane (CH4) - MP-107</v>
      </c>
      <c r="AU294" s="40" t="str">
        <f ca="1">IFERROR(__xludf.DUMMYFUNCTION("VLOOKUP($D417,IMPORTRANGE(""1F5N2lheBqU_ssv2fEg7XSiyl0_Jtf24RQubw3IWp7fc"",""'LC-2 BOM'!C2:AF1000""),AB$1,FALSE)"),"WFF LC-2 Methane (CH4) - MP-107")</f>
        <v>WFF LC-2 Methane (CH4) - MP-107</v>
      </c>
      <c r="AV294" s="40" t="str">
        <f ca="1">IFERROR(__xludf.DUMMYFUNCTION("VLOOKUP($D417,IMPORTRANGE(""1F5N2lheBqU_ssv2fEg7XSiyl0_Jtf24RQubw3IWp7fc"",""'LC-2 BOM'!C2:AF1000""),AB$1,FALSE)"),"WFF LC-2 Methane (CH4) - MP-107")</f>
        <v>WFF LC-2 Methane (CH4) - MP-107</v>
      </c>
      <c r="AW294" s="40" t="str">
        <f ca="1">IFERROR(__xludf.DUMMYFUNCTION("VLOOKUP($D417,IMPORTRANGE(""1F5N2lheBqU_ssv2fEg7XSiyl0_Jtf24RQubw3IWp7fc"",""'LC-2 BOM'!C2:AF1000""),AB$1,FALSE)"),"WFF LC-2 Methane (CH4) - MP-107")</f>
        <v>WFF LC-2 Methane (CH4) - MP-107</v>
      </c>
      <c r="AX294" s="40" t="str">
        <f ca="1">IFERROR(__xludf.DUMMYFUNCTION("VLOOKUP($D417,IMPORTRANGE(""1F5N2lheBqU_ssv2fEg7XSiyl0_Jtf24RQubw3IWp7fc"",""'LC-2 BOM'!C2:AF1000""),AB$1,FALSE)"),"WFF LC-2 Methane (CH4) - MP-107")</f>
        <v>WFF LC-2 Methane (CH4) - MP-107</v>
      </c>
      <c r="AY294" s="40" t="str">
        <f ca="1">IFERROR(__xludf.DUMMYFUNCTION("VLOOKUP($D417,IMPORTRANGE(""1F5N2lheBqU_ssv2fEg7XSiyl0_Jtf24RQubw3IWp7fc"",""'LC-2 BOM'!C2:AF1000""),AB$1,FALSE)"),"WFF LC-2 Methane (CH4) - MP-107")</f>
        <v>WFF LC-2 Methane (CH4) - MP-107</v>
      </c>
      <c r="AZ294" s="40" t="str">
        <f ca="1">IFERROR(__xludf.DUMMYFUNCTION("VLOOKUP($D417,IMPORTRANGE(""1F5N2lheBqU_ssv2fEg7XSiyl0_Jtf24RQubw3IWp7fc"",""'LC-2 BOM'!C2:AF1000""),AB$1,FALSE)"),"WFF LC-2 Methane (CH4) - MP-107")</f>
        <v>WFF LC-2 Methane (CH4) - MP-107</v>
      </c>
      <c r="BA294" s="40" t="str">
        <f ca="1">IFERROR(__xludf.DUMMYFUNCTION("VLOOKUP($D417,IMPORTRANGE(""1F5N2lheBqU_ssv2fEg7XSiyl0_Jtf24RQubw3IWp7fc"",""'LC-2 BOM'!C2:AF1000""),AB$1,FALSE)"),"WFF LC-2 Methane (CH4) - MP-107")</f>
        <v>WFF LC-2 Methane (CH4) - MP-107</v>
      </c>
    </row>
    <row r="295" spans="1:53" ht="14.25">
      <c r="A295" s="119" t="str">
        <f>CONCATENATE(VLOOKUP(E295,Systems,2,FALSE),"-",VLOOKUP(F295,Subsystems,2,FALSE),"-",VLOOKUP(G295,Components,2,FALSE),"-",VLOOKUP(R295,Metrics,2,FALSE),"-",B295)</f>
        <v>IGN-CH4-EV-B-523</v>
      </c>
      <c r="B295" s="100">
        <v>523</v>
      </c>
      <c r="C295" s="119" t="s">
        <v>747</v>
      </c>
      <c r="D295" s="103" t="s">
        <v>748</v>
      </c>
      <c r="E295" s="99" t="s">
        <v>536</v>
      </c>
      <c r="F295" s="99" t="s">
        <v>546</v>
      </c>
      <c r="G295" s="99" t="s">
        <v>560</v>
      </c>
      <c r="H295" s="100" t="s">
        <v>102</v>
      </c>
      <c r="I295" s="100" t="str">
        <f>VLOOKUP(L295,InterfaceCards,2,FALSE)</f>
        <v>C1</v>
      </c>
      <c r="J295" s="39" t="str">
        <f>VLOOKUP(I295,'REF - Interface Cards'!$F$2:$G$11,2,FALSE)</f>
        <v>CB1</v>
      </c>
      <c r="K295" s="267">
        <f>VLOOKUP(L295,InterfaceCards,3,FALSE)</f>
        <v>3</v>
      </c>
      <c r="L295" s="99" t="s">
        <v>237</v>
      </c>
      <c r="M295" s="99">
        <v>32</v>
      </c>
      <c r="N295" s="75">
        <v>26</v>
      </c>
      <c r="O295" s="99" t="s">
        <v>247</v>
      </c>
      <c r="P295" s="99" t="s">
        <v>313</v>
      </c>
      <c r="Q295" s="99" t="s">
        <v>338</v>
      </c>
      <c r="R295" s="119" t="s">
        <v>105</v>
      </c>
      <c r="S295" s="119"/>
      <c r="T295" s="100"/>
      <c r="U295" s="205"/>
      <c r="V295" s="205" t="b">
        <v>0</v>
      </c>
      <c r="W295" s="115" t="str">
        <f>CONCATENATE(L295,":",N295)</f>
        <v>DO3:26</v>
      </c>
      <c r="X295" s="40" t="str">
        <f ca="1">IFERROR(__xludf.DUMMYFUNCTION("VLOOKUP($D4,IMPORTRANGE(""1F5N2lheBqU_ssv2fEg7XSiyl0_Jtf24RQubw3IWp7fc"",""'LC-2 BOM'!C2:AF1000""),X$1,FALSE)"),"S13.2")</f>
        <v>S13.2</v>
      </c>
      <c r="Y295" s="40" t="str">
        <f ca="1">IFERROR(__xludf.DUMMYFUNCTION("VLOOKUP($D74,IMPORTRANGE(""1zGeY54V42y3h6ga3LEauokEcjIAfHuNXKCYKLfLWtMI"",""'LC-2 BOM'!C2:AF900""),Y$1,FALSE)"),"Solenoid Valve")</f>
        <v>Solenoid Valve</v>
      </c>
      <c r="Z295" s="40" t="str">
        <f ca="1">IFERROR(__xludf.DUMMYFUNCTION("VLOOKUP($D74,IMPORTRANGE(""1zGeY54V42y3h6ga3LEauokEcjIAfHuNXKCYKLfLWtMI"",""'LC-2 BOM'!C2:AF900""),Y$1,FALSE)"),"Solenoid Valve")</f>
        <v>Solenoid Valve</v>
      </c>
      <c r="AA295" s="40" t="str">
        <f ca="1">IFERROR(__xludf.DUMMYFUNCTION("VLOOKUP($D74,IMPORTRANGE(""1zGeY54V42y3h6ga3LEauokEcjIAfHuNXKCYKLfLWtMI"",""'LC-2 BOM'!C2:AF900""),Y$1,FALSE)"),"Solenoid Valve")</f>
        <v>Solenoid Valve</v>
      </c>
      <c r="AB295" s="40" t="str">
        <f ca="1">IFERROR(__xludf.DUMMYFUNCTION("VLOOKUP($D74,IMPORTRANGE(""1F5N2lheBqU_ssv2fEg7XSiyl0_Jtf24RQubw3IWp7fc"",""'LC-2 BOM'!C2:AF1000""),AB$1,FALSE)"),"WFF LC-2 Methane (CH4) - MP-107")</f>
        <v>WFF LC-2 Methane (CH4) - MP-107</v>
      </c>
      <c r="AC295" s="40" t="str">
        <f ca="1">IFERROR(__xludf.DUMMYFUNCTION("VLOOKUP($D74,IMPORTRANGE(""1F5N2lheBqU_ssv2fEg7XSiyl0_Jtf24RQubw3IWp7fc"",""'LC-2 BOM'!C2:AF1000""),AB$1,FALSE)"),"WFF LC-2 Methane (CH4) - MP-107")</f>
        <v>WFF LC-2 Methane (CH4) - MP-107</v>
      </c>
      <c r="AD295" s="40" t="str">
        <f ca="1">IFERROR(__xludf.DUMMYFUNCTION("VLOOKUP($D74,IMPORTRANGE(""1F5N2lheBqU_ssv2fEg7XSiyl0_Jtf24RQubw3IWp7fc"",""'LC-2 BOM'!C2:AF1000""),AB$1,FALSE)"),"WFF LC-2 Methane (CH4) - MP-107")</f>
        <v>WFF LC-2 Methane (CH4) - MP-107</v>
      </c>
      <c r="AE295" s="40" t="str">
        <f ca="1">IFERROR(__xludf.DUMMYFUNCTION("VLOOKUP($D74,IMPORTRANGE(""1F5N2lheBqU_ssv2fEg7XSiyl0_Jtf24RQubw3IWp7fc"",""'LC-2 BOM'!C2:AF1000""),AB$1,FALSE)"),"WFF LC-2 Methane (CH4) - MP-107")</f>
        <v>WFF LC-2 Methane (CH4) - MP-107</v>
      </c>
      <c r="AF295" s="40" t="str">
        <f ca="1">IFERROR(__xludf.DUMMYFUNCTION("VLOOKUP($D74,IMPORTRANGE(""1F5N2lheBqU_ssv2fEg7XSiyl0_Jtf24RQubw3IWp7fc"",""'LC-2 BOM'!C2:AF1000""),AB$1,FALSE)"),"WFF LC-2 Methane (CH4) - MP-107")</f>
        <v>WFF LC-2 Methane (CH4) - MP-107</v>
      </c>
      <c r="AG295" s="40" t="str">
        <f ca="1">IFERROR(__xludf.DUMMYFUNCTION("VLOOKUP($D74,IMPORTRANGE(""1F5N2lheBqU_ssv2fEg7XSiyl0_Jtf24RQubw3IWp7fc"",""'LC-2 BOM'!C2:AF1000""),AB$1,FALSE)"),"WFF LC-2 Methane (CH4) - MP-107")</f>
        <v>WFF LC-2 Methane (CH4) - MP-107</v>
      </c>
      <c r="AH295" s="40" t="str">
        <f ca="1">IFERROR(__xludf.DUMMYFUNCTION("VLOOKUP($D74,IMPORTRANGE(""1F5N2lheBqU_ssv2fEg7XSiyl0_Jtf24RQubw3IWp7fc"",""'LC-2 BOM'!C2:AF1000""),AB$1,FALSE)"),"WFF LC-2 Methane (CH4) - MP-107")</f>
        <v>WFF LC-2 Methane (CH4) - MP-107</v>
      </c>
      <c r="AI295" s="40" t="str">
        <f ca="1">IFERROR(__xludf.DUMMYFUNCTION("VLOOKUP($D74,IMPORTRANGE(""1F5N2lheBqU_ssv2fEg7XSiyl0_Jtf24RQubw3IWp7fc"",""'LC-2 BOM'!C2:AF1000""),AB$1,FALSE)"),"WFF LC-2 Methane (CH4) - MP-107")</f>
        <v>WFF LC-2 Methane (CH4) - MP-107</v>
      </c>
      <c r="AJ295" s="40" t="str">
        <f ca="1">IFERROR(__xludf.DUMMYFUNCTION("VLOOKUP($D74,IMPORTRANGE(""1F5N2lheBqU_ssv2fEg7XSiyl0_Jtf24RQubw3IWp7fc"",""'LC-2 BOM'!C2:AF1000""),AB$1,FALSE)"),"WFF LC-2 Methane (CH4) - MP-107")</f>
        <v>WFF LC-2 Methane (CH4) - MP-107</v>
      </c>
      <c r="AK295" s="40" t="str">
        <f ca="1">IFERROR(__xludf.DUMMYFUNCTION("VLOOKUP($D74,IMPORTRANGE(""1F5N2lheBqU_ssv2fEg7XSiyl0_Jtf24RQubw3IWp7fc"",""'LC-2 BOM'!C2:AF1000""),AB$1,FALSE)"),"WFF LC-2 Methane (CH4) - MP-107")</f>
        <v>WFF LC-2 Methane (CH4) - MP-107</v>
      </c>
      <c r="AL295" s="40" t="str">
        <f ca="1">IFERROR(__xludf.DUMMYFUNCTION("VLOOKUP($D74,IMPORTRANGE(""1F5N2lheBqU_ssv2fEg7XSiyl0_Jtf24RQubw3IWp7fc"",""'LC-2 BOM'!C2:AF1000""),AB$1,FALSE)"),"WFF LC-2 Methane (CH4) - MP-107")</f>
        <v>WFF LC-2 Methane (CH4) - MP-107</v>
      </c>
      <c r="AM295" s="40" t="str">
        <f ca="1">IFERROR(__xludf.DUMMYFUNCTION("VLOOKUP($D74,IMPORTRANGE(""1F5N2lheBqU_ssv2fEg7XSiyl0_Jtf24RQubw3IWp7fc"",""'LC-2 BOM'!C2:AF1000""),AB$1,FALSE)"),"WFF LC-2 Methane (CH4) - MP-107")</f>
        <v>WFF LC-2 Methane (CH4) - MP-107</v>
      </c>
      <c r="AN295" s="40" t="str">
        <f ca="1">IFERROR(__xludf.DUMMYFUNCTION("VLOOKUP($D74,IMPORTRANGE(""1F5N2lheBqU_ssv2fEg7XSiyl0_Jtf24RQubw3IWp7fc"",""'LC-2 BOM'!C2:AF1000""),AB$1,FALSE)"),"WFF LC-2 Methane (CH4) - MP-107")</f>
        <v>WFF LC-2 Methane (CH4) - MP-107</v>
      </c>
      <c r="AO295" s="40" t="str">
        <f ca="1">IFERROR(__xludf.DUMMYFUNCTION("VLOOKUP($D74,IMPORTRANGE(""1F5N2lheBqU_ssv2fEg7XSiyl0_Jtf24RQubw3IWp7fc"",""'LC-2 BOM'!C2:AF1000""),AB$1,FALSE)"),"WFF LC-2 Methane (CH4) - MP-107")</f>
        <v>WFF LC-2 Methane (CH4) - MP-107</v>
      </c>
      <c r="AP295" s="40" t="str">
        <f ca="1">IFERROR(__xludf.DUMMYFUNCTION("VLOOKUP($D74,IMPORTRANGE(""1F5N2lheBqU_ssv2fEg7XSiyl0_Jtf24RQubw3IWp7fc"",""'LC-2 BOM'!C2:AF1000""),AB$1,FALSE)"),"WFF LC-2 Methane (CH4) - MP-107")</f>
        <v>WFF LC-2 Methane (CH4) - MP-107</v>
      </c>
      <c r="AQ295" s="40" t="str">
        <f ca="1">IFERROR(__xludf.DUMMYFUNCTION("VLOOKUP($D74,IMPORTRANGE(""1F5N2lheBqU_ssv2fEg7XSiyl0_Jtf24RQubw3IWp7fc"",""'LC-2 BOM'!C2:AF1000""),AB$1,FALSE)"),"WFF LC-2 Methane (CH4) - MP-107")</f>
        <v>WFF LC-2 Methane (CH4) - MP-107</v>
      </c>
      <c r="AR295" s="40" t="str">
        <f ca="1">IFERROR(__xludf.DUMMYFUNCTION("VLOOKUP($D74,IMPORTRANGE(""1F5N2lheBqU_ssv2fEg7XSiyl0_Jtf24RQubw3IWp7fc"",""'LC-2 BOM'!C2:AF1000""),AB$1,FALSE)"),"WFF LC-2 Methane (CH4) - MP-107")</f>
        <v>WFF LC-2 Methane (CH4) - MP-107</v>
      </c>
      <c r="AS295" s="40" t="str">
        <f ca="1">IFERROR(__xludf.DUMMYFUNCTION("VLOOKUP($D74,IMPORTRANGE(""1F5N2lheBqU_ssv2fEg7XSiyl0_Jtf24RQubw3IWp7fc"",""'LC-2 BOM'!C2:AF1000""),AB$1,FALSE)"),"WFF LC-2 Methane (CH4) - MP-107")</f>
        <v>WFF LC-2 Methane (CH4) - MP-107</v>
      </c>
      <c r="AT295" s="40" t="str">
        <f ca="1">IFERROR(__xludf.DUMMYFUNCTION("VLOOKUP($D74,IMPORTRANGE(""1F5N2lheBqU_ssv2fEg7XSiyl0_Jtf24RQubw3IWp7fc"",""'LC-2 BOM'!C2:AF1000""),AB$1,FALSE)"),"WFF LC-2 Methane (CH4) - MP-107")</f>
        <v>WFF LC-2 Methane (CH4) - MP-107</v>
      </c>
      <c r="AU295" s="40" t="str">
        <f ca="1">IFERROR(__xludf.DUMMYFUNCTION("VLOOKUP($D74,IMPORTRANGE(""1F5N2lheBqU_ssv2fEg7XSiyl0_Jtf24RQubw3IWp7fc"",""'LC-2 BOM'!C2:AF1000""),AB$1,FALSE)"),"WFF LC-2 Methane (CH4) - MP-107")</f>
        <v>WFF LC-2 Methane (CH4) - MP-107</v>
      </c>
      <c r="AV295" s="40" t="str">
        <f ca="1">IFERROR(__xludf.DUMMYFUNCTION("VLOOKUP($D74,IMPORTRANGE(""1F5N2lheBqU_ssv2fEg7XSiyl0_Jtf24RQubw3IWp7fc"",""'LC-2 BOM'!C2:AF1000""),AB$1,FALSE)"),"WFF LC-2 Methane (CH4) - MP-107")</f>
        <v>WFF LC-2 Methane (CH4) - MP-107</v>
      </c>
      <c r="AW295" s="40" t="str">
        <f ca="1">IFERROR(__xludf.DUMMYFUNCTION("VLOOKUP($D74,IMPORTRANGE(""1F5N2lheBqU_ssv2fEg7XSiyl0_Jtf24RQubw3IWp7fc"",""'LC-2 BOM'!C2:AF1000""),AB$1,FALSE)"),"WFF LC-2 Methane (CH4) - MP-107")</f>
        <v>WFF LC-2 Methane (CH4) - MP-107</v>
      </c>
      <c r="AX295" s="40" t="str">
        <f ca="1">IFERROR(__xludf.DUMMYFUNCTION("VLOOKUP($D74,IMPORTRANGE(""1F5N2lheBqU_ssv2fEg7XSiyl0_Jtf24RQubw3IWp7fc"",""'LC-2 BOM'!C2:AF1000""),AB$1,FALSE)"),"WFF LC-2 Methane (CH4) - MP-107")</f>
        <v>WFF LC-2 Methane (CH4) - MP-107</v>
      </c>
      <c r="AY295" s="40" t="str">
        <f ca="1">IFERROR(__xludf.DUMMYFUNCTION("VLOOKUP($D74,IMPORTRANGE(""1F5N2lheBqU_ssv2fEg7XSiyl0_Jtf24RQubw3IWp7fc"",""'LC-2 BOM'!C2:AF1000""),AB$1,FALSE)"),"WFF LC-2 Methane (CH4) - MP-107")</f>
        <v>WFF LC-2 Methane (CH4) - MP-107</v>
      </c>
      <c r="AZ295" s="40" t="str">
        <f ca="1">IFERROR(__xludf.DUMMYFUNCTION("VLOOKUP($D74,IMPORTRANGE(""1F5N2lheBqU_ssv2fEg7XSiyl0_Jtf24RQubw3IWp7fc"",""'LC-2 BOM'!C2:AF1000""),AB$1,FALSE)"),"WFF LC-2 Methane (CH4) - MP-107")</f>
        <v>WFF LC-2 Methane (CH4) - MP-107</v>
      </c>
      <c r="BA295" s="40" t="str">
        <f ca="1">IFERROR(__xludf.DUMMYFUNCTION("VLOOKUP($D74,IMPORTRANGE(""1F5N2lheBqU_ssv2fEg7XSiyl0_Jtf24RQubw3IWp7fc"",""'LC-2 BOM'!C2:AF1000""),AB$1,FALSE)"),"WFF LC-2 Methane (CH4) - MP-107")</f>
        <v>WFF LC-2 Methane (CH4) - MP-107</v>
      </c>
    </row>
    <row r="296" spans="1:53" ht="14.25">
      <c r="A296" s="119" t="str">
        <f>CONCATENATE(VLOOKUP(E296,Systems,2,FALSE),"-",VLOOKUP(F296,Subsystems,2,FALSE),"-",VLOOKUP(G296,Components,2,FALSE),"-",VLOOKUP(R296,Metrics,2,FALSE),"-",B296)</f>
        <v>IGN-CH4-PRS-Ps-272</v>
      </c>
      <c r="B296" s="100">
        <v>272</v>
      </c>
      <c r="C296" s="99" t="s">
        <v>749</v>
      </c>
      <c r="D296" s="104" t="s">
        <v>750</v>
      </c>
      <c r="E296" s="99" t="s">
        <v>536</v>
      </c>
      <c r="F296" s="99" t="s">
        <v>546</v>
      </c>
      <c r="G296" s="99" t="s">
        <v>177</v>
      </c>
      <c r="H296" s="100" t="s">
        <v>147</v>
      </c>
      <c r="I296" s="100" t="str">
        <f>VLOOKUP(L296,InterfaceCards,2,FALSE)</f>
        <v>N1</v>
      </c>
      <c r="J296" s="39" t="str">
        <f>VLOOKUP(I296,'REF - Interface Cards'!$F$2:$G$11,2,FALSE)</f>
        <v>CB2</v>
      </c>
      <c r="K296" s="100">
        <f>VLOOKUP(L296,InterfaceCards,3,FALSE)</f>
        <v>2</v>
      </c>
      <c r="L296" s="99" t="s">
        <v>435</v>
      </c>
      <c r="M296" s="99">
        <v>3</v>
      </c>
      <c r="N296" s="75" t="s">
        <v>108</v>
      </c>
      <c r="O296" s="100" t="s">
        <v>247</v>
      </c>
      <c r="P296" s="100" t="s">
        <v>458</v>
      </c>
      <c r="Q296" s="100" t="s">
        <v>459</v>
      </c>
      <c r="R296" s="268" t="s">
        <v>178</v>
      </c>
      <c r="S296" s="119" t="s">
        <v>345</v>
      </c>
      <c r="T296" s="100"/>
      <c r="U296" s="205"/>
      <c r="V296" s="205" t="b">
        <v>0</v>
      </c>
      <c r="W296" s="115" t="str">
        <f>CONCATENATE(L296,":",N296)</f>
        <v>AI1:02</v>
      </c>
      <c r="X296" s="40" t="str">
        <f ca="1">IFERROR(__xludf.DUMMYFUNCTION("VLOOKUP($D119,IMPORTRANGE(""1F5N2lheBqU_ssv2fEg7XSiyl0_Jtf24RQubw3IWp7fc"",""'LC-2 BOM'!C2:AF1000""),X$1,FALSE)"),"05C360")</f>
        <v>05C360</v>
      </c>
      <c r="Y296" s="40" t="str">
        <f ca="1">IFERROR(__xludf.DUMMYFUNCTION("VLOOKUP($D359,IMPORTRANGE(""1F5N2lheBqU_ssv2fEg7XSiyl0_Jtf24RQubw3IWp7fc"",""'LC-2 BOM'!C2:AF900""),Y$1,FALSE)"),"Pressure Transducer")</f>
        <v>Pressure Transducer</v>
      </c>
      <c r="Z296" s="40" t="str">
        <f ca="1">IFERROR(__xludf.DUMMYFUNCTION("VLOOKUP($D359,IMPORTRANGE(""1F5N2lheBqU_ssv2fEg7XSiyl0_Jtf24RQubw3IWp7fc"",""'LC-2 BOM'!C2:AF900""),Y$1,FALSE)"),"Pressure Transducer")</f>
        <v>Pressure Transducer</v>
      </c>
      <c r="AA296" s="40" t="str">
        <f ca="1">IFERROR(__xludf.DUMMYFUNCTION("VLOOKUP($D359,IMPORTRANGE(""1F5N2lheBqU_ssv2fEg7XSiyl0_Jtf24RQubw3IWp7fc"",""'LC-2 BOM'!C2:AF900""),Y$1,FALSE)"),"Pressure Transducer")</f>
        <v>Pressure Transducer</v>
      </c>
      <c r="AB296" s="40" t="str">
        <f ca="1">IFERROR(__xludf.DUMMYFUNCTION("VLOOKUP($D359,IMPORTRANGE(""1F5N2lheBqU_ssv2fEg7XSiyl0_Jtf24RQubw3IWp7fc"",""'LC-2 BOM'!C2:AF1000""),AB$1,FALSE)"),"WFF LC-2 Methane (CH4) - MP-107")</f>
        <v>WFF LC-2 Methane (CH4) - MP-107</v>
      </c>
      <c r="AC296" s="40" t="str">
        <f ca="1">IFERROR(__xludf.DUMMYFUNCTION("VLOOKUP($D359,IMPORTRANGE(""1F5N2lheBqU_ssv2fEg7XSiyl0_Jtf24RQubw3IWp7fc"",""'LC-2 BOM'!C2:AF1000""),AB$1,FALSE)"),"WFF LC-2 Methane (CH4) - MP-107")</f>
        <v>WFF LC-2 Methane (CH4) - MP-107</v>
      </c>
      <c r="AD296" s="40" t="str">
        <f ca="1">IFERROR(__xludf.DUMMYFUNCTION("VLOOKUP($D359,IMPORTRANGE(""1F5N2lheBqU_ssv2fEg7XSiyl0_Jtf24RQubw3IWp7fc"",""'LC-2 BOM'!C2:AF1000""),AB$1,FALSE)"),"WFF LC-2 Methane (CH4) - MP-107")</f>
        <v>WFF LC-2 Methane (CH4) - MP-107</v>
      </c>
      <c r="AE296" s="40" t="str">
        <f ca="1">IFERROR(__xludf.DUMMYFUNCTION("VLOOKUP($D359,IMPORTRANGE(""1F5N2lheBqU_ssv2fEg7XSiyl0_Jtf24RQubw3IWp7fc"",""'LC-2 BOM'!C2:AF1000""),AB$1,FALSE)"),"WFF LC-2 Methane (CH4) - MP-107")</f>
        <v>WFF LC-2 Methane (CH4) - MP-107</v>
      </c>
      <c r="AF296" s="40" t="str">
        <f ca="1">IFERROR(__xludf.DUMMYFUNCTION("VLOOKUP($D359,IMPORTRANGE(""1F5N2lheBqU_ssv2fEg7XSiyl0_Jtf24RQubw3IWp7fc"",""'LC-2 BOM'!C2:AF1000""),AB$1,FALSE)"),"WFF LC-2 Methane (CH4) - MP-107")</f>
        <v>WFF LC-2 Methane (CH4) - MP-107</v>
      </c>
      <c r="AG296" s="40" t="str">
        <f ca="1">IFERROR(__xludf.DUMMYFUNCTION("VLOOKUP($D359,IMPORTRANGE(""1F5N2lheBqU_ssv2fEg7XSiyl0_Jtf24RQubw3IWp7fc"",""'LC-2 BOM'!C2:AF1000""),AB$1,FALSE)"),"WFF LC-2 Methane (CH4) - MP-107")</f>
        <v>WFF LC-2 Methane (CH4) - MP-107</v>
      </c>
      <c r="AH296" s="40" t="str">
        <f ca="1">IFERROR(__xludf.DUMMYFUNCTION("VLOOKUP($D359,IMPORTRANGE(""1F5N2lheBqU_ssv2fEg7XSiyl0_Jtf24RQubw3IWp7fc"",""'LC-2 BOM'!C2:AF1000""),AB$1,FALSE)"),"WFF LC-2 Methane (CH4) - MP-107")</f>
        <v>WFF LC-2 Methane (CH4) - MP-107</v>
      </c>
      <c r="AI296" s="40" t="str">
        <f ca="1">IFERROR(__xludf.DUMMYFUNCTION("VLOOKUP($D359,IMPORTRANGE(""1F5N2lheBqU_ssv2fEg7XSiyl0_Jtf24RQubw3IWp7fc"",""'LC-2 BOM'!C2:AF1000""),AB$1,FALSE)"),"WFF LC-2 Methane (CH4) - MP-107")</f>
        <v>WFF LC-2 Methane (CH4) - MP-107</v>
      </c>
      <c r="AJ296" s="40" t="str">
        <f ca="1">IFERROR(__xludf.DUMMYFUNCTION("VLOOKUP($D359,IMPORTRANGE(""1F5N2lheBqU_ssv2fEg7XSiyl0_Jtf24RQubw3IWp7fc"",""'LC-2 BOM'!C2:AF1000""),AB$1,FALSE)"),"WFF LC-2 Methane (CH4) - MP-107")</f>
        <v>WFF LC-2 Methane (CH4) - MP-107</v>
      </c>
      <c r="AK296" s="40" t="str">
        <f ca="1">IFERROR(__xludf.DUMMYFUNCTION("VLOOKUP($D359,IMPORTRANGE(""1F5N2lheBqU_ssv2fEg7XSiyl0_Jtf24RQubw3IWp7fc"",""'LC-2 BOM'!C2:AF1000""),AB$1,FALSE)"),"WFF LC-2 Methane (CH4) - MP-107")</f>
        <v>WFF LC-2 Methane (CH4) - MP-107</v>
      </c>
      <c r="AL296" s="40" t="str">
        <f ca="1">IFERROR(__xludf.DUMMYFUNCTION("VLOOKUP($D359,IMPORTRANGE(""1F5N2lheBqU_ssv2fEg7XSiyl0_Jtf24RQubw3IWp7fc"",""'LC-2 BOM'!C2:AF1000""),AB$1,FALSE)"),"WFF LC-2 Methane (CH4) - MP-107")</f>
        <v>WFF LC-2 Methane (CH4) - MP-107</v>
      </c>
      <c r="AM296" s="40" t="str">
        <f ca="1">IFERROR(__xludf.DUMMYFUNCTION("VLOOKUP($D359,IMPORTRANGE(""1F5N2lheBqU_ssv2fEg7XSiyl0_Jtf24RQubw3IWp7fc"",""'LC-2 BOM'!C2:AF1000""),AB$1,FALSE)"),"WFF LC-2 Methane (CH4) - MP-107")</f>
        <v>WFF LC-2 Methane (CH4) - MP-107</v>
      </c>
      <c r="AN296" s="40" t="str">
        <f ca="1">IFERROR(__xludf.DUMMYFUNCTION("VLOOKUP($D359,IMPORTRANGE(""1F5N2lheBqU_ssv2fEg7XSiyl0_Jtf24RQubw3IWp7fc"",""'LC-2 BOM'!C2:AF1000""),AB$1,FALSE)"),"WFF LC-2 Methane (CH4) - MP-107")</f>
        <v>WFF LC-2 Methane (CH4) - MP-107</v>
      </c>
      <c r="AO296" s="40" t="str">
        <f ca="1">IFERROR(__xludf.DUMMYFUNCTION("VLOOKUP($D359,IMPORTRANGE(""1F5N2lheBqU_ssv2fEg7XSiyl0_Jtf24RQubw3IWp7fc"",""'LC-2 BOM'!C2:AF1000""),AB$1,FALSE)"),"WFF LC-2 Methane (CH4) - MP-107")</f>
        <v>WFF LC-2 Methane (CH4) - MP-107</v>
      </c>
      <c r="AP296" s="40" t="str">
        <f ca="1">IFERROR(__xludf.DUMMYFUNCTION("VLOOKUP($D359,IMPORTRANGE(""1F5N2lheBqU_ssv2fEg7XSiyl0_Jtf24RQubw3IWp7fc"",""'LC-2 BOM'!C2:AF1000""),AB$1,FALSE)"),"WFF LC-2 Methane (CH4) - MP-107")</f>
        <v>WFF LC-2 Methane (CH4) - MP-107</v>
      </c>
      <c r="AQ296" s="40" t="str">
        <f ca="1">IFERROR(__xludf.DUMMYFUNCTION("VLOOKUP($D359,IMPORTRANGE(""1F5N2lheBqU_ssv2fEg7XSiyl0_Jtf24RQubw3IWp7fc"",""'LC-2 BOM'!C2:AF1000""),AB$1,FALSE)"),"WFF LC-2 Methane (CH4) - MP-107")</f>
        <v>WFF LC-2 Methane (CH4) - MP-107</v>
      </c>
      <c r="AR296" s="40" t="str">
        <f ca="1">IFERROR(__xludf.DUMMYFUNCTION("VLOOKUP($D359,IMPORTRANGE(""1F5N2lheBqU_ssv2fEg7XSiyl0_Jtf24RQubw3IWp7fc"",""'LC-2 BOM'!C2:AF1000""),AB$1,FALSE)"),"WFF LC-2 Methane (CH4) - MP-107")</f>
        <v>WFF LC-2 Methane (CH4) - MP-107</v>
      </c>
      <c r="AS296" s="40" t="str">
        <f ca="1">IFERROR(__xludf.DUMMYFUNCTION("VLOOKUP($D359,IMPORTRANGE(""1F5N2lheBqU_ssv2fEg7XSiyl0_Jtf24RQubw3IWp7fc"",""'LC-2 BOM'!C2:AF1000""),AB$1,FALSE)"),"WFF LC-2 Methane (CH4) - MP-107")</f>
        <v>WFF LC-2 Methane (CH4) - MP-107</v>
      </c>
      <c r="AT296" s="40" t="str">
        <f ca="1">IFERROR(__xludf.DUMMYFUNCTION("VLOOKUP($D359,IMPORTRANGE(""1F5N2lheBqU_ssv2fEg7XSiyl0_Jtf24RQubw3IWp7fc"",""'LC-2 BOM'!C2:AF1000""),AB$1,FALSE)"),"WFF LC-2 Methane (CH4) - MP-107")</f>
        <v>WFF LC-2 Methane (CH4) - MP-107</v>
      </c>
      <c r="AU296" s="40" t="str">
        <f ca="1">IFERROR(__xludf.DUMMYFUNCTION("VLOOKUP($D359,IMPORTRANGE(""1F5N2lheBqU_ssv2fEg7XSiyl0_Jtf24RQubw3IWp7fc"",""'LC-2 BOM'!C2:AF1000""),AB$1,FALSE)"),"WFF LC-2 Methane (CH4) - MP-107")</f>
        <v>WFF LC-2 Methane (CH4) - MP-107</v>
      </c>
      <c r="AV296" s="40" t="str">
        <f ca="1">IFERROR(__xludf.DUMMYFUNCTION("VLOOKUP($D359,IMPORTRANGE(""1F5N2lheBqU_ssv2fEg7XSiyl0_Jtf24RQubw3IWp7fc"",""'LC-2 BOM'!C2:AF1000""),AB$1,FALSE)"),"WFF LC-2 Methane (CH4) - MP-107")</f>
        <v>WFF LC-2 Methane (CH4) - MP-107</v>
      </c>
      <c r="AW296" s="40" t="str">
        <f ca="1">IFERROR(__xludf.DUMMYFUNCTION("VLOOKUP($D359,IMPORTRANGE(""1F5N2lheBqU_ssv2fEg7XSiyl0_Jtf24RQubw3IWp7fc"",""'LC-2 BOM'!C2:AF1000""),AB$1,FALSE)"),"WFF LC-2 Methane (CH4) - MP-107")</f>
        <v>WFF LC-2 Methane (CH4) - MP-107</v>
      </c>
      <c r="AX296" s="40" t="str">
        <f ca="1">IFERROR(__xludf.DUMMYFUNCTION("VLOOKUP($D359,IMPORTRANGE(""1F5N2lheBqU_ssv2fEg7XSiyl0_Jtf24RQubw3IWp7fc"",""'LC-2 BOM'!C2:AF1000""),AB$1,FALSE)"),"WFF LC-2 Methane (CH4) - MP-107")</f>
        <v>WFF LC-2 Methane (CH4) - MP-107</v>
      </c>
      <c r="AY296" s="40" t="str">
        <f ca="1">IFERROR(__xludf.DUMMYFUNCTION("VLOOKUP($D359,IMPORTRANGE(""1F5N2lheBqU_ssv2fEg7XSiyl0_Jtf24RQubw3IWp7fc"",""'LC-2 BOM'!C2:AF1000""),AB$1,FALSE)"),"WFF LC-2 Methane (CH4) - MP-107")</f>
        <v>WFF LC-2 Methane (CH4) - MP-107</v>
      </c>
      <c r="AZ296" s="40" t="str">
        <f ca="1">IFERROR(__xludf.DUMMYFUNCTION("VLOOKUP($D359,IMPORTRANGE(""1F5N2lheBqU_ssv2fEg7XSiyl0_Jtf24RQubw3IWp7fc"",""'LC-2 BOM'!C2:AF1000""),AB$1,FALSE)"),"WFF LC-2 Methane (CH4) - MP-107")</f>
        <v>WFF LC-2 Methane (CH4) - MP-107</v>
      </c>
      <c r="BA296" s="40" t="str">
        <f ca="1">IFERROR(__xludf.DUMMYFUNCTION("VLOOKUP($D359,IMPORTRANGE(""1F5N2lheBqU_ssv2fEg7XSiyl0_Jtf24RQubw3IWp7fc"",""'LC-2 BOM'!C2:AF1000""),AB$1,FALSE)"),"WFF LC-2 Methane (CH4) - MP-107")</f>
        <v>WFF LC-2 Methane (CH4) - MP-107</v>
      </c>
    </row>
    <row r="297" spans="1:53" ht="14.25">
      <c r="A297" s="119" t="str">
        <f>CONCATENATE(VLOOKUP(E297,Systems,2,FALSE),"-",VLOOKUP(F297,Subsystems,2,FALSE),"-",VLOOKUP(G297,Components,2,FALSE),"-",VLOOKUP(R297,Metrics,2,FALSE),"-",B297)</f>
        <v>IGN-CH4-PRS-Ps-274</v>
      </c>
      <c r="B297" s="100">
        <v>274</v>
      </c>
      <c r="C297" s="99" t="s">
        <v>751</v>
      </c>
      <c r="D297" s="104" t="s">
        <v>752</v>
      </c>
      <c r="E297" s="99" t="s">
        <v>536</v>
      </c>
      <c r="F297" s="99" t="s">
        <v>546</v>
      </c>
      <c r="G297" s="99" t="s">
        <v>177</v>
      </c>
      <c r="H297" s="100" t="s">
        <v>147</v>
      </c>
      <c r="I297" s="100" t="str">
        <f>VLOOKUP(L297,InterfaceCards,2,FALSE)</f>
        <v>N1</v>
      </c>
      <c r="J297" s="39" t="str">
        <f>VLOOKUP(I297,'REF - Interface Cards'!$F$2:$G$11,2,FALSE)</f>
        <v>CB2</v>
      </c>
      <c r="K297" s="100">
        <f>VLOOKUP(L297,InterfaceCards,3,FALSE)</f>
        <v>2</v>
      </c>
      <c r="L297" s="99" t="s">
        <v>435</v>
      </c>
      <c r="M297" s="99">
        <v>4</v>
      </c>
      <c r="N297" s="75" t="s">
        <v>113</v>
      </c>
      <c r="O297" s="100" t="s">
        <v>247</v>
      </c>
      <c r="P297" s="100" t="s">
        <v>458</v>
      </c>
      <c r="Q297" s="100" t="s">
        <v>459</v>
      </c>
      <c r="R297" s="268" t="s">
        <v>178</v>
      </c>
      <c r="S297" s="119" t="s">
        <v>345</v>
      </c>
      <c r="T297" s="264"/>
      <c r="U297" s="115"/>
      <c r="V297" s="115" t="b">
        <v>0</v>
      </c>
      <c r="W297" s="115" t="str">
        <f>CONCATENATE(L297,":",N297)</f>
        <v>AI1:03</v>
      </c>
      <c r="X297" s="40" t="str">
        <f ca="1">IFERROR(__xludf.DUMMYFUNCTION("VLOOKUP($D119,IMPORTRANGE(""1F5N2lheBqU_ssv2fEg7XSiyl0_Jtf24RQubw3IWp7fc"",""'LC-2 BOM'!C2:AF1000""),X$1,FALSE)"),"05C360")</f>
        <v>05C360</v>
      </c>
      <c r="Y297" s="40" t="str">
        <f ca="1">IFERROR(__xludf.DUMMYFUNCTION("VLOOKUP($D360,IMPORTRANGE(""1F5N2lheBqU_ssv2fEg7XSiyl0_Jtf24RQubw3IWp7fc"",""'LC-2 BOM'!C2:AF900""),Y$1,FALSE)"),"Pressure Transducer")</f>
        <v>Pressure Transducer</v>
      </c>
      <c r="Z297" s="40" t="str">
        <f ca="1">IFERROR(__xludf.DUMMYFUNCTION("VLOOKUP($D360,IMPORTRANGE(""1F5N2lheBqU_ssv2fEg7XSiyl0_Jtf24RQubw3IWp7fc"",""'LC-2 BOM'!C2:AF900""),Y$1,FALSE)"),"Pressure Transducer")</f>
        <v>Pressure Transducer</v>
      </c>
      <c r="AA297" s="40" t="str">
        <f ca="1">IFERROR(__xludf.DUMMYFUNCTION("VLOOKUP($D360,IMPORTRANGE(""1F5N2lheBqU_ssv2fEg7XSiyl0_Jtf24RQubw3IWp7fc"",""'LC-2 BOM'!C2:AF900""),Y$1,FALSE)"),"Pressure Transducer")</f>
        <v>Pressure Transducer</v>
      </c>
      <c r="AB297" s="40" t="str">
        <f ca="1">IFERROR(__xludf.DUMMYFUNCTION("VLOOKUP($D360,IMPORTRANGE(""1F5N2lheBqU_ssv2fEg7XSiyl0_Jtf24RQubw3IWp7fc"",""'LC-2 BOM'!C2:AF1000""),AB$1,FALSE)"),"WFF LC-2 Methane (CH4) - MP-107")</f>
        <v>WFF LC-2 Methane (CH4) - MP-107</v>
      </c>
      <c r="AC297" s="40" t="str">
        <f ca="1">IFERROR(__xludf.DUMMYFUNCTION("VLOOKUP($D360,IMPORTRANGE(""1F5N2lheBqU_ssv2fEg7XSiyl0_Jtf24RQubw3IWp7fc"",""'LC-2 BOM'!C2:AF1000""),AB$1,FALSE)"),"WFF LC-2 Methane (CH4) - MP-107")</f>
        <v>WFF LC-2 Methane (CH4) - MP-107</v>
      </c>
      <c r="AD297" s="40" t="str">
        <f ca="1">IFERROR(__xludf.DUMMYFUNCTION("VLOOKUP($D360,IMPORTRANGE(""1F5N2lheBqU_ssv2fEg7XSiyl0_Jtf24RQubw3IWp7fc"",""'LC-2 BOM'!C2:AF1000""),AB$1,FALSE)"),"WFF LC-2 Methane (CH4) - MP-107")</f>
        <v>WFF LC-2 Methane (CH4) - MP-107</v>
      </c>
      <c r="AE297" s="40" t="str">
        <f ca="1">IFERROR(__xludf.DUMMYFUNCTION("VLOOKUP($D360,IMPORTRANGE(""1F5N2lheBqU_ssv2fEg7XSiyl0_Jtf24RQubw3IWp7fc"",""'LC-2 BOM'!C2:AF1000""),AB$1,FALSE)"),"WFF LC-2 Methane (CH4) - MP-107")</f>
        <v>WFF LC-2 Methane (CH4) - MP-107</v>
      </c>
      <c r="AF297" s="40" t="str">
        <f ca="1">IFERROR(__xludf.DUMMYFUNCTION("VLOOKUP($D360,IMPORTRANGE(""1F5N2lheBqU_ssv2fEg7XSiyl0_Jtf24RQubw3IWp7fc"",""'LC-2 BOM'!C2:AF1000""),AB$1,FALSE)"),"WFF LC-2 Methane (CH4) - MP-107")</f>
        <v>WFF LC-2 Methane (CH4) - MP-107</v>
      </c>
      <c r="AG297" s="40" t="str">
        <f ca="1">IFERROR(__xludf.DUMMYFUNCTION("VLOOKUP($D360,IMPORTRANGE(""1F5N2lheBqU_ssv2fEg7XSiyl0_Jtf24RQubw3IWp7fc"",""'LC-2 BOM'!C2:AF1000""),AB$1,FALSE)"),"WFF LC-2 Methane (CH4) - MP-107")</f>
        <v>WFF LC-2 Methane (CH4) - MP-107</v>
      </c>
      <c r="AH297" s="40" t="str">
        <f ca="1">IFERROR(__xludf.DUMMYFUNCTION("VLOOKUP($D360,IMPORTRANGE(""1F5N2lheBqU_ssv2fEg7XSiyl0_Jtf24RQubw3IWp7fc"",""'LC-2 BOM'!C2:AF1000""),AB$1,FALSE)"),"WFF LC-2 Methane (CH4) - MP-107")</f>
        <v>WFF LC-2 Methane (CH4) - MP-107</v>
      </c>
      <c r="AI297" s="40" t="str">
        <f ca="1">IFERROR(__xludf.DUMMYFUNCTION("VLOOKUP($D360,IMPORTRANGE(""1F5N2lheBqU_ssv2fEg7XSiyl0_Jtf24RQubw3IWp7fc"",""'LC-2 BOM'!C2:AF1000""),AB$1,FALSE)"),"WFF LC-2 Methane (CH4) - MP-107")</f>
        <v>WFF LC-2 Methane (CH4) - MP-107</v>
      </c>
      <c r="AJ297" s="40" t="str">
        <f ca="1">IFERROR(__xludf.DUMMYFUNCTION("VLOOKUP($D360,IMPORTRANGE(""1F5N2lheBqU_ssv2fEg7XSiyl0_Jtf24RQubw3IWp7fc"",""'LC-2 BOM'!C2:AF1000""),AB$1,FALSE)"),"WFF LC-2 Methane (CH4) - MP-107")</f>
        <v>WFF LC-2 Methane (CH4) - MP-107</v>
      </c>
      <c r="AK297" s="40" t="str">
        <f ca="1">IFERROR(__xludf.DUMMYFUNCTION("VLOOKUP($D360,IMPORTRANGE(""1F5N2lheBqU_ssv2fEg7XSiyl0_Jtf24RQubw3IWp7fc"",""'LC-2 BOM'!C2:AF1000""),AB$1,FALSE)"),"WFF LC-2 Methane (CH4) - MP-107")</f>
        <v>WFF LC-2 Methane (CH4) - MP-107</v>
      </c>
      <c r="AL297" s="40" t="str">
        <f ca="1">IFERROR(__xludf.DUMMYFUNCTION("VLOOKUP($D360,IMPORTRANGE(""1F5N2lheBqU_ssv2fEg7XSiyl0_Jtf24RQubw3IWp7fc"",""'LC-2 BOM'!C2:AF1000""),AB$1,FALSE)"),"WFF LC-2 Methane (CH4) - MP-107")</f>
        <v>WFF LC-2 Methane (CH4) - MP-107</v>
      </c>
      <c r="AM297" s="40" t="str">
        <f ca="1">IFERROR(__xludf.DUMMYFUNCTION("VLOOKUP($D360,IMPORTRANGE(""1F5N2lheBqU_ssv2fEg7XSiyl0_Jtf24RQubw3IWp7fc"",""'LC-2 BOM'!C2:AF1000""),AB$1,FALSE)"),"WFF LC-2 Methane (CH4) - MP-107")</f>
        <v>WFF LC-2 Methane (CH4) - MP-107</v>
      </c>
      <c r="AN297" s="40" t="str">
        <f ca="1">IFERROR(__xludf.DUMMYFUNCTION("VLOOKUP($D360,IMPORTRANGE(""1F5N2lheBqU_ssv2fEg7XSiyl0_Jtf24RQubw3IWp7fc"",""'LC-2 BOM'!C2:AF1000""),AB$1,FALSE)"),"WFF LC-2 Methane (CH4) - MP-107")</f>
        <v>WFF LC-2 Methane (CH4) - MP-107</v>
      </c>
      <c r="AO297" s="40" t="str">
        <f ca="1">IFERROR(__xludf.DUMMYFUNCTION("VLOOKUP($D360,IMPORTRANGE(""1F5N2lheBqU_ssv2fEg7XSiyl0_Jtf24RQubw3IWp7fc"",""'LC-2 BOM'!C2:AF1000""),AB$1,FALSE)"),"WFF LC-2 Methane (CH4) - MP-107")</f>
        <v>WFF LC-2 Methane (CH4) - MP-107</v>
      </c>
      <c r="AP297" s="40" t="str">
        <f ca="1">IFERROR(__xludf.DUMMYFUNCTION("VLOOKUP($D360,IMPORTRANGE(""1F5N2lheBqU_ssv2fEg7XSiyl0_Jtf24RQubw3IWp7fc"",""'LC-2 BOM'!C2:AF1000""),AB$1,FALSE)"),"WFF LC-2 Methane (CH4) - MP-107")</f>
        <v>WFF LC-2 Methane (CH4) - MP-107</v>
      </c>
      <c r="AQ297" s="40" t="str">
        <f ca="1">IFERROR(__xludf.DUMMYFUNCTION("VLOOKUP($D360,IMPORTRANGE(""1F5N2lheBqU_ssv2fEg7XSiyl0_Jtf24RQubw3IWp7fc"",""'LC-2 BOM'!C2:AF1000""),AB$1,FALSE)"),"WFF LC-2 Methane (CH4) - MP-107")</f>
        <v>WFF LC-2 Methane (CH4) - MP-107</v>
      </c>
      <c r="AR297" s="40" t="str">
        <f ca="1">IFERROR(__xludf.DUMMYFUNCTION("VLOOKUP($D360,IMPORTRANGE(""1F5N2lheBqU_ssv2fEg7XSiyl0_Jtf24RQubw3IWp7fc"",""'LC-2 BOM'!C2:AF1000""),AB$1,FALSE)"),"WFF LC-2 Methane (CH4) - MP-107")</f>
        <v>WFF LC-2 Methane (CH4) - MP-107</v>
      </c>
      <c r="AS297" s="40" t="str">
        <f ca="1">IFERROR(__xludf.DUMMYFUNCTION("VLOOKUP($D360,IMPORTRANGE(""1F5N2lheBqU_ssv2fEg7XSiyl0_Jtf24RQubw3IWp7fc"",""'LC-2 BOM'!C2:AF1000""),AB$1,FALSE)"),"WFF LC-2 Methane (CH4) - MP-107")</f>
        <v>WFF LC-2 Methane (CH4) - MP-107</v>
      </c>
      <c r="AT297" s="40" t="str">
        <f ca="1">IFERROR(__xludf.DUMMYFUNCTION("VLOOKUP($D360,IMPORTRANGE(""1F5N2lheBqU_ssv2fEg7XSiyl0_Jtf24RQubw3IWp7fc"",""'LC-2 BOM'!C2:AF1000""),AB$1,FALSE)"),"WFF LC-2 Methane (CH4) - MP-107")</f>
        <v>WFF LC-2 Methane (CH4) - MP-107</v>
      </c>
      <c r="AU297" s="40" t="str">
        <f ca="1">IFERROR(__xludf.DUMMYFUNCTION("VLOOKUP($D360,IMPORTRANGE(""1F5N2lheBqU_ssv2fEg7XSiyl0_Jtf24RQubw3IWp7fc"",""'LC-2 BOM'!C2:AF1000""),AB$1,FALSE)"),"WFF LC-2 Methane (CH4) - MP-107")</f>
        <v>WFF LC-2 Methane (CH4) - MP-107</v>
      </c>
      <c r="AV297" s="40" t="str">
        <f ca="1">IFERROR(__xludf.DUMMYFUNCTION("VLOOKUP($D360,IMPORTRANGE(""1F5N2lheBqU_ssv2fEg7XSiyl0_Jtf24RQubw3IWp7fc"",""'LC-2 BOM'!C2:AF1000""),AB$1,FALSE)"),"WFF LC-2 Methane (CH4) - MP-107")</f>
        <v>WFF LC-2 Methane (CH4) - MP-107</v>
      </c>
      <c r="AW297" s="40" t="str">
        <f ca="1">IFERROR(__xludf.DUMMYFUNCTION("VLOOKUP($D360,IMPORTRANGE(""1F5N2lheBqU_ssv2fEg7XSiyl0_Jtf24RQubw3IWp7fc"",""'LC-2 BOM'!C2:AF1000""),AB$1,FALSE)"),"WFF LC-2 Methane (CH4) - MP-107")</f>
        <v>WFF LC-2 Methane (CH4) - MP-107</v>
      </c>
      <c r="AX297" s="40" t="str">
        <f ca="1">IFERROR(__xludf.DUMMYFUNCTION("VLOOKUP($D360,IMPORTRANGE(""1F5N2lheBqU_ssv2fEg7XSiyl0_Jtf24RQubw3IWp7fc"",""'LC-2 BOM'!C2:AF1000""),AB$1,FALSE)"),"WFF LC-2 Methane (CH4) - MP-107")</f>
        <v>WFF LC-2 Methane (CH4) - MP-107</v>
      </c>
      <c r="AY297" s="40" t="str">
        <f ca="1">IFERROR(__xludf.DUMMYFUNCTION("VLOOKUP($D360,IMPORTRANGE(""1F5N2lheBqU_ssv2fEg7XSiyl0_Jtf24RQubw3IWp7fc"",""'LC-2 BOM'!C2:AF1000""),AB$1,FALSE)"),"WFF LC-2 Methane (CH4) - MP-107")</f>
        <v>WFF LC-2 Methane (CH4) - MP-107</v>
      </c>
      <c r="AZ297" s="40" t="str">
        <f ca="1">IFERROR(__xludf.DUMMYFUNCTION("VLOOKUP($D360,IMPORTRANGE(""1F5N2lheBqU_ssv2fEg7XSiyl0_Jtf24RQubw3IWp7fc"",""'LC-2 BOM'!C2:AF1000""),AB$1,FALSE)"),"WFF LC-2 Methane (CH4) - MP-107")</f>
        <v>WFF LC-2 Methane (CH4) - MP-107</v>
      </c>
      <c r="BA297" s="40" t="str">
        <f ca="1">IFERROR(__xludf.DUMMYFUNCTION("VLOOKUP($D360,IMPORTRANGE(""1F5N2lheBqU_ssv2fEg7XSiyl0_Jtf24RQubw3IWp7fc"",""'LC-2 BOM'!C2:AF1000""),AB$1,FALSE)"),"WFF LC-2 Methane (CH4) - MP-107")</f>
        <v>WFF LC-2 Methane (CH4) - MP-107</v>
      </c>
    </row>
    <row r="298" spans="1:53" ht="14.25">
      <c r="A298" s="119" t="str">
        <f>CONCATENATE(VLOOKUP(E298,Systems,2,FALSE),"-",VLOOKUP(F298,Subsystems,2,FALSE),"-",VLOOKUP(G298,Components,2,FALSE),"-",VLOOKUP(R298,Metrics,2,FALSE),"-",B298)</f>
        <v>IGN-CH4-PRS-Ps-271</v>
      </c>
      <c r="B298" s="100">
        <v>271</v>
      </c>
      <c r="C298" s="99" t="s">
        <v>753</v>
      </c>
      <c r="D298" s="104" t="s">
        <v>754</v>
      </c>
      <c r="E298" s="99" t="s">
        <v>536</v>
      </c>
      <c r="F298" s="99" t="s">
        <v>546</v>
      </c>
      <c r="G298" s="99" t="s">
        <v>177</v>
      </c>
      <c r="H298" s="100" t="s">
        <v>147</v>
      </c>
      <c r="I298" s="100" t="str">
        <f>VLOOKUP(L298,InterfaceCards,2,FALSE)</f>
        <v>N2</v>
      </c>
      <c r="J298" s="39" t="str">
        <f>VLOOKUP(I298,'REF - Interface Cards'!$F$2:$G$11,2,FALSE)</f>
        <v>CB3</v>
      </c>
      <c r="K298" s="100">
        <f>VLOOKUP(L298,InterfaceCards,3,FALSE)</f>
        <v>3</v>
      </c>
      <c r="L298" s="99" t="s">
        <v>315</v>
      </c>
      <c r="M298" s="272">
        <v>2</v>
      </c>
      <c r="N298" s="75" t="s">
        <v>104</v>
      </c>
      <c r="O298" s="100" t="s">
        <v>313</v>
      </c>
      <c r="P298" s="100" t="s">
        <v>313</v>
      </c>
      <c r="Q298" s="100" t="s">
        <v>338</v>
      </c>
      <c r="R298" s="268" t="s">
        <v>178</v>
      </c>
      <c r="S298" s="119" t="s">
        <v>345</v>
      </c>
      <c r="T298" s="100"/>
      <c r="U298" s="205"/>
      <c r="V298" s="205" t="b">
        <v>0</v>
      </c>
      <c r="W298" s="115" t="str">
        <f>CONCATENATE(L298,":",N298)</f>
        <v>AI4:01</v>
      </c>
      <c r="X298" s="40" t="str">
        <f ca="1">IFERROR(__xludf.DUMMYFUNCTION("VLOOKUP($D119,IMPORTRANGE(""1F5N2lheBqU_ssv2fEg7XSiyl0_Jtf24RQubw3IWp7fc"",""'LC-2 BOM'!C2:AF1000""),X$1,FALSE)"),"05C360")</f>
        <v>05C360</v>
      </c>
      <c r="Y298" s="40" t="str">
        <f ca="1">IFERROR(__xludf.DUMMYFUNCTION("VLOOKUP($D458,IMPORTRANGE(""1F5N2lheBqU_ssv2fEg7XSiyl0_Jtf24RQubw3IWp7fc"",""'LC-2 BOM'!C2:AF900""),Y$1,FALSE)"),"Pressure Transducer")</f>
        <v>Pressure Transducer</v>
      </c>
      <c r="Z298" s="40" t="str">
        <f ca="1">IFERROR(__xludf.DUMMYFUNCTION("VLOOKUP($D458,IMPORTRANGE(""1F5N2lheBqU_ssv2fEg7XSiyl0_Jtf24RQubw3IWp7fc"",""'LC-2 BOM'!C2:AF900""),Y$1,FALSE)"),"Pressure Transducer")</f>
        <v>Pressure Transducer</v>
      </c>
      <c r="AA298" s="40" t="str">
        <f ca="1">IFERROR(__xludf.DUMMYFUNCTION("VLOOKUP($D458,IMPORTRANGE(""1F5N2lheBqU_ssv2fEg7XSiyl0_Jtf24RQubw3IWp7fc"",""'LC-2 BOM'!C2:AF900""),Y$1,FALSE)"),"Pressure Transducer")</f>
        <v>Pressure Transducer</v>
      </c>
      <c r="AB298" s="40" t="str">
        <f ca="1">IFERROR(__xludf.DUMMYFUNCTION("VLOOKUP($D458,IMPORTRANGE(""1F5N2lheBqU_ssv2fEg7XSiyl0_Jtf24RQubw3IWp7fc"",""'LC-2 BOM'!C2:AF1000""),AB$1,FALSE)"),"WFF LC-2 Methane (CH4) - MP-107")</f>
        <v>WFF LC-2 Methane (CH4) - MP-107</v>
      </c>
      <c r="AC298" s="40" t="str">
        <f ca="1">IFERROR(__xludf.DUMMYFUNCTION("VLOOKUP($D458,IMPORTRANGE(""1F5N2lheBqU_ssv2fEg7XSiyl0_Jtf24RQubw3IWp7fc"",""'LC-2 BOM'!C2:AF1000""),AB$1,FALSE)"),"WFF LC-2 Methane (CH4) - MP-107")</f>
        <v>WFF LC-2 Methane (CH4) - MP-107</v>
      </c>
      <c r="AD298" s="40" t="str">
        <f ca="1">IFERROR(__xludf.DUMMYFUNCTION("VLOOKUP($D458,IMPORTRANGE(""1F5N2lheBqU_ssv2fEg7XSiyl0_Jtf24RQubw3IWp7fc"",""'LC-2 BOM'!C2:AF1000""),AB$1,FALSE)"),"WFF LC-2 Methane (CH4) - MP-107")</f>
        <v>WFF LC-2 Methane (CH4) - MP-107</v>
      </c>
      <c r="AE298" s="40" t="str">
        <f ca="1">IFERROR(__xludf.DUMMYFUNCTION("VLOOKUP($D458,IMPORTRANGE(""1F5N2lheBqU_ssv2fEg7XSiyl0_Jtf24RQubw3IWp7fc"",""'LC-2 BOM'!C2:AF1000""),AB$1,FALSE)"),"WFF LC-2 Methane (CH4) - MP-107")</f>
        <v>WFF LC-2 Methane (CH4) - MP-107</v>
      </c>
      <c r="AF298" s="40" t="str">
        <f ca="1">IFERROR(__xludf.DUMMYFUNCTION("VLOOKUP($D458,IMPORTRANGE(""1F5N2lheBqU_ssv2fEg7XSiyl0_Jtf24RQubw3IWp7fc"",""'LC-2 BOM'!C2:AF1000""),AB$1,FALSE)"),"WFF LC-2 Methane (CH4) - MP-107")</f>
        <v>WFF LC-2 Methane (CH4) - MP-107</v>
      </c>
      <c r="AG298" s="40" t="str">
        <f ca="1">IFERROR(__xludf.DUMMYFUNCTION("VLOOKUP($D458,IMPORTRANGE(""1F5N2lheBqU_ssv2fEg7XSiyl0_Jtf24RQubw3IWp7fc"",""'LC-2 BOM'!C2:AF1000""),AB$1,FALSE)"),"WFF LC-2 Methane (CH4) - MP-107")</f>
        <v>WFF LC-2 Methane (CH4) - MP-107</v>
      </c>
      <c r="AH298" s="40" t="str">
        <f ca="1">IFERROR(__xludf.DUMMYFUNCTION("VLOOKUP($D458,IMPORTRANGE(""1F5N2lheBqU_ssv2fEg7XSiyl0_Jtf24RQubw3IWp7fc"",""'LC-2 BOM'!C2:AF1000""),AB$1,FALSE)"),"WFF LC-2 Methane (CH4) - MP-107")</f>
        <v>WFF LC-2 Methane (CH4) - MP-107</v>
      </c>
      <c r="AI298" s="40" t="str">
        <f ca="1">IFERROR(__xludf.DUMMYFUNCTION("VLOOKUP($D458,IMPORTRANGE(""1F5N2lheBqU_ssv2fEg7XSiyl0_Jtf24RQubw3IWp7fc"",""'LC-2 BOM'!C2:AF1000""),AB$1,FALSE)"),"WFF LC-2 Methane (CH4) - MP-107")</f>
        <v>WFF LC-2 Methane (CH4) - MP-107</v>
      </c>
      <c r="AJ298" s="40" t="str">
        <f ca="1">IFERROR(__xludf.DUMMYFUNCTION("VLOOKUP($D458,IMPORTRANGE(""1F5N2lheBqU_ssv2fEg7XSiyl0_Jtf24RQubw3IWp7fc"",""'LC-2 BOM'!C2:AF1000""),AB$1,FALSE)"),"WFF LC-2 Methane (CH4) - MP-107")</f>
        <v>WFF LC-2 Methane (CH4) - MP-107</v>
      </c>
      <c r="AK298" s="40" t="str">
        <f ca="1">IFERROR(__xludf.DUMMYFUNCTION("VLOOKUP($D458,IMPORTRANGE(""1F5N2lheBqU_ssv2fEg7XSiyl0_Jtf24RQubw3IWp7fc"",""'LC-2 BOM'!C2:AF1000""),AB$1,FALSE)"),"WFF LC-2 Methane (CH4) - MP-107")</f>
        <v>WFF LC-2 Methane (CH4) - MP-107</v>
      </c>
      <c r="AL298" s="40" t="str">
        <f ca="1">IFERROR(__xludf.DUMMYFUNCTION("VLOOKUP($D458,IMPORTRANGE(""1F5N2lheBqU_ssv2fEg7XSiyl0_Jtf24RQubw3IWp7fc"",""'LC-2 BOM'!C2:AF1000""),AB$1,FALSE)"),"WFF LC-2 Methane (CH4) - MP-107")</f>
        <v>WFF LC-2 Methane (CH4) - MP-107</v>
      </c>
      <c r="AM298" s="40" t="str">
        <f ca="1">IFERROR(__xludf.DUMMYFUNCTION("VLOOKUP($D458,IMPORTRANGE(""1F5N2lheBqU_ssv2fEg7XSiyl0_Jtf24RQubw3IWp7fc"",""'LC-2 BOM'!C2:AF1000""),AB$1,FALSE)"),"WFF LC-2 Methane (CH4) - MP-107")</f>
        <v>WFF LC-2 Methane (CH4) - MP-107</v>
      </c>
      <c r="AN298" s="40" t="str">
        <f ca="1">IFERROR(__xludf.DUMMYFUNCTION("VLOOKUP($D458,IMPORTRANGE(""1F5N2lheBqU_ssv2fEg7XSiyl0_Jtf24RQubw3IWp7fc"",""'LC-2 BOM'!C2:AF1000""),AB$1,FALSE)"),"WFF LC-2 Methane (CH4) - MP-107")</f>
        <v>WFF LC-2 Methane (CH4) - MP-107</v>
      </c>
      <c r="AO298" s="40" t="str">
        <f ca="1">IFERROR(__xludf.DUMMYFUNCTION("VLOOKUP($D458,IMPORTRANGE(""1F5N2lheBqU_ssv2fEg7XSiyl0_Jtf24RQubw3IWp7fc"",""'LC-2 BOM'!C2:AF1000""),AB$1,FALSE)"),"WFF LC-2 Methane (CH4) - MP-107")</f>
        <v>WFF LC-2 Methane (CH4) - MP-107</v>
      </c>
      <c r="AP298" s="40" t="str">
        <f ca="1">IFERROR(__xludf.DUMMYFUNCTION("VLOOKUP($D458,IMPORTRANGE(""1F5N2lheBqU_ssv2fEg7XSiyl0_Jtf24RQubw3IWp7fc"",""'LC-2 BOM'!C2:AF1000""),AB$1,FALSE)"),"WFF LC-2 Methane (CH4) - MP-107")</f>
        <v>WFF LC-2 Methane (CH4) - MP-107</v>
      </c>
      <c r="AQ298" s="40" t="str">
        <f ca="1">IFERROR(__xludf.DUMMYFUNCTION("VLOOKUP($D458,IMPORTRANGE(""1F5N2lheBqU_ssv2fEg7XSiyl0_Jtf24RQubw3IWp7fc"",""'LC-2 BOM'!C2:AF1000""),AB$1,FALSE)"),"WFF LC-2 Methane (CH4) - MP-107")</f>
        <v>WFF LC-2 Methane (CH4) - MP-107</v>
      </c>
      <c r="AR298" s="40" t="str">
        <f ca="1">IFERROR(__xludf.DUMMYFUNCTION("VLOOKUP($D458,IMPORTRANGE(""1F5N2lheBqU_ssv2fEg7XSiyl0_Jtf24RQubw3IWp7fc"",""'LC-2 BOM'!C2:AF1000""),AB$1,FALSE)"),"WFF LC-2 Methane (CH4) - MP-107")</f>
        <v>WFF LC-2 Methane (CH4) - MP-107</v>
      </c>
      <c r="AS298" s="40" t="str">
        <f ca="1">IFERROR(__xludf.DUMMYFUNCTION("VLOOKUP($D458,IMPORTRANGE(""1F5N2lheBqU_ssv2fEg7XSiyl0_Jtf24RQubw3IWp7fc"",""'LC-2 BOM'!C2:AF1000""),AB$1,FALSE)"),"WFF LC-2 Methane (CH4) - MP-107")</f>
        <v>WFF LC-2 Methane (CH4) - MP-107</v>
      </c>
      <c r="AT298" s="40" t="str">
        <f ca="1">IFERROR(__xludf.DUMMYFUNCTION("VLOOKUP($D458,IMPORTRANGE(""1F5N2lheBqU_ssv2fEg7XSiyl0_Jtf24RQubw3IWp7fc"",""'LC-2 BOM'!C2:AF1000""),AB$1,FALSE)"),"WFF LC-2 Methane (CH4) - MP-107")</f>
        <v>WFF LC-2 Methane (CH4) - MP-107</v>
      </c>
      <c r="AU298" s="40" t="str">
        <f ca="1">IFERROR(__xludf.DUMMYFUNCTION("VLOOKUP($D458,IMPORTRANGE(""1F5N2lheBqU_ssv2fEg7XSiyl0_Jtf24RQubw3IWp7fc"",""'LC-2 BOM'!C2:AF1000""),AB$1,FALSE)"),"WFF LC-2 Methane (CH4) - MP-107")</f>
        <v>WFF LC-2 Methane (CH4) - MP-107</v>
      </c>
      <c r="AV298" s="40" t="str">
        <f ca="1">IFERROR(__xludf.DUMMYFUNCTION("VLOOKUP($D458,IMPORTRANGE(""1F5N2lheBqU_ssv2fEg7XSiyl0_Jtf24RQubw3IWp7fc"",""'LC-2 BOM'!C2:AF1000""),AB$1,FALSE)"),"WFF LC-2 Methane (CH4) - MP-107")</f>
        <v>WFF LC-2 Methane (CH4) - MP-107</v>
      </c>
      <c r="AW298" s="40" t="str">
        <f ca="1">IFERROR(__xludf.DUMMYFUNCTION("VLOOKUP($D458,IMPORTRANGE(""1F5N2lheBqU_ssv2fEg7XSiyl0_Jtf24RQubw3IWp7fc"",""'LC-2 BOM'!C2:AF1000""),AB$1,FALSE)"),"WFF LC-2 Methane (CH4) - MP-107")</f>
        <v>WFF LC-2 Methane (CH4) - MP-107</v>
      </c>
      <c r="AX298" s="40" t="str">
        <f ca="1">IFERROR(__xludf.DUMMYFUNCTION("VLOOKUP($D458,IMPORTRANGE(""1F5N2lheBqU_ssv2fEg7XSiyl0_Jtf24RQubw3IWp7fc"",""'LC-2 BOM'!C2:AF1000""),AB$1,FALSE)"),"WFF LC-2 Methane (CH4) - MP-107")</f>
        <v>WFF LC-2 Methane (CH4) - MP-107</v>
      </c>
      <c r="AY298" s="40" t="str">
        <f ca="1">IFERROR(__xludf.DUMMYFUNCTION("VLOOKUP($D458,IMPORTRANGE(""1F5N2lheBqU_ssv2fEg7XSiyl0_Jtf24RQubw3IWp7fc"",""'LC-2 BOM'!C2:AF1000""),AB$1,FALSE)"),"WFF LC-2 Methane (CH4) - MP-107")</f>
        <v>WFF LC-2 Methane (CH4) - MP-107</v>
      </c>
      <c r="AZ298" s="40" t="str">
        <f ca="1">IFERROR(__xludf.DUMMYFUNCTION("VLOOKUP($D458,IMPORTRANGE(""1F5N2lheBqU_ssv2fEg7XSiyl0_Jtf24RQubw3IWp7fc"",""'LC-2 BOM'!C2:AF1000""),AB$1,FALSE)"),"WFF LC-2 Methane (CH4) - MP-107")</f>
        <v>WFF LC-2 Methane (CH4) - MP-107</v>
      </c>
      <c r="BA298" s="40" t="str">
        <f ca="1">IFERROR(__xludf.DUMMYFUNCTION("VLOOKUP($D458,IMPORTRANGE(""1F5N2lheBqU_ssv2fEg7XSiyl0_Jtf24RQubw3IWp7fc"",""'LC-2 BOM'!C2:AF1000""),AB$1,FALSE)"),"WFF LC-2 Methane (CH4) - MP-107")</f>
        <v>WFF LC-2 Methane (CH4) - MP-107</v>
      </c>
    </row>
    <row r="299" spans="1:53" ht="15">
      <c r="A299" s="119" t="str">
        <f>CONCATENATE(VLOOKUP(E299,Systems,2,FALSE),"-",VLOOKUP(F299,Subsystems,2,FALSE),"-",VLOOKUP(G299,Components,2,FALSE),"-",VLOOKUP(R299,Metrics,2,FALSE),"-",B299)</f>
        <v>IGN-CH4-PRS-Ps-527</v>
      </c>
      <c r="B299" s="100">
        <v>527</v>
      </c>
      <c r="C299" s="179" t="s">
        <v>755</v>
      </c>
      <c r="D299" s="279" t="s">
        <v>756</v>
      </c>
      <c r="E299" s="99" t="s">
        <v>536</v>
      </c>
      <c r="F299" s="99" t="s">
        <v>546</v>
      </c>
      <c r="G299" s="99" t="s">
        <v>177</v>
      </c>
      <c r="H299" s="99" t="s">
        <v>147</v>
      </c>
      <c r="I299" s="100" t="str">
        <f>VLOOKUP(L299,InterfaceCards,2,FALSE)</f>
        <v>N2</v>
      </c>
      <c r="J299" s="39" t="str">
        <f>VLOOKUP(I299,'REF - Interface Cards'!$F$2:$G$11,2,FALSE)</f>
        <v>CB3</v>
      </c>
      <c r="K299" s="267">
        <f>VLOOKUP(L299,InterfaceCards,3,FALSE)</f>
        <v>5</v>
      </c>
      <c r="L299" s="99" t="s">
        <v>510</v>
      </c>
      <c r="M299" s="99">
        <v>7</v>
      </c>
      <c r="N299" s="75" t="s">
        <v>123</v>
      </c>
      <c r="O299" s="99" t="s">
        <v>313</v>
      </c>
      <c r="P299" s="99" t="s">
        <v>313</v>
      </c>
      <c r="Q299" s="99" t="s">
        <v>338</v>
      </c>
      <c r="R299" s="119" t="s">
        <v>178</v>
      </c>
      <c r="S299" s="119"/>
      <c r="T299" s="100"/>
      <c r="U299" s="205"/>
      <c r="V299" s="205" t="b">
        <v>0</v>
      </c>
      <c r="W299" s="115" t="str">
        <f>CONCATENATE(L299,":",N299)</f>
        <v>AI15:06</v>
      </c>
      <c r="X299" s="40" t="str">
        <f ca="1">IFERROR(__xludf.DUMMYFUNCTION("VLOOKUP($D475,IMPORTRANGE(""1F5N2lheBqU_ssv2fEg7XSiyl0_Jtf24RQubw3IWp7fc"",""'LC-2 BOM'!C2:AF1000""),X$1,FALSE)"),"04C706")</f>
        <v>04C706</v>
      </c>
      <c r="Y299" s="40" t="str">
        <f ca="1">IFERROR(__xludf.DUMMYFUNCTION("VLOOKUP($D481,IMPORTRANGE(""1zGeY54V42y3h6ga3LEauokEcjIAfHuNXKCYKLfLWtMI"",""'LC-2 BOM'!C2:AF900""),Y$1,FALSE)"),"Pressure Transducer")</f>
        <v>Pressure Transducer</v>
      </c>
      <c r="Z299" s="40" t="str">
        <f ca="1">IFERROR(__xludf.DUMMYFUNCTION("VLOOKUP($D481,IMPORTRANGE(""1zGeY54V42y3h6ga3LEauokEcjIAfHuNXKCYKLfLWtMI"",""'LC-2 BOM'!C2:AF900""),Y$1,FALSE)"),"Pressure Transducer")</f>
        <v>Pressure Transducer</v>
      </c>
      <c r="AA299" s="40" t="str">
        <f ca="1">IFERROR(__xludf.DUMMYFUNCTION("VLOOKUP($D481,IMPORTRANGE(""1zGeY54V42y3h6ga3LEauokEcjIAfHuNXKCYKLfLWtMI"",""'LC-2 BOM'!C2:AF900""),Y$1,FALSE)"),"Pressure Transducer")</f>
        <v>Pressure Transducer</v>
      </c>
      <c r="AB299" s="40" t="str">
        <f ca="1">IFERROR(__xludf.DUMMYFUNCTION("VLOOKUP($D481,IMPORTRANGE(""1F5N2lheBqU_ssv2fEg7XSiyl0_Jtf24RQubw3IWp7fc"",""'LC-2 BOM'!C2:AF1000""),AB$1,FALSE)"),"WFF LC-2 Methane (CH4) - MP-107")</f>
        <v>WFF LC-2 Methane (CH4) - MP-107</v>
      </c>
      <c r="AC299" s="40" t="str">
        <f ca="1">IFERROR(__xludf.DUMMYFUNCTION("VLOOKUP($D481,IMPORTRANGE(""1F5N2lheBqU_ssv2fEg7XSiyl0_Jtf24RQubw3IWp7fc"",""'LC-2 BOM'!C2:AF1000""),AB$1,FALSE)"),"WFF LC-2 Methane (CH4) - MP-107")</f>
        <v>WFF LC-2 Methane (CH4) - MP-107</v>
      </c>
      <c r="AD299" s="40" t="str">
        <f ca="1">IFERROR(__xludf.DUMMYFUNCTION("VLOOKUP($D481,IMPORTRANGE(""1F5N2lheBqU_ssv2fEg7XSiyl0_Jtf24RQubw3IWp7fc"",""'LC-2 BOM'!C2:AF1000""),AB$1,FALSE)"),"WFF LC-2 Methane (CH4) - MP-107")</f>
        <v>WFF LC-2 Methane (CH4) - MP-107</v>
      </c>
      <c r="AE299" s="40" t="str">
        <f ca="1">IFERROR(__xludf.DUMMYFUNCTION("VLOOKUP($D481,IMPORTRANGE(""1F5N2lheBqU_ssv2fEg7XSiyl0_Jtf24RQubw3IWp7fc"",""'LC-2 BOM'!C2:AF1000""),AB$1,FALSE)"),"WFF LC-2 Methane (CH4) - MP-107")</f>
        <v>WFF LC-2 Methane (CH4) - MP-107</v>
      </c>
      <c r="AF299" s="40" t="str">
        <f ca="1">IFERROR(__xludf.DUMMYFUNCTION("VLOOKUP($D481,IMPORTRANGE(""1F5N2lheBqU_ssv2fEg7XSiyl0_Jtf24RQubw3IWp7fc"",""'LC-2 BOM'!C2:AF1000""),AB$1,FALSE)"),"WFF LC-2 Methane (CH4) - MP-107")</f>
        <v>WFF LC-2 Methane (CH4) - MP-107</v>
      </c>
      <c r="AG299" s="40" t="str">
        <f ca="1">IFERROR(__xludf.DUMMYFUNCTION("VLOOKUP($D481,IMPORTRANGE(""1F5N2lheBqU_ssv2fEg7XSiyl0_Jtf24RQubw3IWp7fc"",""'LC-2 BOM'!C2:AF1000""),AB$1,FALSE)"),"WFF LC-2 Methane (CH4) - MP-107")</f>
        <v>WFF LC-2 Methane (CH4) - MP-107</v>
      </c>
      <c r="AH299" s="40" t="str">
        <f ca="1">IFERROR(__xludf.DUMMYFUNCTION("VLOOKUP($D481,IMPORTRANGE(""1F5N2lheBqU_ssv2fEg7XSiyl0_Jtf24RQubw3IWp7fc"",""'LC-2 BOM'!C2:AF1000""),AB$1,FALSE)"),"WFF LC-2 Methane (CH4) - MP-107")</f>
        <v>WFF LC-2 Methane (CH4) - MP-107</v>
      </c>
      <c r="AI299" s="40" t="str">
        <f ca="1">IFERROR(__xludf.DUMMYFUNCTION("VLOOKUP($D481,IMPORTRANGE(""1F5N2lheBqU_ssv2fEg7XSiyl0_Jtf24RQubw3IWp7fc"",""'LC-2 BOM'!C2:AF1000""),AB$1,FALSE)"),"WFF LC-2 Methane (CH4) - MP-107")</f>
        <v>WFF LC-2 Methane (CH4) - MP-107</v>
      </c>
      <c r="AJ299" s="40" t="str">
        <f ca="1">IFERROR(__xludf.DUMMYFUNCTION("VLOOKUP($D481,IMPORTRANGE(""1F5N2lheBqU_ssv2fEg7XSiyl0_Jtf24RQubw3IWp7fc"",""'LC-2 BOM'!C2:AF1000""),AB$1,FALSE)"),"WFF LC-2 Methane (CH4) - MP-107")</f>
        <v>WFF LC-2 Methane (CH4) - MP-107</v>
      </c>
      <c r="AK299" s="40" t="str">
        <f ca="1">IFERROR(__xludf.DUMMYFUNCTION("VLOOKUP($D481,IMPORTRANGE(""1F5N2lheBqU_ssv2fEg7XSiyl0_Jtf24RQubw3IWp7fc"",""'LC-2 BOM'!C2:AF1000""),AB$1,FALSE)"),"WFF LC-2 Methane (CH4) - MP-107")</f>
        <v>WFF LC-2 Methane (CH4) - MP-107</v>
      </c>
      <c r="AL299" s="40" t="str">
        <f ca="1">IFERROR(__xludf.DUMMYFUNCTION("VLOOKUP($D481,IMPORTRANGE(""1F5N2lheBqU_ssv2fEg7XSiyl0_Jtf24RQubw3IWp7fc"",""'LC-2 BOM'!C2:AF1000""),AB$1,FALSE)"),"WFF LC-2 Methane (CH4) - MP-107")</f>
        <v>WFF LC-2 Methane (CH4) - MP-107</v>
      </c>
      <c r="AM299" s="40" t="str">
        <f ca="1">IFERROR(__xludf.DUMMYFUNCTION("VLOOKUP($D481,IMPORTRANGE(""1F5N2lheBqU_ssv2fEg7XSiyl0_Jtf24RQubw3IWp7fc"",""'LC-2 BOM'!C2:AF1000""),AB$1,FALSE)"),"WFF LC-2 Methane (CH4) - MP-107")</f>
        <v>WFF LC-2 Methane (CH4) - MP-107</v>
      </c>
      <c r="AN299" s="40" t="str">
        <f ca="1">IFERROR(__xludf.DUMMYFUNCTION("VLOOKUP($D481,IMPORTRANGE(""1F5N2lheBqU_ssv2fEg7XSiyl0_Jtf24RQubw3IWp7fc"",""'LC-2 BOM'!C2:AF1000""),AB$1,FALSE)"),"WFF LC-2 Methane (CH4) - MP-107")</f>
        <v>WFF LC-2 Methane (CH4) - MP-107</v>
      </c>
      <c r="AO299" s="40" t="str">
        <f ca="1">IFERROR(__xludf.DUMMYFUNCTION("VLOOKUP($D481,IMPORTRANGE(""1F5N2lheBqU_ssv2fEg7XSiyl0_Jtf24RQubw3IWp7fc"",""'LC-2 BOM'!C2:AF1000""),AB$1,FALSE)"),"WFF LC-2 Methane (CH4) - MP-107")</f>
        <v>WFF LC-2 Methane (CH4) - MP-107</v>
      </c>
      <c r="AP299" s="40" t="str">
        <f ca="1">IFERROR(__xludf.DUMMYFUNCTION("VLOOKUP($D481,IMPORTRANGE(""1F5N2lheBqU_ssv2fEg7XSiyl0_Jtf24RQubw3IWp7fc"",""'LC-2 BOM'!C2:AF1000""),AB$1,FALSE)"),"WFF LC-2 Methane (CH4) - MP-107")</f>
        <v>WFF LC-2 Methane (CH4) - MP-107</v>
      </c>
      <c r="AQ299" s="40" t="str">
        <f ca="1">IFERROR(__xludf.DUMMYFUNCTION("VLOOKUP($D481,IMPORTRANGE(""1F5N2lheBqU_ssv2fEg7XSiyl0_Jtf24RQubw3IWp7fc"",""'LC-2 BOM'!C2:AF1000""),AB$1,FALSE)"),"WFF LC-2 Methane (CH4) - MP-107")</f>
        <v>WFF LC-2 Methane (CH4) - MP-107</v>
      </c>
      <c r="AR299" s="40" t="str">
        <f ca="1">IFERROR(__xludf.DUMMYFUNCTION("VLOOKUP($D481,IMPORTRANGE(""1F5N2lheBqU_ssv2fEg7XSiyl0_Jtf24RQubw3IWp7fc"",""'LC-2 BOM'!C2:AF1000""),AB$1,FALSE)"),"WFF LC-2 Methane (CH4) - MP-107")</f>
        <v>WFF LC-2 Methane (CH4) - MP-107</v>
      </c>
      <c r="AS299" s="40" t="str">
        <f ca="1">IFERROR(__xludf.DUMMYFUNCTION("VLOOKUP($D481,IMPORTRANGE(""1F5N2lheBqU_ssv2fEg7XSiyl0_Jtf24RQubw3IWp7fc"",""'LC-2 BOM'!C2:AF1000""),AB$1,FALSE)"),"WFF LC-2 Methane (CH4) - MP-107")</f>
        <v>WFF LC-2 Methane (CH4) - MP-107</v>
      </c>
      <c r="AT299" s="40" t="str">
        <f ca="1">IFERROR(__xludf.DUMMYFUNCTION("VLOOKUP($D481,IMPORTRANGE(""1F5N2lheBqU_ssv2fEg7XSiyl0_Jtf24RQubw3IWp7fc"",""'LC-2 BOM'!C2:AF1000""),AB$1,FALSE)"),"WFF LC-2 Methane (CH4) - MP-107")</f>
        <v>WFF LC-2 Methane (CH4) - MP-107</v>
      </c>
      <c r="AU299" s="40" t="str">
        <f ca="1">IFERROR(__xludf.DUMMYFUNCTION("VLOOKUP($D481,IMPORTRANGE(""1F5N2lheBqU_ssv2fEg7XSiyl0_Jtf24RQubw3IWp7fc"",""'LC-2 BOM'!C2:AF1000""),AB$1,FALSE)"),"WFF LC-2 Methane (CH4) - MP-107")</f>
        <v>WFF LC-2 Methane (CH4) - MP-107</v>
      </c>
      <c r="AV299" s="40" t="str">
        <f ca="1">IFERROR(__xludf.DUMMYFUNCTION("VLOOKUP($D481,IMPORTRANGE(""1F5N2lheBqU_ssv2fEg7XSiyl0_Jtf24RQubw3IWp7fc"",""'LC-2 BOM'!C2:AF1000""),AB$1,FALSE)"),"WFF LC-2 Methane (CH4) - MP-107")</f>
        <v>WFF LC-2 Methane (CH4) - MP-107</v>
      </c>
      <c r="AW299" s="40" t="str">
        <f ca="1">IFERROR(__xludf.DUMMYFUNCTION("VLOOKUP($D481,IMPORTRANGE(""1F5N2lheBqU_ssv2fEg7XSiyl0_Jtf24RQubw3IWp7fc"",""'LC-2 BOM'!C2:AF1000""),AB$1,FALSE)"),"WFF LC-2 Methane (CH4) - MP-107")</f>
        <v>WFF LC-2 Methane (CH4) - MP-107</v>
      </c>
      <c r="AX299" s="40" t="str">
        <f ca="1">IFERROR(__xludf.DUMMYFUNCTION("VLOOKUP($D481,IMPORTRANGE(""1F5N2lheBqU_ssv2fEg7XSiyl0_Jtf24RQubw3IWp7fc"",""'LC-2 BOM'!C2:AF1000""),AB$1,FALSE)"),"WFF LC-2 Methane (CH4) - MP-107")</f>
        <v>WFF LC-2 Methane (CH4) - MP-107</v>
      </c>
      <c r="AY299" s="40" t="str">
        <f ca="1">IFERROR(__xludf.DUMMYFUNCTION("VLOOKUP($D481,IMPORTRANGE(""1F5N2lheBqU_ssv2fEg7XSiyl0_Jtf24RQubw3IWp7fc"",""'LC-2 BOM'!C2:AF1000""),AB$1,FALSE)"),"WFF LC-2 Methane (CH4) - MP-107")</f>
        <v>WFF LC-2 Methane (CH4) - MP-107</v>
      </c>
      <c r="AZ299" s="40" t="str">
        <f ca="1">IFERROR(__xludf.DUMMYFUNCTION("VLOOKUP($D481,IMPORTRANGE(""1F5N2lheBqU_ssv2fEg7XSiyl0_Jtf24RQubw3IWp7fc"",""'LC-2 BOM'!C2:AF1000""),AB$1,FALSE)"),"WFF LC-2 Methane (CH4) - MP-107")</f>
        <v>WFF LC-2 Methane (CH4) - MP-107</v>
      </c>
      <c r="BA299" s="40" t="str">
        <f ca="1">IFERROR(__xludf.DUMMYFUNCTION("VLOOKUP($D481,IMPORTRANGE(""1F5N2lheBqU_ssv2fEg7XSiyl0_Jtf24RQubw3IWp7fc"",""'LC-2 BOM'!C2:AF1000""),AB$1,FALSE)"),"WFF LC-2 Methane (CH4) - MP-107")</f>
        <v>WFF LC-2 Methane (CH4) - MP-107</v>
      </c>
    </row>
    <row r="300" spans="1:53" ht="14.25">
      <c r="A300" s="119" t="str">
        <f>CONCATENATE(VLOOKUP(E300,Systems,2,FALSE),"-",VLOOKUP(F300,Subsystems,2,FALSE),"-",VLOOKUP(G300,Components,2,FALSE),"-",VLOOKUP(R300,Metrics,2,FALSE),"-",B300)</f>
        <v>IGN-CH4-DVL-B-285</v>
      </c>
      <c r="B300" s="100">
        <v>285</v>
      </c>
      <c r="C300" s="197" t="s">
        <v>757</v>
      </c>
      <c r="D300" s="201" t="s">
        <v>758</v>
      </c>
      <c r="E300" s="99" t="s">
        <v>536</v>
      </c>
      <c r="F300" s="99" t="s">
        <v>546</v>
      </c>
      <c r="G300" s="99" t="s">
        <v>101</v>
      </c>
      <c r="H300" s="100" t="s">
        <v>102</v>
      </c>
      <c r="I300" s="100" t="e">
        <f>VLOOKUP(L300,InterfaceCards,2,FALSE)</f>
        <v>#N/A</v>
      </c>
      <c r="J300" s="39" t="e">
        <f>VLOOKUP(I300,'REF - Interface Cards'!$F$2:$G$11,2,FALSE)</f>
        <v>#N/A</v>
      </c>
      <c r="K300" s="100" t="e">
        <f>VLOOKUP(L300,InterfaceCards,3,FALSE)</f>
        <v>#N/A</v>
      </c>
      <c r="L300" s="205"/>
      <c r="M300" s="205"/>
      <c r="N300" s="96"/>
      <c r="O300" s="100" t="s">
        <v>247</v>
      </c>
      <c r="P300" s="100"/>
      <c r="Q300" s="100"/>
      <c r="R300" s="268" t="s">
        <v>105</v>
      </c>
      <c r="S300" s="119" t="s">
        <v>96</v>
      </c>
      <c r="T300" s="264"/>
      <c r="U300" s="115"/>
      <c r="V300" s="115" t="b">
        <v>0</v>
      </c>
      <c r="W300" s="115" t="str">
        <f>CONCATENATE(L300,":",N300)</f>
        <v>:</v>
      </c>
      <c r="X300" s="40" t="str">
        <f ca="1">IFERROR(__xludf.DUMMYFUNCTION("VLOOKUP($D475,IMPORTRANGE(""1F5N2lheBqU_ssv2fEg7XSiyl0_Jtf24RQubw3IWp7fc"",""'LC-2 BOM'!C2:AF1000""),X$1,FALSE)"),"04C706")</f>
        <v>04C706</v>
      </c>
      <c r="Y300" s="40" t="str">
        <f ca="1">IFERROR(__xludf.DUMMYFUNCTION("VLOOKUP($D712,IMPORTRANGE(""1F5N2lheBqU_ssv2fEg7XSiyl0_Jtf24RQubw3IWp7fc"",""'LC-2 BOM'!C2:AF900""),Y$1,FALSE)"),"#N/A")</f>
        <v>#N/A</v>
      </c>
      <c r="Z300" s="40" t="str">
        <f ca="1">IFERROR(__xludf.DUMMYFUNCTION("VLOOKUP($D712,IMPORTRANGE(""1F5N2lheBqU_ssv2fEg7XSiyl0_Jtf24RQubw3IWp7fc"",""'LC-2 BOM'!C2:AF900""),Y$1,FALSE)"),"#N/A")</f>
        <v>#N/A</v>
      </c>
      <c r="AA300" s="40" t="str">
        <f ca="1">IFERROR(__xludf.DUMMYFUNCTION("VLOOKUP($D712,IMPORTRANGE(""1F5N2lheBqU_ssv2fEg7XSiyl0_Jtf24RQubw3IWp7fc"",""'LC-2 BOM'!C2:AF900""),Y$1,FALSE)"),"#N/A")</f>
        <v>#N/A</v>
      </c>
      <c r="AB300" s="40" t="str">
        <f ca="1">IFERROR(__xludf.DUMMYFUNCTION("VLOOKUP($D712,IMPORTRANGE(""1F5N2lheBqU_ssv2fEg7XSiyl0_Jtf24RQubw3IWp7fc"",""'LC-2 BOM'!C2:AF1000""),AB$1,FALSE)"),"#N/A")</f>
        <v>#N/A</v>
      </c>
      <c r="AC300" s="40" t="str">
        <f ca="1">IFERROR(__xludf.DUMMYFUNCTION("VLOOKUP($D712,IMPORTRANGE(""1F5N2lheBqU_ssv2fEg7XSiyl0_Jtf24RQubw3IWp7fc"",""'LC-2 BOM'!C2:AF1000""),AB$1,FALSE)"),"#N/A")</f>
        <v>#N/A</v>
      </c>
      <c r="AD300" s="40" t="str">
        <f ca="1">IFERROR(__xludf.DUMMYFUNCTION("VLOOKUP($D712,IMPORTRANGE(""1F5N2lheBqU_ssv2fEg7XSiyl0_Jtf24RQubw3IWp7fc"",""'LC-2 BOM'!C2:AF1000""),AB$1,FALSE)"),"#N/A")</f>
        <v>#N/A</v>
      </c>
      <c r="AE300" s="40" t="str">
        <f ca="1">IFERROR(__xludf.DUMMYFUNCTION("VLOOKUP($D712,IMPORTRANGE(""1F5N2lheBqU_ssv2fEg7XSiyl0_Jtf24RQubw3IWp7fc"",""'LC-2 BOM'!C2:AF1000""),AB$1,FALSE)"),"#N/A")</f>
        <v>#N/A</v>
      </c>
      <c r="AF300" s="40" t="str">
        <f ca="1">IFERROR(__xludf.DUMMYFUNCTION("VLOOKUP($D712,IMPORTRANGE(""1F5N2lheBqU_ssv2fEg7XSiyl0_Jtf24RQubw3IWp7fc"",""'LC-2 BOM'!C2:AF1000""),AB$1,FALSE)"),"#N/A")</f>
        <v>#N/A</v>
      </c>
      <c r="AG300" s="40" t="str">
        <f ca="1">IFERROR(__xludf.DUMMYFUNCTION("VLOOKUP($D712,IMPORTRANGE(""1F5N2lheBqU_ssv2fEg7XSiyl0_Jtf24RQubw3IWp7fc"",""'LC-2 BOM'!C2:AF1000""),AB$1,FALSE)"),"#N/A")</f>
        <v>#N/A</v>
      </c>
      <c r="AH300" s="40" t="str">
        <f ca="1">IFERROR(__xludf.DUMMYFUNCTION("VLOOKUP($D712,IMPORTRANGE(""1F5N2lheBqU_ssv2fEg7XSiyl0_Jtf24RQubw3IWp7fc"",""'LC-2 BOM'!C2:AF1000""),AB$1,FALSE)"),"#N/A")</f>
        <v>#N/A</v>
      </c>
      <c r="AI300" s="40" t="str">
        <f ca="1">IFERROR(__xludf.DUMMYFUNCTION("VLOOKUP($D712,IMPORTRANGE(""1F5N2lheBqU_ssv2fEg7XSiyl0_Jtf24RQubw3IWp7fc"",""'LC-2 BOM'!C2:AF1000""),AB$1,FALSE)"),"#N/A")</f>
        <v>#N/A</v>
      </c>
      <c r="AJ300" s="40" t="str">
        <f ca="1">IFERROR(__xludf.DUMMYFUNCTION("VLOOKUP($D712,IMPORTRANGE(""1F5N2lheBqU_ssv2fEg7XSiyl0_Jtf24RQubw3IWp7fc"",""'LC-2 BOM'!C2:AF1000""),AB$1,FALSE)"),"#N/A")</f>
        <v>#N/A</v>
      </c>
      <c r="AK300" s="40" t="str">
        <f ca="1">IFERROR(__xludf.DUMMYFUNCTION("VLOOKUP($D712,IMPORTRANGE(""1F5N2lheBqU_ssv2fEg7XSiyl0_Jtf24RQubw3IWp7fc"",""'LC-2 BOM'!C2:AF1000""),AB$1,FALSE)"),"#N/A")</f>
        <v>#N/A</v>
      </c>
      <c r="AL300" s="40" t="str">
        <f ca="1">IFERROR(__xludf.DUMMYFUNCTION("VLOOKUP($D712,IMPORTRANGE(""1F5N2lheBqU_ssv2fEg7XSiyl0_Jtf24RQubw3IWp7fc"",""'LC-2 BOM'!C2:AF1000""),AB$1,FALSE)"),"#N/A")</f>
        <v>#N/A</v>
      </c>
      <c r="AM300" s="40" t="str">
        <f ca="1">IFERROR(__xludf.DUMMYFUNCTION("VLOOKUP($D712,IMPORTRANGE(""1F5N2lheBqU_ssv2fEg7XSiyl0_Jtf24RQubw3IWp7fc"",""'LC-2 BOM'!C2:AF1000""),AB$1,FALSE)"),"#N/A")</f>
        <v>#N/A</v>
      </c>
      <c r="AN300" s="40" t="str">
        <f ca="1">IFERROR(__xludf.DUMMYFUNCTION("VLOOKUP($D712,IMPORTRANGE(""1F5N2lheBqU_ssv2fEg7XSiyl0_Jtf24RQubw3IWp7fc"",""'LC-2 BOM'!C2:AF1000""),AB$1,FALSE)"),"#N/A")</f>
        <v>#N/A</v>
      </c>
      <c r="AO300" s="40" t="str">
        <f ca="1">IFERROR(__xludf.DUMMYFUNCTION("VLOOKUP($D712,IMPORTRANGE(""1F5N2lheBqU_ssv2fEg7XSiyl0_Jtf24RQubw3IWp7fc"",""'LC-2 BOM'!C2:AF1000""),AB$1,FALSE)"),"#N/A")</f>
        <v>#N/A</v>
      </c>
      <c r="AP300" s="40" t="str">
        <f ca="1">IFERROR(__xludf.DUMMYFUNCTION("VLOOKUP($D712,IMPORTRANGE(""1F5N2lheBqU_ssv2fEg7XSiyl0_Jtf24RQubw3IWp7fc"",""'LC-2 BOM'!C2:AF1000""),AB$1,FALSE)"),"#N/A")</f>
        <v>#N/A</v>
      </c>
      <c r="AQ300" s="40" t="str">
        <f ca="1">IFERROR(__xludf.DUMMYFUNCTION("VLOOKUP($D712,IMPORTRANGE(""1F5N2lheBqU_ssv2fEg7XSiyl0_Jtf24RQubw3IWp7fc"",""'LC-2 BOM'!C2:AF1000""),AB$1,FALSE)"),"#N/A")</f>
        <v>#N/A</v>
      </c>
      <c r="AR300" s="40" t="str">
        <f ca="1">IFERROR(__xludf.DUMMYFUNCTION("VLOOKUP($D712,IMPORTRANGE(""1F5N2lheBqU_ssv2fEg7XSiyl0_Jtf24RQubw3IWp7fc"",""'LC-2 BOM'!C2:AF1000""),AB$1,FALSE)"),"#N/A")</f>
        <v>#N/A</v>
      </c>
      <c r="AS300" s="40" t="str">
        <f ca="1">IFERROR(__xludf.DUMMYFUNCTION("VLOOKUP($D712,IMPORTRANGE(""1F5N2lheBqU_ssv2fEg7XSiyl0_Jtf24RQubw3IWp7fc"",""'LC-2 BOM'!C2:AF1000""),AB$1,FALSE)"),"#N/A")</f>
        <v>#N/A</v>
      </c>
      <c r="AT300" s="40" t="str">
        <f ca="1">IFERROR(__xludf.DUMMYFUNCTION("VLOOKUP($D712,IMPORTRANGE(""1F5N2lheBqU_ssv2fEg7XSiyl0_Jtf24RQubw3IWp7fc"",""'LC-2 BOM'!C2:AF1000""),AB$1,FALSE)"),"#N/A")</f>
        <v>#N/A</v>
      </c>
      <c r="AU300" s="40" t="str">
        <f ca="1">IFERROR(__xludf.DUMMYFUNCTION("VLOOKUP($D712,IMPORTRANGE(""1F5N2lheBqU_ssv2fEg7XSiyl0_Jtf24RQubw3IWp7fc"",""'LC-2 BOM'!C2:AF1000""),AB$1,FALSE)"),"#N/A")</f>
        <v>#N/A</v>
      </c>
      <c r="AV300" s="40" t="str">
        <f ca="1">IFERROR(__xludf.DUMMYFUNCTION("VLOOKUP($D712,IMPORTRANGE(""1F5N2lheBqU_ssv2fEg7XSiyl0_Jtf24RQubw3IWp7fc"",""'LC-2 BOM'!C2:AF1000""),AB$1,FALSE)"),"#N/A")</f>
        <v>#N/A</v>
      </c>
      <c r="AW300" s="40" t="str">
        <f ca="1">IFERROR(__xludf.DUMMYFUNCTION("VLOOKUP($D712,IMPORTRANGE(""1F5N2lheBqU_ssv2fEg7XSiyl0_Jtf24RQubw3IWp7fc"",""'LC-2 BOM'!C2:AF1000""),AB$1,FALSE)"),"#N/A")</f>
        <v>#N/A</v>
      </c>
      <c r="AX300" s="40" t="str">
        <f ca="1">IFERROR(__xludf.DUMMYFUNCTION("VLOOKUP($D712,IMPORTRANGE(""1F5N2lheBqU_ssv2fEg7XSiyl0_Jtf24RQubw3IWp7fc"",""'LC-2 BOM'!C2:AF1000""),AB$1,FALSE)"),"#N/A")</f>
        <v>#N/A</v>
      </c>
      <c r="AY300" s="40" t="str">
        <f ca="1">IFERROR(__xludf.DUMMYFUNCTION("VLOOKUP($D712,IMPORTRANGE(""1F5N2lheBqU_ssv2fEg7XSiyl0_Jtf24RQubw3IWp7fc"",""'LC-2 BOM'!C2:AF1000""),AB$1,FALSE)"),"#N/A")</f>
        <v>#N/A</v>
      </c>
      <c r="AZ300" s="40" t="str">
        <f ca="1">IFERROR(__xludf.DUMMYFUNCTION("VLOOKUP($D712,IMPORTRANGE(""1F5N2lheBqU_ssv2fEg7XSiyl0_Jtf24RQubw3IWp7fc"",""'LC-2 BOM'!C2:AF1000""),AB$1,FALSE)"),"#N/A")</f>
        <v>#N/A</v>
      </c>
      <c r="BA300" s="40" t="str">
        <f ca="1">IFERROR(__xludf.DUMMYFUNCTION("VLOOKUP($D712,IMPORTRANGE(""1F5N2lheBqU_ssv2fEg7XSiyl0_Jtf24RQubw3IWp7fc"",""'LC-2 BOM'!C2:AF1000""),AB$1,FALSE)"),"#N/A")</f>
        <v>#N/A</v>
      </c>
    </row>
    <row r="301" spans="1:53" ht="14.25">
      <c r="A301" s="119" t="str">
        <f>CONCATENATE(VLOOKUP(E301,Systems,2,FALSE),"-",VLOOKUP(F301,Subsystems,2,FALSE),"-",VLOOKUP(G301,Components,2,FALSE),"-",VLOOKUP(R301,Metrics,2,FALSE),"-",B301)</f>
        <v>IGN-GOX-DVL-B-275</v>
      </c>
      <c r="B301" s="100">
        <v>275</v>
      </c>
      <c r="C301" s="99" t="s">
        <v>759</v>
      </c>
      <c r="D301" s="286" t="s">
        <v>760</v>
      </c>
      <c r="E301" s="99" t="s">
        <v>536</v>
      </c>
      <c r="F301" s="99" t="s">
        <v>537</v>
      </c>
      <c r="G301" s="99" t="s">
        <v>101</v>
      </c>
      <c r="H301" s="100" t="s">
        <v>102</v>
      </c>
      <c r="I301" s="100" t="str">
        <f>VLOOKUP(L301,InterfaceCards,2,FALSE)</f>
        <v>C1</v>
      </c>
      <c r="J301" s="39" t="str">
        <f>VLOOKUP(I301,'REF - Interface Cards'!$F$2:$G$11,2,FALSE)</f>
        <v>CB1</v>
      </c>
      <c r="K301" s="100">
        <f>VLOOKUP(L301,InterfaceCards,3,FALSE)</f>
        <v>2</v>
      </c>
      <c r="L301" s="99" t="s">
        <v>553</v>
      </c>
      <c r="M301" s="99">
        <v>14</v>
      </c>
      <c r="N301" s="75">
        <v>11</v>
      </c>
      <c r="O301" s="100" t="s">
        <v>247</v>
      </c>
      <c r="P301" s="100" t="s">
        <v>458</v>
      </c>
      <c r="Q301" s="100" t="s">
        <v>459</v>
      </c>
      <c r="R301" s="268" t="s">
        <v>105</v>
      </c>
      <c r="S301" s="119" t="s">
        <v>96</v>
      </c>
      <c r="T301" s="100"/>
      <c r="U301" s="205"/>
      <c r="V301" s="205" t="b">
        <v>0</v>
      </c>
      <c r="W301" s="115" t="str">
        <f>CONCATENATE(L301,":",N301)</f>
        <v>DO2:11</v>
      </c>
      <c r="X301" s="40" t="str">
        <f ca="1">IFERROR(__xludf.DUMMYFUNCTION("VLOOKUP($D4,IMPORTRANGE(""1F5N2lheBqU_ssv2fEg7XSiyl0_Jtf24RQubw3IWp7fc"",""'LC-2 BOM'!C2:AF1000""),X$1,FALSE)"),"S13.2")</f>
        <v>S13.2</v>
      </c>
      <c r="Y301" s="40" t="str">
        <f ca="1">IFERROR(__xludf.DUMMYFUNCTION("VLOOKUP($D34,IMPORTRANGE(""1zGeY54V42y3h6ga3LEauokEcjIAfHuNXKCYKLfLWtMI"",""'LC-2 BOM'!C2:AF900""),Y$1,FALSE)"),"Solenoid Valve")</f>
        <v>Solenoid Valve</v>
      </c>
      <c r="Z301" s="40" t="str">
        <f ca="1">IFERROR(__xludf.DUMMYFUNCTION("VLOOKUP($D34,IMPORTRANGE(""1zGeY54V42y3h6ga3LEauokEcjIAfHuNXKCYKLfLWtMI"",""'LC-2 BOM'!C2:AF900""),Y$1,FALSE)"),"Solenoid Valve")</f>
        <v>Solenoid Valve</v>
      </c>
      <c r="AA301" s="40" t="str">
        <f ca="1">IFERROR(__xludf.DUMMYFUNCTION("VLOOKUP($D34,IMPORTRANGE(""1zGeY54V42y3h6ga3LEauokEcjIAfHuNXKCYKLfLWtMI"",""'LC-2 BOM'!C2:AF900""),Y$1,FALSE)"),"Solenoid Valve")</f>
        <v>Solenoid Valve</v>
      </c>
      <c r="AB301" s="40" t="str">
        <f ca="1">IFERROR(__xludf.DUMMYFUNCTION("VLOOKUP($D34,IMPORTRANGE(""1F5N2lheBqU_ssv2fEg7XSiyl0_Jtf24RQubw3IWp7fc"",""'LC-2 BOM'!C2:AF1000""),AB$1,FALSE)"),"WFF LC-2 Gaseous Oxygen (GOX) - MP-106")</f>
        <v>WFF LC-2 Gaseous Oxygen (GOX) - MP-106</v>
      </c>
      <c r="AC301" s="40" t="str">
        <f ca="1">IFERROR(__xludf.DUMMYFUNCTION("VLOOKUP($D34,IMPORTRANGE(""1F5N2lheBqU_ssv2fEg7XSiyl0_Jtf24RQubw3IWp7fc"",""'LC-2 BOM'!C2:AF1000""),AB$1,FALSE)"),"WFF LC-2 Gaseous Oxygen (GOX) - MP-106")</f>
        <v>WFF LC-2 Gaseous Oxygen (GOX) - MP-106</v>
      </c>
      <c r="AD301" s="40" t="str">
        <f ca="1">IFERROR(__xludf.DUMMYFUNCTION("VLOOKUP($D34,IMPORTRANGE(""1F5N2lheBqU_ssv2fEg7XSiyl0_Jtf24RQubw3IWp7fc"",""'LC-2 BOM'!C2:AF1000""),AB$1,FALSE)"),"WFF LC-2 Gaseous Oxygen (GOX) - MP-106")</f>
        <v>WFF LC-2 Gaseous Oxygen (GOX) - MP-106</v>
      </c>
      <c r="AE301" s="40" t="str">
        <f ca="1">IFERROR(__xludf.DUMMYFUNCTION("VLOOKUP($D34,IMPORTRANGE(""1F5N2lheBqU_ssv2fEg7XSiyl0_Jtf24RQubw3IWp7fc"",""'LC-2 BOM'!C2:AF1000""),AB$1,FALSE)"),"WFF LC-2 Gaseous Oxygen (GOX) - MP-106")</f>
        <v>WFF LC-2 Gaseous Oxygen (GOX) - MP-106</v>
      </c>
      <c r="AF301" s="40" t="str">
        <f ca="1">IFERROR(__xludf.DUMMYFUNCTION("VLOOKUP($D34,IMPORTRANGE(""1F5N2lheBqU_ssv2fEg7XSiyl0_Jtf24RQubw3IWp7fc"",""'LC-2 BOM'!C2:AF1000""),AB$1,FALSE)"),"WFF LC-2 Gaseous Oxygen (GOX) - MP-106")</f>
        <v>WFF LC-2 Gaseous Oxygen (GOX) - MP-106</v>
      </c>
      <c r="AG301" s="40" t="str">
        <f ca="1">IFERROR(__xludf.DUMMYFUNCTION("VLOOKUP($D34,IMPORTRANGE(""1F5N2lheBqU_ssv2fEg7XSiyl0_Jtf24RQubw3IWp7fc"",""'LC-2 BOM'!C2:AF1000""),AB$1,FALSE)"),"WFF LC-2 Gaseous Oxygen (GOX) - MP-106")</f>
        <v>WFF LC-2 Gaseous Oxygen (GOX) - MP-106</v>
      </c>
      <c r="AH301" s="40" t="str">
        <f ca="1">IFERROR(__xludf.DUMMYFUNCTION("VLOOKUP($D34,IMPORTRANGE(""1F5N2lheBqU_ssv2fEg7XSiyl0_Jtf24RQubw3IWp7fc"",""'LC-2 BOM'!C2:AF1000""),AB$1,FALSE)"),"WFF LC-2 Gaseous Oxygen (GOX) - MP-106")</f>
        <v>WFF LC-2 Gaseous Oxygen (GOX) - MP-106</v>
      </c>
      <c r="AI301" s="40" t="str">
        <f ca="1">IFERROR(__xludf.DUMMYFUNCTION("VLOOKUP($D34,IMPORTRANGE(""1F5N2lheBqU_ssv2fEg7XSiyl0_Jtf24RQubw3IWp7fc"",""'LC-2 BOM'!C2:AF1000""),AB$1,FALSE)"),"WFF LC-2 Gaseous Oxygen (GOX) - MP-106")</f>
        <v>WFF LC-2 Gaseous Oxygen (GOX) - MP-106</v>
      </c>
      <c r="AJ301" s="40" t="str">
        <f ca="1">IFERROR(__xludf.DUMMYFUNCTION("VLOOKUP($D34,IMPORTRANGE(""1F5N2lheBqU_ssv2fEg7XSiyl0_Jtf24RQubw3IWp7fc"",""'LC-2 BOM'!C2:AF1000""),AB$1,FALSE)"),"WFF LC-2 Gaseous Oxygen (GOX) - MP-106")</f>
        <v>WFF LC-2 Gaseous Oxygen (GOX) - MP-106</v>
      </c>
      <c r="AK301" s="40" t="str">
        <f ca="1">IFERROR(__xludf.DUMMYFUNCTION("VLOOKUP($D34,IMPORTRANGE(""1F5N2lheBqU_ssv2fEg7XSiyl0_Jtf24RQubw3IWp7fc"",""'LC-2 BOM'!C2:AF1000""),AB$1,FALSE)"),"WFF LC-2 Gaseous Oxygen (GOX) - MP-106")</f>
        <v>WFF LC-2 Gaseous Oxygen (GOX) - MP-106</v>
      </c>
      <c r="AL301" s="40" t="str">
        <f ca="1">IFERROR(__xludf.DUMMYFUNCTION("VLOOKUP($D34,IMPORTRANGE(""1F5N2lheBqU_ssv2fEg7XSiyl0_Jtf24RQubw3IWp7fc"",""'LC-2 BOM'!C2:AF1000""),AB$1,FALSE)"),"WFF LC-2 Gaseous Oxygen (GOX) - MP-106")</f>
        <v>WFF LC-2 Gaseous Oxygen (GOX) - MP-106</v>
      </c>
      <c r="AM301" s="40" t="str">
        <f ca="1">IFERROR(__xludf.DUMMYFUNCTION("VLOOKUP($D34,IMPORTRANGE(""1F5N2lheBqU_ssv2fEg7XSiyl0_Jtf24RQubw3IWp7fc"",""'LC-2 BOM'!C2:AF1000""),AB$1,FALSE)"),"WFF LC-2 Gaseous Oxygen (GOX) - MP-106")</f>
        <v>WFF LC-2 Gaseous Oxygen (GOX) - MP-106</v>
      </c>
      <c r="AN301" s="40" t="str">
        <f ca="1">IFERROR(__xludf.DUMMYFUNCTION("VLOOKUP($D34,IMPORTRANGE(""1F5N2lheBqU_ssv2fEg7XSiyl0_Jtf24RQubw3IWp7fc"",""'LC-2 BOM'!C2:AF1000""),AB$1,FALSE)"),"WFF LC-2 Gaseous Oxygen (GOX) - MP-106")</f>
        <v>WFF LC-2 Gaseous Oxygen (GOX) - MP-106</v>
      </c>
      <c r="AO301" s="40" t="str">
        <f ca="1">IFERROR(__xludf.DUMMYFUNCTION("VLOOKUP($D34,IMPORTRANGE(""1F5N2lheBqU_ssv2fEg7XSiyl0_Jtf24RQubw3IWp7fc"",""'LC-2 BOM'!C2:AF1000""),AB$1,FALSE)"),"WFF LC-2 Gaseous Oxygen (GOX) - MP-106")</f>
        <v>WFF LC-2 Gaseous Oxygen (GOX) - MP-106</v>
      </c>
      <c r="AP301" s="40" t="str">
        <f ca="1">IFERROR(__xludf.DUMMYFUNCTION("VLOOKUP($D34,IMPORTRANGE(""1F5N2lheBqU_ssv2fEg7XSiyl0_Jtf24RQubw3IWp7fc"",""'LC-2 BOM'!C2:AF1000""),AB$1,FALSE)"),"WFF LC-2 Gaseous Oxygen (GOX) - MP-106")</f>
        <v>WFF LC-2 Gaseous Oxygen (GOX) - MP-106</v>
      </c>
      <c r="AQ301" s="40" t="str">
        <f ca="1">IFERROR(__xludf.DUMMYFUNCTION("VLOOKUP($D34,IMPORTRANGE(""1F5N2lheBqU_ssv2fEg7XSiyl0_Jtf24RQubw3IWp7fc"",""'LC-2 BOM'!C2:AF1000""),AB$1,FALSE)"),"WFF LC-2 Gaseous Oxygen (GOX) - MP-106")</f>
        <v>WFF LC-2 Gaseous Oxygen (GOX) - MP-106</v>
      </c>
      <c r="AR301" s="40" t="str">
        <f ca="1">IFERROR(__xludf.DUMMYFUNCTION("VLOOKUP($D34,IMPORTRANGE(""1F5N2lheBqU_ssv2fEg7XSiyl0_Jtf24RQubw3IWp7fc"",""'LC-2 BOM'!C2:AF1000""),AB$1,FALSE)"),"WFF LC-2 Gaseous Oxygen (GOX) - MP-106")</f>
        <v>WFF LC-2 Gaseous Oxygen (GOX) - MP-106</v>
      </c>
      <c r="AS301" s="40" t="str">
        <f ca="1">IFERROR(__xludf.DUMMYFUNCTION("VLOOKUP($D34,IMPORTRANGE(""1F5N2lheBqU_ssv2fEg7XSiyl0_Jtf24RQubw3IWp7fc"",""'LC-2 BOM'!C2:AF1000""),AB$1,FALSE)"),"WFF LC-2 Gaseous Oxygen (GOX) - MP-106")</f>
        <v>WFF LC-2 Gaseous Oxygen (GOX) - MP-106</v>
      </c>
      <c r="AT301" s="40" t="str">
        <f ca="1">IFERROR(__xludf.DUMMYFUNCTION("VLOOKUP($D34,IMPORTRANGE(""1F5N2lheBqU_ssv2fEg7XSiyl0_Jtf24RQubw3IWp7fc"",""'LC-2 BOM'!C2:AF1000""),AB$1,FALSE)"),"WFF LC-2 Gaseous Oxygen (GOX) - MP-106")</f>
        <v>WFF LC-2 Gaseous Oxygen (GOX) - MP-106</v>
      </c>
      <c r="AU301" s="40" t="str">
        <f ca="1">IFERROR(__xludf.DUMMYFUNCTION("VLOOKUP($D34,IMPORTRANGE(""1F5N2lheBqU_ssv2fEg7XSiyl0_Jtf24RQubw3IWp7fc"",""'LC-2 BOM'!C2:AF1000""),AB$1,FALSE)"),"WFF LC-2 Gaseous Oxygen (GOX) - MP-106")</f>
        <v>WFF LC-2 Gaseous Oxygen (GOX) - MP-106</v>
      </c>
      <c r="AV301" s="40" t="str">
        <f ca="1">IFERROR(__xludf.DUMMYFUNCTION("VLOOKUP($D34,IMPORTRANGE(""1F5N2lheBqU_ssv2fEg7XSiyl0_Jtf24RQubw3IWp7fc"",""'LC-2 BOM'!C2:AF1000""),AB$1,FALSE)"),"WFF LC-2 Gaseous Oxygen (GOX) - MP-106")</f>
        <v>WFF LC-2 Gaseous Oxygen (GOX) - MP-106</v>
      </c>
      <c r="AW301" s="40" t="str">
        <f ca="1">IFERROR(__xludf.DUMMYFUNCTION("VLOOKUP($D34,IMPORTRANGE(""1F5N2lheBqU_ssv2fEg7XSiyl0_Jtf24RQubw3IWp7fc"",""'LC-2 BOM'!C2:AF1000""),AB$1,FALSE)"),"WFF LC-2 Gaseous Oxygen (GOX) - MP-106")</f>
        <v>WFF LC-2 Gaseous Oxygen (GOX) - MP-106</v>
      </c>
      <c r="AX301" s="40" t="str">
        <f ca="1">IFERROR(__xludf.DUMMYFUNCTION("VLOOKUP($D34,IMPORTRANGE(""1F5N2lheBqU_ssv2fEg7XSiyl0_Jtf24RQubw3IWp7fc"",""'LC-2 BOM'!C2:AF1000""),AB$1,FALSE)"),"WFF LC-2 Gaseous Oxygen (GOX) - MP-106")</f>
        <v>WFF LC-2 Gaseous Oxygen (GOX) - MP-106</v>
      </c>
      <c r="AY301" s="40" t="str">
        <f ca="1">IFERROR(__xludf.DUMMYFUNCTION("VLOOKUP($D34,IMPORTRANGE(""1F5N2lheBqU_ssv2fEg7XSiyl0_Jtf24RQubw3IWp7fc"",""'LC-2 BOM'!C2:AF1000""),AB$1,FALSE)"),"WFF LC-2 Gaseous Oxygen (GOX) - MP-106")</f>
        <v>WFF LC-2 Gaseous Oxygen (GOX) - MP-106</v>
      </c>
      <c r="AZ301" s="40" t="str">
        <f ca="1">IFERROR(__xludf.DUMMYFUNCTION("VLOOKUP($D34,IMPORTRANGE(""1F5N2lheBqU_ssv2fEg7XSiyl0_Jtf24RQubw3IWp7fc"",""'LC-2 BOM'!C2:AF1000""),AB$1,FALSE)"),"WFF LC-2 Gaseous Oxygen (GOX) - MP-106")</f>
        <v>WFF LC-2 Gaseous Oxygen (GOX) - MP-106</v>
      </c>
      <c r="BA301" s="40" t="str">
        <f ca="1">IFERROR(__xludf.DUMMYFUNCTION("VLOOKUP($D34,IMPORTRANGE(""1F5N2lheBqU_ssv2fEg7XSiyl0_Jtf24RQubw3IWp7fc"",""'LC-2 BOM'!C2:AF1000""),AB$1,FALSE)"),"WFF LC-2 Gaseous Oxygen (GOX) - MP-106")</f>
        <v>WFF LC-2 Gaseous Oxygen (GOX) - MP-106</v>
      </c>
    </row>
    <row r="302" spans="1:53" ht="14.25">
      <c r="A302" s="119" t="str">
        <f>CONCATENATE(VLOOKUP(E302,Systems,2,FALSE),"-",VLOOKUP(F302,Subsystems,2,FALSE),"-",VLOOKUP(G302,Components,2,FALSE),"-",VLOOKUP(R302,Metrics,2,FALSE),"-",B302)</f>
        <v>IGN-GOX-DVL-B-276</v>
      </c>
      <c r="B302" s="100">
        <v>276</v>
      </c>
      <c r="C302" s="99" t="s">
        <v>761</v>
      </c>
      <c r="D302" s="286" t="s">
        <v>762</v>
      </c>
      <c r="E302" s="99" t="s">
        <v>536</v>
      </c>
      <c r="F302" s="99" t="s">
        <v>537</v>
      </c>
      <c r="G302" s="99" t="s">
        <v>101</v>
      </c>
      <c r="H302" s="100" t="s">
        <v>102</v>
      </c>
      <c r="I302" s="100" t="str">
        <f>VLOOKUP(L302,InterfaceCards,2,FALSE)</f>
        <v>C1</v>
      </c>
      <c r="J302" s="39" t="str">
        <f>VLOOKUP(I302,'REF - Interface Cards'!$F$2:$G$11,2,FALSE)</f>
        <v>CB1</v>
      </c>
      <c r="K302" s="100">
        <f>VLOOKUP(L302,InterfaceCards,3,FALSE)</f>
        <v>2</v>
      </c>
      <c r="L302" s="99" t="s">
        <v>553</v>
      </c>
      <c r="M302" s="99">
        <v>15</v>
      </c>
      <c r="N302" s="75">
        <v>12</v>
      </c>
      <c r="O302" s="100" t="s">
        <v>247</v>
      </c>
      <c r="P302" s="100" t="s">
        <v>458</v>
      </c>
      <c r="Q302" s="100" t="s">
        <v>459</v>
      </c>
      <c r="R302" s="268" t="s">
        <v>105</v>
      </c>
      <c r="S302" s="119" t="s">
        <v>96</v>
      </c>
      <c r="T302" s="271"/>
      <c r="U302" s="205"/>
      <c r="V302" s="205" t="b">
        <v>0</v>
      </c>
      <c r="W302" s="115" t="str">
        <f>CONCATENATE(L302,":",N302)</f>
        <v>DO2:12</v>
      </c>
      <c r="X302" s="40" t="str">
        <f ca="1">IFERROR(__xludf.DUMMYFUNCTION("VLOOKUP($D4,IMPORTRANGE(""1F5N2lheBqU_ssv2fEg7XSiyl0_Jtf24RQubw3IWp7fc"",""'LC-2 BOM'!C2:AF1000""),X$1,FALSE)"),"S13.2")</f>
        <v>S13.2</v>
      </c>
      <c r="Y302" s="40" t="str">
        <f ca="1">IFERROR(__xludf.DUMMYFUNCTION("VLOOKUP($D35,IMPORTRANGE(""1F5N2lheBqU_ssv2fEg7XSiyl0_Jtf24RQubw3IWp7fc"",""'LC-2 BOM'!C2:AF900""),Y$1,FALSE)"),"Solenoid Valve")</f>
        <v>Solenoid Valve</v>
      </c>
      <c r="Z302" s="40" t="str">
        <f ca="1">IFERROR(__xludf.DUMMYFUNCTION("VLOOKUP($D35,IMPORTRANGE(""1F5N2lheBqU_ssv2fEg7XSiyl0_Jtf24RQubw3IWp7fc"",""'LC-2 BOM'!C2:AF900""),Y$1,FALSE)"),"Solenoid Valve")</f>
        <v>Solenoid Valve</v>
      </c>
      <c r="AA302" s="40" t="str">
        <f ca="1">IFERROR(__xludf.DUMMYFUNCTION("VLOOKUP($D35,IMPORTRANGE(""1F5N2lheBqU_ssv2fEg7XSiyl0_Jtf24RQubw3IWp7fc"",""'LC-2 BOM'!C2:AF900""),Y$1,FALSE)"),"Solenoid Valve")</f>
        <v>Solenoid Valve</v>
      </c>
      <c r="AB302" s="40" t="str">
        <f ca="1">IFERROR(__xludf.DUMMYFUNCTION("VLOOKUP($D35,IMPORTRANGE(""1F5N2lheBqU_ssv2fEg7XSiyl0_Jtf24RQubw3IWp7fc"",""'LC-2 BOM'!C2:AF1000""),AB$1,FALSE)"),"WFF LC-2 Gaseous Oxygen (GOX) - MP-106")</f>
        <v>WFF LC-2 Gaseous Oxygen (GOX) - MP-106</v>
      </c>
      <c r="AC302" s="40" t="str">
        <f ca="1">IFERROR(__xludf.DUMMYFUNCTION("VLOOKUP($D35,IMPORTRANGE(""1F5N2lheBqU_ssv2fEg7XSiyl0_Jtf24RQubw3IWp7fc"",""'LC-2 BOM'!C2:AF1000""),AB$1,FALSE)"),"WFF LC-2 Gaseous Oxygen (GOX) - MP-106")</f>
        <v>WFF LC-2 Gaseous Oxygen (GOX) - MP-106</v>
      </c>
      <c r="AD302" s="40" t="str">
        <f ca="1">IFERROR(__xludf.DUMMYFUNCTION("VLOOKUP($D35,IMPORTRANGE(""1F5N2lheBqU_ssv2fEg7XSiyl0_Jtf24RQubw3IWp7fc"",""'LC-2 BOM'!C2:AF1000""),AB$1,FALSE)"),"WFF LC-2 Gaseous Oxygen (GOX) - MP-106")</f>
        <v>WFF LC-2 Gaseous Oxygen (GOX) - MP-106</v>
      </c>
      <c r="AE302" s="40" t="str">
        <f ca="1">IFERROR(__xludf.DUMMYFUNCTION("VLOOKUP($D35,IMPORTRANGE(""1F5N2lheBqU_ssv2fEg7XSiyl0_Jtf24RQubw3IWp7fc"",""'LC-2 BOM'!C2:AF1000""),AB$1,FALSE)"),"WFF LC-2 Gaseous Oxygen (GOX) - MP-106")</f>
        <v>WFF LC-2 Gaseous Oxygen (GOX) - MP-106</v>
      </c>
      <c r="AF302" s="40" t="str">
        <f ca="1">IFERROR(__xludf.DUMMYFUNCTION("VLOOKUP($D35,IMPORTRANGE(""1F5N2lheBqU_ssv2fEg7XSiyl0_Jtf24RQubw3IWp7fc"",""'LC-2 BOM'!C2:AF1000""),AB$1,FALSE)"),"WFF LC-2 Gaseous Oxygen (GOX) - MP-106")</f>
        <v>WFF LC-2 Gaseous Oxygen (GOX) - MP-106</v>
      </c>
      <c r="AG302" s="40" t="str">
        <f ca="1">IFERROR(__xludf.DUMMYFUNCTION("VLOOKUP($D35,IMPORTRANGE(""1F5N2lheBqU_ssv2fEg7XSiyl0_Jtf24RQubw3IWp7fc"",""'LC-2 BOM'!C2:AF1000""),AB$1,FALSE)"),"WFF LC-2 Gaseous Oxygen (GOX) - MP-106")</f>
        <v>WFF LC-2 Gaseous Oxygen (GOX) - MP-106</v>
      </c>
      <c r="AH302" s="40" t="str">
        <f ca="1">IFERROR(__xludf.DUMMYFUNCTION("VLOOKUP($D35,IMPORTRANGE(""1F5N2lheBqU_ssv2fEg7XSiyl0_Jtf24RQubw3IWp7fc"",""'LC-2 BOM'!C2:AF1000""),AB$1,FALSE)"),"WFF LC-2 Gaseous Oxygen (GOX) - MP-106")</f>
        <v>WFF LC-2 Gaseous Oxygen (GOX) - MP-106</v>
      </c>
      <c r="AI302" s="40" t="str">
        <f ca="1">IFERROR(__xludf.DUMMYFUNCTION("VLOOKUP($D35,IMPORTRANGE(""1F5N2lheBqU_ssv2fEg7XSiyl0_Jtf24RQubw3IWp7fc"",""'LC-2 BOM'!C2:AF1000""),AB$1,FALSE)"),"WFF LC-2 Gaseous Oxygen (GOX) - MP-106")</f>
        <v>WFF LC-2 Gaseous Oxygen (GOX) - MP-106</v>
      </c>
      <c r="AJ302" s="40" t="str">
        <f ca="1">IFERROR(__xludf.DUMMYFUNCTION("VLOOKUP($D35,IMPORTRANGE(""1F5N2lheBqU_ssv2fEg7XSiyl0_Jtf24RQubw3IWp7fc"",""'LC-2 BOM'!C2:AF1000""),AB$1,FALSE)"),"WFF LC-2 Gaseous Oxygen (GOX) - MP-106")</f>
        <v>WFF LC-2 Gaseous Oxygen (GOX) - MP-106</v>
      </c>
      <c r="AK302" s="40" t="str">
        <f ca="1">IFERROR(__xludf.DUMMYFUNCTION("VLOOKUP($D35,IMPORTRANGE(""1F5N2lheBqU_ssv2fEg7XSiyl0_Jtf24RQubw3IWp7fc"",""'LC-2 BOM'!C2:AF1000""),AB$1,FALSE)"),"WFF LC-2 Gaseous Oxygen (GOX) - MP-106")</f>
        <v>WFF LC-2 Gaseous Oxygen (GOX) - MP-106</v>
      </c>
      <c r="AL302" s="40" t="str">
        <f ca="1">IFERROR(__xludf.DUMMYFUNCTION("VLOOKUP($D35,IMPORTRANGE(""1F5N2lheBqU_ssv2fEg7XSiyl0_Jtf24RQubw3IWp7fc"",""'LC-2 BOM'!C2:AF1000""),AB$1,FALSE)"),"WFF LC-2 Gaseous Oxygen (GOX) - MP-106")</f>
        <v>WFF LC-2 Gaseous Oxygen (GOX) - MP-106</v>
      </c>
      <c r="AM302" s="40" t="str">
        <f ca="1">IFERROR(__xludf.DUMMYFUNCTION("VLOOKUP($D35,IMPORTRANGE(""1F5N2lheBqU_ssv2fEg7XSiyl0_Jtf24RQubw3IWp7fc"",""'LC-2 BOM'!C2:AF1000""),AB$1,FALSE)"),"WFF LC-2 Gaseous Oxygen (GOX) - MP-106")</f>
        <v>WFF LC-2 Gaseous Oxygen (GOX) - MP-106</v>
      </c>
      <c r="AN302" s="40" t="str">
        <f ca="1">IFERROR(__xludf.DUMMYFUNCTION("VLOOKUP($D35,IMPORTRANGE(""1F5N2lheBqU_ssv2fEg7XSiyl0_Jtf24RQubw3IWp7fc"",""'LC-2 BOM'!C2:AF1000""),AB$1,FALSE)"),"WFF LC-2 Gaseous Oxygen (GOX) - MP-106")</f>
        <v>WFF LC-2 Gaseous Oxygen (GOX) - MP-106</v>
      </c>
      <c r="AO302" s="40" t="str">
        <f ca="1">IFERROR(__xludf.DUMMYFUNCTION("VLOOKUP($D35,IMPORTRANGE(""1F5N2lheBqU_ssv2fEg7XSiyl0_Jtf24RQubw3IWp7fc"",""'LC-2 BOM'!C2:AF1000""),AB$1,FALSE)"),"WFF LC-2 Gaseous Oxygen (GOX) - MP-106")</f>
        <v>WFF LC-2 Gaseous Oxygen (GOX) - MP-106</v>
      </c>
      <c r="AP302" s="40" t="str">
        <f ca="1">IFERROR(__xludf.DUMMYFUNCTION("VLOOKUP($D35,IMPORTRANGE(""1F5N2lheBqU_ssv2fEg7XSiyl0_Jtf24RQubw3IWp7fc"",""'LC-2 BOM'!C2:AF1000""),AB$1,FALSE)"),"WFF LC-2 Gaseous Oxygen (GOX) - MP-106")</f>
        <v>WFF LC-2 Gaseous Oxygen (GOX) - MP-106</v>
      </c>
      <c r="AQ302" s="40" t="str">
        <f ca="1">IFERROR(__xludf.DUMMYFUNCTION("VLOOKUP($D35,IMPORTRANGE(""1F5N2lheBqU_ssv2fEg7XSiyl0_Jtf24RQubw3IWp7fc"",""'LC-2 BOM'!C2:AF1000""),AB$1,FALSE)"),"WFF LC-2 Gaseous Oxygen (GOX) - MP-106")</f>
        <v>WFF LC-2 Gaseous Oxygen (GOX) - MP-106</v>
      </c>
      <c r="AR302" s="40" t="str">
        <f ca="1">IFERROR(__xludf.DUMMYFUNCTION("VLOOKUP($D35,IMPORTRANGE(""1F5N2lheBqU_ssv2fEg7XSiyl0_Jtf24RQubw3IWp7fc"",""'LC-2 BOM'!C2:AF1000""),AB$1,FALSE)"),"WFF LC-2 Gaseous Oxygen (GOX) - MP-106")</f>
        <v>WFF LC-2 Gaseous Oxygen (GOX) - MP-106</v>
      </c>
      <c r="AS302" s="40" t="str">
        <f ca="1">IFERROR(__xludf.DUMMYFUNCTION("VLOOKUP($D35,IMPORTRANGE(""1F5N2lheBqU_ssv2fEg7XSiyl0_Jtf24RQubw3IWp7fc"",""'LC-2 BOM'!C2:AF1000""),AB$1,FALSE)"),"WFF LC-2 Gaseous Oxygen (GOX) - MP-106")</f>
        <v>WFF LC-2 Gaseous Oxygen (GOX) - MP-106</v>
      </c>
      <c r="AT302" s="40" t="str">
        <f ca="1">IFERROR(__xludf.DUMMYFUNCTION("VLOOKUP($D35,IMPORTRANGE(""1F5N2lheBqU_ssv2fEg7XSiyl0_Jtf24RQubw3IWp7fc"",""'LC-2 BOM'!C2:AF1000""),AB$1,FALSE)"),"WFF LC-2 Gaseous Oxygen (GOX) - MP-106")</f>
        <v>WFF LC-2 Gaseous Oxygen (GOX) - MP-106</v>
      </c>
      <c r="AU302" s="40" t="str">
        <f ca="1">IFERROR(__xludf.DUMMYFUNCTION("VLOOKUP($D35,IMPORTRANGE(""1F5N2lheBqU_ssv2fEg7XSiyl0_Jtf24RQubw3IWp7fc"",""'LC-2 BOM'!C2:AF1000""),AB$1,FALSE)"),"WFF LC-2 Gaseous Oxygen (GOX) - MP-106")</f>
        <v>WFF LC-2 Gaseous Oxygen (GOX) - MP-106</v>
      </c>
      <c r="AV302" s="40" t="str">
        <f ca="1">IFERROR(__xludf.DUMMYFUNCTION("VLOOKUP($D35,IMPORTRANGE(""1F5N2lheBqU_ssv2fEg7XSiyl0_Jtf24RQubw3IWp7fc"",""'LC-2 BOM'!C2:AF1000""),AB$1,FALSE)"),"WFF LC-2 Gaseous Oxygen (GOX) - MP-106")</f>
        <v>WFF LC-2 Gaseous Oxygen (GOX) - MP-106</v>
      </c>
      <c r="AW302" s="40" t="str">
        <f ca="1">IFERROR(__xludf.DUMMYFUNCTION("VLOOKUP($D35,IMPORTRANGE(""1F5N2lheBqU_ssv2fEg7XSiyl0_Jtf24RQubw3IWp7fc"",""'LC-2 BOM'!C2:AF1000""),AB$1,FALSE)"),"WFF LC-2 Gaseous Oxygen (GOX) - MP-106")</f>
        <v>WFF LC-2 Gaseous Oxygen (GOX) - MP-106</v>
      </c>
      <c r="AX302" s="40" t="str">
        <f ca="1">IFERROR(__xludf.DUMMYFUNCTION("VLOOKUP($D35,IMPORTRANGE(""1F5N2lheBqU_ssv2fEg7XSiyl0_Jtf24RQubw3IWp7fc"",""'LC-2 BOM'!C2:AF1000""),AB$1,FALSE)"),"WFF LC-2 Gaseous Oxygen (GOX) - MP-106")</f>
        <v>WFF LC-2 Gaseous Oxygen (GOX) - MP-106</v>
      </c>
      <c r="AY302" s="40" t="str">
        <f ca="1">IFERROR(__xludf.DUMMYFUNCTION("VLOOKUP($D35,IMPORTRANGE(""1F5N2lheBqU_ssv2fEg7XSiyl0_Jtf24RQubw3IWp7fc"",""'LC-2 BOM'!C2:AF1000""),AB$1,FALSE)"),"WFF LC-2 Gaseous Oxygen (GOX) - MP-106")</f>
        <v>WFF LC-2 Gaseous Oxygen (GOX) - MP-106</v>
      </c>
      <c r="AZ302" s="40" t="str">
        <f ca="1">IFERROR(__xludf.DUMMYFUNCTION("VLOOKUP($D35,IMPORTRANGE(""1F5N2lheBqU_ssv2fEg7XSiyl0_Jtf24RQubw3IWp7fc"",""'LC-2 BOM'!C2:AF1000""),AB$1,FALSE)"),"WFF LC-2 Gaseous Oxygen (GOX) - MP-106")</f>
        <v>WFF LC-2 Gaseous Oxygen (GOX) - MP-106</v>
      </c>
      <c r="BA302" s="40" t="str">
        <f ca="1">IFERROR(__xludf.DUMMYFUNCTION("VLOOKUP($D35,IMPORTRANGE(""1F5N2lheBqU_ssv2fEg7XSiyl0_Jtf24RQubw3IWp7fc"",""'LC-2 BOM'!C2:AF1000""),AB$1,FALSE)"),"WFF LC-2 Gaseous Oxygen (GOX) - MP-106")</f>
        <v>WFF LC-2 Gaseous Oxygen (GOX) - MP-106</v>
      </c>
    </row>
    <row r="303" spans="1:53" ht="14.25">
      <c r="A303" s="119" t="str">
        <f>CONCATENATE(VLOOKUP(E303,Systems,2,FALSE),"-",VLOOKUP(F303,Subsystems,2,FALSE),"-",VLOOKUP(G303,Components,2,FALSE),"-",VLOOKUP(R303,Metrics,2,FALSE),"-",B303)</f>
        <v>IGN-GOX-DVL-B-277</v>
      </c>
      <c r="B303" s="100">
        <v>277</v>
      </c>
      <c r="C303" s="99" t="s">
        <v>763</v>
      </c>
      <c r="D303" s="286" t="s">
        <v>764</v>
      </c>
      <c r="E303" s="99" t="s">
        <v>536</v>
      </c>
      <c r="F303" s="99" t="s">
        <v>537</v>
      </c>
      <c r="G303" s="99" t="s">
        <v>101</v>
      </c>
      <c r="H303" s="100" t="s">
        <v>102</v>
      </c>
      <c r="I303" s="100" t="str">
        <f>VLOOKUP(L303,InterfaceCards,2,FALSE)</f>
        <v>C1</v>
      </c>
      <c r="J303" s="39" t="str">
        <f>VLOOKUP(I303,'REF - Interface Cards'!$F$2:$G$11,2,FALSE)</f>
        <v>CB1</v>
      </c>
      <c r="K303" s="100">
        <f>VLOOKUP(L303,InterfaceCards,3,FALSE)</f>
        <v>2</v>
      </c>
      <c r="L303" s="99" t="s">
        <v>553</v>
      </c>
      <c r="M303" s="99">
        <v>16</v>
      </c>
      <c r="N303" s="75">
        <v>13</v>
      </c>
      <c r="O303" s="100" t="s">
        <v>247</v>
      </c>
      <c r="P303" s="100" t="s">
        <v>313</v>
      </c>
      <c r="Q303" s="100" t="s">
        <v>338</v>
      </c>
      <c r="R303" s="268" t="s">
        <v>105</v>
      </c>
      <c r="S303" s="119" t="s">
        <v>96</v>
      </c>
      <c r="T303" s="100"/>
      <c r="U303" s="205"/>
      <c r="V303" s="205" t="b">
        <v>0</v>
      </c>
      <c r="W303" s="115" t="str">
        <f>CONCATENATE(L303,":",N303)</f>
        <v>DO2:13</v>
      </c>
      <c r="X303" s="40" t="str">
        <f ca="1">IFERROR(__xludf.DUMMYFUNCTION("VLOOKUP($D4,IMPORTRANGE(""1F5N2lheBqU_ssv2fEg7XSiyl0_Jtf24RQubw3IWp7fc"",""'LC-2 BOM'!C2:AF1000""),X$1,FALSE)"),"S13.2")</f>
        <v>S13.2</v>
      </c>
      <c r="Y303" s="40" t="str">
        <f ca="1">IFERROR(__xludf.DUMMYFUNCTION("VLOOKUP($D36,IMPORTRANGE(""1zGeY54V42y3h6ga3LEauokEcjIAfHuNXKCYKLfLWtMI"",""'LC-2 BOM'!C2:AF900""),Y$1,FALSE)"),"Solenoid Valve")</f>
        <v>Solenoid Valve</v>
      </c>
      <c r="Z303" s="40" t="str">
        <f ca="1">IFERROR(__xludf.DUMMYFUNCTION("VLOOKUP($D36,IMPORTRANGE(""1zGeY54V42y3h6ga3LEauokEcjIAfHuNXKCYKLfLWtMI"",""'LC-2 BOM'!C2:AF900""),Y$1,FALSE)"),"Solenoid Valve")</f>
        <v>Solenoid Valve</v>
      </c>
      <c r="AA303" s="40" t="str">
        <f ca="1">IFERROR(__xludf.DUMMYFUNCTION("VLOOKUP($D36,IMPORTRANGE(""1zGeY54V42y3h6ga3LEauokEcjIAfHuNXKCYKLfLWtMI"",""'LC-2 BOM'!C2:AF900""),Y$1,FALSE)"),"Solenoid Valve")</f>
        <v>Solenoid Valve</v>
      </c>
      <c r="AB303" s="40" t="str">
        <f ca="1">IFERROR(__xludf.DUMMYFUNCTION("VLOOKUP($D36,IMPORTRANGE(""1F5N2lheBqU_ssv2fEg7XSiyl0_Jtf24RQubw3IWp7fc"",""'LC-2 BOM'!C2:AF1000""),AB$1,FALSE)"),"WFF LC-2 Gaseous Oxygen (GOX) - MP-106")</f>
        <v>WFF LC-2 Gaseous Oxygen (GOX) - MP-106</v>
      </c>
      <c r="AC303" s="40" t="str">
        <f ca="1">IFERROR(__xludf.DUMMYFUNCTION("VLOOKUP($D36,IMPORTRANGE(""1F5N2lheBqU_ssv2fEg7XSiyl0_Jtf24RQubw3IWp7fc"",""'LC-2 BOM'!C2:AF1000""),AB$1,FALSE)"),"WFF LC-2 Gaseous Oxygen (GOX) - MP-106")</f>
        <v>WFF LC-2 Gaseous Oxygen (GOX) - MP-106</v>
      </c>
      <c r="AD303" s="40" t="str">
        <f ca="1">IFERROR(__xludf.DUMMYFUNCTION("VLOOKUP($D36,IMPORTRANGE(""1F5N2lheBqU_ssv2fEg7XSiyl0_Jtf24RQubw3IWp7fc"",""'LC-2 BOM'!C2:AF1000""),AB$1,FALSE)"),"WFF LC-2 Gaseous Oxygen (GOX) - MP-106")</f>
        <v>WFF LC-2 Gaseous Oxygen (GOX) - MP-106</v>
      </c>
      <c r="AE303" s="40" t="str">
        <f ca="1">IFERROR(__xludf.DUMMYFUNCTION("VLOOKUP($D36,IMPORTRANGE(""1F5N2lheBqU_ssv2fEg7XSiyl0_Jtf24RQubw3IWp7fc"",""'LC-2 BOM'!C2:AF1000""),AB$1,FALSE)"),"WFF LC-2 Gaseous Oxygen (GOX) - MP-106")</f>
        <v>WFF LC-2 Gaseous Oxygen (GOX) - MP-106</v>
      </c>
      <c r="AF303" s="40" t="str">
        <f ca="1">IFERROR(__xludf.DUMMYFUNCTION("VLOOKUP($D36,IMPORTRANGE(""1F5N2lheBqU_ssv2fEg7XSiyl0_Jtf24RQubw3IWp7fc"",""'LC-2 BOM'!C2:AF1000""),AB$1,FALSE)"),"WFF LC-2 Gaseous Oxygen (GOX) - MP-106")</f>
        <v>WFF LC-2 Gaseous Oxygen (GOX) - MP-106</v>
      </c>
      <c r="AG303" s="40" t="str">
        <f ca="1">IFERROR(__xludf.DUMMYFUNCTION("VLOOKUP($D36,IMPORTRANGE(""1F5N2lheBqU_ssv2fEg7XSiyl0_Jtf24RQubw3IWp7fc"",""'LC-2 BOM'!C2:AF1000""),AB$1,FALSE)"),"WFF LC-2 Gaseous Oxygen (GOX) - MP-106")</f>
        <v>WFF LC-2 Gaseous Oxygen (GOX) - MP-106</v>
      </c>
      <c r="AH303" s="40" t="str">
        <f ca="1">IFERROR(__xludf.DUMMYFUNCTION("VLOOKUP($D36,IMPORTRANGE(""1F5N2lheBqU_ssv2fEg7XSiyl0_Jtf24RQubw3IWp7fc"",""'LC-2 BOM'!C2:AF1000""),AB$1,FALSE)"),"WFF LC-2 Gaseous Oxygen (GOX) - MP-106")</f>
        <v>WFF LC-2 Gaseous Oxygen (GOX) - MP-106</v>
      </c>
      <c r="AI303" s="40" t="str">
        <f ca="1">IFERROR(__xludf.DUMMYFUNCTION("VLOOKUP($D36,IMPORTRANGE(""1F5N2lheBqU_ssv2fEg7XSiyl0_Jtf24RQubw3IWp7fc"",""'LC-2 BOM'!C2:AF1000""),AB$1,FALSE)"),"WFF LC-2 Gaseous Oxygen (GOX) - MP-106")</f>
        <v>WFF LC-2 Gaseous Oxygen (GOX) - MP-106</v>
      </c>
      <c r="AJ303" s="40" t="str">
        <f ca="1">IFERROR(__xludf.DUMMYFUNCTION("VLOOKUP($D36,IMPORTRANGE(""1F5N2lheBqU_ssv2fEg7XSiyl0_Jtf24RQubw3IWp7fc"",""'LC-2 BOM'!C2:AF1000""),AB$1,FALSE)"),"WFF LC-2 Gaseous Oxygen (GOX) - MP-106")</f>
        <v>WFF LC-2 Gaseous Oxygen (GOX) - MP-106</v>
      </c>
      <c r="AK303" s="40" t="str">
        <f ca="1">IFERROR(__xludf.DUMMYFUNCTION("VLOOKUP($D36,IMPORTRANGE(""1F5N2lheBqU_ssv2fEg7XSiyl0_Jtf24RQubw3IWp7fc"",""'LC-2 BOM'!C2:AF1000""),AB$1,FALSE)"),"WFF LC-2 Gaseous Oxygen (GOX) - MP-106")</f>
        <v>WFF LC-2 Gaseous Oxygen (GOX) - MP-106</v>
      </c>
      <c r="AL303" s="40" t="str">
        <f ca="1">IFERROR(__xludf.DUMMYFUNCTION("VLOOKUP($D36,IMPORTRANGE(""1F5N2lheBqU_ssv2fEg7XSiyl0_Jtf24RQubw3IWp7fc"",""'LC-2 BOM'!C2:AF1000""),AB$1,FALSE)"),"WFF LC-2 Gaseous Oxygen (GOX) - MP-106")</f>
        <v>WFF LC-2 Gaseous Oxygen (GOX) - MP-106</v>
      </c>
      <c r="AM303" s="40" t="str">
        <f ca="1">IFERROR(__xludf.DUMMYFUNCTION("VLOOKUP($D36,IMPORTRANGE(""1F5N2lheBqU_ssv2fEg7XSiyl0_Jtf24RQubw3IWp7fc"",""'LC-2 BOM'!C2:AF1000""),AB$1,FALSE)"),"WFF LC-2 Gaseous Oxygen (GOX) - MP-106")</f>
        <v>WFF LC-2 Gaseous Oxygen (GOX) - MP-106</v>
      </c>
      <c r="AN303" s="40" t="str">
        <f ca="1">IFERROR(__xludf.DUMMYFUNCTION("VLOOKUP($D36,IMPORTRANGE(""1F5N2lheBqU_ssv2fEg7XSiyl0_Jtf24RQubw3IWp7fc"",""'LC-2 BOM'!C2:AF1000""),AB$1,FALSE)"),"WFF LC-2 Gaseous Oxygen (GOX) - MP-106")</f>
        <v>WFF LC-2 Gaseous Oxygen (GOX) - MP-106</v>
      </c>
      <c r="AO303" s="40" t="str">
        <f ca="1">IFERROR(__xludf.DUMMYFUNCTION("VLOOKUP($D36,IMPORTRANGE(""1F5N2lheBqU_ssv2fEg7XSiyl0_Jtf24RQubw3IWp7fc"",""'LC-2 BOM'!C2:AF1000""),AB$1,FALSE)"),"WFF LC-2 Gaseous Oxygen (GOX) - MP-106")</f>
        <v>WFF LC-2 Gaseous Oxygen (GOX) - MP-106</v>
      </c>
      <c r="AP303" s="40" t="str">
        <f ca="1">IFERROR(__xludf.DUMMYFUNCTION("VLOOKUP($D36,IMPORTRANGE(""1F5N2lheBqU_ssv2fEg7XSiyl0_Jtf24RQubw3IWp7fc"",""'LC-2 BOM'!C2:AF1000""),AB$1,FALSE)"),"WFF LC-2 Gaseous Oxygen (GOX) - MP-106")</f>
        <v>WFF LC-2 Gaseous Oxygen (GOX) - MP-106</v>
      </c>
      <c r="AQ303" s="40" t="str">
        <f ca="1">IFERROR(__xludf.DUMMYFUNCTION("VLOOKUP($D36,IMPORTRANGE(""1F5N2lheBqU_ssv2fEg7XSiyl0_Jtf24RQubw3IWp7fc"",""'LC-2 BOM'!C2:AF1000""),AB$1,FALSE)"),"WFF LC-2 Gaseous Oxygen (GOX) - MP-106")</f>
        <v>WFF LC-2 Gaseous Oxygen (GOX) - MP-106</v>
      </c>
      <c r="AR303" s="40" t="str">
        <f ca="1">IFERROR(__xludf.DUMMYFUNCTION("VLOOKUP($D36,IMPORTRANGE(""1F5N2lheBqU_ssv2fEg7XSiyl0_Jtf24RQubw3IWp7fc"",""'LC-2 BOM'!C2:AF1000""),AB$1,FALSE)"),"WFF LC-2 Gaseous Oxygen (GOX) - MP-106")</f>
        <v>WFF LC-2 Gaseous Oxygen (GOX) - MP-106</v>
      </c>
      <c r="AS303" s="40" t="str">
        <f ca="1">IFERROR(__xludf.DUMMYFUNCTION("VLOOKUP($D36,IMPORTRANGE(""1F5N2lheBqU_ssv2fEg7XSiyl0_Jtf24RQubw3IWp7fc"",""'LC-2 BOM'!C2:AF1000""),AB$1,FALSE)"),"WFF LC-2 Gaseous Oxygen (GOX) - MP-106")</f>
        <v>WFF LC-2 Gaseous Oxygen (GOX) - MP-106</v>
      </c>
      <c r="AT303" s="40" t="str">
        <f ca="1">IFERROR(__xludf.DUMMYFUNCTION("VLOOKUP($D36,IMPORTRANGE(""1F5N2lheBqU_ssv2fEg7XSiyl0_Jtf24RQubw3IWp7fc"",""'LC-2 BOM'!C2:AF1000""),AB$1,FALSE)"),"WFF LC-2 Gaseous Oxygen (GOX) - MP-106")</f>
        <v>WFF LC-2 Gaseous Oxygen (GOX) - MP-106</v>
      </c>
      <c r="AU303" s="40" t="str">
        <f ca="1">IFERROR(__xludf.DUMMYFUNCTION("VLOOKUP($D36,IMPORTRANGE(""1F5N2lheBqU_ssv2fEg7XSiyl0_Jtf24RQubw3IWp7fc"",""'LC-2 BOM'!C2:AF1000""),AB$1,FALSE)"),"WFF LC-2 Gaseous Oxygen (GOX) - MP-106")</f>
        <v>WFF LC-2 Gaseous Oxygen (GOX) - MP-106</v>
      </c>
      <c r="AV303" s="40" t="str">
        <f ca="1">IFERROR(__xludf.DUMMYFUNCTION("VLOOKUP($D36,IMPORTRANGE(""1F5N2lheBqU_ssv2fEg7XSiyl0_Jtf24RQubw3IWp7fc"",""'LC-2 BOM'!C2:AF1000""),AB$1,FALSE)"),"WFF LC-2 Gaseous Oxygen (GOX) - MP-106")</f>
        <v>WFF LC-2 Gaseous Oxygen (GOX) - MP-106</v>
      </c>
      <c r="AW303" s="40" t="str">
        <f ca="1">IFERROR(__xludf.DUMMYFUNCTION("VLOOKUP($D36,IMPORTRANGE(""1F5N2lheBqU_ssv2fEg7XSiyl0_Jtf24RQubw3IWp7fc"",""'LC-2 BOM'!C2:AF1000""),AB$1,FALSE)"),"WFF LC-2 Gaseous Oxygen (GOX) - MP-106")</f>
        <v>WFF LC-2 Gaseous Oxygen (GOX) - MP-106</v>
      </c>
      <c r="AX303" s="40" t="str">
        <f ca="1">IFERROR(__xludf.DUMMYFUNCTION("VLOOKUP($D36,IMPORTRANGE(""1F5N2lheBqU_ssv2fEg7XSiyl0_Jtf24RQubw3IWp7fc"",""'LC-2 BOM'!C2:AF1000""),AB$1,FALSE)"),"WFF LC-2 Gaseous Oxygen (GOX) - MP-106")</f>
        <v>WFF LC-2 Gaseous Oxygen (GOX) - MP-106</v>
      </c>
      <c r="AY303" s="40" t="str">
        <f ca="1">IFERROR(__xludf.DUMMYFUNCTION("VLOOKUP($D36,IMPORTRANGE(""1F5N2lheBqU_ssv2fEg7XSiyl0_Jtf24RQubw3IWp7fc"",""'LC-2 BOM'!C2:AF1000""),AB$1,FALSE)"),"WFF LC-2 Gaseous Oxygen (GOX) - MP-106")</f>
        <v>WFF LC-2 Gaseous Oxygen (GOX) - MP-106</v>
      </c>
      <c r="AZ303" s="40" t="str">
        <f ca="1">IFERROR(__xludf.DUMMYFUNCTION("VLOOKUP($D36,IMPORTRANGE(""1F5N2lheBqU_ssv2fEg7XSiyl0_Jtf24RQubw3IWp7fc"",""'LC-2 BOM'!C2:AF1000""),AB$1,FALSE)"),"WFF LC-2 Gaseous Oxygen (GOX) - MP-106")</f>
        <v>WFF LC-2 Gaseous Oxygen (GOX) - MP-106</v>
      </c>
      <c r="BA303" s="40" t="str">
        <f ca="1">IFERROR(__xludf.DUMMYFUNCTION("VLOOKUP($D36,IMPORTRANGE(""1F5N2lheBqU_ssv2fEg7XSiyl0_Jtf24RQubw3IWp7fc"",""'LC-2 BOM'!C2:AF1000""),AB$1,FALSE)"),"WFF LC-2 Gaseous Oxygen (GOX) - MP-106")</f>
        <v>WFF LC-2 Gaseous Oxygen (GOX) - MP-106</v>
      </c>
    </row>
    <row r="304" spans="1:53" ht="14.25">
      <c r="A304" s="119" t="str">
        <f>CONCATENATE(VLOOKUP(E304,Systems,2,FALSE),"-",VLOOKUP(F304,Subsystems,2,FALSE),"-",VLOOKUP(G304,Components,2,FALSE),"-",VLOOKUP(R304,Metrics,2,FALSE),"-",B304)</f>
        <v>IGN-GOX-DVL-B-279</v>
      </c>
      <c r="B304" s="100">
        <v>279</v>
      </c>
      <c r="C304" s="99" t="s">
        <v>765</v>
      </c>
      <c r="D304" s="279" t="s">
        <v>766</v>
      </c>
      <c r="E304" s="81" t="s">
        <v>536</v>
      </c>
      <c r="F304" s="81" t="s">
        <v>537</v>
      </c>
      <c r="G304" s="81" t="s">
        <v>101</v>
      </c>
      <c r="H304" s="100" t="s">
        <v>102</v>
      </c>
      <c r="I304" s="100" t="str">
        <f>VLOOKUP(L304,InterfaceCards,2,FALSE)</f>
        <v>C1</v>
      </c>
      <c r="J304" s="39" t="str">
        <f>VLOOKUP(I304,'REF - Interface Cards'!$F$2:$G$11,2,FALSE)</f>
        <v>CB1</v>
      </c>
      <c r="K304" s="100">
        <f>VLOOKUP(L304,InterfaceCards,3,FALSE)</f>
        <v>2</v>
      </c>
      <c r="L304" s="99" t="s">
        <v>553</v>
      </c>
      <c r="M304" s="99">
        <v>17</v>
      </c>
      <c r="N304" s="75">
        <v>14</v>
      </c>
      <c r="O304" s="100" t="s">
        <v>247</v>
      </c>
      <c r="P304" s="100" t="s">
        <v>313</v>
      </c>
      <c r="Q304" s="100" t="s">
        <v>338</v>
      </c>
      <c r="R304" s="268" t="s">
        <v>105</v>
      </c>
      <c r="S304" s="119" t="s">
        <v>96</v>
      </c>
      <c r="T304" s="100"/>
      <c r="U304" s="205"/>
      <c r="V304" s="205" t="b">
        <v>0</v>
      </c>
      <c r="W304" s="115" t="str">
        <f>CONCATENATE(L304,":",N304)</f>
        <v>DO2:14</v>
      </c>
      <c r="X304" s="40" t="str">
        <f ca="1">IFERROR(__xludf.DUMMYFUNCTION("VLOOKUP($D4,IMPORTRANGE(""1F5N2lheBqU_ssv2fEg7XSiyl0_Jtf24RQubw3IWp7fc"",""'LC-2 BOM'!C2:AF1000""),X$1,FALSE)"),"S13.2")</f>
        <v>S13.2</v>
      </c>
      <c r="Y304" s="40" t="str">
        <f ca="1">IFERROR(__xludf.DUMMYFUNCTION("VLOOKUP($D37,IMPORTRANGE(""1zGeY54V42y3h6ga3LEauokEcjIAfHuNXKCYKLfLWtMI"",""'LC-2 BOM'!C2:AF900""),Y$1,FALSE)"),"Valve, Discrete Ball")</f>
        <v>Valve, Discrete Ball</v>
      </c>
      <c r="Z304" s="40" t="str">
        <f ca="1">IFERROR(__xludf.DUMMYFUNCTION("VLOOKUP($D37,IMPORTRANGE(""1zGeY54V42y3h6ga3LEauokEcjIAfHuNXKCYKLfLWtMI"",""'LC-2 BOM'!C2:AF900""),Y$1,FALSE)"),"Valve, Discrete Ball")</f>
        <v>Valve, Discrete Ball</v>
      </c>
      <c r="AA304" s="40" t="str">
        <f ca="1">IFERROR(__xludf.DUMMYFUNCTION("VLOOKUP($D37,IMPORTRANGE(""1zGeY54V42y3h6ga3LEauokEcjIAfHuNXKCYKLfLWtMI"",""'LC-2 BOM'!C2:AF900""),Y$1,FALSE)"),"Valve, Discrete Ball")</f>
        <v>Valve, Discrete Ball</v>
      </c>
      <c r="AB304" s="40" t="str">
        <f ca="1">IFERROR(__xludf.DUMMYFUNCTION("VLOOKUP($D37,IMPORTRANGE(""1F5N2lheBqU_ssv2fEg7XSiyl0_Jtf24RQubw3IWp7fc"",""'LC-2 BOM'!C2:AF1000""),AB$1,FALSE)"),"WFF LC-2 Gaseous Oxygen (GOX) - MP-106")</f>
        <v>WFF LC-2 Gaseous Oxygen (GOX) - MP-106</v>
      </c>
      <c r="AC304" s="40" t="str">
        <f ca="1">IFERROR(__xludf.DUMMYFUNCTION("VLOOKUP($D37,IMPORTRANGE(""1F5N2lheBqU_ssv2fEg7XSiyl0_Jtf24RQubw3IWp7fc"",""'LC-2 BOM'!C2:AF1000""),AB$1,FALSE)"),"WFF LC-2 Gaseous Oxygen (GOX) - MP-106")</f>
        <v>WFF LC-2 Gaseous Oxygen (GOX) - MP-106</v>
      </c>
      <c r="AD304" s="40" t="str">
        <f ca="1">IFERROR(__xludf.DUMMYFUNCTION("VLOOKUP($D37,IMPORTRANGE(""1F5N2lheBqU_ssv2fEg7XSiyl0_Jtf24RQubw3IWp7fc"",""'LC-2 BOM'!C2:AF1000""),AB$1,FALSE)"),"WFF LC-2 Gaseous Oxygen (GOX) - MP-106")</f>
        <v>WFF LC-2 Gaseous Oxygen (GOX) - MP-106</v>
      </c>
      <c r="AE304" s="40" t="str">
        <f ca="1">IFERROR(__xludf.DUMMYFUNCTION("VLOOKUP($D37,IMPORTRANGE(""1F5N2lheBqU_ssv2fEg7XSiyl0_Jtf24RQubw3IWp7fc"",""'LC-2 BOM'!C2:AF1000""),AB$1,FALSE)"),"WFF LC-2 Gaseous Oxygen (GOX) - MP-106")</f>
        <v>WFF LC-2 Gaseous Oxygen (GOX) - MP-106</v>
      </c>
      <c r="AF304" s="40" t="str">
        <f ca="1">IFERROR(__xludf.DUMMYFUNCTION("VLOOKUP($D37,IMPORTRANGE(""1F5N2lheBqU_ssv2fEg7XSiyl0_Jtf24RQubw3IWp7fc"",""'LC-2 BOM'!C2:AF1000""),AB$1,FALSE)"),"WFF LC-2 Gaseous Oxygen (GOX) - MP-106")</f>
        <v>WFF LC-2 Gaseous Oxygen (GOX) - MP-106</v>
      </c>
      <c r="AG304" s="40" t="str">
        <f ca="1">IFERROR(__xludf.DUMMYFUNCTION("VLOOKUP($D37,IMPORTRANGE(""1F5N2lheBqU_ssv2fEg7XSiyl0_Jtf24RQubw3IWp7fc"",""'LC-2 BOM'!C2:AF1000""),AB$1,FALSE)"),"WFF LC-2 Gaseous Oxygen (GOX) - MP-106")</f>
        <v>WFF LC-2 Gaseous Oxygen (GOX) - MP-106</v>
      </c>
      <c r="AH304" s="40" t="str">
        <f ca="1">IFERROR(__xludf.DUMMYFUNCTION("VLOOKUP($D37,IMPORTRANGE(""1F5N2lheBqU_ssv2fEg7XSiyl0_Jtf24RQubw3IWp7fc"",""'LC-2 BOM'!C2:AF1000""),AB$1,FALSE)"),"WFF LC-2 Gaseous Oxygen (GOX) - MP-106")</f>
        <v>WFF LC-2 Gaseous Oxygen (GOX) - MP-106</v>
      </c>
      <c r="AI304" s="40" t="str">
        <f ca="1">IFERROR(__xludf.DUMMYFUNCTION("VLOOKUP($D37,IMPORTRANGE(""1F5N2lheBqU_ssv2fEg7XSiyl0_Jtf24RQubw3IWp7fc"",""'LC-2 BOM'!C2:AF1000""),AB$1,FALSE)"),"WFF LC-2 Gaseous Oxygen (GOX) - MP-106")</f>
        <v>WFF LC-2 Gaseous Oxygen (GOX) - MP-106</v>
      </c>
      <c r="AJ304" s="40" t="str">
        <f ca="1">IFERROR(__xludf.DUMMYFUNCTION("VLOOKUP($D37,IMPORTRANGE(""1F5N2lheBqU_ssv2fEg7XSiyl0_Jtf24RQubw3IWp7fc"",""'LC-2 BOM'!C2:AF1000""),AB$1,FALSE)"),"WFF LC-2 Gaseous Oxygen (GOX) - MP-106")</f>
        <v>WFF LC-2 Gaseous Oxygen (GOX) - MP-106</v>
      </c>
      <c r="AK304" s="40" t="str">
        <f ca="1">IFERROR(__xludf.DUMMYFUNCTION("VLOOKUP($D37,IMPORTRANGE(""1F5N2lheBqU_ssv2fEg7XSiyl0_Jtf24RQubw3IWp7fc"",""'LC-2 BOM'!C2:AF1000""),AB$1,FALSE)"),"WFF LC-2 Gaseous Oxygen (GOX) - MP-106")</f>
        <v>WFF LC-2 Gaseous Oxygen (GOX) - MP-106</v>
      </c>
      <c r="AL304" s="40" t="str">
        <f ca="1">IFERROR(__xludf.DUMMYFUNCTION("VLOOKUP($D37,IMPORTRANGE(""1F5N2lheBqU_ssv2fEg7XSiyl0_Jtf24RQubw3IWp7fc"",""'LC-2 BOM'!C2:AF1000""),AB$1,FALSE)"),"WFF LC-2 Gaseous Oxygen (GOX) - MP-106")</f>
        <v>WFF LC-2 Gaseous Oxygen (GOX) - MP-106</v>
      </c>
      <c r="AM304" s="40" t="str">
        <f ca="1">IFERROR(__xludf.DUMMYFUNCTION("VLOOKUP($D37,IMPORTRANGE(""1F5N2lheBqU_ssv2fEg7XSiyl0_Jtf24RQubw3IWp7fc"",""'LC-2 BOM'!C2:AF1000""),AB$1,FALSE)"),"WFF LC-2 Gaseous Oxygen (GOX) - MP-106")</f>
        <v>WFF LC-2 Gaseous Oxygen (GOX) - MP-106</v>
      </c>
      <c r="AN304" s="40" t="str">
        <f ca="1">IFERROR(__xludf.DUMMYFUNCTION("VLOOKUP($D37,IMPORTRANGE(""1F5N2lheBqU_ssv2fEg7XSiyl0_Jtf24RQubw3IWp7fc"",""'LC-2 BOM'!C2:AF1000""),AB$1,FALSE)"),"WFF LC-2 Gaseous Oxygen (GOX) - MP-106")</f>
        <v>WFF LC-2 Gaseous Oxygen (GOX) - MP-106</v>
      </c>
      <c r="AO304" s="40" t="str">
        <f ca="1">IFERROR(__xludf.DUMMYFUNCTION("VLOOKUP($D37,IMPORTRANGE(""1F5N2lheBqU_ssv2fEg7XSiyl0_Jtf24RQubw3IWp7fc"",""'LC-2 BOM'!C2:AF1000""),AB$1,FALSE)"),"WFF LC-2 Gaseous Oxygen (GOX) - MP-106")</f>
        <v>WFF LC-2 Gaseous Oxygen (GOX) - MP-106</v>
      </c>
      <c r="AP304" s="40" t="str">
        <f ca="1">IFERROR(__xludf.DUMMYFUNCTION("VLOOKUP($D37,IMPORTRANGE(""1F5N2lheBqU_ssv2fEg7XSiyl0_Jtf24RQubw3IWp7fc"",""'LC-2 BOM'!C2:AF1000""),AB$1,FALSE)"),"WFF LC-2 Gaseous Oxygen (GOX) - MP-106")</f>
        <v>WFF LC-2 Gaseous Oxygen (GOX) - MP-106</v>
      </c>
      <c r="AQ304" s="40" t="str">
        <f ca="1">IFERROR(__xludf.DUMMYFUNCTION("VLOOKUP($D37,IMPORTRANGE(""1F5N2lheBqU_ssv2fEg7XSiyl0_Jtf24RQubw3IWp7fc"",""'LC-2 BOM'!C2:AF1000""),AB$1,FALSE)"),"WFF LC-2 Gaseous Oxygen (GOX) - MP-106")</f>
        <v>WFF LC-2 Gaseous Oxygen (GOX) - MP-106</v>
      </c>
      <c r="AR304" s="40" t="str">
        <f ca="1">IFERROR(__xludf.DUMMYFUNCTION("VLOOKUP($D37,IMPORTRANGE(""1F5N2lheBqU_ssv2fEg7XSiyl0_Jtf24RQubw3IWp7fc"",""'LC-2 BOM'!C2:AF1000""),AB$1,FALSE)"),"WFF LC-2 Gaseous Oxygen (GOX) - MP-106")</f>
        <v>WFF LC-2 Gaseous Oxygen (GOX) - MP-106</v>
      </c>
      <c r="AS304" s="40" t="str">
        <f ca="1">IFERROR(__xludf.DUMMYFUNCTION("VLOOKUP($D37,IMPORTRANGE(""1F5N2lheBqU_ssv2fEg7XSiyl0_Jtf24RQubw3IWp7fc"",""'LC-2 BOM'!C2:AF1000""),AB$1,FALSE)"),"WFF LC-2 Gaseous Oxygen (GOX) - MP-106")</f>
        <v>WFF LC-2 Gaseous Oxygen (GOX) - MP-106</v>
      </c>
      <c r="AT304" s="40" t="str">
        <f ca="1">IFERROR(__xludf.DUMMYFUNCTION("VLOOKUP($D37,IMPORTRANGE(""1F5N2lheBqU_ssv2fEg7XSiyl0_Jtf24RQubw3IWp7fc"",""'LC-2 BOM'!C2:AF1000""),AB$1,FALSE)"),"WFF LC-2 Gaseous Oxygen (GOX) - MP-106")</f>
        <v>WFF LC-2 Gaseous Oxygen (GOX) - MP-106</v>
      </c>
      <c r="AU304" s="40" t="str">
        <f ca="1">IFERROR(__xludf.DUMMYFUNCTION("VLOOKUP($D37,IMPORTRANGE(""1F5N2lheBqU_ssv2fEg7XSiyl0_Jtf24RQubw3IWp7fc"",""'LC-2 BOM'!C2:AF1000""),AB$1,FALSE)"),"WFF LC-2 Gaseous Oxygen (GOX) - MP-106")</f>
        <v>WFF LC-2 Gaseous Oxygen (GOX) - MP-106</v>
      </c>
      <c r="AV304" s="40" t="str">
        <f ca="1">IFERROR(__xludf.DUMMYFUNCTION("VLOOKUP($D37,IMPORTRANGE(""1F5N2lheBqU_ssv2fEg7XSiyl0_Jtf24RQubw3IWp7fc"",""'LC-2 BOM'!C2:AF1000""),AB$1,FALSE)"),"WFF LC-2 Gaseous Oxygen (GOX) - MP-106")</f>
        <v>WFF LC-2 Gaseous Oxygen (GOX) - MP-106</v>
      </c>
      <c r="AW304" s="40" t="str">
        <f ca="1">IFERROR(__xludf.DUMMYFUNCTION("VLOOKUP($D37,IMPORTRANGE(""1F5N2lheBqU_ssv2fEg7XSiyl0_Jtf24RQubw3IWp7fc"",""'LC-2 BOM'!C2:AF1000""),AB$1,FALSE)"),"WFF LC-2 Gaseous Oxygen (GOX) - MP-106")</f>
        <v>WFF LC-2 Gaseous Oxygen (GOX) - MP-106</v>
      </c>
      <c r="AX304" s="40" t="str">
        <f ca="1">IFERROR(__xludf.DUMMYFUNCTION("VLOOKUP($D37,IMPORTRANGE(""1F5N2lheBqU_ssv2fEg7XSiyl0_Jtf24RQubw3IWp7fc"",""'LC-2 BOM'!C2:AF1000""),AB$1,FALSE)"),"WFF LC-2 Gaseous Oxygen (GOX) - MP-106")</f>
        <v>WFF LC-2 Gaseous Oxygen (GOX) - MP-106</v>
      </c>
      <c r="AY304" s="40" t="str">
        <f ca="1">IFERROR(__xludf.DUMMYFUNCTION("VLOOKUP($D37,IMPORTRANGE(""1F5N2lheBqU_ssv2fEg7XSiyl0_Jtf24RQubw3IWp7fc"",""'LC-2 BOM'!C2:AF1000""),AB$1,FALSE)"),"WFF LC-2 Gaseous Oxygen (GOX) - MP-106")</f>
        <v>WFF LC-2 Gaseous Oxygen (GOX) - MP-106</v>
      </c>
      <c r="AZ304" s="40" t="str">
        <f ca="1">IFERROR(__xludf.DUMMYFUNCTION("VLOOKUP($D37,IMPORTRANGE(""1F5N2lheBqU_ssv2fEg7XSiyl0_Jtf24RQubw3IWp7fc"",""'LC-2 BOM'!C2:AF1000""),AB$1,FALSE)"),"WFF LC-2 Gaseous Oxygen (GOX) - MP-106")</f>
        <v>WFF LC-2 Gaseous Oxygen (GOX) - MP-106</v>
      </c>
      <c r="BA304" s="40" t="str">
        <f ca="1">IFERROR(__xludf.DUMMYFUNCTION("VLOOKUP($D37,IMPORTRANGE(""1F5N2lheBqU_ssv2fEg7XSiyl0_Jtf24RQubw3IWp7fc"",""'LC-2 BOM'!C2:AF1000""),AB$1,FALSE)"),"WFF LC-2 Gaseous Oxygen (GOX) - MP-106")</f>
        <v>WFF LC-2 Gaseous Oxygen (GOX) - MP-106</v>
      </c>
    </row>
    <row r="305" spans="1:53" ht="14.25">
      <c r="A305" s="119" t="str">
        <f>CONCATENATE(VLOOKUP(E305,Systems,2,FALSE),"-",VLOOKUP(F305,Subsystems,2,FALSE),"-",VLOOKUP(G305,Components,2,FALSE),"-",VLOOKUP(R305,Metrics,2,FALSE),"-",B305)</f>
        <v>IGN-GOX-PXS-PxO-540</v>
      </c>
      <c r="B305" s="99">
        <v>540</v>
      </c>
      <c r="C305" s="99" t="s">
        <v>767</v>
      </c>
      <c r="D305" s="103" t="s">
        <v>768</v>
      </c>
      <c r="E305" s="81" t="s">
        <v>536</v>
      </c>
      <c r="F305" s="81" t="s">
        <v>537</v>
      </c>
      <c r="G305" s="99" t="s">
        <v>452</v>
      </c>
      <c r="H305" s="99" t="s">
        <v>89</v>
      </c>
      <c r="I305" s="100" t="str">
        <f>VLOOKUP(L305,InterfaceCards,2,FALSE)</f>
        <v>N2</v>
      </c>
      <c r="J305" s="39" t="str">
        <f>VLOOKUP(I305,'REF - Interface Cards'!$F$2:$G$11,2,FALSE)</f>
        <v>CB3</v>
      </c>
      <c r="K305" s="100">
        <f>VLOOKUP(L305,InterfaceCards,3,FALSE)</f>
        <v>1</v>
      </c>
      <c r="L305" s="99" t="s">
        <v>496</v>
      </c>
      <c r="M305" s="205"/>
      <c r="N305" s="75">
        <v>19</v>
      </c>
      <c r="O305" s="99" t="s">
        <v>313</v>
      </c>
      <c r="P305" s="100" t="s">
        <v>313</v>
      </c>
      <c r="Q305" s="100" t="s">
        <v>338</v>
      </c>
      <c r="R305" s="119" t="s">
        <v>95</v>
      </c>
      <c r="S305" s="119" t="s">
        <v>96</v>
      </c>
      <c r="T305" s="100"/>
      <c r="U305" s="205"/>
      <c r="V305" s="205" t="b">
        <v>0</v>
      </c>
      <c r="W305" s="115" t="str">
        <f>CONCATENATE(L305,":",N305)</f>
        <v>DI2:19</v>
      </c>
      <c r="X305" s="40" t="str">
        <f ca="1">IFERROR(__xludf.DUMMYFUNCTION("VLOOKUP($D119,IMPORTRANGE(""1F5N2lheBqU_ssv2fEg7XSiyl0_Jtf24RQubw3IWp7fc"",""'LC-2 BOM'!C2:AF1000""),X$1,FALSE)"),"05C360")</f>
        <v>05C360</v>
      </c>
      <c r="Y305" s="40" t="str">
        <f ca="1">IFERROR(__xludf.DUMMYFUNCTION("VLOOKUP($D414,IMPORTRANGE(""1zGeY54V42y3h6ga3LEauokEcjIAfHuNXKCYKLfLWtMI"",""'LC-2 BOM'!C2:AF900""),Y$1,FALSE)"),"Controller")</f>
        <v>Controller</v>
      </c>
      <c r="Z305" s="40" t="str">
        <f ca="1">IFERROR(__xludf.DUMMYFUNCTION("VLOOKUP($D414,IMPORTRANGE(""1zGeY54V42y3h6ga3LEauokEcjIAfHuNXKCYKLfLWtMI"",""'LC-2 BOM'!C2:AF900""),Y$1,FALSE)"),"Controller")</f>
        <v>Controller</v>
      </c>
      <c r="AA305" s="40" t="str">
        <f ca="1">IFERROR(__xludf.DUMMYFUNCTION("VLOOKUP($D414,IMPORTRANGE(""1zGeY54V42y3h6ga3LEauokEcjIAfHuNXKCYKLfLWtMI"",""'LC-2 BOM'!C2:AF900""),Y$1,FALSE)"),"Controller")</f>
        <v>Controller</v>
      </c>
      <c r="AB305" s="40" t="str">
        <f ca="1">IFERROR(__xludf.DUMMYFUNCTION("VLOOKUP($D414,IMPORTRANGE(""1F5N2lheBqU_ssv2fEg7XSiyl0_Jtf24RQubw3IWp7fc"",""'LC-2 BOM'!C2:AF1000""),AB$1,FALSE)"),"WFF LC-2 Gaseous Oxygen (GOX) - MP-106")</f>
        <v>WFF LC-2 Gaseous Oxygen (GOX) - MP-106</v>
      </c>
      <c r="AC305" s="40" t="str">
        <f ca="1">IFERROR(__xludf.DUMMYFUNCTION("VLOOKUP($D414,IMPORTRANGE(""1F5N2lheBqU_ssv2fEg7XSiyl0_Jtf24RQubw3IWp7fc"",""'LC-2 BOM'!C2:AF1000""),AB$1,FALSE)"),"WFF LC-2 Gaseous Oxygen (GOX) - MP-106")</f>
        <v>WFF LC-2 Gaseous Oxygen (GOX) - MP-106</v>
      </c>
      <c r="AD305" s="40" t="str">
        <f ca="1">IFERROR(__xludf.DUMMYFUNCTION("VLOOKUP($D414,IMPORTRANGE(""1F5N2lheBqU_ssv2fEg7XSiyl0_Jtf24RQubw3IWp7fc"",""'LC-2 BOM'!C2:AF1000""),AB$1,FALSE)"),"WFF LC-2 Gaseous Oxygen (GOX) - MP-106")</f>
        <v>WFF LC-2 Gaseous Oxygen (GOX) - MP-106</v>
      </c>
      <c r="AE305" s="40" t="str">
        <f ca="1">IFERROR(__xludf.DUMMYFUNCTION("VLOOKUP($D414,IMPORTRANGE(""1F5N2lheBqU_ssv2fEg7XSiyl0_Jtf24RQubw3IWp7fc"",""'LC-2 BOM'!C2:AF1000""),AB$1,FALSE)"),"WFF LC-2 Gaseous Oxygen (GOX) - MP-106")</f>
        <v>WFF LC-2 Gaseous Oxygen (GOX) - MP-106</v>
      </c>
      <c r="AF305" s="40" t="str">
        <f ca="1">IFERROR(__xludf.DUMMYFUNCTION("VLOOKUP($D414,IMPORTRANGE(""1F5N2lheBqU_ssv2fEg7XSiyl0_Jtf24RQubw3IWp7fc"",""'LC-2 BOM'!C2:AF1000""),AB$1,FALSE)"),"WFF LC-2 Gaseous Oxygen (GOX) - MP-106")</f>
        <v>WFF LC-2 Gaseous Oxygen (GOX) - MP-106</v>
      </c>
      <c r="AG305" s="40" t="str">
        <f ca="1">IFERROR(__xludf.DUMMYFUNCTION("VLOOKUP($D414,IMPORTRANGE(""1F5N2lheBqU_ssv2fEg7XSiyl0_Jtf24RQubw3IWp7fc"",""'LC-2 BOM'!C2:AF1000""),AB$1,FALSE)"),"WFF LC-2 Gaseous Oxygen (GOX) - MP-106")</f>
        <v>WFF LC-2 Gaseous Oxygen (GOX) - MP-106</v>
      </c>
      <c r="AH305" s="40" t="str">
        <f ca="1">IFERROR(__xludf.DUMMYFUNCTION("VLOOKUP($D414,IMPORTRANGE(""1F5N2lheBqU_ssv2fEg7XSiyl0_Jtf24RQubw3IWp7fc"",""'LC-2 BOM'!C2:AF1000""),AB$1,FALSE)"),"WFF LC-2 Gaseous Oxygen (GOX) - MP-106")</f>
        <v>WFF LC-2 Gaseous Oxygen (GOX) - MP-106</v>
      </c>
      <c r="AI305" s="40" t="str">
        <f ca="1">IFERROR(__xludf.DUMMYFUNCTION("VLOOKUP($D414,IMPORTRANGE(""1F5N2lheBqU_ssv2fEg7XSiyl0_Jtf24RQubw3IWp7fc"",""'LC-2 BOM'!C2:AF1000""),AB$1,FALSE)"),"WFF LC-2 Gaseous Oxygen (GOX) - MP-106")</f>
        <v>WFF LC-2 Gaseous Oxygen (GOX) - MP-106</v>
      </c>
      <c r="AJ305" s="40" t="str">
        <f ca="1">IFERROR(__xludf.DUMMYFUNCTION("VLOOKUP($D414,IMPORTRANGE(""1F5N2lheBqU_ssv2fEg7XSiyl0_Jtf24RQubw3IWp7fc"",""'LC-2 BOM'!C2:AF1000""),AB$1,FALSE)"),"WFF LC-2 Gaseous Oxygen (GOX) - MP-106")</f>
        <v>WFF LC-2 Gaseous Oxygen (GOX) - MP-106</v>
      </c>
      <c r="AK305" s="40" t="str">
        <f ca="1">IFERROR(__xludf.DUMMYFUNCTION("VLOOKUP($D414,IMPORTRANGE(""1F5N2lheBqU_ssv2fEg7XSiyl0_Jtf24RQubw3IWp7fc"",""'LC-2 BOM'!C2:AF1000""),AB$1,FALSE)"),"WFF LC-2 Gaseous Oxygen (GOX) - MP-106")</f>
        <v>WFF LC-2 Gaseous Oxygen (GOX) - MP-106</v>
      </c>
      <c r="AL305" s="40" t="str">
        <f ca="1">IFERROR(__xludf.DUMMYFUNCTION("VLOOKUP($D414,IMPORTRANGE(""1F5N2lheBqU_ssv2fEg7XSiyl0_Jtf24RQubw3IWp7fc"",""'LC-2 BOM'!C2:AF1000""),AB$1,FALSE)"),"WFF LC-2 Gaseous Oxygen (GOX) - MP-106")</f>
        <v>WFF LC-2 Gaseous Oxygen (GOX) - MP-106</v>
      </c>
      <c r="AM305" s="40" t="str">
        <f ca="1">IFERROR(__xludf.DUMMYFUNCTION("VLOOKUP($D414,IMPORTRANGE(""1F5N2lheBqU_ssv2fEg7XSiyl0_Jtf24RQubw3IWp7fc"",""'LC-2 BOM'!C2:AF1000""),AB$1,FALSE)"),"WFF LC-2 Gaseous Oxygen (GOX) - MP-106")</f>
        <v>WFF LC-2 Gaseous Oxygen (GOX) - MP-106</v>
      </c>
      <c r="AN305" s="40" t="str">
        <f ca="1">IFERROR(__xludf.DUMMYFUNCTION("VLOOKUP($D414,IMPORTRANGE(""1F5N2lheBqU_ssv2fEg7XSiyl0_Jtf24RQubw3IWp7fc"",""'LC-2 BOM'!C2:AF1000""),AB$1,FALSE)"),"WFF LC-2 Gaseous Oxygen (GOX) - MP-106")</f>
        <v>WFF LC-2 Gaseous Oxygen (GOX) - MP-106</v>
      </c>
      <c r="AO305" s="40" t="str">
        <f ca="1">IFERROR(__xludf.DUMMYFUNCTION("VLOOKUP($D414,IMPORTRANGE(""1F5N2lheBqU_ssv2fEg7XSiyl0_Jtf24RQubw3IWp7fc"",""'LC-2 BOM'!C2:AF1000""),AB$1,FALSE)"),"WFF LC-2 Gaseous Oxygen (GOX) - MP-106")</f>
        <v>WFF LC-2 Gaseous Oxygen (GOX) - MP-106</v>
      </c>
      <c r="AP305" s="40" t="str">
        <f ca="1">IFERROR(__xludf.DUMMYFUNCTION("VLOOKUP($D414,IMPORTRANGE(""1F5N2lheBqU_ssv2fEg7XSiyl0_Jtf24RQubw3IWp7fc"",""'LC-2 BOM'!C2:AF1000""),AB$1,FALSE)"),"WFF LC-2 Gaseous Oxygen (GOX) - MP-106")</f>
        <v>WFF LC-2 Gaseous Oxygen (GOX) - MP-106</v>
      </c>
      <c r="AQ305" s="40" t="str">
        <f ca="1">IFERROR(__xludf.DUMMYFUNCTION("VLOOKUP($D414,IMPORTRANGE(""1F5N2lheBqU_ssv2fEg7XSiyl0_Jtf24RQubw3IWp7fc"",""'LC-2 BOM'!C2:AF1000""),AB$1,FALSE)"),"WFF LC-2 Gaseous Oxygen (GOX) - MP-106")</f>
        <v>WFF LC-2 Gaseous Oxygen (GOX) - MP-106</v>
      </c>
      <c r="AR305" s="40" t="str">
        <f ca="1">IFERROR(__xludf.DUMMYFUNCTION("VLOOKUP($D414,IMPORTRANGE(""1F5N2lheBqU_ssv2fEg7XSiyl0_Jtf24RQubw3IWp7fc"",""'LC-2 BOM'!C2:AF1000""),AB$1,FALSE)"),"WFF LC-2 Gaseous Oxygen (GOX) - MP-106")</f>
        <v>WFF LC-2 Gaseous Oxygen (GOX) - MP-106</v>
      </c>
      <c r="AS305" s="40" t="str">
        <f ca="1">IFERROR(__xludf.DUMMYFUNCTION("VLOOKUP($D414,IMPORTRANGE(""1F5N2lheBqU_ssv2fEg7XSiyl0_Jtf24RQubw3IWp7fc"",""'LC-2 BOM'!C2:AF1000""),AB$1,FALSE)"),"WFF LC-2 Gaseous Oxygen (GOX) - MP-106")</f>
        <v>WFF LC-2 Gaseous Oxygen (GOX) - MP-106</v>
      </c>
      <c r="AT305" s="40" t="str">
        <f ca="1">IFERROR(__xludf.DUMMYFUNCTION("VLOOKUP($D414,IMPORTRANGE(""1F5N2lheBqU_ssv2fEg7XSiyl0_Jtf24RQubw3IWp7fc"",""'LC-2 BOM'!C2:AF1000""),AB$1,FALSE)"),"WFF LC-2 Gaseous Oxygen (GOX) - MP-106")</f>
        <v>WFF LC-2 Gaseous Oxygen (GOX) - MP-106</v>
      </c>
      <c r="AU305" s="40" t="str">
        <f ca="1">IFERROR(__xludf.DUMMYFUNCTION("VLOOKUP($D414,IMPORTRANGE(""1F5N2lheBqU_ssv2fEg7XSiyl0_Jtf24RQubw3IWp7fc"",""'LC-2 BOM'!C2:AF1000""),AB$1,FALSE)"),"WFF LC-2 Gaseous Oxygen (GOX) - MP-106")</f>
        <v>WFF LC-2 Gaseous Oxygen (GOX) - MP-106</v>
      </c>
      <c r="AV305" s="40" t="str">
        <f ca="1">IFERROR(__xludf.DUMMYFUNCTION("VLOOKUP($D414,IMPORTRANGE(""1F5N2lheBqU_ssv2fEg7XSiyl0_Jtf24RQubw3IWp7fc"",""'LC-2 BOM'!C2:AF1000""),AB$1,FALSE)"),"WFF LC-2 Gaseous Oxygen (GOX) - MP-106")</f>
        <v>WFF LC-2 Gaseous Oxygen (GOX) - MP-106</v>
      </c>
      <c r="AW305" s="40" t="str">
        <f ca="1">IFERROR(__xludf.DUMMYFUNCTION("VLOOKUP($D414,IMPORTRANGE(""1F5N2lheBqU_ssv2fEg7XSiyl0_Jtf24RQubw3IWp7fc"",""'LC-2 BOM'!C2:AF1000""),AB$1,FALSE)"),"WFF LC-2 Gaseous Oxygen (GOX) - MP-106")</f>
        <v>WFF LC-2 Gaseous Oxygen (GOX) - MP-106</v>
      </c>
      <c r="AX305" s="40" t="str">
        <f ca="1">IFERROR(__xludf.DUMMYFUNCTION("VLOOKUP($D414,IMPORTRANGE(""1F5N2lheBqU_ssv2fEg7XSiyl0_Jtf24RQubw3IWp7fc"",""'LC-2 BOM'!C2:AF1000""),AB$1,FALSE)"),"WFF LC-2 Gaseous Oxygen (GOX) - MP-106")</f>
        <v>WFF LC-2 Gaseous Oxygen (GOX) - MP-106</v>
      </c>
      <c r="AY305" s="40" t="str">
        <f ca="1">IFERROR(__xludf.DUMMYFUNCTION("VLOOKUP($D414,IMPORTRANGE(""1F5N2lheBqU_ssv2fEg7XSiyl0_Jtf24RQubw3IWp7fc"",""'LC-2 BOM'!C2:AF1000""),AB$1,FALSE)"),"WFF LC-2 Gaseous Oxygen (GOX) - MP-106")</f>
        <v>WFF LC-2 Gaseous Oxygen (GOX) - MP-106</v>
      </c>
      <c r="AZ305" s="40" t="str">
        <f ca="1">IFERROR(__xludf.DUMMYFUNCTION("VLOOKUP($D414,IMPORTRANGE(""1F5N2lheBqU_ssv2fEg7XSiyl0_Jtf24RQubw3IWp7fc"",""'LC-2 BOM'!C2:AF1000""),AB$1,FALSE)"),"WFF LC-2 Gaseous Oxygen (GOX) - MP-106")</f>
        <v>WFF LC-2 Gaseous Oxygen (GOX) - MP-106</v>
      </c>
      <c r="BA305" s="40" t="str">
        <f ca="1">IFERROR(__xludf.DUMMYFUNCTION("VLOOKUP($D414,IMPORTRANGE(""1F5N2lheBqU_ssv2fEg7XSiyl0_Jtf24RQubw3IWp7fc"",""'LC-2 BOM'!C2:AF1000""),AB$1,FALSE)"),"WFF LC-2 Gaseous Oxygen (GOX) - MP-106")</f>
        <v>WFF LC-2 Gaseous Oxygen (GOX) - MP-106</v>
      </c>
    </row>
    <row r="306" spans="1:53" ht="14.25">
      <c r="A306" s="119" t="str">
        <f>CONCATENATE(VLOOKUP(E306,Systems,2,FALSE),"-",VLOOKUP(F306,Subsystems,2,FALSE),"-",VLOOKUP(G306,Components,2,FALSE),"-",VLOOKUP(R306,Metrics,2,FALSE),"-",B306)</f>
        <v>IGN-GOX-PXS-PxC-541</v>
      </c>
      <c r="B306" s="99">
        <v>541</v>
      </c>
      <c r="C306" s="99" t="s">
        <v>769</v>
      </c>
      <c r="D306" s="103" t="s">
        <v>768</v>
      </c>
      <c r="E306" s="99" t="s">
        <v>536</v>
      </c>
      <c r="F306" s="81" t="s">
        <v>537</v>
      </c>
      <c r="G306" s="99" t="s">
        <v>452</v>
      </c>
      <c r="H306" s="99" t="s">
        <v>89</v>
      </c>
      <c r="I306" s="100" t="str">
        <f>VLOOKUP(L306,InterfaceCards,2,FALSE)</f>
        <v>N2</v>
      </c>
      <c r="J306" s="39" t="str">
        <f>VLOOKUP(I306,'REF - Interface Cards'!$F$2:$G$11,2,FALSE)</f>
        <v>CB3</v>
      </c>
      <c r="K306" s="100">
        <f>VLOOKUP(L306,InterfaceCards,3,FALSE)</f>
        <v>1</v>
      </c>
      <c r="L306" s="99" t="s">
        <v>496</v>
      </c>
      <c r="M306" s="205"/>
      <c r="N306" s="75">
        <v>20</v>
      </c>
      <c r="O306" s="99" t="s">
        <v>313</v>
      </c>
      <c r="P306" s="100" t="s">
        <v>313</v>
      </c>
      <c r="Q306" s="100" t="s">
        <v>338</v>
      </c>
      <c r="R306" s="119" t="s">
        <v>99</v>
      </c>
      <c r="S306" s="119" t="s">
        <v>96</v>
      </c>
      <c r="T306" s="100"/>
      <c r="U306" s="205"/>
      <c r="V306" s="205" t="b">
        <v>0</v>
      </c>
      <c r="W306" s="115" t="str">
        <f>CONCATENATE(L306,":",N306)</f>
        <v>DI2:20</v>
      </c>
      <c r="X306" s="40" t="str">
        <f ca="1">IFERROR(__xludf.DUMMYFUNCTION("VLOOKUP($D119,IMPORTRANGE(""1F5N2lheBqU_ssv2fEg7XSiyl0_Jtf24RQubw3IWp7fc"",""'LC-2 BOM'!C2:AF1000""),X$1,FALSE)"),"05C360")</f>
        <v>05C360</v>
      </c>
      <c r="Y306" s="40" t="str">
        <f ca="1">IFERROR(__xludf.DUMMYFUNCTION("VLOOKUP($D415,IMPORTRANGE(""1zGeY54V42y3h6ga3LEauokEcjIAfHuNXKCYKLfLWtMI"",""'LC-2 BOM'!C2:AF900""),Y$1,FALSE)"),"Controller")</f>
        <v>Controller</v>
      </c>
      <c r="Z306" s="40" t="str">
        <f ca="1">IFERROR(__xludf.DUMMYFUNCTION("VLOOKUP($D415,IMPORTRANGE(""1zGeY54V42y3h6ga3LEauokEcjIAfHuNXKCYKLfLWtMI"",""'LC-2 BOM'!C2:AF900""),Y$1,FALSE)"),"Controller")</f>
        <v>Controller</v>
      </c>
      <c r="AA306" s="40" t="str">
        <f ca="1">IFERROR(__xludf.DUMMYFUNCTION("VLOOKUP($D415,IMPORTRANGE(""1zGeY54V42y3h6ga3LEauokEcjIAfHuNXKCYKLfLWtMI"",""'LC-2 BOM'!C2:AF900""),Y$1,FALSE)"),"Controller")</f>
        <v>Controller</v>
      </c>
      <c r="AB306" s="40" t="str">
        <f ca="1">IFERROR(__xludf.DUMMYFUNCTION("VLOOKUP($D415,IMPORTRANGE(""1F5N2lheBqU_ssv2fEg7XSiyl0_Jtf24RQubw3IWp7fc"",""'LC-2 BOM'!C2:AF1000""),AB$1,FALSE)"),"WFF LC-2 Gaseous Oxygen (GOX) - MP-106")</f>
        <v>WFF LC-2 Gaseous Oxygen (GOX) - MP-106</v>
      </c>
      <c r="AC306" s="40" t="str">
        <f ca="1">IFERROR(__xludf.DUMMYFUNCTION("VLOOKUP($D415,IMPORTRANGE(""1F5N2lheBqU_ssv2fEg7XSiyl0_Jtf24RQubw3IWp7fc"",""'LC-2 BOM'!C2:AF1000""),AB$1,FALSE)"),"WFF LC-2 Gaseous Oxygen (GOX) - MP-106")</f>
        <v>WFF LC-2 Gaseous Oxygen (GOX) - MP-106</v>
      </c>
      <c r="AD306" s="40" t="str">
        <f ca="1">IFERROR(__xludf.DUMMYFUNCTION("VLOOKUP($D415,IMPORTRANGE(""1F5N2lheBqU_ssv2fEg7XSiyl0_Jtf24RQubw3IWp7fc"",""'LC-2 BOM'!C2:AF1000""),AB$1,FALSE)"),"WFF LC-2 Gaseous Oxygen (GOX) - MP-106")</f>
        <v>WFF LC-2 Gaseous Oxygen (GOX) - MP-106</v>
      </c>
      <c r="AE306" s="40" t="str">
        <f ca="1">IFERROR(__xludf.DUMMYFUNCTION("VLOOKUP($D415,IMPORTRANGE(""1F5N2lheBqU_ssv2fEg7XSiyl0_Jtf24RQubw3IWp7fc"",""'LC-2 BOM'!C2:AF1000""),AB$1,FALSE)"),"WFF LC-2 Gaseous Oxygen (GOX) - MP-106")</f>
        <v>WFF LC-2 Gaseous Oxygen (GOX) - MP-106</v>
      </c>
      <c r="AF306" s="40" t="str">
        <f ca="1">IFERROR(__xludf.DUMMYFUNCTION("VLOOKUP($D415,IMPORTRANGE(""1F5N2lheBqU_ssv2fEg7XSiyl0_Jtf24RQubw3IWp7fc"",""'LC-2 BOM'!C2:AF1000""),AB$1,FALSE)"),"WFF LC-2 Gaseous Oxygen (GOX) - MP-106")</f>
        <v>WFF LC-2 Gaseous Oxygen (GOX) - MP-106</v>
      </c>
      <c r="AG306" s="40" t="str">
        <f ca="1">IFERROR(__xludf.DUMMYFUNCTION("VLOOKUP($D415,IMPORTRANGE(""1F5N2lheBqU_ssv2fEg7XSiyl0_Jtf24RQubw3IWp7fc"",""'LC-2 BOM'!C2:AF1000""),AB$1,FALSE)"),"WFF LC-2 Gaseous Oxygen (GOX) - MP-106")</f>
        <v>WFF LC-2 Gaseous Oxygen (GOX) - MP-106</v>
      </c>
      <c r="AH306" s="40" t="str">
        <f ca="1">IFERROR(__xludf.DUMMYFUNCTION("VLOOKUP($D415,IMPORTRANGE(""1F5N2lheBqU_ssv2fEg7XSiyl0_Jtf24RQubw3IWp7fc"",""'LC-2 BOM'!C2:AF1000""),AB$1,FALSE)"),"WFF LC-2 Gaseous Oxygen (GOX) - MP-106")</f>
        <v>WFF LC-2 Gaseous Oxygen (GOX) - MP-106</v>
      </c>
      <c r="AI306" s="40" t="str">
        <f ca="1">IFERROR(__xludf.DUMMYFUNCTION("VLOOKUP($D415,IMPORTRANGE(""1F5N2lheBqU_ssv2fEg7XSiyl0_Jtf24RQubw3IWp7fc"",""'LC-2 BOM'!C2:AF1000""),AB$1,FALSE)"),"WFF LC-2 Gaseous Oxygen (GOX) - MP-106")</f>
        <v>WFF LC-2 Gaseous Oxygen (GOX) - MP-106</v>
      </c>
      <c r="AJ306" s="40" t="str">
        <f ca="1">IFERROR(__xludf.DUMMYFUNCTION("VLOOKUP($D415,IMPORTRANGE(""1F5N2lheBqU_ssv2fEg7XSiyl0_Jtf24RQubw3IWp7fc"",""'LC-2 BOM'!C2:AF1000""),AB$1,FALSE)"),"WFF LC-2 Gaseous Oxygen (GOX) - MP-106")</f>
        <v>WFF LC-2 Gaseous Oxygen (GOX) - MP-106</v>
      </c>
      <c r="AK306" s="40" t="str">
        <f ca="1">IFERROR(__xludf.DUMMYFUNCTION("VLOOKUP($D415,IMPORTRANGE(""1F5N2lheBqU_ssv2fEg7XSiyl0_Jtf24RQubw3IWp7fc"",""'LC-2 BOM'!C2:AF1000""),AB$1,FALSE)"),"WFF LC-2 Gaseous Oxygen (GOX) - MP-106")</f>
        <v>WFF LC-2 Gaseous Oxygen (GOX) - MP-106</v>
      </c>
      <c r="AL306" s="40" t="str">
        <f ca="1">IFERROR(__xludf.DUMMYFUNCTION("VLOOKUP($D415,IMPORTRANGE(""1F5N2lheBqU_ssv2fEg7XSiyl0_Jtf24RQubw3IWp7fc"",""'LC-2 BOM'!C2:AF1000""),AB$1,FALSE)"),"WFF LC-2 Gaseous Oxygen (GOX) - MP-106")</f>
        <v>WFF LC-2 Gaseous Oxygen (GOX) - MP-106</v>
      </c>
      <c r="AM306" s="40" t="str">
        <f ca="1">IFERROR(__xludf.DUMMYFUNCTION("VLOOKUP($D415,IMPORTRANGE(""1F5N2lheBqU_ssv2fEg7XSiyl0_Jtf24RQubw3IWp7fc"",""'LC-2 BOM'!C2:AF1000""),AB$1,FALSE)"),"WFF LC-2 Gaseous Oxygen (GOX) - MP-106")</f>
        <v>WFF LC-2 Gaseous Oxygen (GOX) - MP-106</v>
      </c>
      <c r="AN306" s="40" t="str">
        <f ca="1">IFERROR(__xludf.DUMMYFUNCTION("VLOOKUP($D415,IMPORTRANGE(""1F5N2lheBqU_ssv2fEg7XSiyl0_Jtf24RQubw3IWp7fc"",""'LC-2 BOM'!C2:AF1000""),AB$1,FALSE)"),"WFF LC-2 Gaseous Oxygen (GOX) - MP-106")</f>
        <v>WFF LC-2 Gaseous Oxygen (GOX) - MP-106</v>
      </c>
      <c r="AO306" s="40" t="str">
        <f ca="1">IFERROR(__xludf.DUMMYFUNCTION("VLOOKUP($D415,IMPORTRANGE(""1F5N2lheBqU_ssv2fEg7XSiyl0_Jtf24RQubw3IWp7fc"",""'LC-2 BOM'!C2:AF1000""),AB$1,FALSE)"),"WFF LC-2 Gaseous Oxygen (GOX) - MP-106")</f>
        <v>WFF LC-2 Gaseous Oxygen (GOX) - MP-106</v>
      </c>
      <c r="AP306" s="40" t="str">
        <f ca="1">IFERROR(__xludf.DUMMYFUNCTION("VLOOKUP($D415,IMPORTRANGE(""1F5N2lheBqU_ssv2fEg7XSiyl0_Jtf24RQubw3IWp7fc"",""'LC-2 BOM'!C2:AF1000""),AB$1,FALSE)"),"WFF LC-2 Gaseous Oxygen (GOX) - MP-106")</f>
        <v>WFF LC-2 Gaseous Oxygen (GOX) - MP-106</v>
      </c>
      <c r="AQ306" s="40" t="str">
        <f ca="1">IFERROR(__xludf.DUMMYFUNCTION("VLOOKUP($D415,IMPORTRANGE(""1F5N2lheBqU_ssv2fEg7XSiyl0_Jtf24RQubw3IWp7fc"",""'LC-2 BOM'!C2:AF1000""),AB$1,FALSE)"),"WFF LC-2 Gaseous Oxygen (GOX) - MP-106")</f>
        <v>WFF LC-2 Gaseous Oxygen (GOX) - MP-106</v>
      </c>
      <c r="AR306" s="40" t="str">
        <f ca="1">IFERROR(__xludf.DUMMYFUNCTION("VLOOKUP($D415,IMPORTRANGE(""1F5N2lheBqU_ssv2fEg7XSiyl0_Jtf24RQubw3IWp7fc"",""'LC-2 BOM'!C2:AF1000""),AB$1,FALSE)"),"WFF LC-2 Gaseous Oxygen (GOX) - MP-106")</f>
        <v>WFF LC-2 Gaseous Oxygen (GOX) - MP-106</v>
      </c>
      <c r="AS306" s="40" t="str">
        <f ca="1">IFERROR(__xludf.DUMMYFUNCTION("VLOOKUP($D415,IMPORTRANGE(""1F5N2lheBqU_ssv2fEg7XSiyl0_Jtf24RQubw3IWp7fc"",""'LC-2 BOM'!C2:AF1000""),AB$1,FALSE)"),"WFF LC-2 Gaseous Oxygen (GOX) - MP-106")</f>
        <v>WFF LC-2 Gaseous Oxygen (GOX) - MP-106</v>
      </c>
      <c r="AT306" s="40" t="str">
        <f ca="1">IFERROR(__xludf.DUMMYFUNCTION("VLOOKUP($D415,IMPORTRANGE(""1F5N2lheBqU_ssv2fEg7XSiyl0_Jtf24RQubw3IWp7fc"",""'LC-2 BOM'!C2:AF1000""),AB$1,FALSE)"),"WFF LC-2 Gaseous Oxygen (GOX) - MP-106")</f>
        <v>WFF LC-2 Gaseous Oxygen (GOX) - MP-106</v>
      </c>
      <c r="AU306" s="40" t="str">
        <f ca="1">IFERROR(__xludf.DUMMYFUNCTION("VLOOKUP($D415,IMPORTRANGE(""1F5N2lheBqU_ssv2fEg7XSiyl0_Jtf24RQubw3IWp7fc"",""'LC-2 BOM'!C2:AF1000""),AB$1,FALSE)"),"WFF LC-2 Gaseous Oxygen (GOX) - MP-106")</f>
        <v>WFF LC-2 Gaseous Oxygen (GOX) - MP-106</v>
      </c>
      <c r="AV306" s="40" t="str">
        <f ca="1">IFERROR(__xludf.DUMMYFUNCTION("VLOOKUP($D415,IMPORTRANGE(""1F5N2lheBqU_ssv2fEg7XSiyl0_Jtf24RQubw3IWp7fc"",""'LC-2 BOM'!C2:AF1000""),AB$1,FALSE)"),"WFF LC-2 Gaseous Oxygen (GOX) - MP-106")</f>
        <v>WFF LC-2 Gaseous Oxygen (GOX) - MP-106</v>
      </c>
      <c r="AW306" s="40" t="str">
        <f ca="1">IFERROR(__xludf.DUMMYFUNCTION("VLOOKUP($D415,IMPORTRANGE(""1F5N2lheBqU_ssv2fEg7XSiyl0_Jtf24RQubw3IWp7fc"",""'LC-2 BOM'!C2:AF1000""),AB$1,FALSE)"),"WFF LC-2 Gaseous Oxygen (GOX) - MP-106")</f>
        <v>WFF LC-2 Gaseous Oxygen (GOX) - MP-106</v>
      </c>
      <c r="AX306" s="40" t="str">
        <f ca="1">IFERROR(__xludf.DUMMYFUNCTION("VLOOKUP($D415,IMPORTRANGE(""1F5N2lheBqU_ssv2fEg7XSiyl0_Jtf24RQubw3IWp7fc"",""'LC-2 BOM'!C2:AF1000""),AB$1,FALSE)"),"WFF LC-2 Gaseous Oxygen (GOX) - MP-106")</f>
        <v>WFF LC-2 Gaseous Oxygen (GOX) - MP-106</v>
      </c>
      <c r="AY306" s="40" t="str">
        <f ca="1">IFERROR(__xludf.DUMMYFUNCTION("VLOOKUP($D415,IMPORTRANGE(""1F5N2lheBqU_ssv2fEg7XSiyl0_Jtf24RQubw3IWp7fc"",""'LC-2 BOM'!C2:AF1000""),AB$1,FALSE)"),"WFF LC-2 Gaseous Oxygen (GOX) - MP-106")</f>
        <v>WFF LC-2 Gaseous Oxygen (GOX) - MP-106</v>
      </c>
      <c r="AZ306" s="40" t="str">
        <f ca="1">IFERROR(__xludf.DUMMYFUNCTION("VLOOKUP($D415,IMPORTRANGE(""1F5N2lheBqU_ssv2fEg7XSiyl0_Jtf24RQubw3IWp7fc"",""'LC-2 BOM'!C2:AF1000""),AB$1,FALSE)"),"WFF LC-2 Gaseous Oxygen (GOX) - MP-106")</f>
        <v>WFF LC-2 Gaseous Oxygen (GOX) - MP-106</v>
      </c>
      <c r="BA306" s="40" t="str">
        <f ca="1">IFERROR(__xludf.DUMMYFUNCTION("VLOOKUP($D415,IMPORTRANGE(""1F5N2lheBqU_ssv2fEg7XSiyl0_Jtf24RQubw3IWp7fc"",""'LC-2 BOM'!C2:AF1000""),AB$1,FALSE)"),"WFF LC-2 Gaseous Oxygen (GOX) - MP-106")</f>
        <v>WFF LC-2 Gaseous Oxygen (GOX) - MP-106</v>
      </c>
    </row>
    <row r="307" spans="1:53" ht="14.25">
      <c r="A307" s="119" t="str">
        <f>CONCATENATE(VLOOKUP(E307,Systems,2,FALSE),"-",VLOOKUP(F307,Subsystems,2,FALSE),"-",VLOOKUP(G307,Components,2,FALSE),"-",VLOOKUP(R307,Metrics,2,FALSE),"-",B307)</f>
        <v>IGN-GOX-DVL-B-281</v>
      </c>
      <c r="B307" s="100">
        <v>281</v>
      </c>
      <c r="C307" s="99" t="s">
        <v>770</v>
      </c>
      <c r="D307" s="286" t="s">
        <v>771</v>
      </c>
      <c r="E307" s="81" t="s">
        <v>536</v>
      </c>
      <c r="F307" s="81" t="s">
        <v>537</v>
      </c>
      <c r="G307" s="81" t="s">
        <v>101</v>
      </c>
      <c r="H307" s="100" t="s">
        <v>102</v>
      </c>
      <c r="I307" s="100" t="str">
        <f>VLOOKUP(L307,InterfaceCards,2,FALSE)</f>
        <v>C1</v>
      </c>
      <c r="J307" s="39" t="str">
        <f>VLOOKUP(I307,'REF - Interface Cards'!$F$2:$G$11,2,FALSE)</f>
        <v>CB1</v>
      </c>
      <c r="K307" s="100">
        <f>VLOOKUP(L307,InterfaceCards,3,FALSE)</f>
        <v>2</v>
      </c>
      <c r="L307" s="99" t="s">
        <v>553</v>
      </c>
      <c r="M307" s="99">
        <v>20</v>
      </c>
      <c r="N307" s="75">
        <v>16</v>
      </c>
      <c r="O307" s="100" t="s">
        <v>247</v>
      </c>
      <c r="P307" s="100" t="s">
        <v>313</v>
      </c>
      <c r="Q307" s="100" t="s">
        <v>338</v>
      </c>
      <c r="R307" s="268" t="s">
        <v>105</v>
      </c>
      <c r="S307" s="119" t="s">
        <v>96</v>
      </c>
      <c r="T307" s="100"/>
      <c r="U307" s="205"/>
      <c r="V307" s="205" t="b">
        <v>0</v>
      </c>
      <c r="W307" s="115" t="str">
        <f>CONCATENATE(L307,":",N307)</f>
        <v>DO2:16</v>
      </c>
      <c r="X307" s="40" t="str">
        <f ca="1">IFERROR(__xludf.DUMMYFUNCTION("VLOOKUP($D4,IMPORTRANGE(""1F5N2lheBqU_ssv2fEg7XSiyl0_Jtf24RQubw3IWp7fc"",""'LC-2 BOM'!C2:AF1000""),X$1,FALSE)"),"S13.2")</f>
        <v>S13.2</v>
      </c>
      <c r="Y307" s="40" t="str">
        <f ca="1">IFERROR(__xludf.DUMMYFUNCTION("VLOOKUP($D39,IMPORTRANGE(""1F5N2lheBqU_ssv2fEg7XSiyl0_Jtf24RQubw3IWp7fc"",""'LC-2 BOM'!C2:AF900""),Y$1,FALSE)"),"Solenoid Valve")</f>
        <v>Solenoid Valve</v>
      </c>
      <c r="Z307" s="40" t="str">
        <f ca="1">IFERROR(__xludf.DUMMYFUNCTION("VLOOKUP($D39,IMPORTRANGE(""1F5N2lheBqU_ssv2fEg7XSiyl0_Jtf24RQubw3IWp7fc"",""'LC-2 BOM'!C2:AF900""),Y$1,FALSE)"),"Solenoid Valve")</f>
        <v>Solenoid Valve</v>
      </c>
      <c r="AA307" s="40" t="str">
        <f ca="1">IFERROR(__xludf.DUMMYFUNCTION("VLOOKUP($D39,IMPORTRANGE(""1F5N2lheBqU_ssv2fEg7XSiyl0_Jtf24RQubw3IWp7fc"",""'LC-2 BOM'!C2:AF900""),Y$1,FALSE)"),"Solenoid Valve")</f>
        <v>Solenoid Valve</v>
      </c>
      <c r="AB307" s="40" t="str">
        <f ca="1">IFERROR(__xludf.DUMMYFUNCTION("VLOOKUP($D39,IMPORTRANGE(""1F5N2lheBqU_ssv2fEg7XSiyl0_Jtf24RQubw3IWp7fc"",""'LC-2 BOM'!C2:AF1000""),AB$1,FALSE)"),"WFF LC-2 Gaseous Oxygen (GOX) - MP-106")</f>
        <v>WFF LC-2 Gaseous Oxygen (GOX) - MP-106</v>
      </c>
      <c r="AC307" s="40" t="str">
        <f ca="1">IFERROR(__xludf.DUMMYFUNCTION("VLOOKUP($D39,IMPORTRANGE(""1F5N2lheBqU_ssv2fEg7XSiyl0_Jtf24RQubw3IWp7fc"",""'LC-2 BOM'!C2:AF1000""),AB$1,FALSE)"),"WFF LC-2 Gaseous Oxygen (GOX) - MP-106")</f>
        <v>WFF LC-2 Gaseous Oxygen (GOX) - MP-106</v>
      </c>
      <c r="AD307" s="40" t="str">
        <f ca="1">IFERROR(__xludf.DUMMYFUNCTION("VLOOKUP($D39,IMPORTRANGE(""1F5N2lheBqU_ssv2fEg7XSiyl0_Jtf24RQubw3IWp7fc"",""'LC-2 BOM'!C2:AF1000""),AB$1,FALSE)"),"WFF LC-2 Gaseous Oxygen (GOX) - MP-106")</f>
        <v>WFF LC-2 Gaseous Oxygen (GOX) - MP-106</v>
      </c>
      <c r="AE307" s="40" t="str">
        <f ca="1">IFERROR(__xludf.DUMMYFUNCTION("VLOOKUP($D39,IMPORTRANGE(""1F5N2lheBqU_ssv2fEg7XSiyl0_Jtf24RQubw3IWp7fc"",""'LC-2 BOM'!C2:AF1000""),AB$1,FALSE)"),"WFF LC-2 Gaseous Oxygen (GOX) - MP-106")</f>
        <v>WFF LC-2 Gaseous Oxygen (GOX) - MP-106</v>
      </c>
      <c r="AF307" s="40" t="str">
        <f ca="1">IFERROR(__xludf.DUMMYFUNCTION("VLOOKUP($D39,IMPORTRANGE(""1F5N2lheBqU_ssv2fEg7XSiyl0_Jtf24RQubw3IWp7fc"",""'LC-2 BOM'!C2:AF1000""),AB$1,FALSE)"),"WFF LC-2 Gaseous Oxygen (GOX) - MP-106")</f>
        <v>WFF LC-2 Gaseous Oxygen (GOX) - MP-106</v>
      </c>
      <c r="AG307" s="40" t="str">
        <f ca="1">IFERROR(__xludf.DUMMYFUNCTION("VLOOKUP($D39,IMPORTRANGE(""1F5N2lheBqU_ssv2fEg7XSiyl0_Jtf24RQubw3IWp7fc"",""'LC-2 BOM'!C2:AF1000""),AB$1,FALSE)"),"WFF LC-2 Gaseous Oxygen (GOX) - MP-106")</f>
        <v>WFF LC-2 Gaseous Oxygen (GOX) - MP-106</v>
      </c>
      <c r="AH307" s="40" t="str">
        <f ca="1">IFERROR(__xludf.DUMMYFUNCTION("VLOOKUP($D39,IMPORTRANGE(""1F5N2lheBqU_ssv2fEg7XSiyl0_Jtf24RQubw3IWp7fc"",""'LC-2 BOM'!C2:AF1000""),AB$1,FALSE)"),"WFF LC-2 Gaseous Oxygen (GOX) - MP-106")</f>
        <v>WFF LC-2 Gaseous Oxygen (GOX) - MP-106</v>
      </c>
      <c r="AI307" s="40" t="str">
        <f ca="1">IFERROR(__xludf.DUMMYFUNCTION("VLOOKUP($D39,IMPORTRANGE(""1F5N2lheBqU_ssv2fEg7XSiyl0_Jtf24RQubw3IWp7fc"",""'LC-2 BOM'!C2:AF1000""),AB$1,FALSE)"),"WFF LC-2 Gaseous Oxygen (GOX) - MP-106")</f>
        <v>WFF LC-2 Gaseous Oxygen (GOX) - MP-106</v>
      </c>
      <c r="AJ307" s="40" t="str">
        <f ca="1">IFERROR(__xludf.DUMMYFUNCTION("VLOOKUP($D39,IMPORTRANGE(""1F5N2lheBqU_ssv2fEg7XSiyl0_Jtf24RQubw3IWp7fc"",""'LC-2 BOM'!C2:AF1000""),AB$1,FALSE)"),"WFF LC-2 Gaseous Oxygen (GOX) - MP-106")</f>
        <v>WFF LC-2 Gaseous Oxygen (GOX) - MP-106</v>
      </c>
      <c r="AK307" s="40" t="str">
        <f ca="1">IFERROR(__xludf.DUMMYFUNCTION("VLOOKUP($D39,IMPORTRANGE(""1F5N2lheBqU_ssv2fEg7XSiyl0_Jtf24RQubw3IWp7fc"",""'LC-2 BOM'!C2:AF1000""),AB$1,FALSE)"),"WFF LC-2 Gaseous Oxygen (GOX) - MP-106")</f>
        <v>WFF LC-2 Gaseous Oxygen (GOX) - MP-106</v>
      </c>
      <c r="AL307" s="40" t="str">
        <f ca="1">IFERROR(__xludf.DUMMYFUNCTION("VLOOKUP($D39,IMPORTRANGE(""1F5N2lheBqU_ssv2fEg7XSiyl0_Jtf24RQubw3IWp7fc"",""'LC-2 BOM'!C2:AF1000""),AB$1,FALSE)"),"WFF LC-2 Gaseous Oxygen (GOX) - MP-106")</f>
        <v>WFF LC-2 Gaseous Oxygen (GOX) - MP-106</v>
      </c>
      <c r="AM307" s="40" t="str">
        <f ca="1">IFERROR(__xludf.DUMMYFUNCTION("VLOOKUP($D39,IMPORTRANGE(""1F5N2lheBqU_ssv2fEg7XSiyl0_Jtf24RQubw3IWp7fc"",""'LC-2 BOM'!C2:AF1000""),AB$1,FALSE)"),"WFF LC-2 Gaseous Oxygen (GOX) - MP-106")</f>
        <v>WFF LC-2 Gaseous Oxygen (GOX) - MP-106</v>
      </c>
      <c r="AN307" s="40" t="str">
        <f ca="1">IFERROR(__xludf.DUMMYFUNCTION("VLOOKUP($D39,IMPORTRANGE(""1F5N2lheBqU_ssv2fEg7XSiyl0_Jtf24RQubw3IWp7fc"",""'LC-2 BOM'!C2:AF1000""),AB$1,FALSE)"),"WFF LC-2 Gaseous Oxygen (GOX) - MP-106")</f>
        <v>WFF LC-2 Gaseous Oxygen (GOX) - MP-106</v>
      </c>
      <c r="AO307" s="40" t="str">
        <f ca="1">IFERROR(__xludf.DUMMYFUNCTION("VLOOKUP($D39,IMPORTRANGE(""1F5N2lheBqU_ssv2fEg7XSiyl0_Jtf24RQubw3IWp7fc"",""'LC-2 BOM'!C2:AF1000""),AB$1,FALSE)"),"WFF LC-2 Gaseous Oxygen (GOX) - MP-106")</f>
        <v>WFF LC-2 Gaseous Oxygen (GOX) - MP-106</v>
      </c>
      <c r="AP307" s="40" t="str">
        <f ca="1">IFERROR(__xludf.DUMMYFUNCTION("VLOOKUP($D39,IMPORTRANGE(""1F5N2lheBqU_ssv2fEg7XSiyl0_Jtf24RQubw3IWp7fc"",""'LC-2 BOM'!C2:AF1000""),AB$1,FALSE)"),"WFF LC-2 Gaseous Oxygen (GOX) - MP-106")</f>
        <v>WFF LC-2 Gaseous Oxygen (GOX) - MP-106</v>
      </c>
      <c r="AQ307" s="40" t="str">
        <f ca="1">IFERROR(__xludf.DUMMYFUNCTION("VLOOKUP($D39,IMPORTRANGE(""1F5N2lheBqU_ssv2fEg7XSiyl0_Jtf24RQubw3IWp7fc"",""'LC-2 BOM'!C2:AF1000""),AB$1,FALSE)"),"WFF LC-2 Gaseous Oxygen (GOX) - MP-106")</f>
        <v>WFF LC-2 Gaseous Oxygen (GOX) - MP-106</v>
      </c>
      <c r="AR307" s="40" t="str">
        <f ca="1">IFERROR(__xludf.DUMMYFUNCTION("VLOOKUP($D39,IMPORTRANGE(""1F5N2lheBqU_ssv2fEg7XSiyl0_Jtf24RQubw3IWp7fc"",""'LC-2 BOM'!C2:AF1000""),AB$1,FALSE)"),"WFF LC-2 Gaseous Oxygen (GOX) - MP-106")</f>
        <v>WFF LC-2 Gaseous Oxygen (GOX) - MP-106</v>
      </c>
      <c r="AS307" s="40" t="str">
        <f ca="1">IFERROR(__xludf.DUMMYFUNCTION("VLOOKUP($D39,IMPORTRANGE(""1F5N2lheBqU_ssv2fEg7XSiyl0_Jtf24RQubw3IWp7fc"",""'LC-2 BOM'!C2:AF1000""),AB$1,FALSE)"),"WFF LC-2 Gaseous Oxygen (GOX) - MP-106")</f>
        <v>WFF LC-2 Gaseous Oxygen (GOX) - MP-106</v>
      </c>
      <c r="AT307" s="40" t="str">
        <f ca="1">IFERROR(__xludf.DUMMYFUNCTION("VLOOKUP($D39,IMPORTRANGE(""1F5N2lheBqU_ssv2fEg7XSiyl0_Jtf24RQubw3IWp7fc"",""'LC-2 BOM'!C2:AF1000""),AB$1,FALSE)"),"WFF LC-2 Gaseous Oxygen (GOX) - MP-106")</f>
        <v>WFF LC-2 Gaseous Oxygen (GOX) - MP-106</v>
      </c>
      <c r="AU307" s="40" t="str">
        <f ca="1">IFERROR(__xludf.DUMMYFUNCTION("VLOOKUP($D39,IMPORTRANGE(""1F5N2lheBqU_ssv2fEg7XSiyl0_Jtf24RQubw3IWp7fc"",""'LC-2 BOM'!C2:AF1000""),AB$1,FALSE)"),"WFF LC-2 Gaseous Oxygen (GOX) - MP-106")</f>
        <v>WFF LC-2 Gaseous Oxygen (GOX) - MP-106</v>
      </c>
      <c r="AV307" s="40" t="str">
        <f ca="1">IFERROR(__xludf.DUMMYFUNCTION("VLOOKUP($D39,IMPORTRANGE(""1F5N2lheBqU_ssv2fEg7XSiyl0_Jtf24RQubw3IWp7fc"",""'LC-2 BOM'!C2:AF1000""),AB$1,FALSE)"),"WFF LC-2 Gaseous Oxygen (GOX) - MP-106")</f>
        <v>WFF LC-2 Gaseous Oxygen (GOX) - MP-106</v>
      </c>
      <c r="AW307" s="40" t="str">
        <f ca="1">IFERROR(__xludf.DUMMYFUNCTION("VLOOKUP($D39,IMPORTRANGE(""1F5N2lheBqU_ssv2fEg7XSiyl0_Jtf24RQubw3IWp7fc"",""'LC-2 BOM'!C2:AF1000""),AB$1,FALSE)"),"WFF LC-2 Gaseous Oxygen (GOX) - MP-106")</f>
        <v>WFF LC-2 Gaseous Oxygen (GOX) - MP-106</v>
      </c>
      <c r="AX307" s="40" t="str">
        <f ca="1">IFERROR(__xludf.DUMMYFUNCTION("VLOOKUP($D39,IMPORTRANGE(""1F5N2lheBqU_ssv2fEg7XSiyl0_Jtf24RQubw3IWp7fc"",""'LC-2 BOM'!C2:AF1000""),AB$1,FALSE)"),"WFF LC-2 Gaseous Oxygen (GOX) - MP-106")</f>
        <v>WFF LC-2 Gaseous Oxygen (GOX) - MP-106</v>
      </c>
      <c r="AY307" s="40" t="str">
        <f ca="1">IFERROR(__xludf.DUMMYFUNCTION("VLOOKUP($D39,IMPORTRANGE(""1F5N2lheBqU_ssv2fEg7XSiyl0_Jtf24RQubw3IWp7fc"",""'LC-2 BOM'!C2:AF1000""),AB$1,FALSE)"),"WFF LC-2 Gaseous Oxygen (GOX) - MP-106")</f>
        <v>WFF LC-2 Gaseous Oxygen (GOX) - MP-106</v>
      </c>
      <c r="AZ307" s="40" t="str">
        <f ca="1">IFERROR(__xludf.DUMMYFUNCTION("VLOOKUP($D39,IMPORTRANGE(""1F5N2lheBqU_ssv2fEg7XSiyl0_Jtf24RQubw3IWp7fc"",""'LC-2 BOM'!C2:AF1000""),AB$1,FALSE)"),"WFF LC-2 Gaseous Oxygen (GOX) - MP-106")</f>
        <v>WFF LC-2 Gaseous Oxygen (GOX) - MP-106</v>
      </c>
      <c r="BA307" s="40" t="str">
        <f ca="1">IFERROR(__xludf.DUMMYFUNCTION("VLOOKUP($D39,IMPORTRANGE(""1F5N2lheBqU_ssv2fEg7XSiyl0_Jtf24RQubw3IWp7fc"",""'LC-2 BOM'!C2:AF1000""),AB$1,FALSE)"),"WFF LC-2 Gaseous Oxygen (GOX) - MP-106")</f>
        <v>WFF LC-2 Gaseous Oxygen (GOX) - MP-106</v>
      </c>
    </row>
    <row r="308" spans="1:53" ht="14.25">
      <c r="A308" s="119" t="str">
        <f>CONCATENATE(VLOOKUP(E308,Systems,2,FALSE),"-",VLOOKUP(F308,Subsystems,2,FALSE),"-",VLOOKUP(G308,Components,2,FALSE),"-",VLOOKUP(R308,Metrics,2,FALSE),"-",B308)</f>
        <v>IGN-GOX-PRS-Ps-268</v>
      </c>
      <c r="B308" s="100">
        <v>268</v>
      </c>
      <c r="C308" s="99" t="s">
        <v>772</v>
      </c>
      <c r="D308" s="104" t="s">
        <v>773</v>
      </c>
      <c r="E308" s="99" t="s">
        <v>536</v>
      </c>
      <c r="F308" s="99" t="s">
        <v>537</v>
      </c>
      <c r="G308" s="99" t="s">
        <v>177</v>
      </c>
      <c r="H308" s="100" t="s">
        <v>147</v>
      </c>
      <c r="I308" s="100" t="str">
        <f>VLOOKUP(L308,InterfaceCards,2,FALSE)</f>
        <v>N1</v>
      </c>
      <c r="J308" s="39" t="str">
        <f>VLOOKUP(I308,'REF - Interface Cards'!$F$2:$G$11,2,FALSE)</f>
        <v>CB2</v>
      </c>
      <c r="K308" s="100">
        <f>VLOOKUP(L308,InterfaceCards,3,FALSE)</f>
        <v>2</v>
      </c>
      <c r="L308" s="99" t="s">
        <v>435</v>
      </c>
      <c r="M308" s="99">
        <v>1</v>
      </c>
      <c r="N308" s="75" t="s">
        <v>91</v>
      </c>
      <c r="O308" s="100" t="s">
        <v>247</v>
      </c>
      <c r="P308" s="100" t="s">
        <v>458</v>
      </c>
      <c r="Q308" s="100" t="s">
        <v>459</v>
      </c>
      <c r="R308" s="268" t="s">
        <v>178</v>
      </c>
      <c r="S308" s="119" t="s">
        <v>345</v>
      </c>
      <c r="T308" s="100"/>
      <c r="U308" s="205"/>
      <c r="V308" s="205" t="b">
        <v>0</v>
      </c>
      <c r="W308" s="115" t="str">
        <f>CONCATENATE(L308,":",N308)</f>
        <v>AI1:00</v>
      </c>
      <c r="X308" s="40" t="str">
        <f ca="1">IFERROR(__xludf.DUMMYFUNCTION("VLOOKUP($D119,IMPORTRANGE(""1F5N2lheBqU_ssv2fEg7XSiyl0_Jtf24RQubw3IWp7fc"",""'LC-2 BOM'!C2:AF1000""),X$1,FALSE)"),"05C360")</f>
        <v>05C360</v>
      </c>
      <c r="Y308" s="40" t="str">
        <f ca="1">IFERROR(__xludf.DUMMYFUNCTION("VLOOKUP($D357,IMPORTRANGE(""1F5N2lheBqU_ssv2fEg7XSiyl0_Jtf24RQubw3IWp7fc"",""'LC-2 BOM'!C2:AF900""),Y$1,FALSE)"),"Pressure Transducer")</f>
        <v>Pressure Transducer</v>
      </c>
      <c r="Z308" s="40" t="str">
        <f ca="1">IFERROR(__xludf.DUMMYFUNCTION("VLOOKUP($D357,IMPORTRANGE(""1F5N2lheBqU_ssv2fEg7XSiyl0_Jtf24RQubw3IWp7fc"",""'LC-2 BOM'!C2:AF900""),Y$1,FALSE)"),"Pressure Transducer")</f>
        <v>Pressure Transducer</v>
      </c>
      <c r="AA308" s="40" t="str">
        <f ca="1">IFERROR(__xludf.DUMMYFUNCTION("VLOOKUP($D357,IMPORTRANGE(""1F5N2lheBqU_ssv2fEg7XSiyl0_Jtf24RQubw3IWp7fc"",""'LC-2 BOM'!C2:AF900""),Y$1,FALSE)"),"Pressure Transducer")</f>
        <v>Pressure Transducer</v>
      </c>
      <c r="AB308" s="40" t="str">
        <f ca="1">IFERROR(__xludf.DUMMYFUNCTION("VLOOKUP($D357,IMPORTRANGE(""1F5N2lheBqU_ssv2fEg7XSiyl0_Jtf24RQubw3IWp7fc"",""'LC-2 BOM'!C2:AF1000""),AB$1,FALSE)"),"WFF LC-2 Gaseous Oxygen (GOX) - MP-106")</f>
        <v>WFF LC-2 Gaseous Oxygen (GOX) - MP-106</v>
      </c>
      <c r="AC308" s="40" t="str">
        <f ca="1">IFERROR(__xludf.DUMMYFUNCTION("VLOOKUP($D357,IMPORTRANGE(""1F5N2lheBqU_ssv2fEg7XSiyl0_Jtf24RQubw3IWp7fc"",""'LC-2 BOM'!C2:AF1000""),AB$1,FALSE)"),"WFF LC-2 Gaseous Oxygen (GOX) - MP-106")</f>
        <v>WFF LC-2 Gaseous Oxygen (GOX) - MP-106</v>
      </c>
      <c r="AD308" s="40" t="str">
        <f ca="1">IFERROR(__xludf.DUMMYFUNCTION("VLOOKUP($D357,IMPORTRANGE(""1F5N2lheBqU_ssv2fEg7XSiyl0_Jtf24RQubw3IWp7fc"",""'LC-2 BOM'!C2:AF1000""),AB$1,FALSE)"),"WFF LC-2 Gaseous Oxygen (GOX) - MP-106")</f>
        <v>WFF LC-2 Gaseous Oxygen (GOX) - MP-106</v>
      </c>
      <c r="AE308" s="40" t="str">
        <f ca="1">IFERROR(__xludf.DUMMYFUNCTION("VLOOKUP($D357,IMPORTRANGE(""1F5N2lheBqU_ssv2fEg7XSiyl0_Jtf24RQubw3IWp7fc"",""'LC-2 BOM'!C2:AF1000""),AB$1,FALSE)"),"WFF LC-2 Gaseous Oxygen (GOX) - MP-106")</f>
        <v>WFF LC-2 Gaseous Oxygen (GOX) - MP-106</v>
      </c>
      <c r="AF308" s="40" t="str">
        <f ca="1">IFERROR(__xludf.DUMMYFUNCTION("VLOOKUP($D357,IMPORTRANGE(""1F5N2lheBqU_ssv2fEg7XSiyl0_Jtf24RQubw3IWp7fc"",""'LC-2 BOM'!C2:AF1000""),AB$1,FALSE)"),"WFF LC-2 Gaseous Oxygen (GOX) - MP-106")</f>
        <v>WFF LC-2 Gaseous Oxygen (GOX) - MP-106</v>
      </c>
      <c r="AG308" s="40" t="str">
        <f ca="1">IFERROR(__xludf.DUMMYFUNCTION("VLOOKUP($D357,IMPORTRANGE(""1F5N2lheBqU_ssv2fEg7XSiyl0_Jtf24RQubw3IWp7fc"",""'LC-2 BOM'!C2:AF1000""),AB$1,FALSE)"),"WFF LC-2 Gaseous Oxygen (GOX) - MP-106")</f>
        <v>WFF LC-2 Gaseous Oxygen (GOX) - MP-106</v>
      </c>
      <c r="AH308" s="40" t="str">
        <f ca="1">IFERROR(__xludf.DUMMYFUNCTION("VLOOKUP($D357,IMPORTRANGE(""1F5N2lheBqU_ssv2fEg7XSiyl0_Jtf24RQubw3IWp7fc"",""'LC-2 BOM'!C2:AF1000""),AB$1,FALSE)"),"WFF LC-2 Gaseous Oxygen (GOX) - MP-106")</f>
        <v>WFF LC-2 Gaseous Oxygen (GOX) - MP-106</v>
      </c>
      <c r="AI308" s="40" t="str">
        <f ca="1">IFERROR(__xludf.DUMMYFUNCTION("VLOOKUP($D357,IMPORTRANGE(""1F5N2lheBqU_ssv2fEg7XSiyl0_Jtf24RQubw3IWp7fc"",""'LC-2 BOM'!C2:AF1000""),AB$1,FALSE)"),"WFF LC-2 Gaseous Oxygen (GOX) - MP-106")</f>
        <v>WFF LC-2 Gaseous Oxygen (GOX) - MP-106</v>
      </c>
      <c r="AJ308" s="40" t="str">
        <f ca="1">IFERROR(__xludf.DUMMYFUNCTION("VLOOKUP($D357,IMPORTRANGE(""1F5N2lheBqU_ssv2fEg7XSiyl0_Jtf24RQubw3IWp7fc"",""'LC-2 BOM'!C2:AF1000""),AB$1,FALSE)"),"WFF LC-2 Gaseous Oxygen (GOX) - MP-106")</f>
        <v>WFF LC-2 Gaseous Oxygen (GOX) - MP-106</v>
      </c>
      <c r="AK308" s="40" t="str">
        <f ca="1">IFERROR(__xludf.DUMMYFUNCTION("VLOOKUP($D357,IMPORTRANGE(""1F5N2lheBqU_ssv2fEg7XSiyl0_Jtf24RQubw3IWp7fc"",""'LC-2 BOM'!C2:AF1000""),AB$1,FALSE)"),"WFF LC-2 Gaseous Oxygen (GOX) - MP-106")</f>
        <v>WFF LC-2 Gaseous Oxygen (GOX) - MP-106</v>
      </c>
      <c r="AL308" s="40" t="str">
        <f ca="1">IFERROR(__xludf.DUMMYFUNCTION("VLOOKUP($D357,IMPORTRANGE(""1F5N2lheBqU_ssv2fEg7XSiyl0_Jtf24RQubw3IWp7fc"",""'LC-2 BOM'!C2:AF1000""),AB$1,FALSE)"),"WFF LC-2 Gaseous Oxygen (GOX) - MP-106")</f>
        <v>WFF LC-2 Gaseous Oxygen (GOX) - MP-106</v>
      </c>
      <c r="AM308" s="40" t="str">
        <f ca="1">IFERROR(__xludf.DUMMYFUNCTION("VLOOKUP($D357,IMPORTRANGE(""1F5N2lheBqU_ssv2fEg7XSiyl0_Jtf24RQubw3IWp7fc"",""'LC-2 BOM'!C2:AF1000""),AB$1,FALSE)"),"WFF LC-2 Gaseous Oxygen (GOX) - MP-106")</f>
        <v>WFF LC-2 Gaseous Oxygen (GOX) - MP-106</v>
      </c>
      <c r="AN308" s="40" t="str">
        <f ca="1">IFERROR(__xludf.DUMMYFUNCTION("VLOOKUP($D357,IMPORTRANGE(""1F5N2lheBqU_ssv2fEg7XSiyl0_Jtf24RQubw3IWp7fc"",""'LC-2 BOM'!C2:AF1000""),AB$1,FALSE)"),"WFF LC-2 Gaseous Oxygen (GOX) - MP-106")</f>
        <v>WFF LC-2 Gaseous Oxygen (GOX) - MP-106</v>
      </c>
      <c r="AO308" s="40" t="str">
        <f ca="1">IFERROR(__xludf.DUMMYFUNCTION("VLOOKUP($D357,IMPORTRANGE(""1F5N2lheBqU_ssv2fEg7XSiyl0_Jtf24RQubw3IWp7fc"",""'LC-2 BOM'!C2:AF1000""),AB$1,FALSE)"),"WFF LC-2 Gaseous Oxygen (GOX) - MP-106")</f>
        <v>WFF LC-2 Gaseous Oxygen (GOX) - MP-106</v>
      </c>
      <c r="AP308" s="40" t="str">
        <f ca="1">IFERROR(__xludf.DUMMYFUNCTION("VLOOKUP($D357,IMPORTRANGE(""1F5N2lheBqU_ssv2fEg7XSiyl0_Jtf24RQubw3IWp7fc"",""'LC-2 BOM'!C2:AF1000""),AB$1,FALSE)"),"WFF LC-2 Gaseous Oxygen (GOX) - MP-106")</f>
        <v>WFF LC-2 Gaseous Oxygen (GOX) - MP-106</v>
      </c>
      <c r="AQ308" s="40" t="str">
        <f ca="1">IFERROR(__xludf.DUMMYFUNCTION("VLOOKUP($D357,IMPORTRANGE(""1F5N2lheBqU_ssv2fEg7XSiyl0_Jtf24RQubw3IWp7fc"",""'LC-2 BOM'!C2:AF1000""),AB$1,FALSE)"),"WFF LC-2 Gaseous Oxygen (GOX) - MP-106")</f>
        <v>WFF LC-2 Gaseous Oxygen (GOX) - MP-106</v>
      </c>
      <c r="AR308" s="40" t="str">
        <f ca="1">IFERROR(__xludf.DUMMYFUNCTION("VLOOKUP($D357,IMPORTRANGE(""1F5N2lheBqU_ssv2fEg7XSiyl0_Jtf24RQubw3IWp7fc"",""'LC-2 BOM'!C2:AF1000""),AB$1,FALSE)"),"WFF LC-2 Gaseous Oxygen (GOX) - MP-106")</f>
        <v>WFF LC-2 Gaseous Oxygen (GOX) - MP-106</v>
      </c>
      <c r="AS308" s="40" t="str">
        <f ca="1">IFERROR(__xludf.DUMMYFUNCTION("VLOOKUP($D357,IMPORTRANGE(""1F5N2lheBqU_ssv2fEg7XSiyl0_Jtf24RQubw3IWp7fc"",""'LC-2 BOM'!C2:AF1000""),AB$1,FALSE)"),"WFF LC-2 Gaseous Oxygen (GOX) - MP-106")</f>
        <v>WFF LC-2 Gaseous Oxygen (GOX) - MP-106</v>
      </c>
      <c r="AT308" s="40" t="str">
        <f ca="1">IFERROR(__xludf.DUMMYFUNCTION("VLOOKUP($D357,IMPORTRANGE(""1F5N2lheBqU_ssv2fEg7XSiyl0_Jtf24RQubw3IWp7fc"",""'LC-2 BOM'!C2:AF1000""),AB$1,FALSE)"),"WFF LC-2 Gaseous Oxygen (GOX) - MP-106")</f>
        <v>WFF LC-2 Gaseous Oxygen (GOX) - MP-106</v>
      </c>
      <c r="AU308" s="40" t="str">
        <f ca="1">IFERROR(__xludf.DUMMYFUNCTION("VLOOKUP($D357,IMPORTRANGE(""1F5N2lheBqU_ssv2fEg7XSiyl0_Jtf24RQubw3IWp7fc"",""'LC-2 BOM'!C2:AF1000""),AB$1,FALSE)"),"WFF LC-2 Gaseous Oxygen (GOX) - MP-106")</f>
        <v>WFF LC-2 Gaseous Oxygen (GOX) - MP-106</v>
      </c>
      <c r="AV308" s="40" t="str">
        <f ca="1">IFERROR(__xludf.DUMMYFUNCTION("VLOOKUP($D357,IMPORTRANGE(""1F5N2lheBqU_ssv2fEg7XSiyl0_Jtf24RQubw3IWp7fc"",""'LC-2 BOM'!C2:AF1000""),AB$1,FALSE)"),"WFF LC-2 Gaseous Oxygen (GOX) - MP-106")</f>
        <v>WFF LC-2 Gaseous Oxygen (GOX) - MP-106</v>
      </c>
      <c r="AW308" s="40" t="str">
        <f ca="1">IFERROR(__xludf.DUMMYFUNCTION("VLOOKUP($D357,IMPORTRANGE(""1F5N2lheBqU_ssv2fEg7XSiyl0_Jtf24RQubw3IWp7fc"",""'LC-2 BOM'!C2:AF1000""),AB$1,FALSE)"),"WFF LC-2 Gaseous Oxygen (GOX) - MP-106")</f>
        <v>WFF LC-2 Gaseous Oxygen (GOX) - MP-106</v>
      </c>
      <c r="AX308" s="40" t="str">
        <f ca="1">IFERROR(__xludf.DUMMYFUNCTION("VLOOKUP($D357,IMPORTRANGE(""1F5N2lheBqU_ssv2fEg7XSiyl0_Jtf24RQubw3IWp7fc"",""'LC-2 BOM'!C2:AF1000""),AB$1,FALSE)"),"WFF LC-2 Gaseous Oxygen (GOX) - MP-106")</f>
        <v>WFF LC-2 Gaseous Oxygen (GOX) - MP-106</v>
      </c>
      <c r="AY308" s="40" t="str">
        <f ca="1">IFERROR(__xludf.DUMMYFUNCTION("VLOOKUP($D357,IMPORTRANGE(""1F5N2lheBqU_ssv2fEg7XSiyl0_Jtf24RQubw3IWp7fc"",""'LC-2 BOM'!C2:AF1000""),AB$1,FALSE)"),"WFF LC-2 Gaseous Oxygen (GOX) - MP-106")</f>
        <v>WFF LC-2 Gaseous Oxygen (GOX) - MP-106</v>
      </c>
      <c r="AZ308" s="40" t="str">
        <f ca="1">IFERROR(__xludf.DUMMYFUNCTION("VLOOKUP($D357,IMPORTRANGE(""1F5N2lheBqU_ssv2fEg7XSiyl0_Jtf24RQubw3IWp7fc"",""'LC-2 BOM'!C2:AF1000""),AB$1,FALSE)"),"WFF LC-2 Gaseous Oxygen (GOX) - MP-106")</f>
        <v>WFF LC-2 Gaseous Oxygen (GOX) - MP-106</v>
      </c>
      <c r="BA308" s="40" t="str">
        <f ca="1">IFERROR(__xludf.DUMMYFUNCTION("VLOOKUP($D357,IMPORTRANGE(""1F5N2lheBqU_ssv2fEg7XSiyl0_Jtf24RQubw3IWp7fc"",""'LC-2 BOM'!C2:AF1000""),AB$1,FALSE)"),"WFF LC-2 Gaseous Oxygen (GOX) - MP-106")</f>
        <v>WFF LC-2 Gaseous Oxygen (GOX) - MP-106</v>
      </c>
    </row>
    <row r="309" spans="1:53" ht="14.25">
      <c r="A309" s="119" t="str">
        <f>CONCATENATE(VLOOKUP(E309,Systems,2,FALSE),"-",VLOOKUP(F309,Subsystems,2,FALSE),"-",VLOOKUP(G309,Components,2,FALSE),"-",VLOOKUP(R309,Metrics,2,FALSE),"-",B309)</f>
        <v>IGN-GOX-PRS-Ps-270</v>
      </c>
      <c r="B309" s="100">
        <v>270</v>
      </c>
      <c r="C309" s="99" t="s">
        <v>774</v>
      </c>
      <c r="D309" s="104" t="s">
        <v>775</v>
      </c>
      <c r="E309" s="99" t="s">
        <v>536</v>
      </c>
      <c r="F309" s="99" t="s">
        <v>537</v>
      </c>
      <c r="G309" s="99" t="s">
        <v>177</v>
      </c>
      <c r="H309" s="100" t="s">
        <v>147</v>
      </c>
      <c r="I309" s="100" t="str">
        <f>VLOOKUP(L309,InterfaceCards,2,FALSE)</f>
        <v>N1</v>
      </c>
      <c r="J309" s="39" t="str">
        <f>VLOOKUP(I309,'REF - Interface Cards'!$F$2:$G$11,2,FALSE)</f>
        <v>CB2</v>
      </c>
      <c r="K309" s="100">
        <f>VLOOKUP(L309,InterfaceCards,3,FALSE)</f>
        <v>2</v>
      </c>
      <c r="L309" s="99" t="s">
        <v>435</v>
      </c>
      <c r="M309" s="99">
        <v>2</v>
      </c>
      <c r="N309" s="75" t="s">
        <v>104</v>
      </c>
      <c r="O309" s="100" t="s">
        <v>247</v>
      </c>
      <c r="P309" s="100" t="s">
        <v>458</v>
      </c>
      <c r="Q309" s="100" t="s">
        <v>459</v>
      </c>
      <c r="R309" s="268" t="s">
        <v>178</v>
      </c>
      <c r="S309" s="119" t="s">
        <v>345</v>
      </c>
      <c r="T309" s="100"/>
      <c r="U309" s="205"/>
      <c r="V309" s="205" t="b">
        <v>0</v>
      </c>
      <c r="W309" s="115" t="str">
        <f>CONCATENATE(L309,":",N309)</f>
        <v>AI1:01</v>
      </c>
      <c r="X309" s="40" t="str">
        <f ca="1">IFERROR(__xludf.DUMMYFUNCTION("VLOOKUP($D119,IMPORTRANGE(""1F5N2lheBqU_ssv2fEg7XSiyl0_Jtf24RQubw3IWp7fc"",""'LC-2 BOM'!C2:AF1000""),X$1,FALSE)"),"05C360")</f>
        <v>05C360</v>
      </c>
      <c r="Y309" s="40" t="str">
        <f ca="1">IFERROR(__xludf.DUMMYFUNCTION("VLOOKUP($D358,IMPORTRANGE(""1F5N2lheBqU_ssv2fEg7XSiyl0_Jtf24RQubw3IWp7fc"",""'LC-2 BOM'!C2:AF900""),Y$1,FALSE)"),"Pressure Transducer")</f>
        <v>Pressure Transducer</v>
      </c>
      <c r="Z309" s="40" t="str">
        <f ca="1">IFERROR(__xludf.DUMMYFUNCTION("VLOOKUP($D358,IMPORTRANGE(""1F5N2lheBqU_ssv2fEg7XSiyl0_Jtf24RQubw3IWp7fc"",""'LC-2 BOM'!C2:AF900""),Y$1,FALSE)"),"Pressure Transducer")</f>
        <v>Pressure Transducer</v>
      </c>
      <c r="AA309" s="40" t="str">
        <f ca="1">IFERROR(__xludf.DUMMYFUNCTION("VLOOKUP($D358,IMPORTRANGE(""1F5N2lheBqU_ssv2fEg7XSiyl0_Jtf24RQubw3IWp7fc"",""'LC-2 BOM'!C2:AF900""),Y$1,FALSE)"),"Pressure Transducer")</f>
        <v>Pressure Transducer</v>
      </c>
      <c r="AB309" s="40" t="str">
        <f ca="1">IFERROR(__xludf.DUMMYFUNCTION("VLOOKUP($D358,IMPORTRANGE(""1F5N2lheBqU_ssv2fEg7XSiyl0_Jtf24RQubw3IWp7fc"",""'LC-2 BOM'!C2:AF1000""),AB$1,FALSE)"),"WFF LC-2 Gaseous Oxygen (GOX) - MP-106")</f>
        <v>WFF LC-2 Gaseous Oxygen (GOX) - MP-106</v>
      </c>
      <c r="AC309" s="40" t="str">
        <f ca="1">IFERROR(__xludf.DUMMYFUNCTION("VLOOKUP($D358,IMPORTRANGE(""1F5N2lheBqU_ssv2fEg7XSiyl0_Jtf24RQubw3IWp7fc"",""'LC-2 BOM'!C2:AF1000""),AB$1,FALSE)"),"WFF LC-2 Gaseous Oxygen (GOX) - MP-106")</f>
        <v>WFF LC-2 Gaseous Oxygen (GOX) - MP-106</v>
      </c>
      <c r="AD309" s="40" t="str">
        <f ca="1">IFERROR(__xludf.DUMMYFUNCTION("VLOOKUP($D358,IMPORTRANGE(""1F5N2lheBqU_ssv2fEg7XSiyl0_Jtf24RQubw3IWp7fc"",""'LC-2 BOM'!C2:AF1000""),AB$1,FALSE)"),"WFF LC-2 Gaseous Oxygen (GOX) - MP-106")</f>
        <v>WFF LC-2 Gaseous Oxygen (GOX) - MP-106</v>
      </c>
      <c r="AE309" s="40" t="str">
        <f ca="1">IFERROR(__xludf.DUMMYFUNCTION("VLOOKUP($D358,IMPORTRANGE(""1F5N2lheBqU_ssv2fEg7XSiyl0_Jtf24RQubw3IWp7fc"",""'LC-2 BOM'!C2:AF1000""),AB$1,FALSE)"),"WFF LC-2 Gaseous Oxygen (GOX) - MP-106")</f>
        <v>WFF LC-2 Gaseous Oxygen (GOX) - MP-106</v>
      </c>
      <c r="AF309" s="40" t="str">
        <f ca="1">IFERROR(__xludf.DUMMYFUNCTION("VLOOKUP($D358,IMPORTRANGE(""1F5N2lheBqU_ssv2fEg7XSiyl0_Jtf24RQubw3IWp7fc"",""'LC-2 BOM'!C2:AF1000""),AB$1,FALSE)"),"WFF LC-2 Gaseous Oxygen (GOX) - MP-106")</f>
        <v>WFF LC-2 Gaseous Oxygen (GOX) - MP-106</v>
      </c>
      <c r="AG309" s="40" t="str">
        <f ca="1">IFERROR(__xludf.DUMMYFUNCTION("VLOOKUP($D358,IMPORTRANGE(""1F5N2lheBqU_ssv2fEg7XSiyl0_Jtf24RQubw3IWp7fc"",""'LC-2 BOM'!C2:AF1000""),AB$1,FALSE)"),"WFF LC-2 Gaseous Oxygen (GOX) - MP-106")</f>
        <v>WFF LC-2 Gaseous Oxygen (GOX) - MP-106</v>
      </c>
      <c r="AH309" s="40" t="str">
        <f ca="1">IFERROR(__xludf.DUMMYFUNCTION("VLOOKUP($D358,IMPORTRANGE(""1F5N2lheBqU_ssv2fEg7XSiyl0_Jtf24RQubw3IWp7fc"",""'LC-2 BOM'!C2:AF1000""),AB$1,FALSE)"),"WFF LC-2 Gaseous Oxygen (GOX) - MP-106")</f>
        <v>WFF LC-2 Gaseous Oxygen (GOX) - MP-106</v>
      </c>
      <c r="AI309" s="40" t="str">
        <f ca="1">IFERROR(__xludf.DUMMYFUNCTION("VLOOKUP($D358,IMPORTRANGE(""1F5N2lheBqU_ssv2fEg7XSiyl0_Jtf24RQubw3IWp7fc"",""'LC-2 BOM'!C2:AF1000""),AB$1,FALSE)"),"WFF LC-2 Gaseous Oxygen (GOX) - MP-106")</f>
        <v>WFF LC-2 Gaseous Oxygen (GOX) - MP-106</v>
      </c>
      <c r="AJ309" s="40" t="str">
        <f ca="1">IFERROR(__xludf.DUMMYFUNCTION("VLOOKUP($D358,IMPORTRANGE(""1F5N2lheBqU_ssv2fEg7XSiyl0_Jtf24RQubw3IWp7fc"",""'LC-2 BOM'!C2:AF1000""),AB$1,FALSE)"),"WFF LC-2 Gaseous Oxygen (GOX) - MP-106")</f>
        <v>WFF LC-2 Gaseous Oxygen (GOX) - MP-106</v>
      </c>
      <c r="AK309" s="40" t="str">
        <f ca="1">IFERROR(__xludf.DUMMYFUNCTION("VLOOKUP($D358,IMPORTRANGE(""1F5N2lheBqU_ssv2fEg7XSiyl0_Jtf24RQubw3IWp7fc"",""'LC-2 BOM'!C2:AF1000""),AB$1,FALSE)"),"WFF LC-2 Gaseous Oxygen (GOX) - MP-106")</f>
        <v>WFF LC-2 Gaseous Oxygen (GOX) - MP-106</v>
      </c>
      <c r="AL309" s="40" t="str">
        <f ca="1">IFERROR(__xludf.DUMMYFUNCTION("VLOOKUP($D358,IMPORTRANGE(""1F5N2lheBqU_ssv2fEg7XSiyl0_Jtf24RQubw3IWp7fc"",""'LC-2 BOM'!C2:AF1000""),AB$1,FALSE)"),"WFF LC-2 Gaseous Oxygen (GOX) - MP-106")</f>
        <v>WFF LC-2 Gaseous Oxygen (GOX) - MP-106</v>
      </c>
      <c r="AM309" s="40" t="str">
        <f ca="1">IFERROR(__xludf.DUMMYFUNCTION("VLOOKUP($D358,IMPORTRANGE(""1F5N2lheBqU_ssv2fEg7XSiyl0_Jtf24RQubw3IWp7fc"",""'LC-2 BOM'!C2:AF1000""),AB$1,FALSE)"),"WFF LC-2 Gaseous Oxygen (GOX) - MP-106")</f>
        <v>WFF LC-2 Gaseous Oxygen (GOX) - MP-106</v>
      </c>
      <c r="AN309" s="40" t="str">
        <f ca="1">IFERROR(__xludf.DUMMYFUNCTION("VLOOKUP($D358,IMPORTRANGE(""1F5N2lheBqU_ssv2fEg7XSiyl0_Jtf24RQubw3IWp7fc"",""'LC-2 BOM'!C2:AF1000""),AB$1,FALSE)"),"WFF LC-2 Gaseous Oxygen (GOX) - MP-106")</f>
        <v>WFF LC-2 Gaseous Oxygen (GOX) - MP-106</v>
      </c>
      <c r="AO309" s="40" t="str">
        <f ca="1">IFERROR(__xludf.DUMMYFUNCTION("VLOOKUP($D358,IMPORTRANGE(""1F5N2lheBqU_ssv2fEg7XSiyl0_Jtf24RQubw3IWp7fc"",""'LC-2 BOM'!C2:AF1000""),AB$1,FALSE)"),"WFF LC-2 Gaseous Oxygen (GOX) - MP-106")</f>
        <v>WFF LC-2 Gaseous Oxygen (GOX) - MP-106</v>
      </c>
      <c r="AP309" s="40" t="str">
        <f ca="1">IFERROR(__xludf.DUMMYFUNCTION("VLOOKUP($D358,IMPORTRANGE(""1F5N2lheBqU_ssv2fEg7XSiyl0_Jtf24RQubw3IWp7fc"",""'LC-2 BOM'!C2:AF1000""),AB$1,FALSE)"),"WFF LC-2 Gaseous Oxygen (GOX) - MP-106")</f>
        <v>WFF LC-2 Gaseous Oxygen (GOX) - MP-106</v>
      </c>
      <c r="AQ309" s="40" t="str">
        <f ca="1">IFERROR(__xludf.DUMMYFUNCTION("VLOOKUP($D358,IMPORTRANGE(""1F5N2lheBqU_ssv2fEg7XSiyl0_Jtf24RQubw3IWp7fc"",""'LC-2 BOM'!C2:AF1000""),AB$1,FALSE)"),"WFF LC-2 Gaseous Oxygen (GOX) - MP-106")</f>
        <v>WFF LC-2 Gaseous Oxygen (GOX) - MP-106</v>
      </c>
      <c r="AR309" s="40" t="str">
        <f ca="1">IFERROR(__xludf.DUMMYFUNCTION("VLOOKUP($D358,IMPORTRANGE(""1F5N2lheBqU_ssv2fEg7XSiyl0_Jtf24RQubw3IWp7fc"",""'LC-2 BOM'!C2:AF1000""),AB$1,FALSE)"),"WFF LC-2 Gaseous Oxygen (GOX) - MP-106")</f>
        <v>WFF LC-2 Gaseous Oxygen (GOX) - MP-106</v>
      </c>
      <c r="AS309" s="40" t="str">
        <f ca="1">IFERROR(__xludf.DUMMYFUNCTION("VLOOKUP($D358,IMPORTRANGE(""1F5N2lheBqU_ssv2fEg7XSiyl0_Jtf24RQubw3IWp7fc"",""'LC-2 BOM'!C2:AF1000""),AB$1,FALSE)"),"WFF LC-2 Gaseous Oxygen (GOX) - MP-106")</f>
        <v>WFF LC-2 Gaseous Oxygen (GOX) - MP-106</v>
      </c>
      <c r="AT309" s="40" t="str">
        <f ca="1">IFERROR(__xludf.DUMMYFUNCTION("VLOOKUP($D358,IMPORTRANGE(""1F5N2lheBqU_ssv2fEg7XSiyl0_Jtf24RQubw3IWp7fc"",""'LC-2 BOM'!C2:AF1000""),AB$1,FALSE)"),"WFF LC-2 Gaseous Oxygen (GOX) - MP-106")</f>
        <v>WFF LC-2 Gaseous Oxygen (GOX) - MP-106</v>
      </c>
      <c r="AU309" s="40" t="str">
        <f ca="1">IFERROR(__xludf.DUMMYFUNCTION("VLOOKUP($D358,IMPORTRANGE(""1F5N2lheBqU_ssv2fEg7XSiyl0_Jtf24RQubw3IWp7fc"",""'LC-2 BOM'!C2:AF1000""),AB$1,FALSE)"),"WFF LC-2 Gaseous Oxygen (GOX) - MP-106")</f>
        <v>WFF LC-2 Gaseous Oxygen (GOX) - MP-106</v>
      </c>
      <c r="AV309" s="40" t="str">
        <f ca="1">IFERROR(__xludf.DUMMYFUNCTION("VLOOKUP($D358,IMPORTRANGE(""1F5N2lheBqU_ssv2fEg7XSiyl0_Jtf24RQubw3IWp7fc"",""'LC-2 BOM'!C2:AF1000""),AB$1,FALSE)"),"WFF LC-2 Gaseous Oxygen (GOX) - MP-106")</f>
        <v>WFF LC-2 Gaseous Oxygen (GOX) - MP-106</v>
      </c>
      <c r="AW309" s="40" t="str">
        <f ca="1">IFERROR(__xludf.DUMMYFUNCTION("VLOOKUP($D358,IMPORTRANGE(""1F5N2lheBqU_ssv2fEg7XSiyl0_Jtf24RQubw3IWp7fc"",""'LC-2 BOM'!C2:AF1000""),AB$1,FALSE)"),"WFF LC-2 Gaseous Oxygen (GOX) - MP-106")</f>
        <v>WFF LC-2 Gaseous Oxygen (GOX) - MP-106</v>
      </c>
      <c r="AX309" s="40" t="str">
        <f ca="1">IFERROR(__xludf.DUMMYFUNCTION("VLOOKUP($D358,IMPORTRANGE(""1F5N2lheBqU_ssv2fEg7XSiyl0_Jtf24RQubw3IWp7fc"",""'LC-2 BOM'!C2:AF1000""),AB$1,FALSE)"),"WFF LC-2 Gaseous Oxygen (GOX) - MP-106")</f>
        <v>WFF LC-2 Gaseous Oxygen (GOX) - MP-106</v>
      </c>
      <c r="AY309" s="40" t="str">
        <f ca="1">IFERROR(__xludf.DUMMYFUNCTION("VLOOKUP($D358,IMPORTRANGE(""1F5N2lheBqU_ssv2fEg7XSiyl0_Jtf24RQubw3IWp7fc"",""'LC-2 BOM'!C2:AF1000""),AB$1,FALSE)"),"WFF LC-2 Gaseous Oxygen (GOX) - MP-106")</f>
        <v>WFF LC-2 Gaseous Oxygen (GOX) - MP-106</v>
      </c>
      <c r="AZ309" s="40" t="str">
        <f ca="1">IFERROR(__xludf.DUMMYFUNCTION("VLOOKUP($D358,IMPORTRANGE(""1F5N2lheBqU_ssv2fEg7XSiyl0_Jtf24RQubw3IWp7fc"",""'LC-2 BOM'!C2:AF1000""),AB$1,FALSE)"),"WFF LC-2 Gaseous Oxygen (GOX) - MP-106")</f>
        <v>WFF LC-2 Gaseous Oxygen (GOX) - MP-106</v>
      </c>
      <c r="BA309" s="40" t="str">
        <f ca="1">IFERROR(__xludf.DUMMYFUNCTION("VLOOKUP($D358,IMPORTRANGE(""1F5N2lheBqU_ssv2fEg7XSiyl0_Jtf24RQubw3IWp7fc"",""'LC-2 BOM'!C2:AF1000""),AB$1,FALSE)"),"WFF LC-2 Gaseous Oxygen (GOX) - MP-106")</f>
        <v>WFF LC-2 Gaseous Oxygen (GOX) - MP-106</v>
      </c>
    </row>
    <row r="310" spans="1:53" ht="14.25">
      <c r="A310" s="119" t="str">
        <f>CONCATENATE(VLOOKUP(E310,Systems,2,FALSE),"-",VLOOKUP(F310,Subsystems,2,FALSE),"-",VLOOKUP(G310,Components,2,FALSE),"-",VLOOKUP(R310,Metrics,2,FALSE),"-",B310)</f>
        <v>IGN-GOX-PRS-Ps-267</v>
      </c>
      <c r="B310" s="100">
        <v>267</v>
      </c>
      <c r="C310" s="99" t="s">
        <v>776</v>
      </c>
      <c r="D310" s="104" t="s">
        <v>777</v>
      </c>
      <c r="E310" s="99" t="s">
        <v>536</v>
      </c>
      <c r="F310" s="99" t="s">
        <v>537</v>
      </c>
      <c r="G310" s="99" t="s">
        <v>177</v>
      </c>
      <c r="H310" s="100" t="s">
        <v>147</v>
      </c>
      <c r="I310" s="100" t="str">
        <f>VLOOKUP(L310,InterfaceCards,2,FALSE)</f>
        <v>N2</v>
      </c>
      <c r="J310" s="39" t="str">
        <f>VLOOKUP(I310,'REF - Interface Cards'!$F$2:$G$11,2,FALSE)</f>
        <v>CB3</v>
      </c>
      <c r="K310" s="100">
        <f>VLOOKUP(L310,InterfaceCards,3,FALSE)</f>
        <v>3</v>
      </c>
      <c r="L310" s="99" t="s">
        <v>315</v>
      </c>
      <c r="M310" s="272">
        <v>1</v>
      </c>
      <c r="N310" s="75" t="s">
        <v>91</v>
      </c>
      <c r="O310" s="100" t="s">
        <v>313</v>
      </c>
      <c r="P310" s="100" t="s">
        <v>313</v>
      </c>
      <c r="Q310" s="100" t="s">
        <v>338</v>
      </c>
      <c r="R310" s="268" t="s">
        <v>178</v>
      </c>
      <c r="S310" s="119" t="s">
        <v>345</v>
      </c>
      <c r="T310" s="100"/>
      <c r="U310" s="205"/>
      <c r="V310" s="205" t="b">
        <v>0</v>
      </c>
      <c r="W310" s="115" t="str">
        <f>CONCATENATE(L310,":",N310)</f>
        <v>AI4:00</v>
      </c>
      <c r="X310" s="40" t="str">
        <f ca="1">IFERROR(__xludf.DUMMYFUNCTION("VLOOKUP($D119,IMPORTRANGE(""1F5N2lheBqU_ssv2fEg7XSiyl0_Jtf24RQubw3IWp7fc"",""'LC-2 BOM'!C2:AF1000""),X$1,FALSE)"),"05C360")</f>
        <v>05C360</v>
      </c>
      <c r="Y310" s="40" t="str">
        <f ca="1">IFERROR(__xludf.DUMMYFUNCTION("VLOOKUP($D457,IMPORTRANGE(""1F5N2lheBqU_ssv2fEg7XSiyl0_Jtf24RQubw3IWp7fc"",""'LC-2 BOM'!C2:AF900""),Y$1,FALSE)"),"Pressure Transducer")</f>
        <v>Pressure Transducer</v>
      </c>
      <c r="Z310" s="40" t="str">
        <f ca="1">IFERROR(__xludf.DUMMYFUNCTION("VLOOKUP($D457,IMPORTRANGE(""1F5N2lheBqU_ssv2fEg7XSiyl0_Jtf24RQubw3IWp7fc"",""'LC-2 BOM'!C2:AF900""),Y$1,FALSE)"),"Pressure Transducer")</f>
        <v>Pressure Transducer</v>
      </c>
      <c r="AA310" s="40" t="str">
        <f ca="1">IFERROR(__xludf.DUMMYFUNCTION("VLOOKUP($D457,IMPORTRANGE(""1F5N2lheBqU_ssv2fEg7XSiyl0_Jtf24RQubw3IWp7fc"",""'LC-2 BOM'!C2:AF900""),Y$1,FALSE)"),"Pressure Transducer")</f>
        <v>Pressure Transducer</v>
      </c>
      <c r="AB310" s="40" t="str">
        <f ca="1">IFERROR(__xludf.DUMMYFUNCTION("VLOOKUP($D457,IMPORTRANGE(""1F5N2lheBqU_ssv2fEg7XSiyl0_Jtf24RQubw3IWp7fc"",""'LC-2 BOM'!C2:AF1000""),AB$1,FALSE)"),"WFF LC-2 Gaseous Oxygen (GOX) - MP-106")</f>
        <v>WFF LC-2 Gaseous Oxygen (GOX) - MP-106</v>
      </c>
      <c r="AC310" s="40" t="str">
        <f ca="1">IFERROR(__xludf.DUMMYFUNCTION("VLOOKUP($D457,IMPORTRANGE(""1F5N2lheBqU_ssv2fEg7XSiyl0_Jtf24RQubw3IWp7fc"",""'LC-2 BOM'!C2:AF1000""),AB$1,FALSE)"),"WFF LC-2 Gaseous Oxygen (GOX) - MP-106")</f>
        <v>WFF LC-2 Gaseous Oxygen (GOX) - MP-106</v>
      </c>
      <c r="AD310" s="40" t="str">
        <f ca="1">IFERROR(__xludf.DUMMYFUNCTION("VLOOKUP($D457,IMPORTRANGE(""1F5N2lheBqU_ssv2fEg7XSiyl0_Jtf24RQubw3IWp7fc"",""'LC-2 BOM'!C2:AF1000""),AB$1,FALSE)"),"WFF LC-2 Gaseous Oxygen (GOX) - MP-106")</f>
        <v>WFF LC-2 Gaseous Oxygen (GOX) - MP-106</v>
      </c>
      <c r="AE310" s="40" t="str">
        <f ca="1">IFERROR(__xludf.DUMMYFUNCTION("VLOOKUP($D457,IMPORTRANGE(""1F5N2lheBqU_ssv2fEg7XSiyl0_Jtf24RQubw3IWp7fc"",""'LC-2 BOM'!C2:AF1000""),AB$1,FALSE)"),"WFF LC-2 Gaseous Oxygen (GOX) - MP-106")</f>
        <v>WFF LC-2 Gaseous Oxygen (GOX) - MP-106</v>
      </c>
      <c r="AF310" s="40" t="str">
        <f ca="1">IFERROR(__xludf.DUMMYFUNCTION("VLOOKUP($D457,IMPORTRANGE(""1F5N2lheBqU_ssv2fEg7XSiyl0_Jtf24RQubw3IWp7fc"",""'LC-2 BOM'!C2:AF1000""),AB$1,FALSE)"),"WFF LC-2 Gaseous Oxygen (GOX) - MP-106")</f>
        <v>WFF LC-2 Gaseous Oxygen (GOX) - MP-106</v>
      </c>
      <c r="AG310" s="40" t="str">
        <f ca="1">IFERROR(__xludf.DUMMYFUNCTION("VLOOKUP($D457,IMPORTRANGE(""1F5N2lheBqU_ssv2fEg7XSiyl0_Jtf24RQubw3IWp7fc"",""'LC-2 BOM'!C2:AF1000""),AB$1,FALSE)"),"WFF LC-2 Gaseous Oxygen (GOX) - MP-106")</f>
        <v>WFF LC-2 Gaseous Oxygen (GOX) - MP-106</v>
      </c>
      <c r="AH310" s="40" t="str">
        <f ca="1">IFERROR(__xludf.DUMMYFUNCTION("VLOOKUP($D457,IMPORTRANGE(""1F5N2lheBqU_ssv2fEg7XSiyl0_Jtf24RQubw3IWp7fc"",""'LC-2 BOM'!C2:AF1000""),AB$1,FALSE)"),"WFF LC-2 Gaseous Oxygen (GOX) - MP-106")</f>
        <v>WFF LC-2 Gaseous Oxygen (GOX) - MP-106</v>
      </c>
      <c r="AI310" s="40" t="str">
        <f ca="1">IFERROR(__xludf.DUMMYFUNCTION("VLOOKUP($D457,IMPORTRANGE(""1F5N2lheBqU_ssv2fEg7XSiyl0_Jtf24RQubw3IWp7fc"",""'LC-2 BOM'!C2:AF1000""),AB$1,FALSE)"),"WFF LC-2 Gaseous Oxygen (GOX) - MP-106")</f>
        <v>WFF LC-2 Gaseous Oxygen (GOX) - MP-106</v>
      </c>
      <c r="AJ310" s="40" t="str">
        <f ca="1">IFERROR(__xludf.DUMMYFUNCTION("VLOOKUP($D457,IMPORTRANGE(""1F5N2lheBqU_ssv2fEg7XSiyl0_Jtf24RQubw3IWp7fc"",""'LC-2 BOM'!C2:AF1000""),AB$1,FALSE)"),"WFF LC-2 Gaseous Oxygen (GOX) - MP-106")</f>
        <v>WFF LC-2 Gaseous Oxygen (GOX) - MP-106</v>
      </c>
      <c r="AK310" s="40" t="str">
        <f ca="1">IFERROR(__xludf.DUMMYFUNCTION("VLOOKUP($D457,IMPORTRANGE(""1F5N2lheBqU_ssv2fEg7XSiyl0_Jtf24RQubw3IWp7fc"",""'LC-2 BOM'!C2:AF1000""),AB$1,FALSE)"),"WFF LC-2 Gaseous Oxygen (GOX) - MP-106")</f>
        <v>WFF LC-2 Gaseous Oxygen (GOX) - MP-106</v>
      </c>
      <c r="AL310" s="40" t="str">
        <f ca="1">IFERROR(__xludf.DUMMYFUNCTION("VLOOKUP($D457,IMPORTRANGE(""1F5N2lheBqU_ssv2fEg7XSiyl0_Jtf24RQubw3IWp7fc"",""'LC-2 BOM'!C2:AF1000""),AB$1,FALSE)"),"WFF LC-2 Gaseous Oxygen (GOX) - MP-106")</f>
        <v>WFF LC-2 Gaseous Oxygen (GOX) - MP-106</v>
      </c>
      <c r="AM310" s="40" t="str">
        <f ca="1">IFERROR(__xludf.DUMMYFUNCTION("VLOOKUP($D457,IMPORTRANGE(""1F5N2lheBqU_ssv2fEg7XSiyl0_Jtf24RQubw3IWp7fc"",""'LC-2 BOM'!C2:AF1000""),AB$1,FALSE)"),"WFF LC-2 Gaseous Oxygen (GOX) - MP-106")</f>
        <v>WFF LC-2 Gaseous Oxygen (GOX) - MP-106</v>
      </c>
      <c r="AN310" s="40" t="str">
        <f ca="1">IFERROR(__xludf.DUMMYFUNCTION("VLOOKUP($D457,IMPORTRANGE(""1F5N2lheBqU_ssv2fEg7XSiyl0_Jtf24RQubw3IWp7fc"",""'LC-2 BOM'!C2:AF1000""),AB$1,FALSE)"),"WFF LC-2 Gaseous Oxygen (GOX) - MP-106")</f>
        <v>WFF LC-2 Gaseous Oxygen (GOX) - MP-106</v>
      </c>
      <c r="AO310" s="40" t="str">
        <f ca="1">IFERROR(__xludf.DUMMYFUNCTION("VLOOKUP($D457,IMPORTRANGE(""1F5N2lheBqU_ssv2fEg7XSiyl0_Jtf24RQubw3IWp7fc"",""'LC-2 BOM'!C2:AF1000""),AB$1,FALSE)"),"WFF LC-2 Gaseous Oxygen (GOX) - MP-106")</f>
        <v>WFF LC-2 Gaseous Oxygen (GOX) - MP-106</v>
      </c>
      <c r="AP310" s="40" t="str">
        <f ca="1">IFERROR(__xludf.DUMMYFUNCTION("VLOOKUP($D457,IMPORTRANGE(""1F5N2lheBqU_ssv2fEg7XSiyl0_Jtf24RQubw3IWp7fc"",""'LC-2 BOM'!C2:AF1000""),AB$1,FALSE)"),"WFF LC-2 Gaseous Oxygen (GOX) - MP-106")</f>
        <v>WFF LC-2 Gaseous Oxygen (GOX) - MP-106</v>
      </c>
      <c r="AQ310" s="40" t="str">
        <f ca="1">IFERROR(__xludf.DUMMYFUNCTION("VLOOKUP($D457,IMPORTRANGE(""1F5N2lheBqU_ssv2fEg7XSiyl0_Jtf24RQubw3IWp7fc"",""'LC-2 BOM'!C2:AF1000""),AB$1,FALSE)"),"WFF LC-2 Gaseous Oxygen (GOX) - MP-106")</f>
        <v>WFF LC-2 Gaseous Oxygen (GOX) - MP-106</v>
      </c>
      <c r="AR310" s="40" t="str">
        <f ca="1">IFERROR(__xludf.DUMMYFUNCTION("VLOOKUP($D457,IMPORTRANGE(""1F5N2lheBqU_ssv2fEg7XSiyl0_Jtf24RQubw3IWp7fc"",""'LC-2 BOM'!C2:AF1000""),AB$1,FALSE)"),"WFF LC-2 Gaseous Oxygen (GOX) - MP-106")</f>
        <v>WFF LC-2 Gaseous Oxygen (GOX) - MP-106</v>
      </c>
      <c r="AS310" s="40" t="str">
        <f ca="1">IFERROR(__xludf.DUMMYFUNCTION("VLOOKUP($D457,IMPORTRANGE(""1F5N2lheBqU_ssv2fEg7XSiyl0_Jtf24RQubw3IWp7fc"",""'LC-2 BOM'!C2:AF1000""),AB$1,FALSE)"),"WFF LC-2 Gaseous Oxygen (GOX) - MP-106")</f>
        <v>WFF LC-2 Gaseous Oxygen (GOX) - MP-106</v>
      </c>
      <c r="AT310" s="40" t="str">
        <f ca="1">IFERROR(__xludf.DUMMYFUNCTION("VLOOKUP($D457,IMPORTRANGE(""1F5N2lheBqU_ssv2fEg7XSiyl0_Jtf24RQubw3IWp7fc"",""'LC-2 BOM'!C2:AF1000""),AB$1,FALSE)"),"WFF LC-2 Gaseous Oxygen (GOX) - MP-106")</f>
        <v>WFF LC-2 Gaseous Oxygen (GOX) - MP-106</v>
      </c>
      <c r="AU310" s="40" t="str">
        <f ca="1">IFERROR(__xludf.DUMMYFUNCTION("VLOOKUP($D457,IMPORTRANGE(""1F5N2lheBqU_ssv2fEg7XSiyl0_Jtf24RQubw3IWp7fc"",""'LC-2 BOM'!C2:AF1000""),AB$1,FALSE)"),"WFF LC-2 Gaseous Oxygen (GOX) - MP-106")</f>
        <v>WFF LC-2 Gaseous Oxygen (GOX) - MP-106</v>
      </c>
      <c r="AV310" s="40" t="str">
        <f ca="1">IFERROR(__xludf.DUMMYFUNCTION("VLOOKUP($D457,IMPORTRANGE(""1F5N2lheBqU_ssv2fEg7XSiyl0_Jtf24RQubw3IWp7fc"",""'LC-2 BOM'!C2:AF1000""),AB$1,FALSE)"),"WFF LC-2 Gaseous Oxygen (GOX) - MP-106")</f>
        <v>WFF LC-2 Gaseous Oxygen (GOX) - MP-106</v>
      </c>
      <c r="AW310" s="40" t="str">
        <f ca="1">IFERROR(__xludf.DUMMYFUNCTION("VLOOKUP($D457,IMPORTRANGE(""1F5N2lheBqU_ssv2fEg7XSiyl0_Jtf24RQubw3IWp7fc"",""'LC-2 BOM'!C2:AF1000""),AB$1,FALSE)"),"WFF LC-2 Gaseous Oxygen (GOX) - MP-106")</f>
        <v>WFF LC-2 Gaseous Oxygen (GOX) - MP-106</v>
      </c>
      <c r="AX310" s="40" t="str">
        <f ca="1">IFERROR(__xludf.DUMMYFUNCTION("VLOOKUP($D457,IMPORTRANGE(""1F5N2lheBqU_ssv2fEg7XSiyl0_Jtf24RQubw3IWp7fc"",""'LC-2 BOM'!C2:AF1000""),AB$1,FALSE)"),"WFF LC-2 Gaseous Oxygen (GOX) - MP-106")</f>
        <v>WFF LC-2 Gaseous Oxygen (GOX) - MP-106</v>
      </c>
      <c r="AY310" s="40" t="str">
        <f ca="1">IFERROR(__xludf.DUMMYFUNCTION("VLOOKUP($D457,IMPORTRANGE(""1F5N2lheBqU_ssv2fEg7XSiyl0_Jtf24RQubw3IWp7fc"",""'LC-2 BOM'!C2:AF1000""),AB$1,FALSE)"),"WFF LC-2 Gaseous Oxygen (GOX) - MP-106")</f>
        <v>WFF LC-2 Gaseous Oxygen (GOX) - MP-106</v>
      </c>
      <c r="AZ310" s="40" t="str">
        <f ca="1">IFERROR(__xludf.DUMMYFUNCTION("VLOOKUP($D457,IMPORTRANGE(""1F5N2lheBqU_ssv2fEg7XSiyl0_Jtf24RQubw3IWp7fc"",""'LC-2 BOM'!C2:AF1000""),AB$1,FALSE)"),"WFF LC-2 Gaseous Oxygen (GOX) - MP-106")</f>
        <v>WFF LC-2 Gaseous Oxygen (GOX) - MP-106</v>
      </c>
      <c r="BA310" s="40" t="str">
        <f ca="1">IFERROR(__xludf.DUMMYFUNCTION("VLOOKUP($D457,IMPORTRANGE(""1F5N2lheBqU_ssv2fEg7XSiyl0_Jtf24RQubw3IWp7fc"",""'LC-2 BOM'!C2:AF1000""),AB$1,FALSE)"),"WFF LC-2 Gaseous Oxygen (GOX) - MP-106")</f>
        <v>WFF LC-2 Gaseous Oxygen (GOX) - MP-106</v>
      </c>
    </row>
    <row r="311" spans="1:53" ht="14.25">
      <c r="A311" s="119" t="str">
        <f>CONCATENATE(VLOOKUP(E311,Systems,2,FALSE),"-",VLOOKUP(F311,Subsystems,2,FALSE),"-",VLOOKUP(G311,Components,2,FALSE),"-",VLOOKUP(R311,Metrics,2,FALSE),"-",B311)</f>
        <v>IGN-GOX-PRS-Ps-522</v>
      </c>
      <c r="B311" s="100">
        <v>522</v>
      </c>
      <c r="C311" s="273" t="s">
        <v>778</v>
      </c>
      <c r="D311" s="279" t="s">
        <v>779</v>
      </c>
      <c r="E311" s="99" t="s">
        <v>536</v>
      </c>
      <c r="F311" s="99" t="s">
        <v>537</v>
      </c>
      <c r="G311" s="99" t="s">
        <v>177</v>
      </c>
      <c r="H311" s="99" t="s">
        <v>147</v>
      </c>
      <c r="I311" s="100" t="str">
        <f>VLOOKUP(L311,InterfaceCards,2,FALSE)</f>
        <v>N2</v>
      </c>
      <c r="J311" s="39" t="str">
        <f>VLOOKUP(I311,'REF - Interface Cards'!$F$2:$G$11,2,FALSE)</f>
        <v>CB3</v>
      </c>
      <c r="K311" s="267">
        <f>VLOOKUP(L311,InterfaceCards,3,FALSE)</f>
        <v>5</v>
      </c>
      <c r="L311" s="99" t="s">
        <v>510</v>
      </c>
      <c r="M311" s="99">
        <v>6</v>
      </c>
      <c r="N311" s="75" t="s">
        <v>129</v>
      </c>
      <c r="O311" s="99" t="s">
        <v>313</v>
      </c>
      <c r="P311" s="99" t="s">
        <v>313</v>
      </c>
      <c r="Q311" s="99" t="s">
        <v>338</v>
      </c>
      <c r="R311" s="119" t="s">
        <v>178</v>
      </c>
      <c r="S311" s="119"/>
      <c r="T311" s="100"/>
      <c r="U311" s="205"/>
      <c r="V311" s="205" t="b">
        <v>0</v>
      </c>
      <c r="W311" s="115" t="str">
        <f>CONCATENATE(L311,":",N311)</f>
        <v>AI15:05</v>
      </c>
      <c r="X311" s="40" t="str">
        <f ca="1">IFERROR(__xludf.DUMMYFUNCTION("VLOOKUP($D475,IMPORTRANGE(""1F5N2lheBqU_ssv2fEg7XSiyl0_Jtf24RQubw3IWp7fc"",""'LC-2 BOM'!C2:AF1000""),X$1,FALSE)"),"04C706")</f>
        <v>04C706</v>
      </c>
      <c r="Y311" s="40" t="str">
        <f ca="1">IFERROR(__xludf.DUMMYFUNCTION("VLOOKUP($D480,IMPORTRANGE(""1F5N2lheBqU_ssv2fEg7XSiyl0_Jtf24RQubw3IWp7fc"",""'LC-2 BOM'!C2:AF900""),Y$1,FALSE)"),"Pressure Transducer")</f>
        <v>Pressure Transducer</v>
      </c>
      <c r="Z311" s="40" t="str">
        <f ca="1">IFERROR(__xludf.DUMMYFUNCTION("VLOOKUP($D480,IMPORTRANGE(""1F5N2lheBqU_ssv2fEg7XSiyl0_Jtf24RQubw3IWp7fc"",""'LC-2 BOM'!C2:AF900""),Y$1,FALSE)"),"Pressure Transducer")</f>
        <v>Pressure Transducer</v>
      </c>
      <c r="AA311" s="40" t="str">
        <f ca="1">IFERROR(__xludf.DUMMYFUNCTION("VLOOKUP($D480,IMPORTRANGE(""1F5N2lheBqU_ssv2fEg7XSiyl0_Jtf24RQubw3IWp7fc"",""'LC-2 BOM'!C2:AF900""),Y$1,FALSE)"),"Pressure Transducer")</f>
        <v>Pressure Transducer</v>
      </c>
      <c r="AB311" s="40" t="str">
        <f ca="1">IFERROR(__xludf.DUMMYFUNCTION("VLOOKUP($D480,IMPORTRANGE(""1F5N2lheBqU_ssv2fEg7XSiyl0_Jtf24RQubw3IWp7fc"",""'LC-2 BOM'!C2:AF1000""),AB$1,FALSE)"),"WFF LC-2 Gaseous Oxygen (GOX) - MP-106")</f>
        <v>WFF LC-2 Gaseous Oxygen (GOX) - MP-106</v>
      </c>
      <c r="AC311" s="40" t="str">
        <f ca="1">IFERROR(__xludf.DUMMYFUNCTION("VLOOKUP($D480,IMPORTRANGE(""1F5N2lheBqU_ssv2fEg7XSiyl0_Jtf24RQubw3IWp7fc"",""'LC-2 BOM'!C2:AF1000""),AB$1,FALSE)"),"WFF LC-2 Gaseous Oxygen (GOX) - MP-106")</f>
        <v>WFF LC-2 Gaseous Oxygen (GOX) - MP-106</v>
      </c>
      <c r="AD311" s="40" t="str">
        <f ca="1">IFERROR(__xludf.DUMMYFUNCTION("VLOOKUP($D480,IMPORTRANGE(""1F5N2lheBqU_ssv2fEg7XSiyl0_Jtf24RQubw3IWp7fc"",""'LC-2 BOM'!C2:AF1000""),AB$1,FALSE)"),"WFF LC-2 Gaseous Oxygen (GOX) - MP-106")</f>
        <v>WFF LC-2 Gaseous Oxygen (GOX) - MP-106</v>
      </c>
      <c r="AE311" s="40" t="str">
        <f ca="1">IFERROR(__xludf.DUMMYFUNCTION("VLOOKUP($D480,IMPORTRANGE(""1F5N2lheBqU_ssv2fEg7XSiyl0_Jtf24RQubw3IWp7fc"",""'LC-2 BOM'!C2:AF1000""),AB$1,FALSE)"),"WFF LC-2 Gaseous Oxygen (GOX) - MP-106")</f>
        <v>WFF LC-2 Gaseous Oxygen (GOX) - MP-106</v>
      </c>
      <c r="AF311" s="40" t="str">
        <f ca="1">IFERROR(__xludf.DUMMYFUNCTION("VLOOKUP($D480,IMPORTRANGE(""1F5N2lheBqU_ssv2fEg7XSiyl0_Jtf24RQubw3IWp7fc"",""'LC-2 BOM'!C2:AF1000""),AB$1,FALSE)"),"WFF LC-2 Gaseous Oxygen (GOX) - MP-106")</f>
        <v>WFF LC-2 Gaseous Oxygen (GOX) - MP-106</v>
      </c>
      <c r="AG311" s="40" t="str">
        <f ca="1">IFERROR(__xludf.DUMMYFUNCTION("VLOOKUP($D480,IMPORTRANGE(""1F5N2lheBqU_ssv2fEg7XSiyl0_Jtf24RQubw3IWp7fc"",""'LC-2 BOM'!C2:AF1000""),AB$1,FALSE)"),"WFF LC-2 Gaseous Oxygen (GOX) - MP-106")</f>
        <v>WFF LC-2 Gaseous Oxygen (GOX) - MP-106</v>
      </c>
      <c r="AH311" s="40" t="str">
        <f ca="1">IFERROR(__xludf.DUMMYFUNCTION("VLOOKUP($D480,IMPORTRANGE(""1F5N2lheBqU_ssv2fEg7XSiyl0_Jtf24RQubw3IWp7fc"",""'LC-2 BOM'!C2:AF1000""),AB$1,FALSE)"),"WFF LC-2 Gaseous Oxygen (GOX) - MP-106")</f>
        <v>WFF LC-2 Gaseous Oxygen (GOX) - MP-106</v>
      </c>
      <c r="AI311" s="40" t="str">
        <f ca="1">IFERROR(__xludf.DUMMYFUNCTION("VLOOKUP($D480,IMPORTRANGE(""1F5N2lheBqU_ssv2fEg7XSiyl0_Jtf24RQubw3IWp7fc"",""'LC-2 BOM'!C2:AF1000""),AB$1,FALSE)"),"WFF LC-2 Gaseous Oxygen (GOX) - MP-106")</f>
        <v>WFF LC-2 Gaseous Oxygen (GOX) - MP-106</v>
      </c>
      <c r="AJ311" s="40" t="str">
        <f ca="1">IFERROR(__xludf.DUMMYFUNCTION("VLOOKUP($D480,IMPORTRANGE(""1F5N2lheBqU_ssv2fEg7XSiyl0_Jtf24RQubw3IWp7fc"",""'LC-2 BOM'!C2:AF1000""),AB$1,FALSE)"),"WFF LC-2 Gaseous Oxygen (GOX) - MP-106")</f>
        <v>WFF LC-2 Gaseous Oxygen (GOX) - MP-106</v>
      </c>
      <c r="AK311" s="40" t="str">
        <f ca="1">IFERROR(__xludf.DUMMYFUNCTION("VLOOKUP($D480,IMPORTRANGE(""1F5N2lheBqU_ssv2fEg7XSiyl0_Jtf24RQubw3IWp7fc"",""'LC-2 BOM'!C2:AF1000""),AB$1,FALSE)"),"WFF LC-2 Gaseous Oxygen (GOX) - MP-106")</f>
        <v>WFF LC-2 Gaseous Oxygen (GOX) - MP-106</v>
      </c>
      <c r="AL311" s="40" t="str">
        <f ca="1">IFERROR(__xludf.DUMMYFUNCTION("VLOOKUP($D480,IMPORTRANGE(""1F5N2lheBqU_ssv2fEg7XSiyl0_Jtf24RQubw3IWp7fc"",""'LC-2 BOM'!C2:AF1000""),AB$1,FALSE)"),"WFF LC-2 Gaseous Oxygen (GOX) - MP-106")</f>
        <v>WFF LC-2 Gaseous Oxygen (GOX) - MP-106</v>
      </c>
      <c r="AM311" s="40" t="str">
        <f ca="1">IFERROR(__xludf.DUMMYFUNCTION("VLOOKUP($D480,IMPORTRANGE(""1F5N2lheBqU_ssv2fEg7XSiyl0_Jtf24RQubw3IWp7fc"",""'LC-2 BOM'!C2:AF1000""),AB$1,FALSE)"),"WFF LC-2 Gaseous Oxygen (GOX) - MP-106")</f>
        <v>WFF LC-2 Gaseous Oxygen (GOX) - MP-106</v>
      </c>
      <c r="AN311" s="40" t="str">
        <f ca="1">IFERROR(__xludf.DUMMYFUNCTION("VLOOKUP($D480,IMPORTRANGE(""1F5N2lheBqU_ssv2fEg7XSiyl0_Jtf24RQubw3IWp7fc"",""'LC-2 BOM'!C2:AF1000""),AB$1,FALSE)"),"WFF LC-2 Gaseous Oxygen (GOX) - MP-106")</f>
        <v>WFF LC-2 Gaseous Oxygen (GOX) - MP-106</v>
      </c>
      <c r="AO311" s="40" t="str">
        <f ca="1">IFERROR(__xludf.DUMMYFUNCTION("VLOOKUP($D480,IMPORTRANGE(""1F5N2lheBqU_ssv2fEg7XSiyl0_Jtf24RQubw3IWp7fc"",""'LC-2 BOM'!C2:AF1000""),AB$1,FALSE)"),"WFF LC-2 Gaseous Oxygen (GOX) - MP-106")</f>
        <v>WFF LC-2 Gaseous Oxygen (GOX) - MP-106</v>
      </c>
      <c r="AP311" s="40" t="str">
        <f ca="1">IFERROR(__xludf.DUMMYFUNCTION("VLOOKUP($D480,IMPORTRANGE(""1F5N2lheBqU_ssv2fEg7XSiyl0_Jtf24RQubw3IWp7fc"",""'LC-2 BOM'!C2:AF1000""),AB$1,FALSE)"),"WFF LC-2 Gaseous Oxygen (GOX) - MP-106")</f>
        <v>WFF LC-2 Gaseous Oxygen (GOX) - MP-106</v>
      </c>
      <c r="AQ311" s="40" t="str">
        <f ca="1">IFERROR(__xludf.DUMMYFUNCTION("VLOOKUP($D480,IMPORTRANGE(""1F5N2lheBqU_ssv2fEg7XSiyl0_Jtf24RQubw3IWp7fc"",""'LC-2 BOM'!C2:AF1000""),AB$1,FALSE)"),"WFF LC-2 Gaseous Oxygen (GOX) - MP-106")</f>
        <v>WFF LC-2 Gaseous Oxygen (GOX) - MP-106</v>
      </c>
      <c r="AR311" s="40" t="str">
        <f ca="1">IFERROR(__xludf.DUMMYFUNCTION("VLOOKUP($D480,IMPORTRANGE(""1F5N2lheBqU_ssv2fEg7XSiyl0_Jtf24RQubw3IWp7fc"",""'LC-2 BOM'!C2:AF1000""),AB$1,FALSE)"),"WFF LC-2 Gaseous Oxygen (GOX) - MP-106")</f>
        <v>WFF LC-2 Gaseous Oxygen (GOX) - MP-106</v>
      </c>
      <c r="AS311" s="40" t="str">
        <f ca="1">IFERROR(__xludf.DUMMYFUNCTION("VLOOKUP($D480,IMPORTRANGE(""1F5N2lheBqU_ssv2fEg7XSiyl0_Jtf24RQubw3IWp7fc"",""'LC-2 BOM'!C2:AF1000""),AB$1,FALSE)"),"WFF LC-2 Gaseous Oxygen (GOX) - MP-106")</f>
        <v>WFF LC-2 Gaseous Oxygen (GOX) - MP-106</v>
      </c>
      <c r="AT311" s="40" t="str">
        <f ca="1">IFERROR(__xludf.DUMMYFUNCTION("VLOOKUP($D480,IMPORTRANGE(""1F5N2lheBqU_ssv2fEg7XSiyl0_Jtf24RQubw3IWp7fc"",""'LC-2 BOM'!C2:AF1000""),AB$1,FALSE)"),"WFF LC-2 Gaseous Oxygen (GOX) - MP-106")</f>
        <v>WFF LC-2 Gaseous Oxygen (GOX) - MP-106</v>
      </c>
      <c r="AU311" s="40" t="str">
        <f ca="1">IFERROR(__xludf.DUMMYFUNCTION("VLOOKUP($D480,IMPORTRANGE(""1F5N2lheBqU_ssv2fEg7XSiyl0_Jtf24RQubw3IWp7fc"",""'LC-2 BOM'!C2:AF1000""),AB$1,FALSE)"),"WFF LC-2 Gaseous Oxygen (GOX) - MP-106")</f>
        <v>WFF LC-2 Gaseous Oxygen (GOX) - MP-106</v>
      </c>
      <c r="AV311" s="40" t="str">
        <f ca="1">IFERROR(__xludf.DUMMYFUNCTION("VLOOKUP($D480,IMPORTRANGE(""1F5N2lheBqU_ssv2fEg7XSiyl0_Jtf24RQubw3IWp7fc"",""'LC-2 BOM'!C2:AF1000""),AB$1,FALSE)"),"WFF LC-2 Gaseous Oxygen (GOX) - MP-106")</f>
        <v>WFF LC-2 Gaseous Oxygen (GOX) - MP-106</v>
      </c>
      <c r="AW311" s="40" t="str">
        <f ca="1">IFERROR(__xludf.DUMMYFUNCTION("VLOOKUP($D480,IMPORTRANGE(""1F5N2lheBqU_ssv2fEg7XSiyl0_Jtf24RQubw3IWp7fc"",""'LC-2 BOM'!C2:AF1000""),AB$1,FALSE)"),"WFF LC-2 Gaseous Oxygen (GOX) - MP-106")</f>
        <v>WFF LC-2 Gaseous Oxygen (GOX) - MP-106</v>
      </c>
      <c r="AX311" s="40" t="str">
        <f ca="1">IFERROR(__xludf.DUMMYFUNCTION("VLOOKUP($D480,IMPORTRANGE(""1F5N2lheBqU_ssv2fEg7XSiyl0_Jtf24RQubw3IWp7fc"",""'LC-2 BOM'!C2:AF1000""),AB$1,FALSE)"),"WFF LC-2 Gaseous Oxygen (GOX) - MP-106")</f>
        <v>WFF LC-2 Gaseous Oxygen (GOX) - MP-106</v>
      </c>
      <c r="AY311" s="40" t="str">
        <f ca="1">IFERROR(__xludf.DUMMYFUNCTION("VLOOKUP($D480,IMPORTRANGE(""1F5N2lheBqU_ssv2fEg7XSiyl0_Jtf24RQubw3IWp7fc"",""'LC-2 BOM'!C2:AF1000""),AB$1,FALSE)"),"WFF LC-2 Gaseous Oxygen (GOX) - MP-106")</f>
        <v>WFF LC-2 Gaseous Oxygen (GOX) - MP-106</v>
      </c>
      <c r="AZ311" s="40" t="str">
        <f ca="1">IFERROR(__xludf.DUMMYFUNCTION("VLOOKUP($D480,IMPORTRANGE(""1F5N2lheBqU_ssv2fEg7XSiyl0_Jtf24RQubw3IWp7fc"",""'LC-2 BOM'!C2:AF1000""),AB$1,FALSE)"),"WFF LC-2 Gaseous Oxygen (GOX) - MP-106")</f>
        <v>WFF LC-2 Gaseous Oxygen (GOX) - MP-106</v>
      </c>
      <c r="BA311" s="40" t="str">
        <f ca="1">IFERROR(__xludf.DUMMYFUNCTION("VLOOKUP($D480,IMPORTRANGE(""1F5N2lheBqU_ssv2fEg7XSiyl0_Jtf24RQubw3IWp7fc"",""'LC-2 BOM'!C2:AF1000""),AB$1,FALSE)"),"WFF LC-2 Gaseous Oxygen (GOX) - MP-106")</f>
        <v>WFF LC-2 Gaseous Oxygen (GOX) - MP-106</v>
      </c>
    </row>
    <row r="312" spans="1:53" ht="15">
      <c r="A312" s="158" t="str">
        <f>CONCATENATE(VLOOKUP(E312,Systems,2,FALSE),"-",VLOOKUP(F312,Subsystems,2,FALSE),"-",VLOOKUP(G312,Components,2,FALSE),"-",VLOOKUP(R312,Metrics,2,FALSE),"-",B312)</f>
        <v>BP-PRG-PRS-Ps-423</v>
      </c>
      <c r="B312" s="287">
        <v>423</v>
      </c>
      <c r="C312" s="13" t="s">
        <v>780</v>
      </c>
      <c r="D312" s="177" t="s">
        <v>781</v>
      </c>
      <c r="E312" s="99" t="s">
        <v>782</v>
      </c>
      <c r="F312" s="99" t="s">
        <v>572</v>
      </c>
      <c r="G312" s="13" t="s">
        <v>177</v>
      </c>
      <c r="H312" s="13" t="s">
        <v>147</v>
      </c>
      <c r="I312" s="100" t="str">
        <f>VLOOKUP(L312,InterfaceCards,2,FALSE)</f>
        <v>N2</v>
      </c>
      <c r="J312" s="39" t="str">
        <f>VLOOKUP(I312,'REF - Interface Cards'!$F$2:$G$11,2,FALSE)</f>
        <v>CB3</v>
      </c>
      <c r="K312" s="100">
        <f>VLOOKUP(L312,InterfaceCards,3,FALSE)</f>
        <v>3</v>
      </c>
      <c r="L312" s="110" t="s">
        <v>315</v>
      </c>
      <c r="M312" s="110">
        <v>12</v>
      </c>
      <c r="N312" s="200" t="s">
        <v>111</v>
      </c>
      <c r="O312" s="99" t="s">
        <v>313</v>
      </c>
      <c r="P312" s="205"/>
      <c r="Q312" s="99" t="s">
        <v>338</v>
      </c>
      <c r="R312" s="268" t="s">
        <v>178</v>
      </c>
      <c r="S312" s="119" t="s">
        <v>710</v>
      </c>
      <c r="T312" s="205"/>
      <c r="U312" s="205"/>
      <c r="V312" s="205" t="b">
        <v>0</v>
      </c>
      <c r="W312" s="115" t="str">
        <f>CONCATENATE(L312,":",N312)</f>
        <v>AI4:09</v>
      </c>
      <c r="X312" s="40" t="str">
        <f ca="1">IFERROR(__xludf.DUMMYFUNCTION("VLOOKUP($D119,IMPORTRANGE(""1F5N2lheBqU_ssv2fEg7XSiyl0_Jtf24RQubw3IWp7fc"",""'LC-2 BOM'!C2:AF1000""),X$1,FALSE)"),"05C360")</f>
        <v>05C360</v>
      </c>
      <c r="Y312" s="40" t="str">
        <f ca="1">IFERROR(__xludf.DUMMYFUNCTION("VLOOKUP($D466,IMPORTRANGE(""1F5N2lheBqU_ssv2fEg7XSiyl0_Jtf24RQubw3IWp7fc"",""'LC-2 BOM'!C2:AF900""),Y$1,FALSE)"),"Differential Pressure Transducer")</f>
        <v>Differential Pressure Transducer</v>
      </c>
      <c r="Z312" s="40" t="str">
        <f ca="1">IFERROR(__xludf.DUMMYFUNCTION("VLOOKUP($D466,IMPORTRANGE(""1F5N2lheBqU_ssv2fEg7XSiyl0_Jtf24RQubw3IWp7fc"",""'LC-2 BOM'!C2:AF900""),Y$1,FALSE)"),"Differential Pressure Transducer")</f>
        <v>Differential Pressure Transducer</v>
      </c>
      <c r="AA312" s="40" t="str">
        <f ca="1">IFERROR(__xludf.DUMMYFUNCTION("VLOOKUP($D466,IMPORTRANGE(""1F5N2lheBqU_ssv2fEg7XSiyl0_Jtf24RQubw3IWp7fc"",""'LC-2 BOM'!C2:AF900""),Y$1,FALSE)"),"Differential Pressure Transducer")</f>
        <v>Differential Pressure Transducer</v>
      </c>
      <c r="AB312" s="40" t="str">
        <f ca="1">IFERROR(__xludf.DUMMYFUNCTION("VLOOKUP($D466,IMPORTRANGE(""1F5N2lheBqU_ssv2fEg7XSiyl0_Jtf24RQubw3IWp7fc"",""'LC-2 BOM'!C2:AF1000""),AB$1,FALSE)"),"N/A")</f>
        <v>N/A</v>
      </c>
      <c r="AC312" s="40" t="str">
        <f ca="1">IFERROR(__xludf.DUMMYFUNCTION("VLOOKUP($D466,IMPORTRANGE(""1F5N2lheBqU_ssv2fEg7XSiyl0_Jtf24RQubw3IWp7fc"",""'LC-2 BOM'!C2:AF1000""),AB$1,FALSE)"),"N/A")</f>
        <v>N/A</v>
      </c>
      <c r="AD312" s="40" t="str">
        <f ca="1">IFERROR(__xludf.DUMMYFUNCTION("VLOOKUP($D466,IMPORTRANGE(""1F5N2lheBqU_ssv2fEg7XSiyl0_Jtf24RQubw3IWp7fc"",""'LC-2 BOM'!C2:AF1000""),AB$1,FALSE)"),"N/A")</f>
        <v>N/A</v>
      </c>
      <c r="AE312" s="40" t="str">
        <f ca="1">IFERROR(__xludf.DUMMYFUNCTION("VLOOKUP($D466,IMPORTRANGE(""1F5N2lheBqU_ssv2fEg7XSiyl0_Jtf24RQubw3IWp7fc"",""'LC-2 BOM'!C2:AF1000""),AB$1,FALSE)"),"N/A")</f>
        <v>N/A</v>
      </c>
      <c r="AF312" s="40" t="str">
        <f ca="1">IFERROR(__xludf.DUMMYFUNCTION("VLOOKUP($D466,IMPORTRANGE(""1F5N2lheBqU_ssv2fEg7XSiyl0_Jtf24RQubw3IWp7fc"",""'LC-2 BOM'!C2:AF1000""),AB$1,FALSE)"),"N/A")</f>
        <v>N/A</v>
      </c>
      <c r="AG312" s="40" t="str">
        <f ca="1">IFERROR(__xludf.DUMMYFUNCTION("VLOOKUP($D466,IMPORTRANGE(""1F5N2lheBqU_ssv2fEg7XSiyl0_Jtf24RQubw3IWp7fc"",""'LC-2 BOM'!C2:AF1000""),AB$1,FALSE)"),"N/A")</f>
        <v>N/A</v>
      </c>
      <c r="AH312" s="40" t="str">
        <f ca="1">IFERROR(__xludf.DUMMYFUNCTION("VLOOKUP($D466,IMPORTRANGE(""1F5N2lheBqU_ssv2fEg7XSiyl0_Jtf24RQubw3IWp7fc"",""'LC-2 BOM'!C2:AF1000""),AB$1,FALSE)"),"N/A")</f>
        <v>N/A</v>
      </c>
      <c r="AI312" s="40" t="str">
        <f ca="1">IFERROR(__xludf.DUMMYFUNCTION("VLOOKUP($D466,IMPORTRANGE(""1F5N2lheBqU_ssv2fEg7XSiyl0_Jtf24RQubw3IWp7fc"",""'LC-2 BOM'!C2:AF1000""),AB$1,FALSE)"),"N/A")</f>
        <v>N/A</v>
      </c>
      <c r="AJ312" s="40" t="str">
        <f ca="1">IFERROR(__xludf.DUMMYFUNCTION("VLOOKUP($D466,IMPORTRANGE(""1F5N2lheBqU_ssv2fEg7XSiyl0_Jtf24RQubw3IWp7fc"",""'LC-2 BOM'!C2:AF1000""),AB$1,FALSE)"),"N/A")</f>
        <v>N/A</v>
      </c>
      <c r="AK312" s="40" t="str">
        <f ca="1">IFERROR(__xludf.DUMMYFUNCTION("VLOOKUP($D466,IMPORTRANGE(""1F5N2lheBqU_ssv2fEg7XSiyl0_Jtf24RQubw3IWp7fc"",""'LC-2 BOM'!C2:AF1000""),AB$1,FALSE)"),"N/A")</f>
        <v>N/A</v>
      </c>
      <c r="AL312" s="40" t="str">
        <f ca="1">IFERROR(__xludf.DUMMYFUNCTION("VLOOKUP($D466,IMPORTRANGE(""1F5N2lheBqU_ssv2fEg7XSiyl0_Jtf24RQubw3IWp7fc"",""'LC-2 BOM'!C2:AF1000""),AB$1,FALSE)"),"N/A")</f>
        <v>N/A</v>
      </c>
      <c r="AM312" s="40" t="str">
        <f ca="1">IFERROR(__xludf.DUMMYFUNCTION("VLOOKUP($D466,IMPORTRANGE(""1F5N2lheBqU_ssv2fEg7XSiyl0_Jtf24RQubw3IWp7fc"",""'LC-2 BOM'!C2:AF1000""),AB$1,FALSE)"),"N/A")</f>
        <v>N/A</v>
      </c>
      <c r="AN312" s="40" t="str">
        <f ca="1">IFERROR(__xludf.DUMMYFUNCTION("VLOOKUP($D466,IMPORTRANGE(""1F5N2lheBqU_ssv2fEg7XSiyl0_Jtf24RQubw3IWp7fc"",""'LC-2 BOM'!C2:AF1000""),AB$1,FALSE)"),"N/A")</f>
        <v>N/A</v>
      </c>
      <c r="AO312" s="40" t="str">
        <f ca="1">IFERROR(__xludf.DUMMYFUNCTION("VLOOKUP($D466,IMPORTRANGE(""1F5N2lheBqU_ssv2fEg7XSiyl0_Jtf24RQubw3IWp7fc"",""'LC-2 BOM'!C2:AF1000""),AB$1,FALSE)"),"N/A")</f>
        <v>N/A</v>
      </c>
      <c r="AP312" s="40" t="str">
        <f ca="1">IFERROR(__xludf.DUMMYFUNCTION("VLOOKUP($D466,IMPORTRANGE(""1F5N2lheBqU_ssv2fEg7XSiyl0_Jtf24RQubw3IWp7fc"",""'LC-2 BOM'!C2:AF1000""),AB$1,FALSE)"),"N/A")</f>
        <v>N/A</v>
      </c>
      <c r="AQ312" s="40" t="str">
        <f ca="1">IFERROR(__xludf.DUMMYFUNCTION("VLOOKUP($D466,IMPORTRANGE(""1F5N2lheBqU_ssv2fEg7XSiyl0_Jtf24RQubw3IWp7fc"",""'LC-2 BOM'!C2:AF1000""),AB$1,FALSE)"),"N/A")</f>
        <v>N/A</v>
      </c>
      <c r="AR312" s="40" t="str">
        <f ca="1">IFERROR(__xludf.DUMMYFUNCTION("VLOOKUP($D466,IMPORTRANGE(""1F5N2lheBqU_ssv2fEg7XSiyl0_Jtf24RQubw3IWp7fc"",""'LC-2 BOM'!C2:AF1000""),AB$1,FALSE)"),"N/A")</f>
        <v>N/A</v>
      </c>
      <c r="AS312" s="40" t="str">
        <f ca="1">IFERROR(__xludf.DUMMYFUNCTION("VLOOKUP($D466,IMPORTRANGE(""1F5N2lheBqU_ssv2fEg7XSiyl0_Jtf24RQubw3IWp7fc"",""'LC-2 BOM'!C2:AF1000""),AB$1,FALSE)"),"N/A")</f>
        <v>N/A</v>
      </c>
      <c r="AT312" s="40" t="str">
        <f ca="1">IFERROR(__xludf.DUMMYFUNCTION("VLOOKUP($D466,IMPORTRANGE(""1F5N2lheBqU_ssv2fEg7XSiyl0_Jtf24RQubw3IWp7fc"",""'LC-2 BOM'!C2:AF1000""),AB$1,FALSE)"),"N/A")</f>
        <v>N/A</v>
      </c>
      <c r="AU312" s="40" t="str">
        <f ca="1">IFERROR(__xludf.DUMMYFUNCTION("VLOOKUP($D466,IMPORTRANGE(""1F5N2lheBqU_ssv2fEg7XSiyl0_Jtf24RQubw3IWp7fc"",""'LC-2 BOM'!C2:AF1000""),AB$1,FALSE)"),"N/A")</f>
        <v>N/A</v>
      </c>
      <c r="AV312" s="40" t="str">
        <f ca="1">IFERROR(__xludf.DUMMYFUNCTION("VLOOKUP($D466,IMPORTRANGE(""1F5N2lheBqU_ssv2fEg7XSiyl0_Jtf24RQubw3IWp7fc"",""'LC-2 BOM'!C2:AF1000""),AB$1,FALSE)"),"N/A")</f>
        <v>N/A</v>
      </c>
      <c r="AW312" s="40" t="str">
        <f ca="1">IFERROR(__xludf.DUMMYFUNCTION("VLOOKUP($D466,IMPORTRANGE(""1F5N2lheBqU_ssv2fEg7XSiyl0_Jtf24RQubw3IWp7fc"",""'LC-2 BOM'!C2:AF1000""),AB$1,FALSE)"),"N/A")</f>
        <v>N/A</v>
      </c>
      <c r="AX312" s="40" t="str">
        <f ca="1">IFERROR(__xludf.DUMMYFUNCTION("VLOOKUP($D466,IMPORTRANGE(""1F5N2lheBqU_ssv2fEg7XSiyl0_Jtf24RQubw3IWp7fc"",""'LC-2 BOM'!C2:AF1000""),AB$1,FALSE)"),"N/A")</f>
        <v>N/A</v>
      </c>
      <c r="AY312" s="40" t="str">
        <f ca="1">IFERROR(__xludf.DUMMYFUNCTION("VLOOKUP($D466,IMPORTRANGE(""1F5N2lheBqU_ssv2fEg7XSiyl0_Jtf24RQubw3IWp7fc"",""'LC-2 BOM'!C2:AF1000""),AB$1,FALSE)"),"N/A")</f>
        <v>N/A</v>
      </c>
      <c r="AZ312" s="40" t="str">
        <f ca="1">IFERROR(__xludf.DUMMYFUNCTION("VLOOKUP($D466,IMPORTRANGE(""1F5N2lheBqU_ssv2fEg7XSiyl0_Jtf24RQubw3IWp7fc"",""'LC-2 BOM'!C2:AF1000""),AB$1,FALSE)"),"N/A")</f>
        <v>N/A</v>
      </c>
      <c r="BA312" s="40" t="str">
        <f ca="1">IFERROR(__xludf.DUMMYFUNCTION("VLOOKUP($D466,IMPORTRANGE(""1F5N2lheBqU_ssv2fEg7XSiyl0_Jtf24RQubw3IWp7fc"",""'LC-2 BOM'!C2:AF1000""),AB$1,FALSE)"),"N/A")</f>
        <v>N/A</v>
      </c>
    </row>
    <row r="313" spans="1:53" ht="15">
      <c r="A313" s="158" t="str">
        <f>CONCATENATE(VLOOKUP(E313,Systems,2,FALSE),"-",VLOOKUP(F313,Subsystems,2,FALSE),"-",VLOOKUP(G313,Components,2,FALSE),"-",VLOOKUP(R313,Metrics,2,FALSE),"-",B313)</f>
        <v>BP-PRG-PRS-Ps-424</v>
      </c>
      <c r="B313" s="287">
        <v>424</v>
      </c>
      <c r="C313" s="13" t="s">
        <v>783</v>
      </c>
      <c r="D313" s="177" t="s">
        <v>784</v>
      </c>
      <c r="E313" s="99" t="s">
        <v>782</v>
      </c>
      <c r="F313" s="99" t="s">
        <v>572</v>
      </c>
      <c r="G313" s="13" t="s">
        <v>177</v>
      </c>
      <c r="H313" s="13" t="s">
        <v>147</v>
      </c>
      <c r="I313" s="100" t="str">
        <f>VLOOKUP(L313,InterfaceCards,2,FALSE)</f>
        <v>N3</v>
      </c>
      <c r="J313" s="39" t="str">
        <f>VLOOKUP(I313,'REF - Interface Cards'!$F$2:$G$11,2,FALSE)</f>
        <v>CB4</v>
      </c>
      <c r="K313" s="100">
        <f>VLOOKUP(L313,InterfaceCards,3,FALSE)</f>
        <v>2</v>
      </c>
      <c r="L313" s="110" t="s">
        <v>785</v>
      </c>
      <c r="M313" s="110">
        <v>17</v>
      </c>
      <c r="N313" s="200">
        <v>14</v>
      </c>
      <c r="O313" s="99" t="s">
        <v>313</v>
      </c>
      <c r="P313" s="205"/>
      <c r="Q313" s="99" t="s">
        <v>521</v>
      </c>
      <c r="R313" s="268" t="s">
        <v>178</v>
      </c>
      <c r="S313" s="119" t="s">
        <v>710</v>
      </c>
      <c r="T313" s="205"/>
      <c r="U313" s="205"/>
      <c r="V313" s="205" t="b">
        <v>0</v>
      </c>
      <c r="W313" s="115" t="str">
        <f>CONCATENATE(L313,":",N313)</f>
        <v>AI5:14</v>
      </c>
      <c r="X313" s="40" t="str">
        <f ca="1">IFERROR(__xludf.DUMMYFUNCTION("VLOOKUP($D475,IMPORTRANGE(""1F5N2lheBqU_ssv2fEg7XSiyl0_Jtf24RQubw3IWp7fc"",""'LC-2 BOM'!C2:AF1000""),X$1,FALSE)"),"04C706")</f>
        <v>04C706</v>
      </c>
      <c r="Y313" s="40" t="str">
        <f ca="1">IFERROR(__xludf.DUMMYFUNCTION("VLOOKUP($D520,IMPORTRANGE(""1F5N2lheBqU_ssv2fEg7XSiyl0_Jtf24RQubw3IWp7fc"",""'LC-2 BOM'!C2:AF900""),Y$1,FALSE)"),"Differential Pressure Transducer")</f>
        <v>Differential Pressure Transducer</v>
      </c>
      <c r="Z313" s="40" t="str">
        <f ca="1">IFERROR(__xludf.DUMMYFUNCTION("VLOOKUP($D520,IMPORTRANGE(""1F5N2lheBqU_ssv2fEg7XSiyl0_Jtf24RQubw3IWp7fc"",""'LC-2 BOM'!C2:AF900""),Y$1,FALSE)"),"Differential Pressure Transducer")</f>
        <v>Differential Pressure Transducer</v>
      </c>
      <c r="AA313" s="40" t="str">
        <f ca="1">IFERROR(__xludf.DUMMYFUNCTION("VLOOKUP($D520,IMPORTRANGE(""1F5N2lheBqU_ssv2fEg7XSiyl0_Jtf24RQubw3IWp7fc"",""'LC-2 BOM'!C2:AF900""),Y$1,FALSE)"),"Differential Pressure Transducer")</f>
        <v>Differential Pressure Transducer</v>
      </c>
      <c r="AB313" s="40" t="str">
        <f ca="1">IFERROR(__xludf.DUMMYFUNCTION("VLOOKUP($D520,IMPORTRANGE(""1F5N2lheBqU_ssv2fEg7XSiyl0_Jtf24RQubw3IWp7fc"",""'LC-2 BOM'!C2:AF1000""),AB$1,FALSE)"),"N/A")</f>
        <v>N/A</v>
      </c>
      <c r="AC313" s="40" t="str">
        <f ca="1">IFERROR(__xludf.DUMMYFUNCTION("VLOOKUP($D520,IMPORTRANGE(""1F5N2lheBqU_ssv2fEg7XSiyl0_Jtf24RQubw3IWp7fc"",""'LC-2 BOM'!C2:AF1000""),AB$1,FALSE)"),"N/A")</f>
        <v>N/A</v>
      </c>
      <c r="AD313" s="40" t="str">
        <f ca="1">IFERROR(__xludf.DUMMYFUNCTION("VLOOKUP($D520,IMPORTRANGE(""1F5N2lheBqU_ssv2fEg7XSiyl0_Jtf24RQubw3IWp7fc"",""'LC-2 BOM'!C2:AF1000""),AB$1,FALSE)"),"N/A")</f>
        <v>N/A</v>
      </c>
      <c r="AE313" s="40" t="str">
        <f ca="1">IFERROR(__xludf.DUMMYFUNCTION("VLOOKUP($D520,IMPORTRANGE(""1F5N2lheBqU_ssv2fEg7XSiyl0_Jtf24RQubw3IWp7fc"",""'LC-2 BOM'!C2:AF1000""),AB$1,FALSE)"),"N/A")</f>
        <v>N/A</v>
      </c>
      <c r="AF313" s="40" t="str">
        <f ca="1">IFERROR(__xludf.DUMMYFUNCTION("VLOOKUP($D520,IMPORTRANGE(""1F5N2lheBqU_ssv2fEg7XSiyl0_Jtf24RQubw3IWp7fc"",""'LC-2 BOM'!C2:AF1000""),AB$1,FALSE)"),"N/A")</f>
        <v>N/A</v>
      </c>
      <c r="AG313" s="40" t="str">
        <f ca="1">IFERROR(__xludf.DUMMYFUNCTION("VLOOKUP($D520,IMPORTRANGE(""1F5N2lheBqU_ssv2fEg7XSiyl0_Jtf24RQubw3IWp7fc"",""'LC-2 BOM'!C2:AF1000""),AB$1,FALSE)"),"N/A")</f>
        <v>N/A</v>
      </c>
      <c r="AH313" s="40" t="str">
        <f ca="1">IFERROR(__xludf.DUMMYFUNCTION("VLOOKUP($D520,IMPORTRANGE(""1F5N2lheBqU_ssv2fEg7XSiyl0_Jtf24RQubw3IWp7fc"",""'LC-2 BOM'!C2:AF1000""),AB$1,FALSE)"),"N/A")</f>
        <v>N/A</v>
      </c>
      <c r="AI313" s="40" t="str">
        <f ca="1">IFERROR(__xludf.DUMMYFUNCTION("VLOOKUP($D520,IMPORTRANGE(""1F5N2lheBqU_ssv2fEg7XSiyl0_Jtf24RQubw3IWp7fc"",""'LC-2 BOM'!C2:AF1000""),AB$1,FALSE)"),"N/A")</f>
        <v>N/A</v>
      </c>
      <c r="AJ313" s="40" t="str">
        <f ca="1">IFERROR(__xludf.DUMMYFUNCTION("VLOOKUP($D520,IMPORTRANGE(""1F5N2lheBqU_ssv2fEg7XSiyl0_Jtf24RQubw3IWp7fc"",""'LC-2 BOM'!C2:AF1000""),AB$1,FALSE)"),"N/A")</f>
        <v>N/A</v>
      </c>
      <c r="AK313" s="40" t="str">
        <f ca="1">IFERROR(__xludf.DUMMYFUNCTION("VLOOKUP($D520,IMPORTRANGE(""1F5N2lheBqU_ssv2fEg7XSiyl0_Jtf24RQubw3IWp7fc"",""'LC-2 BOM'!C2:AF1000""),AB$1,FALSE)"),"N/A")</f>
        <v>N/A</v>
      </c>
      <c r="AL313" s="40" t="str">
        <f ca="1">IFERROR(__xludf.DUMMYFUNCTION("VLOOKUP($D520,IMPORTRANGE(""1F5N2lheBqU_ssv2fEg7XSiyl0_Jtf24RQubw3IWp7fc"",""'LC-2 BOM'!C2:AF1000""),AB$1,FALSE)"),"N/A")</f>
        <v>N/A</v>
      </c>
      <c r="AM313" s="40" t="str">
        <f ca="1">IFERROR(__xludf.DUMMYFUNCTION("VLOOKUP($D520,IMPORTRANGE(""1F5N2lheBqU_ssv2fEg7XSiyl0_Jtf24RQubw3IWp7fc"",""'LC-2 BOM'!C2:AF1000""),AB$1,FALSE)"),"N/A")</f>
        <v>N/A</v>
      </c>
      <c r="AN313" s="40" t="str">
        <f ca="1">IFERROR(__xludf.DUMMYFUNCTION("VLOOKUP($D520,IMPORTRANGE(""1F5N2lheBqU_ssv2fEg7XSiyl0_Jtf24RQubw3IWp7fc"",""'LC-2 BOM'!C2:AF1000""),AB$1,FALSE)"),"N/A")</f>
        <v>N/A</v>
      </c>
      <c r="AO313" s="40" t="str">
        <f ca="1">IFERROR(__xludf.DUMMYFUNCTION("VLOOKUP($D520,IMPORTRANGE(""1F5N2lheBqU_ssv2fEg7XSiyl0_Jtf24RQubw3IWp7fc"",""'LC-2 BOM'!C2:AF1000""),AB$1,FALSE)"),"N/A")</f>
        <v>N/A</v>
      </c>
      <c r="AP313" s="40" t="str">
        <f ca="1">IFERROR(__xludf.DUMMYFUNCTION("VLOOKUP($D520,IMPORTRANGE(""1F5N2lheBqU_ssv2fEg7XSiyl0_Jtf24RQubw3IWp7fc"",""'LC-2 BOM'!C2:AF1000""),AB$1,FALSE)"),"N/A")</f>
        <v>N/A</v>
      </c>
      <c r="AQ313" s="40" t="str">
        <f ca="1">IFERROR(__xludf.DUMMYFUNCTION("VLOOKUP($D520,IMPORTRANGE(""1F5N2lheBqU_ssv2fEg7XSiyl0_Jtf24RQubw3IWp7fc"",""'LC-2 BOM'!C2:AF1000""),AB$1,FALSE)"),"N/A")</f>
        <v>N/A</v>
      </c>
      <c r="AR313" s="40" t="str">
        <f ca="1">IFERROR(__xludf.DUMMYFUNCTION("VLOOKUP($D520,IMPORTRANGE(""1F5N2lheBqU_ssv2fEg7XSiyl0_Jtf24RQubw3IWp7fc"",""'LC-2 BOM'!C2:AF1000""),AB$1,FALSE)"),"N/A")</f>
        <v>N/A</v>
      </c>
      <c r="AS313" s="40" t="str">
        <f ca="1">IFERROR(__xludf.DUMMYFUNCTION("VLOOKUP($D520,IMPORTRANGE(""1F5N2lheBqU_ssv2fEg7XSiyl0_Jtf24RQubw3IWp7fc"",""'LC-2 BOM'!C2:AF1000""),AB$1,FALSE)"),"N/A")</f>
        <v>N/A</v>
      </c>
      <c r="AT313" s="40" t="str">
        <f ca="1">IFERROR(__xludf.DUMMYFUNCTION("VLOOKUP($D520,IMPORTRANGE(""1F5N2lheBqU_ssv2fEg7XSiyl0_Jtf24RQubw3IWp7fc"",""'LC-2 BOM'!C2:AF1000""),AB$1,FALSE)"),"N/A")</f>
        <v>N/A</v>
      </c>
      <c r="AU313" s="40" t="str">
        <f ca="1">IFERROR(__xludf.DUMMYFUNCTION("VLOOKUP($D520,IMPORTRANGE(""1F5N2lheBqU_ssv2fEg7XSiyl0_Jtf24RQubw3IWp7fc"",""'LC-2 BOM'!C2:AF1000""),AB$1,FALSE)"),"N/A")</f>
        <v>N/A</v>
      </c>
      <c r="AV313" s="40" t="str">
        <f ca="1">IFERROR(__xludf.DUMMYFUNCTION("VLOOKUP($D520,IMPORTRANGE(""1F5N2lheBqU_ssv2fEg7XSiyl0_Jtf24RQubw3IWp7fc"",""'LC-2 BOM'!C2:AF1000""),AB$1,FALSE)"),"N/A")</f>
        <v>N/A</v>
      </c>
      <c r="AW313" s="40" t="str">
        <f ca="1">IFERROR(__xludf.DUMMYFUNCTION("VLOOKUP($D520,IMPORTRANGE(""1F5N2lheBqU_ssv2fEg7XSiyl0_Jtf24RQubw3IWp7fc"",""'LC-2 BOM'!C2:AF1000""),AB$1,FALSE)"),"N/A")</f>
        <v>N/A</v>
      </c>
      <c r="AX313" s="40" t="str">
        <f ca="1">IFERROR(__xludf.DUMMYFUNCTION("VLOOKUP($D520,IMPORTRANGE(""1F5N2lheBqU_ssv2fEg7XSiyl0_Jtf24RQubw3IWp7fc"",""'LC-2 BOM'!C2:AF1000""),AB$1,FALSE)"),"N/A")</f>
        <v>N/A</v>
      </c>
      <c r="AY313" s="40" t="str">
        <f ca="1">IFERROR(__xludf.DUMMYFUNCTION("VLOOKUP($D520,IMPORTRANGE(""1F5N2lheBqU_ssv2fEg7XSiyl0_Jtf24RQubw3IWp7fc"",""'LC-2 BOM'!C2:AF1000""),AB$1,FALSE)"),"N/A")</f>
        <v>N/A</v>
      </c>
      <c r="AZ313" s="40" t="str">
        <f ca="1">IFERROR(__xludf.DUMMYFUNCTION("VLOOKUP($D520,IMPORTRANGE(""1F5N2lheBqU_ssv2fEg7XSiyl0_Jtf24RQubw3IWp7fc"",""'LC-2 BOM'!C2:AF1000""),AB$1,FALSE)"),"N/A")</f>
        <v>N/A</v>
      </c>
      <c r="BA313" s="40" t="str">
        <f ca="1">IFERROR(__xludf.DUMMYFUNCTION("VLOOKUP($D520,IMPORTRANGE(""1F5N2lheBqU_ssv2fEg7XSiyl0_Jtf24RQubw3IWp7fc"",""'LC-2 BOM'!C2:AF1000""),AB$1,FALSE)"),"N/A")</f>
        <v>N/A</v>
      </c>
    </row>
    <row r="314" spans="1:53" ht="15">
      <c r="A314" s="158" t="str">
        <f>CONCATENATE(VLOOKUP(E314,Systems,2,FALSE),"-",VLOOKUP(F314,Subsystems,2,FALSE),"-",VLOOKUP(G314,Components,2,FALSE),"-",VLOOKUP(R314,Metrics,2,FALSE),"-",B314)</f>
        <v>BP-PRG-PRS-Ps-430</v>
      </c>
      <c r="B314" s="287">
        <v>430</v>
      </c>
      <c r="C314" s="13" t="s">
        <v>786</v>
      </c>
      <c r="D314" s="177" t="s">
        <v>787</v>
      </c>
      <c r="E314" s="99" t="s">
        <v>782</v>
      </c>
      <c r="F314" s="99" t="s">
        <v>572</v>
      </c>
      <c r="G314" s="13" t="s">
        <v>177</v>
      </c>
      <c r="H314" s="13" t="s">
        <v>147</v>
      </c>
      <c r="I314" s="100" t="str">
        <f>VLOOKUP(L314,InterfaceCards,2,FALSE)</f>
        <v>N2</v>
      </c>
      <c r="J314" s="39" t="str">
        <f>VLOOKUP(I314,'REF - Interface Cards'!$F$2:$G$11,2,FALSE)</f>
        <v>CB3</v>
      </c>
      <c r="K314" s="100">
        <f>VLOOKUP(L314,InterfaceCards,3,FALSE)</f>
        <v>3</v>
      </c>
      <c r="L314" s="110" t="s">
        <v>315</v>
      </c>
      <c r="M314" s="110">
        <v>17</v>
      </c>
      <c r="N314" s="200">
        <v>14</v>
      </c>
      <c r="O314" s="99" t="s">
        <v>313</v>
      </c>
      <c r="P314" s="205"/>
      <c r="Q314" s="99" t="s">
        <v>492</v>
      </c>
      <c r="R314" s="268" t="s">
        <v>178</v>
      </c>
      <c r="S314" s="119" t="s">
        <v>710</v>
      </c>
      <c r="T314" s="205"/>
      <c r="U314" s="205"/>
      <c r="V314" s="205" t="b">
        <v>0</v>
      </c>
      <c r="W314" s="115" t="str">
        <f>CONCATENATE(L314,":",N314)</f>
        <v>AI4:14</v>
      </c>
      <c r="X314" s="40" t="str">
        <f ca="1">IFERROR(__xludf.DUMMYFUNCTION("VLOOKUP($D119,IMPORTRANGE(""1F5N2lheBqU_ssv2fEg7XSiyl0_Jtf24RQubw3IWp7fc"",""'LC-2 BOM'!C2:AF1000""),X$1,FALSE)"),"05C360")</f>
        <v>05C360</v>
      </c>
      <c r="Y314" s="40" t="str">
        <f ca="1">IFERROR(__xludf.DUMMYFUNCTION("VLOOKUP($D455,IMPORTRANGE(""1zGeY54V42y3h6ga3LEauokEcjIAfHuNXKCYKLfLWtMI"",""'LC-2 BOM'!C2:AF900""),Y$1,FALSE)"),"Differential Pressure Transducer")</f>
        <v>Differential Pressure Transducer</v>
      </c>
      <c r="Z314" s="40" t="str">
        <f ca="1">IFERROR(__xludf.DUMMYFUNCTION("VLOOKUP($D455,IMPORTRANGE(""1zGeY54V42y3h6ga3LEauokEcjIAfHuNXKCYKLfLWtMI"",""'LC-2 BOM'!C2:AF900""),Y$1,FALSE)"),"Differential Pressure Transducer")</f>
        <v>Differential Pressure Transducer</v>
      </c>
      <c r="AA314" s="40" t="str">
        <f ca="1">IFERROR(__xludf.DUMMYFUNCTION("VLOOKUP($D455,IMPORTRANGE(""1zGeY54V42y3h6ga3LEauokEcjIAfHuNXKCYKLfLWtMI"",""'LC-2 BOM'!C2:AF900""),Y$1,FALSE)"),"Differential Pressure Transducer")</f>
        <v>Differential Pressure Transducer</v>
      </c>
      <c r="AB314" s="40" t="str">
        <f ca="1">IFERROR(__xludf.DUMMYFUNCTION("VLOOKUP($D455,IMPORTRANGE(""1zGeY54V42y3h6ga3LEauokEcjIAfHuNXKCYKLfLWtMI"",""'LC-2 BOM'!C2:AF900""),Y$1,FALSE)"),"Differential Pressure Transducer")</f>
        <v>Differential Pressure Transducer</v>
      </c>
      <c r="AC314" s="40" t="str">
        <f ca="1">IFERROR(__xludf.DUMMYFUNCTION("VLOOKUP($D455,IMPORTRANGE(""1zGeY54V42y3h6ga3LEauokEcjIAfHuNXKCYKLfLWtMI"",""'LC-2 BOM'!C2:AF900""),Y$1,FALSE)"),"Differential Pressure Transducer")</f>
        <v>Differential Pressure Transducer</v>
      </c>
      <c r="AD314" s="40" t="str">
        <f ca="1">IFERROR(__xludf.DUMMYFUNCTION("VLOOKUP($D455,IMPORTRANGE(""1zGeY54V42y3h6ga3LEauokEcjIAfHuNXKCYKLfLWtMI"",""'LC-2 BOM'!C2:AF900""),Y$1,FALSE)"),"Differential Pressure Transducer")</f>
        <v>Differential Pressure Transducer</v>
      </c>
      <c r="AE314" s="40" t="str">
        <f ca="1">IFERROR(__xludf.DUMMYFUNCTION("VLOOKUP($D455,IMPORTRANGE(""1zGeY54V42y3h6ga3LEauokEcjIAfHuNXKCYKLfLWtMI"",""'LC-2 BOM'!C2:AF900""),Y$1,FALSE)"),"Differential Pressure Transducer")</f>
        <v>Differential Pressure Transducer</v>
      </c>
      <c r="AF314" s="40" t="str">
        <f ca="1">IFERROR(__xludf.DUMMYFUNCTION("VLOOKUP($D455,IMPORTRANGE(""1zGeY54V42y3h6ga3LEauokEcjIAfHuNXKCYKLfLWtMI"",""'LC-2 BOM'!C2:AF900""),Y$1,FALSE)"),"Differential Pressure Transducer")</f>
        <v>Differential Pressure Transducer</v>
      </c>
      <c r="AG314" s="40" t="str">
        <f ca="1">IFERROR(__xludf.DUMMYFUNCTION("VLOOKUP($D455,IMPORTRANGE(""1zGeY54V42y3h6ga3LEauokEcjIAfHuNXKCYKLfLWtMI"",""'LC-2 BOM'!C2:AF900""),Y$1,FALSE)"),"Differential Pressure Transducer")</f>
        <v>Differential Pressure Transducer</v>
      </c>
      <c r="AH314" s="40" t="str">
        <f ca="1">IFERROR(__xludf.DUMMYFUNCTION("VLOOKUP($D455,IMPORTRANGE(""1zGeY54V42y3h6ga3LEauokEcjIAfHuNXKCYKLfLWtMI"",""'LC-2 BOM'!C2:AF900""),Y$1,FALSE)"),"Differential Pressure Transducer")</f>
        <v>Differential Pressure Transducer</v>
      </c>
      <c r="AI314" s="40" t="str">
        <f ca="1">IFERROR(__xludf.DUMMYFUNCTION("VLOOKUP($D455,IMPORTRANGE(""1zGeY54V42y3h6ga3LEauokEcjIAfHuNXKCYKLfLWtMI"",""'LC-2 BOM'!C2:AF900""),Y$1,FALSE)"),"Differential Pressure Transducer")</f>
        <v>Differential Pressure Transducer</v>
      </c>
      <c r="AJ314" s="40" t="str">
        <f ca="1">IFERROR(__xludf.DUMMYFUNCTION("VLOOKUP($D455,IMPORTRANGE(""1zGeY54V42y3h6ga3LEauokEcjIAfHuNXKCYKLfLWtMI"",""'LC-2 BOM'!C2:AF900""),Y$1,FALSE)"),"Differential Pressure Transducer")</f>
        <v>Differential Pressure Transducer</v>
      </c>
      <c r="AK314" s="40" t="str">
        <f ca="1">IFERROR(__xludf.DUMMYFUNCTION("VLOOKUP($D455,IMPORTRANGE(""1zGeY54V42y3h6ga3LEauokEcjIAfHuNXKCYKLfLWtMI"",""'LC-2 BOM'!C2:AF900""),Y$1,FALSE)"),"Differential Pressure Transducer")</f>
        <v>Differential Pressure Transducer</v>
      </c>
      <c r="AL314" s="40" t="str">
        <f ca="1">IFERROR(__xludf.DUMMYFUNCTION("VLOOKUP($D455,IMPORTRANGE(""1zGeY54V42y3h6ga3LEauokEcjIAfHuNXKCYKLfLWtMI"",""'LC-2 BOM'!C2:AF900""),Y$1,FALSE)"),"Differential Pressure Transducer")</f>
        <v>Differential Pressure Transducer</v>
      </c>
      <c r="AM314" s="40" t="str">
        <f ca="1">IFERROR(__xludf.DUMMYFUNCTION("VLOOKUP($D455,IMPORTRANGE(""1zGeY54V42y3h6ga3LEauokEcjIAfHuNXKCYKLfLWtMI"",""'LC-2 BOM'!C2:AF900""),Y$1,FALSE)"),"Differential Pressure Transducer")</f>
        <v>Differential Pressure Transducer</v>
      </c>
      <c r="AN314" s="40" t="str">
        <f ca="1">IFERROR(__xludf.DUMMYFUNCTION("VLOOKUP($D455,IMPORTRANGE(""1zGeY54V42y3h6ga3LEauokEcjIAfHuNXKCYKLfLWtMI"",""'LC-2 BOM'!C2:AF900""),Y$1,FALSE)"),"Differential Pressure Transducer")</f>
        <v>Differential Pressure Transducer</v>
      </c>
      <c r="AO314" s="40" t="str">
        <f ca="1">IFERROR(__xludf.DUMMYFUNCTION("VLOOKUP($D455,IMPORTRANGE(""1zGeY54V42y3h6ga3LEauokEcjIAfHuNXKCYKLfLWtMI"",""'LC-2 BOM'!C2:AF900""),Y$1,FALSE)"),"Differential Pressure Transducer")</f>
        <v>Differential Pressure Transducer</v>
      </c>
      <c r="AP314" s="40" t="str">
        <f ca="1">IFERROR(__xludf.DUMMYFUNCTION("VLOOKUP($D455,IMPORTRANGE(""1zGeY54V42y3h6ga3LEauokEcjIAfHuNXKCYKLfLWtMI"",""'LC-2 BOM'!C2:AF900""),Y$1,FALSE)"),"Differential Pressure Transducer")</f>
        <v>Differential Pressure Transducer</v>
      </c>
      <c r="AQ314" s="40" t="str">
        <f ca="1">IFERROR(__xludf.DUMMYFUNCTION("VLOOKUP($D455,IMPORTRANGE(""1zGeY54V42y3h6ga3LEauokEcjIAfHuNXKCYKLfLWtMI"",""'LC-2 BOM'!C2:AF900""),Y$1,FALSE)"),"Differential Pressure Transducer")</f>
        <v>Differential Pressure Transducer</v>
      </c>
      <c r="AR314" s="40" t="str">
        <f ca="1">IFERROR(__xludf.DUMMYFUNCTION("VLOOKUP($D455,IMPORTRANGE(""1zGeY54V42y3h6ga3LEauokEcjIAfHuNXKCYKLfLWtMI"",""'LC-2 BOM'!C2:AF900""),Y$1,FALSE)"),"Differential Pressure Transducer")</f>
        <v>Differential Pressure Transducer</v>
      </c>
      <c r="AS314" s="40" t="str">
        <f ca="1">IFERROR(__xludf.DUMMYFUNCTION("VLOOKUP($D455,IMPORTRANGE(""1zGeY54V42y3h6ga3LEauokEcjIAfHuNXKCYKLfLWtMI"",""'LC-2 BOM'!C2:AF900""),Y$1,FALSE)"),"Differential Pressure Transducer")</f>
        <v>Differential Pressure Transducer</v>
      </c>
      <c r="AT314" s="40" t="str">
        <f ca="1">IFERROR(__xludf.DUMMYFUNCTION("VLOOKUP($D455,IMPORTRANGE(""1zGeY54V42y3h6ga3LEauokEcjIAfHuNXKCYKLfLWtMI"",""'LC-2 BOM'!C2:AF900""),Y$1,FALSE)"),"Differential Pressure Transducer")</f>
        <v>Differential Pressure Transducer</v>
      </c>
      <c r="AU314" s="40" t="str">
        <f ca="1">IFERROR(__xludf.DUMMYFUNCTION("VLOOKUP($D455,IMPORTRANGE(""1zGeY54V42y3h6ga3LEauokEcjIAfHuNXKCYKLfLWtMI"",""'LC-2 BOM'!C2:AF900""),Y$1,FALSE)"),"Differential Pressure Transducer")</f>
        <v>Differential Pressure Transducer</v>
      </c>
      <c r="AV314" s="40" t="str">
        <f ca="1">IFERROR(__xludf.DUMMYFUNCTION("VLOOKUP($D455,IMPORTRANGE(""1zGeY54V42y3h6ga3LEauokEcjIAfHuNXKCYKLfLWtMI"",""'LC-2 BOM'!C2:AF900""),Y$1,FALSE)"),"Differential Pressure Transducer")</f>
        <v>Differential Pressure Transducer</v>
      </c>
      <c r="AW314" s="40" t="str">
        <f ca="1">IFERROR(__xludf.DUMMYFUNCTION("VLOOKUP($D455,IMPORTRANGE(""1zGeY54V42y3h6ga3LEauokEcjIAfHuNXKCYKLfLWtMI"",""'LC-2 BOM'!C2:AF900""),Y$1,FALSE)"),"Differential Pressure Transducer")</f>
        <v>Differential Pressure Transducer</v>
      </c>
      <c r="AX314" s="40" t="str">
        <f ca="1">IFERROR(__xludf.DUMMYFUNCTION("VLOOKUP($D455,IMPORTRANGE(""1zGeY54V42y3h6ga3LEauokEcjIAfHuNXKCYKLfLWtMI"",""'LC-2 BOM'!C2:AF900""),Y$1,FALSE)"),"Differential Pressure Transducer")</f>
        <v>Differential Pressure Transducer</v>
      </c>
      <c r="AY314" s="40" t="str">
        <f ca="1">IFERROR(__xludf.DUMMYFUNCTION("VLOOKUP($D455,IMPORTRANGE(""1zGeY54V42y3h6ga3LEauokEcjIAfHuNXKCYKLfLWtMI"",""'LC-2 BOM'!C2:AF900""),Y$1,FALSE)"),"Differential Pressure Transducer")</f>
        <v>Differential Pressure Transducer</v>
      </c>
      <c r="AZ314" s="40" t="str">
        <f ca="1">IFERROR(__xludf.DUMMYFUNCTION("VLOOKUP($D455,IMPORTRANGE(""1zGeY54V42y3h6ga3LEauokEcjIAfHuNXKCYKLfLWtMI"",""'LC-2 BOM'!C2:AF900""),Y$1,FALSE)"),"Differential Pressure Transducer")</f>
        <v>Differential Pressure Transducer</v>
      </c>
      <c r="BA314" s="40" t="str">
        <f ca="1">IFERROR(__xludf.DUMMYFUNCTION("VLOOKUP($D455,IMPORTRANGE(""1zGeY54V42y3h6ga3LEauokEcjIAfHuNXKCYKLfLWtMI"",""'LC-2 BOM'!C2:AF900""),Y$1,FALSE)"),"Differential Pressure Transducer")</f>
        <v>Differential Pressure Transducer</v>
      </c>
    </row>
    <row r="315" spans="1:53" ht="15">
      <c r="A315" s="158" t="str">
        <f>CONCATENATE(VLOOKUP(E315,Systems,2,FALSE),"-",VLOOKUP(F315,Subsystems,2,FALSE),"-",VLOOKUP(G315,Components,2,FALSE),"-",VLOOKUP(R315,Metrics,2,FALSE),"-",B315)</f>
        <v>BP-PRG-PRS-Ps-431</v>
      </c>
      <c r="B315" s="287">
        <v>431</v>
      </c>
      <c r="C315" s="13" t="s">
        <v>788</v>
      </c>
      <c r="D315" s="177" t="s">
        <v>789</v>
      </c>
      <c r="E315" s="99" t="s">
        <v>782</v>
      </c>
      <c r="F315" s="99" t="s">
        <v>572</v>
      </c>
      <c r="G315" s="13" t="s">
        <v>177</v>
      </c>
      <c r="H315" s="13" t="s">
        <v>147</v>
      </c>
      <c r="I315" s="100" t="str">
        <f>VLOOKUP(L315,InterfaceCards,2,FALSE)</f>
        <v>N3</v>
      </c>
      <c r="J315" s="39" t="str">
        <f>VLOOKUP(I315,'REF - Interface Cards'!$F$2:$G$11,2,FALSE)</f>
        <v>CB4</v>
      </c>
      <c r="K315" s="100">
        <f>VLOOKUP(L315,InterfaceCards,3,FALSE)</f>
        <v>2</v>
      </c>
      <c r="L315" s="110" t="s">
        <v>785</v>
      </c>
      <c r="M315" s="110">
        <v>19</v>
      </c>
      <c r="N315" s="200">
        <v>15</v>
      </c>
      <c r="O315" s="99" t="s">
        <v>313</v>
      </c>
      <c r="P315" s="205"/>
      <c r="Q315" s="99" t="s">
        <v>790</v>
      </c>
      <c r="R315" s="268" t="s">
        <v>178</v>
      </c>
      <c r="S315" s="119" t="s">
        <v>710</v>
      </c>
      <c r="T315" s="205"/>
      <c r="U315" s="205"/>
      <c r="V315" s="205" t="b">
        <v>0</v>
      </c>
      <c r="W315" s="115" t="str">
        <f>CONCATENATE(L315,":",N315)</f>
        <v>AI5:15</v>
      </c>
      <c r="X315" s="40" t="str">
        <f ca="1">IFERROR(__xludf.DUMMYFUNCTION("VLOOKUP($D475,IMPORTRANGE(""1F5N2lheBqU_ssv2fEg7XSiyl0_Jtf24RQubw3IWp7fc"",""'LC-2 BOM'!C2:AF1000""),X$1,FALSE)"),"04C706")</f>
        <v>04C706</v>
      </c>
      <c r="Y315" s="40" t="str">
        <f ca="1">IFERROR(__xludf.DUMMYFUNCTION("VLOOKUP($D521,IMPORTRANGE(""1zGeY54V42y3h6ga3LEauokEcjIAfHuNXKCYKLfLWtMI"",""'LC-2 BOM'!C2:AF900""),Y$1,FALSE)"),"Differential Pressure Transducer")</f>
        <v>Differential Pressure Transducer</v>
      </c>
      <c r="Z315" s="40" t="str">
        <f ca="1">IFERROR(__xludf.DUMMYFUNCTION("VLOOKUP($D521,IMPORTRANGE(""1zGeY54V42y3h6ga3LEauokEcjIAfHuNXKCYKLfLWtMI"",""'LC-2 BOM'!C2:AF900""),Y$1,FALSE)"),"Differential Pressure Transducer")</f>
        <v>Differential Pressure Transducer</v>
      </c>
      <c r="AA315" s="40" t="str">
        <f ca="1">IFERROR(__xludf.DUMMYFUNCTION("VLOOKUP($D521,IMPORTRANGE(""1zGeY54V42y3h6ga3LEauokEcjIAfHuNXKCYKLfLWtMI"",""'LC-2 BOM'!C2:AF900""),Y$1,FALSE)"),"Differential Pressure Transducer")</f>
        <v>Differential Pressure Transducer</v>
      </c>
      <c r="AB315" s="40" t="str">
        <f ca="1">IFERROR(__xludf.DUMMYFUNCTION("VLOOKUP($D521,IMPORTRANGE(""1F5N2lheBqU_ssv2fEg7XSiyl0_Jtf24RQubw3IWp7fc"",""'LC-2 BOM'!C2:AF1000""),AB$1,FALSE)"),"N/A")</f>
        <v>N/A</v>
      </c>
      <c r="AC315" s="40" t="str">
        <f ca="1">IFERROR(__xludf.DUMMYFUNCTION("VLOOKUP($D521,IMPORTRANGE(""1F5N2lheBqU_ssv2fEg7XSiyl0_Jtf24RQubw3IWp7fc"",""'LC-2 BOM'!C2:AF1000""),AB$1,FALSE)"),"N/A")</f>
        <v>N/A</v>
      </c>
      <c r="AD315" s="40" t="str">
        <f ca="1">IFERROR(__xludf.DUMMYFUNCTION("VLOOKUP($D521,IMPORTRANGE(""1F5N2lheBqU_ssv2fEg7XSiyl0_Jtf24RQubw3IWp7fc"",""'LC-2 BOM'!C2:AF1000""),AB$1,FALSE)"),"N/A")</f>
        <v>N/A</v>
      </c>
      <c r="AE315" s="40" t="str">
        <f ca="1">IFERROR(__xludf.DUMMYFUNCTION("VLOOKUP($D521,IMPORTRANGE(""1F5N2lheBqU_ssv2fEg7XSiyl0_Jtf24RQubw3IWp7fc"",""'LC-2 BOM'!C2:AF1000""),AB$1,FALSE)"),"N/A")</f>
        <v>N/A</v>
      </c>
      <c r="AF315" s="40" t="str">
        <f ca="1">IFERROR(__xludf.DUMMYFUNCTION("VLOOKUP($D521,IMPORTRANGE(""1F5N2lheBqU_ssv2fEg7XSiyl0_Jtf24RQubw3IWp7fc"",""'LC-2 BOM'!C2:AF1000""),AB$1,FALSE)"),"N/A")</f>
        <v>N/A</v>
      </c>
      <c r="AG315" s="40" t="str">
        <f ca="1">IFERROR(__xludf.DUMMYFUNCTION("VLOOKUP($D521,IMPORTRANGE(""1F5N2lheBqU_ssv2fEg7XSiyl0_Jtf24RQubw3IWp7fc"",""'LC-2 BOM'!C2:AF1000""),AB$1,FALSE)"),"N/A")</f>
        <v>N/A</v>
      </c>
      <c r="AH315" s="40" t="str">
        <f ca="1">IFERROR(__xludf.DUMMYFUNCTION("VLOOKUP($D521,IMPORTRANGE(""1F5N2lheBqU_ssv2fEg7XSiyl0_Jtf24RQubw3IWp7fc"",""'LC-2 BOM'!C2:AF1000""),AB$1,FALSE)"),"N/A")</f>
        <v>N/A</v>
      </c>
      <c r="AI315" s="40" t="str">
        <f ca="1">IFERROR(__xludf.DUMMYFUNCTION("VLOOKUP($D521,IMPORTRANGE(""1F5N2lheBqU_ssv2fEg7XSiyl0_Jtf24RQubw3IWp7fc"",""'LC-2 BOM'!C2:AF1000""),AB$1,FALSE)"),"N/A")</f>
        <v>N/A</v>
      </c>
      <c r="AJ315" s="40" t="str">
        <f ca="1">IFERROR(__xludf.DUMMYFUNCTION("VLOOKUP($D521,IMPORTRANGE(""1F5N2lheBqU_ssv2fEg7XSiyl0_Jtf24RQubw3IWp7fc"",""'LC-2 BOM'!C2:AF1000""),AB$1,FALSE)"),"N/A")</f>
        <v>N/A</v>
      </c>
      <c r="AK315" s="40" t="str">
        <f ca="1">IFERROR(__xludf.DUMMYFUNCTION("VLOOKUP($D521,IMPORTRANGE(""1F5N2lheBqU_ssv2fEg7XSiyl0_Jtf24RQubw3IWp7fc"",""'LC-2 BOM'!C2:AF1000""),AB$1,FALSE)"),"N/A")</f>
        <v>N/A</v>
      </c>
      <c r="AL315" s="40" t="str">
        <f ca="1">IFERROR(__xludf.DUMMYFUNCTION("VLOOKUP($D521,IMPORTRANGE(""1F5N2lheBqU_ssv2fEg7XSiyl0_Jtf24RQubw3IWp7fc"",""'LC-2 BOM'!C2:AF1000""),AB$1,FALSE)"),"N/A")</f>
        <v>N/A</v>
      </c>
      <c r="AM315" s="40" t="str">
        <f ca="1">IFERROR(__xludf.DUMMYFUNCTION("VLOOKUP($D521,IMPORTRANGE(""1F5N2lheBqU_ssv2fEg7XSiyl0_Jtf24RQubw3IWp7fc"",""'LC-2 BOM'!C2:AF1000""),AB$1,FALSE)"),"N/A")</f>
        <v>N/A</v>
      </c>
      <c r="AN315" s="40" t="str">
        <f ca="1">IFERROR(__xludf.DUMMYFUNCTION("VLOOKUP($D521,IMPORTRANGE(""1F5N2lheBqU_ssv2fEg7XSiyl0_Jtf24RQubw3IWp7fc"",""'LC-2 BOM'!C2:AF1000""),AB$1,FALSE)"),"N/A")</f>
        <v>N/A</v>
      </c>
      <c r="AO315" s="40" t="str">
        <f ca="1">IFERROR(__xludf.DUMMYFUNCTION("VLOOKUP($D521,IMPORTRANGE(""1F5N2lheBqU_ssv2fEg7XSiyl0_Jtf24RQubw3IWp7fc"",""'LC-2 BOM'!C2:AF1000""),AB$1,FALSE)"),"N/A")</f>
        <v>N/A</v>
      </c>
      <c r="AP315" s="40" t="str">
        <f ca="1">IFERROR(__xludf.DUMMYFUNCTION("VLOOKUP($D521,IMPORTRANGE(""1F5N2lheBqU_ssv2fEg7XSiyl0_Jtf24RQubw3IWp7fc"",""'LC-2 BOM'!C2:AF1000""),AB$1,FALSE)"),"N/A")</f>
        <v>N/A</v>
      </c>
      <c r="AQ315" s="40" t="str">
        <f ca="1">IFERROR(__xludf.DUMMYFUNCTION("VLOOKUP($D521,IMPORTRANGE(""1F5N2lheBqU_ssv2fEg7XSiyl0_Jtf24RQubw3IWp7fc"",""'LC-2 BOM'!C2:AF1000""),AB$1,FALSE)"),"N/A")</f>
        <v>N/A</v>
      </c>
      <c r="AR315" s="40" t="str">
        <f ca="1">IFERROR(__xludf.DUMMYFUNCTION("VLOOKUP($D521,IMPORTRANGE(""1F5N2lheBqU_ssv2fEg7XSiyl0_Jtf24RQubw3IWp7fc"",""'LC-2 BOM'!C2:AF1000""),AB$1,FALSE)"),"N/A")</f>
        <v>N/A</v>
      </c>
      <c r="AS315" s="40" t="str">
        <f ca="1">IFERROR(__xludf.DUMMYFUNCTION("VLOOKUP($D521,IMPORTRANGE(""1F5N2lheBqU_ssv2fEg7XSiyl0_Jtf24RQubw3IWp7fc"",""'LC-2 BOM'!C2:AF1000""),AB$1,FALSE)"),"N/A")</f>
        <v>N/A</v>
      </c>
      <c r="AT315" s="40" t="str">
        <f ca="1">IFERROR(__xludf.DUMMYFUNCTION("VLOOKUP($D521,IMPORTRANGE(""1F5N2lheBqU_ssv2fEg7XSiyl0_Jtf24RQubw3IWp7fc"",""'LC-2 BOM'!C2:AF1000""),AB$1,FALSE)"),"N/A")</f>
        <v>N/A</v>
      </c>
      <c r="AU315" s="40" t="str">
        <f ca="1">IFERROR(__xludf.DUMMYFUNCTION("VLOOKUP($D521,IMPORTRANGE(""1F5N2lheBqU_ssv2fEg7XSiyl0_Jtf24RQubw3IWp7fc"",""'LC-2 BOM'!C2:AF1000""),AB$1,FALSE)"),"N/A")</f>
        <v>N/A</v>
      </c>
      <c r="AV315" s="40" t="str">
        <f ca="1">IFERROR(__xludf.DUMMYFUNCTION("VLOOKUP($D521,IMPORTRANGE(""1F5N2lheBqU_ssv2fEg7XSiyl0_Jtf24RQubw3IWp7fc"",""'LC-2 BOM'!C2:AF1000""),AB$1,FALSE)"),"N/A")</f>
        <v>N/A</v>
      </c>
      <c r="AW315" s="40" t="str">
        <f ca="1">IFERROR(__xludf.DUMMYFUNCTION("VLOOKUP($D521,IMPORTRANGE(""1F5N2lheBqU_ssv2fEg7XSiyl0_Jtf24RQubw3IWp7fc"",""'LC-2 BOM'!C2:AF1000""),AB$1,FALSE)"),"N/A")</f>
        <v>N/A</v>
      </c>
      <c r="AX315" s="40" t="str">
        <f ca="1">IFERROR(__xludf.DUMMYFUNCTION("VLOOKUP($D521,IMPORTRANGE(""1F5N2lheBqU_ssv2fEg7XSiyl0_Jtf24RQubw3IWp7fc"",""'LC-2 BOM'!C2:AF1000""),AB$1,FALSE)"),"N/A")</f>
        <v>N/A</v>
      </c>
      <c r="AY315" s="40" t="str">
        <f ca="1">IFERROR(__xludf.DUMMYFUNCTION("VLOOKUP($D521,IMPORTRANGE(""1F5N2lheBqU_ssv2fEg7XSiyl0_Jtf24RQubw3IWp7fc"",""'LC-2 BOM'!C2:AF1000""),AB$1,FALSE)"),"N/A")</f>
        <v>N/A</v>
      </c>
      <c r="AZ315" s="40" t="str">
        <f ca="1">IFERROR(__xludf.DUMMYFUNCTION("VLOOKUP($D521,IMPORTRANGE(""1F5N2lheBqU_ssv2fEg7XSiyl0_Jtf24RQubw3IWp7fc"",""'LC-2 BOM'!C2:AF1000""),AB$1,FALSE)"),"N/A")</f>
        <v>N/A</v>
      </c>
      <c r="BA315" s="40" t="str">
        <f ca="1">IFERROR(__xludf.DUMMYFUNCTION("VLOOKUP($D521,IMPORTRANGE(""1F5N2lheBqU_ssv2fEg7XSiyl0_Jtf24RQubw3IWp7fc"",""'LC-2 BOM'!C2:AF1000""),AB$1,FALSE)"),"N/A")</f>
        <v>N/A</v>
      </c>
    </row>
    <row r="316" spans="1:53" ht="15">
      <c r="A316" s="158" t="str">
        <f>CONCATENATE(VLOOKUP(E316,Systems,2,FALSE),"-",VLOOKUP(F316,Subsystems,2,FALSE),"-",VLOOKUP(G316,Components,2,FALSE),"-",VLOOKUP(R316,Metrics,2,FALSE),"-",B316)</f>
        <v>BP-PRG-PRS-Ps-432</v>
      </c>
      <c r="B316" s="287">
        <v>432</v>
      </c>
      <c r="C316" s="13" t="s">
        <v>791</v>
      </c>
      <c r="D316" s="177" t="s">
        <v>792</v>
      </c>
      <c r="E316" s="99" t="s">
        <v>782</v>
      </c>
      <c r="F316" s="99" t="s">
        <v>572</v>
      </c>
      <c r="G316" s="13" t="s">
        <v>177</v>
      </c>
      <c r="H316" s="13" t="s">
        <v>147</v>
      </c>
      <c r="I316" s="100" t="str">
        <f>VLOOKUP(L316,InterfaceCards,2,FALSE)</f>
        <v>N2</v>
      </c>
      <c r="J316" s="39" t="str">
        <f>VLOOKUP(I316,'REF - Interface Cards'!$F$2:$G$11,2,FALSE)</f>
        <v>CB3</v>
      </c>
      <c r="K316" s="100">
        <f>VLOOKUP(L316,InterfaceCards,3,FALSE)</f>
        <v>2</v>
      </c>
      <c r="L316" s="288" t="s">
        <v>793</v>
      </c>
      <c r="M316" s="110">
        <v>13</v>
      </c>
      <c r="N316" s="200">
        <v>10</v>
      </c>
      <c r="O316" s="273" t="s">
        <v>313</v>
      </c>
      <c r="P316" s="205"/>
      <c r="Q316" s="99" t="s">
        <v>794</v>
      </c>
      <c r="R316" s="268" t="s">
        <v>178</v>
      </c>
      <c r="S316" s="119" t="s">
        <v>710</v>
      </c>
      <c r="T316" s="82"/>
      <c r="U316" s="82"/>
      <c r="V316" s="82" t="b">
        <v>0</v>
      </c>
      <c r="W316" s="115" t="str">
        <f>CONCATENATE(L316,":",N316)</f>
        <v>AI3:10</v>
      </c>
      <c r="X316" s="40" t="str">
        <f ca="1">IFERROR(__xludf.DUMMYFUNCTION("VLOOKUP($D119,IMPORTRANGE(""1F5N2lheBqU_ssv2fEg7XSiyl0_Jtf24RQubw3IWp7fc"",""'LC-2 BOM'!C2:AF1000""),X$1,FALSE)"),"05C360")</f>
        <v>05C360</v>
      </c>
      <c r="Y316" s="40" t="str">
        <f ca="1">IFERROR(__xludf.DUMMYFUNCTION("VLOOKUP($D436,IMPORTRANGE(""1zGeY54V42y3h6ga3LEauokEcjIAfHuNXKCYKLfLWtMI"",""'LC-2 BOM'!C2:AF900""),Y$1,FALSE)"),"Differential Pressure Transducer")</f>
        <v>Differential Pressure Transducer</v>
      </c>
      <c r="Z316" s="40" t="str">
        <f ca="1">IFERROR(__xludf.DUMMYFUNCTION("VLOOKUP($D436,IMPORTRANGE(""1F5N2lheBqU_ssv2fEg7XSiyl0_Jtf24RQubw3IWp7fc"",""'LC-2 BOM'!C2:AF900""),Z$1,FALSE)"),"")</f>
        <v/>
      </c>
      <c r="AA316" s="40" t="str">
        <f ca="1">IFERROR(__xludf.DUMMYFUNCTION("VLOOKUP($D436,IMPORTRANGE(""1F5N2lheBqU_ssv2fEg7XSiyl0_Jtf24RQubw3IWp7fc"",""'LC-2 BOM'!C2:AF900""),Z$1,FALSE)"),"")</f>
        <v/>
      </c>
      <c r="AB316" s="40" t="str">
        <f ca="1">IFERROR(__xludf.DUMMYFUNCTION("VLOOKUP($D436,IMPORTRANGE(""1F5N2lheBqU_ssv2fEg7XSiyl0_Jtf24RQubw3IWp7fc"",""'LC-2 BOM'!C2:AF1000""),AB$1,FALSE)"),"N/A")</f>
        <v>N/A</v>
      </c>
      <c r="AC316" s="40" t="str">
        <f ca="1">IFERROR(__xludf.DUMMYFUNCTION("VLOOKUP($D436,IMPORTRANGE(""1F5N2lheBqU_ssv2fEg7XSiyl0_Jtf24RQubw3IWp7fc"",""'LC-2 BOM'!C2:AF1000""),AB$1,FALSE)"),"N/A")</f>
        <v>N/A</v>
      </c>
      <c r="AD316" s="40" t="str">
        <f ca="1">IFERROR(__xludf.DUMMYFUNCTION("VLOOKUP($D436,IMPORTRANGE(""1F5N2lheBqU_ssv2fEg7XSiyl0_Jtf24RQubw3IWp7fc"",""'LC-2 BOM'!C2:AF1000""),AB$1,FALSE)"),"N/A")</f>
        <v>N/A</v>
      </c>
      <c r="AE316" s="40" t="str">
        <f ca="1">IFERROR(__xludf.DUMMYFUNCTION("VLOOKUP($D436,IMPORTRANGE(""1F5N2lheBqU_ssv2fEg7XSiyl0_Jtf24RQubw3IWp7fc"",""'LC-2 BOM'!C2:AF1000""),AB$1,FALSE)"),"N/A")</f>
        <v>N/A</v>
      </c>
      <c r="AF316" s="40" t="str">
        <f ca="1">IFERROR(__xludf.DUMMYFUNCTION("VLOOKUP($D436,IMPORTRANGE(""1F5N2lheBqU_ssv2fEg7XSiyl0_Jtf24RQubw3IWp7fc"",""'LC-2 BOM'!C2:AF1000""),AB$1,FALSE)"),"N/A")</f>
        <v>N/A</v>
      </c>
      <c r="AG316" s="40" t="str">
        <f ca="1">IFERROR(__xludf.DUMMYFUNCTION("VLOOKUP($D436,IMPORTRANGE(""1F5N2lheBqU_ssv2fEg7XSiyl0_Jtf24RQubw3IWp7fc"",""'LC-2 BOM'!C2:AF1000""),AB$1,FALSE)"),"N/A")</f>
        <v>N/A</v>
      </c>
      <c r="AH316" s="40" t="str">
        <f ca="1">IFERROR(__xludf.DUMMYFUNCTION("VLOOKUP($D436,IMPORTRANGE(""1F5N2lheBqU_ssv2fEg7XSiyl0_Jtf24RQubw3IWp7fc"",""'LC-2 BOM'!C2:AF1000""),AB$1,FALSE)"),"N/A")</f>
        <v>N/A</v>
      </c>
      <c r="AI316" s="40" t="str">
        <f ca="1">IFERROR(__xludf.DUMMYFUNCTION("VLOOKUP($D436,IMPORTRANGE(""1F5N2lheBqU_ssv2fEg7XSiyl0_Jtf24RQubw3IWp7fc"",""'LC-2 BOM'!C2:AF1000""),AB$1,FALSE)"),"N/A")</f>
        <v>N/A</v>
      </c>
      <c r="AJ316" s="40" t="str">
        <f ca="1">IFERROR(__xludf.DUMMYFUNCTION("VLOOKUP($D436,IMPORTRANGE(""1F5N2lheBqU_ssv2fEg7XSiyl0_Jtf24RQubw3IWp7fc"",""'LC-2 BOM'!C2:AF1000""),AB$1,FALSE)"),"N/A")</f>
        <v>N/A</v>
      </c>
      <c r="AK316" s="40" t="str">
        <f ca="1">IFERROR(__xludf.DUMMYFUNCTION("VLOOKUP($D436,IMPORTRANGE(""1F5N2lheBqU_ssv2fEg7XSiyl0_Jtf24RQubw3IWp7fc"",""'LC-2 BOM'!C2:AF1000""),AB$1,FALSE)"),"N/A")</f>
        <v>N/A</v>
      </c>
      <c r="AL316" s="40" t="str">
        <f ca="1">IFERROR(__xludf.DUMMYFUNCTION("VLOOKUP($D436,IMPORTRANGE(""1F5N2lheBqU_ssv2fEg7XSiyl0_Jtf24RQubw3IWp7fc"",""'LC-2 BOM'!C2:AF1000""),AB$1,FALSE)"),"N/A")</f>
        <v>N/A</v>
      </c>
      <c r="AM316" s="40" t="str">
        <f ca="1">IFERROR(__xludf.DUMMYFUNCTION("VLOOKUP($D436,IMPORTRANGE(""1F5N2lheBqU_ssv2fEg7XSiyl0_Jtf24RQubw3IWp7fc"",""'LC-2 BOM'!C2:AF1000""),AB$1,FALSE)"),"N/A")</f>
        <v>N/A</v>
      </c>
      <c r="AN316" s="40" t="str">
        <f ca="1">IFERROR(__xludf.DUMMYFUNCTION("VLOOKUP($D436,IMPORTRANGE(""1F5N2lheBqU_ssv2fEg7XSiyl0_Jtf24RQubw3IWp7fc"",""'LC-2 BOM'!C2:AF1000""),AB$1,FALSE)"),"N/A")</f>
        <v>N/A</v>
      </c>
      <c r="AO316" s="40" t="str">
        <f ca="1">IFERROR(__xludf.DUMMYFUNCTION("VLOOKUP($D436,IMPORTRANGE(""1F5N2lheBqU_ssv2fEg7XSiyl0_Jtf24RQubw3IWp7fc"",""'LC-2 BOM'!C2:AF1000""),AB$1,FALSE)"),"N/A")</f>
        <v>N/A</v>
      </c>
      <c r="AP316" s="40" t="str">
        <f ca="1">IFERROR(__xludf.DUMMYFUNCTION("VLOOKUP($D436,IMPORTRANGE(""1F5N2lheBqU_ssv2fEg7XSiyl0_Jtf24RQubw3IWp7fc"",""'LC-2 BOM'!C2:AF1000""),AB$1,FALSE)"),"N/A")</f>
        <v>N/A</v>
      </c>
      <c r="AQ316" s="40" t="str">
        <f ca="1">IFERROR(__xludf.DUMMYFUNCTION("VLOOKUP($D436,IMPORTRANGE(""1F5N2lheBqU_ssv2fEg7XSiyl0_Jtf24RQubw3IWp7fc"",""'LC-2 BOM'!C2:AF1000""),AB$1,FALSE)"),"N/A")</f>
        <v>N/A</v>
      </c>
      <c r="AR316" s="40" t="str">
        <f ca="1">IFERROR(__xludf.DUMMYFUNCTION("VLOOKUP($D436,IMPORTRANGE(""1F5N2lheBqU_ssv2fEg7XSiyl0_Jtf24RQubw3IWp7fc"",""'LC-2 BOM'!C2:AF1000""),AB$1,FALSE)"),"N/A")</f>
        <v>N/A</v>
      </c>
      <c r="AS316" s="40" t="str">
        <f ca="1">IFERROR(__xludf.DUMMYFUNCTION("VLOOKUP($D436,IMPORTRANGE(""1F5N2lheBqU_ssv2fEg7XSiyl0_Jtf24RQubw3IWp7fc"",""'LC-2 BOM'!C2:AF1000""),AB$1,FALSE)"),"N/A")</f>
        <v>N/A</v>
      </c>
      <c r="AT316" s="40" t="str">
        <f ca="1">IFERROR(__xludf.DUMMYFUNCTION("VLOOKUP($D436,IMPORTRANGE(""1F5N2lheBqU_ssv2fEg7XSiyl0_Jtf24RQubw3IWp7fc"",""'LC-2 BOM'!C2:AF1000""),AB$1,FALSE)"),"N/A")</f>
        <v>N/A</v>
      </c>
      <c r="AU316" s="40" t="str">
        <f ca="1">IFERROR(__xludf.DUMMYFUNCTION("VLOOKUP($D436,IMPORTRANGE(""1F5N2lheBqU_ssv2fEg7XSiyl0_Jtf24RQubw3IWp7fc"",""'LC-2 BOM'!C2:AF1000""),AB$1,FALSE)"),"N/A")</f>
        <v>N/A</v>
      </c>
      <c r="AV316" s="40" t="str">
        <f ca="1">IFERROR(__xludf.DUMMYFUNCTION("VLOOKUP($D436,IMPORTRANGE(""1F5N2lheBqU_ssv2fEg7XSiyl0_Jtf24RQubw3IWp7fc"",""'LC-2 BOM'!C2:AF1000""),AB$1,FALSE)"),"N/A")</f>
        <v>N/A</v>
      </c>
      <c r="AW316" s="40" t="str">
        <f ca="1">IFERROR(__xludf.DUMMYFUNCTION("VLOOKUP($D436,IMPORTRANGE(""1F5N2lheBqU_ssv2fEg7XSiyl0_Jtf24RQubw3IWp7fc"",""'LC-2 BOM'!C2:AF1000""),AB$1,FALSE)"),"N/A")</f>
        <v>N/A</v>
      </c>
      <c r="AX316" s="40" t="str">
        <f ca="1">IFERROR(__xludf.DUMMYFUNCTION("VLOOKUP($D436,IMPORTRANGE(""1F5N2lheBqU_ssv2fEg7XSiyl0_Jtf24RQubw3IWp7fc"",""'LC-2 BOM'!C2:AF1000""),AB$1,FALSE)"),"N/A")</f>
        <v>N/A</v>
      </c>
      <c r="AY316" s="40" t="str">
        <f ca="1">IFERROR(__xludf.DUMMYFUNCTION("VLOOKUP($D436,IMPORTRANGE(""1F5N2lheBqU_ssv2fEg7XSiyl0_Jtf24RQubw3IWp7fc"",""'LC-2 BOM'!C2:AF1000""),AB$1,FALSE)"),"N/A")</f>
        <v>N/A</v>
      </c>
      <c r="AZ316" s="40" t="str">
        <f ca="1">IFERROR(__xludf.DUMMYFUNCTION("VLOOKUP($D436,IMPORTRANGE(""1F5N2lheBqU_ssv2fEg7XSiyl0_Jtf24RQubw3IWp7fc"",""'LC-2 BOM'!C2:AF1000""),AB$1,FALSE)"),"N/A")</f>
        <v>N/A</v>
      </c>
      <c r="BA316" s="40" t="str">
        <f ca="1">IFERROR(__xludf.DUMMYFUNCTION("VLOOKUP($D436,IMPORTRANGE(""1F5N2lheBqU_ssv2fEg7XSiyl0_Jtf24RQubw3IWp7fc"",""'LC-2 BOM'!C2:AF1000""),AB$1,FALSE)"),"N/A")</f>
        <v>N/A</v>
      </c>
    </row>
    <row r="317" spans="1:53" ht="15">
      <c r="A317" s="158" t="str">
        <f>CONCATENATE(VLOOKUP(E317,Systems,2,FALSE),"-",VLOOKUP(F317,Subsystems,2,FALSE),"-",VLOOKUP(G317,Components,2,FALSE),"-",VLOOKUP(R317,Metrics,2,FALSE),"-",B317)</f>
        <v>BP-PRG-PRS-Ps-426</v>
      </c>
      <c r="B317" s="287">
        <v>426</v>
      </c>
      <c r="C317" s="13" t="s">
        <v>795</v>
      </c>
      <c r="D317" s="177" t="s">
        <v>796</v>
      </c>
      <c r="E317" s="99" t="s">
        <v>782</v>
      </c>
      <c r="F317" s="99" t="s">
        <v>572</v>
      </c>
      <c r="G317" s="13" t="s">
        <v>177</v>
      </c>
      <c r="H317" s="13" t="s">
        <v>147</v>
      </c>
      <c r="I317" s="100" t="str">
        <f>VLOOKUP(L317,InterfaceCards,2,FALSE)</f>
        <v>N3</v>
      </c>
      <c r="J317" s="39" t="str">
        <f>VLOOKUP(I317,'REF - Interface Cards'!$F$2:$G$11,2,FALSE)</f>
        <v>CB4</v>
      </c>
      <c r="K317" s="100">
        <f>VLOOKUP(L317,InterfaceCards,3,FALSE)</f>
        <v>3</v>
      </c>
      <c r="L317" s="110" t="s">
        <v>797</v>
      </c>
      <c r="M317" s="110">
        <v>2</v>
      </c>
      <c r="N317" s="200" t="s">
        <v>104</v>
      </c>
      <c r="O317" s="99" t="s">
        <v>313</v>
      </c>
      <c r="P317" s="205"/>
      <c r="Q317" s="99" t="s">
        <v>521</v>
      </c>
      <c r="R317" s="268" t="s">
        <v>178</v>
      </c>
      <c r="S317" s="119" t="s">
        <v>710</v>
      </c>
      <c r="T317" s="205"/>
      <c r="U317" s="205"/>
      <c r="V317" s="205" t="b">
        <v>0</v>
      </c>
      <c r="W317" s="115" t="str">
        <f>CONCATENATE(L317,":",N317)</f>
        <v>AI6:01</v>
      </c>
      <c r="X317" s="40" t="str">
        <f ca="1">IFERROR(__xludf.DUMMYFUNCTION("VLOOKUP($D475,IMPORTRANGE(""1F5N2lheBqU_ssv2fEg7XSiyl0_Jtf24RQubw3IWp7fc"",""'LC-2 BOM'!C2:AF1000""),X$1,FALSE)"),"04C706")</f>
        <v>04C706</v>
      </c>
      <c r="Y317" s="40" t="str">
        <f ca="1">IFERROR(__xludf.DUMMYFUNCTION("VLOOKUP($D533,IMPORTRANGE(""1F5N2lheBqU_ssv2fEg7XSiyl0_Jtf24RQubw3IWp7fc"",""'LC-2 BOM'!C2:AF900""),Y$1,FALSE)"),"Differential Pressure Transducer")</f>
        <v>Differential Pressure Transducer</v>
      </c>
      <c r="Z317" s="40" t="str">
        <f ca="1">IFERROR(__xludf.DUMMYFUNCTION("VLOOKUP($D533,IMPORTRANGE(""1F5N2lheBqU_ssv2fEg7XSiyl0_Jtf24RQubw3IWp7fc"",""'LC-2 BOM'!C2:AF900""),Y$1,FALSE)"),"Differential Pressure Transducer")</f>
        <v>Differential Pressure Transducer</v>
      </c>
      <c r="AA317" s="40" t="str">
        <f ca="1">IFERROR(__xludf.DUMMYFUNCTION("VLOOKUP($D533,IMPORTRANGE(""1F5N2lheBqU_ssv2fEg7XSiyl0_Jtf24RQubw3IWp7fc"",""'LC-2 BOM'!C2:AF900""),Y$1,FALSE)"),"Differential Pressure Transducer")</f>
        <v>Differential Pressure Transducer</v>
      </c>
      <c r="AB317" s="40" t="str">
        <f ca="1">IFERROR(__xludf.DUMMYFUNCTION("VLOOKUP($D533,IMPORTRANGE(""1F5N2lheBqU_ssv2fEg7XSiyl0_Jtf24RQubw3IWp7fc"",""'LC-2 BOM'!C2:AF1000""),AB$1,FALSE)"),"N/A")</f>
        <v>N/A</v>
      </c>
      <c r="AC317" s="40" t="str">
        <f ca="1">IFERROR(__xludf.DUMMYFUNCTION("VLOOKUP($D533,IMPORTRANGE(""1F5N2lheBqU_ssv2fEg7XSiyl0_Jtf24RQubw3IWp7fc"",""'LC-2 BOM'!C2:AF1000""),AB$1,FALSE)"),"N/A")</f>
        <v>N/A</v>
      </c>
      <c r="AD317" s="40" t="str">
        <f ca="1">IFERROR(__xludf.DUMMYFUNCTION("VLOOKUP($D533,IMPORTRANGE(""1F5N2lheBqU_ssv2fEg7XSiyl0_Jtf24RQubw3IWp7fc"",""'LC-2 BOM'!C2:AF1000""),AB$1,FALSE)"),"N/A")</f>
        <v>N/A</v>
      </c>
      <c r="AE317" s="40" t="str">
        <f ca="1">IFERROR(__xludf.DUMMYFUNCTION("VLOOKUP($D533,IMPORTRANGE(""1F5N2lheBqU_ssv2fEg7XSiyl0_Jtf24RQubw3IWp7fc"",""'LC-2 BOM'!C2:AF1000""),AB$1,FALSE)"),"N/A")</f>
        <v>N/A</v>
      </c>
      <c r="AF317" s="40" t="str">
        <f ca="1">IFERROR(__xludf.DUMMYFUNCTION("VLOOKUP($D533,IMPORTRANGE(""1F5N2lheBqU_ssv2fEg7XSiyl0_Jtf24RQubw3IWp7fc"",""'LC-2 BOM'!C2:AF1000""),AB$1,FALSE)"),"N/A")</f>
        <v>N/A</v>
      </c>
      <c r="AG317" s="40" t="str">
        <f ca="1">IFERROR(__xludf.DUMMYFUNCTION("VLOOKUP($D533,IMPORTRANGE(""1F5N2lheBqU_ssv2fEg7XSiyl0_Jtf24RQubw3IWp7fc"",""'LC-2 BOM'!C2:AF1000""),AB$1,FALSE)"),"N/A")</f>
        <v>N/A</v>
      </c>
      <c r="AH317" s="40" t="str">
        <f ca="1">IFERROR(__xludf.DUMMYFUNCTION("VLOOKUP($D533,IMPORTRANGE(""1F5N2lheBqU_ssv2fEg7XSiyl0_Jtf24RQubw3IWp7fc"",""'LC-2 BOM'!C2:AF1000""),AB$1,FALSE)"),"N/A")</f>
        <v>N/A</v>
      </c>
      <c r="AI317" s="40" t="str">
        <f ca="1">IFERROR(__xludf.DUMMYFUNCTION("VLOOKUP($D533,IMPORTRANGE(""1F5N2lheBqU_ssv2fEg7XSiyl0_Jtf24RQubw3IWp7fc"",""'LC-2 BOM'!C2:AF1000""),AB$1,FALSE)"),"N/A")</f>
        <v>N/A</v>
      </c>
      <c r="AJ317" s="40" t="str">
        <f ca="1">IFERROR(__xludf.DUMMYFUNCTION("VLOOKUP($D533,IMPORTRANGE(""1F5N2lheBqU_ssv2fEg7XSiyl0_Jtf24RQubw3IWp7fc"",""'LC-2 BOM'!C2:AF1000""),AB$1,FALSE)"),"N/A")</f>
        <v>N/A</v>
      </c>
      <c r="AK317" s="40" t="str">
        <f ca="1">IFERROR(__xludf.DUMMYFUNCTION("VLOOKUP($D533,IMPORTRANGE(""1F5N2lheBqU_ssv2fEg7XSiyl0_Jtf24RQubw3IWp7fc"",""'LC-2 BOM'!C2:AF1000""),AB$1,FALSE)"),"N/A")</f>
        <v>N/A</v>
      </c>
      <c r="AL317" s="40" t="str">
        <f ca="1">IFERROR(__xludf.DUMMYFUNCTION("VLOOKUP($D533,IMPORTRANGE(""1F5N2lheBqU_ssv2fEg7XSiyl0_Jtf24RQubw3IWp7fc"",""'LC-2 BOM'!C2:AF1000""),AB$1,FALSE)"),"N/A")</f>
        <v>N/A</v>
      </c>
      <c r="AM317" s="40" t="str">
        <f ca="1">IFERROR(__xludf.DUMMYFUNCTION("VLOOKUP($D533,IMPORTRANGE(""1F5N2lheBqU_ssv2fEg7XSiyl0_Jtf24RQubw3IWp7fc"",""'LC-2 BOM'!C2:AF1000""),AB$1,FALSE)"),"N/A")</f>
        <v>N/A</v>
      </c>
      <c r="AN317" s="40" t="str">
        <f ca="1">IFERROR(__xludf.DUMMYFUNCTION("VLOOKUP($D533,IMPORTRANGE(""1F5N2lheBqU_ssv2fEg7XSiyl0_Jtf24RQubw3IWp7fc"",""'LC-2 BOM'!C2:AF1000""),AB$1,FALSE)"),"N/A")</f>
        <v>N/A</v>
      </c>
      <c r="AO317" s="40" t="str">
        <f ca="1">IFERROR(__xludf.DUMMYFUNCTION("VLOOKUP($D533,IMPORTRANGE(""1F5N2lheBqU_ssv2fEg7XSiyl0_Jtf24RQubw3IWp7fc"",""'LC-2 BOM'!C2:AF1000""),AB$1,FALSE)"),"N/A")</f>
        <v>N/A</v>
      </c>
      <c r="AP317" s="40" t="str">
        <f ca="1">IFERROR(__xludf.DUMMYFUNCTION("VLOOKUP($D533,IMPORTRANGE(""1F5N2lheBqU_ssv2fEg7XSiyl0_Jtf24RQubw3IWp7fc"",""'LC-2 BOM'!C2:AF1000""),AB$1,FALSE)"),"N/A")</f>
        <v>N/A</v>
      </c>
      <c r="AQ317" s="40" t="str">
        <f ca="1">IFERROR(__xludf.DUMMYFUNCTION("VLOOKUP($D533,IMPORTRANGE(""1F5N2lheBqU_ssv2fEg7XSiyl0_Jtf24RQubw3IWp7fc"",""'LC-2 BOM'!C2:AF1000""),AB$1,FALSE)"),"N/A")</f>
        <v>N/A</v>
      </c>
      <c r="AR317" s="40" t="str">
        <f ca="1">IFERROR(__xludf.DUMMYFUNCTION("VLOOKUP($D533,IMPORTRANGE(""1F5N2lheBqU_ssv2fEg7XSiyl0_Jtf24RQubw3IWp7fc"",""'LC-2 BOM'!C2:AF1000""),AB$1,FALSE)"),"N/A")</f>
        <v>N/A</v>
      </c>
      <c r="AS317" s="40" t="str">
        <f ca="1">IFERROR(__xludf.DUMMYFUNCTION("VLOOKUP($D533,IMPORTRANGE(""1F5N2lheBqU_ssv2fEg7XSiyl0_Jtf24RQubw3IWp7fc"",""'LC-2 BOM'!C2:AF1000""),AB$1,FALSE)"),"N/A")</f>
        <v>N/A</v>
      </c>
      <c r="AT317" s="40" t="str">
        <f ca="1">IFERROR(__xludf.DUMMYFUNCTION("VLOOKUP($D533,IMPORTRANGE(""1F5N2lheBqU_ssv2fEg7XSiyl0_Jtf24RQubw3IWp7fc"",""'LC-2 BOM'!C2:AF1000""),AB$1,FALSE)"),"N/A")</f>
        <v>N/A</v>
      </c>
      <c r="AU317" s="40" t="str">
        <f ca="1">IFERROR(__xludf.DUMMYFUNCTION("VLOOKUP($D533,IMPORTRANGE(""1F5N2lheBqU_ssv2fEg7XSiyl0_Jtf24RQubw3IWp7fc"",""'LC-2 BOM'!C2:AF1000""),AB$1,FALSE)"),"N/A")</f>
        <v>N/A</v>
      </c>
      <c r="AV317" s="40" t="str">
        <f ca="1">IFERROR(__xludf.DUMMYFUNCTION("VLOOKUP($D533,IMPORTRANGE(""1F5N2lheBqU_ssv2fEg7XSiyl0_Jtf24RQubw3IWp7fc"",""'LC-2 BOM'!C2:AF1000""),AB$1,FALSE)"),"N/A")</f>
        <v>N/A</v>
      </c>
      <c r="AW317" s="40" t="str">
        <f ca="1">IFERROR(__xludf.DUMMYFUNCTION("VLOOKUP($D533,IMPORTRANGE(""1F5N2lheBqU_ssv2fEg7XSiyl0_Jtf24RQubw3IWp7fc"",""'LC-2 BOM'!C2:AF1000""),AB$1,FALSE)"),"N/A")</f>
        <v>N/A</v>
      </c>
      <c r="AX317" s="40" t="str">
        <f ca="1">IFERROR(__xludf.DUMMYFUNCTION("VLOOKUP($D533,IMPORTRANGE(""1F5N2lheBqU_ssv2fEg7XSiyl0_Jtf24RQubw3IWp7fc"",""'LC-2 BOM'!C2:AF1000""),AB$1,FALSE)"),"N/A")</f>
        <v>N/A</v>
      </c>
      <c r="AY317" s="40" t="str">
        <f ca="1">IFERROR(__xludf.DUMMYFUNCTION("VLOOKUP($D533,IMPORTRANGE(""1F5N2lheBqU_ssv2fEg7XSiyl0_Jtf24RQubw3IWp7fc"",""'LC-2 BOM'!C2:AF1000""),AB$1,FALSE)"),"N/A")</f>
        <v>N/A</v>
      </c>
      <c r="AZ317" s="40" t="str">
        <f ca="1">IFERROR(__xludf.DUMMYFUNCTION("VLOOKUP($D533,IMPORTRANGE(""1F5N2lheBqU_ssv2fEg7XSiyl0_Jtf24RQubw3IWp7fc"",""'LC-2 BOM'!C2:AF1000""),AB$1,FALSE)"),"N/A")</f>
        <v>N/A</v>
      </c>
      <c r="BA317" s="40" t="str">
        <f ca="1">IFERROR(__xludf.DUMMYFUNCTION("VLOOKUP($D533,IMPORTRANGE(""1F5N2lheBqU_ssv2fEg7XSiyl0_Jtf24RQubw3IWp7fc"",""'LC-2 BOM'!C2:AF1000""),AB$1,FALSE)"),"N/A")</f>
        <v>N/A</v>
      </c>
    </row>
    <row r="318" spans="1:53" ht="15">
      <c r="A318" s="158" t="str">
        <f>CONCATENATE(VLOOKUP(E318,Systems,2,FALSE),"-",VLOOKUP(F318,Subsystems,2,FALSE),"-",VLOOKUP(G318,Components,2,FALSE),"-",VLOOKUP(R318,Metrics,2,FALSE),"-",B318)</f>
        <v>BP-PRG-PRS-Ps-433</v>
      </c>
      <c r="B318" s="287">
        <v>433</v>
      </c>
      <c r="C318" s="13" t="s">
        <v>798</v>
      </c>
      <c r="D318" s="177" t="s">
        <v>799</v>
      </c>
      <c r="E318" s="273" t="s">
        <v>782</v>
      </c>
      <c r="F318" s="273" t="s">
        <v>572</v>
      </c>
      <c r="G318" s="13" t="s">
        <v>177</v>
      </c>
      <c r="H318" s="13" t="s">
        <v>147</v>
      </c>
      <c r="I318" s="100" t="str">
        <f>VLOOKUP(L318,InterfaceCards,2,FALSE)</f>
        <v>N4</v>
      </c>
      <c r="J318" s="39" t="str">
        <f>VLOOKUP(I318,'REF - Interface Cards'!$F$2:$G$11,2,FALSE)</f>
        <v>CB5</v>
      </c>
      <c r="K318" s="100">
        <f>VLOOKUP(L318,InterfaceCards,3,FALSE)</f>
        <v>3</v>
      </c>
      <c r="L318" s="110" t="s">
        <v>800</v>
      </c>
      <c r="M318" s="110">
        <v>2</v>
      </c>
      <c r="N318" s="200" t="s">
        <v>104</v>
      </c>
      <c r="O318" s="99" t="s">
        <v>313</v>
      </c>
      <c r="P318" s="205"/>
      <c r="Q318" s="99" t="s">
        <v>801</v>
      </c>
      <c r="R318" s="268" t="s">
        <v>178</v>
      </c>
      <c r="S318" s="119" t="s">
        <v>96</v>
      </c>
      <c r="T318" s="205"/>
      <c r="U318" s="205"/>
      <c r="V318" s="205" t="b">
        <v>0</v>
      </c>
      <c r="W318" s="115" t="str">
        <f>CONCATENATE(L318,":",N318)</f>
        <v>AI8:01</v>
      </c>
      <c r="X318" s="40" t="str">
        <f ca="1">IFERROR(__xludf.DUMMYFUNCTION("VLOOKUP($D475,IMPORTRANGE(""1F5N2lheBqU_ssv2fEg7XSiyl0_Jtf24RQubw3IWp7fc"",""'LC-2 BOM'!C2:AF1000""),X$1,FALSE)"),"04C706")</f>
        <v>04C706</v>
      </c>
      <c r="Y318" s="40" t="str">
        <f ca="1">IFERROR(__xludf.DUMMYFUNCTION("VLOOKUP($D578,IMPORTRANGE(""1F5N2lheBqU_ssv2fEg7XSiyl0_Jtf24RQubw3IWp7fc"",""'LC-2 BOM'!C2:AF900""),Y$1,FALSE)"),"Differential Pressure Transducer")</f>
        <v>Differential Pressure Transducer</v>
      </c>
      <c r="Z318" s="40" t="str">
        <f ca="1">IFERROR(__xludf.DUMMYFUNCTION("VLOOKUP($D578,IMPORTRANGE(""1F5N2lheBqU_ssv2fEg7XSiyl0_Jtf24RQubw3IWp7fc"",""'LC-2 BOM'!C2:AF900""),Y$1,FALSE)"),"Differential Pressure Transducer")</f>
        <v>Differential Pressure Transducer</v>
      </c>
      <c r="AA318" s="40" t="str">
        <f ca="1">IFERROR(__xludf.DUMMYFUNCTION("VLOOKUP($D578,IMPORTRANGE(""1F5N2lheBqU_ssv2fEg7XSiyl0_Jtf24RQubw3IWp7fc"",""'LC-2 BOM'!C2:AF900""),Y$1,FALSE)"),"Differential Pressure Transducer")</f>
        <v>Differential Pressure Transducer</v>
      </c>
      <c r="AB318" s="40" t="str">
        <f ca="1">IFERROR(__xludf.DUMMYFUNCTION("VLOOKUP($D578,IMPORTRANGE(""1F5N2lheBqU_ssv2fEg7XSiyl0_Jtf24RQubw3IWp7fc"",""'LC-2 BOM'!C2:AF1000""),AB$1,FALSE)"),"N/A")</f>
        <v>N/A</v>
      </c>
      <c r="AC318" s="40" t="str">
        <f ca="1">IFERROR(__xludf.DUMMYFUNCTION("VLOOKUP($D578,IMPORTRANGE(""1F5N2lheBqU_ssv2fEg7XSiyl0_Jtf24RQubw3IWp7fc"",""'LC-2 BOM'!C2:AF1000""),AB$1,FALSE)"),"N/A")</f>
        <v>N/A</v>
      </c>
      <c r="AD318" s="40" t="str">
        <f ca="1">IFERROR(__xludf.DUMMYFUNCTION("VLOOKUP($D578,IMPORTRANGE(""1F5N2lheBqU_ssv2fEg7XSiyl0_Jtf24RQubw3IWp7fc"",""'LC-2 BOM'!C2:AF1000""),AB$1,FALSE)"),"N/A")</f>
        <v>N/A</v>
      </c>
      <c r="AE318" s="40" t="str">
        <f ca="1">IFERROR(__xludf.DUMMYFUNCTION("VLOOKUP($D578,IMPORTRANGE(""1F5N2lheBqU_ssv2fEg7XSiyl0_Jtf24RQubw3IWp7fc"",""'LC-2 BOM'!C2:AF1000""),AB$1,FALSE)"),"N/A")</f>
        <v>N/A</v>
      </c>
      <c r="AF318" s="40" t="str">
        <f ca="1">IFERROR(__xludf.DUMMYFUNCTION("VLOOKUP($D578,IMPORTRANGE(""1F5N2lheBqU_ssv2fEg7XSiyl0_Jtf24RQubw3IWp7fc"",""'LC-2 BOM'!C2:AF1000""),AB$1,FALSE)"),"N/A")</f>
        <v>N/A</v>
      </c>
      <c r="AG318" s="40" t="str">
        <f ca="1">IFERROR(__xludf.DUMMYFUNCTION("VLOOKUP($D578,IMPORTRANGE(""1F5N2lheBqU_ssv2fEg7XSiyl0_Jtf24RQubw3IWp7fc"",""'LC-2 BOM'!C2:AF1000""),AB$1,FALSE)"),"N/A")</f>
        <v>N/A</v>
      </c>
      <c r="AH318" s="40" t="str">
        <f ca="1">IFERROR(__xludf.DUMMYFUNCTION("VLOOKUP($D578,IMPORTRANGE(""1F5N2lheBqU_ssv2fEg7XSiyl0_Jtf24RQubw3IWp7fc"",""'LC-2 BOM'!C2:AF1000""),AB$1,FALSE)"),"N/A")</f>
        <v>N/A</v>
      </c>
      <c r="AI318" s="40" t="str">
        <f ca="1">IFERROR(__xludf.DUMMYFUNCTION("VLOOKUP($D578,IMPORTRANGE(""1F5N2lheBqU_ssv2fEg7XSiyl0_Jtf24RQubw3IWp7fc"",""'LC-2 BOM'!C2:AF1000""),AB$1,FALSE)"),"N/A")</f>
        <v>N/A</v>
      </c>
      <c r="AJ318" s="40" t="str">
        <f ca="1">IFERROR(__xludf.DUMMYFUNCTION("VLOOKUP($D578,IMPORTRANGE(""1F5N2lheBqU_ssv2fEg7XSiyl0_Jtf24RQubw3IWp7fc"",""'LC-2 BOM'!C2:AF1000""),AB$1,FALSE)"),"N/A")</f>
        <v>N/A</v>
      </c>
      <c r="AK318" s="40" t="str">
        <f ca="1">IFERROR(__xludf.DUMMYFUNCTION("VLOOKUP($D578,IMPORTRANGE(""1F5N2lheBqU_ssv2fEg7XSiyl0_Jtf24RQubw3IWp7fc"",""'LC-2 BOM'!C2:AF1000""),AB$1,FALSE)"),"N/A")</f>
        <v>N/A</v>
      </c>
      <c r="AL318" s="40" t="str">
        <f ca="1">IFERROR(__xludf.DUMMYFUNCTION("VLOOKUP($D578,IMPORTRANGE(""1F5N2lheBqU_ssv2fEg7XSiyl0_Jtf24RQubw3IWp7fc"",""'LC-2 BOM'!C2:AF1000""),AB$1,FALSE)"),"N/A")</f>
        <v>N/A</v>
      </c>
      <c r="AM318" s="40" t="str">
        <f ca="1">IFERROR(__xludf.DUMMYFUNCTION("VLOOKUP($D578,IMPORTRANGE(""1F5N2lheBqU_ssv2fEg7XSiyl0_Jtf24RQubw3IWp7fc"",""'LC-2 BOM'!C2:AF1000""),AB$1,FALSE)"),"N/A")</f>
        <v>N/A</v>
      </c>
      <c r="AN318" s="40" t="str">
        <f ca="1">IFERROR(__xludf.DUMMYFUNCTION("VLOOKUP($D578,IMPORTRANGE(""1F5N2lheBqU_ssv2fEg7XSiyl0_Jtf24RQubw3IWp7fc"",""'LC-2 BOM'!C2:AF1000""),AB$1,FALSE)"),"N/A")</f>
        <v>N/A</v>
      </c>
      <c r="AO318" s="40" t="str">
        <f ca="1">IFERROR(__xludf.DUMMYFUNCTION("VLOOKUP($D578,IMPORTRANGE(""1F5N2lheBqU_ssv2fEg7XSiyl0_Jtf24RQubw3IWp7fc"",""'LC-2 BOM'!C2:AF1000""),AB$1,FALSE)"),"N/A")</f>
        <v>N/A</v>
      </c>
      <c r="AP318" s="40" t="str">
        <f ca="1">IFERROR(__xludf.DUMMYFUNCTION("VLOOKUP($D578,IMPORTRANGE(""1F5N2lheBqU_ssv2fEg7XSiyl0_Jtf24RQubw3IWp7fc"",""'LC-2 BOM'!C2:AF1000""),AB$1,FALSE)"),"N/A")</f>
        <v>N/A</v>
      </c>
      <c r="AQ318" s="40" t="str">
        <f ca="1">IFERROR(__xludf.DUMMYFUNCTION("VLOOKUP($D578,IMPORTRANGE(""1F5N2lheBqU_ssv2fEg7XSiyl0_Jtf24RQubw3IWp7fc"",""'LC-2 BOM'!C2:AF1000""),AB$1,FALSE)"),"N/A")</f>
        <v>N/A</v>
      </c>
      <c r="AR318" s="40" t="str">
        <f ca="1">IFERROR(__xludf.DUMMYFUNCTION("VLOOKUP($D578,IMPORTRANGE(""1F5N2lheBqU_ssv2fEg7XSiyl0_Jtf24RQubw3IWp7fc"",""'LC-2 BOM'!C2:AF1000""),AB$1,FALSE)"),"N/A")</f>
        <v>N/A</v>
      </c>
      <c r="AS318" s="40" t="str">
        <f ca="1">IFERROR(__xludf.DUMMYFUNCTION("VLOOKUP($D578,IMPORTRANGE(""1F5N2lheBqU_ssv2fEg7XSiyl0_Jtf24RQubw3IWp7fc"",""'LC-2 BOM'!C2:AF1000""),AB$1,FALSE)"),"N/A")</f>
        <v>N/A</v>
      </c>
      <c r="AT318" s="40" t="str">
        <f ca="1">IFERROR(__xludf.DUMMYFUNCTION("VLOOKUP($D578,IMPORTRANGE(""1F5N2lheBqU_ssv2fEg7XSiyl0_Jtf24RQubw3IWp7fc"",""'LC-2 BOM'!C2:AF1000""),AB$1,FALSE)"),"N/A")</f>
        <v>N/A</v>
      </c>
      <c r="AU318" s="40" t="str">
        <f ca="1">IFERROR(__xludf.DUMMYFUNCTION("VLOOKUP($D578,IMPORTRANGE(""1F5N2lheBqU_ssv2fEg7XSiyl0_Jtf24RQubw3IWp7fc"",""'LC-2 BOM'!C2:AF1000""),AB$1,FALSE)"),"N/A")</f>
        <v>N/A</v>
      </c>
      <c r="AV318" s="40" t="str">
        <f ca="1">IFERROR(__xludf.DUMMYFUNCTION("VLOOKUP($D578,IMPORTRANGE(""1F5N2lheBqU_ssv2fEg7XSiyl0_Jtf24RQubw3IWp7fc"",""'LC-2 BOM'!C2:AF1000""),AB$1,FALSE)"),"N/A")</f>
        <v>N/A</v>
      </c>
      <c r="AW318" s="40" t="str">
        <f ca="1">IFERROR(__xludf.DUMMYFUNCTION("VLOOKUP($D578,IMPORTRANGE(""1F5N2lheBqU_ssv2fEg7XSiyl0_Jtf24RQubw3IWp7fc"",""'LC-2 BOM'!C2:AF1000""),AB$1,FALSE)"),"N/A")</f>
        <v>N/A</v>
      </c>
      <c r="AX318" s="40" t="str">
        <f ca="1">IFERROR(__xludf.DUMMYFUNCTION("VLOOKUP($D578,IMPORTRANGE(""1F5N2lheBqU_ssv2fEg7XSiyl0_Jtf24RQubw3IWp7fc"",""'LC-2 BOM'!C2:AF1000""),AB$1,FALSE)"),"N/A")</f>
        <v>N/A</v>
      </c>
      <c r="AY318" s="40" t="str">
        <f ca="1">IFERROR(__xludf.DUMMYFUNCTION("VLOOKUP($D578,IMPORTRANGE(""1F5N2lheBqU_ssv2fEg7XSiyl0_Jtf24RQubw3IWp7fc"",""'LC-2 BOM'!C2:AF1000""),AB$1,FALSE)"),"N/A")</f>
        <v>N/A</v>
      </c>
      <c r="AZ318" s="40" t="str">
        <f ca="1">IFERROR(__xludf.DUMMYFUNCTION("VLOOKUP($D578,IMPORTRANGE(""1F5N2lheBqU_ssv2fEg7XSiyl0_Jtf24RQubw3IWp7fc"",""'LC-2 BOM'!C2:AF1000""),AB$1,FALSE)"),"N/A")</f>
        <v>N/A</v>
      </c>
      <c r="BA318" s="40" t="str">
        <f ca="1">IFERROR(__xludf.DUMMYFUNCTION("VLOOKUP($D578,IMPORTRANGE(""1F5N2lheBqU_ssv2fEg7XSiyl0_Jtf24RQubw3IWp7fc"",""'LC-2 BOM'!C2:AF1000""),AB$1,FALSE)"),"N/A")</f>
        <v>N/A</v>
      </c>
    </row>
    <row r="319" spans="1:53" ht="15">
      <c r="A319" s="158" t="str">
        <f>CONCATENATE(VLOOKUP(E319,Systems,2,FALSE),"-",VLOOKUP(F319,Subsystems,2,FALSE),"-",VLOOKUP(G319,Components,2,FALSE),"-",VLOOKUP(R319,Metrics,2,FALSE),"-",B319)</f>
        <v>BP-PRG-PRS-Ps-434</v>
      </c>
      <c r="B319" s="287">
        <v>434</v>
      </c>
      <c r="C319" s="13" t="s">
        <v>802</v>
      </c>
      <c r="D319" s="177" t="s">
        <v>803</v>
      </c>
      <c r="E319" s="99" t="s">
        <v>782</v>
      </c>
      <c r="F319" s="99" t="s">
        <v>572</v>
      </c>
      <c r="G319" s="13" t="s">
        <v>177</v>
      </c>
      <c r="H319" s="13" t="s">
        <v>147</v>
      </c>
      <c r="I319" s="100" t="str">
        <f>VLOOKUP(L319,InterfaceCards,2,FALSE)</f>
        <v>N4</v>
      </c>
      <c r="J319" s="39" t="str">
        <f>VLOOKUP(I319,'REF - Interface Cards'!$F$2:$G$11,2,FALSE)</f>
        <v>CB5</v>
      </c>
      <c r="K319" s="100">
        <f>VLOOKUP(L319,InterfaceCards,3,FALSE)</f>
        <v>3</v>
      </c>
      <c r="L319" s="110" t="s">
        <v>800</v>
      </c>
      <c r="M319" s="110">
        <v>3</v>
      </c>
      <c r="N319" s="200" t="s">
        <v>108</v>
      </c>
      <c r="O319" s="99" t="s">
        <v>313</v>
      </c>
      <c r="P319" s="205"/>
      <c r="Q319" s="99" t="s">
        <v>804</v>
      </c>
      <c r="R319" s="268" t="s">
        <v>178</v>
      </c>
      <c r="S319" s="119" t="s">
        <v>96</v>
      </c>
      <c r="T319" s="205"/>
      <c r="U319" s="205"/>
      <c r="V319" s="205" t="b">
        <v>0</v>
      </c>
      <c r="W319" s="115" t="str">
        <f>CONCATENATE(L319,":",N319)</f>
        <v>AI8:02</v>
      </c>
      <c r="X319" s="40" t="str">
        <f ca="1">IFERROR(__xludf.DUMMYFUNCTION("VLOOKUP($D475,IMPORTRANGE(""1F5N2lheBqU_ssv2fEg7XSiyl0_Jtf24RQubw3IWp7fc"",""'LC-2 BOM'!C2:AF1000""),X$1,FALSE)"),"04C706")</f>
        <v>04C706</v>
      </c>
      <c r="Y319" s="40" t="str">
        <f ca="1">IFERROR(__xludf.DUMMYFUNCTION("VLOOKUP($D579,IMPORTRANGE(""1F5N2lheBqU_ssv2fEg7XSiyl0_Jtf24RQubw3IWp7fc"",""'LC-2 BOM'!C2:AF900""),Y$1,FALSE)"),"Differential Pressure Transducer")</f>
        <v>Differential Pressure Transducer</v>
      </c>
      <c r="Z319" s="40" t="str">
        <f ca="1">IFERROR(__xludf.DUMMYFUNCTION("VLOOKUP($D579,IMPORTRANGE(""1F5N2lheBqU_ssv2fEg7XSiyl0_Jtf24RQubw3IWp7fc"",""'LC-2 BOM'!C2:AF900""),Y$1,FALSE)"),"Differential Pressure Transducer")</f>
        <v>Differential Pressure Transducer</v>
      </c>
      <c r="AA319" s="40" t="str">
        <f ca="1">IFERROR(__xludf.DUMMYFUNCTION("VLOOKUP($D579,IMPORTRANGE(""1F5N2lheBqU_ssv2fEg7XSiyl0_Jtf24RQubw3IWp7fc"",""'LC-2 BOM'!C2:AF900""),Y$1,FALSE)"),"Differential Pressure Transducer")</f>
        <v>Differential Pressure Transducer</v>
      </c>
      <c r="AB319" s="40" t="str">
        <f ca="1">IFERROR(__xludf.DUMMYFUNCTION("VLOOKUP($D579,IMPORTRANGE(""1F5N2lheBqU_ssv2fEg7XSiyl0_Jtf24RQubw3IWp7fc"",""'LC-2 BOM'!C2:AF1000""),AB$1,FALSE)"),"N/A")</f>
        <v>N/A</v>
      </c>
      <c r="AC319" s="40" t="str">
        <f ca="1">IFERROR(__xludf.DUMMYFUNCTION("VLOOKUP($D579,IMPORTRANGE(""1F5N2lheBqU_ssv2fEg7XSiyl0_Jtf24RQubw3IWp7fc"",""'LC-2 BOM'!C2:AF1000""),AB$1,FALSE)"),"N/A")</f>
        <v>N/A</v>
      </c>
      <c r="AD319" s="40" t="str">
        <f ca="1">IFERROR(__xludf.DUMMYFUNCTION("VLOOKUP($D579,IMPORTRANGE(""1F5N2lheBqU_ssv2fEg7XSiyl0_Jtf24RQubw3IWp7fc"",""'LC-2 BOM'!C2:AF1000""),AB$1,FALSE)"),"N/A")</f>
        <v>N/A</v>
      </c>
      <c r="AE319" s="40" t="str">
        <f ca="1">IFERROR(__xludf.DUMMYFUNCTION("VLOOKUP($D579,IMPORTRANGE(""1F5N2lheBqU_ssv2fEg7XSiyl0_Jtf24RQubw3IWp7fc"",""'LC-2 BOM'!C2:AF1000""),AB$1,FALSE)"),"N/A")</f>
        <v>N/A</v>
      </c>
      <c r="AF319" s="40" t="str">
        <f ca="1">IFERROR(__xludf.DUMMYFUNCTION("VLOOKUP($D579,IMPORTRANGE(""1F5N2lheBqU_ssv2fEg7XSiyl0_Jtf24RQubw3IWp7fc"",""'LC-2 BOM'!C2:AF1000""),AB$1,FALSE)"),"N/A")</f>
        <v>N/A</v>
      </c>
      <c r="AG319" s="40" t="str">
        <f ca="1">IFERROR(__xludf.DUMMYFUNCTION("VLOOKUP($D579,IMPORTRANGE(""1F5N2lheBqU_ssv2fEg7XSiyl0_Jtf24RQubw3IWp7fc"",""'LC-2 BOM'!C2:AF1000""),AB$1,FALSE)"),"N/A")</f>
        <v>N/A</v>
      </c>
      <c r="AH319" s="40" t="str">
        <f ca="1">IFERROR(__xludf.DUMMYFUNCTION("VLOOKUP($D579,IMPORTRANGE(""1F5N2lheBqU_ssv2fEg7XSiyl0_Jtf24RQubw3IWp7fc"",""'LC-2 BOM'!C2:AF1000""),AB$1,FALSE)"),"N/A")</f>
        <v>N/A</v>
      </c>
      <c r="AI319" s="40" t="str">
        <f ca="1">IFERROR(__xludf.DUMMYFUNCTION("VLOOKUP($D579,IMPORTRANGE(""1F5N2lheBqU_ssv2fEg7XSiyl0_Jtf24RQubw3IWp7fc"",""'LC-2 BOM'!C2:AF1000""),AB$1,FALSE)"),"N/A")</f>
        <v>N/A</v>
      </c>
      <c r="AJ319" s="40" t="str">
        <f ca="1">IFERROR(__xludf.DUMMYFUNCTION("VLOOKUP($D579,IMPORTRANGE(""1F5N2lheBqU_ssv2fEg7XSiyl0_Jtf24RQubw3IWp7fc"",""'LC-2 BOM'!C2:AF1000""),AB$1,FALSE)"),"N/A")</f>
        <v>N/A</v>
      </c>
      <c r="AK319" s="40" t="str">
        <f ca="1">IFERROR(__xludf.DUMMYFUNCTION("VLOOKUP($D579,IMPORTRANGE(""1F5N2lheBqU_ssv2fEg7XSiyl0_Jtf24RQubw3IWp7fc"",""'LC-2 BOM'!C2:AF1000""),AB$1,FALSE)"),"N/A")</f>
        <v>N/A</v>
      </c>
      <c r="AL319" s="40" t="str">
        <f ca="1">IFERROR(__xludf.DUMMYFUNCTION("VLOOKUP($D579,IMPORTRANGE(""1F5N2lheBqU_ssv2fEg7XSiyl0_Jtf24RQubw3IWp7fc"",""'LC-2 BOM'!C2:AF1000""),AB$1,FALSE)"),"N/A")</f>
        <v>N/A</v>
      </c>
      <c r="AM319" s="40" t="str">
        <f ca="1">IFERROR(__xludf.DUMMYFUNCTION("VLOOKUP($D579,IMPORTRANGE(""1F5N2lheBqU_ssv2fEg7XSiyl0_Jtf24RQubw3IWp7fc"",""'LC-2 BOM'!C2:AF1000""),AB$1,FALSE)"),"N/A")</f>
        <v>N/A</v>
      </c>
      <c r="AN319" s="40" t="str">
        <f ca="1">IFERROR(__xludf.DUMMYFUNCTION("VLOOKUP($D579,IMPORTRANGE(""1F5N2lheBqU_ssv2fEg7XSiyl0_Jtf24RQubw3IWp7fc"",""'LC-2 BOM'!C2:AF1000""),AB$1,FALSE)"),"N/A")</f>
        <v>N/A</v>
      </c>
      <c r="AO319" s="40" t="str">
        <f ca="1">IFERROR(__xludf.DUMMYFUNCTION("VLOOKUP($D579,IMPORTRANGE(""1F5N2lheBqU_ssv2fEg7XSiyl0_Jtf24RQubw3IWp7fc"",""'LC-2 BOM'!C2:AF1000""),AB$1,FALSE)"),"N/A")</f>
        <v>N/A</v>
      </c>
      <c r="AP319" s="40" t="str">
        <f ca="1">IFERROR(__xludf.DUMMYFUNCTION("VLOOKUP($D579,IMPORTRANGE(""1F5N2lheBqU_ssv2fEg7XSiyl0_Jtf24RQubw3IWp7fc"",""'LC-2 BOM'!C2:AF1000""),AB$1,FALSE)"),"N/A")</f>
        <v>N/A</v>
      </c>
      <c r="AQ319" s="40" t="str">
        <f ca="1">IFERROR(__xludf.DUMMYFUNCTION("VLOOKUP($D579,IMPORTRANGE(""1F5N2lheBqU_ssv2fEg7XSiyl0_Jtf24RQubw3IWp7fc"",""'LC-2 BOM'!C2:AF1000""),AB$1,FALSE)"),"N/A")</f>
        <v>N/A</v>
      </c>
      <c r="AR319" s="40" t="str">
        <f ca="1">IFERROR(__xludf.DUMMYFUNCTION("VLOOKUP($D579,IMPORTRANGE(""1F5N2lheBqU_ssv2fEg7XSiyl0_Jtf24RQubw3IWp7fc"",""'LC-2 BOM'!C2:AF1000""),AB$1,FALSE)"),"N/A")</f>
        <v>N/A</v>
      </c>
      <c r="AS319" s="40" t="str">
        <f ca="1">IFERROR(__xludf.DUMMYFUNCTION("VLOOKUP($D579,IMPORTRANGE(""1F5N2lheBqU_ssv2fEg7XSiyl0_Jtf24RQubw3IWp7fc"",""'LC-2 BOM'!C2:AF1000""),AB$1,FALSE)"),"N/A")</f>
        <v>N/A</v>
      </c>
      <c r="AT319" s="40" t="str">
        <f ca="1">IFERROR(__xludf.DUMMYFUNCTION("VLOOKUP($D579,IMPORTRANGE(""1F5N2lheBqU_ssv2fEg7XSiyl0_Jtf24RQubw3IWp7fc"",""'LC-2 BOM'!C2:AF1000""),AB$1,FALSE)"),"N/A")</f>
        <v>N/A</v>
      </c>
      <c r="AU319" s="40" t="str">
        <f ca="1">IFERROR(__xludf.DUMMYFUNCTION("VLOOKUP($D579,IMPORTRANGE(""1F5N2lheBqU_ssv2fEg7XSiyl0_Jtf24RQubw3IWp7fc"",""'LC-2 BOM'!C2:AF1000""),AB$1,FALSE)"),"N/A")</f>
        <v>N/A</v>
      </c>
      <c r="AV319" s="40" t="str">
        <f ca="1">IFERROR(__xludf.DUMMYFUNCTION("VLOOKUP($D579,IMPORTRANGE(""1F5N2lheBqU_ssv2fEg7XSiyl0_Jtf24RQubw3IWp7fc"",""'LC-2 BOM'!C2:AF1000""),AB$1,FALSE)"),"N/A")</f>
        <v>N/A</v>
      </c>
      <c r="AW319" s="40" t="str">
        <f ca="1">IFERROR(__xludf.DUMMYFUNCTION("VLOOKUP($D579,IMPORTRANGE(""1F5N2lheBqU_ssv2fEg7XSiyl0_Jtf24RQubw3IWp7fc"",""'LC-2 BOM'!C2:AF1000""),AB$1,FALSE)"),"N/A")</f>
        <v>N/A</v>
      </c>
      <c r="AX319" s="40" t="str">
        <f ca="1">IFERROR(__xludf.DUMMYFUNCTION("VLOOKUP($D579,IMPORTRANGE(""1F5N2lheBqU_ssv2fEg7XSiyl0_Jtf24RQubw3IWp7fc"",""'LC-2 BOM'!C2:AF1000""),AB$1,FALSE)"),"N/A")</f>
        <v>N/A</v>
      </c>
      <c r="AY319" s="40" t="str">
        <f ca="1">IFERROR(__xludf.DUMMYFUNCTION("VLOOKUP($D579,IMPORTRANGE(""1F5N2lheBqU_ssv2fEg7XSiyl0_Jtf24RQubw3IWp7fc"",""'LC-2 BOM'!C2:AF1000""),AB$1,FALSE)"),"N/A")</f>
        <v>N/A</v>
      </c>
      <c r="AZ319" s="40" t="str">
        <f ca="1">IFERROR(__xludf.DUMMYFUNCTION("VLOOKUP($D579,IMPORTRANGE(""1F5N2lheBqU_ssv2fEg7XSiyl0_Jtf24RQubw3IWp7fc"",""'LC-2 BOM'!C2:AF1000""),AB$1,FALSE)"),"N/A")</f>
        <v>N/A</v>
      </c>
      <c r="BA319" s="40" t="str">
        <f ca="1">IFERROR(__xludf.DUMMYFUNCTION("VLOOKUP($D579,IMPORTRANGE(""1F5N2lheBqU_ssv2fEg7XSiyl0_Jtf24RQubw3IWp7fc"",""'LC-2 BOM'!C2:AF1000""),AB$1,FALSE)"),"N/A")</f>
        <v>N/A</v>
      </c>
    </row>
    <row r="320" spans="1:53" ht="15">
      <c r="A320" s="158" t="str">
        <f>CONCATENATE(VLOOKUP(E320,Systems,2,FALSE),"-",VLOOKUP(F320,Subsystems,2,FALSE),"-",VLOOKUP(G320,Components,2,FALSE),"-",VLOOKUP(R320,Metrics,2,FALSE),"-",B320)</f>
        <v>BP-PRG-PRS-Ps-425</v>
      </c>
      <c r="B320" s="287">
        <v>425</v>
      </c>
      <c r="C320" s="13" t="s">
        <v>805</v>
      </c>
      <c r="D320" s="177" t="s">
        <v>806</v>
      </c>
      <c r="E320" s="273" t="s">
        <v>782</v>
      </c>
      <c r="F320" s="273" t="s">
        <v>572</v>
      </c>
      <c r="G320" s="13" t="s">
        <v>177</v>
      </c>
      <c r="H320" s="13" t="s">
        <v>147</v>
      </c>
      <c r="I320" s="100" t="str">
        <f>VLOOKUP(L320,InterfaceCards,2,FALSE)</f>
        <v>N4</v>
      </c>
      <c r="J320" s="39" t="str">
        <f>VLOOKUP(I320,'REF - Interface Cards'!$F$2:$G$11,2,FALSE)</f>
        <v>CB5</v>
      </c>
      <c r="K320" s="100">
        <f>VLOOKUP(L320,InterfaceCards,3,FALSE)</f>
        <v>3</v>
      </c>
      <c r="L320" s="110" t="s">
        <v>800</v>
      </c>
      <c r="M320" s="110">
        <v>1</v>
      </c>
      <c r="N320" s="200" t="s">
        <v>91</v>
      </c>
      <c r="O320" s="99" t="s">
        <v>313</v>
      </c>
      <c r="P320" s="205"/>
      <c r="Q320" s="99" t="s">
        <v>249</v>
      </c>
      <c r="R320" s="268" t="s">
        <v>178</v>
      </c>
      <c r="S320" s="119" t="s">
        <v>710</v>
      </c>
      <c r="T320" s="205"/>
      <c r="U320" s="205"/>
      <c r="V320" s="205" t="b">
        <v>0</v>
      </c>
      <c r="W320" s="115" t="str">
        <f>CONCATENATE(L320,":",N320)</f>
        <v>AI8:00</v>
      </c>
      <c r="X320" s="40" t="str">
        <f ca="1">IFERROR(__xludf.DUMMYFUNCTION("VLOOKUP($D475,IMPORTRANGE(""1F5N2lheBqU_ssv2fEg7XSiyl0_Jtf24RQubw3IWp7fc"",""'LC-2 BOM'!C2:AF1000""),X$1,FALSE)"),"04C706")</f>
        <v>04C706</v>
      </c>
      <c r="Y320" s="40" t="str">
        <f ca="1">IFERROR(__xludf.DUMMYFUNCTION("VLOOKUP($D577,IMPORTRANGE(""1F5N2lheBqU_ssv2fEg7XSiyl0_Jtf24RQubw3IWp7fc"",""'LC-2 BOM'!C2:AF900""),Y$1,FALSE)"),"Differential Pressure Transducer")</f>
        <v>Differential Pressure Transducer</v>
      </c>
      <c r="Z320" s="40" t="str">
        <f ca="1">IFERROR(__xludf.DUMMYFUNCTION("VLOOKUP($D577,IMPORTRANGE(""1F5N2lheBqU_ssv2fEg7XSiyl0_Jtf24RQubw3IWp7fc"",""'LC-2 BOM'!C2:AF900""),Y$1,FALSE)"),"Differential Pressure Transducer")</f>
        <v>Differential Pressure Transducer</v>
      </c>
      <c r="AA320" s="40" t="str">
        <f ca="1">IFERROR(__xludf.DUMMYFUNCTION("VLOOKUP($D577,IMPORTRANGE(""1F5N2lheBqU_ssv2fEg7XSiyl0_Jtf24RQubw3IWp7fc"",""'LC-2 BOM'!C2:AF900""),Y$1,FALSE)"),"Differential Pressure Transducer")</f>
        <v>Differential Pressure Transducer</v>
      </c>
      <c r="AB320" s="40" t="str">
        <f ca="1">IFERROR(__xludf.DUMMYFUNCTION("VLOOKUP($D577,IMPORTRANGE(""1F5N2lheBqU_ssv2fEg7XSiyl0_Jtf24RQubw3IWp7fc"",""'LC-2 BOM'!C2:AF1000""),AB$1,FALSE)"),"N/A")</f>
        <v>N/A</v>
      </c>
      <c r="AC320" s="40" t="str">
        <f ca="1">IFERROR(__xludf.DUMMYFUNCTION("VLOOKUP($D577,IMPORTRANGE(""1F5N2lheBqU_ssv2fEg7XSiyl0_Jtf24RQubw3IWp7fc"",""'LC-2 BOM'!C2:AF1000""),AB$1,FALSE)"),"N/A")</f>
        <v>N/A</v>
      </c>
      <c r="AD320" s="40" t="str">
        <f ca="1">IFERROR(__xludf.DUMMYFUNCTION("VLOOKUP($D577,IMPORTRANGE(""1F5N2lheBqU_ssv2fEg7XSiyl0_Jtf24RQubw3IWp7fc"",""'LC-2 BOM'!C2:AF1000""),AB$1,FALSE)"),"N/A")</f>
        <v>N/A</v>
      </c>
      <c r="AE320" s="40" t="str">
        <f ca="1">IFERROR(__xludf.DUMMYFUNCTION("VLOOKUP($D577,IMPORTRANGE(""1F5N2lheBqU_ssv2fEg7XSiyl0_Jtf24RQubw3IWp7fc"",""'LC-2 BOM'!C2:AF1000""),AB$1,FALSE)"),"N/A")</f>
        <v>N/A</v>
      </c>
      <c r="AF320" s="40" t="str">
        <f ca="1">IFERROR(__xludf.DUMMYFUNCTION("VLOOKUP($D577,IMPORTRANGE(""1F5N2lheBqU_ssv2fEg7XSiyl0_Jtf24RQubw3IWp7fc"",""'LC-2 BOM'!C2:AF1000""),AB$1,FALSE)"),"N/A")</f>
        <v>N/A</v>
      </c>
      <c r="AG320" s="40" t="str">
        <f ca="1">IFERROR(__xludf.DUMMYFUNCTION("VLOOKUP($D577,IMPORTRANGE(""1F5N2lheBqU_ssv2fEg7XSiyl0_Jtf24RQubw3IWp7fc"",""'LC-2 BOM'!C2:AF1000""),AB$1,FALSE)"),"N/A")</f>
        <v>N/A</v>
      </c>
      <c r="AH320" s="40" t="str">
        <f ca="1">IFERROR(__xludf.DUMMYFUNCTION("VLOOKUP($D577,IMPORTRANGE(""1F5N2lheBqU_ssv2fEg7XSiyl0_Jtf24RQubw3IWp7fc"",""'LC-2 BOM'!C2:AF1000""),AB$1,FALSE)"),"N/A")</f>
        <v>N/A</v>
      </c>
      <c r="AI320" s="40" t="str">
        <f ca="1">IFERROR(__xludf.DUMMYFUNCTION("VLOOKUP($D577,IMPORTRANGE(""1F5N2lheBqU_ssv2fEg7XSiyl0_Jtf24RQubw3IWp7fc"",""'LC-2 BOM'!C2:AF1000""),AB$1,FALSE)"),"N/A")</f>
        <v>N/A</v>
      </c>
      <c r="AJ320" s="40" t="str">
        <f ca="1">IFERROR(__xludf.DUMMYFUNCTION("VLOOKUP($D577,IMPORTRANGE(""1F5N2lheBqU_ssv2fEg7XSiyl0_Jtf24RQubw3IWp7fc"",""'LC-2 BOM'!C2:AF1000""),AB$1,FALSE)"),"N/A")</f>
        <v>N/A</v>
      </c>
      <c r="AK320" s="40" t="str">
        <f ca="1">IFERROR(__xludf.DUMMYFUNCTION("VLOOKUP($D577,IMPORTRANGE(""1F5N2lheBqU_ssv2fEg7XSiyl0_Jtf24RQubw3IWp7fc"",""'LC-2 BOM'!C2:AF1000""),AB$1,FALSE)"),"N/A")</f>
        <v>N/A</v>
      </c>
      <c r="AL320" s="40" t="str">
        <f ca="1">IFERROR(__xludf.DUMMYFUNCTION("VLOOKUP($D577,IMPORTRANGE(""1F5N2lheBqU_ssv2fEg7XSiyl0_Jtf24RQubw3IWp7fc"",""'LC-2 BOM'!C2:AF1000""),AB$1,FALSE)"),"N/A")</f>
        <v>N/A</v>
      </c>
      <c r="AM320" s="40" t="str">
        <f ca="1">IFERROR(__xludf.DUMMYFUNCTION("VLOOKUP($D577,IMPORTRANGE(""1F5N2lheBqU_ssv2fEg7XSiyl0_Jtf24RQubw3IWp7fc"",""'LC-2 BOM'!C2:AF1000""),AB$1,FALSE)"),"N/A")</f>
        <v>N/A</v>
      </c>
      <c r="AN320" s="40" t="str">
        <f ca="1">IFERROR(__xludf.DUMMYFUNCTION("VLOOKUP($D577,IMPORTRANGE(""1F5N2lheBqU_ssv2fEg7XSiyl0_Jtf24RQubw3IWp7fc"",""'LC-2 BOM'!C2:AF1000""),AB$1,FALSE)"),"N/A")</f>
        <v>N/A</v>
      </c>
      <c r="AO320" s="40" t="str">
        <f ca="1">IFERROR(__xludf.DUMMYFUNCTION("VLOOKUP($D577,IMPORTRANGE(""1F5N2lheBqU_ssv2fEg7XSiyl0_Jtf24RQubw3IWp7fc"",""'LC-2 BOM'!C2:AF1000""),AB$1,FALSE)"),"N/A")</f>
        <v>N/A</v>
      </c>
      <c r="AP320" s="40" t="str">
        <f ca="1">IFERROR(__xludf.DUMMYFUNCTION("VLOOKUP($D577,IMPORTRANGE(""1F5N2lheBqU_ssv2fEg7XSiyl0_Jtf24RQubw3IWp7fc"",""'LC-2 BOM'!C2:AF1000""),AB$1,FALSE)"),"N/A")</f>
        <v>N/A</v>
      </c>
      <c r="AQ320" s="40" t="str">
        <f ca="1">IFERROR(__xludf.DUMMYFUNCTION("VLOOKUP($D577,IMPORTRANGE(""1F5N2lheBqU_ssv2fEg7XSiyl0_Jtf24RQubw3IWp7fc"",""'LC-2 BOM'!C2:AF1000""),AB$1,FALSE)"),"N/A")</f>
        <v>N/A</v>
      </c>
      <c r="AR320" s="40" t="str">
        <f ca="1">IFERROR(__xludf.DUMMYFUNCTION("VLOOKUP($D577,IMPORTRANGE(""1F5N2lheBqU_ssv2fEg7XSiyl0_Jtf24RQubw3IWp7fc"",""'LC-2 BOM'!C2:AF1000""),AB$1,FALSE)"),"N/A")</f>
        <v>N/A</v>
      </c>
      <c r="AS320" s="40" t="str">
        <f ca="1">IFERROR(__xludf.DUMMYFUNCTION("VLOOKUP($D577,IMPORTRANGE(""1F5N2lheBqU_ssv2fEg7XSiyl0_Jtf24RQubw3IWp7fc"",""'LC-2 BOM'!C2:AF1000""),AB$1,FALSE)"),"N/A")</f>
        <v>N/A</v>
      </c>
      <c r="AT320" s="40" t="str">
        <f ca="1">IFERROR(__xludf.DUMMYFUNCTION("VLOOKUP($D577,IMPORTRANGE(""1F5N2lheBqU_ssv2fEg7XSiyl0_Jtf24RQubw3IWp7fc"",""'LC-2 BOM'!C2:AF1000""),AB$1,FALSE)"),"N/A")</f>
        <v>N/A</v>
      </c>
      <c r="AU320" s="40" t="str">
        <f ca="1">IFERROR(__xludf.DUMMYFUNCTION("VLOOKUP($D577,IMPORTRANGE(""1F5N2lheBqU_ssv2fEg7XSiyl0_Jtf24RQubw3IWp7fc"",""'LC-2 BOM'!C2:AF1000""),AB$1,FALSE)"),"N/A")</f>
        <v>N/A</v>
      </c>
      <c r="AV320" s="40" t="str">
        <f ca="1">IFERROR(__xludf.DUMMYFUNCTION("VLOOKUP($D577,IMPORTRANGE(""1F5N2lheBqU_ssv2fEg7XSiyl0_Jtf24RQubw3IWp7fc"",""'LC-2 BOM'!C2:AF1000""),AB$1,FALSE)"),"N/A")</f>
        <v>N/A</v>
      </c>
      <c r="AW320" s="40" t="str">
        <f ca="1">IFERROR(__xludf.DUMMYFUNCTION("VLOOKUP($D577,IMPORTRANGE(""1F5N2lheBqU_ssv2fEg7XSiyl0_Jtf24RQubw3IWp7fc"",""'LC-2 BOM'!C2:AF1000""),AB$1,FALSE)"),"N/A")</f>
        <v>N/A</v>
      </c>
      <c r="AX320" s="40" t="str">
        <f ca="1">IFERROR(__xludf.DUMMYFUNCTION("VLOOKUP($D577,IMPORTRANGE(""1F5N2lheBqU_ssv2fEg7XSiyl0_Jtf24RQubw3IWp7fc"",""'LC-2 BOM'!C2:AF1000""),AB$1,FALSE)"),"N/A")</f>
        <v>N/A</v>
      </c>
      <c r="AY320" s="40" t="str">
        <f ca="1">IFERROR(__xludf.DUMMYFUNCTION("VLOOKUP($D577,IMPORTRANGE(""1F5N2lheBqU_ssv2fEg7XSiyl0_Jtf24RQubw3IWp7fc"",""'LC-2 BOM'!C2:AF1000""),AB$1,FALSE)"),"N/A")</f>
        <v>N/A</v>
      </c>
      <c r="AZ320" s="40" t="str">
        <f ca="1">IFERROR(__xludf.DUMMYFUNCTION("VLOOKUP($D577,IMPORTRANGE(""1F5N2lheBqU_ssv2fEg7XSiyl0_Jtf24RQubw3IWp7fc"",""'LC-2 BOM'!C2:AF1000""),AB$1,FALSE)"),"N/A")</f>
        <v>N/A</v>
      </c>
      <c r="BA320" s="40" t="str">
        <f ca="1">IFERROR(__xludf.DUMMYFUNCTION("VLOOKUP($D577,IMPORTRANGE(""1F5N2lheBqU_ssv2fEg7XSiyl0_Jtf24RQubw3IWp7fc"",""'LC-2 BOM'!C2:AF1000""),AB$1,FALSE)"),"N/A")</f>
        <v>N/A</v>
      </c>
    </row>
    <row r="321" spans="1:53" ht="15">
      <c r="A321" s="158" t="str">
        <f>CONCATENATE(VLOOKUP(E321,Systems,2,FALSE),"-",VLOOKUP(F321,Subsystems,2,FALSE),"-",VLOOKUP(G321,Components,2,FALSE),"-",VLOOKUP(R321,Metrics,2,FALSE),"-",B321)</f>
        <v>BP-PRG-PRS-Ps-427</v>
      </c>
      <c r="B321" s="287">
        <v>427</v>
      </c>
      <c r="C321" s="13" t="s">
        <v>807</v>
      </c>
      <c r="D321" s="177" t="s">
        <v>808</v>
      </c>
      <c r="E321" s="99" t="s">
        <v>782</v>
      </c>
      <c r="F321" s="99" t="s">
        <v>572</v>
      </c>
      <c r="G321" s="13" t="s">
        <v>177</v>
      </c>
      <c r="H321" s="13" t="s">
        <v>147</v>
      </c>
      <c r="I321" s="100" t="str">
        <f>VLOOKUP(L321,InterfaceCards,2,FALSE)</f>
        <v>C3</v>
      </c>
      <c r="J321" s="39" t="str">
        <f>VLOOKUP(I321,'REF - Interface Cards'!$F$2:$G$11,2,FALSE)</f>
        <v>CB7</v>
      </c>
      <c r="K321" s="100">
        <f>VLOOKUP(L321,InterfaceCards,3,FALSE)</f>
        <v>1</v>
      </c>
      <c r="L321" s="110" t="s">
        <v>148</v>
      </c>
      <c r="M321" s="110">
        <v>3</v>
      </c>
      <c r="N321" s="200" t="s">
        <v>108</v>
      </c>
      <c r="O321" s="99" t="s">
        <v>121</v>
      </c>
      <c r="P321" s="205"/>
      <c r="Q321" s="205"/>
      <c r="R321" s="268" t="s">
        <v>178</v>
      </c>
      <c r="S321" s="119" t="s">
        <v>710</v>
      </c>
      <c r="T321" s="205"/>
      <c r="U321" s="205"/>
      <c r="V321" s="205" t="b">
        <v>0</v>
      </c>
      <c r="W321" s="115" t="str">
        <f>CONCATENATE(L321,":",N321)</f>
        <v>AI12:02</v>
      </c>
      <c r="X321" s="40" t="str">
        <f ca="1">IFERROR(__xludf.DUMMYFUNCTION("VLOOKUP($D119,IMPORTRANGE(""1F5N2lheBqU_ssv2fEg7XSiyl0_Jtf24RQubw3IWp7fc"",""'LC-2 BOM'!C2:AF1000""),X$1,FALSE)"),"05C360")</f>
        <v>05C360</v>
      </c>
      <c r="Y321" s="40" t="str">
        <f ca="1">IFERROR(__xludf.DUMMYFUNCTION("VLOOKUP($D287,IMPORTRANGE(""1F5N2lheBqU_ssv2fEg7XSiyl0_Jtf24RQubw3IWp7fc"",""'LC-2 BOM'!C2:AF900""),Y$1,FALSE)"),"Differential Pressure Transducer")</f>
        <v>Differential Pressure Transducer</v>
      </c>
      <c r="Z321" s="40" t="str">
        <f ca="1">IFERROR(__xludf.DUMMYFUNCTION("VLOOKUP($D287,IMPORTRANGE(""1F5N2lheBqU_ssv2fEg7XSiyl0_Jtf24RQubw3IWp7fc"",""'LC-2 BOM'!C2:AF900""),Y$1,FALSE)"),"Differential Pressure Transducer")</f>
        <v>Differential Pressure Transducer</v>
      </c>
      <c r="AA321" s="40" t="str">
        <f ca="1">IFERROR(__xludf.DUMMYFUNCTION("VLOOKUP($D287,IMPORTRANGE(""1F5N2lheBqU_ssv2fEg7XSiyl0_Jtf24RQubw3IWp7fc"",""'LC-2 BOM'!C2:AF900""),Y$1,FALSE)"),"Differential Pressure Transducer")</f>
        <v>Differential Pressure Transducer</v>
      </c>
      <c r="AB321" s="40" t="str">
        <f ca="1">IFERROR(__xludf.DUMMYFUNCTION("VLOOKUP($D287,IMPORTRANGE(""1F5N2lheBqU_ssv2fEg7XSiyl0_Jtf24RQubw3IWp7fc"",""'LC-2 BOM'!C2:AF1000""),AB$1,FALSE)"),"N/A")</f>
        <v>N/A</v>
      </c>
      <c r="AC321" s="40" t="str">
        <f ca="1">IFERROR(__xludf.DUMMYFUNCTION("VLOOKUP($D287,IMPORTRANGE(""1F5N2lheBqU_ssv2fEg7XSiyl0_Jtf24RQubw3IWp7fc"",""'LC-2 BOM'!C2:AF1000""),AB$1,FALSE)"),"N/A")</f>
        <v>N/A</v>
      </c>
      <c r="AD321" s="40" t="str">
        <f ca="1">IFERROR(__xludf.DUMMYFUNCTION("VLOOKUP($D287,IMPORTRANGE(""1F5N2lheBqU_ssv2fEg7XSiyl0_Jtf24RQubw3IWp7fc"",""'LC-2 BOM'!C2:AF1000""),AB$1,FALSE)"),"N/A")</f>
        <v>N/A</v>
      </c>
      <c r="AE321" s="40" t="str">
        <f ca="1">IFERROR(__xludf.DUMMYFUNCTION("VLOOKUP($D287,IMPORTRANGE(""1F5N2lheBqU_ssv2fEg7XSiyl0_Jtf24RQubw3IWp7fc"",""'LC-2 BOM'!C2:AF1000""),AB$1,FALSE)"),"N/A")</f>
        <v>N/A</v>
      </c>
      <c r="AF321" s="40" t="str">
        <f ca="1">IFERROR(__xludf.DUMMYFUNCTION("VLOOKUP($D287,IMPORTRANGE(""1F5N2lheBqU_ssv2fEg7XSiyl0_Jtf24RQubw3IWp7fc"",""'LC-2 BOM'!C2:AF1000""),AB$1,FALSE)"),"N/A")</f>
        <v>N/A</v>
      </c>
      <c r="AG321" s="40" t="str">
        <f ca="1">IFERROR(__xludf.DUMMYFUNCTION("VLOOKUP($D287,IMPORTRANGE(""1F5N2lheBqU_ssv2fEg7XSiyl0_Jtf24RQubw3IWp7fc"",""'LC-2 BOM'!C2:AF1000""),AB$1,FALSE)"),"N/A")</f>
        <v>N/A</v>
      </c>
      <c r="AH321" s="40" t="str">
        <f ca="1">IFERROR(__xludf.DUMMYFUNCTION("VLOOKUP($D287,IMPORTRANGE(""1F5N2lheBqU_ssv2fEg7XSiyl0_Jtf24RQubw3IWp7fc"",""'LC-2 BOM'!C2:AF1000""),AB$1,FALSE)"),"N/A")</f>
        <v>N/A</v>
      </c>
      <c r="AI321" s="40" t="str">
        <f ca="1">IFERROR(__xludf.DUMMYFUNCTION("VLOOKUP($D287,IMPORTRANGE(""1F5N2lheBqU_ssv2fEg7XSiyl0_Jtf24RQubw3IWp7fc"",""'LC-2 BOM'!C2:AF1000""),AB$1,FALSE)"),"N/A")</f>
        <v>N/A</v>
      </c>
      <c r="AJ321" s="40" t="str">
        <f ca="1">IFERROR(__xludf.DUMMYFUNCTION("VLOOKUP($D287,IMPORTRANGE(""1F5N2lheBqU_ssv2fEg7XSiyl0_Jtf24RQubw3IWp7fc"",""'LC-2 BOM'!C2:AF1000""),AB$1,FALSE)"),"N/A")</f>
        <v>N/A</v>
      </c>
      <c r="AK321" s="40" t="str">
        <f ca="1">IFERROR(__xludf.DUMMYFUNCTION("VLOOKUP($D287,IMPORTRANGE(""1F5N2lheBqU_ssv2fEg7XSiyl0_Jtf24RQubw3IWp7fc"",""'LC-2 BOM'!C2:AF1000""),AB$1,FALSE)"),"N/A")</f>
        <v>N/A</v>
      </c>
      <c r="AL321" s="40" t="str">
        <f ca="1">IFERROR(__xludf.DUMMYFUNCTION("VLOOKUP($D287,IMPORTRANGE(""1F5N2lheBqU_ssv2fEg7XSiyl0_Jtf24RQubw3IWp7fc"",""'LC-2 BOM'!C2:AF1000""),AB$1,FALSE)"),"N/A")</f>
        <v>N/A</v>
      </c>
      <c r="AM321" s="40" t="str">
        <f ca="1">IFERROR(__xludf.DUMMYFUNCTION("VLOOKUP($D287,IMPORTRANGE(""1F5N2lheBqU_ssv2fEg7XSiyl0_Jtf24RQubw3IWp7fc"",""'LC-2 BOM'!C2:AF1000""),AB$1,FALSE)"),"N/A")</f>
        <v>N/A</v>
      </c>
      <c r="AN321" s="40" t="str">
        <f ca="1">IFERROR(__xludf.DUMMYFUNCTION("VLOOKUP($D287,IMPORTRANGE(""1F5N2lheBqU_ssv2fEg7XSiyl0_Jtf24RQubw3IWp7fc"",""'LC-2 BOM'!C2:AF1000""),AB$1,FALSE)"),"N/A")</f>
        <v>N/A</v>
      </c>
      <c r="AO321" s="40" t="str">
        <f ca="1">IFERROR(__xludf.DUMMYFUNCTION("VLOOKUP($D287,IMPORTRANGE(""1F5N2lheBqU_ssv2fEg7XSiyl0_Jtf24RQubw3IWp7fc"",""'LC-2 BOM'!C2:AF1000""),AB$1,FALSE)"),"N/A")</f>
        <v>N/A</v>
      </c>
      <c r="AP321" s="40" t="str">
        <f ca="1">IFERROR(__xludf.DUMMYFUNCTION("VLOOKUP($D287,IMPORTRANGE(""1F5N2lheBqU_ssv2fEg7XSiyl0_Jtf24RQubw3IWp7fc"",""'LC-2 BOM'!C2:AF1000""),AB$1,FALSE)"),"N/A")</f>
        <v>N/A</v>
      </c>
      <c r="AQ321" s="40" t="str">
        <f ca="1">IFERROR(__xludf.DUMMYFUNCTION("VLOOKUP($D287,IMPORTRANGE(""1F5N2lheBqU_ssv2fEg7XSiyl0_Jtf24RQubw3IWp7fc"",""'LC-2 BOM'!C2:AF1000""),AB$1,FALSE)"),"N/A")</f>
        <v>N/A</v>
      </c>
      <c r="AR321" s="40" t="str">
        <f ca="1">IFERROR(__xludf.DUMMYFUNCTION("VLOOKUP($D287,IMPORTRANGE(""1F5N2lheBqU_ssv2fEg7XSiyl0_Jtf24RQubw3IWp7fc"",""'LC-2 BOM'!C2:AF1000""),AB$1,FALSE)"),"N/A")</f>
        <v>N/A</v>
      </c>
      <c r="AS321" s="40" t="str">
        <f ca="1">IFERROR(__xludf.DUMMYFUNCTION("VLOOKUP($D287,IMPORTRANGE(""1F5N2lheBqU_ssv2fEg7XSiyl0_Jtf24RQubw3IWp7fc"",""'LC-2 BOM'!C2:AF1000""),AB$1,FALSE)"),"N/A")</f>
        <v>N/A</v>
      </c>
      <c r="AT321" s="40" t="str">
        <f ca="1">IFERROR(__xludf.DUMMYFUNCTION("VLOOKUP($D287,IMPORTRANGE(""1F5N2lheBqU_ssv2fEg7XSiyl0_Jtf24RQubw3IWp7fc"",""'LC-2 BOM'!C2:AF1000""),AB$1,FALSE)"),"N/A")</f>
        <v>N/A</v>
      </c>
      <c r="AU321" s="40" t="str">
        <f ca="1">IFERROR(__xludf.DUMMYFUNCTION("VLOOKUP($D287,IMPORTRANGE(""1F5N2lheBqU_ssv2fEg7XSiyl0_Jtf24RQubw3IWp7fc"",""'LC-2 BOM'!C2:AF1000""),AB$1,FALSE)"),"N/A")</f>
        <v>N/A</v>
      </c>
      <c r="AV321" s="40" t="str">
        <f ca="1">IFERROR(__xludf.DUMMYFUNCTION("VLOOKUP($D287,IMPORTRANGE(""1F5N2lheBqU_ssv2fEg7XSiyl0_Jtf24RQubw3IWp7fc"",""'LC-2 BOM'!C2:AF1000""),AB$1,FALSE)"),"N/A")</f>
        <v>N/A</v>
      </c>
      <c r="AW321" s="40" t="str">
        <f ca="1">IFERROR(__xludf.DUMMYFUNCTION("VLOOKUP($D287,IMPORTRANGE(""1F5N2lheBqU_ssv2fEg7XSiyl0_Jtf24RQubw3IWp7fc"",""'LC-2 BOM'!C2:AF1000""),AB$1,FALSE)"),"N/A")</f>
        <v>N/A</v>
      </c>
      <c r="AX321" s="40" t="str">
        <f ca="1">IFERROR(__xludf.DUMMYFUNCTION("VLOOKUP($D287,IMPORTRANGE(""1F5N2lheBqU_ssv2fEg7XSiyl0_Jtf24RQubw3IWp7fc"",""'LC-2 BOM'!C2:AF1000""),AB$1,FALSE)"),"N/A")</f>
        <v>N/A</v>
      </c>
      <c r="AY321" s="40" t="str">
        <f ca="1">IFERROR(__xludf.DUMMYFUNCTION("VLOOKUP($D287,IMPORTRANGE(""1F5N2lheBqU_ssv2fEg7XSiyl0_Jtf24RQubw3IWp7fc"",""'LC-2 BOM'!C2:AF1000""),AB$1,FALSE)"),"N/A")</f>
        <v>N/A</v>
      </c>
      <c r="AZ321" s="40" t="str">
        <f ca="1">IFERROR(__xludf.DUMMYFUNCTION("VLOOKUP($D287,IMPORTRANGE(""1F5N2lheBqU_ssv2fEg7XSiyl0_Jtf24RQubw3IWp7fc"",""'LC-2 BOM'!C2:AF1000""),AB$1,FALSE)"),"N/A")</f>
        <v>N/A</v>
      </c>
      <c r="BA321" s="40" t="str">
        <f ca="1">IFERROR(__xludf.DUMMYFUNCTION("VLOOKUP($D287,IMPORTRANGE(""1F5N2lheBqU_ssv2fEg7XSiyl0_Jtf24RQubw3IWp7fc"",""'LC-2 BOM'!C2:AF1000""),AB$1,FALSE)"),"N/A")</f>
        <v>N/A</v>
      </c>
    </row>
    <row r="322" spans="1:53" ht="15">
      <c r="A322" s="158" t="str">
        <f>CONCATENATE(VLOOKUP(E322,Systems,2,FALSE),"-",VLOOKUP(F322,Subsystems,2,FALSE),"-",VLOOKUP(G322,Components,2,FALSE),"-",VLOOKUP(R322,Metrics,2,FALSE),"-",B322)</f>
        <v>BP-PRG-PRS-Ps-428</v>
      </c>
      <c r="B322" s="287">
        <v>428</v>
      </c>
      <c r="C322" s="13" t="s">
        <v>809</v>
      </c>
      <c r="D322" s="177" t="s">
        <v>810</v>
      </c>
      <c r="E322" s="99" t="s">
        <v>782</v>
      </c>
      <c r="F322" s="99" t="s">
        <v>572</v>
      </c>
      <c r="G322" s="13" t="s">
        <v>177</v>
      </c>
      <c r="H322" s="13" t="s">
        <v>147</v>
      </c>
      <c r="I322" s="100" t="str">
        <f>VLOOKUP(L322,InterfaceCards,2,FALSE)</f>
        <v>C2</v>
      </c>
      <c r="J322" s="39" t="str">
        <f>VLOOKUP(I322,'REF - Interface Cards'!$F$2:$G$11,2,FALSE)</f>
        <v>CB8</v>
      </c>
      <c r="K322" s="100">
        <f>VLOOKUP(L322,InterfaceCards,3,FALSE)</f>
        <v>1</v>
      </c>
      <c r="L322" s="110" t="s">
        <v>221</v>
      </c>
      <c r="M322" s="110">
        <v>18</v>
      </c>
      <c r="N322" s="200">
        <v>15</v>
      </c>
      <c r="O322" s="99" t="s">
        <v>187</v>
      </c>
      <c r="P322" s="205"/>
      <c r="Q322" s="205"/>
      <c r="R322" s="268" t="s">
        <v>178</v>
      </c>
      <c r="S322" s="119" t="s">
        <v>710</v>
      </c>
      <c r="T322" s="205"/>
      <c r="U322" s="205"/>
      <c r="V322" s="205" t="b">
        <v>0</v>
      </c>
      <c r="W322" s="115" t="str">
        <f>CONCATENATE(L322,":",N322)</f>
        <v>AI11:15</v>
      </c>
      <c r="X322" s="40" t="str">
        <f ca="1">IFERROR(__xludf.DUMMYFUNCTION("VLOOKUP($D119,IMPORTRANGE(""1F5N2lheBqU_ssv2fEg7XSiyl0_Jtf24RQubw3IWp7fc"",""'LC-2 BOM'!C2:AF1000""),X$1,FALSE)"),"05C360")</f>
        <v>05C360</v>
      </c>
      <c r="Y322" s="40" t="str">
        <f ca="1">IFERROR(__xludf.DUMMYFUNCTION("VLOOKUP($D183,IMPORTRANGE(""1F5N2lheBqU_ssv2fEg7XSiyl0_Jtf24RQubw3IWp7fc"",""'LC-2 BOM'!C2:AF900""),Y$1,FALSE)"),"Differential Pressure Transducer")</f>
        <v>Differential Pressure Transducer</v>
      </c>
      <c r="Z322" s="40" t="str">
        <f ca="1">IFERROR(__xludf.DUMMYFUNCTION("VLOOKUP($D183,IMPORTRANGE(""1F5N2lheBqU_ssv2fEg7XSiyl0_Jtf24RQubw3IWp7fc"",""'LC-2 BOM'!C2:AF900""),Y$1,FALSE)"),"Differential Pressure Transducer")</f>
        <v>Differential Pressure Transducer</v>
      </c>
      <c r="AA322" s="40" t="str">
        <f ca="1">IFERROR(__xludf.DUMMYFUNCTION("VLOOKUP($D183,IMPORTRANGE(""1F5N2lheBqU_ssv2fEg7XSiyl0_Jtf24RQubw3IWp7fc"",""'LC-2 BOM'!C2:AF900""),Y$1,FALSE)"),"Differential Pressure Transducer")</f>
        <v>Differential Pressure Transducer</v>
      </c>
      <c r="AB322" s="40" t="str">
        <f ca="1">IFERROR(__xludf.DUMMYFUNCTION("VLOOKUP($D183,IMPORTRANGE(""1F5N2lheBqU_ssv2fEg7XSiyl0_Jtf24RQubw3IWp7fc"",""'LC-2 BOM'!C2:AF1000""),AB$1,FALSE)"),"N/A")</f>
        <v>N/A</v>
      </c>
      <c r="AC322" s="40" t="str">
        <f ca="1">IFERROR(__xludf.DUMMYFUNCTION("VLOOKUP($D183,IMPORTRANGE(""1F5N2lheBqU_ssv2fEg7XSiyl0_Jtf24RQubw3IWp7fc"",""'LC-2 BOM'!C2:AF1000""),AB$1,FALSE)"),"N/A")</f>
        <v>N/A</v>
      </c>
      <c r="AD322" s="40" t="str">
        <f ca="1">IFERROR(__xludf.DUMMYFUNCTION("VLOOKUP($D183,IMPORTRANGE(""1F5N2lheBqU_ssv2fEg7XSiyl0_Jtf24RQubw3IWp7fc"",""'LC-2 BOM'!C2:AF1000""),AB$1,FALSE)"),"N/A")</f>
        <v>N/A</v>
      </c>
      <c r="AE322" s="40" t="str">
        <f ca="1">IFERROR(__xludf.DUMMYFUNCTION("VLOOKUP($D183,IMPORTRANGE(""1F5N2lheBqU_ssv2fEg7XSiyl0_Jtf24RQubw3IWp7fc"",""'LC-2 BOM'!C2:AF1000""),AB$1,FALSE)"),"N/A")</f>
        <v>N/A</v>
      </c>
      <c r="AF322" s="40" t="str">
        <f ca="1">IFERROR(__xludf.DUMMYFUNCTION("VLOOKUP($D183,IMPORTRANGE(""1F5N2lheBqU_ssv2fEg7XSiyl0_Jtf24RQubw3IWp7fc"",""'LC-2 BOM'!C2:AF1000""),AB$1,FALSE)"),"N/A")</f>
        <v>N/A</v>
      </c>
      <c r="AG322" s="40" t="str">
        <f ca="1">IFERROR(__xludf.DUMMYFUNCTION("VLOOKUP($D183,IMPORTRANGE(""1F5N2lheBqU_ssv2fEg7XSiyl0_Jtf24RQubw3IWp7fc"",""'LC-2 BOM'!C2:AF1000""),AB$1,FALSE)"),"N/A")</f>
        <v>N/A</v>
      </c>
      <c r="AH322" s="40" t="str">
        <f ca="1">IFERROR(__xludf.DUMMYFUNCTION("VLOOKUP($D183,IMPORTRANGE(""1F5N2lheBqU_ssv2fEg7XSiyl0_Jtf24RQubw3IWp7fc"",""'LC-2 BOM'!C2:AF1000""),AB$1,FALSE)"),"N/A")</f>
        <v>N/A</v>
      </c>
      <c r="AI322" s="40" t="str">
        <f ca="1">IFERROR(__xludf.DUMMYFUNCTION("VLOOKUP($D183,IMPORTRANGE(""1F5N2lheBqU_ssv2fEg7XSiyl0_Jtf24RQubw3IWp7fc"",""'LC-2 BOM'!C2:AF1000""),AB$1,FALSE)"),"N/A")</f>
        <v>N/A</v>
      </c>
      <c r="AJ322" s="40" t="str">
        <f ca="1">IFERROR(__xludf.DUMMYFUNCTION("VLOOKUP($D183,IMPORTRANGE(""1F5N2lheBqU_ssv2fEg7XSiyl0_Jtf24RQubw3IWp7fc"",""'LC-2 BOM'!C2:AF1000""),AB$1,FALSE)"),"N/A")</f>
        <v>N/A</v>
      </c>
      <c r="AK322" s="40" t="str">
        <f ca="1">IFERROR(__xludf.DUMMYFUNCTION("VLOOKUP($D183,IMPORTRANGE(""1F5N2lheBqU_ssv2fEg7XSiyl0_Jtf24RQubw3IWp7fc"",""'LC-2 BOM'!C2:AF1000""),AB$1,FALSE)"),"N/A")</f>
        <v>N/A</v>
      </c>
      <c r="AL322" s="40" t="str">
        <f ca="1">IFERROR(__xludf.DUMMYFUNCTION("VLOOKUP($D183,IMPORTRANGE(""1F5N2lheBqU_ssv2fEg7XSiyl0_Jtf24RQubw3IWp7fc"",""'LC-2 BOM'!C2:AF1000""),AB$1,FALSE)"),"N/A")</f>
        <v>N/A</v>
      </c>
      <c r="AM322" s="40" t="str">
        <f ca="1">IFERROR(__xludf.DUMMYFUNCTION("VLOOKUP($D183,IMPORTRANGE(""1F5N2lheBqU_ssv2fEg7XSiyl0_Jtf24RQubw3IWp7fc"",""'LC-2 BOM'!C2:AF1000""),AB$1,FALSE)"),"N/A")</f>
        <v>N/A</v>
      </c>
      <c r="AN322" s="40" t="str">
        <f ca="1">IFERROR(__xludf.DUMMYFUNCTION("VLOOKUP($D183,IMPORTRANGE(""1F5N2lheBqU_ssv2fEg7XSiyl0_Jtf24RQubw3IWp7fc"",""'LC-2 BOM'!C2:AF1000""),AB$1,FALSE)"),"N/A")</f>
        <v>N/A</v>
      </c>
      <c r="AO322" s="40" t="str">
        <f ca="1">IFERROR(__xludf.DUMMYFUNCTION("VLOOKUP($D183,IMPORTRANGE(""1F5N2lheBqU_ssv2fEg7XSiyl0_Jtf24RQubw3IWp7fc"",""'LC-2 BOM'!C2:AF1000""),AB$1,FALSE)"),"N/A")</f>
        <v>N/A</v>
      </c>
      <c r="AP322" s="40" t="str">
        <f ca="1">IFERROR(__xludf.DUMMYFUNCTION("VLOOKUP($D183,IMPORTRANGE(""1F5N2lheBqU_ssv2fEg7XSiyl0_Jtf24RQubw3IWp7fc"",""'LC-2 BOM'!C2:AF1000""),AB$1,FALSE)"),"N/A")</f>
        <v>N/A</v>
      </c>
      <c r="AQ322" s="40" t="str">
        <f ca="1">IFERROR(__xludf.DUMMYFUNCTION("VLOOKUP($D183,IMPORTRANGE(""1F5N2lheBqU_ssv2fEg7XSiyl0_Jtf24RQubw3IWp7fc"",""'LC-2 BOM'!C2:AF1000""),AB$1,FALSE)"),"N/A")</f>
        <v>N/A</v>
      </c>
      <c r="AR322" s="40" t="str">
        <f ca="1">IFERROR(__xludf.DUMMYFUNCTION("VLOOKUP($D183,IMPORTRANGE(""1F5N2lheBqU_ssv2fEg7XSiyl0_Jtf24RQubw3IWp7fc"",""'LC-2 BOM'!C2:AF1000""),AB$1,FALSE)"),"N/A")</f>
        <v>N/A</v>
      </c>
      <c r="AS322" s="40" t="str">
        <f ca="1">IFERROR(__xludf.DUMMYFUNCTION("VLOOKUP($D183,IMPORTRANGE(""1F5N2lheBqU_ssv2fEg7XSiyl0_Jtf24RQubw3IWp7fc"",""'LC-2 BOM'!C2:AF1000""),AB$1,FALSE)"),"N/A")</f>
        <v>N/A</v>
      </c>
      <c r="AT322" s="40" t="str">
        <f ca="1">IFERROR(__xludf.DUMMYFUNCTION("VLOOKUP($D183,IMPORTRANGE(""1F5N2lheBqU_ssv2fEg7XSiyl0_Jtf24RQubw3IWp7fc"",""'LC-2 BOM'!C2:AF1000""),AB$1,FALSE)"),"N/A")</f>
        <v>N/A</v>
      </c>
      <c r="AU322" s="40" t="str">
        <f ca="1">IFERROR(__xludf.DUMMYFUNCTION("VLOOKUP($D183,IMPORTRANGE(""1F5N2lheBqU_ssv2fEg7XSiyl0_Jtf24RQubw3IWp7fc"",""'LC-2 BOM'!C2:AF1000""),AB$1,FALSE)"),"N/A")</f>
        <v>N/A</v>
      </c>
      <c r="AV322" s="40" t="str">
        <f ca="1">IFERROR(__xludf.DUMMYFUNCTION("VLOOKUP($D183,IMPORTRANGE(""1F5N2lheBqU_ssv2fEg7XSiyl0_Jtf24RQubw3IWp7fc"",""'LC-2 BOM'!C2:AF1000""),AB$1,FALSE)"),"N/A")</f>
        <v>N/A</v>
      </c>
      <c r="AW322" s="40" t="str">
        <f ca="1">IFERROR(__xludf.DUMMYFUNCTION("VLOOKUP($D183,IMPORTRANGE(""1F5N2lheBqU_ssv2fEg7XSiyl0_Jtf24RQubw3IWp7fc"",""'LC-2 BOM'!C2:AF1000""),AB$1,FALSE)"),"N/A")</f>
        <v>N/A</v>
      </c>
      <c r="AX322" s="40" t="str">
        <f ca="1">IFERROR(__xludf.DUMMYFUNCTION("VLOOKUP($D183,IMPORTRANGE(""1F5N2lheBqU_ssv2fEg7XSiyl0_Jtf24RQubw3IWp7fc"",""'LC-2 BOM'!C2:AF1000""),AB$1,FALSE)"),"N/A")</f>
        <v>N/A</v>
      </c>
      <c r="AY322" s="40" t="str">
        <f ca="1">IFERROR(__xludf.DUMMYFUNCTION("VLOOKUP($D183,IMPORTRANGE(""1F5N2lheBqU_ssv2fEg7XSiyl0_Jtf24RQubw3IWp7fc"",""'LC-2 BOM'!C2:AF1000""),AB$1,FALSE)"),"N/A")</f>
        <v>N/A</v>
      </c>
      <c r="AZ322" s="40" t="str">
        <f ca="1">IFERROR(__xludf.DUMMYFUNCTION("VLOOKUP($D183,IMPORTRANGE(""1F5N2lheBqU_ssv2fEg7XSiyl0_Jtf24RQubw3IWp7fc"",""'LC-2 BOM'!C2:AF1000""),AB$1,FALSE)"),"N/A")</f>
        <v>N/A</v>
      </c>
      <c r="BA322" s="40" t="str">
        <f ca="1">IFERROR(__xludf.DUMMYFUNCTION("VLOOKUP($D183,IMPORTRANGE(""1F5N2lheBqU_ssv2fEg7XSiyl0_Jtf24RQubw3IWp7fc"",""'LC-2 BOM'!C2:AF1000""),AB$1,FALSE)"),"N/A")</f>
        <v>N/A</v>
      </c>
    </row>
    <row r="323" spans="1:53" ht="15">
      <c r="A323" s="158" t="str">
        <f>CONCATENATE(VLOOKUP(E323,Systems,2,FALSE),"-",VLOOKUP(F323,Subsystems,2,FALSE),"-",VLOOKUP(G323,Components,2,FALSE),"-",VLOOKUP(R323,Metrics,2,FALSE),"-",B323)</f>
        <v>BP-PRG-PRS-Ps-429</v>
      </c>
      <c r="B323" s="287">
        <v>429</v>
      </c>
      <c r="C323" s="13" t="s">
        <v>811</v>
      </c>
      <c r="D323" s="177" t="s">
        <v>812</v>
      </c>
      <c r="E323" s="99" t="s">
        <v>782</v>
      </c>
      <c r="F323" s="99" t="s">
        <v>572</v>
      </c>
      <c r="G323" s="13" t="s">
        <v>177</v>
      </c>
      <c r="H323" s="13" t="s">
        <v>147</v>
      </c>
      <c r="I323" s="100" t="str">
        <f>VLOOKUP(L323,InterfaceCards,2,FALSE)</f>
        <v>N1</v>
      </c>
      <c r="J323" s="39" t="str">
        <f>VLOOKUP(I323,'REF - Interface Cards'!$F$2:$G$11,2,FALSE)</f>
        <v>CB2</v>
      </c>
      <c r="K323" s="100">
        <f>VLOOKUP(L323,InterfaceCards,3,FALSE)</f>
        <v>2</v>
      </c>
      <c r="L323" s="289" t="s">
        <v>435</v>
      </c>
      <c r="M323" s="289">
        <v>18</v>
      </c>
      <c r="N323" s="290">
        <v>15</v>
      </c>
      <c r="O323" s="99" t="s">
        <v>247</v>
      </c>
      <c r="P323" s="205"/>
      <c r="Q323" s="99" t="s">
        <v>459</v>
      </c>
      <c r="R323" s="268" t="s">
        <v>178</v>
      </c>
      <c r="S323" s="119" t="s">
        <v>710</v>
      </c>
      <c r="T323" s="205"/>
      <c r="U323" s="205"/>
      <c r="V323" s="205" t="b">
        <v>0</v>
      </c>
      <c r="W323" s="115" t="str">
        <f>CONCATENATE(L323,":",N323)</f>
        <v>AI1:15</v>
      </c>
      <c r="X323" s="40" t="str">
        <f ca="1">IFERROR(__xludf.DUMMYFUNCTION("VLOOKUP($D119,IMPORTRANGE(""1F5N2lheBqU_ssv2fEg7XSiyl0_Jtf24RQubw3IWp7fc"",""'LC-2 BOM'!C2:AF1000""),X$1,FALSE)"),"05C360")</f>
        <v>05C360</v>
      </c>
      <c r="Y323" s="40" t="str">
        <f ca="1">IFERROR(__xludf.DUMMYFUNCTION("VLOOKUP($D356,IMPORTRANGE(""1zGeY54V42y3h6ga3LEauokEcjIAfHuNXKCYKLfLWtMI"",""'LC-2 BOM'!C2:AF900""),Y$1,FALSE)"),"Differential Pressure Transducer")</f>
        <v>Differential Pressure Transducer</v>
      </c>
      <c r="Z323" s="40" t="str">
        <f ca="1">IFERROR(__xludf.DUMMYFUNCTION("VLOOKUP($D356,IMPORTRANGE(""1zGeY54V42y3h6ga3LEauokEcjIAfHuNXKCYKLfLWtMI"",""'LC-2 BOM'!C2:AF900""),Y$1,FALSE)"),"Differential Pressure Transducer")</f>
        <v>Differential Pressure Transducer</v>
      </c>
      <c r="AA323" s="40" t="str">
        <f ca="1">IFERROR(__xludf.DUMMYFUNCTION("VLOOKUP($D356,IMPORTRANGE(""1zGeY54V42y3h6ga3LEauokEcjIAfHuNXKCYKLfLWtMI"",""'LC-2 BOM'!C2:AF900""),Y$1,FALSE)"),"Differential Pressure Transducer")</f>
        <v>Differential Pressure Transducer</v>
      </c>
      <c r="AB323" s="40" t="str">
        <f ca="1">IFERROR(__xludf.DUMMYFUNCTION("VLOOKUP($D356,IMPORTRANGE(""1F5N2lheBqU_ssv2fEg7XSiyl0_Jtf24RQubw3IWp7fc"",""'LC-2 BOM'!C2:AF1000""),AB$1,FALSE)"),"N/A")</f>
        <v>N/A</v>
      </c>
      <c r="AC323" s="40" t="str">
        <f ca="1">IFERROR(__xludf.DUMMYFUNCTION("VLOOKUP($D356,IMPORTRANGE(""1F5N2lheBqU_ssv2fEg7XSiyl0_Jtf24RQubw3IWp7fc"",""'LC-2 BOM'!C2:AF1000""),AB$1,FALSE)"),"N/A")</f>
        <v>N/A</v>
      </c>
      <c r="AD323" s="40" t="str">
        <f ca="1">IFERROR(__xludf.DUMMYFUNCTION("VLOOKUP($D356,IMPORTRANGE(""1F5N2lheBqU_ssv2fEg7XSiyl0_Jtf24RQubw3IWp7fc"",""'LC-2 BOM'!C2:AF1000""),AB$1,FALSE)"),"N/A")</f>
        <v>N/A</v>
      </c>
      <c r="AE323" s="40" t="str">
        <f ca="1">IFERROR(__xludf.DUMMYFUNCTION("VLOOKUP($D356,IMPORTRANGE(""1F5N2lheBqU_ssv2fEg7XSiyl0_Jtf24RQubw3IWp7fc"",""'LC-2 BOM'!C2:AF1000""),AB$1,FALSE)"),"N/A")</f>
        <v>N/A</v>
      </c>
      <c r="AF323" s="40" t="str">
        <f ca="1">IFERROR(__xludf.DUMMYFUNCTION("VLOOKUP($D356,IMPORTRANGE(""1F5N2lheBqU_ssv2fEg7XSiyl0_Jtf24RQubw3IWp7fc"",""'LC-2 BOM'!C2:AF1000""),AB$1,FALSE)"),"N/A")</f>
        <v>N/A</v>
      </c>
      <c r="AG323" s="40" t="str">
        <f ca="1">IFERROR(__xludf.DUMMYFUNCTION("VLOOKUP($D356,IMPORTRANGE(""1F5N2lheBqU_ssv2fEg7XSiyl0_Jtf24RQubw3IWp7fc"",""'LC-2 BOM'!C2:AF1000""),AB$1,FALSE)"),"N/A")</f>
        <v>N/A</v>
      </c>
      <c r="AH323" s="40" t="str">
        <f ca="1">IFERROR(__xludf.DUMMYFUNCTION("VLOOKUP($D356,IMPORTRANGE(""1F5N2lheBqU_ssv2fEg7XSiyl0_Jtf24RQubw3IWp7fc"",""'LC-2 BOM'!C2:AF1000""),AB$1,FALSE)"),"N/A")</f>
        <v>N/A</v>
      </c>
      <c r="AI323" s="40" t="str">
        <f ca="1">IFERROR(__xludf.DUMMYFUNCTION("VLOOKUP($D356,IMPORTRANGE(""1F5N2lheBqU_ssv2fEg7XSiyl0_Jtf24RQubw3IWp7fc"",""'LC-2 BOM'!C2:AF1000""),AB$1,FALSE)"),"N/A")</f>
        <v>N/A</v>
      </c>
      <c r="AJ323" s="40" t="str">
        <f ca="1">IFERROR(__xludf.DUMMYFUNCTION("VLOOKUP($D356,IMPORTRANGE(""1F5N2lheBqU_ssv2fEg7XSiyl0_Jtf24RQubw3IWp7fc"",""'LC-2 BOM'!C2:AF1000""),AB$1,FALSE)"),"N/A")</f>
        <v>N/A</v>
      </c>
      <c r="AK323" s="40" t="str">
        <f ca="1">IFERROR(__xludf.DUMMYFUNCTION("VLOOKUP($D356,IMPORTRANGE(""1F5N2lheBqU_ssv2fEg7XSiyl0_Jtf24RQubw3IWp7fc"",""'LC-2 BOM'!C2:AF1000""),AB$1,FALSE)"),"N/A")</f>
        <v>N/A</v>
      </c>
      <c r="AL323" s="40" t="str">
        <f ca="1">IFERROR(__xludf.DUMMYFUNCTION("VLOOKUP($D356,IMPORTRANGE(""1F5N2lheBqU_ssv2fEg7XSiyl0_Jtf24RQubw3IWp7fc"",""'LC-2 BOM'!C2:AF1000""),AB$1,FALSE)"),"N/A")</f>
        <v>N/A</v>
      </c>
      <c r="AM323" s="40" t="str">
        <f ca="1">IFERROR(__xludf.DUMMYFUNCTION("VLOOKUP($D356,IMPORTRANGE(""1F5N2lheBqU_ssv2fEg7XSiyl0_Jtf24RQubw3IWp7fc"",""'LC-2 BOM'!C2:AF1000""),AB$1,FALSE)"),"N/A")</f>
        <v>N/A</v>
      </c>
      <c r="AN323" s="40" t="str">
        <f ca="1">IFERROR(__xludf.DUMMYFUNCTION("VLOOKUP($D356,IMPORTRANGE(""1F5N2lheBqU_ssv2fEg7XSiyl0_Jtf24RQubw3IWp7fc"",""'LC-2 BOM'!C2:AF1000""),AB$1,FALSE)"),"N/A")</f>
        <v>N/A</v>
      </c>
      <c r="AO323" s="40" t="str">
        <f ca="1">IFERROR(__xludf.DUMMYFUNCTION("VLOOKUP($D356,IMPORTRANGE(""1F5N2lheBqU_ssv2fEg7XSiyl0_Jtf24RQubw3IWp7fc"",""'LC-2 BOM'!C2:AF1000""),AB$1,FALSE)"),"N/A")</f>
        <v>N/A</v>
      </c>
      <c r="AP323" s="40" t="str">
        <f ca="1">IFERROR(__xludf.DUMMYFUNCTION("VLOOKUP($D356,IMPORTRANGE(""1F5N2lheBqU_ssv2fEg7XSiyl0_Jtf24RQubw3IWp7fc"",""'LC-2 BOM'!C2:AF1000""),AB$1,FALSE)"),"N/A")</f>
        <v>N/A</v>
      </c>
      <c r="AQ323" s="40" t="str">
        <f ca="1">IFERROR(__xludf.DUMMYFUNCTION("VLOOKUP($D356,IMPORTRANGE(""1F5N2lheBqU_ssv2fEg7XSiyl0_Jtf24RQubw3IWp7fc"",""'LC-2 BOM'!C2:AF1000""),AB$1,FALSE)"),"N/A")</f>
        <v>N/A</v>
      </c>
      <c r="AR323" s="40" t="str">
        <f ca="1">IFERROR(__xludf.DUMMYFUNCTION("VLOOKUP($D356,IMPORTRANGE(""1F5N2lheBqU_ssv2fEg7XSiyl0_Jtf24RQubw3IWp7fc"",""'LC-2 BOM'!C2:AF1000""),AB$1,FALSE)"),"N/A")</f>
        <v>N/A</v>
      </c>
      <c r="AS323" s="40" t="str">
        <f ca="1">IFERROR(__xludf.DUMMYFUNCTION("VLOOKUP($D356,IMPORTRANGE(""1F5N2lheBqU_ssv2fEg7XSiyl0_Jtf24RQubw3IWp7fc"",""'LC-2 BOM'!C2:AF1000""),AB$1,FALSE)"),"N/A")</f>
        <v>N/A</v>
      </c>
      <c r="AT323" s="40" t="str">
        <f ca="1">IFERROR(__xludf.DUMMYFUNCTION("VLOOKUP($D356,IMPORTRANGE(""1F5N2lheBqU_ssv2fEg7XSiyl0_Jtf24RQubw3IWp7fc"",""'LC-2 BOM'!C2:AF1000""),AB$1,FALSE)"),"N/A")</f>
        <v>N/A</v>
      </c>
      <c r="AU323" s="40" t="str">
        <f ca="1">IFERROR(__xludf.DUMMYFUNCTION("VLOOKUP($D356,IMPORTRANGE(""1F5N2lheBqU_ssv2fEg7XSiyl0_Jtf24RQubw3IWp7fc"",""'LC-2 BOM'!C2:AF1000""),AB$1,FALSE)"),"N/A")</f>
        <v>N/A</v>
      </c>
      <c r="AV323" s="40" t="str">
        <f ca="1">IFERROR(__xludf.DUMMYFUNCTION("VLOOKUP($D356,IMPORTRANGE(""1F5N2lheBqU_ssv2fEg7XSiyl0_Jtf24RQubw3IWp7fc"",""'LC-2 BOM'!C2:AF1000""),AB$1,FALSE)"),"N/A")</f>
        <v>N/A</v>
      </c>
      <c r="AW323" s="40" t="str">
        <f ca="1">IFERROR(__xludf.DUMMYFUNCTION("VLOOKUP($D356,IMPORTRANGE(""1F5N2lheBqU_ssv2fEg7XSiyl0_Jtf24RQubw3IWp7fc"",""'LC-2 BOM'!C2:AF1000""),AB$1,FALSE)"),"N/A")</f>
        <v>N/A</v>
      </c>
      <c r="AX323" s="40" t="str">
        <f ca="1">IFERROR(__xludf.DUMMYFUNCTION("VLOOKUP($D356,IMPORTRANGE(""1F5N2lheBqU_ssv2fEg7XSiyl0_Jtf24RQubw3IWp7fc"",""'LC-2 BOM'!C2:AF1000""),AB$1,FALSE)"),"N/A")</f>
        <v>N/A</v>
      </c>
      <c r="AY323" s="40" t="str">
        <f ca="1">IFERROR(__xludf.DUMMYFUNCTION("VLOOKUP($D356,IMPORTRANGE(""1F5N2lheBqU_ssv2fEg7XSiyl0_Jtf24RQubw3IWp7fc"",""'LC-2 BOM'!C2:AF1000""),AB$1,FALSE)"),"N/A")</f>
        <v>N/A</v>
      </c>
      <c r="AZ323" s="40" t="str">
        <f ca="1">IFERROR(__xludf.DUMMYFUNCTION("VLOOKUP($D356,IMPORTRANGE(""1F5N2lheBqU_ssv2fEg7XSiyl0_Jtf24RQubw3IWp7fc"",""'LC-2 BOM'!C2:AF1000""),AB$1,FALSE)"),"N/A")</f>
        <v>N/A</v>
      </c>
      <c r="BA323" s="40" t="str">
        <f ca="1">IFERROR(__xludf.DUMMYFUNCTION("VLOOKUP($D356,IMPORTRANGE(""1F5N2lheBqU_ssv2fEg7XSiyl0_Jtf24RQubw3IWp7fc"",""'LC-2 BOM'!C2:AF1000""),AB$1,FALSE)"),"N/A")</f>
        <v>N/A</v>
      </c>
    </row>
    <row r="324" spans="1:53" ht="15">
      <c r="A324" s="158" t="str">
        <f>CONCATENATE(VLOOKUP(E324,Systems,2,FALSE),"-",VLOOKUP(F324,Subsystems,2,FALSE),"-",VLOOKUP(G324,Components,2,FALSE),"-",VLOOKUP(R324,Metrics,2,FALSE),"-",B324)</f>
        <v>BP-PRG-PRS-Ps-422</v>
      </c>
      <c r="B324" s="287">
        <v>422</v>
      </c>
      <c r="C324" s="13" t="s">
        <v>813</v>
      </c>
      <c r="D324" s="291" t="s">
        <v>814</v>
      </c>
      <c r="E324" s="99" t="s">
        <v>782</v>
      </c>
      <c r="F324" s="99" t="s">
        <v>572</v>
      </c>
      <c r="G324" s="13" t="s">
        <v>177</v>
      </c>
      <c r="H324" s="13" t="s">
        <v>147</v>
      </c>
      <c r="I324" s="100" t="str">
        <f>VLOOKUP(L324,InterfaceCards,2,FALSE)</f>
        <v>N2</v>
      </c>
      <c r="J324" s="39" t="str">
        <f>VLOOKUP(I324,'REF - Interface Cards'!$F$2:$G$11,2,FALSE)</f>
        <v>CB3</v>
      </c>
      <c r="K324" s="100">
        <f>VLOOKUP(L324,InterfaceCards,3,FALSE)</f>
        <v>7</v>
      </c>
      <c r="L324" s="110" t="s">
        <v>815</v>
      </c>
      <c r="M324" s="110">
        <v>1</v>
      </c>
      <c r="N324" s="200" t="s">
        <v>91</v>
      </c>
      <c r="O324" s="99" t="s">
        <v>313</v>
      </c>
      <c r="P324" s="205"/>
      <c r="Q324" s="99" t="s">
        <v>624</v>
      </c>
      <c r="R324" s="268" t="s">
        <v>178</v>
      </c>
      <c r="S324" s="119" t="s">
        <v>710</v>
      </c>
      <c r="T324" s="205"/>
      <c r="U324" s="205"/>
      <c r="V324" s="205" t="b">
        <v>0</v>
      </c>
      <c r="W324" s="115" t="str">
        <f>CONCATENATE(L324,":",N324)</f>
        <v>AI16:00</v>
      </c>
      <c r="X324" s="40" t="str">
        <f ca="1">IFERROR(__xludf.DUMMYFUNCTION("VLOOKUP($D475,IMPORTRANGE(""1F5N2lheBqU_ssv2fEg7XSiyl0_Jtf24RQubw3IWp7fc"",""'LC-2 BOM'!C2:AF1000""),X$1,FALSE)"),"04C706")</f>
        <v>04C706</v>
      </c>
      <c r="Y324" s="40" t="str">
        <f ca="1">IFERROR(__xludf.DUMMYFUNCTION("VLOOKUP($D489,IMPORTRANGE(""1F5N2lheBqU_ssv2fEg7XSiyl0_Jtf24RQubw3IWp7fc"",""'LC-2 BOM'!C2:AF900""),Y$1,FALSE)"),"Differential Pressure Transducer")</f>
        <v>Differential Pressure Transducer</v>
      </c>
      <c r="Z324" s="40" t="str">
        <f ca="1">IFERROR(__xludf.DUMMYFUNCTION("VLOOKUP($D489,IMPORTRANGE(""1F5N2lheBqU_ssv2fEg7XSiyl0_Jtf24RQubw3IWp7fc"",""'LC-2 BOM'!C2:AF900""),Y$1,FALSE)"),"Differential Pressure Transducer")</f>
        <v>Differential Pressure Transducer</v>
      </c>
      <c r="AA324" s="40" t="str">
        <f ca="1">IFERROR(__xludf.DUMMYFUNCTION("VLOOKUP($D489,IMPORTRANGE(""1F5N2lheBqU_ssv2fEg7XSiyl0_Jtf24RQubw3IWp7fc"",""'LC-2 BOM'!C2:AF900""),Y$1,FALSE)"),"Differential Pressure Transducer")</f>
        <v>Differential Pressure Transducer</v>
      </c>
      <c r="AB324" s="40" t="str">
        <f ca="1">IFERROR(__xludf.DUMMYFUNCTION("VLOOKUP($D489,IMPORTRANGE(""1F5N2lheBqU_ssv2fEg7XSiyl0_Jtf24RQubw3IWp7fc"",""'LC-2 BOM'!C2:AF1000""),AB$1,FALSE)"),"N/A")</f>
        <v>N/A</v>
      </c>
      <c r="AC324" s="40" t="str">
        <f ca="1">IFERROR(__xludf.DUMMYFUNCTION("VLOOKUP($D489,IMPORTRANGE(""1F5N2lheBqU_ssv2fEg7XSiyl0_Jtf24RQubw3IWp7fc"",""'LC-2 BOM'!C2:AF1000""),AB$1,FALSE)"),"N/A")</f>
        <v>N/A</v>
      </c>
      <c r="AD324" s="40" t="str">
        <f ca="1">IFERROR(__xludf.DUMMYFUNCTION("VLOOKUP($D489,IMPORTRANGE(""1F5N2lheBqU_ssv2fEg7XSiyl0_Jtf24RQubw3IWp7fc"",""'LC-2 BOM'!C2:AF1000""),AB$1,FALSE)"),"N/A")</f>
        <v>N/A</v>
      </c>
      <c r="AE324" s="40" t="str">
        <f ca="1">IFERROR(__xludf.DUMMYFUNCTION("VLOOKUP($D489,IMPORTRANGE(""1F5N2lheBqU_ssv2fEg7XSiyl0_Jtf24RQubw3IWp7fc"",""'LC-2 BOM'!C2:AF1000""),AB$1,FALSE)"),"N/A")</f>
        <v>N/A</v>
      </c>
      <c r="AF324" s="40" t="str">
        <f ca="1">IFERROR(__xludf.DUMMYFUNCTION("VLOOKUP($D489,IMPORTRANGE(""1F5N2lheBqU_ssv2fEg7XSiyl0_Jtf24RQubw3IWp7fc"",""'LC-2 BOM'!C2:AF1000""),AB$1,FALSE)"),"N/A")</f>
        <v>N/A</v>
      </c>
      <c r="AG324" s="40" t="str">
        <f ca="1">IFERROR(__xludf.DUMMYFUNCTION("VLOOKUP($D489,IMPORTRANGE(""1F5N2lheBqU_ssv2fEg7XSiyl0_Jtf24RQubw3IWp7fc"",""'LC-2 BOM'!C2:AF1000""),AB$1,FALSE)"),"N/A")</f>
        <v>N/A</v>
      </c>
      <c r="AH324" s="40" t="str">
        <f ca="1">IFERROR(__xludf.DUMMYFUNCTION("VLOOKUP($D489,IMPORTRANGE(""1F5N2lheBqU_ssv2fEg7XSiyl0_Jtf24RQubw3IWp7fc"",""'LC-2 BOM'!C2:AF1000""),AB$1,FALSE)"),"N/A")</f>
        <v>N/A</v>
      </c>
      <c r="AI324" s="40" t="str">
        <f ca="1">IFERROR(__xludf.DUMMYFUNCTION("VLOOKUP($D489,IMPORTRANGE(""1F5N2lheBqU_ssv2fEg7XSiyl0_Jtf24RQubw3IWp7fc"",""'LC-2 BOM'!C2:AF1000""),AB$1,FALSE)"),"N/A")</f>
        <v>N/A</v>
      </c>
      <c r="AJ324" s="40" t="str">
        <f ca="1">IFERROR(__xludf.DUMMYFUNCTION("VLOOKUP($D489,IMPORTRANGE(""1F5N2lheBqU_ssv2fEg7XSiyl0_Jtf24RQubw3IWp7fc"",""'LC-2 BOM'!C2:AF1000""),AB$1,FALSE)"),"N/A")</f>
        <v>N/A</v>
      </c>
      <c r="AK324" s="40" t="str">
        <f ca="1">IFERROR(__xludf.DUMMYFUNCTION("VLOOKUP($D489,IMPORTRANGE(""1F5N2lheBqU_ssv2fEg7XSiyl0_Jtf24RQubw3IWp7fc"",""'LC-2 BOM'!C2:AF1000""),AB$1,FALSE)"),"N/A")</f>
        <v>N/A</v>
      </c>
      <c r="AL324" s="40" t="str">
        <f ca="1">IFERROR(__xludf.DUMMYFUNCTION("VLOOKUP($D489,IMPORTRANGE(""1F5N2lheBqU_ssv2fEg7XSiyl0_Jtf24RQubw3IWp7fc"",""'LC-2 BOM'!C2:AF1000""),AB$1,FALSE)"),"N/A")</f>
        <v>N/A</v>
      </c>
      <c r="AM324" s="40" t="str">
        <f ca="1">IFERROR(__xludf.DUMMYFUNCTION("VLOOKUP($D489,IMPORTRANGE(""1F5N2lheBqU_ssv2fEg7XSiyl0_Jtf24RQubw3IWp7fc"",""'LC-2 BOM'!C2:AF1000""),AB$1,FALSE)"),"N/A")</f>
        <v>N/A</v>
      </c>
      <c r="AN324" s="40" t="str">
        <f ca="1">IFERROR(__xludf.DUMMYFUNCTION("VLOOKUP($D489,IMPORTRANGE(""1F5N2lheBqU_ssv2fEg7XSiyl0_Jtf24RQubw3IWp7fc"",""'LC-2 BOM'!C2:AF1000""),AB$1,FALSE)"),"N/A")</f>
        <v>N/A</v>
      </c>
      <c r="AO324" s="40" t="str">
        <f ca="1">IFERROR(__xludf.DUMMYFUNCTION("VLOOKUP($D489,IMPORTRANGE(""1F5N2lheBqU_ssv2fEg7XSiyl0_Jtf24RQubw3IWp7fc"",""'LC-2 BOM'!C2:AF1000""),AB$1,FALSE)"),"N/A")</f>
        <v>N/A</v>
      </c>
      <c r="AP324" s="40" t="str">
        <f ca="1">IFERROR(__xludf.DUMMYFUNCTION("VLOOKUP($D489,IMPORTRANGE(""1F5N2lheBqU_ssv2fEg7XSiyl0_Jtf24RQubw3IWp7fc"",""'LC-2 BOM'!C2:AF1000""),AB$1,FALSE)"),"N/A")</f>
        <v>N/A</v>
      </c>
      <c r="AQ324" s="40" t="str">
        <f ca="1">IFERROR(__xludf.DUMMYFUNCTION("VLOOKUP($D489,IMPORTRANGE(""1F5N2lheBqU_ssv2fEg7XSiyl0_Jtf24RQubw3IWp7fc"",""'LC-2 BOM'!C2:AF1000""),AB$1,FALSE)"),"N/A")</f>
        <v>N/A</v>
      </c>
      <c r="AR324" s="40" t="str">
        <f ca="1">IFERROR(__xludf.DUMMYFUNCTION("VLOOKUP($D489,IMPORTRANGE(""1F5N2lheBqU_ssv2fEg7XSiyl0_Jtf24RQubw3IWp7fc"",""'LC-2 BOM'!C2:AF1000""),AB$1,FALSE)"),"N/A")</f>
        <v>N/A</v>
      </c>
      <c r="AS324" s="40" t="str">
        <f ca="1">IFERROR(__xludf.DUMMYFUNCTION("VLOOKUP($D489,IMPORTRANGE(""1F5N2lheBqU_ssv2fEg7XSiyl0_Jtf24RQubw3IWp7fc"",""'LC-2 BOM'!C2:AF1000""),AB$1,FALSE)"),"N/A")</f>
        <v>N/A</v>
      </c>
      <c r="AT324" s="40" t="str">
        <f ca="1">IFERROR(__xludf.DUMMYFUNCTION("VLOOKUP($D489,IMPORTRANGE(""1F5N2lheBqU_ssv2fEg7XSiyl0_Jtf24RQubw3IWp7fc"",""'LC-2 BOM'!C2:AF1000""),AB$1,FALSE)"),"N/A")</f>
        <v>N/A</v>
      </c>
      <c r="AU324" s="40" t="str">
        <f ca="1">IFERROR(__xludf.DUMMYFUNCTION("VLOOKUP($D489,IMPORTRANGE(""1F5N2lheBqU_ssv2fEg7XSiyl0_Jtf24RQubw3IWp7fc"",""'LC-2 BOM'!C2:AF1000""),AB$1,FALSE)"),"N/A")</f>
        <v>N/A</v>
      </c>
      <c r="AV324" s="40" t="str">
        <f ca="1">IFERROR(__xludf.DUMMYFUNCTION("VLOOKUP($D489,IMPORTRANGE(""1F5N2lheBqU_ssv2fEg7XSiyl0_Jtf24RQubw3IWp7fc"",""'LC-2 BOM'!C2:AF1000""),AB$1,FALSE)"),"N/A")</f>
        <v>N/A</v>
      </c>
      <c r="AW324" s="40" t="str">
        <f ca="1">IFERROR(__xludf.DUMMYFUNCTION("VLOOKUP($D489,IMPORTRANGE(""1F5N2lheBqU_ssv2fEg7XSiyl0_Jtf24RQubw3IWp7fc"",""'LC-2 BOM'!C2:AF1000""),AB$1,FALSE)"),"N/A")</f>
        <v>N/A</v>
      </c>
      <c r="AX324" s="40" t="str">
        <f ca="1">IFERROR(__xludf.DUMMYFUNCTION("VLOOKUP($D489,IMPORTRANGE(""1F5N2lheBqU_ssv2fEg7XSiyl0_Jtf24RQubw3IWp7fc"",""'LC-2 BOM'!C2:AF1000""),AB$1,FALSE)"),"N/A")</f>
        <v>N/A</v>
      </c>
      <c r="AY324" s="40" t="str">
        <f ca="1">IFERROR(__xludf.DUMMYFUNCTION("VLOOKUP($D489,IMPORTRANGE(""1F5N2lheBqU_ssv2fEg7XSiyl0_Jtf24RQubw3IWp7fc"",""'LC-2 BOM'!C2:AF1000""),AB$1,FALSE)"),"N/A")</f>
        <v>N/A</v>
      </c>
      <c r="AZ324" s="40" t="str">
        <f ca="1">IFERROR(__xludf.DUMMYFUNCTION("VLOOKUP($D489,IMPORTRANGE(""1F5N2lheBqU_ssv2fEg7XSiyl0_Jtf24RQubw3IWp7fc"",""'LC-2 BOM'!C2:AF1000""),AB$1,FALSE)"),"N/A")</f>
        <v>N/A</v>
      </c>
      <c r="BA324" s="40" t="str">
        <f ca="1">IFERROR(__xludf.DUMMYFUNCTION("VLOOKUP($D489,IMPORTRANGE(""1F5N2lheBqU_ssv2fEg7XSiyl0_Jtf24RQubw3IWp7fc"",""'LC-2 BOM'!C2:AF1000""),AB$1,FALSE)"),"N/A")</f>
        <v>N/A</v>
      </c>
    </row>
    <row r="325" spans="1:53" ht="14.25">
      <c r="A325" s="119" t="str">
        <f>CONCATENATE(VLOOKUP(E325,Systems,2,FALSE),"-",VLOOKUP(F325,Subsystems,2,FALSE),"-",VLOOKUP(G325,Components,2,FALSE),"-",VLOOKUP(R325,Metrics,2,FALSE),"-",B325)</f>
        <v>WD-MN-PVL-Pos-616</v>
      </c>
      <c r="B325" s="99">
        <v>616</v>
      </c>
      <c r="C325" s="292" t="s">
        <v>816</v>
      </c>
      <c r="D325" s="104" t="s">
        <v>817</v>
      </c>
      <c r="E325" s="99" t="s">
        <v>818</v>
      </c>
      <c r="F325" s="99" t="s">
        <v>727</v>
      </c>
      <c r="G325" s="99" t="s">
        <v>146</v>
      </c>
      <c r="H325" s="100" t="s">
        <v>147</v>
      </c>
      <c r="I325" s="100" t="str">
        <f>VLOOKUP(L325,InterfaceCards,2,FALSE)</f>
        <v>N5</v>
      </c>
      <c r="J325" s="39" t="str">
        <f>VLOOKUP(I325,'REF - Interface Cards'!$F$2:$G$11,2,FALSE)</f>
        <v>CB6</v>
      </c>
      <c r="K325" s="100">
        <f>VLOOKUP(L325,InterfaceCards,3,FALSE)</f>
        <v>3</v>
      </c>
      <c r="L325" s="99" t="s">
        <v>656</v>
      </c>
      <c r="M325" s="99">
        <v>19</v>
      </c>
      <c r="N325" s="96">
        <v>13</v>
      </c>
      <c r="O325" s="100" t="s">
        <v>334</v>
      </c>
      <c r="P325" s="100" t="s">
        <v>819</v>
      </c>
      <c r="Q325" s="99" t="s">
        <v>707</v>
      </c>
      <c r="R325" s="268" t="s">
        <v>149</v>
      </c>
      <c r="S325" s="119" t="s">
        <v>150</v>
      </c>
      <c r="T325" s="100"/>
      <c r="U325" s="205"/>
      <c r="V325" s="205" t="b">
        <v>0</v>
      </c>
      <c r="W325" s="115" t="str">
        <f>CONCATENATE(L325,":",N325)</f>
        <v>AI9:13</v>
      </c>
      <c r="X325" s="40" t="str">
        <f ca="1">IFERROR(__xludf.DUMMYFUNCTION("VLOOKUP($D475,IMPORTRANGE(""1F5N2lheBqU_ssv2fEg7XSiyl0_Jtf24RQubw3IWp7fc"",""'LC-2 BOM'!C2:AF1000""),X$1,FALSE)"),"04C706")</f>
        <v>04C706</v>
      </c>
      <c r="Y325" s="40" t="str">
        <f ca="1">IFERROR(__xludf.DUMMYFUNCTION("VLOOKUP($D636,IMPORTRANGE(""1zGeY54V42y3h6ga3LEauokEcjIAfHuNXKCYKLfLWtMI"",""'LC-2 BOM'!C2:AF900""),Y$1,FALSE)"),"Controller")</f>
        <v>Controller</v>
      </c>
      <c r="Z325" s="40" t="str">
        <f ca="1">IFERROR(__xludf.DUMMYFUNCTION("VLOOKUP($D636,IMPORTRANGE(""1zGeY54V42y3h6ga3LEauokEcjIAfHuNXKCYKLfLWtMI"",""'LC-2 BOM'!C2:AF900""),Y$1,FALSE)"),"Controller")</f>
        <v>Controller</v>
      </c>
      <c r="AA325" s="40" t="str">
        <f ca="1">IFERROR(__xludf.DUMMYFUNCTION("VLOOKUP($D636,IMPORTRANGE(""1zGeY54V42y3h6ga3LEauokEcjIAfHuNXKCYKLfLWtMI"",""'LC-2 BOM'!C2:AF900""),Y$1,FALSE)"),"Controller")</f>
        <v>Controller</v>
      </c>
      <c r="AB325" s="40" t="str">
        <f ca="1">IFERROR(__xludf.DUMMYFUNCTION("VLOOKUP($D636,IMPORTRANGE(""1F5N2lheBqU_ssv2fEg7XSiyl0_Jtf24RQubw3IWp7fc"",""'LC-2 BOM'!C2:AF1000""),AB$1,FALSE)"),"WFF LC-2 Deluge - MP-111")</f>
        <v>WFF LC-2 Deluge - MP-111</v>
      </c>
      <c r="AC325" s="40" t="str">
        <f ca="1">IFERROR(__xludf.DUMMYFUNCTION("VLOOKUP($D636,IMPORTRANGE(""1F5N2lheBqU_ssv2fEg7XSiyl0_Jtf24RQubw3IWp7fc"",""'LC-2 BOM'!C2:AF1000""),AB$1,FALSE)"),"WFF LC-2 Deluge - MP-111")</f>
        <v>WFF LC-2 Deluge - MP-111</v>
      </c>
      <c r="AD325" s="40" t="str">
        <f ca="1">IFERROR(__xludf.DUMMYFUNCTION("VLOOKUP($D636,IMPORTRANGE(""1F5N2lheBqU_ssv2fEg7XSiyl0_Jtf24RQubw3IWp7fc"",""'LC-2 BOM'!C2:AF1000""),AB$1,FALSE)"),"WFF LC-2 Deluge - MP-111")</f>
        <v>WFF LC-2 Deluge - MP-111</v>
      </c>
      <c r="AE325" s="40" t="str">
        <f ca="1">IFERROR(__xludf.DUMMYFUNCTION("VLOOKUP($D636,IMPORTRANGE(""1F5N2lheBqU_ssv2fEg7XSiyl0_Jtf24RQubw3IWp7fc"",""'LC-2 BOM'!C2:AF1000""),AB$1,FALSE)"),"WFF LC-2 Deluge - MP-111")</f>
        <v>WFF LC-2 Deluge - MP-111</v>
      </c>
      <c r="AF325" s="40" t="str">
        <f ca="1">IFERROR(__xludf.DUMMYFUNCTION("VLOOKUP($D636,IMPORTRANGE(""1F5N2lheBqU_ssv2fEg7XSiyl0_Jtf24RQubw3IWp7fc"",""'LC-2 BOM'!C2:AF1000""),AB$1,FALSE)"),"WFF LC-2 Deluge - MP-111")</f>
        <v>WFF LC-2 Deluge - MP-111</v>
      </c>
      <c r="AG325" s="40" t="str">
        <f ca="1">IFERROR(__xludf.DUMMYFUNCTION("VLOOKUP($D636,IMPORTRANGE(""1F5N2lheBqU_ssv2fEg7XSiyl0_Jtf24RQubw3IWp7fc"",""'LC-2 BOM'!C2:AF1000""),AB$1,FALSE)"),"WFF LC-2 Deluge - MP-111")</f>
        <v>WFF LC-2 Deluge - MP-111</v>
      </c>
      <c r="AH325" s="40" t="str">
        <f ca="1">IFERROR(__xludf.DUMMYFUNCTION("VLOOKUP($D636,IMPORTRANGE(""1F5N2lheBqU_ssv2fEg7XSiyl0_Jtf24RQubw3IWp7fc"",""'LC-2 BOM'!C2:AF1000""),AB$1,FALSE)"),"WFF LC-2 Deluge - MP-111")</f>
        <v>WFF LC-2 Deluge - MP-111</v>
      </c>
      <c r="AI325" s="40" t="str">
        <f ca="1">IFERROR(__xludf.DUMMYFUNCTION("VLOOKUP($D636,IMPORTRANGE(""1F5N2lheBqU_ssv2fEg7XSiyl0_Jtf24RQubw3IWp7fc"",""'LC-2 BOM'!C2:AF1000""),AB$1,FALSE)"),"WFF LC-2 Deluge - MP-111")</f>
        <v>WFF LC-2 Deluge - MP-111</v>
      </c>
      <c r="AJ325" s="40" t="str">
        <f ca="1">IFERROR(__xludf.DUMMYFUNCTION("VLOOKUP($D636,IMPORTRANGE(""1F5N2lheBqU_ssv2fEg7XSiyl0_Jtf24RQubw3IWp7fc"",""'LC-2 BOM'!C2:AF1000""),AB$1,FALSE)"),"WFF LC-2 Deluge - MP-111")</f>
        <v>WFF LC-2 Deluge - MP-111</v>
      </c>
      <c r="AK325" s="40" t="str">
        <f ca="1">IFERROR(__xludf.DUMMYFUNCTION("VLOOKUP($D636,IMPORTRANGE(""1F5N2lheBqU_ssv2fEg7XSiyl0_Jtf24RQubw3IWp7fc"",""'LC-2 BOM'!C2:AF1000""),AB$1,FALSE)"),"WFF LC-2 Deluge - MP-111")</f>
        <v>WFF LC-2 Deluge - MP-111</v>
      </c>
      <c r="AL325" s="40" t="str">
        <f ca="1">IFERROR(__xludf.DUMMYFUNCTION("VLOOKUP($D636,IMPORTRANGE(""1F5N2lheBqU_ssv2fEg7XSiyl0_Jtf24RQubw3IWp7fc"",""'LC-2 BOM'!C2:AF1000""),AB$1,FALSE)"),"WFF LC-2 Deluge - MP-111")</f>
        <v>WFF LC-2 Deluge - MP-111</v>
      </c>
      <c r="AM325" s="40" t="str">
        <f ca="1">IFERROR(__xludf.DUMMYFUNCTION("VLOOKUP($D636,IMPORTRANGE(""1F5N2lheBqU_ssv2fEg7XSiyl0_Jtf24RQubw3IWp7fc"",""'LC-2 BOM'!C2:AF1000""),AB$1,FALSE)"),"WFF LC-2 Deluge - MP-111")</f>
        <v>WFF LC-2 Deluge - MP-111</v>
      </c>
      <c r="AN325" s="40" t="str">
        <f ca="1">IFERROR(__xludf.DUMMYFUNCTION("VLOOKUP($D636,IMPORTRANGE(""1F5N2lheBqU_ssv2fEg7XSiyl0_Jtf24RQubw3IWp7fc"",""'LC-2 BOM'!C2:AF1000""),AB$1,FALSE)"),"WFF LC-2 Deluge - MP-111")</f>
        <v>WFF LC-2 Deluge - MP-111</v>
      </c>
      <c r="AO325" s="40" t="str">
        <f ca="1">IFERROR(__xludf.DUMMYFUNCTION("VLOOKUP($D636,IMPORTRANGE(""1F5N2lheBqU_ssv2fEg7XSiyl0_Jtf24RQubw3IWp7fc"",""'LC-2 BOM'!C2:AF1000""),AB$1,FALSE)"),"WFF LC-2 Deluge - MP-111")</f>
        <v>WFF LC-2 Deluge - MP-111</v>
      </c>
      <c r="AP325" s="40" t="str">
        <f ca="1">IFERROR(__xludf.DUMMYFUNCTION("VLOOKUP($D636,IMPORTRANGE(""1F5N2lheBqU_ssv2fEg7XSiyl0_Jtf24RQubw3IWp7fc"",""'LC-2 BOM'!C2:AF1000""),AB$1,FALSE)"),"WFF LC-2 Deluge - MP-111")</f>
        <v>WFF LC-2 Deluge - MP-111</v>
      </c>
      <c r="AQ325" s="40" t="str">
        <f ca="1">IFERROR(__xludf.DUMMYFUNCTION("VLOOKUP($D636,IMPORTRANGE(""1F5N2lheBqU_ssv2fEg7XSiyl0_Jtf24RQubw3IWp7fc"",""'LC-2 BOM'!C2:AF1000""),AB$1,FALSE)"),"WFF LC-2 Deluge - MP-111")</f>
        <v>WFF LC-2 Deluge - MP-111</v>
      </c>
      <c r="AR325" s="40" t="str">
        <f ca="1">IFERROR(__xludf.DUMMYFUNCTION("VLOOKUP($D636,IMPORTRANGE(""1F5N2lheBqU_ssv2fEg7XSiyl0_Jtf24RQubw3IWp7fc"",""'LC-2 BOM'!C2:AF1000""),AB$1,FALSE)"),"WFF LC-2 Deluge - MP-111")</f>
        <v>WFF LC-2 Deluge - MP-111</v>
      </c>
      <c r="AS325" s="40" t="str">
        <f ca="1">IFERROR(__xludf.DUMMYFUNCTION("VLOOKUP($D636,IMPORTRANGE(""1F5N2lheBqU_ssv2fEg7XSiyl0_Jtf24RQubw3IWp7fc"",""'LC-2 BOM'!C2:AF1000""),AB$1,FALSE)"),"WFF LC-2 Deluge - MP-111")</f>
        <v>WFF LC-2 Deluge - MP-111</v>
      </c>
      <c r="AT325" s="40" t="str">
        <f ca="1">IFERROR(__xludf.DUMMYFUNCTION("VLOOKUP($D636,IMPORTRANGE(""1F5N2lheBqU_ssv2fEg7XSiyl0_Jtf24RQubw3IWp7fc"",""'LC-2 BOM'!C2:AF1000""),AB$1,FALSE)"),"WFF LC-2 Deluge - MP-111")</f>
        <v>WFF LC-2 Deluge - MP-111</v>
      </c>
      <c r="AU325" s="40" t="str">
        <f ca="1">IFERROR(__xludf.DUMMYFUNCTION("VLOOKUP($D636,IMPORTRANGE(""1F5N2lheBqU_ssv2fEg7XSiyl0_Jtf24RQubw3IWp7fc"",""'LC-2 BOM'!C2:AF1000""),AB$1,FALSE)"),"WFF LC-2 Deluge - MP-111")</f>
        <v>WFF LC-2 Deluge - MP-111</v>
      </c>
      <c r="AV325" s="40" t="str">
        <f ca="1">IFERROR(__xludf.DUMMYFUNCTION("VLOOKUP($D636,IMPORTRANGE(""1F5N2lheBqU_ssv2fEg7XSiyl0_Jtf24RQubw3IWp7fc"",""'LC-2 BOM'!C2:AF1000""),AB$1,FALSE)"),"WFF LC-2 Deluge - MP-111")</f>
        <v>WFF LC-2 Deluge - MP-111</v>
      </c>
      <c r="AW325" s="40" t="str">
        <f ca="1">IFERROR(__xludf.DUMMYFUNCTION("VLOOKUP($D636,IMPORTRANGE(""1F5N2lheBqU_ssv2fEg7XSiyl0_Jtf24RQubw3IWp7fc"",""'LC-2 BOM'!C2:AF1000""),AB$1,FALSE)"),"WFF LC-2 Deluge - MP-111")</f>
        <v>WFF LC-2 Deluge - MP-111</v>
      </c>
      <c r="AX325" s="40" t="str">
        <f ca="1">IFERROR(__xludf.DUMMYFUNCTION("VLOOKUP($D636,IMPORTRANGE(""1F5N2lheBqU_ssv2fEg7XSiyl0_Jtf24RQubw3IWp7fc"",""'LC-2 BOM'!C2:AF1000""),AB$1,FALSE)"),"WFF LC-2 Deluge - MP-111")</f>
        <v>WFF LC-2 Deluge - MP-111</v>
      </c>
      <c r="AY325" s="40" t="str">
        <f ca="1">IFERROR(__xludf.DUMMYFUNCTION("VLOOKUP($D636,IMPORTRANGE(""1F5N2lheBqU_ssv2fEg7XSiyl0_Jtf24RQubw3IWp7fc"",""'LC-2 BOM'!C2:AF1000""),AB$1,FALSE)"),"WFF LC-2 Deluge - MP-111")</f>
        <v>WFF LC-2 Deluge - MP-111</v>
      </c>
      <c r="AZ325" s="40" t="str">
        <f ca="1">IFERROR(__xludf.DUMMYFUNCTION("VLOOKUP($D636,IMPORTRANGE(""1F5N2lheBqU_ssv2fEg7XSiyl0_Jtf24RQubw3IWp7fc"",""'LC-2 BOM'!C2:AF1000""),AB$1,FALSE)"),"WFF LC-2 Deluge - MP-111")</f>
        <v>WFF LC-2 Deluge - MP-111</v>
      </c>
      <c r="BA325" s="40" t="str">
        <f ca="1">IFERROR(__xludf.DUMMYFUNCTION("VLOOKUP($D636,IMPORTRANGE(""1F5N2lheBqU_ssv2fEg7XSiyl0_Jtf24RQubw3IWp7fc"",""'LC-2 BOM'!C2:AF1000""),AB$1,FALSE)"),"WFF LC-2 Deluge - MP-111")</f>
        <v>WFF LC-2 Deluge - MP-111</v>
      </c>
    </row>
    <row r="326" spans="1:53" ht="25.5">
      <c r="A326" s="191" t="str">
        <f>CONCATENATE(VLOOKUP(E326,Systems,2,FALSE),"-",VLOOKUP(F326,Subsystems,2,FALSE),"-",VLOOKUP(G326,Components,2,FALSE),"-",VLOOKUP(R326,Metrics,2,FALSE),"-",B326)</f>
        <v>WD-MN-PVL-B-445</v>
      </c>
      <c r="B326" s="293">
        <v>445</v>
      </c>
      <c r="C326" s="292" t="s">
        <v>820</v>
      </c>
      <c r="D326" s="104" t="s">
        <v>817</v>
      </c>
      <c r="E326" s="99" t="s">
        <v>818</v>
      </c>
      <c r="F326" s="99" t="s">
        <v>727</v>
      </c>
      <c r="G326" s="99" t="s">
        <v>146</v>
      </c>
      <c r="H326" s="100" t="s">
        <v>152</v>
      </c>
      <c r="I326" s="100" t="str">
        <f>VLOOKUP(L326,InterfaceCards,2,FALSE)</f>
        <v>N5</v>
      </c>
      <c r="J326" s="39" t="str">
        <f>VLOOKUP(I326,'REF - Interface Cards'!$F$2:$G$11,2,FALSE)</f>
        <v>CB6</v>
      </c>
      <c r="K326" s="100">
        <f>VLOOKUP(L326,InterfaceCards,3,FALSE)</f>
        <v>5</v>
      </c>
      <c r="L326" s="99" t="s">
        <v>821</v>
      </c>
      <c r="M326" s="272">
        <v>4</v>
      </c>
      <c r="N326" s="96" t="s">
        <v>108</v>
      </c>
      <c r="O326" s="100" t="s">
        <v>334</v>
      </c>
      <c r="P326" s="100" t="s">
        <v>819</v>
      </c>
      <c r="Q326" s="100"/>
      <c r="R326" s="100" t="s">
        <v>105</v>
      </c>
      <c r="S326" s="100" t="s">
        <v>96</v>
      </c>
      <c r="T326" s="100"/>
      <c r="U326" s="205"/>
      <c r="V326" s="205" t="b">
        <v>0</v>
      </c>
      <c r="W326" s="115" t="str">
        <f>CONCATENATE(L326,":",N326)</f>
        <v>AO4:02</v>
      </c>
      <c r="X326" s="40" t="str">
        <f ca="1">IFERROR(__xludf.DUMMYFUNCTION("VLOOKUP($D475,IMPORTRANGE(""1F5N2lheBqU_ssv2fEg7XSiyl0_Jtf24RQubw3IWp7fc"",""'LC-2 BOM'!C2:AF1000""),X$1,FALSE)"),"04C706")</f>
        <v>04C706</v>
      </c>
      <c r="Y326" s="40" t="str">
        <f ca="1">IFERROR(__xludf.DUMMYFUNCTION("VLOOKUP($D653,IMPORTRANGE(""1F5N2lheBqU_ssv2fEg7XSiyl0_Jtf24RQubw3IWp7fc"",""'LC-2 BOM'!C2:AF900""),Y$1,FALSE)"),"Controller")</f>
        <v>Controller</v>
      </c>
      <c r="Z326" s="40" t="str">
        <f ca="1">IFERROR(__xludf.DUMMYFUNCTION("VLOOKUP($D653,IMPORTRANGE(""1F5N2lheBqU_ssv2fEg7XSiyl0_Jtf24RQubw3IWp7fc"",""'LC-2 BOM'!C2:AF900""),Y$1,FALSE)"),"Controller")</f>
        <v>Controller</v>
      </c>
      <c r="AA326" s="40" t="str">
        <f ca="1">IFERROR(__xludf.DUMMYFUNCTION("VLOOKUP($D653,IMPORTRANGE(""1F5N2lheBqU_ssv2fEg7XSiyl0_Jtf24RQubw3IWp7fc"",""'LC-2 BOM'!C2:AF900""),Y$1,FALSE)"),"Controller")</f>
        <v>Controller</v>
      </c>
      <c r="AB326" s="40" t="str">
        <f ca="1">IFERROR(__xludf.DUMMYFUNCTION("VLOOKUP($D653,IMPORTRANGE(""1F5N2lheBqU_ssv2fEg7XSiyl0_Jtf24RQubw3IWp7fc"",""'LC-2 BOM'!C2:AF1000""),AB$1,FALSE)"),"WFF LC-2 Deluge - MP-111")</f>
        <v>WFF LC-2 Deluge - MP-111</v>
      </c>
      <c r="AC326" s="40" t="str">
        <f ca="1">IFERROR(__xludf.DUMMYFUNCTION("VLOOKUP($D653,IMPORTRANGE(""1F5N2lheBqU_ssv2fEg7XSiyl0_Jtf24RQubw3IWp7fc"",""'LC-2 BOM'!C2:AF1000""),AB$1,FALSE)"),"WFF LC-2 Deluge - MP-111")</f>
        <v>WFF LC-2 Deluge - MP-111</v>
      </c>
      <c r="AD326" s="40" t="str">
        <f ca="1">IFERROR(__xludf.DUMMYFUNCTION("VLOOKUP($D653,IMPORTRANGE(""1F5N2lheBqU_ssv2fEg7XSiyl0_Jtf24RQubw3IWp7fc"",""'LC-2 BOM'!C2:AF1000""),AB$1,FALSE)"),"WFF LC-2 Deluge - MP-111")</f>
        <v>WFF LC-2 Deluge - MP-111</v>
      </c>
      <c r="AE326" s="40" t="str">
        <f ca="1">IFERROR(__xludf.DUMMYFUNCTION("VLOOKUP($D653,IMPORTRANGE(""1F5N2lheBqU_ssv2fEg7XSiyl0_Jtf24RQubw3IWp7fc"",""'LC-2 BOM'!C2:AF1000""),AB$1,FALSE)"),"WFF LC-2 Deluge - MP-111")</f>
        <v>WFF LC-2 Deluge - MP-111</v>
      </c>
      <c r="AF326" s="40" t="str">
        <f ca="1">IFERROR(__xludf.DUMMYFUNCTION("VLOOKUP($D653,IMPORTRANGE(""1F5N2lheBqU_ssv2fEg7XSiyl0_Jtf24RQubw3IWp7fc"",""'LC-2 BOM'!C2:AF1000""),AB$1,FALSE)"),"WFF LC-2 Deluge - MP-111")</f>
        <v>WFF LC-2 Deluge - MP-111</v>
      </c>
      <c r="AG326" s="40" t="str">
        <f ca="1">IFERROR(__xludf.DUMMYFUNCTION("VLOOKUP($D653,IMPORTRANGE(""1F5N2lheBqU_ssv2fEg7XSiyl0_Jtf24RQubw3IWp7fc"",""'LC-2 BOM'!C2:AF1000""),AB$1,FALSE)"),"WFF LC-2 Deluge - MP-111")</f>
        <v>WFF LC-2 Deluge - MP-111</v>
      </c>
      <c r="AH326" s="40" t="str">
        <f ca="1">IFERROR(__xludf.DUMMYFUNCTION("VLOOKUP($D653,IMPORTRANGE(""1F5N2lheBqU_ssv2fEg7XSiyl0_Jtf24RQubw3IWp7fc"",""'LC-2 BOM'!C2:AF1000""),AB$1,FALSE)"),"WFF LC-2 Deluge - MP-111")</f>
        <v>WFF LC-2 Deluge - MP-111</v>
      </c>
      <c r="AI326" s="40" t="str">
        <f ca="1">IFERROR(__xludf.DUMMYFUNCTION("VLOOKUP($D653,IMPORTRANGE(""1F5N2lheBqU_ssv2fEg7XSiyl0_Jtf24RQubw3IWp7fc"",""'LC-2 BOM'!C2:AF1000""),AB$1,FALSE)"),"WFF LC-2 Deluge - MP-111")</f>
        <v>WFF LC-2 Deluge - MP-111</v>
      </c>
      <c r="AJ326" s="40" t="str">
        <f ca="1">IFERROR(__xludf.DUMMYFUNCTION("VLOOKUP($D653,IMPORTRANGE(""1F5N2lheBqU_ssv2fEg7XSiyl0_Jtf24RQubw3IWp7fc"",""'LC-2 BOM'!C2:AF1000""),AB$1,FALSE)"),"WFF LC-2 Deluge - MP-111")</f>
        <v>WFF LC-2 Deluge - MP-111</v>
      </c>
      <c r="AK326" s="40" t="str">
        <f ca="1">IFERROR(__xludf.DUMMYFUNCTION("VLOOKUP($D653,IMPORTRANGE(""1F5N2lheBqU_ssv2fEg7XSiyl0_Jtf24RQubw3IWp7fc"",""'LC-2 BOM'!C2:AF1000""),AB$1,FALSE)"),"WFF LC-2 Deluge - MP-111")</f>
        <v>WFF LC-2 Deluge - MP-111</v>
      </c>
      <c r="AL326" s="40" t="str">
        <f ca="1">IFERROR(__xludf.DUMMYFUNCTION("VLOOKUP($D653,IMPORTRANGE(""1F5N2lheBqU_ssv2fEg7XSiyl0_Jtf24RQubw3IWp7fc"",""'LC-2 BOM'!C2:AF1000""),AB$1,FALSE)"),"WFF LC-2 Deluge - MP-111")</f>
        <v>WFF LC-2 Deluge - MP-111</v>
      </c>
      <c r="AM326" s="40" t="str">
        <f ca="1">IFERROR(__xludf.DUMMYFUNCTION("VLOOKUP($D653,IMPORTRANGE(""1F5N2lheBqU_ssv2fEg7XSiyl0_Jtf24RQubw3IWp7fc"",""'LC-2 BOM'!C2:AF1000""),AB$1,FALSE)"),"WFF LC-2 Deluge - MP-111")</f>
        <v>WFF LC-2 Deluge - MP-111</v>
      </c>
      <c r="AN326" s="40" t="str">
        <f ca="1">IFERROR(__xludf.DUMMYFUNCTION("VLOOKUP($D653,IMPORTRANGE(""1F5N2lheBqU_ssv2fEg7XSiyl0_Jtf24RQubw3IWp7fc"",""'LC-2 BOM'!C2:AF1000""),AB$1,FALSE)"),"WFF LC-2 Deluge - MP-111")</f>
        <v>WFF LC-2 Deluge - MP-111</v>
      </c>
      <c r="AO326" s="40" t="str">
        <f ca="1">IFERROR(__xludf.DUMMYFUNCTION("VLOOKUP($D653,IMPORTRANGE(""1F5N2lheBqU_ssv2fEg7XSiyl0_Jtf24RQubw3IWp7fc"",""'LC-2 BOM'!C2:AF1000""),AB$1,FALSE)"),"WFF LC-2 Deluge - MP-111")</f>
        <v>WFF LC-2 Deluge - MP-111</v>
      </c>
      <c r="AP326" s="40" t="str">
        <f ca="1">IFERROR(__xludf.DUMMYFUNCTION("VLOOKUP($D653,IMPORTRANGE(""1F5N2lheBqU_ssv2fEg7XSiyl0_Jtf24RQubw3IWp7fc"",""'LC-2 BOM'!C2:AF1000""),AB$1,FALSE)"),"WFF LC-2 Deluge - MP-111")</f>
        <v>WFF LC-2 Deluge - MP-111</v>
      </c>
      <c r="AQ326" s="40" t="str">
        <f ca="1">IFERROR(__xludf.DUMMYFUNCTION("VLOOKUP($D653,IMPORTRANGE(""1F5N2lheBqU_ssv2fEg7XSiyl0_Jtf24RQubw3IWp7fc"",""'LC-2 BOM'!C2:AF1000""),AB$1,FALSE)"),"WFF LC-2 Deluge - MP-111")</f>
        <v>WFF LC-2 Deluge - MP-111</v>
      </c>
      <c r="AR326" s="40" t="str">
        <f ca="1">IFERROR(__xludf.DUMMYFUNCTION("VLOOKUP($D653,IMPORTRANGE(""1F5N2lheBqU_ssv2fEg7XSiyl0_Jtf24RQubw3IWp7fc"",""'LC-2 BOM'!C2:AF1000""),AB$1,FALSE)"),"WFF LC-2 Deluge - MP-111")</f>
        <v>WFF LC-2 Deluge - MP-111</v>
      </c>
      <c r="AS326" s="40" t="str">
        <f ca="1">IFERROR(__xludf.DUMMYFUNCTION("VLOOKUP($D653,IMPORTRANGE(""1F5N2lheBqU_ssv2fEg7XSiyl0_Jtf24RQubw3IWp7fc"",""'LC-2 BOM'!C2:AF1000""),AB$1,FALSE)"),"WFF LC-2 Deluge - MP-111")</f>
        <v>WFF LC-2 Deluge - MP-111</v>
      </c>
      <c r="AT326" s="40" t="str">
        <f ca="1">IFERROR(__xludf.DUMMYFUNCTION("VLOOKUP($D653,IMPORTRANGE(""1F5N2lheBqU_ssv2fEg7XSiyl0_Jtf24RQubw3IWp7fc"",""'LC-2 BOM'!C2:AF1000""),AB$1,FALSE)"),"WFF LC-2 Deluge - MP-111")</f>
        <v>WFF LC-2 Deluge - MP-111</v>
      </c>
      <c r="AU326" s="40" t="str">
        <f ca="1">IFERROR(__xludf.DUMMYFUNCTION("VLOOKUP($D653,IMPORTRANGE(""1F5N2lheBqU_ssv2fEg7XSiyl0_Jtf24RQubw3IWp7fc"",""'LC-2 BOM'!C2:AF1000""),AB$1,FALSE)"),"WFF LC-2 Deluge - MP-111")</f>
        <v>WFF LC-2 Deluge - MP-111</v>
      </c>
      <c r="AV326" s="40" t="str">
        <f ca="1">IFERROR(__xludf.DUMMYFUNCTION("VLOOKUP($D653,IMPORTRANGE(""1F5N2lheBqU_ssv2fEg7XSiyl0_Jtf24RQubw3IWp7fc"",""'LC-2 BOM'!C2:AF1000""),AB$1,FALSE)"),"WFF LC-2 Deluge - MP-111")</f>
        <v>WFF LC-2 Deluge - MP-111</v>
      </c>
      <c r="AW326" s="40" t="str">
        <f ca="1">IFERROR(__xludf.DUMMYFUNCTION("VLOOKUP($D653,IMPORTRANGE(""1F5N2lheBqU_ssv2fEg7XSiyl0_Jtf24RQubw3IWp7fc"",""'LC-2 BOM'!C2:AF1000""),AB$1,FALSE)"),"WFF LC-2 Deluge - MP-111")</f>
        <v>WFF LC-2 Deluge - MP-111</v>
      </c>
      <c r="AX326" s="40" t="str">
        <f ca="1">IFERROR(__xludf.DUMMYFUNCTION("VLOOKUP($D653,IMPORTRANGE(""1F5N2lheBqU_ssv2fEg7XSiyl0_Jtf24RQubw3IWp7fc"",""'LC-2 BOM'!C2:AF1000""),AB$1,FALSE)"),"WFF LC-2 Deluge - MP-111")</f>
        <v>WFF LC-2 Deluge - MP-111</v>
      </c>
      <c r="AY326" s="40" t="str">
        <f ca="1">IFERROR(__xludf.DUMMYFUNCTION("VLOOKUP($D653,IMPORTRANGE(""1F5N2lheBqU_ssv2fEg7XSiyl0_Jtf24RQubw3IWp7fc"",""'LC-2 BOM'!C2:AF1000""),AB$1,FALSE)"),"WFF LC-2 Deluge - MP-111")</f>
        <v>WFF LC-2 Deluge - MP-111</v>
      </c>
      <c r="AZ326" s="40" t="str">
        <f ca="1">IFERROR(__xludf.DUMMYFUNCTION("VLOOKUP($D653,IMPORTRANGE(""1F5N2lheBqU_ssv2fEg7XSiyl0_Jtf24RQubw3IWp7fc"",""'LC-2 BOM'!C2:AF1000""),AB$1,FALSE)"),"WFF LC-2 Deluge - MP-111")</f>
        <v>WFF LC-2 Deluge - MP-111</v>
      </c>
      <c r="BA326" s="40" t="str">
        <f ca="1">IFERROR(__xludf.DUMMYFUNCTION("VLOOKUP($D653,IMPORTRANGE(""1F5N2lheBqU_ssv2fEg7XSiyl0_Jtf24RQubw3IWp7fc"",""'LC-2 BOM'!C2:AF1000""),AB$1,FALSE)"),"WFF LC-2 Deluge - MP-111")</f>
        <v>WFF LC-2 Deluge - MP-111</v>
      </c>
    </row>
    <row r="327" spans="1:53" ht="14.25">
      <c r="A327" s="119" t="str">
        <f>CONCATENATE(VLOOKUP(E327,Systems,2,FALSE),"-",VLOOKUP(F327,Subsystems,2,FALSE),"-",VLOOKUP(G327,Components,2,FALSE),"-",VLOOKUP(R327,Metrics,2,FALSE),"-",B327)</f>
        <v>WD-FTC-DVL-B-447</v>
      </c>
      <c r="B327" s="100">
        <v>447</v>
      </c>
      <c r="C327" s="99" t="s">
        <v>822</v>
      </c>
      <c r="D327" s="104" t="s">
        <v>823</v>
      </c>
      <c r="E327" s="99" t="s">
        <v>818</v>
      </c>
      <c r="F327" s="99" t="s">
        <v>824</v>
      </c>
      <c r="G327" s="99" t="s">
        <v>101</v>
      </c>
      <c r="H327" s="100" t="s">
        <v>102</v>
      </c>
      <c r="I327" s="100" t="str">
        <f>VLOOKUP(L327,InterfaceCards,2,FALSE)</f>
        <v>C1</v>
      </c>
      <c r="J327" s="39" t="str">
        <f>VLOOKUP(I327,'REF - Interface Cards'!$F$2:$G$11,2,FALSE)</f>
        <v>CB1</v>
      </c>
      <c r="K327" s="100">
        <f>VLOOKUP(L327,InterfaceCards,3,FALSE)</f>
        <v>2</v>
      </c>
      <c r="L327" s="99" t="s">
        <v>553</v>
      </c>
      <c r="M327" s="272">
        <v>30</v>
      </c>
      <c r="N327" s="96">
        <v>24</v>
      </c>
      <c r="O327" s="100" t="s">
        <v>247</v>
      </c>
      <c r="P327" s="100"/>
      <c r="Q327" s="100"/>
      <c r="R327" s="100" t="s">
        <v>105</v>
      </c>
      <c r="S327" s="100" t="s">
        <v>96</v>
      </c>
      <c r="T327" s="264"/>
      <c r="U327" s="115"/>
      <c r="V327" s="115" t="b">
        <v>0</v>
      </c>
      <c r="W327" s="115" t="str">
        <f>CONCATENATE(L327,":",N327)</f>
        <v>DO2:24</v>
      </c>
      <c r="X327" s="40" t="str">
        <f ca="1">IFERROR(__xludf.DUMMYFUNCTION("VLOOKUP($D4,IMPORTRANGE(""1F5N2lheBqU_ssv2fEg7XSiyl0_Jtf24RQubw3IWp7fc"",""'LC-2 BOM'!C2:AF1000""),X$1,FALSE)"),"S13.2")</f>
        <v>S13.2</v>
      </c>
      <c r="Y327" s="40" t="str">
        <f ca="1">IFERROR(__xludf.DUMMYFUNCTION("VLOOKUP($D47,IMPORTRANGE(""1F5N2lheBqU_ssv2fEg7XSiyl0_Jtf24RQubw3IWp7fc"",""'LC-2 BOM'!C2:AF900""),Y$1,FALSE)"),"Controller")</f>
        <v>Controller</v>
      </c>
      <c r="Z327" s="40" t="str">
        <f ca="1">IFERROR(__xludf.DUMMYFUNCTION("VLOOKUP($D47,IMPORTRANGE(""1F5N2lheBqU_ssv2fEg7XSiyl0_Jtf24RQubw3IWp7fc"",""'LC-2 BOM'!C2:AF900""),Y$1,FALSE)"),"Controller")</f>
        <v>Controller</v>
      </c>
      <c r="AA327" s="40" t="str">
        <f ca="1">IFERROR(__xludf.DUMMYFUNCTION("VLOOKUP($D47,IMPORTRANGE(""1F5N2lheBqU_ssv2fEg7XSiyl0_Jtf24RQubw3IWp7fc"",""'LC-2 BOM'!C2:AF900""),Y$1,FALSE)"),"Controller")</f>
        <v>Controller</v>
      </c>
      <c r="AB327" s="40" t="str">
        <f ca="1">IFERROR(__xludf.DUMMYFUNCTION("VLOOKUP($D47,IMPORTRANGE(""1F5N2lheBqU_ssv2fEg7XSiyl0_Jtf24RQubw3IWp7fc"",""'LC-2 BOM'!C2:AF1000""),AB$1,FALSE)"),"WFF LC-2 Deluge - MP-111")</f>
        <v>WFF LC-2 Deluge - MP-111</v>
      </c>
      <c r="AC327" s="40" t="str">
        <f ca="1">IFERROR(__xludf.DUMMYFUNCTION("VLOOKUP($D47,IMPORTRANGE(""1F5N2lheBqU_ssv2fEg7XSiyl0_Jtf24RQubw3IWp7fc"",""'LC-2 BOM'!C2:AF1000""),AB$1,FALSE)"),"WFF LC-2 Deluge - MP-111")</f>
        <v>WFF LC-2 Deluge - MP-111</v>
      </c>
      <c r="AD327" s="40" t="str">
        <f ca="1">IFERROR(__xludf.DUMMYFUNCTION("VLOOKUP($D47,IMPORTRANGE(""1F5N2lheBqU_ssv2fEg7XSiyl0_Jtf24RQubw3IWp7fc"",""'LC-2 BOM'!C2:AF1000""),AB$1,FALSE)"),"WFF LC-2 Deluge - MP-111")</f>
        <v>WFF LC-2 Deluge - MP-111</v>
      </c>
      <c r="AE327" s="40" t="str">
        <f ca="1">IFERROR(__xludf.DUMMYFUNCTION("VLOOKUP($D47,IMPORTRANGE(""1F5N2lheBqU_ssv2fEg7XSiyl0_Jtf24RQubw3IWp7fc"",""'LC-2 BOM'!C2:AF1000""),AB$1,FALSE)"),"WFF LC-2 Deluge - MP-111")</f>
        <v>WFF LC-2 Deluge - MP-111</v>
      </c>
      <c r="AF327" s="40" t="str">
        <f ca="1">IFERROR(__xludf.DUMMYFUNCTION("VLOOKUP($D47,IMPORTRANGE(""1F5N2lheBqU_ssv2fEg7XSiyl0_Jtf24RQubw3IWp7fc"",""'LC-2 BOM'!C2:AF1000""),AB$1,FALSE)"),"WFF LC-2 Deluge - MP-111")</f>
        <v>WFF LC-2 Deluge - MP-111</v>
      </c>
      <c r="AG327" s="40" t="str">
        <f ca="1">IFERROR(__xludf.DUMMYFUNCTION("VLOOKUP($D47,IMPORTRANGE(""1F5N2lheBqU_ssv2fEg7XSiyl0_Jtf24RQubw3IWp7fc"",""'LC-2 BOM'!C2:AF1000""),AB$1,FALSE)"),"WFF LC-2 Deluge - MP-111")</f>
        <v>WFF LC-2 Deluge - MP-111</v>
      </c>
      <c r="AH327" s="40" t="str">
        <f ca="1">IFERROR(__xludf.DUMMYFUNCTION("VLOOKUP($D47,IMPORTRANGE(""1F5N2lheBqU_ssv2fEg7XSiyl0_Jtf24RQubw3IWp7fc"",""'LC-2 BOM'!C2:AF1000""),AB$1,FALSE)"),"WFF LC-2 Deluge - MP-111")</f>
        <v>WFF LC-2 Deluge - MP-111</v>
      </c>
      <c r="AI327" s="40" t="str">
        <f ca="1">IFERROR(__xludf.DUMMYFUNCTION("VLOOKUP($D47,IMPORTRANGE(""1F5N2lheBqU_ssv2fEg7XSiyl0_Jtf24RQubw3IWp7fc"",""'LC-2 BOM'!C2:AF1000""),AB$1,FALSE)"),"WFF LC-2 Deluge - MP-111")</f>
        <v>WFF LC-2 Deluge - MP-111</v>
      </c>
      <c r="AJ327" s="40" t="str">
        <f ca="1">IFERROR(__xludf.DUMMYFUNCTION("VLOOKUP($D47,IMPORTRANGE(""1F5N2lheBqU_ssv2fEg7XSiyl0_Jtf24RQubw3IWp7fc"",""'LC-2 BOM'!C2:AF1000""),AB$1,FALSE)"),"WFF LC-2 Deluge - MP-111")</f>
        <v>WFF LC-2 Deluge - MP-111</v>
      </c>
      <c r="AK327" s="40" t="str">
        <f ca="1">IFERROR(__xludf.DUMMYFUNCTION("VLOOKUP($D47,IMPORTRANGE(""1F5N2lheBqU_ssv2fEg7XSiyl0_Jtf24RQubw3IWp7fc"",""'LC-2 BOM'!C2:AF1000""),AB$1,FALSE)"),"WFF LC-2 Deluge - MP-111")</f>
        <v>WFF LC-2 Deluge - MP-111</v>
      </c>
      <c r="AL327" s="40" t="str">
        <f ca="1">IFERROR(__xludf.DUMMYFUNCTION("VLOOKUP($D47,IMPORTRANGE(""1F5N2lheBqU_ssv2fEg7XSiyl0_Jtf24RQubw3IWp7fc"",""'LC-2 BOM'!C2:AF1000""),AB$1,FALSE)"),"WFF LC-2 Deluge - MP-111")</f>
        <v>WFF LC-2 Deluge - MP-111</v>
      </c>
      <c r="AM327" s="40" t="str">
        <f ca="1">IFERROR(__xludf.DUMMYFUNCTION("VLOOKUP($D47,IMPORTRANGE(""1F5N2lheBqU_ssv2fEg7XSiyl0_Jtf24RQubw3IWp7fc"",""'LC-2 BOM'!C2:AF1000""),AB$1,FALSE)"),"WFF LC-2 Deluge - MP-111")</f>
        <v>WFF LC-2 Deluge - MP-111</v>
      </c>
      <c r="AN327" s="40" t="str">
        <f ca="1">IFERROR(__xludf.DUMMYFUNCTION("VLOOKUP($D47,IMPORTRANGE(""1F5N2lheBqU_ssv2fEg7XSiyl0_Jtf24RQubw3IWp7fc"",""'LC-2 BOM'!C2:AF1000""),AB$1,FALSE)"),"WFF LC-2 Deluge - MP-111")</f>
        <v>WFF LC-2 Deluge - MP-111</v>
      </c>
      <c r="AO327" s="40" t="str">
        <f ca="1">IFERROR(__xludf.DUMMYFUNCTION("VLOOKUP($D47,IMPORTRANGE(""1F5N2lheBqU_ssv2fEg7XSiyl0_Jtf24RQubw3IWp7fc"",""'LC-2 BOM'!C2:AF1000""),AB$1,FALSE)"),"WFF LC-2 Deluge - MP-111")</f>
        <v>WFF LC-2 Deluge - MP-111</v>
      </c>
      <c r="AP327" s="40" t="str">
        <f ca="1">IFERROR(__xludf.DUMMYFUNCTION("VLOOKUP($D47,IMPORTRANGE(""1F5N2lheBqU_ssv2fEg7XSiyl0_Jtf24RQubw3IWp7fc"",""'LC-2 BOM'!C2:AF1000""),AB$1,FALSE)"),"WFF LC-2 Deluge - MP-111")</f>
        <v>WFF LC-2 Deluge - MP-111</v>
      </c>
      <c r="AQ327" s="40" t="str">
        <f ca="1">IFERROR(__xludf.DUMMYFUNCTION("VLOOKUP($D47,IMPORTRANGE(""1F5N2lheBqU_ssv2fEg7XSiyl0_Jtf24RQubw3IWp7fc"",""'LC-2 BOM'!C2:AF1000""),AB$1,FALSE)"),"WFF LC-2 Deluge - MP-111")</f>
        <v>WFF LC-2 Deluge - MP-111</v>
      </c>
      <c r="AR327" s="40" t="str">
        <f ca="1">IFERROR(__xludf.DUMMYFUNCTION("VLOOKUP($D47,IMPORTRANGE(""1F5N2lheBqU_ssv2fEg7XSiyl0_Jtf24RQubw3IWp7fc"",""'LC-2 BOM'!C2:AF1000""),AB$1,FALSE)"),"WFF LC-2 Deluge - MP-111")</f>
        <v>WFF LC-2 Deluge - MP-111</v>
      </c>
      <c r="AS327" s="40" t="str">
        <f ca="1">IFERROR(__xludf.DUMMYFUNCTION("VLOOKUP($D47,IMPORTRANGE(""1F5N2lheBqU_ssv2fEg7XSiyl0_Jtf24RQubw3IWp7fc"",""'LC-2 BOM'!C2:AF1000""),AB$1,FALSE)"),"WFF LC-2 Deluge - MP-111")</f>
        <v>WFF LC-2 Deluge - MP-111</v>
      </c>
      <c r="AT327" s="40" t="str">
        <f ca="1">IFERROR(__xludf.DUMMYFUNCTION("VLOOKUP($D47,IMPORTRANGE(""1F5N2lheBqU_ssv2fEg7XSiyl0_Jtf24RQubw3IWp7fc"",""'LC-2 BOM'!C2:AF1000""),AB$1,FALSE)"),"WFF LC-2 Deluge - MP-111")</f>
        <v>WFF LC-2 Deluge - MP-111</v>
      </c>
      <c r="AU327" s="40" t="str">
        <f ca="1">IFERROR(__xludf.DUMMYFUNCTION("VLOOKUP($D47,IMPORTRANGE(""1F5N2lheBqU_ssv2fEg7XSiyl0_Jtf24RQubw3IWp7fc"",""'LC-2 BOM'!C2:AF1000""),AB$1,FALSE)"),"WFF LC-2 Deluge - MP-111")</f>
        <v>WFF LC-2 Deluge - MP-111</v>
      </c>
      <c r="AV327" s="40" t="str">
        <f ca="1">IFERROR(__xludf.DUMMYFUNCTION("VLOOKUP($D47,IMPORTRANGE(""1F5N2lheBqU_ssv2fEg7XSiyl0_Jtf24RQubw3IWp7fc"",""'LC-2 BOM'!C2:AF1000""),AB$1,FALSE)"),"WFF LC-2 Deluge - MP-111")</f>
        <v>WFF LC-2 Deluge - MP-111</v>
      </c>
      <c r="AW327" s="40" t="str">
        <f ca="1">IFERROR(__xludf.DUMMYFUNCTION("VLOOKUP($D47,IMPORTRANGE(""1F5N2lheBqU_ssv2fEg7XSiyl0_Jtf24RQubw3IWp7fc"",""'LC-2 BOM'!C2:AF1000""),AB$1,FALSE)"),"WFF LC-2 Deluge - MP-111")</f>
        <v>WFF LC-2 Deluge - MP-111</v>
      </c>
      <c r="AX327" s="40" t="str">
        <f ca="1">IFERROR(__xludf.DUMMYFUNCTION("VLOOKUP($D47,IMPORTRANGE(""1F5N2lheBqU_ssv2fEg7XSiyl0_Jtf24RQubw3IWp7fc"",""'LC-2 BOM'!C2:AF1000""),AB$1,FALSE)"),"WFF LC-2 Deluge - MP-111")</f>
        <v>WFF LC-2 Deluge - MP-111</v>
      </c>
      <c r="AY327" s="40" t="str">
        <f ca="1">IFERROR(__xludf.DUMMYFUNCTION("VLOOKUP($D47,IMPORTRANGE(""1F5N2lheBqU_ssv2fEg7XSiyl0_Jtf24RQubw3IWp7fc"",""'LC-2 BOM'!C2:AF1000""),AB$1,FALSE)"),"WFF LC-2 Deluge - MP-111")</f>
        <v>WFF LC-2 Deluge - MP-111</v>
      </c>
      <c r="AZ327" s="40" t="str">
        <f ca="1">IFERROR(__xludf.DUMMYFUNCTION("VLOOKUP($D47,IMPORTRANGE(""1F5N2lheBqU_ssv2fEg7XSiyl0_Jtf24RQubw3IWp7fc"",""'LC-2 BOM'!C2:AF1000""),AB$1,FALSE)"),"WFF LC-2 Deluge - MP-111")</f>
        <v>WFF LC-2 Deluge - MP-111</v>
      </c>
      <c r="BA327" s="40" t="str">
        <f ca="1">IFERROR(__xludf.DUMMYFUNCTION("VLOOKUP($D47,IMPORTRANGE(""1F5N2lheBqU_ssv2fEg7XSiyl0_Jtf24RQubw3IWp7fc"",""'LC-2 BOM'!C2:AF1000""),AB$1,FALSE)"),"WFF LC-2 Deluge - MP-111")</f>
        <v>WFF LC-2 Deluge - MP-111</v>
      </c>
    </row>
    <row r="328" spans="1:53" ht="14.25">
      <c r="A328" s="119" t="str">
        <f>CONCATENATE(VLOOKUP(E328,Systems,2,FALSE),"-",VLOOKUP(F328,Subsystems,2,FALSE),"-",VLOOKUP(G328,Components,2,FALSE),"-",VLOOKUP(R328,Metrics,2,FALSE),"-",B328)</f>
        <v>WD-RB-DVL-B-449</v>
      </c>
      <c r="B328" s="100">
        <v>449</v>
      </c>
      <c r="C328" s="99" t="s">
        <v>825</v>
      </c>
      <c r="D328" s="104" t="s">
        <v>826</v>
      </c>
      <c r="E328" s="99" t="s">
        <v>818</v>
      </c>
      <c r="F328" s="99" t="s">
        <v>827</v>
      </c>
      <c r="G328" s="99" t="s">
        <v>101</v>
      </c>
      <c r="H328" s="100" t="s">
        <v>102</v>
      </c>
      <c r="I328" s="100" t="str">
        <f>VLOOKUP(L328,InterfaceCards,2,FALSE)</f>
        <v>C1</v>
      </c>
      <c r="J328" s="39" t="str">
        <f>VLOOKUP(I328,'REF - Interface Cards'!$F$2:$G$11,2,FALSE)</f>
        <v>CB1</v>
      </c>
      <c r="K328" s="100">
        <f>VLOOKUP(L328,InterfaceCards,3,FALSE)</f>
        <v>2</v>
      </c>
      <c r="L328" s="99" t="s">
        <v>553</v>
      </c>
      <c r="M328" s="272">
        <v>27</v>
      </c>
      <c r="N328" s="96">
        <v>23</v>
      </c>
      <c r="O328" s="100" t="s">
        <v>247</v>
      </c>
      <c r="P328" s="100"/>
      <c r="Q328" s="100"/>
      <c r="R328" s="100" t="s">
        <v>105</v>
      </c>
      <c r="S328" s="100" t="s">
        <v>96</v>
      </c>
      <c r="T328" s="264"/>
      <c r="U328" s="115"/>
      <c r="V328" s="115" t="b">
        <v>0</v>
      </c>
      <c r="W328" s="115" t="str">
        <f>CONCATENATE(L328,":",N328)</f>
        <v>DO2:23</v>
      </c>
      <c r="X328" s="40" t="str">
        <f ca="1">IFERROR(__xludf.DUMMYFUNCTION("VLOOKUP($D4,IMPORTRANGE(""1F5N2lheBqU_ssv2fEg7XSiyl0_Jtf24RQubw3IWp7fc"",""'LC-2 BOM'!C2:AF1000""),X$1,FALSE)"),"S13.2")</f>
        <v>S13.2</v>
      </c>
      <c r="Y328" s="40" t="str">
        <f ca="1">IFERROR(__xludf.DUMMYFUNCTION("VLOOKUP($D46,IMPORTRANGE(""1zGeY54V42y3h6ga3LEauokEcjIAfHuNXKCYKLfLWtMI"",""'LC-2 BOM'!C2:AF900""),Y$1,FALSE)"),"Valve, Butterfly")</f>
        <v>Valve, Butterfly</v>
      </c>
      <c r="Z328" s="40" t="str">
        <f ca="1">IFERROR(__xludf.DUMMYFUNCTION("VLOOKUP($D46,IMPORTRANGE(""1zGeY54V42y3h6ga3LEauokEcjIAfHuNXKCYKLfLWtMI"",""'LC-2 BOM'!C2:AF900""),Y$1,FALSE)"),"Valve, Butterfly")</f>
        <v>Valve, Butterfly</v>
      </c>
      <c r="AA328" s="40" t="str">
        <f ca="1">IFERROR(__xludf.DUMMYFUNCTION("VLOOKUP($D46,IMPORTRANGE(""1zGeY54V42y3h6ga3LEauokEcjIAfHuNXKCYKLfLWtMI"",""'LC-2 BOM'!C2:AF900""),Y$1,FALSE)"),"Valve, Butterfly")</f>
        <v>Valve, Butterfly</v>
      </c>
      <c r="AB328" s="40" t="str">
        <f ca="1">IFERROR(__xludf.DUMMYFUNCTION("VLOOKUP($D46,IMPORTRANGE(""1F5N2lheBqU_ssv2fEg7XSiyl0_Jtf24RQubw3IWp7fc"",""'LC-2 BOM'!C2:AF1000""),AB$1,FALSE)"),"WFF LC-2 Deluge - MP-111")</f>
        <v>WFF LC-2 Deluge - MP-111</v>
      </c>
      <c r="AC328" s="40" t="str">
        <f ca="1">IFERROR(__xludf.DUMMYFUNCTION("VLOOKUP($D46,IMPORTRANGE(""1F5N2lheBqU_ssv2fEg7XSiyl0_Jtf24RQubw3IWp7fc"",""'LC-2 BOM'!C2:AF1000""),AB$1,FALSE)"),"WFF LC-2 Deluge - MP-111")</f>
        <v>WFF LC-2 Deluge - MP-111</v>
      </c>
      <c r="AD328" s="40" t="str">
        <f ca="1">IFERROR(__xludf.DUMMYFUNCTION("VLOOKUP($D46,IMPORTRANGE(""1F5N2lheBqU_ssv2fEg7XSiyl0_Jtf24RQubw3IWp7fc"",""'LC-2 BOM'!C2:AF1000""),AB$1,FALSE)"),"WFF LC-2 Deluge - MP-111")</f>
        <v>WFF LC-2 Deluge - MP-111</v>
      </c>
      <c r="AE328" s="40" t="str">
        <f ca="1">IFERROR(__xludf.DUMMYFUNCTION("VLOOKUP($D46,IMPORTRANGE(""1F5N2lheBqU_ssv2fEg7XSiyl0_Jtf24RQubw3IWp7fc"",""'LC-2 BOM'!C2:AF1000""),AB$1,FALSE)"),"WFF LC-2 Deluge - MP-111")</f>
        <v>WFF LC-2 Deluge - MP-111</v>
      </c>
      <c r="AF328" s="40" t="str">
        <f ca="1">IFERROR(__xludf.DUMMYFUNCTION("VLOOKUP($D46,IMPORTRANGE(""1F5N2lheBqU_ssv2fEg7XSiyl0_Jtf24RQubw3IWp7fc"",""'LC-2 BOM'!C2:AF1000""),AB$1,FALSE)"),"WFF LC-2 Deluge - MP-111")</f>
        <v>WFF LC-2 Deluge - MP-111</v>
      </c>
      <c r="AG328" s="40" t="str">
        <f ca="1">IFERROR(__xludf.DUMMYFUNCTION("VLOOKUP($D46,IMPORTRANGE(""1F5N2lheBqU_ssv2fEg7XSiyl0_Jtf24RQubw3IWp7fc"",""'LC-2 BOM'!C2:AF1000""),AB$1,FALSE)"),"WFF LC-2 Deluge - MP-111")</f>
        <v>WFF LC-2 Deluge - MP-111</v>
      </c>
      <c r="AH328" s="40" t="str">
        <f ca="1">IFERROR(__xludf.DUMMYFUNCTION("VLOOKUP($D46,IMPORTRANGE(""1F5N2lheBqU_ssv2fEg7XSiyl0_Jtf24RQubw3IWp7fc"",""'LC-2 BOM'!C2:AF1000""),AB$1,FALSE)"),"WFF LC-2 Deluge - MP-111")</f>
        <v>WFF LC-2 Deluge - MP-111</v>
      </c>
      <c r="AI328" s="40" t="str">
        <f ca="1">IFERROR(__xludf.DUMMYFUNCTION("VLOOKUP($D46,IMPORTRANGE(""1F5N2lheBqU_ssv2fEg7XSiyl0_Jtf24RQubw3IWp7fc"",""'LC-2 BOM'!C2:AF1000""),AB$1,FALSE)"),"WFF LC-2 Deluge - MP-111")</f>
        <v>WFF LC-2 Deluge - MP-111</v>
      </c>
      <c r="AJ328" s="40" t="str">
        <f ca="1">IFERROR(__xludf.DUMMYFUNCTION("VLOOKUP($D46,IMPORTRANGE(""1F5N2lheBqU_ssv2fEg7XSiyl0_Jtf24RQubw3IWp7fc"",""'LC-2 BOM'!C2:AF1000""),AB$1,FALSE)"),"WFF LC-2 Deluge - MP-111")</f>
        <v>WFF LC-2 Deluge - MP-111</v>
      </c>
      <c r="AK328" s="40" t="str">
        <f ca="1">IFERROR(__xludf.DUMMYFUNCTION("VLOOKUP($D46,IMPORTRANGE(""1F5N2lheBqU_ssv2fEg7XSiyl0_Jtf24RQubw3IWp7fc"",""'LC-2 BOM'!C2:AF1000""),AB$1,FALSE)"),"WFF LC-2 Deluge - MP-111")</f>
        <v>WFF LC-2 Deluge - MP-111</v>
      </c>
      <c r="AL328" s="40" t="str">
        <f ca="1">IFERROR(__xludf.DUMMYFUNCTION("VLOOKUP($D46,IMPORTRANGE(""1F5N2lheBqU_ssv2fEg7XSiyl0_Jtf24RQubw3IWp7fc"",""'LC-2 BOM'!C2:AF1000""),AB$1,FALSE)"),"WFF LC-2 Deluge - MP-111")</f>
        <v>WFF LC-2 Deluge - MP-111</v>
      </c>
      <c r="AM328" s="40" t="str">
        <f ca="1">IFERROR(__xludf.DUMMYFUNCTION("VLOOKUP($D46,IMPORTRANGE(""1F5N2lheBqU_ssv2fEg7XSiyl0_Jtf24RQubw3IWp7fc"",""'LC-2 BOM'!C2:AF1000""),AB$1,FALSE)"),"WFF LC-2 Deluge - MP-111")</f>
        <v>WFF LC-2 Deluge - MP-111</v>
      </c>
      <c r="AN328" s="40" t="str">
        <f ca="1">IFERROR(__xludf.DUMMYFUNCTION("VLOOKUP($D46,IMPORTRANGE(""1F5N2lheBqU_ssv2fEg7XSiyl0_Jtf24RQubw3IWp7fc"",""'LC-2 BOM'!C2:AF1000""),AB$1,FALSE)"),"WFF LC-2 Deluge - MP-111")</f>
        <v>WFF LC-2 Deluge - MP-111</v>
      </c>
      <c r="AO328" s="40" t="str">
        <f ca="1">IFERROR(__xludf.DUMMYFUNCTION("VLOOKUP($D46,IMPORTRANGE(""1F5N2lheBqU_ssv2fEg7XSiyl0_Jtf24RQubw3IWp7fc"",""'LC-2 BOM'!C2:AF1000""),AB$1,FALSE)"),"WFF LC-2 Deluge - MP-111")</f>
        <v>WFF LC-2 Deluge - MP-111</v>
      </c>
      <c r="AP328" s="40" t="str">
        <f ca="1">IFERROR(__xludf.DUMMYFUNCTION("VLOOKUP($D46,IMPORTRANGE(""1F5N2lheBqU_ssv2fEg7XSiyl0_Jtf24RQubw3IWp7fc"",""'LC-2 BOM'!C2:AF1000""),AB$1,FALSE)"),"WFF LC-2 Deluge - MP-111")</f>
        <v>WFF LC-2 Deluge - MP-111</v>
      </c>
      <c r="AQ328" s="40" t="str">
        <f ca="1">IFERROR(__xludf.DUMMYFUNCTION("VLOOKUP($D46,IMPORTRANGE(""1F5N2lheBqU_ssv2fEg7XSiyl0_Jtf24RQubw3IWp7fc"",""'LC-2 BOM'!C2:AF1000""),AB$1,FALSE)"),"WFF LC-2 Deluge - MP-111")</f>
        <v>WFF LC-2 Deluge - MP-111</v>
      </c>
      <c r="AR328" s="40" t="str">
        <f ca="1">IFERROR(__xludf.DUMMYFUNCTION("VLOOKUP($D46,IMPORTRANGE(""1F5N2lheBqU_ssv2fEg7XSiyl0_Jtf24RQubw3IWp7fc"",""'LC-2 BOM'!C2:AF1000""),AB$1,FALSE)"),"WFF LC-2 Deluge - MP-111")</f>
        <v>WFF LC-2 Deluge - MP-111</v>
      </c>
      <c r="AS328" s="40" t="str">
        <f ca="1">IFERROR(__xludf.DUMMYFUNCTION("VLOOKUP($D46,IMPORTRANGE(""1F5N2lheBqU_ssv2fEg7XSiyl0_Jtf24RQubw3IWp7fc"",""'LC-2 BOM'!C2:AF1000""),AB$1,FALSE)"),"WFF LC-2 Deluge - MP-111")</f>
        <v>WFF LC-2 Deluge - MP-111</v>
      </c>
      <c r="AT328" s="40" t="str">
        <f ca="1">IFERROR(__xludf.DUMMYFUNCTION("VLOOKUP($D46,IMPORTRANGE(""1F5N2lheBqU_ssv2fEg7XSiyl0_Jtf24RQubw3IWp7fc"",""'LC-2 BOM'!C2:AF1000""),AB$1,FALSE)"),"WFF LC-2 Deluge - MP-111")</f>
        <v>WFF LC-2 Deluge - MP-111</v>
      </c>
      <c r="AU328" s="40" t="str">
        <f ca="1">IFERROR(__xludf.DUMMYFUNCTION("VLOOKUP($D46,IMPORTRANGE(""1F5N2lheBqU_ssv2fEg7XSiyl0_Jtf24RQubw3IWp7fc"",""'LC-2 BOM'!C2:AF1000""),AB$1,FALSE)"),"WFF LC-2 Deluge - MP-111")</f>
        <v>WFF LC-2 Deluge - MP-111</v>
      </c>
      <c r="AV328" s="40" t="str">
        <f ca="1">IFERROR(__xludf.DUMMYFUNCTION("VLOOKUP($D46,IMPORTRANGE(""1F5N2lheBqU_ssv2fEg7XSiyl0_Jtf24RQubw3IWp7fc"",""'LC-2 BOM'!C2:AF1000""),AB$1,FALSE)"),"WFF LC-2 Deluge - MP-111")</f>
        <v>WFF LC-2 Deluge - MP-111</v>
      </c>
      <c r="AW328" s="40" t="str">
        <f ca="1">IFERROR(__xludf.DUMMYFUNCTION("VLOOKUP($D46,IMPORTRANGE(""1F5N2lheBqU_ssv2fEg7XSiyl0_Jtf24RQubw3IWp7fc"",""'LC-2 BOM'!C2:AF1000""),AB$1,FALSE)"),"WFF LC-2 Deluge - MP-111")</f>
        <v>WFF LC-2 Deluge - MP-111</v>
      </c>
      <c r="AX328" s="40" t="str">
        <f ca="1">IFERROR(__xludf.DUMMYFUNCTION("VLOOKUP($D46,IMPORTRANGE(""1F5N2lheBqU_ssv2fEg7XSiyl0_Jtf24RQubw3IWp7fc"",""'LC-2 BOM'!C2:AF1000""),AB$1,FALSE)"),"WFF LC-2 Deluge - MP-111")</f>
        <v>WFF LC-2 Deluge - MP-111</v>
      </c>
      <c r="AY328" s="40" t="str">
        <f ca="1">IFERROR(__xludf.DUMMYFUNCTION("VLOOKUP($D46,IMPORTRANGE(""1F5N2lheBqU_ssv2fEg7XSiyl0_Jtf24RQubw3IWp7fc"",""'LC-2 BOM'!C2:AF1000""),AB$1,FALSE)"),"WFF LC-2 Deluge - MP-111")</f>
        <v>WFF LC-2 Deluge - MP-111</v>
      </c>
      <c r="AZ328" s="40" t="str">
        <f ca="1">IFERROR(__xludf.DUMMYFUNCTION("VLOOKUP($D46,IMPORTRANGE(""1F5N2lheBqU_ssv2fEg7XSiyl0_Jtf24RQubw3IWp7fc"",""'LC-2 BOM'!C2:AF1000""),AB$1,FALSE)"),"WFF LC-2 Deluge - MP-111")</f>
        <v>WFF LC-2 Deluge - MP-111</v>
      </c>
      <c r="BA328" s="40" t="str">
        <f ca="1">IFERROR(__xludf.DUMMYFUNCTION("VLOOKUP($D46,IMPORTRANGE(""1F5N2lheBqU_ssv2fEg7XSiyl0_Jtf24RQubw3IWp7fc"",""'LC-2 BOM'!C2:AF1000""),AB$1,FALSE)"),"WFF LC-2 Deluge - MP-111")</f>
        <v>WFF LC-2 Deluge - MP-111</v>
      </c>
    </row>
    <row r="329" spans="1:53" ht="14.25">
      <c r="A329" s="119" t="str">
        <f>CONCATENATE(VLOOKUP(E329,Systems,2,FALSE),"-",VLOOKUP(F329,Subsystems,2,FALSE),"-",VLOOKUP(G329,Components,2,FALSE),"-",VLOOKUP(R329,Metrics,2,FALSE),"-",B329)</f>
        <v>WD-RB-PXS-PxO-534</v>
      </c>
      <c r="B329" s="99">
        <v>534</v>
      </c>
      <c r="C329" s="273" t="s">
        <v>828</v>
      </c>
      <c r="D329" s="286" t="s">
        <v>829</v>
      </c>
      <c r="E329" s="99" t="s">
        <v>818</v>
      </c>
      <c r="F329" s="99" t="s">
        <v>827</v>
      </c>
      <c r="G329" s="99" t="s">
        <v>452</v>
      </c>
      <c r="H329" s="99" t="s">
        <v>89</v>
      </c>
      <c r="I329" s="100" t="str">
        <f>VLOOKUP(L329,InterfaceCards,2,FALSE)</f>
        <v>N2</v>
      </c>
      <c r="J329" s="39" t="str">
        <f>VLOOKUP(I329,'REF - Interface Cards'!$F$2:$G$11,2,FALSE)</f>
        <v>CB3</v>
      </c>
      <c r="K329" s="100">
        <f>VLOOKUP(L329,InterfaceCards,3,FALSE)</f>
        <v>6</v>
      </c>
      <c r="L329" s="99" t="s">
        <v>607</v>
      </c>
      <c r="M329" s="99">
        <v>1</v>
      </c>
      <c r="N329" s="96" t="s">
        <v>91</v>
      </c>
      <c r="O329" s="100" t="s">
        <v>247</v>
      </c>
      <c r="P329" s="99" t="s">
        <v>313</v>
      </c>
      <c r="Q329" s="99" t="s">
        <v>338</v>
      </c>
      <c r="R329" s="119" t="s">
        <v>95</v>
      </c>
      <c r="S329" s="100" t="s">
        <v>96</v>
      </c>
      <c r="T329" s="100"/>
      <c r="U329" s="205"/>
      <c r="V329" s="205" t="b">
        <v>0</v>
      </c>
      <c r="W329" s="115" t="str">
        <f>CONCATENATE(L329,":",N329)</f>
        <v>DI10:00</v>
      </c>
      <c r="X329" s="40" t="str">
        <f ca="1">IFERROR(__xludf.DUMMYFUNCTION("VLOOKUP($D475,IMPORTRANGE(""1F5N2lheBqU_ssv2fEg7XSiyl0_Jtf24RQubw3IWp7fc"",""'LC-2 BOM'!C2:AF1000""),X$1,FALSE)"),"04C706")</f>
        <v>04C706</v>
      </c>
      <c r="Y329" s="40" t="str">
        <f ca="1">IFERROR(__xludf.DUMMYFUNCTION("VLOOKUP($D482,IMPORTRANGE(""1F5N2lheBqU_ssv2fEg7XSiyl0_Jtf24RQubw3IWp7fc"",""'LC-2 BOM'!C2:AF900""),Y$1,FALSE)"),"Controller")</f>
        <v>Controller</v>
      </c>
      <c r="Z329" s="40" t="str">
        <f ca="1">IFERROR(__xludf.DUMMYFUNCTION("VLOOKUP($D482,IMPORTRANGE(""1F5N2lheBqU_ssv2fEg7XSiyl0_Jtf24RQubw3IWp7fc"",""'LC-2 BOM'!C2:AF900""),Y$1,FALSE)"),"Controller")</f>
        <v>Controller</v>
      </c>
      <c r="AA329" s="40" t="str">
        <f ca="1">IFERROR(__xludf.DUMMYFUNCTION("VLOOKUP($D482,IMPORTRANGE(""1F5N2lheBqU_ssv2fEg7XSiyl0_Jtf24RQubw3IWp7fc"",""'LC-2 BOM'!C2:AF900""),Y$1,FALSE)"),"Controller")</f>
        <v>Controller</v>
      </c>
      <c r="AB329" s="40" t="str">
        <f ca="1">IFERROR(__xludf.DUMMYFUNCTION("VLOOKUP($D482,IMPORTRANGE(""1F5N2lheBqU_ssv2fEg7XSiyl0_Jtf24RQubw3IWp7fc"",""'LC-2 BOM'!C2:AF1000""),AB$1,FALSE)"),"WFF LC-2 Deluge - MP-111")</f>
        <v>WFF LC-2 Deluge - MP-111</v>
      </c>
      <c r="AC329" s="40" t="str">
        <f ca="1">IFERROR(__xludf.DUMMYFUNCTION("VLOOKUP($D482,IMPORTRANGE(""1F5N2lheBqU_ssv2fEg7XSiyl0_Jtf24RQubw3IWp7fc"",""'LC-2 BOM'!C2:AF1000""),AB$1,FALSE)"),"WFF LC-2 Deluge - MP-111")</f>
        <v>WFF LC-2 Deluge - MP-111</v>
      </c>
      <c r="AD329" s="40" t="str">
        <f ca="1">IFERROR(__xludf.DUMMYFUNCTION("VLOOKUP($D482,IMPORTRANGE(""1F5N2lheBqU_ssv2fEg7XSiyl0_Jtf24RQubw3IWp7fc"",""'LC-2 BOM'!C2:AF1000""),AB$1,FALSE)"),"WFF LC-2 Deluge - MP-111")</f>
        <v>WFF LC-2 Deluge - MP-111</v>
      </c>
      <c r="AE329" s="40" t="str">
        <f ca="1">IFERROR(__xludf.DUMMYFUNCTION("VLOOKUP($D482,IMPORTRANGE(""1F5N2lheBqU_ssv2fEg7XSiyl0_Jtf24RQubw3IWp7fc"",""'LC-2 BOM'!C2:AF1000""),AB$1,FALSE)"),"WFF LC-2 Deluge - MP-111")</f>
        <v>WFF LC-2 Deluge - MP-111</v>
      </c>
      <c r="AF329" s="40" t="str">
        <f ca="1">IFERROR(__xludf.DUMMYFUNCTION("VLOOKUP($D482,IMPORTRANGE(""1F5N2lheBqU_ssv2fEg7XSiyl0_Jtf24RQubw3IWp7fc"",""'LC-2 BOM'!C2:AF1000""),AB$1,FALSE)"),"WFF LC-2 Deluge - MP-111")</f>
        <v>WFF LC-2 Deluge - MP-111</v>
      </c>
      <c r="AG329" s="40" t="str">
        <f ca="1">IFERROR(__xludf.DUMMYFUNCTION("VLOOKUP($D482,IMPORTRANGE(""1F5N2lheBqU_ssv2fEg7XSiyl0_Jtf24RQubw3IWp7fc"",""'LC-2 BOM'!C2:AF1000""),AB$1,FALSE)"),"WFF LC-2 Deluge - MP-111")</f>
        <v>WFF LC-2 Deluge - MP-111</v>
      </c>
      <c r="AH329" s="40" t="str">
        <f ca="1">IFERROR(__xludf.DUMMYFUNCTION("VLOOKUP($D482,IMPORTRANGE(""1F5N2lheBqU_ssv2fEg7XSiyl0_Jtf24RQubw3IWp7fc"",""'LC-2 BOM'!C2:AF1000""),AB$1,FALSE)"),"WFF LC-2 Deluge - MP-111")</f>
        <v>WFF LC-2 Deluge - MP-111</v>
      </c>
      <c r="AI329" s="40" t="str">
        <f ca="1">IFERROR(__xludf.DUMMYFUNCTION("VLOOKUP($D482,IMPORTRANGE(""1F5N2lheBqU_ssv2fEg7XSiyl0_Jtf24RQubw3IWp7fc"",""'LC-2 BOM'!C2:AF1000""),AB$1,FALSE)"),"WFF LC-2 Deluge - MP-111")</f>
        <v>WFF LC-2 Deluge - MP-111</v>
      </c>
      <c r="AJ329" s="40" t="str">
        <f ca="1">IFERROR(__xludf.DUMMYFUNCTION("VLOOKUP($D482,IMPORTRANGE(""1F5N2lheBqU_ssv2fEg7XSiyl0_Jtf24RQubw3IWp7fc"",""'LC-2 BOM'!C2:AF1000""),AB$1,FALSE)"),"WFF LC-2 Deluge - MP-111")</f>
        <v>WFF LC-2 Deluge - MP-111</v>
      </c>
      <c r="AK329" s="40" t="str">
        <f ca="1">IFERROR(__xludf.DUMMYFUNCTION("VLOOKUP($D482,IMPORTRANGE(""1F5N2lheBqU_ssv2fEg7XSiyl0_Jtf24RQubw3IWp7fc"",""'LC-2 BOM'!C2:AF1000""),AB$1,FALSE)"),"WFF LC-2 Deluge - MP-111")</f>
        <v>WFF LC-2 Deluge - MP-111</v>
      </c>
      <c r="AL329" s="40" t="str">
        <f ca="1">IFERROR(__xludf.DUMMYFUNCTION("VLOOKUP($D482,IMPORTRANGE(""1F5N2lheBqU_ssv2fEg7XSiyl0_Jtf24RQubw3IWp7fc"",""'LC-2 BOM'!C2:AF1000""),AB$1,FALSE)"),"WFF LC-2 Deluge - MP-111")</f>
        <v>WFF LC-2 Deluge - MP-111</v>
      </c>
      <c r="AM329" s="40" t="str">
        <f ca="1">IFERROR(__xludf.DUMMYFUNCTION("VLOOKUP($D482,IMPORTRANGE(""1F5N2lheBqU_ssv2fEg7XSiyl0_Jtf24RQubw3IWp7fc"",""'LC-2 BOM'!C2:AF1000""),AB$1,FALSE)"),"WFF LC-2 Deluge - MP-111")</f>
        <v>WFF LC-2 Deluge - MP-111</v>
      </c>
      <c r="AN329" s="40" t="str">
        <f ca="1">IFERROR(__xludf.DUMMYFUNCTION("VLOOKUP($D482,IMPORTRANGE(""1F5N2lheBqU_ssv2fEg7XSiyl0_Jtf24RQubw3IWp7fc"",""'LC-2 BOM'!C2:AF1000""),AB$1,FALSE)"),"WFF LC-2 Deluge - MP-111")</f>
        <v>WFF LC-2 Deluge - MP-111</v>
      </c>
      <c r="AO329" s="40" t="str">
        <f ca="1">IFERROR(__xludf.DUMMYFUNCTION("VLOOKUP($D482,IMPORTRANGE(""1F5N2lheBqU_ssv2fEg7XSiyl0_Jtf24RQubw3IWp7fc"",""'LC-2 BOM'!C2:AF1000""),AB$1,FALSE)"),"WFF LC-2 Deluge - MP-111")</f>
        <v>WFF LC-2 Deluge - MP-111</v>
      </c>
      <c r="AP329" s="40" t="str">
        <f ca="1">IFERROR(__xludf.DUMMYFUNCTION("VLOOKUP($D482,IMPORTRANGE(""1F5N2lheBqU_ssv2fEg7XSiyl0_Jtf24RQubw3IWp7fc"",""'LC-2 BOM'!C2:AF1000""),AB$1,FALSE)"),"WFF LC-2 Deluge - MP-111")</f>
        <v>WFF LC-2 Deluge - MP-111</v>
      </c>
      <c r="AQ329" s="40" t="str">
        <f ca="1">IFERROR(__xludf.DUMMYFUNCTION("VLOOKUP($D482,IMPORTRANGE(""1F5N2lheBqU_ssv2fEg7XSiyl0_Jtf24RQubw3IWp7fc"",""'LC-2 BOM'!C2:AF1000""),AB$1,FALSE)"),"WFF LC-2 Deluge - MP-111")</f>
        <v>WFF LC-2 Deluge - MP-111</v>
      </c>
      <c r="AR329" s="40" t="str">
        <f ca="1">IFERROR(__xludf.DUMMYFUNCTION("VLOOKUP($D482,IMPORTRANGE(""1F5N2lheBqU_ssv2fEg7XSiyl0_Jtf24RQubw3IWp7fc"",""'LC-2 BOM'!C2:AF1000""),AB$1,FALSE)"),"WFF LC-2 Deluge - MP-111")</f>
        <v>WFF LC-2 Deluge - MP-111</v>
      </c>
      <c r="AS329" s="40" t="str">
        <f ca="1">IFERROR(__xludf.DUMMYFUNCTION("VLOOKUP($D482,IMPORTRANGE(""1F5N2lheBqU_ssv2fEg7XSiyl0_Jtf24RQubw3IWp7fc"",""'LC-2 BOM'!C2:AF1000""),AB$1,FALSE)"),"WFF LC-2 Deluge - MP-111")</f>
        <v>WFF LC-2 Deluge - MP-111</v>
      </c>
      <c r="AT329" s="40" t="str">
        <f ca="1">IFERROR(__xludf.DUMMYFUNCTION("VLOOKUP($D482,IMPORTRANGE(""1F5N2lheBqU_ssv2fEg7XSiyl0_Jtf24RQubw3IWp7fc"",""'LC-2 BOM'!C2:AF1000""),AB$1,FALSE)"),"WFF LC-2 Deluge - MP-111")</f>
        <v>WFF LC-2 Deluge - MP-111</v>
      </c>
      <c r="AU329" s="40" t="str">
        <f ca="1">IFERROR(__xludf.DUMMYFUNCTION("VLOOKUP($D482,IMPORTRANGE(""1F5N2lheBqU_ssv2fEg7XSiyl0_Jtf24RQubw3IWp7fc"",""'LC-2 BOM'!C2:AF1000""),AB$1,FALSE)"),"WFF LC-2 Deluge - MP-111")</f>
        <v>WFF LC-2 Deluge - MP-111</v>
      </c>
      <c r="AV329" s="40" t="str">
        <f ca="1">IFERROR(__xludf.DUMMYFUNCTION("VLOOKUP($D482,IMPORTRANGE(""1F5N2lheBqU_ssv2fEg7XSiyl0_Jtf24RQubw3IWp7fc"",""'LC-2 BOM'!C2:AF1000""),AB$1,FALSE)"),"WFF LC-2 Deluge - MP-111")</f>
        <v>WFF LC-2 Deluge - MP-111</v>
      </c>
      <c r="AW329" s="40" t="str">
        <f ca="1">IFERROR(__xludf.DUMMYFUNCTION("VLOOKUP($D482,IMPORTRANGE(""1F5N2lheBqU_ssv2fEg7XSiyl0_Jtf24RQubw3IWp7fc"",""'LC-2 BOM'!C2:AF1000""),AB$1,FALSE)"),"WFF LC-2 Deluge - MP-111")</f>
        <v>WFF LC-2 Deluge - MP-111</v>
      </c>
      <c r="AX329" s="40" t="str">
        <f ca="1">IFERROR(__xludf.DUMMYFUNCTION("VLOOKUP($D482,IMPORTRANGE(""1F5N2lheBqU_ssv2fEg7XSiyl0_Jtf24RQubw3IWp7fc"",""'LC-2 BOM'!C2:AF1000""),AB$1,FALSE)"),"WFF LC-2 Deluge - MP-111")</f>
        <v>WFF LC-2 Deluge - MP-111</v>
      </c>
      <c r="AY329" s="40" t="str">
        <f ca="1">IFERROR(__xludf.DUMMYFUNCTION("VLOOKUP($D482,IMPORTRANGE(""1F5N2lheBqU_ssv2fEg7XSiyl0_Jtf24RQubw3IWp7fc"",""'LC-2 BOM'!C2:AF1000""),AB$1,FALSE)"),"WFF LC-2 Deluge - MP-111")</f>
        <v>WFF LC-2 Deluge - MP-111</v>
      </c>
      <c r="AZ329" s="40" t="str">
        <f ca="1">IFERROR(__xludf.DUMMYFUNCTION("VLOOKUP($D482,IMPORTRANGE(""1F5N2lheBqU_ssv2fEg7XSiyl0_Jtf24RQubw3IWp7fc"",""'LC-2 BOM'!C2:AF1000""),AB$1,FALSE)"),"WFF LC-2 Deluge - MP-111")</f>
        <v>WFF LC-2 Deluge - MP-111</v>
      </c>
      <c r="BA329" s="40" t="str">
        <f ca="1">IFERROR(__xludf.DUMMYFUNCTION("VLOOKUP($D482,IMPORTRANGE(""1F5N2lheBqU_ssv2fEg7XSiyl0_Jtf24RQubw3IWp7fc"",""'LC-2 BOM'!C2:AF1000""),AB$1,FALSE)"),"WFF LC-2 Deluge - MP-111")</f>
        <v>WFF LC-2 Deluge - MP-111</v>
      </c>
    </row>
    <row r="330" spans="1:53" ht="14.25">
      <c r="A330" s="119" t="str">
        <f>CONCATENATE(VLOOKUP(E330,Systems,2,FALSE),"-",VLOOKUP(F330,Subsystems,2,FALSE),"-",VLOOKUP(G330,Components,2,FALSE),"-",VLOOKUP(R330,Metrics,2,FALSE),"-",B330)</f>
        <v>WD-RB-PXS-PxC-535</v>
      </c>
      <c r="B330" s="99">
        <v>535</v>
      </c>
      <c r="C330" s="273" t="s">
        <v>830</v>
      </c>
      <c r="D330" s="294" t="s">
        <v>829</v>
      </c>
      <c r="E330" s="99" t="s">
        <v>818</v>
      </c>
      <c r="F330" s="99" t="s">
        <v>827</v>
      </c>
      <c r="G330" s="99" t="s">
        <v>452</v>
      </c>
      <c r="H330" s="99" t="s">
        <v>89</v>
      </c>
      <c r="I330" s="100" t="str">
        <f>VLOOKUP(L330,InterfaceCards,2,FALSE)</f>
        <v>N2</v>
      </c>
      <c r="J330" s="39" t="str">
        <f>VLOOKUP(I330,'REF - Interface Cards'!$F$2:$G$11,2,FALSE)</f>
        <v>CB3</v>
      </c>
      <c r="K330" s="100">
        <f>VLOOKUP(L330,InterfaceCards,3,FALSE)</f>
        <v>6</v>
      </c>
      <c r="L330" s="99" t="s">
        <v>607</v>
      </c>
      <c r="M330" s="99">
        <v>2</v>
      </c>
      <c r="N330" s="96" t="s">
        <v>104</v>
      </c>
      <c r="O330" s="100" t="s">
        <v>247</v>
      </c>
      <c r="P330" s="99" t="s">
        <v>313</v>
      </c>
      <c r="Q330" s="99" t="s">
        <v>338</v>
      </c>
      <c r="R330" s="119" t="s">
        <v>99</v>
      </c>
      <c r="S330" s="100" t="s">
        <v>96</v>
      </c>
      <c r="T330" s="100"/>
      <c r="U330" s="205"/>
      <c r="V330" s="205" t="b">
        <v>0</v>
      </c>
      <c r="W330" s="115" t="str">
        <f>CONCATENATE(L330,":",N330)</f>
        <v>DI10:01</v>
      </c>
      <c r="X330" s="40" t="str">
        <f ca="1">IFERROR(__xludf.DUMMYFUNCTION("VLOOKUP($D475,IMPORTRANGE(""1F5N2lheBqU_ssv2fEg7XSiyl0_Jtf24RQubw3IWp7fc"",""'LC-2 BOM'!C2:AF1000""),X$1,FALSE)"),"04C706")</f>
        <v>04C706</v>
      </c>
      <c r="Y330" s="40" t="str">
        <f ca="1">IFERROR(__xludf.DUMMYFUNCTION("VLOOKUP($D483,IMPORTRANGE(""1F5N2lheBqU_ssv2fEg7XSiyl0_Jtf24RQubw3IWp7fc"",""'LC-2 BOM'!C2:AF900""),Y$1,FALSE)"),"Controller")</f>
        <v>Controller</v>
      </c>
      <c r="Z330" s="40" t="str">
        <f ca="1">IFERROR(__xludf.DUMMYFUNCTION("VLOOKUP($D483,IMPORTRANGE(""1F5N2lheBqU_ssv2fEg7XSiyl0_Jtf24RQubw3IWp7fc"",""'LC-2 BOM'!C2:AF900""),Y$1,FALSE)"),"Controller")</f>
        <v>Controller</v>
      </c>
      <c r="AA330" s="40" t="str">
        <f ca="1">IFERROR(__xludf.DUMMYFUNCTION("VLOOKUP($D483,IMPORTRANGE(""1F5N2lheBqU_ssv2fEg7XSiyl0_Jtf24RQubw3IWp7fc"",""'LC-2 BOM'!C2:AF900""),Y$1,FALSE)"),"Controller")</f>
        <v>Controller</v>
      </c>
      <c r="AB330" s="40" t="str">
        <f ca="1">IFERROR(__xludf.DUMMYFUNCTION("VLOOKUP($D483,IMPORTRANGE(""1F5N2lheBqU_ssv2fEg7XSiyl0_Jtf24RQubw3IWp7fc"",""'LC-2 BOM'!C2:AF1000""),AB$1,FALSE)"),"WFF LC-2 Deluge - MP-111")</f>
        <v>WFF LC-2 Deluge - MP-111</v>
      </c>
      <c r="AC330" s="40" t="str">
        <f ca="1">IFERROR(__xludf.DUMMYFUNCTION("VLOOKUP($D483,IMPORTRANGE(""1F5N2lheBqU_ssv2fEg7XSiyl0_Jtf24RQubw3IWp7fc"",""'LC-2 BOM'!C2:AF1000""),AB$1,FALSE)"),"WFF LC-2 Deluge - MP-111")</f>
        <v>WFF LC-2 Deluge - MP-111</v>
      </c>
      <c r="AD330" s="40" t="str">
        <f ca="1">IFERROR(__xludf.DUMMYFUNCTION("VLOOKUP($D483,IMPORTRANGE(""1F5N2lheBqU_ssv2fEg7XSiyl0_Jtf24RQubw3IWp7fc"",""'LC-2 BOM'!C2:AF1000""),AB$1,FALSE)"),"WFF LC-2 Deluge - MP-111")</f>
        <v>WFF LC-2 Deluge - MP-111</v>
      </c>
      <c r="AE330" s="40" t="str">
        <f ca="1">IFERROR(__xludf.DUMMYFUNCTION("VLOOKUP($D483,IMPORTRANGE(""1F5N2lheBqU_ssv2fEg7XSiyl0_Jtf24RQubw3IWp7fc"",""'LC-2 BOM'!C2:AF1000""),AB$1,FALSE)"),"WFF LC-2 Deluge - MP-111")</f>
        <v>WFF LC-2 Deluge - MP-111</v>
      </c>
      <c r="AF330" s="40" t="str">
        <f ca="1">IFERROR(__xludf.DUMMYFUNCTION("VLOOKUP($D483,IMPORTRANGE(""1F5N2lheBqU_ssv2fEg7XSiyl0_Jtf24RQubw3IWp7fc"",""'LC-2 BOM'!C2:AF1000""),AB$1,FALSE)"),"WFF LC-2 Deluge - MP-111")</f>
        <v>WFF LC-2 Deluge - MP-111</v>
      </c>
      <c r="AG330" s="40" t="str">
        <f ca="1">IFERROR(__xludf.DUMMYFUNCTION("VLOOKUP($D483,IMPORTRANGE(""1F5N2lheBqU_ssv2fEg7XSiyl0_Jtf24RQubw3IWp7fc"",""'LC-2 BOM'!C2:AF1000""),AB$1,FALSE)"),"WFF LC-2 Deluge - MP-111")</f>
        <v>WFF LC-2 Deluge - MP-111</v>
      </c>
      <c r="AH330" s="40" t="str">
        <f ca="1">IFERROR(__xludf.DUMMYFUNCTION("VLOOKUP($D483,IMPORTRANGE(""1F5N2lheBqU_ssv2fEg7XSiyl0_Jtf24RQubw3IWp7fc"",""'LC-2 BOM'!C2:AF1000""),AB$1,FALSE)"),"WFF LC-2 Deluge - MP-111")</f>
        <v>WFF LC-2 Deluge - MP-111</v>
      </c>
      <c r="AI330" s="40" t="str">
        <f ca="1">IFERROR(__xludf.DUMMYFUNCTION("VLOOKUP($D483,IMPORTRANGE(""1F5N2lheBqU_ssv2fEg7XSiyl0_Jtf24RQubw3IWp7fc"",""'LC-2 BOM'!C2:AF1000""),AB$1,FALSE)"),"WFF LC-2 Deluge - MP-111")</f>
        <v>WFF LC-2 Deluge - MP-111</v>
      </c>
      <c r="AJ330" s="40" t="str">
        <f ca="1">IFERROR(__xludf.DUMMYFUNCTION("VLOOKUP($D483,IMPORTRANGE(""1F5N2lheBqU_ssv2fEg7XSiyl0_Jtf24RQubw3IWp7fc"",""'LC-2 BOM'!C2:AF1000""),AB$1,FALSE)"),"WFF LC-2 Deluge - MP-111")</f>
        <v>WFF LC-2 Deluge - MP-111</v>
      </c>
      <c r="AK330" s="40" t="str">
        <f ca="1">IFERROR(__xludf.DUMMYFUNCTION("VLOOKUP($D483,IMPORTRANGE(""1F5N2lheBqU_ssv2fEg7XSiyl0_Jtf24RQubw3IWp7fc"",""'LC-2 BOM'!C2:AF1000""),AB$1,FALSE)"),"WFF LC-2 Deluge - MP-111")</f>
        <v>WFF LC-2 Deluge - MP-111</v>
      </c>
      <c r="AL330" s="40" t="str">
        <f ca="1">IFERROR(__xludf.DUMMYFUNCTION("VLOOKUP($D483,IMPORTRANGE(""1F5N2lheBqU_ssv2fEg7XSiyl0_Jtf24RQubw3IWp7fc"",""'LC-2 BOM'!C2:AF1000""),AB$1,FALSE)"),"WFF LC-2 Deluge - MP-111")</f>
        <v>WFF LC-2 Deluge - MP-111</v>
      </c>
      <c r="AM330" s="40" t="str">
        <f ca="1">IFERROR(__xludf.DUMMYFUNCTION("VLOOKUP($D483,IMPORTRANGE(""1F5N2lheBqU_ssv2fEg7XSiyl0_Jtf24RQubw3IWp7fc"",""'LC-2 BOM'!C2:AF1000""),AB$1,FALSE)"),"WFF LC-2 Deluge - MP-111")</f>
        <v>WFF LC-2 Deluge - MP-111</v>
      </c>
      <c r="AN330" s="40" t="str">
        <f ca="1">IFERROR(__xludf.DUMMYFUNCTION("VLOOKUP($D483,IMPORTRANGE(""1F5N2lheBqU_ssv2fEg7XSiyl0_Jtf24RQubw3IWp7fc"",""'LC-2 BOM'!C2:AF1000""),AB$1,FALSE)"),"WFF LC-2 Deluge - MP-111")</f>
        <v>WFF LC-2 Deluge - MP-111</v>
      </c>
      <c r="AO330" s="40" t="str">
        <f ca="1">IFERROR(__xludf.DUMMYFUNCTION("VLOOKUP($D483,IMPORTRANGE(""1F5N2lheBqU_ssv2fEg7XSiyl0_Jtf24RQubw3IWp7fc"",""'LC-2 BOM'!C2:AF1000""),AB$1,FALSE)"),"WFF LC-2 Deluge - MP-111")</f>
        <v>WFF LC-2 Deluge - MP-111</v>
      </c>
      <c r="AP330" s="40" t="str">
        <f ca="1">IFERROR(__xludf.DUMMYFUNCTION("VLOOKUP($D483,IMPORTRANGE(""1F5N2lheBqU_ssv2fEg7XSiyl0_Jtf24RQubw3IWp7fc"",""'LC-2 BOM'!C2:AF1000""),AB$1,FALSE)"),"WFF LC-2 Deluge - MP-111")</f>
        <v>WFF LC-2 Deluge - MP-111</v>
      </c>
      <c r="AQ330" s="40" t="str">
        <f ca="1">IFERROR(__xludf.DUMMYFUNCTION("VLOOKUP($D483,IMPORTRANGE(""1F5N2lheBqU_ssv2fEg7XSiyl0_Jtf24RQubw3IWp7fc"",""'LC-2 BOM'!C2:AF1000""),AB$1,FALSE)"),"WFF LC-2 Deluge - MP-111")</f>
        <v>WFF LC-2 Deluge - MP-111</v>
      </c>
      <c r="AR330" s="40" t="str">
        <f ca="1">IFERROR(__xludf.DUMMYFUNCTION("VLOOKUP($D483,IMPORTRANGE(""1F5N2lheBqU_ssv2fEg7XSiyl0_Jtf24RQubw3IWp7fc"",""'LC-2 BOM'!C2:AF1000""),AB$1,FALSE)"),"WFF LC-2 Deluge - MP-111")</f>
        <v>WFF LC-2 Deluge - MP-111</v>
      </c>
      <c r="AS330" s="40" t="str">
        <f ca="1">IFERROR(__xludf.DUMMYFUNCTION("VLOOKUP($D483,IMPORTRANGE(""1F5N2lheBqU_ssv2fEg7XSiyl0_Jtf24RQubw3IWp7fc"",""'LC-2 BOM'!C2:AF1000""),AB$1,FALSE)"),"WFF LC-2 Deluge - MP-111")</f>
        <v>WFF LC-2 Deluge - MP-111</v>
      </c>
      <c r="AT330" s="40" t="str">
        <f ca="1">IFERROR(__xludf.DUMMYFUNCTION("VLOOKUP($D483,IMPORTRANGE(""1F5N2lheBqU_ssv2fEg7XSiyl0_Jtf24RQubw3IWp7fc"",""'LC-2 BOM'!C2:AF1000""),AB$1,FALSE)"),"WFF LC-2 Deluge - MP-111")</f>
        <v>WFF LC-2 Deluge - MP-111</v>
      </c>
      <c r="AU330" s="40" t="str">
        <f ca="1">IFERROR(__xludf.DUMMYFUNCTION("VLOOKUP($D483,IMPORTRANGE(""1F5N2lheBqU_ssv2fEg7XSiyl0_Jtf24RQubw3IWp7fc"",""'LC-2 BOM'!C2:AF1000""),AB$1,FALSE)"),"WFF LC-2 Deluge - MP-111")</f>
        <v>WFF LC-2 Deluge - MP-111</v>
      </c>
      <c r="AV330" s="40" t="str">
        <f ca="1">IFERROR(__xludf.DUMMYFUNCTION("VLOOKUP($D483,IMPORTRANGE(""1F5N2lheBqU_ssv2fEg7XSiyl0_Jtf24RQubw3IWp7fc"",""'LC-2 BOM'!C2:AF1000""),AB$1,FALSE)"),"WFF LC-2 Deluge - MP-111")</f>
        <v>WFF LC-2 Deluge - MP-111</v>
      </c>
      <c r="AW330" s="40" t="str">
        <f ca="1">IFERROR(__xludf.DUMMYFUNCTION("VLOOKUP($D483,IMPORTRANGE(""1F5N2lheBqU_ssv2fEg7XSiyl0_Jtf24RQubw3IWp7fc"",""'LC-2 BOM'!C2:AF1000""),AB$1,FALSE)"),"WFF LC-2 Deluge - MP-111")</f>
        <v>WFF LC-2 Deluge - MP-111</v>
      </c>
      <c r="AX330" s="40" t="str">
        <f ca="1">IFERROR(__xludf.DUMMYFUNCTION("VLOOKUP($D483,IMPORTRANGE(""1F5N2lheBqU_ssv2fEg7XSiyl0_Jtf24RQubw3IWp7fc"",""'LC-2 BOM'!C2:AF1000""),AB$1,FALSE)"),"WFF LC-2 Deluge - MP-111")</f>
        <v>WFF LC-2 Deluge - MP-111</v>
      </c>
      <c r="AY330" s="40" t="str">
        <f ca="1">IFERROR(__xludf.DUMMYFUNCTION("VLOOKUP($D483,IMPORTRANGE(""1F5N2lheBqU_ssv2fEg7XSiyl0_Jtf24RQubw3IWp7fc"",""'LC-2 BOM'!C2:AF1000""),AB$1,FALSE)"),"WFF LC-2 Deluge - MP-111")</f>
        <v>WFF LC-2 Deluge - MP-111</v>
      </c>
      <c r="AZ330" s="40" t="str">
        <f ca="1">IFERROR(__xludf.DUMMYFUNCTION("VLOOKUP($D483,IMPORTRANGE(""1F5N2lheBqU_ssv2fEg7XSiyl0_Jtf24RQubw3IWp7fc"",""'LC-2 BOM'!C2:AF1000""),AB$1,FALSE)"),"WFF LC-2 Deluge - MP-111")</f>
        <v>WFF LC-2 Deluge - MP-111</v>
      </c>
      <c r="BA330" s="40" t="str">
        <f ca="1">IFERROR(__xludf.DUMMYFUNCTION("VLOOKUP($D483,IMPORTRANGE(""1F5N2lheBqU_ssv2fEg7XSiyl0_Jtf24RQubw3IWp7fc"",""'LC-2 BOM'!C2:AF1000""),AB$1,FALSE)"),"WFF LC-2 Deluge - MP-111")</f>
        <v>WFF LC-2 Deluge - MP-111</v>
      </c>
    </row>
    <row r="331" spans="1:53" ht="14.25">
      <c r="A331" s="186" t="str">
        <f>CONCATENATE(VLOOKUP(E331,Systems,2,FALSE),"-",VLOOKUP(F331,Subsystems,2,FALSE),"-",VLOOKUP(G331,Components,2,FALSE),"-",VLOOKUP(R331,Metrics,2,FALSE),"-",B331)</f>
        <v>WD-HR-DVL-B-450</v>
      </c>
      <c r="B331" s="274">
        <v>450</v>
      </c>
      <c r="C331" s="134" t="s">
        <v>831</v>
      </c>
      <c r="D331" s="198" t="s">
        <v>832</v>
      </c>
      <c r="E331" s="134" t="s">
        <v>818</v>
      </c>
      <c r="F331" s="134" t="s">
        <v>833</v>
      </c>
      <c r="G331" s="134" t="s">
        <v>101</v>
      </c>
      <c r="H331" s="274" t="s">
        <v>102</v>
      </c>
      <c r="I331" s="274" t="e">
        <f>VLOOKUP(L331,InterfaceCards,2,FALSE)</f>
        <v>#N/A</v>
      </c>
      <c r="J331" s="39" t="e">
        <f>VLOOKUP(I331,'REF - Interface Cards'!$F$2:$G$11,2,FALSE)</f>
        <v>#N/A</v>
      </c>
      <c r="K331" s="274" t="e">
        <f>VLOOKUP(L331,InterfaceCards,3,FALSE)</f>
        <v>#N/A</v>
      </c>
      <c r="L331" s="134"/>
      <c r="M331" s="280"/>
      <c r="N331" s="196"/>
      <c r="O331" s="274" t="s">
        <v>247</v>
      </c>
      <c r="P331" s="274"/>
      <c r="Q331" s="274"/>
      <c r="R331" s="274" t="s">
        <v>105</v>
      </c>
      <c r="S331" s="274" t="s">
        <v>96</v>
      </c>
      <c r="T331" s="264"/>
      <c r="U331" s="115"/>
      <c r="V331" s="115" t="b">
        <v>0</v>
      </c>
      <c r="W331" s="115" t="str">
        <f>CONCATENATE(L331,":",N331)</f>
        <v>:</v>
      </c>
      <c r="X331" s="40" t="str">
        <f ca="1">IFERROR(__xludf.DUMMYFUNCTION("VLOOKUP($D475,IMPORTRANGE(""1F5N2lheBqU_ssv2fEg7XSiyl0_Jtf24RQubw3IWp7fc"",""'LC-2 BOM'!C2:AF1000""),X$1,FALSE)"),"04C706")</f>
        <v>04C706</v>
      </c>
      <c r="Y331" s="40" t="str">
        <f ca="1">IFERROR(__xludf.DUMMYFUNCTION("VLOOKUP($D716,IMPORTRANGE(""1F5N2lheBqU_ssv2fEg7XSiyl0_Jtf24RQubw3IWp7fc"",""'LC-2 BOM'!C2:AF900""),Y$1,FALSE)"),"#N/A")</f>
        <v>#N/A</v>
      </c>
      <c r="Z331" s="40" t="str">
        <f ca="1">IFERROR(__xludf.DUMMYFUNCTION("VLOOKUP($D716,IMPORTRANGE(""1F5N2lheBqU_ssv2fEg7XSiyl0_Jtf24RQubw3IWp7fc"",""'LC-2 BOM'!C2:AF900""),Y$1,FALSE)"),"#N/A")</f>
        <v>#N/A</v>
      </c>
      <c r="AA331" s="40" t="str">
        <f ca="1">IFERROR(__xludf.DUMMYFUNCTION("VLOOKUP($D716,IMPORTRANGE(""1F5N2lheBqU_ssv2fEg7XSiyl0_Jtf24RQubw3IWp7fc"",""'LC-2 BOM'!C2:AF900""),Y$1,FALSE)"),"#N/A")</f>
        <v>#N/A</v>
      </c>
      <c r="AB331" s="40" t="str">
        <f ca="1">IFERROR(__xludf.DUMMYFUNCTION("VLOOKUP($D716,IMPORTRANGE(""1F5N2lheBqU_ssv2fEg7XSiyl0_Jtf24RQubw3IWp7fc"",""'LC-2 BOM'!C2:AF1000""),AB$1,FALSE)"),"#N/A")</f>
        <v>#N/A</v>
      </c>
      <c r="AC331" s="40" t="str">
        <f ca="1">IFERROR(__xludf.DUMMYFUNCTION("VLOOKUP($D716,IMPORTRANGE(""1F5N2lheBqU_ssv2fEg7XSiyl0_Jtf24RQubw3IWp7fc"",""'LC-2 BOM'!C2:AF1000""),AB$1,FALSE)"),"#N/A")</f>
        <v>#N/A</v>
      </c>
      <c r="AD331" s="40" t="str">
        <f ca="1">IFERROR(__xludf.DUMMYFUNCTION("VLOOKUP($D716,IMPORTRANGE(""1F5N2lheBqU_ssv2fEg7XSiyl0_Jtf24RQubw3IWp7fc"",""'LC-2 BOM'!C2:AF1000""),AB$1,FALSE)"),"#N/A")</f>
        <v>#N/A</v>
      </c>
      <c r="AE331" s="40" t="str">
        <f ca="1">IFERROR(__xludf.DUMMYFUNCTION("VLOOKUP($D716,IMPORTRANGE(""1F5N2lheBqU_ssv2fEg7XSiyl0_Jtf24RQubw3IWp7fc"",""'LC-2 BOM'!C2:AF1000""),AB$1,FALSE)"),"#N/A")</f>
        <v>#N/A</v>
      </c>
      <c r="AF331" s="40" t="str">
        <f ca="1">IFERROR(__xludf.DUMMYFUNCTION("VLOOKUP($D716,IMPORTRANGE(""1F5N2lheBqU_ssv2fEg7XSiyl0_Jtf24RQubw3IWp7fc"",""'LC-2 BOM'!C2:AF1000""),AB$1,FALSE)"),"#N/A")</f>
        <v>#N/A</v>
      </c>
      <c r="AG331" s="40" t="str">
        <f ca="1">IFERROR(__xludf.DUMMYFUNCTION("VLOOKUP($D716,IMPORTRANGE(""1F5N2lheBqU_ssv2fEg7XSiyl0_Jtf24RQubw3IWp7fc"",""'LC-2 BOM'!C2:AF1000""),AB$1,FALSE)"),"#N/A")</f>
        <v>#N/A</v>
      </c>
      <c r="AH331" s="40" t="str">
        <f ca="1">IFERROR(__xludf.DUMMYFUNCTION("VLOOKUP($D716,IMPORTRANGE(""1F5N2lheBqU_ssv2fEg7XSiyl0_Jtf24RQubw3IWp7fc"",""'LC-2 BOM'!C2:AF1000""),AB$1,FALSE)"),"#N/A")</f>
        <v>#N/A</v>
      </c>
      <c r="AI331" s="40" t="str">
        <f ca="1">IFERROR(__xludf.DUMMYFUNCTION("VLOOKUP($D716,IMPORTRANGE(""1F5N2lheBqU_ssv2fEg7XSiyl0_Jtf24RQubw3IWp7fc"",""'LC-2 BOM'!C2:AF1000""),AB$1,FALSE)"),"#N/A")</f>
        <v>#N/A</v>
      </c>
      <c r="AJ331" s="40" t="str">
        <f ca="1">IFERROR(__xludf.DUMMYFUNCTION("VLOOKUP($D716,IMPORTRANGE(""1F5N2lheBqU_ssv2fEg7XSiyl0_Jtf24RQubw3IWp7fc"",""'LC-2 BOM'!C2:AF1000""),AB$1,FALSE)"),"#N/A")</f>
        <v>#N/A</v>
      </c>
      <c r="AK331" s="40" t="str">
        <f ca="1">IFERROR(__xludf.DUMMYFUNCTION("VLOOKUP($D716,IMPORTRANGE(""1F5N2lheBqU_ssv2fEg7XSiyl0_Jtf24RQubw3IWp7fc"",""'LC-2 BOM'!C2:AF1000""),AB$1,FALSE)"),"#N/A")</f>
        <v>#N/A</v>
      </c>
      <c r="AL331" s="40" t="str">
        <f ca="1">IFERROR(__xludf.DUMMYFUNCTION("VLOOKUP($D716,IMPORTRANGE(""1F5N2lheBqU_ssv2fEg7XSiyl0_Jtf24RQubw3IWp7fc"",""'LC-2 BOM'!C2:AF1000""),AB$1,FALSE)"),"#N/A")</f>
        <v>#N/A</v>
      </c>
      <c r="AM331" s="40" t="str">
        <f ca="1">IFERROR(__xludf.DUMMYFUNCTION("VLOOKUP($D716,IMPORTRANGE(""1F5N2lheBqU_ssv2fEg7XSiyl0_Jtf24RQubw3IWp7fc"",""'LC-2 BOM'!C2:AF1000""),AB$1,FALSE)"),"#N/A")</f>
        <v>#N/A</v>
      </c>
      <c r="AN331" s="40" t="str">
        <f ca="1">IFERROR(__xludf.DUMMYFUNCTION("VLOOKUP($D716,IMPORTRANGE(""1F5N2lheBqU_ssv2fEg7XSiyl0_Jtf24RQubw3IWp7fc"",""'LC-2 BOM'!C2:AF1000""),AB$1,FALSE)"),"#N/A")</f>
        <v>#N/A</v>
      </c>
      <c r="AO331" s="40" t="str">
        <f ca="1">IFERROR(__xludf.DUMMYFUNCTION("VLOOKUP($D716,IMPORTRANGE(""1F5N2lheBqU_ssv2fEg7XSiyl0_Jtf24RQubw3IWp7fc"",""'LC-2 BOM'!C2:AF1000""),AB$1,FALSE)"),"#N/A")</f>
        <v>#N/A</v>
      </c>
      <c r="AP331" s="40" t="str">
        <f ca="1">IFERROR(__xludf.DUMMYFUNCTION("VLOOKUP($D716,IMPORTRANGE(""1F5N2lheBqU_ssv2fEg7XSiyl0_Jtf24RQubw3IWp7fc"",""'LC-2 BOM'!C2:AF1000""),AB$1,FALSE)"),"#N/A")</f>
        <v>#N/A</v>
      </c>
      <c r="AQ331" s="40" t="str">
        <f ca="1">IFERROR(__xludf.DUMMYFUNCTION("VLOOKUP($D716,IMPORTRANGE(""1F5N2lheBqU_ssv2fEg7XSiyl0_Jtf24RQubw3IWp7fc"",""'LC-2 BOM'!C2:AF1000""),AB$1,FALSE)"),"#N/A")</f>
        <v>#N/A</v>
      </c>
      <c r="AR331" s="40" t="str">
        <f ca="1">IFERROR(__xludf.DUMMYFUNCTION("VLOOKUP($D716,IMPORTRANGE(""1F5N2lheBqU_ssv2fEg7XSiyl0_Jtf24RQubw3IWp7fc"",""'LC-2 BOM'!C2:AF1000""),AB$1,FALSE)"),"#N/A")</f>
        <v>#N/A</v>
      </c>
      <c r="AS331" s="40" t="str">
        <f ca="1">IFERROR(__xludf.DUMMYFUNCTION("VLOOKUP($D716,IMPORTRANGE(""1F5N2lheBqU_ssv2fEg7XSiyl0_Jtf24RQubw3IWp7fc"",""'LC-2 BOM'!C2:AF1000""),AB$1,FALSE)"),"#N/A")</f>
        <v>#N/A</v>
      </c>
      <c r="AT331" s="40" t="str">
        <f ca="1">IFERROR(__xludf.DUMMYFUNCTION("VLOOKUP($D716,IMPORTRANGE(""1F5N2lheBqU_ssv2fEg7XSiyl0_Jtf24RQubw3IWp7fc"",""'LC-2 BOM'!C2:AF1000""),AB$1,FALSE)"),"#N/A")</f>
        <v>#N/A</v>
      </c>
      <c r="AU331" s="40" t="str">
        <f ca="1">IFERROR(__xludf.DUMMYFUNCTION("VLOOKUP($D716,IMPORTRANGE(""1F5N2lheBqU_ssv2fEg7XSiyl0_Jtf24RQubw3IWp7fc"",""'LC-2 BOM'!C2:AF1000""),AB$1,FALSE)"),"#N/A")</f>
        <v>#N/A</v>
      </c>
      <c r="AV331" s="40" t="str">
        <f ca="1">IFERROR(__xludf.DUMMYFUNCTION("VLOOKUP($D716,IMPORTRANGE(""1F5N2lheBqU_ssv2fEg7XSiyl0_Jtf24RQubw3IWp7fc"",""'LC-2 BOM'!C2:AF1000""),AB$1,FALSE)"),"#N/A")</f>
        <v>#N/A</v>
      </c>
      <c r="AW331" s="40" t="str">
        <f ca="1">IFERROR(__xludf.DUMMYFUNCTION("VLOOKUP($D716,IMPORTRANGE(""1F5N2lheBqU_ssv2fEg7XSiyl0_Jtf24RQubw3IWp7fc"",""'LC-2 BOM'!C2:AF1000""),AB$1,FALSE)"),"#N/A")</f>
        <v>#N/A</v>
      </c>
      <c r="AX331" s="40" t="str">
        <f ca="1">IFERROR(__xludf.DUMMYFUNCTION("VLOOKUP($D716,IMPORTRANGE(""1F5N2lheBqU_ssv2fEg7XSiyl0_Jtf24RQubw3IWp7fc"",""'LC-2 BOM'!C2:AF1000""),AB$1,FALSE)"),"#N/A")</f>
        <v>#N/A</v>
      </c>
      <c r="AY331" s="40" t="str">
        <f ca="1">IFERROR(__xludf.DUMMYFUNCTION("VLOOKUP($D716,IMPORTRANGE(""1F5N2lheBqU_ssv2fEg7XSiyl0_Jtf24RQubw3IWp7fc"",""'LC-2 BOM'!C2:AF1000""),AB$1,FALSE)"),"#N/A")</f>
        <v>#N/A</v>
      </c>
      <c r="AZ331" s="40" t="str">
        <f ca="1">IFERROR(__xludf.DUMMYFUNCTION("VLOOKUP($D716,IMPORTRANGE(""1F5N2lheBqU_ssv2fEg7XSiyl0_Jtf24RQubw3IWp7fc"",""'LC-2 BOM'!C2:AF1000""),AB$1,FALSE)"),"#N/A")</f>
        <v>#N/A</v>
      </c>
      <c r="BA331" s="40" t="str">
        <f ca="1">IFERROR(__xludf.DUMMYFUNCTION("VLOOKUP($D716,IMPORTRANGE(""1F5N2lheBqU_ssv2fEg7XSiyl0_Jtf24RQubw3IWp7fc"",""'LC-2 BOM'!C2:AF1000""),AB$1,FALSE)"),"#N/A")</f>
        <v>#N/A</v>
      </c>
    </row>
    <row r="332" spans="1:53" ht="14.25">
      <c r="A332" s="119" t="str">
        <f>CONCATENATE(VLOOKUP(E332,Systems,2,FALSE),"-",VLOOKUP(F332,Subsystems,2,FALSE),"-",VLOOKUP(G332,Components,2,FALSE),"-",VLOOKUP(R332,Metrics,2,FALSE),"-",B332)</f>
        <v>WD-AUX-DVL-B-451</v>
      </c>
      <c r="B332" s="100">
        <v>451</v>
      </c>
      <c r="C332" s="99" t="s">
        <v>834</v>
      </c>
      <c r="D332" s="104" t="s">
        <v>835</v>
      </c>
      <c r="E332" s="99" t="s">
        <v>818</v>
      </c>
      <c r="F332" s="99" t="s">
        <v>836</v>
      </c>
      <c r="G332" s="99" t="s">
        <v>101</v>
      </c>
      <c r="H332" s="100" t="s">
        <v>102</v>
      </c>
      <c r="I332" s="100" t="str">
        <f>VLOOKUP(L332,InterfaceCards,2,FALSE)</f>
        <v>C1</v>
      </c>
      <c r="J332" s="39" t="str">
        <f>VLOOKUP(I332,'REF - Interface Cards'!$F$2:$G$11,2,FALSE)</f>
        <v>CB1</v>
      </c>
      <c r="K332" s="100">
        <f>VLOOKUP(L332,InterfaceCards,3,FALSE)</f>
        <v>2</v>
      </c>
      <c r="L332" s="99" t="s">
        <v>553</v>
      </c>
      <c r="M332" s="272">
        <v>31</v>
      </c>
      <c r="N332" s="96">
        <v>25</v>
      </c>
      <c r="O332" s="100" t="s">
        <v>247</v>
      </c>
      <c r="P332" s="100"/>
      <c r="Q332" s="100"/>
      <c r="R332" s="100" t="s">
        <v>105</v>
      </c>
      <c r="S332" s="100" t="s">
        <v>96</v>
      </c>
      <c r="T332" s="100"/>
      <c r="U332" s="205"/>
      <c r="V332" s="205" t="b">
        <v>0</v>
      </c>
      <c r="W332" s="115" t="str">
        <f>CONCATENATE(L332,":",N332)</f>
        <v>DO2:25</v>
      </c>
      <c r="X332" s="40" t="str">
        <f ca="1">IFERROR(__xludf.DUMMYFUNCTION("VLOOKUP($D4,IMPORTRANGE(""1F5N2lheBqU_ssv2fEg7XSiyl0_Jtf24RQubw3IWp7fc"",""'LC-2 BOM'!C2:AF1000""),X$1,FALSE)"),"S13.2")</f>
        <v>S13.2</v>
      </c>
      <c r="Y332" s="40" t="str">
        <f ca="1">IFERROR(__xludf.DUMMYFUNCTION("VLOOKUP($D48,IMPORTRANGE(""1zGeY54V42y3h6ga3LEauokEcjIAfHuNXKCYKLfLWtMI"",""'LC-2 BOM'!C2:AF900""),Y$1,FALSE)"),"Valve, Butterfly")</f>
        <v>Valve, Butterfly</v>
      </c>
      <c r="Z332" s="40" t="str">
        <f ca="1">IFERROR(__xludf.DUMMYFUNCTION("VLOOKUP($D48,IMPORTRANGE(""1zGeY54V42y3h6ga3LEauokEcjIAfHuNXKCYKLfLWtMI"",""'LC-2 BOM'!C2:AF900""),Y$1,FALSE)"),"Valve, Butterfly")</f>
        <v>Valve, Butterfly</v>
      </c>
      <c r="AA332" s="40" t="str">
        <f ca="1">IFERROR(__xludf.DUMMYFUNCTION("VLOOKUP($D48,IMPORTRANGE(""1zGeY54V42y3h6ga3LEauokEcjIAfHuNXKCYKLfLWtMI"",""'LC-2 BOM'!C2:AF900""),Y$1,FALSE)"),"Valve, Butterfly")</f>
        <v>Valve, Butterfly</v>
      </c>
      <c r="AB332" s="40" t="str">
        <f ca="1">IFERROR(__xludf.DUMMYFUNCTION("VLOOKUP($D48,IMPORTRANGE(""1F5N2lheBqU_ssv2fEg7XSiyl0_Jtf24RQubw3IWp7fc"",""'LC-2 BOM'!C2:AF1000""),AB$1,FALSE)"),"WFF LC-2 Deluge - MP-111")</f>
        <v>WFF LC-2 Deluge - MP-111</v>
      </c>
      <c r="AC332" s="40" t="str">
        <f ca="1">IFERROR(__xludf.DUMMYFUNCTION("VLOOKUP($D48,IMPORTRANGE(""1F5N2lheBqU_ssv2fEg7XSiyl0_Jtf24RQubw3IWp7fc"",""'LC-2 BOM'!C2:AF1000""),AB$1,FALSE)"),"WFF LC-2 Deluge - MP-111")</f>
        <v>WFF LC-2 Deluge - MP-111</v>
      </c>
      <c r="AD332" s="40" t="str">
        <f ca="1">IFERROR(__xludf.DUMMYFUNCTION("VLOOKUP($D48,IMPORTRANGE(""1F5N2lheBqU_ssv2fEg7XSiyl0_Jtf24RQubw3IWp7fc"",""'LC-2 BOM'!C2:AF1000""),AB$1,FALSE)"),"WFF LC-2 Deluge - MP-111")</f>
        <v>WFF LC-2 Deluge - MP-111</v>
      </c>
      <c r="AE332" s="40" t="str">
        <f ca="1">IFERROR(__xludf.DUMMYFUNCTION("VLOOKUP($D48,IMPORTRANGE(""1F5N2lheBqU_ssv2fEg7XSiyl0_Jtf24RQubw3IWp7fc"",""'LC-2 BOM'!C2:AF1000""),AB$1,FALSE)"),"WFF LC-2 Deluge - MP-111")</f>
        <v>WFF LC-2 Deluge - MP-111</v>
      </c>
      <c r="AF332" s="40" t="str">
        <f ca="1">IFERROR(__xludf.DUMMYFUNCTION("VLOOKUP($D48,IMPORTRANGE(""1F5N2lheBqU_ssv2fEg7XSiyl0_Jtf24RQubw3IWp7fc"",""'LC-2 BOM'!C2:AF1000""),AB$1,FALSE)"),"WFF LC-2 Deluge - MP-111")</f>
        <v>WFF LC-2 Deluge - MP-111</v>
      </c>
      <c r="AG332" s="40" t="str">
        <f ca="1">IFERROR(__xludf.DUMMYFUNCTION("VLOOKUP($D48,IMPORTRANGE(""1F5N2lheBqU_ssv2fEg7XSiyl0_Jtf24RQubw3IWp7fc"",""'LC-2 BOM'!C2:AF1000""),AB$1,FALSE)"),"WFF LC-2 Deluge - MP-111")</f>
        <v>WFF LC-2 Deluge - MP-111</v>
      </c>
      <c r="AH332" s="40" t="str">
        <f ca="1">IFERROR(__xludf.DUMMYFUNCTION("VLOOKUP($D48,IMPORTRANGE(""1F5N2lheBqU_ssv2fEg7XSiyl0_Jtf24RQubw3IWp7fc"",""'LC-2 BOM'!C2:AF1000""),AB$1,FALSE)"),"WFF LC-2 Deluge - MP-111")</f>
        <v>WFF LC-2 Deluge - MP-111</v>
      </c>
      <c r="AI332" s="40" t="str">
        <f ca="1">IFERROR(__xludf.DUMMYFUNCTION("VLOOKUP($D48,IMPORTRANGE(""1F5N2lheBqU_ssv2fEg7XSiyl0_Jtf24RQubw3IWp7fc"",""'LC-2 BOM'!C2:AF1000""),AB$1,FALSE)"),"WFF LC-2 Deluge - MP-111")</f>
        <v>WFF LC-2 Deluge - MP-111</v>
      </c>
      <c r="AJ332" s="40" t="str">
        <f ca="1">IFERROR(__xludf.DUMMYFUNCTION("VLOOKUP($D48,IMPORTRANGE(""1F5N2lheBqU_ssv2fEg7XSiyl0_Jtf24RQubw3IWp7fc"",""'LC-2 BOM'!C2:AF1000""),AB$1,FALSE)"),"WFF LC-2 Deluge - MP-111")</f>
        <v>WFF LC-2 Deluge - MP-111</v>
      </c>
      <c r="AK332" s="40" t="str">
        <f ca="1">IFERROR(__xludf.DUMMYFUNCTION("VLOOKUP($D48,IMPORTRANGE(""1F5N2lheBqU_ssv2fEg7XSiyl0_Jtf24RQubw3IWp7fc"",""'LC-2 BOM'!C2:AF1000""),AB$1,FALSE)"),"WFF LC-2 Deluge - MP-111")</f>
        <v>WFF LC-2 Deluge - MP-111</v>
      </c>
      <c r="AL332" s="40" t="str">
        <f ca="1">IFERROR(__xludf.DUMMYFUNCTION("VLOOKUP($D48,IMPORTRANGE(""1F5N2lheBqU_ssv2fEg7XSiyl0_Jtf24RQubw3IWp7fc"",""'LC-2 BOM'!C2:AF1000""),AB$1,FALSE)"),"WFF LC-2 Deluge - MP-111")</f>
        <v>WFF LC-2 Deluge - MP-111</v>
      </c>
      <c r="AM332" s="40" t="str">
        <f ca="1">IFERROR(__xludf.DUMMYFUNCTION("VLOOKUP($D48,IMPORTRANGE(""1F5N2lheBqU_ssv2fEg7XSiyl0_Jtf24RQubw3IWp7fc"",""'LC-2 BOM'!C2:AF1000""),AB$1,FALSE)"),"WFF LC-2 Deluge - MP-111")</f>
        <v>WFF LC-2 Deluge - MP-111</v>
      </c>
      <c r="AN332" s="40" t="str">
        <f ca="1">IFERROR(__xludf.DUMMYFUNCTION("VLOOKUP($D48,IMPORTRANGE(""1F5N2lheBqU_ssv2fEg7XSiyl0_Jtf24RQubw3IWp7fc"",""'LC-2 BOM'!C2:AF1000""),AB$1,FALSE)"),"WFF LC-2 Deluge - MP-111")</f>
        <v>WFF LC-2 Deluge - MP-111</v>
      </c>
      <c r="AO332" s="40" t="str">
        <f ca="1">IFERROR(__xludf.DUMMYFUNCTION("VLOOKUP($D48,IMPORTRANGE(""1F5N2lheBqU_ssv2fEg7XSiyl0_Jtf24RQubw3IWp7fc"",""'LC-2 BOM'!C2:AF1000""),AB$1,FALSE)"),"WFF LC-2 Deluge - MP-111")</f>
        <v>WFF LC-2 Deluge - MP-111</v>
      </c>
      <c r="AP332" s="40" t="str">
        <f ca="1">IFERROR(__xludf.DUMMYFUNCTION("VLOOKUP($D48,IMPORTRANGE(""1F5N2lheBqU_ssv2fEg7XSiyl0_Jtf24RQubw3IWp7fc"",""'LC-2 BOM'!C2:AF1000""),AB$1,FALSE)"),"WFF LC-2 Deluge - MP-111")</f>
        <v>WFF LC-2 Deluge - MP-111</v>
      </c>
      <c r="AQ332" s="40" t="str">
        <f ca="1">IFERROR(__xludf.DUMMYFUNCTION("VLOOKUP($D48,IMPORTRANGE(""1F5N2lheBqU_ssv2fEg7XSiyl0_Jtf24RQubw3IWp7fc"",""'LC-2 BOM'!C2:AF1000""),AB$1,FALSE)"),"WFF LC-2 Deluge - MP-111")</f>
        <v>WFF LC-2 Deluge - MP-111</v>
      </c>
      <c r="AR332" s="40" t="str">
        <f ca="1">IFERROR(__xludf.DUMMYFUNCTION("VLOOKUP($D48,IMPORTRANGE(""1F5N2lheBqU_ssv2fEg7XSiyl0_Jtf24RQubw3IWp7fc"",""'LC-2 BOM'!C2:AF1000""),AB$1,FALSE)"),"WFF LC-2 Deluge - MP-111")</f>
        <v>WFF LC-2 Deluge - MP-111</v>
      </c>
      <c r="AS332" s="40" t="str">
        <f ca="1">IFERROR(__xludf.DUMMYFUNCTION("VLOOKUP($D48,IMPORTRANGE(""1F5N2lheBqU_ssv2fEg7XSiyl0_Jtf24RQubw3IWp7fc"",""'LC-2 BOM'!C2:AF1000""),AB$1,FALSE)"),"WFF LC-2 Deluge - MP-111")</f>
        <v>WFF LC-2 Deluge - MP-111</v>
      </c>
      <c r="AT332" s="40" t="str">
        <f ca="1">IFERROR(__xludf.DUMMYFUNCTION("VLOOKUP($D48,IMPORTRANGE(""1F5N2lheBqU_ssv2fEg7XSiyl0_Jtf24RQubw3IWp7fc"",""'LC-2 BOM'!C2:AF1000""),AB$1,FALSE)"),"WFF LC-2 Deluge - MP-111")</f>
        <v>WFF LC-2 Deluge - MP-111</v>
      </c>
      <c r="AU332" s="40" t="str">
        <f ca="1">IFERROR(__xludf.DUMMYFUNCTION("VLOOKUP($D48,IMPORTRANGE(""1F5N2lheBqU_ssv2fEg7XSiyl0_Jtf24RQubw3IWp7fc"",""'LC-2 BOM'!C2:AF1000""),AB$1,FALSE)"),"WFF LC-2 Deluge - MP-111")</f>
        <v>WFF LC-2 Deluge - MP-111</v>
      </c>
      <c r="AV332" s="40" t="str">
        <f ca="1">IFERROR(__xludf.DUMMYFUNCTION("VLOOKUP($D48,IMPORTRANGE(""1F5N2lheBqU_ssv2fEg7XSiyl0_Jtf24RQubw3IWp7fc"",""'LC-2 BOM'!C2:AF1000""),AB$1,FALSE)"),"WFF LC-2 Deluge - MP-111")</f>
        <v>WFF LC-2 Deluge - MP-111</v>
      </c>
      <c r="AW332" s="40" t="str">
        <f ca="1">IFERROR(__xludf.DUMMYFUNCTION("VLOOKUP($D48,IMPORTRANGE(""1F5N2lheBqU_ssv2fEg7XSiyl0_Jtf24RQubw3IWp7fc"",""'LC-2 BOM'!C2:AF1000""),AB$1,FALSE)"),"WFF LC-2 Deluge - MP-111")</f>
        <v>WFF LC-2 Deluge - MP-111</v>
      </c>
      <c r="AX332" s="40" t="str">
        <f ca="1">IFERROR(__xludf.DUMMYFUNCTION("VLOOKUP($D48,IMPORTRANGE(""1F5N2lheBqU_ssv2fEg7XSiyl0_Jtf24RQubw3IWp7fc"",""'LC-2 BOM'!C2:AF1000""),AB$1,FALSE)"),"WFF LC-2 Deluge - MP-111")</f>
        <v>WFF LC-2 Deluge - MP-111</v>
      </c>
      <c r="AY332" s="40" t="str">
        <f ca="1">IFERROR(__xludf.DUMMYFUNCTION("VLOOKUP($D48,IMPORTRANGE(""1F5N2lheBqU_ssv2fEg7XSiyl0_Jtf24RQubw3IWp7fc"",""'LC-2 BOM'!C2:AF1000""),AB$1,FALSE)"),"WFF LC-2 Deluge - MP-111")</f>
        <v>WFF LC-2 Deluge - MP-111</v>
      </c>
      <c r="AZ332" s="40" t="str">
        <f ca="1">IFERROR(__xludf.DUMMYFUNCTION("VLOOKUP($D48,IMPORTRANGE(""1F5N2lheBqU_ssv2fEg7XSiyl0_Jtf24RQubw3IWp7fc"",""'LC-2 BOM'!C2:AF1000""),AB$1,FALSE)"),"WFF LC-2 Deluge - MP-111")</f>
        <v>WFF LC-2 Deluge - MP-111</v>
      </c>
      <c r="BA332" s="40" t="str">
        <f ca="1">IFERROR(__xludf.DUMMYFUNCTION("VLOOKUP($D48,IMPORTRANGE(""1F5N2lheBqU_ssv2fEg7XSiyl0_Jtf24RQubw3IWp7fc"",""'LC-2 BOM'!C2:AF1000""),AB$1,FALSE)"),"WFF LC-2 Deluge - MP-111")</f>
        <v>WFF LC-2 Deluge - MP-111</v>
      </c>
    </row>
    <row r="333" spans="1:53" ht="14.25">
      <c r="A333" s="119" t="str">
        <f>CONCATENATE(VLOOKUP(E333,Systems,2,FALSE),"-",VLOOKUP(F333,Subsystems,2,FALSE),"-",VLOOKUP(G333,Components,2,FALSE),"-",VLOOKUP(R333,Metrics,2,FALSE),"-",B333)</f>
        <v>WD-AUX-PXS-PxO-536</v>
      </c>
      <c r="B333" s="99">
        <v>536</v>
      </c>
      <c r="C333" s="273" t="s">
        <v>837</v>
      </c>
      <c r="D333" s="294" t="s">
        <v>838</v>
      </c>
      <c r="E333" s="99" t="s">
        <v>818</v>
      </c>
      <c r="F333" s="99" t="s">
        <v>836</v>
      </c>
      <c r="G333" s="99" t="s">
        <v>452</v>
      </c>
      <c r="H333" s="99" t="s">
        <v>89</v>
      </c>
      <c r="I333" s="100" t="str">
        <f>VLOOKUP(L333,InterfaceCards,2,FALSE)</f>
        <v>N2</v>
      </c>
      <c r="J333" s="39" t="str">
        <f>VLOOKUP(I333,'REF - Interface Cards'!$F$2:$G$11,2,FALSE)</f>
        <v>CB3</v>
      </c>
      <c r="K333" s="100">
        <f>VLOOKUP(L333,InterfaceCards,3,FALSE)</f>
        <v>6</v>
      </c>
      <c r="L333" s="99" t="s">
        <v>607</v>
      </c>
      <c r="M333" s="99">
        <v>3</v>
      </c>
      <c r="N333" s="101" t="s">
        <v>108</v>
      </c>
      <c r="O333" s="100" t="s">
        <v>247</v>
      </c>
      <c r="P333" s="99" t="s">
        <v>313</v>
      </c>
      <c r="Q333" s="99" t="s">
        <v>338</v>
      </c>
      <c r="R333" s="119" t="s">
        <v>95</v>
      </c>
      <c r="S333" s="100" t="s">
        <v>96</v>
      </c>
      <c r="T333" s="100"/>
      <c r="U333" s="205"/>
      <c r="V333" s="205" t="b">
        <v>0</v>
      </c>
      <c r="W333" s="115" t="str">
        <f>CONCATENATE(L333,":",N333)</f>
        <v>DI10:02</v>
      </c>
      <c r="X333" s="40" t="str">
        <f ca="1">IFERROR(__xludf.DUMMYFUNCTION("VLOOKUP($D475,IMPORTRANGE(""1F5N2lheBqU_ssv2fEg7XSiyl0_Jtf24RQubw3IWp7fc"",""'LC-2 BOM'!C2:AF1000""),X$1,FALSE)"),"04C706")</f>
        <v>04C706</v>
      </c>
      <c r="Y333" s="40" t="str">
        <f ca="1">IFERROR(__xludf.DUMMYFUNCTION("VLOOKUP($D484,IMPORTRANGE(""1F5N2lheBqU_ssv2fEg7XSiyl0_Jtf24RQubw3IWp7fc"",""'LC-2 BOM'!C2:AF900""),Y$1,FALSE)"),"Controller")</f>
        <v>Controller</v>
      </c>
      <c r="Z333" s="40" t="str">
        <f ca="1">IFERROR(__xludf.DUMMYFUNCTION("VLOOKUP($D484,IMPORTRANGE(""1F5N2lheBqU_ssv2fEg7XSiyl0_Jtf24RQubw3IWp7fc"",""'LC-2 BOM'!C2:AF900""),Y$1,FALSE)"),"Controller")</f>
        <v>Controller</v>
      </c>
      <c r="AA333" s="40" t="str">
        <f ca="1">IFERROR(__xludf.DUMMYFUNCTION("VLOOKUP($D484,IMPORTRANGE(""1F5N2lheBqU_ssv2fEg7XSiyl0_Jtf24RQubw3IWp7fc"",""'LC-2 BOM'!C2:AF900""),Y$1,FALSE)"),"Controller")</f>
        <v>Controller</v>
      </c>
      <c r="AB333" s="40" t="str">
        <f ca="1">IFERROR(__xludf.DUMMYFUNCTION("VLOOKUP($D484,IMPORTRANGE(""1F5N2lheBqU_ssv2fEg7XSiyl0_Jtf24RQubw3IWp7fc"",""'LC-2 BOM'!C2:AF1000""),AB$1,FALSE)"),"WFF LC-2 Deluge - MP-111")</f>
        <v>WFF LC-2 Deluge - MP-111</v>
      </c>
      <c r="AC333" s="40" t="str">
        <f ca="1">IFERROR(__xludf.DUMMYFUNCTION("VLOOKUP($D484,IMPORTRANGE(""1F5N2lheBqU_ssv2fEg7XSiyl0_Jtf24RQubw3IWp7fc"",""'LC-2 BOM'!C2:AF1000""),AB$1,FALSE)"),"WFF LC-2 Deluge - MP-111")</f>
        <v>WFF LC-2 Deluge - MP-111</v>
      </c>
      <c r="AD333" s="40" t="str">
        <f ca="1">IFERROR(__xludf.DUMMYFUNCTION("VLOOKUP($D484,IMPORTRANGE(""1F5N2lheBqU_ssv2fEg7XSiyl0_Jtf24RQubw3IWp7fc"",""'LC-2 BOM'!C2:AF1000""),AB$1,FALSE)"),"WFF LC-2 Deluge - MP-111")</f>
        <v>WFF LC-2 Deluge - MP-111</v>
      </c>
      <c r="AE333" s="40" t="str">
        <f ca="1">IFERROR(__xludf.DUMMYFUNCTION("VLOOKUP($D484,IMPORTRANGE(""1F5N2lheBqU_ssv2fEg7XSiyl0_Jtf24RQubw3IWp7fc"",""'LC-2 BOM'!C2:AF1000""),AB$1,FALSE)"),"WFF LC-2 Deluge - MP-111")</f>
        <v>WFF LC-2 Deluge - MP-111</v>
      </c>
      <c r="AF333" s="40" t="str">
        <f ca="1">IFERROR(__xludf.DUMMYFUNCTION("VLOOKUP($D484,IMPORTRANGE(""1F5N2lheBqU_ssv2fEg7XSiyl0_Jtf24RQubw3IWp7fc"",""'LC-2 BOM'!C2:AF1000""),AB$1,FALSE)"),"WFF LC-2 Deluge - MP-111")</f>
        <v>WFF LC-2 Deluge - MP-111</v>
      </c>
      <c r="AG333" s="40" t="str">
        <f ca="1">IFERROR(__xludf.DUMMYFUNCTION("VLOOKUP($D484,IMPORTRANGE(""1F5N2lheBqU_ssv2fEg7XSiyl0_Jtf24RQubw3IWp7fc"",""'LC-2 BOM'!C2:AF1000""),AB$1,FALSE)"),"WFF LC-2 Deluge - MP-111")</f>
        <v>WFF LC-2 Deluge - MP-111</v>
      </c>
      <c r="AH333" s="40" t="str">
        <f ca="1">IFERROR(__xludf.DUMMYFUNCTION("VLOOKUP($D484,IMPORTRANGE(""1F5N2lheBqU_ssv2fEg7XSiyl0_Jtf24RQubw3IWp7fc"",""'LC-2 BOM'!C2:AF1000""),AB$1,FALSE)"),"WFF LC-2 Deluge - MP-111")</f>
        <v>WFF LC-2 Deluge - MP-111</v>
      </c>
      <c r="AI333" s="40" t="str">
        <f ca="1">IFERROR(__xludf.DUMMYFUNCTION("VLOOKUP($D484,IMPORTRANGE(""1F5N2lheBqU_ssv2fEg7XSiyl0_Jtf24RQubw3IWp7fc"",""'LC-2 BOM'!C2:AF1000""),AB$1,FALSE)"),"WFF LC-2 Deluge - MP-111")</f>
        <v>WFF LC-2 Deluge - MP-111</v>
      </c>
      <c r="AJ333" s="40" t="str">
        <f ca="1">IFERROR(__xludf.DUMMYFUNCTION("VLOOKUP($D484,IMPORTRANGE(""1F5N2lheBqU_ssv2fEg7XSiyl0_Jtf24RQubw3IWp7fc"",""'LC-2 BOM'!C2:AF1000""),AB$1,FALSE)"),"WFF LC-2 Deluge - MP-111")</f>
        <v>WFF LC-2 Deluge - MP-111</v>
      </c>
      <c r="AK333" s="40" t="str">
        <f ca="1">IFERROR(__xludf.DUMMYFUNCTION("VLOOKUP($D484,IMPORTRANGE(""1F5N2lheBqU_ssv2fEg7XSiyl0_Jtf24RQubw3IWp7fc"",""'LC-2 BOM'!C2:AF1000""),AB$1,FALSE)"),"WFF LC-2 Deluge - MP-111")</f>
        <v>WFF LC-2 Deluge - MP-111</v>
      </c>
      <c r="AL333" s="40" t="str">
        <f ca="1">IFERROR(__xludf.DUMMYFUNCTION("VLOOKUP($D484,IMPORTRANGE(""1F5N2lheBqU_ssv2fEg7XSiyl0_Jtf24RQubw3IWp7fc"",""'LC-2 BOM'!C2:AF1000""),AB$1,FALSE)"),"WFF LC-2 Deluge - MP-111")</f>
        <v>WFF LC-2 Deluge - MP-111</v>
      </c>
      <c r="AM333" s="40" t="str">
        <f ca="1">IFERROR(__xludf.DUMMYFUNCTION("VLOOKUP($D484,IMPORTRANGE(""1F5N2lheBqU_ssv2fEg7XSiyl0_Jtf24RQubw3IWp7fc"",""'LC-2 BOM'!C2:AF1000""),AB$1,FALSE)"),"WFF LC-2 Deluge - MP-111")</f>
        <v>WFF LC-2 Deluge - MP-111</v>
      </c>
      <c r="AN333" s="40" t="str">
        <f ca="1">IFERROR(__xludf.DUMMYFUNCTION("VLOOKUP($D484,IMPORTRANGE(""1F5N2lheBqU_ssv2fEg7XSiyl0_Jtf24RQubw3IWp7fc"",""'LC-2 BOM'!C2:AF1000""),AB$1,FALSE)"),"WFF LC-2 Deluge - MP-111")</f>
        <v>WFF LC-2 Deluge - MP-111</v>
      </c>
      <c r="AO333" s="40" t="str">
        <f ca="1">IFERROR(__xludf.DUMMYFUNCTION("VLOOKUP($D484,IMPORTRANGE(""1F5N2lheBqU_ssv2fEg7XSiyl0_Jtf24RQubw3IWp7fc"",""'LC-2 BOM'!C2:AF1000""),AB$1,FALSE)"),"WFF LC-2 Deluge - MP-111")</f>
        <v>WFF LC-2 Deluge - MP-111</v>
      </c>
      <c r="AP333" s="40" t="str">
        <f ca="1">IFERROR(__xludf.DUMMYFUNCTION("VLOOKUP($D484,IMPORTRANGE(""1F5N2lheBqU_ssv2fEg7XSiyl0_Jtf24RQubw3IWp7fc"",""'LC-2 BOM'!C2:AF1000""),AB$1,FALSE)"),"WFF LC-2 Deluge - MP-111")</f>
        <v>WFF LC-2 Deluge - MP-111</v>
      </c>
      <c r="AQ333" s="40" t="str">
        <f ca="1">IFERROR(__xludf.DUMMYFUNCTION("VLOOKUP($D484,IMPORTRANGE(""1F5N2lheBqU_ssv2fEg7XSiyl0_Jtf24RQubw3IWp7fc"",""'LC-2 BOM'!C2:AF1000""),AB$1,FALSE)"),"WFF LC-2 Deluge - MP-111")</f>
        <v>WFF LC-2 Deluge - MP-111</v>
      </c>
      <c r="AR333" s="40" t="str">
        <f ca="1">IFERROR(__xludf.DUMMYFUNCTION("VLOOKUP($D484,IMPORTRANGE(""1F5N2lheBqU_ssv2fEg7XSiyl0_Jtf24RQubw3IWp7fc"",""'LC-2 BOM'!C2:AF1000""),AB$1,FALSE)"),"WFF LC-2 Deluge - MP-111")</f>
        <v>WFF LC-2 Deluge - MP-111</v>
      </c>
      <c r="AS333" s="40" t="str">
        <f ca="1">IFERROR(__xludf.DUMMYFUNCTION("VLOOKUP($D484,IMPORTRANGE(""1F5N2lheBqU_ssv2fEg7XSiyl0_Jtf24RQubw3IWp7fc"",""'LC-2 BOM'!C2:AF1000""),AB$1,FALSE)"),"WFF LC-2 Deluge - MP-111")</f>
        <v>WFF LC-2 Deluge - MP-111</v>
      </c>
      <c r="AT333" s="40" t="str">
        <f ca="1">IFERROR(__xludf.DUMMYFUNCTION("VLOOKUP($D484,IMPORTRANGE(""1F5N2lheBqU_ssv2fEg7XSiyl0_Jtf24RQubw3IWp7fc"",""'LC-2 BOM'!C2:AF1000""),AB$1,FALSE)"),"WFF LC-2 Deluge - MP-111")</f>
        <v>WFF LC-2 Deluge - MP-111</v>
      </c>
      <c r="AU333" s="40" t="str">
        <f ca="1">IFERROR(__xludf.DUMMYFUNCTION("VLOOKUP($D484,IMPORTRANGE(""1F5N2lheBqU_ssv2fEg7XSiyl0_Jtf24RQubw3IWp7fc"",""'LC-2 BOM'!C2:AF1000""),AB$1,FALSE)"),"WFF LC-2 Deluge - MP-111")</f>
        <v>WFF LC-2 Deluge - MP-111</v>
      </c>
      <c r="AV333" s="40" t="str">
        <f ca="1">IFERROR(__xludf.DUMMYFUNCTION("VLOOKUP($D484,IMPORTRANGE(""1F5N2lheBqU_ssv2fEg7XSiyl0_Jtf24RQubw3IWp7fc"",""'LC-2 BOM'!C2:AF1000""),AB$1,FALSE)"),"WFF LC-2 Deluge - MP-111")</f>
        <v>WFF LC-2 Deluge - MP-111</v>
      </c>
      <c r="AW333" s="40" t="str">
        <f ca="1">IFERROR(__xludf.DUMMYFUNCTION("VLOOKUP($D484,IMPORTRANGE(""1F5N2lheBqU_ssv2fEg7XSiyl0_Jtf24RQubw3IWp7fc"",""'LC-2 BOM'!C2:AF1000""),AB$1,FALSE)"),"WFF LC-2 Deluge - MP-111")</f>
        <v>WFF LC-2 Deluge - MP-111</v>
      </c>
      <c r="AX333" s="40" t="str">
        <f ca="1">IFERROR(__xludf.DUMMYFUNCTION("VLOOKUP($D484,IMPORTRANGE(""1F5N2lheBqU_ssv2fEg7XSiyl0_Jtf24RQubw3IWp7fc"",""'LC-2 BOM'!C2:AF1000""),AB$1,FALSE)"),"WFF LC-2 Deluge - MP-111")</f>
        <v>WFF LC-2 Deluge - MP-111</v>
      </c>
      <c r="AY333" s="40" t="str">
        <f ca="1">IFERROR(__xludf.DUMMYFUNCTION("VLOOKUP($D484,IMPORTRANGE(""1F5N2lheBqU_ssv2fEg7XSiyl0_Jtf24RQubw3IWp7fc"",""'LC-2 BOM'!C2:AF1000""),AB$1,FALSE)"),"WFF LC-2 Deluge - MP-111")</f>
        <v>WFF LC-2 Deluge - MP-111</v>
      </c>
      <c r="AZ333" s="40" t="str">
        <f ca="1">IFERROR(__xludf.DUMMYFUNCTION("VLOOKUP($D484,IMPORTRANGE(""1F5N2lheBqU_ssv2fEg7XSiyl0_Jtf24RQubw3IWp7fc"",""'LC-2 BOM'!C2:AF1000""),AB$1,FALSE)"),"WFF LC-2 Deluge - MP-111")</f>
        <v>WFF LC-2 Deluge - MP-111</v>
      </c>
      <c r="BA333" s="40" t="str">
        <f ca="1">IFERROR(__xludf.DUMMYFUNCTION("VLOOKUP($D484,IMPORTRANGE(""1F5N2lheBqU_ssv2fEg7XSiyl0_Jtf24RQubw3IWp7fc"",""'LC-2 BOM'!C2:AF1000""),AB$1,FALSE)"),"WFF LC-2 Deluge - MP-111")</f>
        <v>WFF LC-2 Deluge - MP-111</v>
      </c>
    </row>
    <row r="334" spans="1:53" ht="14.25">
      <c r="A334" s="119" t="str">
        <f>CONCATENATE(VLOOKUP(E334,Systems,2,FALSE),"-",VLOOKUP(F334,Subsystems,2,FALSE),"-",VLOOKUP(G334,Components,2,FALSE),"-",VLOOKUP(R334,Metrics,2,FALSE),"-",B334)</f>
        <v>WD-AUX-PXS-PxC-537</v>
      </c>
      <c r="B334" s="99">
        <v>537</v>
      </c>
      <c r="C334" s="273" t="s">
        <v>839</v>
      </c>
      <c r="D334" s="294" t="s">
        <v>838</v>
      </c>
      <c r="E334" s="99" t="s">
        <v>818</v>
      </c>
      <c r="F334" s="99" t="s">
        <v>836</v>
      </c>
      <c r="G334" s="99" t="s">
        <v>452</v>
      </c>
      <c r="H334" s="99" t="s">
        <v>89</v>
      </c>
      <c r="I334" s="100" t="str">
        <f>VLOOKUP(L334,InterfaceCards,2,FALSE)</f>
        <v>N2</v>
      </c>
      <c r="J334" s="39" t="str">
        <f>VLOOKUP(I334,'REF - Interface Cards'!$F$2:$G$11,2,FALSE)</f>
        <v>CB3</v>
      </c>
      <c r="K334" s="100">
        <f>VLOOKUP(L334,InterfaceCards,3,FALSE)</f>
        <v>6</v>
      </c>
      <c r="L334" s="99" t="s">
        <v>607</v>
      </c>
      <c r="M334" s="99">
        <v>4</v>
      </c>
      <c r="N334" s="101" t="s">
        <v>113</v>
      </c>
      <c r="O334" s="100" t="s">
        <v>247</v>
      </c>
      <c r="P334" s="99" t="s">
        <v>313</v>
      </c>
      <c r="Q334" s="99" t="s">
        <v>338</v>
      </c>
      <c r="R334" s="119" t="s">
        <v>99</v>
      </c>
      <c r="S334" s="100" t="s">
        <v>96</v>
      </c>
      <c r="T334" s="100"/>
      <c r="U334" s="205"/>
      <c r="V334" s="205" t="b">
        <v>0</v>
      </c>
      <c r="W334" s="115" t="str">
        <f>CONCATENATE(L334,":",N334)</f>
        <v>DI10:03</v>
      </c>
      <c r="X334" s="40" t="str">
        <f ca="1">IFERROR(__xludf.DUMMYFUNCTION("VLOOKUP($D475,IMPORTRANGE(""1F5N2lheBqU_ssv2fEg7XSiyl0_Jtf24RQubw3IWp7fc"",""'LC-2 BOM'!C2:AF1000""),X$1,FALSE)"),"04C706")</f>
        <v>04C706</v>
      </c>
      <c r="Y334" s="40" t="str">
        <f ca="1">IFERROR(__xludf.DUMMYFUNCTION("VLOOKUP($D485,IMPORTRANGE(""1zGeY54V42y3h6ga3LEauokEcjIAfHuNXKCYKLfLWtMI"",""'LC-2 BOM'!C2:AF900""),Y$1,FALSE)"),"Controller")</f>
        <v>Controller</v>
      </c>
      <c r="Z334" s="40" t="str">
        <f ca="1">IFERROR(__xludf.DUMMYFUNCTION("VLOOKUP($D485,IMPORTRANGE(""1zGeY54V42y3h6ga3LEauokEcjIAfHuNXKCYKLfLWtMI"",""'LC-2 BOM'!C2:AF900""),Y$1,FALSE)"),"Controller")</f>
        <v>Controller</v>
      </c>
      <c r="AA334" s="40" t="str">
        <f ca="1">IFERROR(__xludf.DUMMYFUNCTION("VLOOKUP($D485,IMPORTRANGE(""1zGeY54V42y3h6ga3LEauokEcjIAfHuNXKCYKLfLWtMI"",""'LC-2 BOM'!C2:AF900""),Y$1,FALSE)"),"Controller")</f>
        <v>Controller</v>
      </c>
      <c r="AB334" s="40" t="str">
        <f ca="1">IFERROR(__xludf.DUMMYFUNCTION("VLOOKUP($D485,IMPORTRANGE(""1F5N2lheBqU_ssv2fEg7XSiyl0_Jtf24RQubw3IWp7fc"",""'LC-2 BOM'!C2:AF1000""),AB$1,FALSE)"),"WFF LC-2 Deluge - MP-111")</f>
        <v>WFF LC-2 Deluge - MP-111</v>
      </c>
      <c r="AC334" s="40" t="str">
        <f ca="1">IFERROR(__xludf.DUMMYFUNCTION("VLOOKUP($D485,IMPORTRANGE(""1F5N2lheBqU_ssv2fEg7XSiyl0_Jtf24RQubw3IWp7fc"",""'LC-2 BOM'!C2:AF1000""),AB$1,FALSE)"),"WFF LC-2 Deluge - MP-111")</f>
        <v>WFF LC-2 Deluge - MP-111</v>
      </c>
      <c r="AD334" s="40" t="str">
        <f ca="1">IFERROR(__xludf.DUMMYFUNCTION("VLOOKUP($D485,IMPORTRANGE(""1F5N2lheBqU_ssv2fEg7XSiyl0_Jtf24RQubw3IWp7fc"",""'LC-2 BOM'!C2:AF1000""),AB$1,FALSE)"),"WFF LC-2 Deluge - MP-111")</f>
        <v>WFF LC-2 Deluge - MP-111</v>
      </c>
      <c r="AE334" s="40" t="str">
        <f ca="1">IFERROR(__xludf.DUMMYFUNCTION("VLOOKUP($D485,IMPORTRANGE(""1F5N2lheBqU_ssv2fEg7XSiyl0_Jtf24RQubw3IWp7fc"",""'LC-2 BOM'!C2:AF1000""),AB$1,FALSE)"),"WFF LC-2 Deluge - MP-111")</f>
        <v>WFF LC-2 Deluge - MP-111</v>
      </c>
      <c r="AF334" s="40" t="str">
        <f ca="1">IFERROR(__xludf.DUMMYFUNCTION("VLOOKUP($D485,IMPORTRANGE(""1F5N2lheBqU_ssv2fEg7XSiyl0_Jtf24RQubw3IWp7fc"",""'LC-2 BOM'!C2:AF1000""),AB$1,FALSE)"),"WFF LC-2 Deluge - MP-111")</f>
        <v>WFF LC-2 Deluge - MP-111</v>
      </c>
      <c r="AG334" s="40" t="str">
        <f ca="1">IFERROR(__xludf.DUMMYFUNCTION("VLOOKUP($D485,IMPORTRANGE(""1F5N2lheBqU_ssv2fEg7XSiyl0_Jtf24RQubw3IWp7fc"",""'LC-2 BOM'!C2:AF1000""),AB$1,FALSE)"),"WFF LC-2 Deluge - MP-111")</f>
        <v>WFF LC-2 Deluge - MP-111</v>
      </c>
      <c r="AH334" s="40" t="str">
        <f ca="1">IFERROR(__xludf.DUMMYFUNCTION("VLOOKUP($D485,IMPORTRANGE(""1F5N2lheBqU_ssv2fEg7XSiyl0_Jtf24RQubw3IWp7fc"",""'LC-2 BOM'!C2:AF1000""),AB$1,FALSE)"),"WFF LC-2 Deluge - MP-111")</f>
        <v>WFF LC-2 Deluge - MP-111</v>
      </c>
      <c r="AI334" s="40" t="str">
        <f ca="1">IFERROR(__xludf.DUMMYFUNCTION("VLOOKUP($D485,IMPORTRANGE(""1F5N2lheBqU_ssv2fEg7XSiyl0_Jtf24RQubw3IWp7fc"",""'LC-2 BOM'!C2:AF1000""),AB$1,FALSE)"),"WFF LC-2 Deluge - MP-111")</f>
        <v>WFF LC-2 Deluge - MP-111</v>
      </c>
      <c r="AJ334" s="40" t="str">
        <f ca="1">IFERROR(__xludf.DUMMYFUNCTION("VLOOKUP($D485,IMPORTRANGE(""1F5N2lheBqU_ssv2fEg7XSiyl0_Jtf24RQubw3IWp7fc"",""'LC-2 BOM'!C2:AF1000""),AB$1,FALSE)"),"WFF LC-2 Deluge - MP-111")</f>
        <v>WFF LC-2 Deluge - MP-111</v>
      </c>
      <c r="AK334" s="40" t="str">
        <f ca="1">IFERROR(__xludf.DUMMYFUNCTION("VLOOKUP($D485,IMPORTRANGE(""1F5N2lheBqU_ssv2fEg7XSiyl0_Jtf24RQubw3IWp7fc"",""'LC-2 BOM'!C2:AF1000""),AB$1,FALSE)"),"WFF LC-2 Deluge - MP-111")</f>
        <v>WFF LC-2 Deluge - MP-111</v>
      </c>
      <c r="AL334" s="40" t="str">
        <f ca="1">IFERROR(__xludf.DUMMYFUNCTION("VLOOKUP($D485,IMPORTRANGE(""1F5N2lheBqU_ssv2fEg7XSiyl0_Jtf24RQubw3IWp7fc"",""'LC-2 BOM'!C2:AF1000""),AB$1,FALSE)"),"WFF LC-2 Deluge - MP-111")</f>
        <v>WFF LC-2 Deluge - MP-111</v>
      </c>
      <c r="AM334" s="40" t="str">
        <f ca="1">IFERROR(__xludf.DUMMYFUNCTION("VLOOKUP($D485,IMPORTRANGE(""1F5N2lheBqU_ssv2fEg7XSiyl0_Jtf24RQubw3IWp7fc"",""'LC-2 BOM'!C2:AF1000""),AB$1,FALSE)"),"WFF LC-2 Deluge - MP-111")</f>
        <v>WFF LC-2 Deluge - MP-111</v>
      </c>
      <c r="AN334" s="40" t="str">
        <f ca="1">IFERROR(__xludf.DUMMYFUNCTION("VLOOKUP($D485,IMPORTRANGE(""1F5N2lheBqU_ssv2fEg7XSiyl0_Jtf24RQubw3IWp7fc"",""'LC-2 BOM'!C2:AF1000""),AB$1,FALSE)"),"WFF LC-2 Deluge - MP-111")</f>
        <v>WFF LC-2 Deluge - MP-111</v>
      </c>
      <c r="AO334" s="40" t="str">
        <f ca="1">IFERROR(__xludf.DUMMYFUNCTION("VLOOKUP($D485,IMPORTRANGE(""1F5N2lheBqU_ssv2fEg7XSiyl0_Jtf24RQubw3IWp7fc"",""'LC-2 BOM'!C2:AF1000""),AB$1,FALSE)"),"WFF LC-2 Deluge - MP-111")</f>
        <v>WFF LC-2 Deluge - MP-111</v>
      </c>
      <c r="AP334" s="40" t="str">
        <f ca="1">IFERROR(__xludf.DUMMYFUNCTION("VLOOKUP($D485,IMPORTRANGE(""1F5N2lheBqU_ssv2fEg7XSiyl0_Jtf24RQubw3IWp7fc"",""'LC-2 BOM'!C2:AF1000""),AB$1,FALSE)"),"WFF LC-2 Deluge - MP-111")</f>
        <v>WFF LC-2 Deluge - MP-111</v>
      </c>
      <c r="AQ334" s="40" t="str">
        <f ca="1">IFERROR(__xludf.DUMMYFUNCTION("VLOOKUP($D485,IMPORTRANGE(""1F5N2lheBqU_ssv2fEg7XSiyl0_Jtf24RQubw3IWp7fc"",""'LC-2 BOM'!C2:AF1000""),AB$1,FALSE)"),"WFF LC-2 Deluge - MP-111")</f>
        <v>WFF LC-2 Deluge - MP-111</v>
      </c>
      <c r="AR334" s="40" t="str">
        <f ca="1">IFERROR(__xludf.DUMMYFUNCTION("VLOOKUP($D485,IMPORTRANGE(""1F5N2lheBqU_ssv2fEg7XSiyl0_Jtf24RQubw3IWp7fc"",""'LC-2 BOM'!C2:AF1000""),AB$1,FALSE)"),"WFF LC-2 Deluge - MP-111")</f>
        <v>WFF LC-2 Deluge - MP-111</v>
      </c>
      <c r="AS334" s="40" t="str">
        <f ca="1">IFERROR(__xludf.DUMMYFUNCTION("VLOOKUP($D485,IMPORTRANGE(""1F5N2lheBqU_ssv2fEg7XSiyl0_Jtf24RQubw3IWp7fc"",""'LC-2 BOM'!C2:AF1000""),AB$1,FALSE)"),"WFF LC-2 Deluge - MP-111")</f>
        <v>WFF LC-2 Deluge - MP-111</v>
      </c>
      <c r="AT334" s="40" t="str">
        <f ca="1">IFERROR(__xludf.DUMMYFUNCTION("VLOOKUP($D485,IMPORTRANGE(""1F5N2lheBqU_ssv2fEg7XSiyl0_Jtf24RQubw3IWp7fc"",""'LC-2 BOM'!C2:AF1000""),AB$1,FALSE)"),"WFF LC-2 Deluge - MP-111")</f>
        <v>WFF LC-2 Deluge - MP-111</v>
      </c>
      <c r="AU334" s="40" t="str">
        <f ca="1">IFERROR(__xludf.DUMMYFUNCTION("VLOOKUP($D485,IMPORTRANGE(""1F5N2lheBqU_ssv2fEg7XSiyl0_Jtf24RQubw3IWp7fc"",""'LC-2 BOM'!C2:AF1000""),AB$1,FALSE)"),"WFF LC-2 Deluge - MP-111")</f>
        <v>WFF LC-2 Deluge - MP-111</v>
      </c>
      <c r="AV334" s="40" t="str">
        <f ca="1">IFERROR(__xludf.DUMMYFUNCTION("VLOOKUP($D485,IMPORTRANGE(""1F5N2lheBqU_ssv2fEg7XSiyl0_Jtf24RQubw3IWp7fc"",""'LC-2 BOM'!C2:AF1000""),AB$1,FALSE)"),"WFF LC-2 Deluge - MP-111")</f>
        <v>WFF LC-2 Deluge - MP-111</v>
      </c>
      <c r="AW334" s="40" t="str">
        <f ca="1">IFERROR(__xludf.DUMMYFUNCTION("VLOOKUP($D485,IMPORTRANGE(""1F5N2lheBqU_ssv2fEg7XSiyl0_Jtf24RQubw3IWp7fc"",""'LC-2 BOM'!C2:AF1000""),AB$1,FALSE)"),"WFF LC-2 Deluge - MP-111")</f>
        <v>WFF LC-2 Deluge - MP-111</v>
      </c>
      <c r="AX334" s="40" t="str">
        <f ca="1">IFERROR(__xludf.DUMMYFUNCTION("VLOOKUP($D485,IMPORTRANGE(""1F5N2lheBqU_ssv2fEg7XSiyl0_Jtf24RQubw3IWp7fc"",""'LC-2 BOM'!C2:AF1000""),AB$1,FALSE)"),"WFF LC-2 Deluge - MP-111")</f>
        <v>WFF LC-2 Deluge - MP-111</v>
      </c>
      <c r="AY334" s="40" t="str">
        <f ca="1">IFERROR(__xludf.DUMMYFUNCTION("VLOOKUP($D485,IMPORTRANGE(""1F5N2lheBqU_ssv2fEg7XSiyl0_Jtf24RQubw3IWp7fc"",""'LC-2 BOM'!C2:AF1000""),AB$1,FALSE)"),"WFF LC-2 Deluge - MP-111")</f>
        <v>WFF LC-2 Deluge - MP-111</v>
      </c>
      <c r="AZ334" s="40" t="str">
        <f ca="1">IFERROR(__xludf.DUMMYFUNCTION("VLOOKUP($D485,IMPORTRANGE(""1F5N2lheBqU_ssv2fEg7XSiyl0_Jtf24RQubw3IWp7fc"",""'LC-2 BOM'!C2:AF1000""),AB$1,FALSE)"),"WFF LC-2 Deluge - MP-111")</f>
        <v>WFF LC-2 Deluge - MP-111</v>
      </c>
      <c r="BA334" s="40" t="str">
        <f ca="1">IFERROR(__xludf.DUMMYFUNCTION("VLOOKUP($D485,IMPORTRANGE(""1F5N2lheBqU_ssv2fEg7XSiyl0_Jtf24RQubw3IWp7fc"",""'LC-2 BOM'!C2:AF1000""),AB$1,FALSE)"),"WFF LC-2 Deluge - MP-111")</f>
        <v>WFF LC-2 Deluge - MP-111</v>
      </c>
    </row>
    <row r="335" spans="1:53" ht="14.25">
      <c r="A335" s="119" t="str">
        <f>CONCATENATE(VLOOKUP(E335,Systems,2,FALSE),"-",VLOOKUP(F335,Subsystems,2,FALSE),"-",VLOOKUP(G335,Components,2,FALSE),"-",VLOOKUP(R335,Metrics,2,FALSE),"-",B335)</f>
        <v>WD-RB-DVL-B-452</v>
      </c>
      <c r="B335" s="100">
        <v>452</v>
      </c>
      <c r="C335" s="99" t="s">
        <v>840</v>
      </c>
      <c r="D335" s="104" t="s">
        <v>841</v>
      </c>
      <c r="E335" s="99" t="s">
        <v>818</v>
      </c>
      <c r="F335" s="99" t="s">
        <v>827</v>
      </c>
      <c r="G335" s="99" t="s">
        <v>101</v>
      </c>
      <c r="H335" s="100" t="s">
        <v>102</v>
      </c>
      <c r="I335" s="100" t="str">
        <f>VLOOKUP(L335,InterfaceCards,2,FALSE)</f>
        <v>C1</v>
      </c>
      <c r="J335" s="39" t="str">
        <f>VLOOKUP(I335,'REF - Interface Cards'!$F$2:$G$11,2,FALSE)</f>
        <v>CB1</v>
      </c>
      <c r="K335" s="100">
        <f>VLOOKUP(L335,InterfaceCards,3,FALSE)</f>
        <v>2</v>
      </c>
      <c r="L335" s="99" t="s">
        <v>553</v>
      </c>
      <c r="M335" s="99">
        <v>32</v>
      </c>
      <c r="N335" s="101">
        <v>26</v>
      </c>
      <c r="O335" s="100" t="s">
        <v>247</v>
      </c>
      <c r="P335" s="100"/>
      <c r="Q335" s="100"/>
      <c r="R335" s="100" t="s">
        <v>105</v>
      </c>
      <c r="S335" s="100" t="s">
        <v>96</v>
      </c>
      <c r="T335" s="100"/>
      <c r="U335" s="205"/>
      <c r="V335" s="205" t="b">
        <v>0</v>
      </c>
      <c r="W335" s="115" t="str">
        <f>CONCATENATE(L335,":",N335)</f>
        <v>DO2:26</v>
      </c>
      <c r="X335" s="40" t="str">
        <f ca="1">IFERROR(__xludf.DUMMYFUNCTION("VLOOKUP($D4,IMPORTRANGE(""1F5N2lheBqU_ssv2fEg7XSiyl0_Jtf24RQubw3IWp7fc"",""'LC-2 BOM'!C2:AF1000""),X$1,FALSE)"),"S13.2")</f>
        <v>S13.2</v>
      </c>
      <c r="Y335" s="40" t="str">
        <f ca="1">IFERROR(__xludf.DUMMYFUNCTION("VLOOKUP($D49,IMPORTRANGE(""1F5N2lheBqU_ssv2fEg7XSiyl0_Jtf24RQubw3IWp7fc"",""'LC-2 BOM'!C2:AF900""),Y$1,FALSE)"),"Valve, Discrete Ball")</f>
        <v>Valve, Discrete Ball</v>
      </c>
      <c r="Z335" s="40" t="str">
        <f ca="1">IFERROR(__xludf.DUMMYFUNCTION("VLOOKUP($D49,IMPORTRANGE(""1F5N2lheBqU_ssv2fEg7XSiyl0_Jtf24RQubw3IWp7fc"",""'LC-2 BOM'!C2:AF900""),Y$1,FALSE)"),"Valve, Discrete Ball")</f>
        <v>Valve, Discrete Ball</v>
      </c>
      <c r="AA335" s="40" t="str">
        <f ca="1">IFERROR(__xludf.DUMMYFUNCTION("VLOOKUP($D49,IMPORTRANGE(""1F5N2lheBqU_ssv2fEg7XSiyl0_Jtf24RQubw3IWp7fc"",""'LC-2 BOM'!C2:AF900""),Y$1,FALSE)"),"Valve, Discrete Ball")</f>
        <v>Valve, Discrete Ball</v>
      </c>
      <c r="AB335" s="40" t="str">
        <f ca="1">IFERROR(__xludf.DUMMYFUNCTION("VLOOKUP($D49,IMPORTRANGE(""1F5N2lheBqU_ssv2fEg7XSiyl0_Jtf24RQubw3IWp7fc"",""'LC-2 BOM'!C2:AF1000""),AB$1,FALSE)"),"WFF LC-2 Deluge - MP-111")</f>
        <v>WFF LC-2 Deluge - MP-111</v>
      </c>
      <c r="AC335" s="40" t="str">
        <f ca="1">IFERROR(__xludf.DUMMYFUNCTION("VLOOKUP($D49,IMPORTRANGE(""1F5N2lheBqU_ssv2fEg7XSiyl0_Jtf24RQubw3IWp7fc"",""'LC-2 BOM'!C2:AF1000""),AB$1,FALSE)"),"WFF LC-2 Deluge - MP-111")</f>
        <v>WFF LC-2 Deluge - MP-111</v>
      </c>
      <c r="AD335" s="40" t="str">
        <f ca="1">IFERROR(__xludf.DUMMYFUNCTION("VLOOKUP($D49,IMPORTRANGE(""1F5N2lheBqU_ssv2fEg7XSiyl0_Jtf24RQubw3IWp7fc"",""'LC-2 BOM'!C2:AF1000""),AB$1,FALSE)"),"WFF LC-2 Deluge - MP-111")</f>
        <v>WFF LC-2 Deluge - MP-111</v>
      </c>
      <c r="AE335" s="40" t="str">
        <f ca="1">IFERROR(__xludf.DUMMYFUNCTION("VLOOKUP($D49,IMPORTRANGE(""1F5N2lheBqU_ssv2fEg7XSiyl0_Jtf24RQubw3IWp7fc"",""'LC-2 BOM'!C2:AF1000""),AB$1,FALSE)"),"WFF LC-2 Deluge - MP-111")</f>
        <v>WFF LC-2 Deluge - MP-111</v>
      </c>
      <c r="AF335" s="40" t="str">
        <f ca="1">IFERROR(__xludf.DUMMYFUNCTION("VLOOKUP($D49,IMPORTRANGE(""1F5N2lheBqU_ssv2fEg7XSiyl0_Jtf24RQubw3IWp7fc"",""'LC-2 BOM'!C2:AF1000""),AB$1,FALSE)"),"WFF LC-2 Deluge - MP-111")</f>
        <v>WFF LC-2 Deluge - MP-111</v>
      </c>
      <c r="AG335" s="40" t="str">
        <f ca="1">IFERROR(__xludf.DUMMYFUNCTION("VLOOKUP($D49,IMPORTRANGE(""1F5N2lheBqU_ssv2fEg7XSiyl0_Jtf24RQubw3IWp7fc"",""'LC-2 BOM'!C2:AF1000""),AB$1,FALSE)"),"WFF LC-2 Deluge - MP-111")</f>
        <v>WFF LC-2 Deluge - MP-111</v>
      </c>
      <c r="AH335" s="40" t="str">
        <f ca="1">IFERROR(__xludf.DUMMYFUNCTION("VLOOKUP($D49,IMPORTRANGE(""1F5N2lheBqU_ssv2fEg7XSiyl0_Jtf24RQubw3IWp7fc"",""'LC-2 BOM'!C2:AF1000""),AB$1,FALSE)"),"WFF LC-2 Deluge - MP-111")</f>
        <v>WFF LC-2 Deluge - MP-111</v>
      </c>
      <c r="AI335" s="40" t="str">
        <f ca="1">IFERROR(__xludf.DUMMYFUNCTION("VLOOKUP($D49,IMPORTRANGE(""1F5N2lheBqU_ssv2fEg7XSiyl0_Jtf24RQubw3IWp7fc"",""'LC-2 BOM'!C2:AF1000""),AB$1,FALSE)"),"WFF LC-2 Deluge - MP-111")</f>
        <v>WFF LC-2 Deluge - MP-111</v>
      </c>
      <c r="AJ335" s="40" t="str">
        <f ca="1">IFERROR(__xludf.DUMMYFUNCTION("VLOOKUP($D49,IMPORTRANGE(""1F5N2lheBqU_ssv2fEg7XSiyl0_Jtf24RQubw3IWp7fc"",""'LC-2 BOM'!C2:AF1000""),AB$1,FALSE)"),"WFF LC-2 Deluge - MP-111")</f>
        <v>WFF LC-2 Deluge - MP-111</v>
      </c>
      <c r="AK335" s="40" t="str">
        <f ca="1">IFERROR(__xludf.DUMMYFUNCTION("VLOOKUP($D49,IMPORTRANGE(""1F5N2lheBqU_ssv2fEg7XSiyl0_Jtf24RQubw3IWp7fc"",""'LC-2 BOM'!C2:AF1000""),AB$1,FALSE)"),"WFF LC-2 Deluge - MP-111")</f>
        <v>WFF LC-2 Deluge - MP-111</v>
      </c>
      <c r="AL335" s="40" t="str">
        <f ca="1">IFERROR(__xludf.DUMMYFUNCTION("VLOOKUP($D49,IMPORTRANGE(""1F5N2lheBqU_ssv2fEg7XSiyl0_Jtf24RQubw3IWp7fc"",""'LC-2 BOM'!C2:AF1000""),AB$1,FALSE)"),"WFF LC-2 Deluge - MP-111")</f>
        <v>WFF LC-2 Deluge - MP-111</v>
      </c>
      <c r="AM335" s="40" t="str">
        <f ca="1">IFERROR(__xludf.DUMMYFUNCTION("VLOOKUP($D49,IMPORTRANGE(""1F5N2lheBqU_ssv2fEg7XSiyl0_Jtf24RQubw3IWp7fc"",""'LC-2 BOM'!C2:AF1000""),AB$1,FALSE)"),"WFF LC-2 Deluge - MP-111")</f>
        <v>WFF LC-2 Deluge - MP-111</v>
      </c>
      <c r="AN335" s="40" t="str">
        <f ca="1">IFERROR(__xludf.DUMMYFUNCTION("VLOOKUP($D49,IMPORTRANGE(""1F5N2lheBqU_ssv2fEg7XSiyl0_Jtf24RQubw3IWp7fc"",""'LC-2 BOM'!C2:AF1000""),AB$1,FALSE)"),"WFF LC-2 Deluge - MP-111")</f>
        <v>WFF LC-2 Deluge - MP-111</v>
      </c>
      <c r="AO335" s="40" t="str">
        <f ca="1">IFERROR(__xludf.DUMMYFUNCTION("VLOOKUP($D49,IMPORTRANGE(""1F5N2lheBqU_ssv2fEg7XSiyl0_Jtf24RQubw3IWp7fc"",""'LC-2 BOM'!C2:AF1000""),AB$1,FALSE)"),"WFF LC-2 Deluge - MP-111")</f>
        <v>WFF LC-2 Deluge - MP-111</v>
      </c>
      <c r="AP335" s="40" t="str">
        <f ca="1">IFERROR(__xludf.DUMMYFUNCTION("VLOOKUP($D49,IMPORTRANGE(""1F5N2lheBqU_ssv2fEg7XSiyl0_Jtf24RQubw3IWp7fc"",""'LC-2 BOM'!C2:AF1000""),AB$1,FALSE)"),"WFF LC-2 Deluge - MP-111")</f>
        <v>WFF LC-2 Deluge - MP-111</v>
      </c>
      <c r="AQ335" s="40" t="str">
        <f ca="1">IFERROR(__xludf.DUMMYFUNCTION("VLOOKUP($D49,IMPORTRANGE(""1F5N2lheBqU_ssv2fEg7XSiyl0_Jtf24RQubw3IWp7fc"",""'LC-2 BOM'!C2:AF1000""),AB$1,FALSE)"),"WFF LC-2 Deluge - MP-111")</f>
        <v>WFF LC-2 Deluge - MP-111</v>
      </c>
      <c r="AR335" s="40" t="str">
        <f ca="1">IFERROR(__xludf.DUMMYFUNCTION("VLOOKUP($D49,IMPORTRANGE(""1F5N2lheBqU_ssv2fEg7XSiyl0_Jtf24RQubw3IWp7fc"",""'LC-2 BOM'!C2:AF1000""),AB$1,FALSE)"),"WFF LC-2 Deluge - MP-111")</f>
        <v>WFF LC-2 Deluge - MP-111</v>
      </c>
      <c r="AS335" s="40" t="str">
        <f ca="1">IFERROR(__xludf.DUMMYFUNCTION("VLOOKUP($D49,IMPORTRANGE(""1F5N2lheBqU_ssv2fEg7XSiyl0_Jtf24RQubw3IWp7fc"",""'LC-2 BOM'!C2:AF1000""),AB$1,FALSE)"),"WFF LC-2 Deluge - MP-111")</f>
        <v>WFF LC-2 Deluge - MP-111</v>
      </c>
      <c r="AT335" s="40" t="str">
        <f ca="1">IFERROR(__xludf.DUMMYFUNCTION("VLOOKUP($D49,IMPORTRANGE(""1F5N2lheBqU_ssv2fEg7XSiyl0_Jtf24RQubw3IWp7fc"",""'LC-2 BOM'!C2:AF1000""),AB$1,FALSE)"),"WFF LC-2 Deluge - MP-111")</f>
        <v>WFF LC-2 Deluge - MP-111</v>
      </c>
      <c r="AU335" s="40" t="str">
        <f ca="1">IFERROR(__xludf.DUMMYFUNCTION("VLOOKUP($D49,IMPORTRANGE(""1F5N2lheBqU_ssv2fEg7XSiyl0_Jtf24RQubw3IWp7fc"",""'LC-2 BOM'!C2:AF1000""),AB$1,FALSE)"),"WFF LC-2 Deluge - MP-111")</f>
        <v>WFF LC-2 Deluge - MP-111</v>
      </c>
      <c r="AV335" s="40" t="str">
        <f ca="1">IFERROR(__xludf.DUMMYFUNCTION("VLOOKUP($D49,IMPORTRANGE(""1F5N2lheBqU_ssv2fEg7XSiyl0_Jtf24RQubw3IWp7fc"",""'LC-2 BOM'!C2:AF1000""),AB$1,FALSE)"),"WFF LC-2 Deluge - MP-111")</f>
        <v>WFF LC-2 Deluge - MP-111</v>
      </c>
      <c r="AW335" s="40" t="str">
        <f ca="1">IFERROR(__xludf.DUMMYFUNCTION("VLOOKUP($D49,IMPORTRANGE(""1F5N2lheBqU_ssv2fEg7XSiyl0_Jtf24RQubw3IWp7fc"",""'LC-2 BOM'!C2:AF1000""),AB$1,FALSE)"),"WFF LC-2 Deluge - MP-111")</f>
        <v>WFF LC-2 Deluge - MP-111</v>
      </c>
      <c r="AX335" s="40" t="str">
        <f ca="1">IFERROR(__xludf.DUMMYFUNCTION("VLOOKUP($D49,IMPORTRANGE(""1F5N2lheBqU_ssv2fEg7XSiyl0_Jtf24RQubw3IWp7fc"",""'LC-2 BOM'!C2:AF1000""),AB$1,FALSE)"),"WFF LC-2 Deluge - MP-111")</f>
        <v>WFF LC-2 Deluge - MP-111</v>
      </c>
      <c r="AY335" s="40" t="str">
        <f ca="1">IFERROR(__xludf.DUMMYFUNCTION("VLOOKUP($D49,IMPORTRANGE(""1F5N2lheBqU_ssv2fEg7XSiyl0_Jtf24RQubw3IWp7fc"",""'LC-2 BOM'!C2:AF1000""),AB$1,FALSE)"),"WFF LC-2 Deluge - MP-111")</f>
        <v>WFF LC-2 Deluge - MP-111</v>
      </c>
      <c r="AZ335" s="40" t="str">
        <f ca="1">IFERROR(__xludf.DUMMYFUNCTION("VLOOKUP($D49,IMPORTRANGE(""1F5N2lheBqU_ssv2fEg7XSiyl0_Jtf24RQubw3IWp7fc"",""'LC-2 BOM'!C2:AF1000""),AB$1,FALSE)"),"WFF LC-2 Deluge - MP-111")</f>
        <v>WFF LC-2 Deluge - MP-111</v>
      </c>
      <c r="BA335" s="40" t="str">
        <f ca="1">IFERROR(__xludf.DUMMYFUNCTION("VLOOKUP($D49,IMPORTRANGE(""1F5N2lheBqU_ssv2fEg7XSiyl0_Jtf24RQubw3IWp7fc"",""'LC-2 BOM'!C2:AF1000""),AB$1,FALSE)"),"WFF LC-2 Deluge - MP-111")</f>
        <v>WFF LC-2 Deluge - MP-111</v>
      </c>
    </row>
    <row r="336" spans="1:53" ht="14.25">
      <c r="A336" s="119" t="str">
        <f>CONCATENATE(VLOOKUP(E336,Systems,2,FALSE),"-",VLOOKUP(F336,Subsystems,2,FALSE),"-",VLOOKUP(G336,Components,2,FALSE),"-",VLOOKUP(R336,Metrics,2,FALSE),"-",B336)</f>
        <v>WD-RB-PXS-PxO-538</v>
      </c>
      <c r="B336" s="99">
        <v>538</v>
      </c>
      <c r="C336" s="273" t="s">
        <v>842</v>
      </c>
      <c r="D336" s="295" t="s">
        <v>843</v>
      </c>
      <c r="E336" s="99" t="s">
        <v>818</v>
      </c>
      <c r="F336" s="99" t="s">
        <v>827</v>
      </c>
      <c r="G336" s="99" t="s">
        <v>452</v>
      </c>
      <c r="H336" s="99" t="s">
        <v>89</v>
      </c>
      <c r="I336" s="100" t="str">
        <f>VLOOKUP(L336,InterfaceCards,2,FALSE)</f>
        <v>N3</v>
      </c>
      <c r="J336" s="39" t="str">
        <f>VLOOKUP(I336,'REF - Interface Cards'!$F$2:$G$11,2,FALSE)</f>
        <v>CB4</v>
      </c>
      <c r="K336" s="100">
        <f>VLOOKUP(L336,InterfaceCards,3,FALSE)</f>
        <v>1</v>
      </c>
      <c r="L336" s="99" t="s">
        <v>844</v>
      </c>
      <c r="M336" s="99">
        <v>24</v>
      </c>
      <c r="N336" s="101">
        <v>20</v>
      </c>
      <c r="O336" s="100" t="s">
        <v>247</v>
      </c>
      <c r="P336" s="99" t="s">
        <v>313</v>
      </c>
      <c r="Q336" s="99" t="s">
        <v>521</v>
      </c>
      <c r="R336" s="119" t="s">
        <v>95</v>
      </c>
      <c r="S336" s="100" t="s">
        <v>96</v>
      </c>
      <c r="T336" s="100"/>
      <c r="U336" s="205"/>
      <c r="V336" s="205" t="b">
        <v>0</v>
      </c>
      <c r="W336" s="115" t="str">
        <f>CONCATENATE(L336,":",N336)</f>
        <v>DI3:20</v>
      </c>
      <c r="X336" s="40" t="str">
        <f ca="1">IFERROR(__xludf.DUMMYFUNCTION("VLOOKUP($D475,IMPORTRANGE(""1F5N2lheBqU_ssv2fEg7XSiyl0_Jtf24RQubw3IWp7fc"",""'LC-2 BOM'!C2:AF1000""),X$1,FALSE)"),"04C706")</f>
        <v>04C706</v>
      </c>
      <c r="Y336" s="40" t="str">
        <f ca="1">IFERROR(__xludf.DUMMYFUNCTION("VLOOKUP($D504,IMPORTRANGE(""1zGeY54V42y3h6ga3LEauokEcjIAfHuNXKCYKLfLWtMI"",""'LC-2 BOM'!C2:AF900""),Y$1,FALSE)"),"Controller")</f>
        <v>Controller</v>
      </c>
      <c r="Z336" s="40" t="str">
        <f ca="1">IFERROR(__xludf.DUMMYFUNCTION("VLOOKUP($D504,IMPORTRANGE(""1zGeY54V42y3h6ga3LEauokEcjIAfHuNXKCYKLfLWtMI"",""'LC-2 BOM'!C2:AF900""),Y$1,FALSE)"),"Controller")</f>
        <v>Controller</v>
      </c>
      <c r="AA336" s="40" t="str">
        <f ca="1">IFERROR(__xludf.DUMMYFUNCTION("VLOOKUP($D504,IMPORTRANGE(""1zGeY54V42y3h6ga3LEauokEcjIAfHuNXKCYKLfLWtMI"",""'LC-2 BOM'!C2:AF900""),Y$1,FALSE)"),"Controller")</f>
        <v>Controller</v>
      </c>
      <c r="AB336" s="40" t="str">
        <f ca="1">IFERROR(__xludf.DUMMYFUNCTION("VLOOKUP($D504,IMPORTRANGE(""1F5N2lheBqU_ssv2fEg7XSiyl0_Jtf24RQubw3IWp7fc"",""'LC-2 BOM'!C2:AF1000""),AB$1,FALSE)"),"WFF LC-2 Deluge - MP-111")</f>
        <v>WFF LC-2 Deluge - MP-111</v>
      </c>
      <c r="AC336" s="40" t="str">
        <f ca="1">IFERROR(__xludf.DUMMYFUNCTION("VLOOKUP($D504,IMPORTRANGE(""1F5N2lheBqU_ssv2fEg7XSiyl0_Jtf24RQubw3IWp7fc"",""'LC-2 BOM'!C2:AF1000""),AB$1,FALSE)"),"WFF LC-2 Deluge - MP-111")</f>
        <v>WFF LC-2 Deluge - MP-111</v>
      </c>
      <c r="AD336" s="40" t="str">
        <f ca="1">IFERROR(__xludf.DUMMYFUNCTION("VLOOKUP($D504,IMPORTRANGE(""1F5N2lheBqU_ssv2fEg7XSiyl0_Jtf24RQubw3IWp7fc"",""'LC-2 BOM'!C2:AF1000""),AB$1,FALSE)"),"WFF LC-2 Deluge - MP-111")</f>
        <v>WFF LC-2 Deluge - MP-111</v>
      </c>
      <c r="AE336" s="40" t="str">
        <f ca="1">IFERROR(__xludf.DUMMYFUNCTION("VLOOKUP($D504,IMPORTRANGE(""1F5N2lheBqU_ssv2fEg7XSiyl0_Jtf24RQubw3IWp7fc"",""'LC-2 BOM'!C2:AF1000""),AB$1,FALSE)"),"WFF LC-2 Deluge - MP-111")</f>
        <v>WFF LC-2 Deluge - MP-111</v>
      </c>
      <c r="AF336" s="40" t="str">
        <f ca="1">IFERROR(__xludf.DUMMYFUNCTION("VLOOKUP($D504,IMPORTRANGE(""1F5N2lheBqU_ssv2fEg7XSiyl0_Jtf24RQubw3IWp7fc"",""'LC-2 BOM'!C2:AF1000""),AB$1,FALSE)"),"WFF LC-2 Deluge - MP-111")</f>
        <v>WFF LC-2 Deluge - MP-111</v>
      </c>
      <c r="AG336" s="40" t="str">
        <f ca="1">IFERROR(__xludf.DUMMYFUNCTION("VLOOKUP($D504,IMPORTRANGE(""1F5N2lheBqU_ssv2fEg7XSiyl0_Jtf24RQubw3IWp7fc"",""'LC-2 BOM'!C2:AF1000""),AB$1,FALSE)"),"WFF LC-2 Deluge - MP-111")</f>
        <v>WFF LC-2 Deluge - MP-111</v>
      </c>
      <c r="AH336" s="40" t="str">
        <f ca="1">IFERROR(__xludf.DUMMYFUNCTION("VLOOKUP($D504,IMPORTRANGE(""1F5N2lheBqU_ssv2fEg7XSiyl0_Jtf24RQubw3IWp7fc"",""'LC-2 BOM'!C2:AF1000""),AB$1,FALSE)"),"WFF LC-2 Deluge - MP-111")</f>
        <v>WFF LC-2 Deluge - MP-111</v>
      </c>
      <c r="AI336" s="40" t="str">
        <f ca="1">IFERROR(__xludf.DUMMYFUNCTION("VLOOKUP($D504,IMPORTRANGE(""1F5N2lheBqU_ssv2fEg7XSiyl0_Jtf24RQubw3IWp7fc"",""'LC-2 BOM'!C2:AF1000""),AB$1,FALSE)"),"WFF LC-2 Deluge - MP-111")</f>
        <v>WFF LC-2 Deluge - MP-111</v>
      </c>
      <c r="AJ336" s="40" t="str">
        <f ca="1">IFERROR(__xludf.DUMMYFUNCTION("VLOOKUP($D504,IMPORTRANGE(""1F5N2lheBqU_ssv2fEg7XSiyl0_Jtf24RQubw3IWp7fc"",""'LC-2 BOM'!C2:AF1000""),AB$1,FALSE)"),"WFF LC-2 Deluge - MP-111")</f>
        <v>WFF LC-2 Deluge - MP-111</v>
      </c>
      <c r="AK336" s="40" t="str">
        <f ca="1">IFERROR(__xludf.DUMMYFUNCTION("VLOOKUP($D504,IMPORTRANGE(""1F5N2lheBqU_ssv2fEg7XSiyl0_Jtf24RQubw3IWp7fc"",""'LC-2 BOM'!C2:AF1000""),AB$1,FALSE)"),"WFF LC-2 Deluge - MP-111")</f>
        <v>WFF LC-2 Deluge - MP-111</v>
      </c>
      <c r="AL336" s="40" t="str">
        <f ca="1">IFERROR(__xludf.DUMMYFUNCTION("VLOOKUP($D504,IMPORTRANGE(""1F5N2lheBqU_ssv2fEg7XSiyl0_Jtf24RQubw3IWp7fc"",""'LC-2 BOM'!C2:AF1000""),AB$1,FALSE)"),"WFF LC-2 Deluge - MP-111")</f>
        <v>WFF LC-2 Deluge - MP-111</v>
      </c>
      <c r="AM336" s="40" t="str">
        <f ca="1">IFERROR(__xludf.DUMMYFUNCTION("VLOOKUP($D504,IMPORTRANGE(""1F5N2lheBqU_ssv2fEg7XSiyl0_Jtf24RQubw3IWp7fc"",""'LC-2 BOM'!C2:AF1000""),AB$1,FALSE)"),"WFF LC-2 Deluge - MP-111")</f>
        <v>WFF LC-2 Deluge - MP-111</v>
      </c>
      <c r="AN336" s="40" t="str">
        <f ca="1">IFERROR(__xludf.DUMMYFUNCTION("VLOOKUP($D504,IMPORTRANGE(""1F5N2lheBqU_ssv2fEg7XSiyl0_Jtf24RQubw3IWp7fc"",""'LC-2 BOM'!C2:AF1000""),AB$1,FALSE)"),"WFF LC-2 Deluge - MP-111")</f>
        <v>WFF LC-2 Deluge - MP-111</v>
      </c>
      <c r="AO336" s="40" t="str">
        <f ca="1">IFERROR(__xludf.DUMMYFUNCTION("VLOOKUP($D504,IMPORTRANGE(""1F5N2lheBqU_ssv2fEg7XSiyl0_Jtf24RQubw3IWp7fc"",""'LC-2 BOM'!C2:AF1000""),AB$1,FALSE)"),"WFF LC-2 Deluge - MP-111")</f>
        <v>WFF LC-2 Deluge - MP-111</v>
      </c>
      <c r="AP336" s="40" t="str">
        <f ca="1">IFERROR(__xludf.DUMMYFUNCTION("VLOOKUP($D504,IMPORTRANGE(""1F5N2lheBqU_ssv2fEg7XSiyl0_Jtf24RQubw3IWp7fc"",""'LC-2 BOM'!C2:AF1000""),AB$1,FALSE)"),"WFF LC-2 Deluge - MP-111")</f>
        <v>WFF LC-2 Deluge - MP-111</v>
      </c>
      <c r="AQ336" s="40" t="str">
        <f ca="1">IFERROR(__xludf.DUMMYFUNCTION("VLOOKUP($D504,IMPORTRANGE(""1F5N2lheBqU_ssv2fEg7XSiyl0_Jtf24RQubw3IWp7fc"",""'LC-2 BOM'!C2:AF1000""),AB$1,FALSE)"),"WFF LC-2 Deluge - MP-111")</f>
        <v>WFF LC-2 Deluge - MP-111</v>
      </c>
      <c r="AR336" s="40" t="str">
        <f ca="1">IFERROR(__xludf.DUMMYFUNCTION("VLOOKUP($D504,IMPORTRANGE(""1F5N2lheBqU_ssv2fEg7XSiyl0_Jtf24RQubw3IWp7fc"",""'LC-2 BOM'!C2:AF1000""),AB$1,FALSE)"),"WFF LC-2 Deluge - MP-111")</f>
        <v>WFF LC-2 Deluge - MP-111</v>
      </c>
      <c r="AS336" s="40" t="str">
        <f ca="1">IFERROR(__xludf.DUMMYFUNCTION("VLOOKUP($D504,IMPORTRANGE(""1F5N2lheBqU_ssv2fEg7XSiyl0_Jtf24RQubw3IWp7fc"",""'LC-2 BOM'!C2:AF1000""),AB$1,FALSE)"),"WFF LC-2 Deluge - MP-111")</f>
        <v>WFF LC-2 Deluge - MP-111</v>
      </c>
      <c r="AT336" s="40" t="str">
        <f ca="1">IFERROR(__xludf.DUMMYFUNCTION("VLOOKUP($D504,IMPORTRANGE(""1F5N2lheBqU_ssv2fEg7XSiyl0_Jtf24RQubw3IWp7fc"",""'LC-2 BOM'!C2:AF1000""),AB$1,FALSE)"),"WFF LC-2 Deluge - MP-111")</f>
        <v>WFF LC-2 Deluge - MP-111</v>
      </c>
      <c r="AU336" s="40" t="str">
        <f ca="1">IFERROR(__xludf.DUMMYFUNCTION("VLOOKUP($D504,IMPORTRANGE(""1F5N2lheBqU_ssv2fEg7XSiyl0_Jtf24RQubw3IWp7fc"",""'LC-2 BOM'!C2:AF1000""),AB$1,FALSE)"),"WFF LC-2 Deluge - MP-111")</f>
        <v>WFF LC-2 Deluge - MP-111</v>
      </c>
      <c r="AV336" s="40" t="str">
        <f ca="1">IFERROR(__xludf.DUMMYFUNCTION("VLOOKUP($D504,IMPORTRANGE(""1F5N2lheBqU_ssv2fEg7XSiyl0_Jtf24RQubw3IWp7fc"",""'LC-2 BOM'!C2:AF1000""),AB$1,FALSE)"),"WFF LC-2 Deluge - MP-111")</f>
        <v>WFF LC-2 Deluge - MP-111</v>
      </c>
      <c r="AW336" s="40" t="str">
        <f ca="1">IFERROR(__xludf.DUMMYFUNCTION("VLOOKUP($D504,IMPORTRANGE(""1F5N2lheBqU_ssv2fEg7XSiyl0_Jtf24RQubw3IWp7fc"",""'LC-2 BOM'!C2:AF1000""),AB$1,FALSE)"),"WFF LC-2 Deluge - MP-111")</f>
        <v>WFF LC-2 Deluge - MP-111</v>
      </c>
      <c r="AX336" s="40" t="str">
        <f ca="1">IFERROR(__xludf.DUMMYFUNCTION("VLOOKUP($D504,IMPORTRANGE(""1F5N2lheBqU_ssv2fEg7XSiyl0_Jtf24RQubw3IWp7fc"",""'LC-2 BOM'!C2:AF1000""),AB$1,FALSE)"),"WFF LC-2 Deluge - MP-111")</f>
        <v>WFF LC-2 Deluge - MP-111</v>
      </c>
      <c r="AY336" s="40" t="str">
        <f ca="1">IFERROR(__xludf.DUMMYFUNCTION("VLOOKUP($D504,IMPORTRANGE(""1F5N2lheBqU_ssv2fEg7XSiyl0_Jtf24RQubw3IWp7fc"",""'LC-2 BOM'!C2:AF1000""),AB$1,FALSE)"),"WFF LC-2 Deluge - MP-111")</f>
        <v>WFF LC-2 Deluge - MP-111</v>
      </c>
      <c r="AZ336" s="40" t="str">
        <f ca="1">IFERROR(__xludf.DUMMYFUNCTION("VLOOKUP($D504,IMPORTRANGE(""1F5N2lheBqU_ssv2fEg7XSiyl0_Jtf24RQubw3IWp7fc"",""'LC-2 BOM'!C2:AF1000""),AB$1,FALSE)"),"WFF LC-2 Deluge - MP-111")</f>
        <v>WFF LC-2 Deluge - MP-111</v>
      </c>
      <c r="BA336" s="40" t="str">
        <f ca="1">IFERROR(__xludf.DUMMYFUNCTION("VLOOKUP($D504,IMPORTRANGE(""1F5N2lheBqU_ssv2fEg7XSiyl0_Jtf24RQubw3IWp7fc"",""'LC-2 BOM'!C2:AF1000""),AB$1,FALSE)"),"WFF LC-2 Deluge - MP-111")</f>
        <v>WFF LC-2 Deluge - MP-111</v>
      </c>
    </row>
    <row r="337" spans="1:53" ht="14.25">
      <c r="A337" s="119" t="str">
        <f>CONCATENATE(VLOOKUP(E337,Systems,2,FALSE),"-",VLOOKUP(F337,Subsystems,2,FALSE),"-",VLOOKUP(G337,Components,2,FALSE),"-",VLOOKUP(R337,Metrics,2,FALSE),"-",B337)</f>
        <v>WD-RB-PXS-PxC-539</v>
      </c>
      <c r="B337" s="99">
        <v>539</v>
      </c>
      <c r="C337" s="99" t="s">
        <v>845</v>
      </c>
      <c r="D337" s="209" t="s">
        <v>843</v>
      </c>
      <c r="E337" s="99" t="s">
        <v>818</v>
      </c>
      <c r="F337" s="99" t="s">
        <v>827</v>
      </c>
      <c r="G337" s="99" t="s">
        <v>452</v>
      </c>
      <c r="H337" s="99" t="s">
        <v>89</v>
      </c>
      <c r="I337" s="100" t="str">
        <f>VLOOKUP(L337,InterfaceCards,2,FALSE)</f>
        <v>N3</v>
      </c>
      <c r="J337" s="39" t="str">
        <f>VLOOKUP(I337,'REF - Interface Cards'!$F$2:$G$11,2,FALSE)</f>
        <v>CB4</v>
      </c>
      <c r="K337" s="100">
        <f>VLOOKUP(L337,InterfaceCards,3,FALSE)</f>
        <v>1</v>
      </c>
      <c r="L337" s="99" t="s">
        <v>844</v>
      </c>
      <c r="M337" s="99">
        <v>25</v>
      </c>
      <c r="N337" s="96">
        <v>21</v>
      </c>
      <c r="O337" s="100" t="s">
        <v>247</v>
      </c>
      <c r="P337" s="99" t="s">
        <v>313</v>
      </c>
      <c r="Q337" s="99" t="s">
        <v>521</v>
      </c>
      <c r="R337" s="119" t="s">
        <v>99</v>
      </c>
      <c r="S337" s="100" t="s">
        <v>96</v>
      </c>
      <c r="T337" s="100"/>
      <c r="U337" s="205"/>
      <c r="V337" s="205" t="b">
        <v>0</v>
      </c>
      <c r="W337" s="115" t="str">
        <f>CONCATENATE(L337,":",N337)</f>
        <v>DI3:21</v>
      </c>
      <c r="X337" s="40" t="str">
        <f ca="1">IFERROR(__xludf.DUMMYFUNCTION("VLOOKUP($D475,IMPORTRANGE(""1F5N2lheBqU_ssv2fEg7XSiyl0_Jtf24RQubw3IWp7fc"",""'LC-2 BOM'!C2:AF1000""),X$1,FALSE)"),"04C706")</f>
        <v>04C706</v>
      </c>
      <c r="Y337" s="40" t="str">
        <f ca="1">IFERROR(__xludf.DUMMYFUNCTION("VLOOKUP($D505,IMPORTRANGE(""1zGeY54V42y3h6ga3LEauokEcjIAfHuNXKCYKLfLWtMI"",""'LC-2 BOM'!C2:AF900""),Y$1,FALSE)"),"Controller")</f>
        <v>Controller</v>
      </c>
      <c r="Z337" s="40" t="str">
        <f ca="1">IFERROR(__xludf.DUMMYFUNCTION("VLOOKUP($D505,IMPORTRANGE(""1zGeY54V42y3h6ga3LEauokEcjIAfHuNXKCYKLfLWtMI"",""'LC-2 BOM'!C2:AF900""),Y$1,FALSE)"),"Controller")</f>
        <v>Controller</v>
      </c>
      <c r="AA337" s="40" t="str">
        <f ca="1">IFERROR(__xludf.DUMMYFUNCTION("VLOOKUP($D505,IMPORTRANGE(""1zGeY54V42y3h6ga3LEauokEcjIAfHuNXKCYKLfLWtMI"",""'LC-2 BOM'!C2:AF900""),Y$1,FALSE)"),"Controller")</f>
        <v>Controller</v>
      </c>
      <c r="AB337" s="40" t="str">
        <f ca="1">IFERROR(__xludf.DUMMYFUNCTION("VLOOKUP($D505,IMPORTRANGE(""1F5N2lheBqU_ssv2fEg7XSiyl0_Jtf24RQubw3IWp7fc"",""'LC-2 BOM'!C2:AF1000""),AB$1,FALSE)"),"WFF LC-2 Deluge - MP-111")</f>
        <v>WFF LC-2 Deluge - MP-111</v>
      </c>
      <c r="AC337" s="40" t="str">
        <f ca="1">IFERROR(__xludf.DUMMYFUNCTION("VLOOKUP($D505,IMPORTRANGE(""1F5N2lheBqU_ssv2fEg7XSiyl0_Jtf24RQubw3IWp7fc"",""'LC-2 BOM'!C2:AF1000""),AB$1,FALSE)"),"WFF LC-2 Deluge - MP-111")</f>
        <v>WFF LC-2 Deluge - MP-111</v>
      </c>
      <c r="AD337" s="40" t="str">
        <f ca="1">IFERROR(__xludf.DUMMYFUNCTION("VLOOKUP($D505,IMPORTRANGE(""1F5N2lheBqU_ssv2fEg7XSiyl0_Jtf24RQubw3IWp7fc"",""'LC-2 BOM'!C2:AF1000""),AB$1,FALSE)"),"WFF LC-2 Deluge - MP-111")</f>
        <v>WFF LC-2 Deluge - MP-111</v>
      </c>
      <c r="AE337" s="40" t="str">
        <f ca="1">IFERROR(__xludf.DUMMYFUNCTION("VLOOKUP($D505,IMPORTRANGE(""1F5N2lheBqU_ssv2fEg7XSiyl0_Jtf24RQubw3IWp7fc"",""'LC-2 BOM'!C2:AF1000""),AB$1,FALSE)"),"WFF LC-2 Deluge - MP-111")</f>
        <v>WFF LC-2 Deluge - MP-111</v>
      </c>
      <c r="AF337" s="40" t="str">
        <f ca="1">IFERROR(__xludf.DUMMYFUNCTION("VLOOKUP($D505,IMPORTRANGE(""1F5N2lheBqU_ssv2fEg7XSiyl0_Jtf24RQubw3IWp7fc"",""'LC-2 BOM'!C2:AF1000""),AB$1,FALSE)"),"WFF LC-2 Deluge - MP-111")</f>
        <v>WFF LC-2 Deluge - MP-111</v>
      </c>
      <c r="AG337" s="40" t="str">
        <f ca="1">IFERROR(__xludf.DUMMYFUNCTION("VLOOKUP($D505,IMPORTRANGE(""1F5N2lheBqU_ssv2fEg7XSiyl0_Jtf24RQubw3IWp7fc"",""'LC-2 BOM'!C2:AF1000""),AB$1,FALSE)"),"WFF LC-2 Deluge - MP-111")</f>
        <v>WFF LC-2 Deluge - MP-111</v>
      </c>
      <c r="AH337" s="40" t="str">
        <f ca="1">IFERROR(__xludf.DUMMYFUNCTION("VLOOKUP($D505,IMPORTRANGE(""1F5N2lheBqU_ssv2fEg7XSiyl0_Jtf24RQubw3IWp7fc"",""'LC-2 BOM'!C2:AF1000""),AB$1,FALSE)"),"WFF LC-2 Deluge - MP-111")</f>
        <v>WFF LC-2 Deluge - MP-111</v>
      </c>
      <c r="AI337" s="40" t="str">
        <f ca="1">IFERROR(__xludf.DUMMYFUNCTION("VLOOKUP($D505,IMPORTRANGE(""1F5N2lheBqU_ssv2fEg7XSiyl0_Jtf24RQubw3IWp7fc"",""'LC-2 BOM'!C2:AF1000""),AB$1,FALSE)"),"WFF LC-2 Deluge - MP-111")</f>
        <v>WFF LC-2 Deluge - MP-111</v>
      </c>
      <c r="AJ337" s="40" t="str">
        <f ca="1">IFERROR(__xludf.DUMMYFUNCTION("VLOOKUP($D505,IMPORTRANGE(""1F5N2lheBqU_ssv2fEg7XSiyl0_Jtf24RQubw3IWp7fc"",""'LC-2 BOM'!C2:AF1000""),AB$1,FALSE)"),"WFF LC-2 Deluge - MP-111")</f>
        <v>WFF LC-2 Deluge - MP-111</v>
      </c>
      <c r="AK337" s="40" t="str">
        <f ca="1">IFERROR(__xludf.DUMMYFUNCTION("VLOOKUP($D505,IMPORTRANGE(""1F5N2lheBqU_ssv2fEg7XSiyl0_Jtf24RQubw3IWp7fc"",""'LC-2 BOM'!C2:AF1000""),AB$1,FALSE)"),"WFF LC-2 Deluge - MP-111")</f>
        <v>WFF LC-2 Deluge - MP-111</v>
      </c>
      <c r="AL337" s="40" t="str">
        <f ca="1">IFERROR(__xludf.DUMMYFUNCTION("VLOOKUP($D505,IMPORTRANGE(""1F5N2lheBqU_ssv2fEg7XSiyl0_Jtf24RQubw3IWp7fc"",""'LC-2 BOM'!C2:AF1000""),AB$1,FALSE)"),"WFF LC-2 Deluge - MP-111")</f>
        <v>WFF LC-2 Deluge - MP-111</v>
      </c>
      <c r="AM337" s="40" t="str">
        <f ca="1">IFERROR(__xludf.DUMMYFUNCTION("VLOOKUP($D505,IMPORTRANGE(""1F5N2lheBqU_ssv2fEg7XSiyl0_Jtf24RQubw3IWp7fc"",""'LC-2 BOM'!C2:AF1000""),AB$1,FALSE)"),"WFF LC-2 Deluge - MP-111")</f>
        <v>WFF LC-2 Deluge - MP-111</v>
      </c>
      <c r="AN337" s="40" t="str">
        <f ca="1">IFERROR(__xludf.DUMMYFUNCTION("VLOOKUP($D505,IMPORTRANGE(""1F5N2lheBqU_ssv2fEg7XSiyl0_Jtf24RQubw3IWp7fc"",""'LC-2 BOM'!C2:AF1000""),AB$1,FALSE)"),"WFF LC-2 Deluge - MP-111")</f>
        <v>WFF LC-2 Deluge - MP-111</v>
      </c>
      <c r="AO337" s="40" t="str">
        <f ca="1">IFERROR(__xludf.DUMMYFUNCTION("VLOOKUP($D505,IMPORTRANGE(""1F5N2lheBqU_ssv2fEg7XSiyl0_Jtf24RQubw3IWp7fc"",""'LC-2 BOM'!C2:AF1000""),AB$1,FALSE)"),"WFF LC-2 Deluge - MP-111")</f>
        <v>WFF LC-2 Deluge - MP-111</v>
      </c>
      <c r="AP337" s="40" t="str">
        <f ca="1">IFERROR(__xludf.DUMMYFUNCTION("VLOOKUP($D505,IMPORTRANGE(""1F5N2lheBqU_ssv2fEg7XSiyl0_Jtf24RQubw3IWp7fc"",""'LC-2 BOM'!C2:AF1000""),AB$1,FALSE)"),"WFF LC-2 Deluge - MP-111")</f>
        <v>WFF LC-2 Deluge - MP-111</v>
      </c>
      <c r="AQ337" s="40" t="str">
        <f ca="1">IFERROR(__xludf.DUMMYFUNCTION("VLOOKUP($D505,IMPORTRANGE(""1F5N2lheBqU_ssv2fEg7XSiyl0_Jtf24RQubw3IWp7fc"",""'LC-2 BOM'!C2:AF1000""),AB$1,FALSE)"),"WFF LC-2 Deluge - MP-111")</f>
        <v>WFF LC-2 Deluge - MP-111</v>
      </c>
      <c r="AR337" s="40" t="str">
        <f ca="1">IFERROR(__xludf.DUMMYFUNCTION("VLOOKUP($D505,IMPORTRANGE(""1F5N2lheBqU_ssv2fEg7XSiyl0_Jtf24RQubw3IWp7fc"",""'LC-2 BOM'!C2:AF1000""),AB$1,FALSE)"),"WFF LC-2 Deluge - MP-111")</f>
        <v>WFF LC-2 Deluge - MP-111</v>
      </c>
      <c r="AS337" s="40" t="str">
        <f ca="1">IFERROR(__xludf.DUMMYFUNCTION("VLOOKUP($D505,IMPORTRANGE(""1F5N2lheBqU_ssv2fEg7XSiyl0_Jtf24RQubw3IWp7fc"",""'LC-2 BOM'!C2:AF1000""),AB$1,FALSE)"),"WFF LC-2 Deluge - MP-111")</f>
        <v>WFF LC-2 Deluge - MP-111</v>
      </c>
      <c r="AT337" s="40" t="str">
        <f ca="1">IFERROR(__xludf.DUMMYFUNCTION("VLOOKUP($D505,IMPORTRANGE(""1F5N2lheBqU_ssv2fEg7XSiyl0_Jtf24RQubw3IWp7fc"",""'LC-2 BOM'!C2:AF1000""),AB$1,FALSE)"),"WFF LC-2 Deluge - MP-111")</f>
        <v>WFF LC-2 Deluge - MP-111</v>
      </c>
      <c r="AU337" s="40" t="str">
        <f ca="1">IFERROR(__xludf.DUMMYFUNCTION("VLOOKUP($D505,IMPORTRANGE(""1F5N2lheBqU_ssv2fEg7XSiyl0_Jtf24RQubw3IWp7fc"",""'LC-2 BOM'!C2:AF1000""),AB$1,FALSE)"),"WFF LC-2 Deluge - MP-111")</f>
        <v>WFF LC-2 Deluge - MP-111</v>
      </c>
      <c r="AV337" s="40" t="str">
        <f ca="1">IFERROR(__xludf.DUMMYFUNCTION("VLOOKUP($D505,IMPORTRANGE(""1F5N2lheBqU_ssv2fEg7XSiyl0_Jtf24RQubw3IWp7fc"",""'LC-2 BOM'!C2:AF1000""),AB$1,FALSE)"),"WFF LC-2 Deluge - MP-111")</f>
        <v>WFF LC-2 Deluge - MP-111</v>
      </c>
      <c r="AW337" s="40" t="str">
        <f ca="1">IFERROR(__xludf.DUMMYFUNCTION("VLOOKUP($D505,IMPORTRANGE(""1F5N2lheBqU_ssv2fEg7XSiyl0_Jtf24RQubw3IWp7fc"",""'LC-2 BOM'!C2:AF1000""),AB$1,FALSE)"),"WFF LC-2 Deluge - MP-111")</f>
        <v>WFF LC-2 Deluge - MP-111</v>
      </c>
      <c r="AX337" s="40" t="str">
        <f ca="1">IFERROR(__xludf.DUMMYFUNCTION("VLOOKUP($D505,IMPORTRANGE(""1F5N2lheBqU_ssv2fEg7XSiyl0_Jtf24RQubw3IWp7fc"",""'LC-2 BOM'!C2:AF1000""),AB$1,FALSE)"),"WFF LC-2 Deluge - MP-111")</f>
        <v>WFF LC-2 Deluge - MP-111</v>
      </c>
      <c r="AY337" s="40" t="str">
        <f ca="1">IFERROR(__xludf.DUMMYFUNCTION("VLOOKUP($D505,IMPORTRANGE(""1F5N2lheBqU_ssv2fEg7XSiyl0_Jtf24RQubw3IWp7fc"",""'LC-2 BOM'!C2:AF1000""),AB$1,FALSE)"),"WFF LC-2 Deluge - MP-111")</f>
        <v>WFF LC-2 Deluge - MP-111</v>
      </c>
      <c r="AZ337" s="40" t="str">
        <f ca="1">IFERROR(__xludf.DUMMYFUNCTION("VLOOKUP($D505,IMPORTRANGE(""1F5N2lheBqU_ssv2fEg7XSiyl0_Jtf24RQubw3IWp7fc"",""'LC-2 BOM'!C2:AF1000""),AB$1,FALSE)"),"WFF LC-2 Deluge - MP-111")</f>
        <v>WFF LC-2 Deluge - MP-111</v>
      </c>
      <c r="BA337" s="40" t="str">
        <f ca="1">IFERROR(__xludf.DUMMYFUNCTION("VLOOKUP($D505,IMPORTRANGE(""1F5N2lheBqU_ssv2fEg7XSiyl0_Jtf24RQubw3IWp7fc"",""'LC-2 BOM'!C2:AF1000""),AB$1,FALSE)"),"WFF LC-2 Deluge - MP-111")</f>
        <v>WFF LC-2 Deluge - MP-111</v>
      </c>
    </row>
    <row r="338" spans="1:53" ht="14.25">
      <c r="A338" s="119" t="str">
        <f>CONCATENATE(VLOOKUP(E338,Systems,2,FALSE),"-",VLOOKUP(F338,Subsystems,2,FALSE),"-",VLOOKUP(G338,Components,2,FALSE),"-",VLOOKUP(R338,Metrics,2,FALSE),"-",B338)</f>
        <v>WD-STR-PRS-Ps-443</v>
      </c>
      <c r="B338" s="100">
        <v>443</v>
      </c>
      <c r="C338" s="99" t="s">
        <v>846</v>
      </c>
      <c r="D338" s="104" t="s">
        <v>847</v>
      </c>
      <c r="E338" s="99" t="s">
        <v>818</v>
      </c>
      <c r="F338" s="99" t="s">
        <v>482</v>
      </c>
      <c r="G338" s="99" t="s">
        <v>177</v>
      </c>
      <c r="H338" s="100" t="s">
        <v>147</v>
      </c>
      <c r="I338" s="100" t="str">
        <f>VLOOKUP(L338,InterfaceCards,2,FALSE)</f>
        <v>N5</v>
      </c>
      <c r="J338" s="39" t="str">
        <f>VLOOKUP(I338,'REF - Interface Cards'!$F$2:$G$11,2,FALSE)</f>
        <v>CB6</v>
      </c>
      <c r="K338" s="100">
        <f>VLOOKUP(L338,InterfaceCards,3,FALSE)</f>
        <v>3</v>
      </c>
      <c r="L338" s="99" t="s">
        <v>656</v>
      </c>
      <c r="M338" s="272">
        <v>12</v>
      </c>
      <c r="N338" s="96" t="s">
        <v>111</v>
      </c>
      <c r="O338" s="100" t="s">
        <v>334</v>
      </c>
      <c r="P338" s="100"/>
      <c r="Q338" s="100"/>
      <c r="R338" s="268" t="s">
        <v>178</v>
      </c>
      <c r="S338" s="119" t="s">
        <v>345</v>
      </c>
      <c r="T338" s="100"/>
      <c r="U338" s="205"/>
      <c r="V338" s="205" t="b">
        <v>0</v>
      </c>
      <c r="W338" s="115" t="str">
        <f>CONCATENATE(L338,":",N338)</f>
        <v>AI9:09</v>
      </c>
      <c r="X338" s="40" t="str">
        <f ca="1">IFERROR(__xludf.DUMMYFUNCTION("VLOOKUP($D475,IMPORTRANGE(""1F5N2lheBqU_ssv2fEg7XSiyl0_Jtf24RQubw3IWp7fc"",""'LC-2 BOM'!C2:AF1000""),X$1,FALSE)"),"04C706")</f>
        <v>04C706</v>
      </c>
      <c r="Y338" s="40" t="str">
        <f ca="1">IFERROR(__xludf.DUMMYFUNCTION("VLOOKUP($D646,IMPORTRANGE(""1F5N2lheBqU_ssv2fEg7XSiyl0_Jtf24RQubw3IWp7fc"",""'LC-2 BOM'!C2:AF900""),Y$1,FALSE)"),"Pressure Transducer")</f>
        <v>Pressure Transducer</v>
      </c>
      <c r="Z338" s="40" t="str">
        <f ca="1">IFERROR(__xludf.DUMMYFUNCTION("VLOOKUP($D646,IMPORTRANGE(""1F5N2lheBqU_ssv2fEg7XSiyl0_Jtf24RQubw3IWp7fc"",""'LC-2 BOM'!C2:AF900""),Y$1,FALSE)"),"Pressure Transducer")</f>
        <v>Pressure Transducer</v>
      </c>
      <c r="AA338" s="40" t="str">
        <f ca="1">IFERROR(__xludf.DUMMYFUNCTION("VLOOKUP($D646,IMPORTRANGE(""1F5N2lheBqU_ssv2fEg7XSiyl0_Jtf24RQubw3IWp7fc"",""'LC-2 BOM'!C2:AF900""),Y$1,FALSE)"),"Pressure Transducer")</f>
        <v>Pressure Transducer</v>
      </c>
      <c r="AB338" s="40" t="str">
        <f ca="1">IFERROR(__xludf.DUMMYFUNCTION("VLOOKUP($D646,IMPORTRANGE(""1F5N2lheBqU_ssv2fEg7XSiyl0_Jtf24RQubw3IWp7fc"",""'LC-2 BOM'!C2:AF1000""),AB$1,FALSE)"),"WFF LC-2 Deluge - MP-111")</f>
        <v>WFF LC-2 Deluge - MP-111</v>
      </c>
      <c r="AC338" s="40" t="str">
        <f ca="1">IFERROR(__xludf.DUMMYFUNCTION("VLOOKUP($D646,IMPORTRANGE(""1F5N2lheBqU_ssv2fEg7XSiyl0_Jtf24RQubw3IWp7fc"",""'LC-2 BOM'!C2:AF1000""),AB$1,FALSE)"),"WFF LC-2 Deluge - MP-111")</f>
        <v>WFF LC-2 Deluge - MP-111</v>
      </c>
      <c r="AD338" s="40" t="str">
        <f ca="1">IFERROR(__xludf.DUMMYFUNCTION("VLOOKUP($D646,IMPORTRANGE(""1F5N2lheBqU_ssv2fEg7XSiyl0_Jtf24RQubw3IWp7fc"",""'LC-2 BOM'!C2:AF1000""),AB$1,FALSE)"),"WFF LC-2 Deluge - MP-111")</f>
        <v>WFF LC-2 Deluge - MP-111</v>
      </c>
      <c r="AE338" s="40" t="str">
        <f ca="1">IFERROR(__xludf.DUMMYFUNCTION("VLOOKUP($D646,IMPORTRANGE(""1F5N2lheBqU_ssv2fEg7XSiyl0_Jtf24RQubw3IWp7fc"",""'LC-2 BOM'!C2:AF1000""),AB$1,FALSE)"),"WFF LC-2 Deluge - MP-111")</f>
        <v>WFF LC-2 Deluge - MP-111</v>
      </c>
      <c r="AF338" s="40" t="str">
        <f ca="1">IFERROR(__xludf.DUMMYFUNCTION("VLOOKUP($D646,IMPORTRANGE(""1F5N2lheBqU_ssv2fEg7XSiyl0_Jtf24RQubw3IWp7fc"",""'LC-2 BOM'!C2:AF1000""),AB$1,FALSE)"),"WFF LC-2 Deluge - MP-111")</f>
        <v>WFF LC-2 Deluge - MP-111</v>
      </c>
      <c r="AG338" s="40" t="str">
        <f ca="1">IFERROR(__xludf.DUMMYFUNCTION("VLOOKUP($D646,IMPORTRANGE(""1F5N2lheBqU_ssv2fEg7XSiyl0_Jtf24RQubw3IWp7fc"",""'LC-2 BOM'!C2:AF1000""),AB$1,FALSE)"),"WFF LC-2 Deluge - MP-111")</f>
        <v>WFF LC-2 Deluge - MP-111</v>
      </c>
      <c r="AH338" s="40" t="str">
        <f ca="1">IFERROR(__xludf.DUMMYFUNCTION("VLOOKUP($D646,IMPORTRANGE(""1F5N2lheBqU_ssv2fEg7XSiyl0_Jtf24RQubw3IWp7fc"",""'LC-2 BOM'!C2:AF1000""),AB$1,FALSE)"),"WFF LC-2 Deluge - MP-111")</f>
        <v>WFF LC-2 Deluge - MP-111</v>
      </c>
      <c r="AI338" s="40" t="str">
        <f ca="1">IFERROR(__xludf.DUMMYFUNCTION("VLOOKUP($D646,IMPORTRANGE(""1F5N2lheBqU_ssv2fEg7XSiyl0_Jtf24RQubw3IWp7fc"",""'LC-2 BOM'!C2:AF1000""),AB$1,FALSE)"),"WFF LC-2 Deluge - MP-111")</f>
        <v>WFF LC-2 Deluge - MP-111</v>
      </c>
      <c r="AJ338" s="40" t="str">
        <f ca="1">IFERROR(__xludf.DUMMYFUNCTION("VLOOKUP($D646,IMPORTRANGE(""1F5N2lheBqU_ssv2fEg7XSiyl0_Jtf24RQubw3IWp7fc"",""'LC-2 BOM'!C2:AF1000""),AB$1,FALSE)"),"WFF LC-2 Deluge - MP-111")</f>
        <v>WFF LC-2 Deluge - MP-111</v>
      </c>
      <c r="AK338" s="40" t="str">
        <f ca="1">IFERROR(__xludf.DUMMYFUNCTION("VLOOKUP($D646,IMPORTRANGE(""1F5N2lheBqU_ssv2fEg7XSiyl0_Jtf24RQubw3IWp7fc"",""'LC-2 BOM'!C2:AF1000""),AB$1,FALSE)"),"WFF LC-2 Deluge - MP-111")</f>
        <v>WFF LC-2 Deluge - MP-111</v>
      </c>
      <c r="AL338" s="40" t="str">
        <f ca="1">IFERROR(__xludf.DUMMYFUNCTION("VLOOKUP($D646,IMPORTRANGE(""1F5N2lheBqU_ssv2fEg7XSiyl0_Jtf24RQubw3IWp7fc"",""'LC-2 BOM'!C2:AF1000""),AB$1,FALSE)"),"WFF LC-2 Deluge - MP-111")</f>
        <v>WFF LC-2 Deluge - MP-111</v>
      </c>
      <c r="AM338" s="40" t="str">
        <f ca="1">IFERROR(__xludf.DUMMYFUNCTION("VLOOKUP($D646,IMPORTRANGE(""1F5N2lheBqU_ssv2fEg7XSiyl0_Jtf24RQubw3IWp7fc"",""'LC-2 BOM'!C2:AF1000""),AB$1,FALSE)"),"WFF LC-2 Deluge - MP-111")</f>
        <v>WFF LC-2 Deluge - MP-111</v>
      </c>
      <c r="AN338" s="40" t="str">
        <f ca="1">IFERROR(__xludf.DUMMYFUNCTION("VLOOKUP($D646,IMPORTRANGE(""1F5N2lheBqU_ssv2fEg7XSiyl0_Jtf24RQubw3IWp7fc"",""'LC-2 BOM'!C2:AF1000""),AB$1,FALSE)"),"WFF LC-2 Deluge - MP-111")</f>
        <v>WFF LC-2 Deluge - MP-111</v>
      </c>
      <c r="AO338" s="40" t="str">
        <f ca="1">IFERROR(__xludf.DUMMYFUNCTION("VLOOKUP($D646,IMPORTRANGE(""1F5N2lheBqU_ssv2fEg7XSiyl0_Jtf24RQubw3IWp7fc"",""'LC-2 BOM'!C2:AF1000""),AB$1,FALSE)"),"WFF LC-2 Deluge - MP-111")</f>
        <v>WFF LC-2 Deluge - MP-111</v>
      </c>
      <c r="AP338" s="40" t="str">
        <f ca="1">IFERROR(__xludf.DUMMYFUNCTION("VLOOKUP($D646,IMPORTRANGE(""1F5N2lheBqU_ssv2fEg7XSiyl0_Jtf24RQubw3IWp7fc"",""'LC-2 BOM'!C2:AF1000""),AB$1,FALSE)"),"WFF LC-2 Deluge - MP-111")</f>
        <v>WFF LC-2 Deluge - MP-111</v>
      </c>
      <c r="AQ338" s="40" t="str">
        <f ca="1">IFERROR(__xludf.DUMMYFUNCTION("VLOOKUP($D646,IMPORTRANGE(""1F5N2lheBqU_ssv2fEg7XSiyl0_Jtf24RQubw3IWp7fc"",""'LC-2 BOM'!C2:AF1000""),AB$1,FALSE)"),"WFF LC-2 Deluge - MP-111")</f>
        <v>WFF LC-2 Deluge - MP-111</v>
      </c>
      <c r="AR338" s="40" t="str">
        <f ca="1">IFERROR(__xludf.DUMMYFUNCTION("VLOOKUP($D646,IMPORTRANGE(""1F5N2lheBqU_ssv2fEg7XSiyl0_Jtf24RQubw3IWp7fc"",""'LC-2 BOM'!C2:AF1000""),AB$1,FALSE)"),"WFF LC-2 Deluge - MP-111")</f>
        <v>WFF LC-2 Deluge - MP-111</v>
      </c>
      <c r="AS338" s="40" t="str">
        <f ca="1">IFERROR(__xludf.DUMMYFUNCTION("VLOOKUP($D646,IMPORTRANGE(""1F5N2lheBqU_ssv2fEg7XSiyl0_Jtf24RQubw3IWp7fc"",""'LC-2 BOM'!C2:AF1000""),AB$1,FALSE)"),"WFF LC-2 Deluge - MP-111")</f>
        <v>WFF LC-2 Deluge - MP-111</v>
      </c>
      <c r="AT338" s="40" t="str">
        <f ca="1">IFERROR(__xludf.DUMMYFUNCTION("VLOOKUP($D646,IMPORTRANGE(""1F5N2lheBqU_ssv2fEg7XSiyl0_Jtf24RQubw3IWp7fc"",""'LC-2 BOM'!C2:AF1000""),AB$1,FALSE)"),"WFF LC-2 Deluge - MP-111")</f>
        <v>WFF LC-2 Deluge - MP-111</v>
      </c>
      <c r="AU338" s="40" t="str">
        <f ca="1">IFERROR(__xludf.DUMMYFUNCTION("VLOOKUP($D646,IMPORTRANGE(""1F5N2lheBqU_ssv2fEg7XSiyl0_Jtf24RQubw3IWp7fc"",""'LC-2 BOM'!C2:AF1000""),AB$1,FALSE)"),"WFF LC-2 Deluge - MP-111")</f>
        <v>WFF LC-2 Deluge - MP-111</v>
      </c>
      <c r="AV338" s="40" t="str">
        <f ca="1">IFERROR(__xludf.DUMMYFUNCTION("VLOOKUP($D646,IMPORTRANGE(""1F5N2lheBqU_ssv2fEg7XSiyl0_Jtf24RQubw3IWp7fc"",""'LC-2 BOM'!C2:AF1000""),AB$1,FALSE)"),"WFF LC-2 Deluge - MP-111")</f>
        <v>WFF LC-2 Deluge - MP-111</v>
      </c>
      <c r="AW338" s="40" t="str">
        <f ca="1">IFERROR(__xludf.DUMMYFUNCTION("VLOOKUP($D646,IMPORTRANGE(""1F5N2lheBqU_ssv2fEg7XSiyl0_Jtf24RQubw3IWp7fc"",""'LC-2 BOM'!C2:AF1000""),AB$1,FALSE)"),"WFF LC-2 Deluge - MP-111")</f>
        <v>WFF LC-2 Deluge - MP-111</v>
      </c>
      <c r="AX338" s="40" t="str">
        <f ca="1">IFERROR(__xludf.DUMMYFUNCTION("VLOOKUP($D646,IMPORTRANGE(""1F5N2lheBqU_ssv2fEg7XSiyl0_Jtf24RQubw3IWp7fc"",""'LC-2 BOM'!C2:AF1000""),AB$1,FALSE)"),"WFF LC-2 Deluge - MP-111")</f>
        <v>WFF LC-2 Deluge - MP-111</v>
      </c>
      <c r="AY338" s="40" t="str">
        <f ca="1">IFERROR(__xludf.DUMMYFUNCTION("VLOOKUP($D646,IMPORTRANGE(""1F5N2lheBqU_ssv2fEg7XSiyl0_Jtf24RQubw3IWp7fc"",""'LC-2 BOM'!C2:AF1000""),AB$1,FALSE)"),"WFF LC-2 Deluge - MP-111")</f>
        <v>WFF LC-2 Deluge - MP-111</v>
      </c>
      <c r="AZ338" s="40" t="str">
        <f ca="1">IFERROR(__xludf.DUMMYFUNCTION("VLOOKUP($D646,IMPORTRANGE(""1F5N2lheBqU_ssv2fEg7XSiyl0_Jtf24RQubw3IWp7fc"",""'LC-2 BOM'!C2:AF1000""),AB$1,FALSE)"),"WFF LC-2 Deluge - MP-111")</f>
        <v>WFF LC-2 Deluge - MP-111</v>
      </c>
      <c r="BA338" s="40" t="str">
        <f ca="1">IFERROR(__xludf.DUMMYFUNCTION("VLOOKUP($D646,IMPORTRANGE(""1F5N2lheBqU_ssv2fEg7XSiyl0_Jtf24RQubw3IWp7fc"",""'LC-2 BOM'!C2:AF1000""),AB$1,FALSE)"),"WFF LC-2 Deluge - MP-111")</f>
        <v>WFF LC-2 Deluge - MP-111</v>
      </c>
    </row>
    <row r="339" spans="1:53" ht="14.25">
      <c r="A339" s="119" t="str">
        <f>CONCATENATE(VLOOKUP(E339,Systems,2,FALSE),"-",VLOOKUP(F339,Subsystems,2,FALSE),"-",VLOOKUP(G339,Components,2,FALSE),"-",VLOOKUP(R339,Metrics,2,FALSE),"-",B339)</f>
        <v>WD-FLC-PRS-Ps-444</v>
      </c>
      <c r="B339" s="100">
        <v>444</v>
      </c>
      <c r="C339" s="99" t="s">
        <v>848</v>
      </c>
      <c r="D339" s="104" t="s">
        <v>849</v>
      </c>
      <c r="E339" s="99" t="s">
        <v>818</v>
      </c>
      <c r="F339" s="99" t="s">
        <v>850</v>
      </c>
      <c r="G339" s="99" t="s">
        <v>177</v>
      </c>
      <c r="H339" s="100" t="s">
        <v>147</v>
      </c>
      <c r="I339" s="100" t="str">
        <f>VLOOKUP(L339,InterfaceCards,2,FALSE)</f>
        <v>N5</v>
      </c>
      <c r="J339" s="39" t="str">
        <f>VLOOKUP(I339,'REF - Interface Cards'!$F$2:$G$11,2,FALSE)</f>
        <v>CB6</v>
      </c>
      <c r="K339" s="100">
        <f>VLOOKUP(L339,InterfaceCards,3,FALSE)</f>
        <v>3</v>
      </c>
      <c r="L339" s="99" t="s">
        <v>656</v>
      </c>
      <c r="M339" s="272">
        <v>13</v>
      </c>
      <c r="N339" s="96">
        <v>10</v>
      </c>
      <c r="O339" s="100" t="s">
        <v>334</v>
      </c>
      <c r="P339" s="100"/>
      <c r="Q339" s="100"/>
      <c r="R339" s="268" t="s">
        <v>178</v>
      </c>
      <c r="S339" s="119" t="s">
        <v>345</v>
      </c>
      <c r="T339" s="100"/>
      <c r="U339" s="205"/>
      <c r="V339" s="205" t="b">
        <v>0</v>
      </c>
      <c r="W339" s="115" t="str">
        <f>CONCATENATE(L339,":",N339)</f>
        <v>AI9:10</v>
      </c>
      <c r="X339" s="40" t="str">
        <f ca="1">IFERROR(__xludf.DUMMYFUNCTION("VLOOKUP($D475,IMPORTRANGE(""1F5N2lheBqU_ssv2fEg7XSiyl0_Jtf24RQubw3IWp7fc"",""'LC-2 BOM'!C2:AF1000""),X$1,FALSE)"),"04C706")</f>
        <v>04C706</v>
      </c>
      <c r="Y339" s="40" t="str">
        <f ca="1">IFERROR(__xludf.DUMMYFUNCTION("VLOOKUP($D633,IMPORTRANGE(""1zGeY54V42y3h6ga3LEauokEcjIAfHuNXKCYKLfLWtMI"",""'LC-2 BOM'!C2:AF900""),Y$1,FALSE)"),"Pressure Transducer")</f>
        <v>Pressure Transducer</v>
      </c>
      <c r="Z339" s="40" t="str">
        <f ca="1">IFERROR(__xludf.DUMMYFUNCTION("VLOOKUP($D633,IMPORTRANGE(""1zGeY54V42y3h6ga3LEauokEcjIAfHuNXKCYKLfLWtMI"",""'LC-2 BOM'!C2:AF900""),Y$1,FALSE)"),"Pressure Transducer")</f>
        <v>Pressure Transducer</v>
      </c>
      <c r="AA339" s="40" t="str">
        <f ca="1">IFERROR(__xludf.DUMMYFUNCTION("VLOOKUP($D633,IMPORTRANGE(""1zGeY54V42y3h6ga3LEauokEcjIAfHuNXKCYKLfLWtMI"",""'LC-2 BOM'!C2:AF900""),Y$1,FALSE)"),"Pressure Transducer")</f>
        <v>Pressure Transducer</v>
      </c>
      <c r="AB339" s="40" t="str">
        <f ca="1">IFERROR(__xludf.DUMMYFUNCTION("VLOOKUP($D633,IMPORTRANGE(""1F5N2lheBqU_ssv2fEg7XSiyl0_Jtf24RQubw3IWp7fc"",""'LC-2 BOM'!C2:AF1000""),AB$1,FALSE)"),"WFF LC-2 Deluge - MP-111")</f>
        <v>WFF LC-2 Deluge - MP-111</v>
      </c>
      <c r="AC339" s="40" t="str">
        <f ca="1">IFERROR(__xludf.DUMMYFUNCTION("VLOOKUP($D633,IMPORTRANGE(""1F5N2lheBqU_ssv2fEg7XSiyl0_Jtf24RQubw3IWp7fc"",""'LC-2 BOM'!C2:AF1000""),AB$1,FALSE)"),"WFF LC-2 Deluge - MP-111")</f>
        <v>WFF LC-2 Deluge - MP-111</v>
      </c>
      <c r="AD339" s="40" t="str">
        <f ca="1">IFERROR(__xludf.DUMMYFUNCTION("VLOOKUP($D633,IMPORTRANGE(""1F5N2lheBqU_ssv2fEg7XSiyl0_Jtf24RQubw3IWp7fc"",""'LC-2 BOM'!C2:AF1000""),AB$1,FALSE)"),"WFF LC-2 Deluge - MP-111")</f>
        <v>WFF LC-2 Deluge - MP-111</v>
      </c>
      <c r="AE339" s="40" t="str">
        <f ca="1">IFERROR(__xludf.DUMMYFUNCTION("VLOOKUP($D633,IMPORTRANGE(""1F5N2lheBqU_ssv2fEg7XSiyl0_Jtf24RQubw3IWp7fc"",""'LC-2 BOM'!C2:AF1000""),AB$1,FALSE)"),"WFF LC-2 Deluge - MP-111")</f>
        <v>WFF LC-2 Deluge - MP-111</v>
      </c>
      <c r="AF339" s="40" t="str">
        <f ca="1">IFERROR(__xludf.DUMMYFUNCTION("VLOOKUP($D633,IMPORTRANGE(""1F5N2lheBqU_ssv2fEg7XSiyl0_Jtf24RQubw3IWp7fc"",""'LC-2 BOM'!C2:AF1000""),AB$1,FALSE)"),"WFF LC-2 Deluge - MP-111")</f>
        <v>WFF LC-2 Deluge - MP-111</v>
      </c>
      <c r="AG339" s="40" t="str">
        <f ca="1">IFERROR(__xludf.DUMMYFUNCTION("VLOOKUP($D633,IMPORTRANGE(""1F5N2lheBqU_ssv2fEg7XSiyl0_Jtf24RQubw3IWp7fc"",""'LC-2 BOM'!C2:AF1000""),AB$1,FALSE)"),"WFF LC-2 Deluge - MP-111")</f>
        <v>WFF LC-2 Deluge - MP-111</v>
      </c>
      <c r="AH339" s="40" t="str">
        <f ca="1">IFERROR(__xludf.DUMMYFUNCTION("VLOOKUP($D633,IMPORTRANGE(""1F5N2lheBqU_ssv2fEg7XSiyl0_Jtf24RQubw3IWp7fc"",""'LC-2 BOM'!C2:AF1000""),AB$1,FALSE)"),"WFF LC-2 Deluge - MP-111")</f>
        <v>WFF LC-2 Deluge - MP-111</v>
      </c>
      <c r="AI339" s="40" t="str">
        <f ca="1">IFERROR(__xludf.DUMMYFUNCTION("VLOOKUP($D633,IMPORTRANGE(""1F5N2lheBqU_ssv2fEg7XSiyl0_Jtf24RQubw3IWp7fc"",""'LC-2 BOM'!C2:AF1000""),AB$1,FALSE)"),"WFF LC-2 Deluge - MP-111")</f>
        <v>WFF LC-2 Deluge - MP-111</v>
      </c>
      <c r="AJ339" s="40" t="str">
        <f ca="1">IFERROR(__xludf.DUMMYFUNCTION("VLOOKUP($D633,IMPORTRANGE(""1F5N2lheBqU_ssv2fEg7XSiyl0_Jtf24RQubw3IWp7fc"",""'LC-2 BOM'!C2:AF1000""),AB$1,FALSE)"),"WFF LC-2 Deluge - MP-111")</f>
        <v>WFF LC-2 Deluge - MP-111</v>
      </c>
      <c r="AK339" s="40" t="str">
        <f ca="1">IFERROR(__xludf.DUMMYFUNCTION("VLOOKUP($D633,IMPORTRANGE(""1F5N2lheBqU_ssv2fEg7XSiyl0_Jtf24RQubw3IWp7fc"",""'LC-2 BOM'!C2:AF1000""),AB$1,FALSE)"),"WFF LC-2 Deluge - MP-111")</f>
        <v>WFF LC-2 Deluge - MP-111</v>
      </c>
      <c r="AL339" s="40" t="str">
        <f ca="1">IFERROR(__xludf.DUMMYFUNCTION("VLOOKUP($D633,IMPORTRANGE(""1F5N2lheBqU_ssv2fEg7XSiyl0_Jtf24RQubw3IWp7fc"",""'LC-2 BOM'!C2:AF1000""),AB$1,FALSE)"),"WFF LC-2 Deluge - MP-111")</f>
        <v>WFF LC-2 Deluge - MP-111</v>
      </c>
      <c r="AM339" s="40" t="str">
        <f ca="1">IFERROR(__xludf.DUMMYFUNCTION("VLOOKUP($D633,IMPORTRANGE(""1F5N2lheBqU_ssv2fEg7XSiyl0_Jtf24RQubw3IWp7fc"",""'LC-2 BOM'!C2:AF1000""),AB$1,FALSE)"),"WFF LC-2 Deluge - MP-111")</f>
        <v>WFF LC-2 Deluge - MP-111</v>
      </c>
      <c r="AN339" s="40" t="str">
        <f ca="1">IFERROR(__xludf.DUMMYFUNCTION("VLOOKUP($D633,IMPORTRANGE(""1F5N2lheBqU_ssv2fEg7XSiyl0_Jtf24RQubw3IWp7fc"",""'LC-2 BOM'!C2:AF1000""),AB$1,FALSE)"),"WFF LC-2 Deluge - MP-111")</f>
        <v>WFF LC-2 Deluge - MP-111</v>
      </c>
      <c r="AO339" s="40" t="str">
        <f ca="1">IFERROR(__xludf.DUMMYFUNCTION("VLOOKUP($D633,IMPORTRANGE(""1F5N2lheBqU_ssv2fEg7XSiyl0_Jtf24RQubw3IWp7fc"",""'LC-2 BOM'!C2:AF1000""),AB$1,FALSE)"),"WFF LC-2 Deluge - MP-111")</f>
        <v>WFF LC-2 Deluge - MP-111</v>
      </c>
      <c r="AP339" s="40" t="str">
        <f ca="1">IFERROR(__xludf.DUMMYFUNCTION("VLOOKUP($D633,IMPORTRANGE(""1F5N2lheBqU_ssv2fEg7XSiyl0_Jtf24RQubw3IWp7fc"",""'LC-2 BOM'!C2:AF1000""),AB$1,FALSE)"),"WFF LC-2 Deluge - MP-111")</f>
        <v>WFF LC-2 Deluge - MP-111</v>
      </c>
      <c r="AQ339" s="40" t="str">
        <f ca="1">IFERROR(__xludf.DUMMYFUNCTION("VLOOKUP($D633,IMPORTRANGE(""1F5N2lheBqU_ssv2fEg7XSiyl0_Jtf24RQubw3IWp7fc"",""'LC-2 BOM'!C2:AF1000""),AB$1,FALSE)"),"WFF LC-2 Deluge - MP-111")</f>
        <v>WFF LC-2 Deluge - MP-111</v>
      </c>
      <c r="AR339" s="40" t="str">
        <f ca="1">IFERROR(__xludf.DUMMYFUNCTION("VLOOKUP($D633,IMPORTRANGE(""1F5N2lheBqU_ssv2fEg7XSiyl0_Jtf24RQubw3IWp7fc"",""'LC-2 BOM'!C2:AF1000""),AB$1,FALSE)"),"WFF LC-2 Deluge - MP-111")</f>
        <v>WFF LC-2 Deluge - MP-111</v>
      </c>
      <c r="AS339" s="40" t="str">
        <f ca="1">IFERROR(__xludf.DUMMYFUNCTION("VLOOKUP($D633,IMPORTRANGE(""1F5N2lheBqU_ssv2fEg7XSiyl0_Jtf24RQubw3IWp7fc"",""'LC-2 BOM'!C2:AF1000""),AB$1,FALSE)"),"WFF LC-2 Deluge - MP-111")</f>
        <v>WFF LC-2 Deluge - MP-111</v>
      </c>
      <c r="AT339" s="40" t="str">
        <f ca="1">IFERROR(__xludf.DUMMYFUNCTION("VLOOKUP($D633,IMPORTRANGE(""1F5N2lheBqU_ssv2fEg7XSiyl0_Jtf24RQubw3IWp7fc"",""'LC-2 BOM'!C2:AF1000""),AB$1,FALSE)"),"WFF LC-2 Deluge - MP-111")</f>
        <v>WFF LC-2 Deluge - MP-111</v>
      </c>
      <c r="AU339" s="40" t="str">
        <f ca="1">IFERROR(__xludf.DUMMYFUNCTION("VLOOKUP($D633,IMPORTRANGE(""1F5N2lheBqU_ssv2fEg7XSiyl0_Jtf24RQubw3IWp7fc"",""'LC-2 BOM'!C2:AF1000""),AB$1,FALSE)"),"WFF LC-2 Deluge - MP-111")</f>
        <v>WFF LC-2 Deluge - MP-111</v>
      </c>
      <c r="AV339" s="40" t="str">
        <f ca="1">IFERROR(__xludf.DUMMYFUNCTION("VLOOKUP($D633,IMPORTRANGE(""1F5N2lheBqU_ssv2fEg7XSiyl0_Jtf24RQubw3IWp7fc"",""'LC-2 BOM'!C2:AF1000""),AB$1,FALSE)"),"WFF LC-2 Deluge - MP-111")</f>
        <v>WFF LC-2 Deluge - MP-111</v>
      </c>
      <c r="AW339" s="40" t="str">
        <f ca="1">IFERROR(__xludf.DUMMYFUNCTION("VLOOKUP($D633,IMPORTRANGE(""1F5N2lheBqU_ssv2fEg7XSiyl0_Jtf24RQubw3IWp7fc"",""'LC-2 BOM'!C2:AF1000""),AB$1,FALSE)"),"WFF LC-2 Deluge - MP-111")</f>
        <v>WFF LC-2 Deluge - MP-111</v>
      </c>
      <c r="AX339" s="40" t="str">
        <f ca="1">IFERROR(__xludf.DUMMYFUNCTION("VLOOKUP($D633,IMPORTRANGE(""1F5N2lheBqU_ssv2fEg7XSiyl0_Jtf24RQubw3IWp7fc"",""'LC-2 BOM'!C2:AF1000""),AB$1,FALSE)"),"WFF LC-2 Deluge - MP-111")</f>
        <v>WFF LC-2 Deluge - MP-111</v>
      </c>
      <c r="AY339" s="40" t="str">
        <f ca="1">IFERROR(__xludf.DUMMYFUNCTION("VLOOKUP($D633,IMPORTRANGE(""1F5N2lheBqU_ssv2fEg7XSiyl0_Jtf24RQubw3IWp7fc"",""'LC-2 BOM'!C2:AF1000""),AB$1,FALSE)"),"WFF LC-2 Deluge - MP-111")</f>
        <v>WFF LC-2 Deluge - MP-111</v>
      </c>
      <c r="AZ339" s="40" t="str">
        <f ca="1">IFERROR(__xludf.DUMMYFUNCTION("VLOOKUP($D633,IMPORTRANGE(""1F5N2lheBqU_ssv2fEg7XSiyl0_Jtf24RQubw3IWp7fc"",""'LC-2 BOM'!C2:AF1000""),AB$1,FALSE)"),"WFF LC-2 Deluge - MP-111")</f>
        <v>WFF LC-2 Deluge - MP-111</v>
      </c>
      <c r="BA339" s="40" t="str">
        <f ca="1">IFERROR(__xludf.DUMMYFUNCTION("VLOOKUP($D633,IMPORTRANGE(""1F5N2lheBqU_ssv2fEg7XSiyl0_Jtf24RQubw3IWp7fc"",""'LC-2 BOM'!C2:AF1000""),AB$1,FALSE)"),"WFF LC-2 Deluge - MP-111")</f>
        <v>WFF LC-2 Deluge - MP-111</v>
      </c>
    </row>
    <row r="340" spans="1:53" ht="14.25">
      <c r="A340" s="119" t="str">
        <f>CONCATENATE(VLOOKUP(E340,Systems,2,FALSE),"-",VLOOKUP(F340,Subsystems,2,FALSE),"-",VLOOKUP(G340,Components,2,FALSE),"-",VLOOKUP(R340,Metrics,2,FALSE),"-",B340)</f>
        <v>WD-FLC-PRS-Ps-446</v>
      </c>
      <c r="B340" s="100">
        <v>446</v>
      </c>
      <c r="C340" s="99" t="s">
        <v>851</v>
      </c>
      <c r="D340" s="104" t="s">
        <v>852</v>
      </c>
      <c r="E340" s="99" t="s">
        <v>818</v>
      </c>
      <c r="F340" s="99" t="s">
        <v>850</v>
      </c>
      <c r="G340" s="99" t="s">
        <v>177</v>
      </c>
      <c r="H340" s="100" t="s">
        <v>147</v>
      </c>
      <c r="I340" s="100" t="str">
        <f>VLOOKUP(L340,InterfaceCards,2,FALSE)</f>
        <v>N5</v>
      </c>
      <c r="J340" s="39" t="str">
        <f>VLOOKUP(I340,'REF - Interface Cards'!$F$2:$G$11,2,FALSE)</f>
        <v>CB6</v>
      </c>
      <c r="K340" s="100">
        <f>VLOOKUP(L340,InterfaceCards,3,FALSE)</f>
        <v>3</v>
      </c>
      <c r="L340" s="99" t="s">
        <v>656</v>
      </c>
      <c r="M340" s="272">
        <v>14</v>
      </c>
      <c r="N340" s="96">
        <v>11</v>
      </c>
      <c r="O340" s="100" t="s">
        <v>334</v>
      </c>
      <c r="P340" s="100"/>
      <c r="Q340" s="100"/>
      <c r="R340" s="268" t="s">
        <v>178</v>
      </c>
      <c r="S340" s="119" t="s">
        <v>345</v>
      </c>
      <c r="T340" s="100"/>
      <c r="U340" s="205"/>
      <c r="V340" s="205" t="b">
        <v>0</v>
      </c>
      <c r="W340" s="115" t="str">
        <f>CONCATENATE(L340,":",N340)</f>
        <v>AI9:11</v>
      </c>
      <c r="X340" s="40" t="str">
        <f ca="1">IFERROR(__xludf.DUMMYFUNCTION("VLOOKUP($D475,IMPORTRANGE(""1F5N2lheBqU_ssv2fEg7XSiyl0_Jtf24RQubw3IWp7fc"",""'LC-2 BOM'!C2:AF1000""),X$1,FALSE)"),"04C706")</f>
        <v>04C706</v>
      </c>
      <c r="Y340" s="40" t="str">
        <f ca="1">IFERROR(__xludf.DUMMYFUNCTION("VLOOKUP($D634,IMPORTRANGE(""1F5N2lheBqU_ssv2fEg7XSiyl0_Jtf24RQubw3IWp7fc"",""'LC-2 BOM'!C2:AF900""),Y$1,FALSE)"),"Pressure Transducer")</f>
        <v>Pressure Transducer</v>
      </c>
      <c r="Z340" s="40" t="str">
        <f ca="1">IFERROR(__xludf.DUMMYFUNCTION("VLOOKUP($D634,IMPORTRANGE(""1F5N2lheBqU_ssv2fEg7XSiyl0_Jtf24RQubw3IWp7fc"",""'LC-2 BOM'!C2:AF900""),Y$1,FALSE)"),"Pressure Transducer")</f>
        <v>Pressure Transducer</v>
      </c>
      <c r="AA340" s="40" t="str">
        <f ca="1">IFERROR(__xludf.DUMMYFUNCTION("VLOOKUP($D634,IMPORTRANGE(""1F5N2lheBqU_ssv2fEg7XSiyl0_Jtf24RQubw3IWp7fc"",""'LC-2 BOM'!C2:AF900""),Y$1,FALSE)"),"Pressure Transducer")</f>
        <v>Pressure Transducer</v>
      </c>
      <c r="AB340" s="40" t="str">
        <f ca="1">IFERROR(__xludf.DUMMYFUNCTION("VLOOKUP($D634,IMPORTRANGE(""1F5N2lheBqU_ssv2fEg7XSiyl0_Jtf24RQubw3IWp7fc"",""'LC-2 BOM'!C2:AF1000""),AB$1,FALSE)"),"WFF LC-2 Deluge - MP-111")</f>
        <v>WFF LC-2 Deluge - MP-111</v>
      </c>
      <c r="AC340" s="40" t="str">
        <f ca="1">IFERROR(__xludf.DUMMYFUNCTION("VLOOKUP($D634,IMPORTRANGE(""1F5N2lheBqU_ssv2fEg7XSiyl0_Jtf24RQubw3IWp7fc"",""'LC-2 BOM'!C2:AF1000""),AB$1,FALSE)"),"WFF LC-2 Deluge - MP-111")</f>
        <v>WFF LC-2 Deluge - MP-111</v>
      </c>
      <c r="AD340" s="40" t="str">
        <f ca="1">IFERROR(__xludf.DUMMYFUNCTION("VLOOKUP($D634,IMPORTRANGE(""1F5N2lheBqU_ssv2fEg7XSiyl0_Jtf24RQubw3IWp7fc"",""'LC-2 BOM'!C2:AF1000""),AB$1,FALSE)"),"WFF LC-2 Deluge - MP-111")</f>
        <v>WFF LC-2 Deluge - MP-111</v>
      </c>
      <c r="AE340" s="40" t="str">
        <f ca="1">IFERROR(__xludf.DUMMYFUNCTION("VLOOKUP($D634,IMPORTRANGE(""1F5N2lheBqU_ssv2fEg7XSiyl0_Jtf24RQubw3IWp7fc"",""'LC-2 BOM'!C2:AF1000""),AB$1,FALSE)"),"WFF LC-2 Deluge - MP-111")</f>
        <v>WFF LC-2 Deluge - MP-111</v>
      </c>
      <c r="AF340" s="40" t="str">
        <f ca="1">IFERROR(__xludf.DUMMYFUNCTION("VLOOKUP($D634,IMPORTRANGE(""1F5N2lheBqU_ssv2fEg7XSiyl0_Jtf24RQubw3IWp7fc"",""'LC-2 BOM'!C2:AF1000""),AB$1,FALSE)"),"WFF LC-2 Deluge - MP-111")</f>
        <v>WFF LC-2 Deluge - MP-111</v>
      </c>
      <c r="AG340" s="40" t="str">
        <f ca="1">IFERROR(__xludf.DUMMYFUNCTION("VLOOKUP($D634,IMPORTRANGE(""1F5N2lheBqU_ssv2fEg7XSiyl0_Jtf24RQubw3IWp7fc"",""'LC-2 BOM'!C2:AF1000""),AB$1,FALSE)"),"WFF LC-2 Deluge - MP-111")</f>
        <v>WFF LC-2 Deluge - MP-111</v>
      </c>
      <c r="AH340" s="40" t="str">
        <f ca="1">IFERROR(__xludf.DUMMYFUNCTION("VLOOKUP($D634,IMPORTRANGE(""1F5N2lheBqU_ssv2fEg7XSiyl0_Jtf24RQubw3IWp7fc"",""'LC-2 BOM'!C2:AF1000""),AB$1,FALSE)"),"WFF LC-2 Deluge - MP-111")</f>
        <v>WFF LC-2 Deluge - MP-111</v>
      </c>
      <c r="AI340" s="40" t="str">
        <f ca="1">IFERROR(__xludf.DUMMYFUNCTION("VLOOKUP($D634,IMPORTRANGE(""1F5N2lheBqU_ssv2fEg7XSiyl0_Jtf24RQubw3IWp7fc"",""'LC-2 BOM'!C2:AF1000""),AB$1,FALSE)"),"WFF LC-2 Deluge - MP-111")</f>
        <v>WFF LC-2 Deluge - MP-111</v>
      </c>
      <c r="AJ340" s="40" t="str">
        <f ca="1">IFERROR(__xludf.DUMMYFUNCTION("VLOOKUP($D634,IMPORTRANGE(""1F5N2lheBqU_ssv2fEg7XSiyl0_Jtf24RQubw3IWp7fc"",""'LC-2 BOM'!C2:AF1000""),AB$1,FALSE)"),"WFF LC-2 Deluge - MP-111")</f>
        <v>WFF LC-2 Deluge - MP-111</v>
      </c>
      <c r="AK340" s="40" t="str">
        <f ca="1">IFERROR(__xludf.DUMMYFUNCTION("VLOOKUP($D634,IMPORTRANGE(""1F5N2lheBqU_ssv2fEg7XSiyl0_Jtf24RQubw3IWp7fc"",""'LC-2 BOM'!C2:AF1000""),AB$1,FALSE)"),"WFF LC-2 Deluge - MP-111")</f>
        <v>WFF LC-2 Deluge - MP-111</v>
      </c>
      <c r="AL340" s="40" t="str">
        <f ca="1">IFERROR(__xludf.DUMMYFUNCTION("VLOOKUP($D634,IMPORTRANGE(""1F5N2lheBqU_ssv2fEg7XSiyl0_Jtf24RQubw3IWp7fc"",""'LC-2 BOM'!C2:AF1000""),AB$1,FALSE)"),"WFF LC-2 Deluge - MP-111")</f>
        <v>WFF LC-2 Deluge - MP-111</v>
      </c>
      <c r="AM340" s="40" t="str">
        <f ca="1">IFERROR(__xludf.DUMMYFUNCTION("VLOOKUP($D634,IMPORTRANGE(""1F5N2lheBqU_ssv2fEg7XSiyl0_Jtf24RQubw3IWp7fc"",""'LC-2 BOM'!C2:AF1000""),AB$1,FALSE)"),"WFF LC-2 Deluge - MP-111")</f>
        <v>WFF LC-2 Deluge - MP-111</v>
      </c>
      <c r="AN340" s="40" t="str">
        <f ca="1">IFERROR(__xludf.DUMMYFUNCTION("VLOOKUP($D634,IMPORTRANGE(""1F5N2lheBqU_ssv2fEg7XSiyl0_Jtf24RQubw3IWp7fc"",""'LC-2 BOM'!C2:AF1000""),AB$1,FALSE)"),"WFF LC-2 Deluge - MP-111")</f>
        <v>WFF LC-2 Deluge - MP-111</v>
      </c>
      <c r="AO340" s="40" t="str">
        <f ca="1">IFERROR(__xludf.DUMMYFUNCTION("VLOOKUP($D634,IMPORTRANGE(""1F5N2lheBqU_ssv2fEg7XSiyl0_Jtf24RQubw3IWp7fc"",""'LC-2 BOM'!C2:AF1000""),AB$1,FALSE)"),"WFF LC-2 Deluge - MP-111")</f>
        <v>WFF LC-2 Deluge - MP-111</v>
      </c>
      <c r="AP340" s="40" t="str">
        <f ca="1">IFERROR(__xludf.DUMMYFUNCTION("VLOOKUP($D634,IMPORTRANGE(""1F5N2lheBqU_ssv2fEg7XSiyl0_Jtf24RQubw3IWp7fc"",""'LC-2 BOM'!C2:AF1000""),AB$1,FALSE)"),"WFF LC-2 Deluge - MP-111")</f>
        <v>WFF LC-2 Deluge - MP-111</v>
      </c>
      <c r="AQ340" s="40" t="str">
        <f ca="1">IFERROR(__xludf.DUMMYFUNCTION("VLOOKUP($D634,IMPORTRANGE(""1F5N2lheBqU_ssv2fEg7XSiyl0_Jtf24RQubw3IWp7fc"",""'LC-2 BOM'!C2:AF1000""),AB$1,FALSE)"),"WFF LC-2 Deluge - MP-111")</f>
        <v>WFF LC-2 Deluge - MP-111</v>
      </c>
      <c r="AR340" s="40" t="str">
        <f ca="1">IFERROR(__xludf.DUMMYFUNCTION("VLOOKUP($D634,IMPORTRANGE(""1F5N2lheBqU_ssv2fEg7XSiyl0_Jtf24RQubw3IWp7fc"",""'LC-2 BOM'!C2:AF1000""),AB$1,FALSE)"),"WFF LC-2 Deluge - MP-111")</f>
        <v>WFF LC-2 Deluge - MP-111</v>
      </c>
      <c r="AS340" s="40" t="str">
        <f ca="1">IFERROR(__xludf.DUMMYFUNCTION("VLOOKUP($D634,IMPORTRANGE(""1F5N2lheBqU_ssv2fEg7XSiyl0_Jtf24RQubw3IWp7fc"",""'LC-2 BOM'!C2:AF1000""),AB$1,FALSE)"),"WFF LC-2 Deluge - MP-111")</f>
        <v>WFF LC-2 Deluge - MP-111</v>
      </c>
      <c r="AT340" s="40" t="str">
        <f ca="1">IFERROR(__xludf.DUMMYFUNCTION("VLOOKUP($D634,IMPORTRANGE(""1F5N2lheBqU_ssv2fEg7XSiyl0_Jtf24RQubw3IWp7fc"",""'LC-2 BOM'!C2:AF1000""),AB$1,FALSE)"),"WFF LC-2 Deluge - MP-111")</f>
        <v>WFF LC-2 Deluge - MP-111</v>
      </c>
      <c r="AU340" s="40" t="str">
        <f ca="1">IFERROR(__xludf.DUMMYFUNCTION("VLOOKUP($D634,IMPORTRANGE(""1F5N2lheBqU_ssv2fEg7XSiyl0_Jtf24RQubw3IWp7fc"",""'LC-2 BOM'!C2:AF1000""),AB$1,FALSE)"),"WFF LC-2 Deluge - MP-111")</f>
        <v>WFF LC-2 Deluge - MP-111</v>
      </c>
      <c r="AV340" s="40" t="str">
        <f ca="1">IFERROR(__xludf.DUMMYFUNCTION("VLOOKUP($D634,IMPORTRANGE(""1F5N2lheBqU_ssv2fEg7XSiyl0_Jtf24RQubw3IWp7fc"",""'LC-2 BOM'!C2:AF1000""),AB$1,FALSE)"),"WFF LC-2 Deluge - MP-111")</f>
        <v>WFF LC-2 Deluge - MP-111</v>
      </c>
      <c r="AW340" s="40" t="str">
        <f ca="1">IFERROR(__xludf.DUMMYFUNCTION("VLOOKUP($D634,IMPORTRANGE(""1F5N2lheBqU_ssv2fEg7XSiyl0_Jtf24RQubw3IWp7fc"",""'LC-2 BOM'!C2:AF1000""),AB$1,FALSE)"),"WFF LC-2 Deluge - MP-111")</f>
        <v>WFF LC-2 Deluge - MP-111</v>
      </c>
      <c r="AX340" s="40" t="str">
        <f ca="1">IFERROR(__xludf.DUMMYFUNCTION("VLOOKUP($D634,IMPORTRANGE(""1F5N2lheBqU_ssv2fEg7XSiyl0_Jtf24RQubw3IWp7fc"",""'LC-2 BOM'!C2:AF1000""),AB$1,FALSE)"),"WFF LC-2 Deluge - MP-111")</f>
        <v>WFF LC-2 Deluge - MP-111</v>
      </c>
      <c r="AY340" s="40" t="str">
        <f ca="1">IFERROR(__xludf.DUMMYFUNCTION("VLOOKUP($D634,IMPORTRANGE(""1F5N2lheBqU_ssv2fEg7XSiyl0_Jtf24RQubw3IWp7fc"",""'LC-2 BOM'!C2:AF1000""),AB$1,FALSE)"),"WFF LC-2 Deluge - MP-111")</f>
        <v>WFF LC-2 Deluge - MP-111</v>
      </c>
      <c r="AZ340" s="40" t="str">
        <f ca="1">IFERROR(__xludf.DUMMYFUNCTION("VLOOKUP($D634,IMPORTRANGE(""1F5N2lheBqU_ssv2fEg7XSiyl0_Jtf24RQubw3IWp7fc"",""'LC-2 BOM'!C2:AF1000""),AB$1,FALSE)"),"WFF LC-2 Deluge - MP-111")</f>
        <v>WFF LC-2 Deluge - MP-111</v>
      </c>
      <c r="BA340" s="40" t="str">
        <f ca="1">IFERROR(__xludf.DUMMYFUNCTION("VLOOKUP($D634,IMPORTRANGE(""1F5N2lheBqU_ssv2fEg7XSiyl0_Jtf24RQubw3IWp7fc"",""'LC-2 BOM'!C2:AF1000""),AB$1,FALSE)"),"WFF LC-2 Deluge - MP-111")</f>
        <v>WFF LC-2 Deluge - MP-111</v>
      </c>
    </row>
    <row r="341" spans="1:53" ht="14.25">
      <c r="A341" s="119" t="str">
        <f>CONCATENATE(VLOOKUP(E341,Systems,2,FALSE),"-",VLOOKUP(F341,Subsystems,2,FALSE),"-",VLOOKUP(G341,Components,2,FALSE),"-",VLOOKUP(R341,Metrics,2,FALSE),"-",B341)</f>
        <v>WD-FLC-PRS-Ps-448</v>
      </c>
      <c r="B341" s="100">
        <v>448</v>
      </c>
      <c r="C341" s="99" t="s">
        <v>853</v>
      </c>
      <c r="D341" s="104" t="s">
        <v>854</v>
      </c>
      <c r="E341" s="99" t="s">
        <v>818</v>
      </c>
      <c r="F341" s="99" t="s">
        <v>850</v>
      </c>
      <c r="G341" s="99" t="s">
        <v>177</v>
      </c>
      <c r="H341" s="100" t="s">
        <v>147</v>
      </c>
      <c r="I341" s="100" t="str">
        <f>VLOOKUP(L341,InterfaceCards,2,FALSE)</f>
        <v>N5</v>
      </c>
      <c r="J341" s="39" t="str">
        <f>VLOOKUP(I341,'REF - Interface Cards'!$F$2:$G$11,2,FALSE)</f>
        <v>CB6</v>
      </c>
      <c r="K341" s="100">
        <f>VLOOKUP(L341,InterfaceCards,3,FALSE)</f>
        <v>3</v>
      </c>
      <c r="L341" s="99" t="s">
        <v>656</v>
      </c>
      <c r="M341" s="272">
        <v>15</v>
      </c>
      <c r="N341" s="96">
        <v>12</v>
      </c>
      <c r="O341" s="100" t="s">
        <v>334</v>
      </c>
      <c r="P341" s="100"/>
      <c r="Q341" s="100"/>
      <c r="R341" s="268" t="s">
        <v>178</v>
      </c>
      <c r="S341" s="119" t="s">
        <v>345</v>
      </c>
      <c r="T341" s="100"/>
      <c r="U341" s="205"/>
      <c r="V341" s="205" t="b">
        <v>0</v>
      </c>
      <c r="W341" s="115" t="str">
        <f>CONCATENATE(L341,":",N341)</f>
        <v>AI9:12</v>
      </c>
      <c r="X341" s="40" t="str">
        <f ca="1">IFERROR(__xludf.DUMMYFUNCTION("VLOOKUP($D475,IMPORTRANGE(""1F5N2lheBqU_ssv2fEg7XSiyl0_Jtf24RQubw3IWp7fc"",""'LC-2 BOM'!C2:AF1000""),X$1,FALSE)"),"04C706")</f>
        <v>04C706</v>
      </c>
      <c r="Y341" s="40" t="str">
        <f ca="1">IFERROR(__xludf.DUMMYFUNCTION("VLOOKUP($D635,IMPORTRANGE(""1zGeY54V42y3h6ga3LEauokEcjIAfHuNXKCYKLfLWtMI"",""'LC-2 BOM'!C2:AF900""),Y$1,FALSE)"),"Pressure Transducer")</f>
        <v>Pressure Transducer</v>
      </c>
      <c r="Z341" s="40" t="str">
        <f ca="1">IFERROR(__xludf.DUMMYFUNCTION("VLOOKUP($D635,IMPORTRANGE(""1zGeY54V42y3h6ga3LEauokEcjIAfHuNXKCYKLfLWtMI"",""'LC-2 BOM'!C2:AF900""),Y$1,FALSE)"),"Pressure Transducer")</f>
        <v>Pressure Transducer</v>
      </c>
      <c r="AA341" s="40" t="str">
        <f ca="1">IFERROR(__xludf.DUMMYFUNCTION("VLOOKUP($D635,IMPORTRANGE(""1zGeY54V42y3h6ga3LEauokEcjIAfHuNXKCYKLfLWtMI"",""'LC-2 BOM'!C2:AF900""),Y$1,FALSE)"),"Pressure Transducer")</f>
        <v>Pressure Transducer</v>
      </c>
      <c r="AB341" s="40" t="str">
        <f ca="1">IFERROR(__xludf.DUMMYFUNCTION("VLOOKUP($D635,IMPORTRANGE(""1F5N2lheBqU_ssv2fEg7XSiyl0_Jtf24RQubw3IWp7fc"",""'LC-2 BOM'!C2:AF1000""),AB$1,FALSE)"),"WFF LC-2 Deluge - MP-111")</f>
        <v>WFF LC-2 Deluge - MP-111</v>
      </c>
      <c r="AC341" s="40" t="str">
        <f ca="1">IFERROR(__xludf.DUMMYFUNCTION("VLOOKUP($D635,IMPORTRANGE(""1F5N2lheBqU_ssv2fEg7XSiyl0_Jtf24RQubw3IWp7fc"",""'LC-2 BOM'!C2:AF1000""),AB$1,FALSE)"),"WFF LC-2 Deluge - MP-111")</f>
        <v>WFF LC-2 Deluge - MP-111</v>
      </c>
      <c r="AD341" s="40" t="str">
        <f ca="1">IFERROR(__xludf.DUMMYFUNCTION("VLOOKUP($D635,IMPORTRANGE(""1F5N2lheBqU_ssv2fEg7XSiyl0_Jtf24RQubw3IWp7fc"",""'LC-2 BOM'!C2:AF1000""),AB$1,FALSE)"),"WFF LC-2 Deluge - MP-111")</f>
        <v>WFF LC-2 Deluge - MP-111</v>
      </c>
      <c r="AE341" s="40" t="str">
        <f ca="1">IFERROR(__xludf.DUMMYFUNCTION("VLOOKUP($D635,IMPORTRANGE(""1F5N2lheBqU_ssv2fEg7XSiyl0_Jtf24RQubw3IWp7fc"",""'LC-2 BOM'!C2:AF1000""),AB$1,FALSE)"),"WFF LC-2 Deluge - MP-111")</f>
        <v>WFF LC-2 Deluge - MP-111</v>
      </c>
      <c r="AF341" s="40" t="str">
        <f ca="1">IFERROR(__xludf.DUMMYFUNCTION("VLOOKUP($D635,IMPORTRANGE(""1F5N2lheBqU_ssv2fEg7XSiyl0_Jtf24RQubw3IWp7fc"",""'LC-2 BOM'!C2:AF1000""),AB$1,FALSE)"),"WFF LC-2 Deluge - MP-111")</f>
        <v>WFF LC-2 Deluge - MP-111</v>
      </c>
      <c r="AG341" s="40" t="str">
        <f ca="1">IFERROR(__xludf.DUMMYFUNCTION("VLOOKUP($D635,IMPORTRANGE(""1F5N2lheBqU_ssv2fEg7XSiyl0_Jtf24RQubw3IWp7fc"",""'LC-2 BOM'!C2:AF1000""),AB$1,FALSE)"),"WFF LC-2 Deluge - MP-111")</f>
        <v>WFF LC-2 Deluge - MP-111</v>
      </c>
      <c r="AH341" s="40" t="str">
        <f ca="1">IFERROR(__xludf.DUMMYFUNCTION("VLOOKUP($D635,IMPORTRANGE(""1F5N2lheBqU_ssv2fEg7XSiyl0_Jtf24RQubw3IWp7fc"",""'LC-2 BOM'!C2:AF1000""),AB$1,FALSE)"),"WFF LC-2 Deluge - MP-111")</f>
        <v>WFF LC-2 Deluge - MP-111</v>
      </c>
      <c r="AI341" s="40" t="str">
        <f ca="1">IFERROR(__xludf.DUMMYFUNCTION("VLOOKUP($D635,IMPORTRANGE(""1F5N2lheBqU_ssv2fEg7XSiyl0_Jtf24RQubw3IWp7fc"",""'LC-2 BOM'!C2:AF1000""),AB$1,FALSE)"),"WFF LC-2 Deluge - MP-111")</f>
        <v>WFF LC-2 Deluge - MP-111</v>
      </c>
      <c r="AJ341" s="40" t="str">
        <f ca="1">IFERROR(__xludf.DUMMYFUNCTION("VLOOKUP($D635,IMPORTRANGE(""1F5N2lheBqU_ssv2fEg7XSiyl0_Jtf24RQubw3IWp7fc"",""'LC-2 BOM'!C2:AF1000""),AB$1,FALSE)"),"WFF LC-2 Deluge - MP-111")</f>
        <v>WFF LC-2 Deluge - MP-111</v>
      </c>
      <c r="AK341" s="40" t="str">
        <f ca="1">IFERROR(__xludf.DUMMYFUNCTION("VLOOKUP($D635,IMPORTRANGE(""1F5N2lheBqU_ssv2fEg7XSiyl0_Jtf24RQubw3IWp7fc"",""'LC-2 BOM'!C2:AF1000""),AB$1,FALSE)"),"WFF LC-2 Deluge - MP-111")</f>
        <v>WFF LC-2 Deluge - MP-111</v>
      </c>
      <c r="AL341" s="40" t="str">
        <f ca="1">IFERROR(__xludf.DUMMYFUNCTION("VLOOKUP($D635,IMPORTRANGE(""1F5N2lheBqU_ssv2fEg7XSiyl0_Jtf24RQubw3IWp7fc"",""'LC-2 BOM'!C2:AF1000""),AB$1,FALSE)"),"WFF LC-2 Deluge - MP-111")</f>
        <v>WFF LC-2 Deluge - MP-111</v>
      </c>
      <c r="AM341" s="40" t="str">
        <f ca="1">IFERROR(__xludf.DUMMYFUNCTION("VLOOKUP($D635,IMPORTRANGE(""1F5N2lheBqU_ssv2fEg7XSiyl0_Jtf24RQubw3IWp7fc"",""'LC-2 BOM'!C2:AF1000""),AB$1,FALSE)"),"WFF LC-2 Deluge - MP-111")</f>
        <v>WFF LC-2 Deluge - MP-111</v>
      </c>
      <c r="AN341" s="40" t="str">
        <f ca="1">IFERROR(__xludf.DUMMYFUNCTION("VLOOKUP($D635,IMPORTRANGE(""1F5N2lheBqU_ssv2fEg7XSiyl0_Jtf24RQubw3IWp7fc"",""'LC-2 BOM'!C2:AF1000""),AB$1,FALSE)"),"WFF LC-2 Deluge - MP-111")</f>
        <v>WFF LC-2 Deluge - MP-111</v>
      </c>
      <c r="AO341" s="40" t="str">
        <f ca="1">IFERROR(__xludf.DUMMYFUNCTION("VLOOKUP($D635,IMPORTRANGE(""1F5N2lheBqU_ssv2fEg7XSiyl0_Jtf24RQubw3IWp7fc"",""'LC-2 BOM'!C2:AF1000""),AB$1,FALSE)"),"WFF LC-2 Deluge - MP-111")</f>
        <v>WFF LC-2 Deluge - MP-111</v>
      </c>
      <c r="AP341" s="40" t="str">
        <f ca="1">IFERROR(__xludf.DUMMYFUNCTION("VLOOKUP($D635,IMPORTRANGE(""1F5N2lheBqU_ssv2fEg7XSiyl0_Jtf24RQubw3IWp7fc"",""'LC-2 BOM'!C2:AF1000""),AB$1,FALSE)"),"WFF LC-2 Deluge - MP-111")</f>
        <v>WFF LC-2 Deluge - MP-111</v>
      </c>
      <c r="AQ341" s="40" t="str">
        <f ca="1">IFERROR(__xludf.DUMMYFUNCTION("VLOOKUP($D635,IMPORTRANGE(""1F5N2lheBqU_ssv2fEg7XSiyl0_Jtf24RQubw3IWp7fc"",""'LC-2 BOM'!C2:AF1000""),AB$1,FALSE)"),"WFF LC-2 Deluge - MP-111")</f>
        <v>WFF LC-2 Deluge - MP-111</v>
      </c>
      <c r="AR341" s="40" t="str">
        <f ca="1">IFERROR(__xludf.DUMMYFUNCTION("VLOOKUP($D635,IMPORTRANGE(""1F5N2lheBqU_ssv2fEg7XSiyl0_Jtf24RQubw3IWp7fc"",""'LC-2 BOM'!C2:AF1000""),AB$1,FALSE)"),"WFF LC-2 Deluge - MP-111")</f>
        <v>WFF LC-2 Deluge - MP-111</v>
      </c>
      <c r="AS341" s="40" t="str">
        <f ca="1">IFERROR(__xludf.DUMMYFUNCTION("VLOOKUP($D635,IMPORTRANGE(""1F5N2lheBqU_ssv2fEg7XSiyl0_Jtf24RQubw3IWp7fc"",""'LC-2 BOM'!C2:AF1000""),AB$1,FALSE)"),"WFF LC-2 Deluge - MP-111")</f>
        <v>WFF LC-2 Deluge - MP-111</v>
      </c>
      <c r="AT341" s="40" t="str">
        <f ca="1">IFERROR(__xludf.DUMMYFUNCTION("VLOOKUP($D635,IMPORTRANGE(""1F5N2lheBqU_ssv2fEg7XSiyl0_Jtf24RQubw3IWp7fc"",""'LC-2 BOM'!C2:AF1000""),AB$1,FALSE)"),"WFF LC-2 Deluge - MP-111")</f>
        <v>WFF LC-2 Deluge - MP-111</v>
      </c>
      <c r="AU341" s="40" t="str">
        <f ca="1">IFERROR(__xludf.DUMMYFUNCTION("VLOOKUP($D635,IMPORTRANGE(""1F5N2lheBqU_ssv2fEg7XSiyl0_Jtf24RQubw3IWp7fc"",""'LC-2 BOM'!C2:AF1000""),AB$1,FALSE)"),"WFF LC-2 Deluge - MP-111")</f>
        <v>WFF LC-2 Deluge - MP-111</v>
      </c>
      <c r="AV341" s="40" t="str">
        <f ca="1">IFERROR(__xludf.DUMMYFUNCTION("VLOOKUP($D635,IMPORTRANGE(""1F5N2lheBqU_ssv2fEg7XSiyl0_Jtf24RQubw3IWp7fc"",""'LC-2 BOM'!C2:AF1000""),AB$1,FALSE)"),"WFF LC-2 Deluge - MP-111")</f>
        <v>WFF LC-2 Deluge - MP-111</v>
      </c>
      <c r="AW341" s="40" t="str">
        <f ca="1">IFERROR(__xludf.DUMMYFUNCTION("VLOOKUP($D635,IMPORTRANGE(""1F5N2lheBqU_ssv2fEg7XSiyl0_Jtf24RQubw3IWp7fc"",""'LC-2 BOM'!C2:AF1000""),AB$1,FALSE)"),"WFF LC-2 Deluge - MP-111")</f>
        <v>WFF LC-2 Deluge - MP-111</v>
      </c>
      <c r="AX341" s="40" t="str">
        <f ca="1">IFERROR(__xludf.DUMMYFUNCTION("VLOOKUP($D635,IMPORTRANGE(""1F5N2lheBqU_ssv2fEg7XSiyl0_Jtf24RQubw3IWp7fc"",""'LC-2 BOM'!C2:AF1000""),AB$1,FALSE)"),"WFF LC-2 Deluge - MP-111")</f>
        <v>WFF LC-2 Deluge - MP-111</v>
      </c>
      <c r="AY341" s="40" t="str">
        <f ca="1">IFERROR(__xludf.DUMMYFUNCTION("VLOOKUP($D635,IMPORTRANGE(""1F5N2lheBqU_ssv2fEg7XSiyl0_Jtf24RQubw3IWp7fc"",""'LC-2 BOM'!C2:AF1000""),AB$1,FALSE)"),"WFF LC-2 Deluge - MP-111")</f>
        <v>WFF LC-2 Deluge - MP-111</v>
      </c>
      <c r="AZ341" s="40" t="str">
        <f ca="1">IFERROR(__xludf.DUMMYFUNCTION("VLOOKUP($D635,IMPORTRANGE(""1F5N2lheBqU_ssv2fEg7XSiyl0_Jtf24RQubw3IWp7fc"",""'LC-2 BOM'!C2:AF1000""),AB$1,FALSE)"),"WFF LC-2 Deluge - MP-111")</f>
        <v>WFF LC-2 Deluge - MP-111</v>
      </c>
      <c r="BA341" s="40" t="str">
        <f ca="1">IFERROR(__xludf.DUMMYFUNCTION("VLOOKUP($D635,IMPORTRANGE(""1F5N2lheBqU_ssv2fEg7XSiyl0_Jtf24RQubw3IWp7fc"",""'LC-2 BOM'!C2:AF1000""),AB$1,FALSE)"),"WFF LC-2 Deluge - MP-111")</f>
        <v>WFF LC-2 Deluge - MP-111</v>
      </c>
    </row>
    <row r="342" spans="1:53" ht="14.25">
      <c r="A342" s="119" t="str">
        <f>CONCATENATE(VLOOKUP(E342,Systems,2,FALSE),"-",VLOOKUP(F342,Subsystems,2,FALSE),"-",VLOOKUP(G342,Components,2,FALSE),"-",VLOOKUP(R342,Metrics,2,FALSE),"-",B342)</f>
        <v>WD-FLC-PRS-Ps-512</v>
      </c>
      <c r="B342" s="100">
        <v>512</v>
      </c>
      <c r="C342" s="99" t="s">
        <v>855</v>
      </c>
      <c r="D342" s="104" t="s">
        <v>856</v>
      </c>
      <c r="E342" s="99" t="s">
        <v>818</v>
      </c>
      <c r="F342" s="99" t="s">
        <v>850</v>
      </c>
      <c r="G342" s="99" t="s">
        <v>177</v>
      </c>
      <c r="H342" s="100" t="s">
        <v>147</v>
      </c>
      <c r="I342" s="100" t="str">
        <f>VLOOKUP(L342,InterfaceCards,2,FALSE)</f>
        <v>N3</v>
      </c>
      <c r="J342" s="39" t="str">
        <f>VLOOKUP(I342,'REF - Interface Cards'!$F$2:$G$11,2,FALSE)</f>
        <v>CB4</v>
      </c>
      <c r="K342" s="267">
        <f>VLOOKUP(L342,InterfaceCards,3,FALSE)</f>
        <v>3</v>
      </c>
      <c r="L342" s="99" t="s">
        <v>797</v>
      </c>
      <c r="M342" s="99">
        <v>1</v>
      </c>
      <c r="N342" s="96" t="s">
        <v>91</v>
      </c>
      <c r="O342" s="99" t="s">
        <v>313</v>
      </c>
      <c r="P342" s="99" t="s">
        <v>313</v>
      </c>
      <c r="Q342" s="99" t="s">
        <v>521</v>
      </c>
      <c r="R342" s="119" t="s">
        <v>178</v>
      </c>
      <c r="S342" s="119"/>
      <c r="T342" s="100"/>
      <c r="U342" s="205"/>
      <c r="V342" s="205" t="b">
        <v>0</v>
      </c>
      <c r="W342" s="115" t="str">
        <f>CONCATENATE(L342,":",N342)</f>
        <v>AI6:00</v>
      </c>
      <c r="X342" s="40" t="str">
        <f ca="1">IFERROR(__xludf.DUMMYFUNCTION("VLOOKUP($D475,IMPORTRANGE(""1F5N2lheBqU_ssv2fEg7XSiyl0_Jtf24RQubw3IWp7fc"",""'LC-2 BOM'!C2:AF1000""),X$1,FALSE)"),"04C706")</f>
        <v>04C706</v>
      </c>
      <c r="Y342" s="40" t="str">
        <f ca="1">IFERROR(__xludf.DUMMYFUNCTION("VLOOKUP($D532,IMPORTRANGE(""1zGeY54V42y3h6ga3LEauokEcjIAfHuNXKCYKLfLWtMI"",""'LC-2 BOM'!C2:AF900""),Y$1,FALSE)"),"#N/A")</f>
        <v>#N/A</v>
      </c>
      <c r="Z342" s="40" t="str">
        <f ca="1">IFERROR(__xludf.DUMMYFUNCTION("VLOOKUP($D532,IMPORTRANGE(""1zGeY54V42y3h6ga3LEauokEcjIAfHuNXKCYKLfLWtMI"",""'LC-2 BOM'!C2:AF900""),Y$1,FALSE)"),"#N/A")</f>
        <v>#N/A</v>
      </c>
      <c r="AA342" s="40" t="str">
        <f ca="1">IFERROR(__xludf.DUMMYFUNCTION("VLOOKUP($D532,IMPORTRANGE(""1zGeY54V42y3h6ga3LEauokEcjIAfHuNXKCYKLfLWtMI"",""'LC-2 BOM'!C2:AF900""),Y$1,FALSE)"),"#N/A")</f>
        <v>#N/A</v>
      </c>
      <c r="AB342" s="40" t="str">
        <f ca="1">IFERROR(__xludf.DUMMYFUNCTION("VLOOKUP($D532,IMPORTRANGE(""1F5N2lheBqU_ssv2fEg7XSiyl0_Jtf24RQubw3IWp7fc"",""'LC-2 BOM'!C2:AF1000""),AB$1,FALSE)"),"#N/A")</f>
        <v>#N/A</v>
      </c>
      <c r="AC342" s="40" t="str">
        <f ca="1">IFERROR(__xludf.DUMMYFUNCTION("VLOOKUP($D532,IMPORTRANGE(""1F5N2lheBqU_ssv2fEg7XSiyl0_Jtf24RQubw3IWp7fc"",""'LC-2 BOM'!C2:AF1000""),AB$1,FALSE)"),"#N/A")</f>
        <v>#N/A</v>
      </c>
      <c r="AD342" s="40" t="str">
        <f ca="1">IFERROR(__xludf.DUMMYFUNCTION("VLOOKUP($D532,IMPORTRANGE(""1F5N2lheBqU_ssv2fEg7XSiyl0_Jtf24RQubw3IWp7fc"",""'LC-2 BOM'!C2:AF1000""),AB$1,FALSE)"),"#N/A")</f>
        <v>#N/A</v>
      </c>
      <c r="AE342" s="40" t="str">
        <f ca="1">IFERROR(__xludf.DUMMYFUNCTION("VLOOKUP($D532,IMPORTRANGE(""1F5N2lheBqU_ssv2fEg7XSiyl0_Jtf24RQubw3IWp7fc"",""'LC-2 BOM'!C2:AF1000""),AB$1,FALSE)"),"#N/A")</f>
        <v>#N/A</v>
      </c>
      <c r="AF342" s="40" t="str">
        <f ca="1">IFERROR(__xludf.DUMMYFUNCTION("VLOOKUP($D532,IMPORTRANGE(""1F5N2lheBqU_ssv2fEg7XSiyl0_Jtf24RQubw3IWp7fc"",""'LC-2 BOM'!C2:AF1000""),AB$1,FALSE)"),"#N/A")</f>
        <v>#N/A</v>
      </c>
      <c r="AG342" s="40" t="str">
        <f ca="1">IFERROR(__xludf.DUMMYFUNCTION("VLOOKUP($D532,IMPORTRANGE(""1F5N2lheBqU_ssv2fEg7XSiyl0_Jtf24RQubw3IWp7fc"",""'LC-2 BOM'!C2:AF1000""),AB$1,FALSE)"),"#N/A")</f>
        <v>#N/A</v>
      </c>
      <c r="AH342" s="40" t="str">
        <f ca="1">IFERROR(__xludf.DUMMYFUNCTION("VLOOKUP($D532,IMPORTRANGE(""1F5N2lheBqU_ssv2fEg7XSiyl0_Jtf24RQubw3IWp7fc"",""'LC-2 BOM'!C2:AF1000""),AB$1,FALSE)"),"#N/A")</f>
        <v>#N/A</v>
      </c>
      <c r="AI342" s="40" t="str">
        <f ca="1">IFERROR(__xludf.DUMMYFUNCTION("VLOOKUP($D532,IMPORTRANGE(""1F5N2lheBqU_ssv2fEg7XSiyl0_Jtf24RQubw3IWp7fc"",""'LC-2 BOM'!C2:AF1000""),AB$1,FALSE)"),"#N/A")</f>
        <v>#N/A</v>
      </c>
      <c r="AJ342" s="40" t="str">
        <f ca="1">IFERROR(__xludf.DUMMYFUNCTION("VLOOKUP($D532,IMPORTRANGE(""1F5N2lheBqU_ssv2fEg7XSiyl0_Jtf24RQubw3IWp7fc"",""'LC-2 BOM'!C2:AF1000""),AB$1,FALSE)"),"#N/A")</f>
        <v>#N/A</v>
      </c>
      <c r="AK342" s="40" t="str">
        <f ca="1">IFERROR(__xludf.DUMMYFUNCTION("VLOOKUP($D532,IMPORTRANGE(""1F5N2lheBqU_ssv2fEg7XSiyl0_Jtf24RQubw3IWp7fc"",""'LC-2 BOM'!C2:AF1000""),AB$1,FALSE)"),"#N/A")</f>
        <v>#N/A</v>
      </c>
      <c r="AL342" s="40" t="str">
        <f ca="1">IFERROR(__xludf.DUMMYFUNCTION("VLOOKUP($D532,IMPORTRANGE(""1F5N2lheBqU_ssv2fEg7XSiyl0_Jtf24RQubw3IWp7fc"",""'LC-2 BOM'!C2:AF1000""),AB$1,FALSE)"),"#N/A")</f>
        <v>#N/A</v>
      </c>
      <c r="AM342" s="40" t="str">
        <f ca="1">IFERROR(__xludf.DUMMYFUNCTION("VLOOKUP($D532,IMPORTRANGE(""1F5N2lheBqU_ssv2fEg7XSiyl0_Jtf24RQubw3IWp7fc"",""'LC-2 BOM'!C2:AF1000""),AB$1,FALSE)"),"#N/A")</f>
        <v>#N/A</v>
      </c>
      <c r="AN342" s="40" t="str">
        <f ca="1">IFERROR(__xludf.DUMMYFUNCTION("VLOOKUP($D532,IMPORTRANGE(""1F5N2lheBqU_ssv2fEg7XSiyl0_Jtf24RQubw3IWp7fc"",""'LC-2 BOM'!C2:AF1000""),AB$1,FALSE)"),"#N/A")</f>
        <v>#N/A</v>
      </c>
      <c r="AO342" s="40" t="str">
        <f ca="1">IFERROR(__xludf.DUMMYFUNCTION("VLOOKUP($D532,IMPORTRANGE(""1F5N2lheBqU_ssv2fEg7XSiyl0_Jtf24RQubw3IWp7fc"",""'LC-2 BOM'!C2:AF1000""),AB$1,FALSE)"),"#N/A")</f>
        <v>#N/A</v>
      </c>
      <c r="AP342" s="40" t="str">
        <f ca="1">IFERROR(__xludf.DUMMYFUNCTION("VLOOKUP($D532,IMPORTRANGE(""1F5N2lheBqU_ssv2fEg7XSiyl0_Jtf24RQubw3IWp7fc"",""'LC-2 BOM'!C2:AF1000""),AB$1,FALSE)"),"#N/A")</f>
        <v>#N/A</v>
      </c>
      <c r="AQ342" s="40" t="str">
        <f ca="1">IFERROR(__xludf.DUMMYFUNCTION("VLOOKUP($D532,IMPORTRANGE(""1F5N2lheBqU_ssv2fEg7XSiyl0_Jtf24RQubw3IWp7fc"",""'LC-2 BOM'!C2:AF1000""),AB$1,FALSE)"),"#N/A")</f>
        <v>#N/A</v>
      </c>
      <c r="AR342" s="40" t="str">
        <f ca="1">IFERROR(__xludf.DUMMYFUNCTION("VLOOKUP($D532,IMPORTRANGE(""1F5N2lheBqU_ssv2fEg7XSiyl0_Jtf24RQubw3IWp7fc"",""'LC-2 BOM'!C2:AF1000""),AB$1,FALSE)"),"#N/A")</f>
        <v>#N/A</v>
      </c>
      <c r="AS342" s="40" t="str">
        <f ca="1">IFERROR(__xludf.DUMMYFUNCTION("VLOOKUP($D532,IMPORTRANGE(""1F5N2lheBqU_ssv2fEg7XSiyl0_Jtf24RQubw3IWp7fc"",""'LC-2 BOM'!C2:AF1000""),AB$1,FALSE)"),"#N/A")</f>
        <v>#N/A</v>
      </c>
      <c r="AT342" s="40" t="str">
        <f ca="1">IFERROR(__xludf.DUMMYFUNCTION("VLOOKUP($D532,IMPORTRANGE(""1F5N2lheBqU_ssv2fEg7XSiyl0_Jtf24RQubw3IWp7fc"",""'LC-2 BOM'!C2:AF1000""),AB$1,FALSE)"),"#N/A")</f>
        <v>#N/A</v>
      </c>
      <c r="AU342" s="40" t="str">
        <f ca="1">IFERROR(__xludf.DUMMYFUNCTION("VLOOKUP($D532,IMPORTRANGE(""1F5N2lheBqU_ssv2fEg7XSiyl0_Jtf24RQubw3IWp7fc"",""'LC-2 BOM'!C2:AF1000""),AB$1,FALSE)"),"#N/A")</f>
        <v>#N/A</v>
      </c>
      <c r="AV342" s="40" t="str">
        <f ca="1">IFERROR(__xludf.DUMMYFUNCTION("VLOOKUP($D532,IMPORTRANGE(""1F5N2lheBqU_ssv2fEg7XSiyl0_Jtf24RQubw3IWp7fc"",""'LC-2 BOM'!C2:AF1000""),AB$1,FALSE)"),"#N/A")</f>
        <v>#N/A</v>
      </c>
      <c r="AW342" s="40" t="str">
        <f ca="1">IFERROR(__xludf.DUMMYFUNCTION("VLOOKUP($D532,IMPORTRANGE(""1F5N2lheBqU_ssv2fEg7XSiyl0_Jtf24RQubw3IWp7fc"",""'LC-2 BOM'!C2:AF1000""),AB$1,FALSE)"),"#N/A")</f>
        <v>#N/A</v>
      </c>
      <c r="AX342" s="40" t="str">
        <f ca="1">IFERROR(__xludf.DUMMYFUNCTION("VLOOKUP($D532,IMPORTRANGE(""1F5N2lheBqU_ssv2fEg7XSiyl0_Jtf24RQubw3IWp7fc"",""'LC-2 BOM'!C2:AF1000""),AB$1,FALSE)"),"#N/A")</f>
        <v>#N/A</v>
      </c>
      <c r="AY342" s="40" t="str">
        <f ca="1">IFERROR(__xludf.DUMMYFUNCTION("VLOOKUP($D532,IMPORTRANGE(""1F5N2lheBqU_ssv2fEg7XSiyl0_Jtf24RQubw3IWp7fc"",""'LC-2 BOM'!C2:AF1000""),AB$1,FALSE)"),"#N/A")</f>
        <v>#N/A</v>
      </c>
      <c r="AZ342" s="40" t="str">
        <f ca="1">IFERROR(__xludf.DUMMYFUNCTION("VLOOKUP($D532,IMPORTRANGE(""1F5N2lheBqU_ssv2fEg7XSiyl0_Jtf24RQubw3IWp7fc"",""'LC-2 BOM'!C2:AF1000""),AB$1,FALSE)"),"#N/A")</f>
        <v>#N/A</v>
      </c>
      <c r="BA342" s="40" t="str">
        <f ca="1">IFERROR(__xludf.DUMMYFUNCTION("VLOOKUP($D532,IMPORTRANGE(""1F5N2lheBqU_ssv2fEg7XSiyl0_Jtf24RQubw3IWp7fc"",""'LC-2 BOM'!C2:AF1000""),AB$1,FALSE)"),"#N/A")</f>
        <v>#N/A</v>
      </c>
    </row>
    <row r="343" spans="1:53" ht="14.25">
      <c r="A343" s="119" t="str">
        <f>CONCATENATE(VLOOKUP(E343,Systems,2,FALSE),"-",VLOOKUP(F343,Subsystems,2,FALSE),"-",VLOOKUP(G343,Components,2,FALSE),"-",VLOOKUP(R343,Metrics,2,FALSE),"-",B343)</f>
        <v>WD-FLC-PRS-Ps-513</v>
      </c>
      <c r="B343" s="100">
        <v>513</v>
      </c>
      <c r="C343" s="99" t="s">
        <v>857</v>
      </c>
      <c r="D343" s="104" t="s">
        <v>858</v>
      </c>
      <c r="E343" s="99" t="s">
        <v>818</v>
      </c>
      <c r="F343" s="99" t="s">
        <v>850</v>
      </c>
      <c r="G343" s="99" t="s">
        <v>177</v>
      </c>
      <c r="H343" s="100" t="s">
        <v>147</v>
      </c>
      <c r="I343" s="100" t="str">
        <f>VLOOKUP(L343,InterfaceCards,2,FALSE)</f>
        <v>N2</v>
      </c>
      <c r="J343" s="39" t="str">
        <f>VLOOKUP(I343,'REF - Interface Cards'!$F$2:$G$11,2,FALSE)</f>
        <v>CB3</v>
      </c>
      <c r="K343" s="267">
        <f>VLOOKUP(L343,InterfaceCards,3,FALSE)</f>
        <v>3</v>
      </c>
      <c r="L343" s="99" t="s">
        <v>315</v>
      </c>
      <c r="M343" s="99">
        <v>8</v>
      </c>
      <c r="N343" s="96" t="s">
        <v>98</v>
      </c>
      <c r="O343" s="99" t="s">
        <v>313</v>
      </c>
      <c r="P343" s="99" t="s">
        <v>313</v>
      </c>
      <c r="Q343" s="99" t="s">
        <v>338</v>
      </c>
      <c r="R343" s="119" t="s">
        <v>178</v>
      </c>
      <c r="S343" s="119"/>
      <c r="T343" s="100"/>
      <c r="U343" s="205"/>
      <c r="V343" s="205" t="b">
        <v>0</v>
      </c>
      <c r="W343" s="115" t="str">
        <f>CONCATENATE(L343,":",N343)</f>
        <v>AI4:07</v>
      </c>
      <c r="X343" s="40" t="str">
        <f ca="1">IFERROR(__xludf.DUMMYFUNCTION("VLOOKUP($D119,IMPORTRANGE(""1F5N2lheBqU_ssv2fEg7XSiyl0_Jtf24RQubw3IWp7fc"",""'LC-2 BOM'!C2:AF1000""),X$1,FALSE)"),"05C360")</f>
        <v>05C360</v>
      </c>
      <c r="Y343" s="40" t="str">
        <f ca="1">IFERROR(__xludf.DUMMYFUNCTION("VLOOKUP($D464,IMPORTRANGE(""1F5N2lheBqU_ssv2fEg7XSiyl0_Jtf24RQubw3IWp7fc"",""'LC-2 BOM'!C2:AF900""),Y$1,FALSE)"),"#N/A")</f>
        <v>#N/A</v>
      </c>
      <c r="Z343" s="40" t="str">
        <f ca="1">IFERROR(__xludf.DUMMYFUNCTION("VLOOKUP($D464,IMPORTRANGE(""1F5N2lheBqU_ssv2fEg7XSiyl0_Jtf24RQubw3IWp7fc"",""'LC-2 BOM'!C2:AF900""),Y$1,FALSE)"),"#N/A")</f>
        <v>#N/A</v>
      </c>
      <c r="AA343" s="40" t="str">
        <f ca="1">IFERROR(__xludf.DUMMYFUNCTION("VLOOKUP($D464,IMPORTRANGE(""1F5N2lheBqU_ssv2fEg7XSiyl0_Jtf24RQubw3IWp7fc"",""'LC-2 BOM'!C2:AF900""),Y$1,FALSE)"),"#N/A")</f>
        <v>#N/A</v>
      </c>
      <c r="AB343" s="40" t="str">
        <f ca="1">IFERROR(__xludf.DUMMYFUNCTION("VLOOKUP($D464,IMPORTRANGE(""1F5N2lheBqU_ssv2fEg7XSiyl0_Jtf24RQubw3IWp7fc"",""'LC-2 BOM'!C2:AF1000""),AB$1,FALSE)"),"#N/A")</f>
        <v>#N/A</v>
      </c>
      <c r="AC343" s="40" t="str">
        <f ca="1">IFERROR(__xludf.DUMMYFUNCTION("VLOOKUP($D464,IMPORTRANGE(""1F5N2lheBqU_ssv2fEg7XSiyl0_Jtf24RQubw3IWp7fc"",""'LC-2 BOM'!C2:AF1000""),AB$1,FALSE)"),"#N/A")</f>
        <v>#N/A</v>
      </c>
      <c r="AD343" s="40" t="str">
        <f ca="1">IFERROR(__xludf.DUMMYFUNCTION("VLOOKUP($D464,IMPORTRANGE(""1F5N2lheBqU_ssv2fEg7XSiyl0_Jtf24RQubw3IWp7fc"",""'LC-2 BOM'!C2:AF1000""),AB$1,FALSE)"),"#N/A")</f>
        <v>#N/A</v>
      </c>
      <c r="AE343" s="40" t="str">
        <f ca="1">IFERROR(__xludf.DUMMYFUNCTION("VLOOKUP($D464,IMPORTRANGE(""1F5N2lheBqU_ssv2fEg7XSiyl0_Jtf24RQubw3IWp7fc"",""'LC-2 BOM'!C2:AF1000""),AB$1,FALSE)"),"#N/A")</f>
        <v>#N/A</v>
      </c>
      <c r="AF343" s="40" t="str">
        <f ca="1">IFERROR(__xludf.DUMMYFUNCTION("VLOOKUP($D464,IMPORTRANGE(""1F5N2lheBqU_ssv2fEg7XSiyl0_Jtf24RQubw3IWp7fc"",""'LC-2 BOM'!C2:AF1000""),AB$1,FALSE)"),"#N/A")</f>
        <v>#N/A</v>
      </c>
      <c r="AG343" s="40" t="str">
        <f ca="1">IFERROR(__xludf.DUMMYFUNCTION("VLOOKUP($D464,IMPORTRANGE(""1F5N2lheBqU_ssv2fEg7XSiyl0_Jtf24RQubw3IWp7fc"",""'LC-2 BOM'!C2:AF1000""),AB$1,FALSE)"),"#N/A")</f>
        <v>#N/A</v>
      </c>
      <c r="AH343" s="40" t="str">
        <f ca="1">IFERROR(__xludf.DUMMYFUNCTION("VLOOKUP($D464,IMPORTRANGE(""1F5N2lheBqU_ssv2fEg7XSiyl0_Jtf24RQubw3IWp7fc"",""'LC-2 BOM'!C2:AF1000""),AB$1,FALSE)"),"#N/A")</f>
        <v>#N/A</v>
      </c>
      <c r="AI343" s="40" t="str">
        <f ca="1">IFERROR(__xludf.DUMMYFUNCTION("VLOOKUP($D464,IMPORTRANGE(""1F5N2lheBqU_ssv2fEg7XSiyl0_Jtf24RQubw3IWp7fc"",""'LC-2 BOM'!C2:AF1000""),AB$1,FALSE)"),"#N/A")</f>
        <v>#N/A</v>
      </c>
      <c r="AJ343" s="40" t="str">
        <f ca="1">IFERROR(__xludf.DUMMYFUNCTION("VLOOKUP($D464,IMPORTRANGE(""1F5N2lheBqU_ssv2fEg7XSiyl0_Jtf24RQubw3IWp7fc"",""'LC-2 BOM'!C2:AF1000""),AB$1,FALSE)"),"#N/A")</f>
        <v>#N/A</v>
      </c>
      <c r="AK343" s="40" t="str">
        <f ca="1">IFERROR(__xludf.DUMMYFUNCTION("VLOOKUP($D464,IMPORTRANGE(""1F5N2lheBqU_ssv2fEg7XSiyl0_Jtf24RQubw3IWp7fc"",""'LC-2 BOM'!C2:AF1000""),AB$1,FALSE)"),"#N/A")</f>
        <v>#N/A</v>
      </c>
      <c r="AL343" s="40" t="str">
        <f ca="1">IFERROR(__xludf.DUMMYFUNCTION("VLOOKUP($D464,IMPORTRANGE(""1F5N2lheBqU_ssv2fEg7XSiyl0_Jtf24RQubw3IWp7fc"",""'LC-2 BOM'!C2:AF1000""),AB$1,FALSE)"),"#N/A")</f>
        <v>#N/A</v>
      </c>
      <c r="AM343" s="40" t="str">
        <f ca="1">IFERROR(__xludf.DUMMYFUNCTION("VLOOKUP($D464,IMPORTRANGE(""1F5N2lheBqU_ssv2fEg7XSiyl0_Jtf24RQubw3IWp7fc"",""'LC-2 BOM'!C2:AF1000""),AB$1,FALSE)"),"#N/A")</f>
        <v>#N/A</v>
      </c>
      <c r="AN343" s="40" t="str">
        <f ca="1">IFERROR(__xludf.DUMMYFUNCTION("VLOOKUP($D464,IMPORTRANGE(""1F5N2lheBqU_ssv2fEg7XSiyl0_Jtf24RQubw3IWp7fc"",""'LC-2 BOM'!C2:AF1000""),AB$1,FALSE)"),"#N/A")</f>
        <v>#N/A</v>
      </c>
      <c r="AO343" s="40" t="str">
        <f ca="1">IFERROR(__xludf.DUMMYFUNCTION("VLOOKUP($D464,IMPORTRANGE(""1F5N2lheBqU_ssv2fEg7XSiyl0_Jtf24RQubw3IWp7fc"",""'LC-2 BOM'!C2:AF1000""),AB$1,FALSE)"),"#N/A")</f>
        <v>#N/A</v>
      </c>
      <c r="AP343" s="40" t="str">
        <f ca="1">IFERROR(__xludf.DUMMYFUNCTION("VLOOKUP($D464,IMPORTRANGE(""1F5N2lheBqU_ssv2fEg7XSiyl0_Jtf24RQubw3IWp7fc"",""'LC-2 BOM'!C2:AF1000""),AB$1,FALSE)"),"#N/A")</f>
        <v>#N/A</v>
      </c>
      <c r="AQ343" s="40" t="str">
        <f ca="1">IFERROR(__xludf.DUMMYFUNCTION("VLOOKUP($D464,IMPORTRANGE(""1F5N2lheBqU_ssv2fEg7XSiyl0_Jtf24RQubw3IWp7fc"",""'LC-2 BOM'!C2:AF1000""),AB$1,FALSE)"),"#N/A")</f>
        <v>#N/A</v>
      </c>
      <c r="AR343" s="40" t="str">
        <f ca="1">IFERROR(__xludf.DUMMYFUNCTION("VLOOKUP($D464,IMPORTRANGE(""1F5N2lheBqU_ssv2fEg7XSiyl0_Jtf24RQubw3IWp7fc"",""'LC-2 BOM'!C2:AF1000""),AB$1,FALSE)"),"#N/A")</f>
        <v>#N/A</v>
      </c>
      <c r="AS343" s="40" t="str">
        <f ca="1">IFERROR(__xludf.DUMMYFUNCTION("VLOOKUP($D464,IMPORTRANGE(""1F5N2lheBqU_ssv2fEg7XSiyl0_Jtf24RQubw3IWp7fc"",""'LC-2 BOM'!C2:AF1000""),AB$1,FALSE)"),"#N/A")</f>
        <v>#N/A</v>
      </c>
      <c r="AT343" s="40" t="str">
        <f ca="1">IFERROR(__xludf.DUMMYFUNCTION("VLOOKUP($D464,IMPORTRANGE(""1F5N2lheBqU_ssv2fEg7XSiyl0_Jtf24RQubw3IWp7fc"",""'LC-2 BOM'!C2:AF1000""),AB$1,FALSE)"),"#N/A")</f>
        <v>#N/A</v>
      </c>
      <c r="AU343" s="40" t="str">
        <f ca="1">IFERROR(__xludf.DUMMYFUNCTION("VLOOKUP($D464,IMPORTRANGE(""1F5N2lheBqU_ssv2fEg7XSiyl0_Jtf24RQubw3IWp7fc"",""'LC-2 BOM'!C2:AF1000""),AB$1,FALSE)"),"#N/A")</f>
        <v>#N/A</v>
      </c>
      <c r="AV343" s="40" t="str">
        <f ca="1">IFERROR(__xludf.DUMMYFUNCTION("VLOOKUP($D464,IMPORTRANGE(""1F5N2lheBqU_ssv2fEg7XSiyl0_Jtf24RQubw3IWp7fc"",""'LC-2 BOM'!C2:AF1000""),AB$1,FALSE)"),"#N/A")</f>
        <v>#N/A</v>
      </c>
      <c r="AW343" s="40" t="str">
        <f ca="1">IFERROR(__xludf.DUMMYFUNCTION("VLOOKUP($D464,IMPORTRANGE(""1F5N2lheBqU_ssv2fEg7XSiyl0_Jtf24RQubw3IWp7fc"",""'LC-2 BOM'!C2:AF1000""),AB$1,FALSE)"),"#N/A")</f>
        <v>#N/A</v>
      </c>
      <c r="AX343" s="40" t="str">
        <f ca="1">IFERROR(__xludf.DUMMYFUNCTION("VLOOKUP($D464,IMPORTRANGE(""1F5N2lheBqU_ssv2fEg7XSiyl0_Jtf24RQubw3IWp7fc"",""'LC-2 BOM'!C2:AF1000""),AB$1,FALSE)"),"#N/A")</f>
        <v>#N/A</v>
      </c>
      <c r="AY343" s="40" t="str">
        <f ca="1">IFERROR(__xludf.DUMMYFUNCTION("VLOOKUP($D464,IMPORTRANGE(""1F5N2lheBqU_ssv2fEg7XSiyl0_Jtf24RQubw3IWp7fc"",""'LC-2 BOM'!C2:AF1000""),AB$1,FALSE)"),"#N/A")</f>
        <v>#N/A</v>
      </c>
      <c r="AZ343" s="40" t="str">
        <f ca="1">IFERROR(__xludf.DUMMYFUNCTION("VLOOKUP($D464,IMPORTRANGE(""1F5N2lheBqU_ssv2fEg7XSiyl0_Jtf24RQubw3IWp7fc"",""'LC-2 BOM'!C2:AF1000""),AB$1,FALSE)"),"#N/A")</f>
        <v>#N/A</v>
      </c>
      <c r="BA343" s="40" t="str">
        <f ca="1">IFERROR(__xludf.DUMMYFUNCTION("VLOOKUP($D464,IMPORTRANGE(""1F5N2lheBqU_ssv2fEg7XSiyl0_Jtf24RQubw3IWp7fc"",""'LC-2 BOM'!C2:AF1000""),AB$1,FALSE)"),"#N/A")</f>
        <v>#N/A</v>
      </c>
    </row>
    <row r="344" spans="1:53" ht="14.25">
      <c r="A344" s="119" t="str">
        <f>CONCATENATE(VLOOKUP(E344,Systems,2,FALSE),"-",VLOOKUP(F344,Subsystems,2,FALSE),"-",VLOOKUP(G344,Components,2,FALSE),"-",VLOOKUP(R344,Metrics,2,FALSE),"-",B344)</f>
        <v>WD-FLC-PRS-Ps-514</v>
      </c>
      <c r="B344" s="100">
        <v>514</v>
      </c>
      <c r="C344" s="99" t="s">
        <v>859</v>
      </c>
      <c r="D344" s="104" t="s">
        <v>860</v>
      </c>
      <c r="E344" s="99" t="s">
        <v>818</v>
      </c>
      <c r="F344" s="99" t="s">
        <v>850</v>
      </c>
      <c r="G344" s="99" t="s">
        <v>177</v>
      </c>
      <c r="H344" s="100" t="s">
        <v>147</v>
      </c>
      <c r="I344" s="100" t="str">
        <f>VLOOKUP(L344,InterfaceCards,2,FALSE)</f>
        <v>N2</v>
      </c>
      <c r="J344" s="39" t="str">
        <f>VLOOKUP(I344,'REF - Interface Cards'!$F$2:$G$11,2,FALSE)</f>
        <v>CB3</v>
      </c>
      <c r="K344" s="267">
        <f>VLOOKUP(L344,InterfaceCards,3,FALSE)</f>
        <v>3</v>
      </c>
      <c r="L344" s="99" t="s">
        <v>315</v>
      </c>
      <c r="M344" s="99">
        <v>11</v>
      </c>
      <c r="N344" s="96" t="s">
        <v>133</v>
      </c>
      <c r="O344" s="99" t="s">
        <v>313</v>
      </c>
      <c r="P344" s="99" t="s">
        <v>313</v>
      </c>
      <c r="Q344" s="99" t="s">
        <v>338</v>
      </c>
      <c r="R344" s="119" t="s">
        <v>178</v>
      </c>
      <c r="S344" s="119"/>
      <c r="T344" s="100"/>
      <c r="U344" s="205"/>
      <c r="V344" s="205" t="b">
        <v>0</v>
      </c>
      <c r="W344" s="115" t="str">
        <f>CONCATENATE(L344,":",N344)</f>
        <v>AI4:08</v>
      </c>
      <c r="X344" s="40" t="str">
        <f ca="1">IFERROR(__xludf.DUMMYFUNCTION("VLOOKUP($D119,IMPORTRANGE(""1F5N2lheBqU_ssv2fEg7XSiyl0_Jtf24RQubw3IWp7fc"",""'LC-2 BOM'!C2:AF1000""),X$1,FALSE)"),"05C360")</f>
        <v>05C360</v>
      </c>
      <c r="Y344" s="40" t="str">
        <f ca="1">IFERROR(__xludf.DUMMYFUNCTION("VLOOKUP($D465,IMPORTRANGE(""1zGeY54V42y3h6ga3LEauokEcjIAfHuNXKCYKLfLWtMI"",""'LC-2 BOM'!C2:AF900""),Y$1,FALSE)"),"#N/A")</f>
        <v>#N/A</v>
      </c>
      <c r="Z344" s="40" t="str">
        <f ca="1">IFERROR(__xludf.DUMMYFUNCTION("VLOOKUP($D465,IMPORTRANGE(""1zGeY54V42y3h6ga3LEauokEcjIAfHuNXKCYKLfLWtMI"",""'LC-2 BOM'!C2:AF900""),Y$1,FALSE)"),"#N/A")</f>
        <v>#N/A</v>
      </c>
      <c r="AA344" s="40" t="str">
        <f ca="1">IFERROR(__xludf.DUMMYFUNCTION("VLOOKUP($D465,IMPORTRANGE(""1zGeY54V42y3h6ga3LEauokEcjIAfHuNXKCYKLfLWtMI"",""'LC-2 BOM'!C2:AF900""),Y$1,FALSE)"),"#N/A")</f>
        <v>#N/A</v>
      </c>
      <c r="AB344" s="40" t="str">
        <f ca="1">IFERROR(__xludf.DUMMYFUNCTION("VLOOKUP($D465,IMPORTRANGE(""1F5N2lheBqU_ssv2fEg7XSiyl0_Jtf24RQubw3IWp7fc"",""'LC-2 BOM'!C2:AF1000""),AB$1,FALSE)"),"#N/A")</f>
        <v>#N/A</v>
      </c>
      <c r="AC344" s="40" t="str">
        <f ca="1">IFERROR(__xludf.DUMMYFUNCTION("VLOOKUP($D465,IMPORTRANGE(""1F5N2lheBqU_ssv2fEg7XSiyl0_Jtf24RQubw3IWp7fc"",""'LC-2 BOM'!C2:AF1000""),AB$1,FALSE)"),"#N/A")</f>
        <v>#N/A</v>
      </c>
      <c r="AD344" s="40" t="str">
        <f ca="1">IFERROR(__xludf.DUMMYFUNCTION("VLOOKUP($D465,IMPORTRANGE(""1F5N2lheBqU_ssv2fEg7XSiyl0_Jtf24RQubw3IWp7fc"",""'LC-2 BOM'!C2:AF1000""),AB$1,FALSE)"),"#N/A")</f>
        <v>#N/A</v>
      </c>
      <c r="AE344" s="40" t="str">
        <f ca="1">IFERROR(__xludf.DUMMYFUNCTION("VLOOKUP($D465,IMPORTRANGE(""1F5N2lheBqU_ssv2fEg7XSiyl0_Jtf24RQubw3IWp7fc"",""'LC-2 BOM'!C2:AF1000""),AB$1,FALSE)"),"#N/A")</f>
        <v>#N/A</v>
      </c>
      <c r="AF344" s="40" t="str">
        <f ca="1">IFERROR(__xludf.DUMMYFUNCTION("VLOOKUP($D465,IMPORTRANGE(""1F5N2lheBqU_ssv2fEg7XSiyl0_Jtf24RQubw3IWp7fc"",""'LC-2 BOM'!C2:AF1000""),AB$1,FALSE)"),"#N/A")</f>
        <v>#N/A</v>
      </c>
      <c r="AG344" s="40" t="str">
        <f ca="1">IFERROR(__xludf.DUMMYFUNCTION("VLOOKUP($D465,IMPORTRANGE(""1F5N2lheBqU_ssv2fEg7XSiyl0_Jtf24RQubw3IWp7fc"",""'LC-2 BOM'!C2:AF1000""),AB$1,FALSE)"),"#N/A")</f>
        <v>#N/A</v>
      </c>
      <c r="AH344" s="40" t="str">
        <f ca="1">IFERROR(__xludf.DUMMYFUNCTION("VLOOKUP($D465,IMPORTRANGE(""1F5N2lheBqU_ssv2fEg7XSiyl0_Jtf24RQubw3IWp7fc"",""'LC-2 BOM'!C2:AF1000""),AB$1,FALSE)"),"#N/A")</f>
        <v>#N/A</v>
      </c>
      <c r="AI344" s="40" t="str">
        <f ca="1">IFERROR(__xludf.DUMMYFUNCTION("VLOOKUP($D465,IMPORTRANGE(""1F5N2lheBqU_ssv2fEg7XSiyl0_Jtf24RQubw3IWp7fc"",""'LC-2 BOM'!C2:AF1000""),AB$1,FALSE)"),"#N/A")</f>
        <v>#N/A</v>
      </c>
      <c r="AJ344" s="40" t="str">
        <f ca="1">IFERROR(__xludf.DUMMYFUNCTION("VLOOKUP($D465,IMPORTRANGE(""1F5N2lheBqU_ssv2fEg7XSiyl0_Jtf24RQubw3IWp7fc"",""'LC-2 BOM'!C2:AF1000""),AB$1,FALSE)"),"#N/A")</f>
        <v>#N/A</v>
      </c>
      <c r="AK344" s="40" t="str">
        <f ca="1">IFERROR(__xludf.DUMMYFUNCTION("VLOOKUP($D465,IMPORTRANGE(""1F5N2lheBqU_ssv2fEg7XSiyl0_Jtf24RQubw3IWp7fc"",""'LC-2 BOM'!C2:AF1000""),AB$1,FALSE)"),"#N/A")</f>
        <v>#N/A</v>
      </c>
      <c r="AL344" s="40" t="str">
        <f ca="1">IFERROR(__xludf.DUMMYFUNCTION("VLOOKUP($D465,IMPORTRANGE(""1F5N2lheBqU_ssv2fEg7XSiyl0_Jtf24RQubw3IWp7fc"",""'LC-2 BOM'!C2:AF1000""),AB$1,FALSE)"),"#N/A")</f>
        <v>#N/A</v>
      </c>
      <c r="AM344" s="40" t="str">
        <f ca="1">IFERROR(__xludf.DUMMYFUNCTION("VLOOKUP($D465,IMPORTRANGE(""1F5N2lheBqU_ssv2fEg7XSiyl0_Jtf24RQubw3IWp7fc"",""'LC-2 BOM'!C2:AF1000""),AB$1,FALSE)"),"#N/A")</f>
        <v>#N/A</v>
      </c>
      <c r="AN344" s="40" t="str">
        <f ca="1">IFERROR(__xludf.DUMMYFUNCTION("VLOOKUP($D465,IMPORTRANGE(""1F5N2lheBqU_ssv2fEg7XSiyl0_Jtf24RQubw3IWp7fc"",""'LC-2 BOM'!C2:AF1000""),AB$1,FALSE)"),"#N/A")</f>
        <v>#N/A</v>
      </c>
      <c r="AO344" s="40" t="str">
        <f ca="1">IFERROR(__xludf.DUMMYFUNCTION("VLOOKUP($D465,IMPORTRANGE(""1F5N2lheBqU_ssv2fEg7XSiyl0_Jtf24RQubw3IWp7fc"",""'LC-2 BOM'!C2:AF1000""),AB$1,FALSE)"),"#N/A")</f>
        <v>#N/A</v>
      </c>
      <c r="AP344" s="40" t="str">
        <f ca="1">IFERROR(__xludf.DUMMYFUNCTION("VLOOKUP($D465,IMPORTRANGE(""1F5N2lheBqU_ssv2fEg7XSiyl0_Jtf24RQubw3IWp7fc"",""'LC-2 BOM'!C2:AF1000""),AB$1,FALSE)"),"#N/A")</f>
        <v>#N/A</v>
      </c>
      <c r="AQ344" s="40" t="str">
        <f ca="1">IFERROR(__xludf.DUMMYFUNCTION("VLOOKUP($D465,IMPORTRANGE(""1F5N2lheBqU_ssv2fEg7XSiyl0_Jtf24RQubw3IWp7fc"",""'LC-2 BOM'!C2:AF1000""),AB$1,FALSE)"),"#N/A")</f>
        <v>#N/A</v>
      </c>
      <c r="AR344" s="40" t="str">
        <f ca="1">IFERROR(__xludf.DUMMYFUNCTION("VLOOKUP($D465,IMPORTRANGE(""1F5N2lheBqU_ssv2fEg7XSiyl0_Jtf24RQubw3IWp7fc"",""'LC-2 BOM'!C2:AF1000""),AB$1,FALSE)"),"#N/A")</f>
        <v>#N/A</v>
      </c>
      <c r="AS344" s="40" t="str">
        <f ca="1">IFERROR(__xludf.DUMMYFUNCTION("VLOOKUP($D465,IMPORTRANGE(""1F5N2lheBqU_ssv2fEg7XSiyl0_Jtf24RQubw3IWp7fc"",""'LC-2 BOM'!C2:AF1000""),AB$1,FALSE)"),"#N/A")</f>
        <v>#N/A</v>
      </c>
      <c r="AT344" s="40" t="str">
        <f ca="1">IFERROR(__xludf.DUMMYFUNCTION("VLOOKUP($D465,IMPORTRANGE(""1F5N2lheBqU_ssv2fEg7XSiyl0_Jtf24RQubw3IWp7fc"",""'LC-2 BOM'!C2:AF1000""),AB$1,FALSE)"),"#N/A")</f>
        <v>#N/A</v>
      </c>
      <c r="AU344" s="40" t="str">
        <f ca="1">IFERROR(__xludf.DUMMYFUNCTION("VLOOKUP($D465,IMPORTRANGE(""1F5N2lheBqU_ssv2fEg7XSiyl0_Jtf24RQubw3IWp7fc"",""'LC-2 BOM'!C2:AF1000""),AB$1,FALSE)"),"#N/A")</f>
        <v>#N/A</v>
      </c>
      <c r="AV344" s="40" t="str">
        <f ca="1">IFERROR(__xludf.DUMMYFUNCTION("VLOOKUP($D465,IMPORTRANGE(""1F5N2lheBqU_ssv2fEg7XSiyl0_Jtf24RQubw3IWp7fc"",""'LC-2 BOM'!C2:AF1000""),AB$1,FALSE)"),"#N/A")</f>
        <v>#N/A</v>
      </c>
      <c r="AW344" s="40" t="str">
        <f ca="1">IFERROR(__xludf.DUMMYFUNCTION("VLOOKUP($D465,IMPORTRANGE(""1F5N2lheBqU_ssv2fEg7XSiyl0_Jtf24RQubw3IWp7fc"",""'LC-2 BOM'!C2:AF1000""),AB$1,FALSE)"),"#N/A")</f>
        <v>#N/A</v>
      </c>
      <c r="AX344" s="40" t="str">
        <f ca="1">IFERROR(__xludf.DUMMYFUNCTION("VLOOKUP($D465,IMPORTRANGE(""1F5N2lheBqU_ssv2fEg7XSiyl0_Jtf24RQubw3IWp7fc"",""'LC-2 BOM'!C2:AF1000""),AB$1,FALSE)"),"#N/A")</f>
        <v>#N/A</v>
      </c>
      <c r="AY344" s="40" t="str">
        <f ca="1">IFERROR(__xludf.DUMMYFUNCTION("VLOOKUP($D465,IMPORTRANGE(""1F5N2lheBqU_ssv2fEg7XSiyl0_Jtf24RQubw3IWp7fc"",""'LC-2 BOM'!C2:AF1000""),AB$1,FALSE)"),"#N/A")</f>
        <v>#N/A</v>
      </c>
      <c r="AZ344" s="40" t="str">
        <f ca="1">IFERROR(__xludf.DUMMYFUNCTION("VLOOKUP($D465,IMPORTRANGE(""1F5N2lheBqU_ssv2fEg7XSiyl0_Jtf24RQubw3IWp7fc"",""'LC-2 BOM'!C2:AF1000""),AB$1,FALSE)"),"#N/A")</f>
        <v>#N/A</v>
      </c>
      <c r="BA344" s="40" t="str">
        <f ca="1">IFERROR(__xludf.DUMMYFUNCTION("VLOOKUP($D465,IMPORTRANGE(""1F5N2lheBqU_ssv2fEg7XSiyl0_Jtf24RQubw3IWp7fc"",""'LC-2 BOM'!C2:AF1000""),AB$1,FALSE)"),"#N/A")</f>
        <v>#N/A</v>
      </c>
    </row>
    <row r="345" spans="1:53" ht="14.25">
      <c r="A345" s="186" t="str">
        <f>CONCATENATE(VLOOKUP(E345,Systems,2,FALSE),"-",VLOOKUP(F345,Subsystems,2,FALSE),"-",VLOOKUP(G345,Components,2,FALSE),"-",VLOOKUP(R345,Metrics,2,FALSE),"-",B345)</f>
        <v>HYD-LFT-LE-Px-162</v>
      </c>
      <c r="B345" s="274">
        <v>162</v>
      </c>
      <c r="C345" s="134" t="s">
        <v>861</v>
      </c>
      <c r="D345" s="134" t="s">
        <v>18</v>
      </c>
      <c r="E345" s="134" t="s">
        <v>715</v>
      </c>
      <c r="F345" s="134" t="s">
        <v>716</v>
      </c>
      <c r="G345" s="134" t="s">
        <v>862</v>
      </c>
      <c r="H345" s="274" t="s">
        <v>147</v>
      </c>
      <c r="I345" s="274" t="str">
        <f>VLOOKUP(L345,InterfaceCards,2,FALSE)</f>
        <v>N3</v>
      </c>
      <c r="J345" s="39" t="str">
        <f>VLOOKUP(I345,'REF - Interface Cards'!$F$2:$G$11,2,FALSE)</f>
        <v>CB4</v>
      </c>
      <c r="K345" s="274">
        <f>VLOOKUP(L345,InterfaceCards,3,FALSE)</f>
        <v>2</v>
      </c>
      <c r="L345" s="134" t="s">
        <v>785</v>
      </c>
      <c r="M345" s="280">
        <v>2</v>
      </c>
      <c r="N345" s="196" t="s">
        <v>104</v>
      </c>
      <c r="O345" s="274" t="s">
        <v>247</v>
      </c>
      <c r="P345" s="274"/>
      <c r="Q345" s="274" t="s">
        <v>521</v>
      </c>
      <c r="R345" s="277" t="s">
        <v>863</v>
      </c>
      <c r="S345" s="186" t="s">
        <v>864</v>
      </c>
      <c r="T345" s="274"/>
      <c r="U345" s="82"/>
      <c r="V345" s="82" t="b">
        <v>0</v>
      </c>
      <c r="W345" s="115" t="str">
        <f>CONCATENATE(L345,":",N345)</f>
        <v>AI5:01</v>
      </c>
      <c r="X345" s="40" t="str">
        <f ca="1">IFERROR(__xludf.DUMMYFUNCTION("VLOOKUP($D475,IMPORTRANGE(""1F5N2lheBqU_ssv2fEg7XSiyl0_Jtf24RQubw3IWp7fc"",""'LC-2 BOM'!C2:AF1000""),X$1,FALSE)"),"04C706")</f>
        <v>04C706</v>
      </c>
      <c r="Y345" s="40" t="str">
        <f ca="1">IFERROR(__xludf.DUMMYFUNCTION("VLOOKUP($D523,IMPORTRANGE(""1F5N2lheBqU_ssv2fEg7XSiyl0_Jtf24RQubw3IWp7fc"",""'LC-2 BOM'!C2:AF900""),Y$1,FALSE)"),"#N/A")</f>
        <v>#N/A</v>
      </c>
      <c r="Z345" s="40" t="str">
        <f ca="1">IFERROR(__xludf.DUMMYFUNCTION("VLOOKUP($D523,IMPORTRANGE(""1F5N2lheBqU_ssv2fEg7XSiyl0_Jtf24RQubw3IWp7fc"",""'LC-2 BOM'!C2:AF900""),Y$1,FALSE)"),"#N/A")</f>
        <v>#N/A</v>
      </c>
      <c r="AA345" s="40" t="str">
        <f ca="1">IFERROR(__xludf.DUMMYFUNCTION("VLOOKUP($D523,IMPORTRANGE(""1F5N2lheBqU_ssv2fEg7XSiyl0_Jtf24RQubw3IWp7fc"",""'LC-2 BOM'!C2:AF900""),Y$1,FALSE)"),"#N/A")</f>
        <v>#N/A</v>
      </c>
      <c r="AB345" s="40" t="str">
        <f ca="1">IFERROR(__xludf.DUMMYFUNCTION("VLOOKUP($D523,IMPORTRANGE(""1F5N2lheBqU_ssv2fEg7XSiyl0_Jtf24RQubw3IWp7fc"",""'LC-2 BOM'!C2:AF1000""),AB$1,FALSE)"),"#N/A")</f>
        <v>#N/A</v>
      </c>
      <c r="AC345" s="40" t="str">
        <f ca="1">IFERROR(__xludf.DUMMYFUNCTION("VLOOKUP($D523,IMPORTRANGE(""1F5N2lheBqU_ssv2fEg7XSiyl0_Jtf24RQubw3IWp7fc"",""'LC-2 BOM'!C2:AF1000""),AB$1,FALSE)"),"#N/A")</f>
        <v>#N/A</v>
      </c>
      <c r="AD345" s="40" t="str">
        <f ca="1">IFERROR(__xludf.DUMMYFUNCTION("VLOOKUP($D523,IMPORTRANGE(""1F5N2lheBqU_ssv2fEg7XSiyl0_Jtf24RQubw3IWp7fc"",""'LC-2 BOM'!C2:AF1000""),AB$1,FALSE)"),"#N/A")</f>
        <v>#N/A</v>
      </c>
      <c r="AE345" s="40" t="str">
        <f ca="1">IFERROR(__xludf.DUMMYFUNCTION("VLOOKUP($D523,IMPORTRANGE(""1F5N2lheBqU_ssv2fEg7XSiyl0_Jtf24RQubw3IWp7fc"",""'LC-2 BOM'!C2:AF1000""),AB$1,FALSE)"),"#N/A")</f>
        <v>#N/A</v>
      </c>
      <c r="AF345" s="40" t="str">
        <f ca="1">IFERROR(__xludf.DUMMYFUNCTION("VLOOKUP($D523,IMPORTRANGE(""1F5N2lheBqU_ssv2fEg7XSiyl0_Jtf24RQubw3IWp7fc"",""'LC-2 BOM'!C2:AF1000""),AB$1,FALSE)"),"#N/A")</f>
        <v>#N/A</v>
      </c>
      <c r="AG345" s="40" t="str">
        <f ca="1">IFERROR(__xludf.DUMMYFUNCTION("VLOOKUP($D523,IMPORTRANGE(""1F5N2lheBqU_ssv2fEg7XSiyl0_Jtf24RQubw3IWp7fc"",""'LC-2 BOM'!C2:AF1000""),AB$1,FALSE)"),"#N/A")</f>
        <v>#N/A</v>
      </c>
      <c r="AH345" s="40" t="str">
        <f ca="1">IFERROR(__xludf.DUMMYFUNCTION("VLOOKUP($D523,IMPORTRANGE(""1F5N2lheBqU_ssv2fEg7XSiyl0_Jtf24RQubw3IWp7fc"",""'LC-2 BOM'!C2:AF1000""),AB$1,FALSE)"),"#N/A")</f>
        <v>#N/A</v>
      </c>
      <c r="AI345" s="40" t="str">
        <f ca="1">IFERROR(__xludf.DUMMYFUNCTION("VLOOKUP($D523,IMPORTRANGE(""1F5N2lheBqU_ssv2fEg7XSiyl0_Jtf24RQubw3IWp7fc"",""'LC-2 BOM'!C2:AF1000""),AB$1,FALSE)"),"#N/A")</f>
        <v>#N/A</v>
      </c>
      <c r="AJ345" s="40" t="str">
        <f ca="1">IFERROR(__xludf.DUMMYFUNCTION("VLOOKUP($D523,IMPORTRANGE(""1F5N2lheBqU_ssv2fEg7XSiyl0_Jtf24RQubw3IWp7fc"",""'LC-2 BOM'!C2:AF1000""),AB$1,FALSE)"),"#N/A")</f>
        <v>#N/A</v>
      </c>
      <c r="AK345" s="40" t="str">
        <f ca="1">IFERROR(__xludf.DUMMYFUNCTION("VLOOKUP($D523,IMPORTRANGE(""1F5N2lheBqU_ssv2fEg7XSiyl0_Jtf24RQubw3IWp7fc"",""'LC-2 BOM'!C2:AF1000""),AB$1,FALSE)"),"#N/A")</f>
        <v>#N/A</v>
      </c>
      <c r="AL345" s="40" t="str">
        <f ca="1">IFERROR(__xludf.DUMMYFUNCTION("VLOOKUP($D523,IMPORTRANGE(""1F5N2lheBqU_ssv2fEg7XSiyl0_Jtf24RQubw3IWp7fc"",""'LC-2 BOM'!C2:AF1000""),AB$1,FALSE)"),"#N/A")</f>
        <v>#N/A</v>
      </c>
      <c r="AM345" s="40" t="str">
        <f ca="1">IFERROR(__xludf.DUMMYFUNCTION("VLOOKUP($D523,IMPORTRANGE(""1F5N2lheBqU_ssv2fEg7XSiyl0_Jtf24RQubw3IWp7fc"",""'LC-2 BOM'!C2:AF1000""),AB$1,FALSE)"),"#N/A")</f>
        <v>#N/A</v>
      </c>
      <c r="AN345" s="40" t="str">
        <f ca="1">IFERROR(__xludf.DUMMYFUNCTION("VLOOKUP($D523,IMPORTRANGE(""1F5N2lheBqU_ssv2fEg7XSiyl0_Jtf24RQubw3IWp7fc"",""'LC-2 BOM'!C2:AF1000""),AB$1,FALSE)"),"#N/A")</f>
        <v>#N/A</v>
      </c>
      <c r="AO345" s="40" t="str">
        <f ca="1">IFERROR(__xludf.DUMMYFUNCTION("VLOOKUP($D523,IMPORTRANGE(""1F5N2lheBqU_ssv2fEg7XSiyl0_Jtf24RQubw3IWp7fc"",""'LC-2 BOM'!C2:AF1000""),AB$1,FALSE)"),"#N/A")</f>
        <v>#N/A</v>
      </c>
      <c r="AP345" s="40" t="str">
        <f ca="1">IFERROR(__xludf.DUMMYFUNCTION("VLOOKUP($D523,IMPORTRANGE(""1F5N2lheBqU_ssv2fEg7XSiyl0_Jtf24RQubw3IWp7fc"",""'LC-2 BOM'!C2:AF1000""),AB$1,FALSE)"),"#N/A")</f>
        <v>#N/A</v>
      </c>
      <c r="AQ345" s="40" t="str">
        <f ca="1">IFERROR(__xludf.DUMMYFUNCTION("VLOOKUP($D523,IMPORTRANGE(""1F5N2lheBqU_ssv2fEg7XSiyl0_Jtf24RQubw3IWp7fc"",""'LC-2 BOM'!C2:AF1000""),AB$1,FALSE)"),"#N/A")</f>
        <v>#N/A</v>
      </c>
      <c r="AR345" s="40" t="str">
        <f ca="1">IFERROR(__xludf.DUMMYFUNCTION("VLOOKUP($D523,IMPORTRANGE(""1F5N2lheBqU_ssv2fEg7XSiyl0_Jtf24RQubw3IWp7fc"",""'LC-2 BOM'!C2:AF1000""),AB$1,FALSE)"),"#N/A")</f>
        <v>#N/A</v>
      </c>
      <c r="AS345" s="40" t="str">
        <f ca="1">IFERROR(__xludf.DUMMYFUNCTION("VLOOKUP($D523,IMPORTRANGE(""1F5N2lheBqU_ssv2fEg7XSiyl0_Jtf24RQubw3IWp7fc"",""'LC-2 BOM'!C2:AF1000""),AB$1,FALSE)"),"#N/A")</f>
        <v>#N/A</v>
      </c>
      <c r="AT345" s="40" t="str">
        <f ca="1">IFERROR(__xludf.DUMMYFUNCTION("VLOOKUP($D523,IMPORTRANGE(""1F5N2lheBqU_ssv2fEg7XSiyl0_Jtf24RQubw3IWp7fc"",""'LC-2 BOM'!C2:AF1000""),AB$1,FALSE)"),"#N/A")</f>
        <v>#N/A</v>
      </c>
      <c r="AU345" s="40" t="str">
        <f ca="1">IFERROR(__xludf.DUMMYFUNCTION("VLOOKUP($D523,IMPORTRANGE(""1F5N2lheBqU_ssv2fEg7XSiyl0_Jtf24RQubw3IWp7fc"",""'LC-2 BOM'!C2:AF1000""),AB$1,FALSE)"),"#N/A")</f>
        <v>#N/A</v>
      </c>
      <c r="AV345" s="40" t="str">
        <f ca="1">IFERROR(__xludf.DUMMYFUNCTION("VLOOKUP($D523,IMPORTRANGE(""1F5N2lheBqU_ssv2fEg7XSiyl0_Jtf24RQubw3IWp7fc"",""'LC-2 BOM'!C2:AF1000""),AB$1,FALSE)"),"#N/A")</f>
        <v>#N/A</v>
      </c>
      <c r="AW345" s="40" t="str">
        <f ca="1">IFERROR(__xludf.DUMMYFUNCTION("VLOOKUP($D523,IMPORTRANGE(""1F5N2lheBqU_ssv2fEg7XSiyl0_Jtf24RQubw3IWp7fc"",""'LC-2 BOM'!C2:AF1000""),AB$1,FALSE)"),"#N/A")</f>
        <v>#N/A</v>
      </c>
      <c r="AX345" s="40" t="str">
        <f ca="1">IFERROR(__xludf.DUMMYFUNCTION("VLOOKUP($D523,IMPORTRANGE(""1F5N2lheBqU_ssv2fEg7XSiyl0_Jtf24RQubw3IWp7fc"",""'LC-2 BOM'!C2:AF1000""),AB$1,FALSE)"),"#N/A")</f>
        <v>#N/A</v>
      </c>
      <c r="AY345" s="40" t="str">
        <f ca="1">IFERROR(__xludf.DUMMYFUNCTION("VLOOKUP($D523,IMPORTRANGE(""1F5N2lheBqU_ssv2fEg7XSiyl0_Jtf24RQubw3IWp7fc"",""'LC-2 BOM'!C2:AF1000""),AB$1,FALSE)"),"#N/A")</f>
        <v>#N/A</v>
      </c>
      <c r="AZ345" s="40" t="str">
        <f ca="1">IFERROR(__xludf.DUMMYFUNCTION("VLOOKUP($D523,IMPORTRANGE(""1F5N2lheBqU_ssv2fEg7XSiyl0_Jtf24RQubw3IWp7fc"",""'LC-2 BOM'!C2:AF1000""),AB$1,FALSE)"),"#N/A")</f>
        <v>#N/A</v>
      </c>
      <c r="BA345" s="40" t="str">
        <f ca="1">IFERROR(__xludf.DUMMYFUNCTION("VLOOKUP($D523,IMPORTRANGE(""1F5N2lheBqU_ssv2fEg7XSiyl0_Jtf24RQubw3IWp7fc"",""'LC-2 BOM'!C2:AF1000""),AB$1,FALSE)"),"#N/A")</f>
        <v>#N/A</v>
      </c>
    </row>
    <row r="346" spans="1:53" ht="14.25">
      <c r="A346" s="186" t="str">
        <f>CONCATENATE(VLOOKUP(E346,Systems,2,FALSE),"-",VLOOKUP(F346,Subsystems,2,FALSE),"-",VLOOKUP(G346,Components,2,FALSE),"-",VLOOKUP(R346,Metrics,2,FALSE),"-",B346)</f>
        <v>HYD-LFT-LE-Px-161</v>
      </c>
      <c r="B346" s="274">
        <v>161</v>
      </c>
      <c r="C346" s="134" t="s">
        <v>865</v>
      </c>
      <c r="D346" s="134" t="s">
        <v>21</v>
      </c>
      <c r="E346" s="134" t="s">
        <v>715</v>
      </c>
      <c r="F346" s="134" t="s">
        <v>716</v>
      </c>
      <c r="G346" s="134" t="s">
        <v>862</v>
      </c>
      <c r="H346" s="274" t="s">
        <v>147</v>
      </c>
      <c r="I346" s="274" t="str">
        <f>VLOOKUP(L346,InterfaceCards,2,FALSE)</f>
        <v>N3</v>
      </c>
      <c r="J346" s="39" t="str">
        <f>VLOOKUP(I346,'REF - Interface Cards'!$F$2:$G$11,2,FALSE)</f>
        <v>CB4</v>
      </c>
      <c r="K346" s="274">
        <f>VLOOKUP(L346,InterfaceCards,3,FALSE)</f>
        <v>2</v>
      </c>
      <c r="L346" s="134" t="s">
        <v>785</v>
      </c>
      <c r="M346" s="280">
        <v>1</v>
      </c>
      <c r="N346" s="196" t="s">
        <v>91</v>
      </c>
      <c r="O346" s="274" t="s">
        <v>247</v>
      </c>
      <c r="P346" s="274"/>
      <c r="Q346" s="274" t="s">
        <v>521</v>
      </c>
      <c r="R346" s="277" t="s">
        <v>863</v>
      </c>
      <c r="S346" s="186" t="s">
        <v>864</v>
      </c>
      <c r="T346" s="274"/>
      <c r="U346" s="82"/>
      <c r="V346" s="82" t="b">
        <v>0</v>
      </c>
      <c r="W346" s="115" t="str">
        <f>CONCATENATE(L346,":",N346)</f>
        <v>AI5:00</v>
      </c>
      <c r="X346" s="40" t="str">
        <f ca="1">IFERROR(__xludf.DUMMYFUNCTION("VLOOKUP($D475,IMPORTRANGE(""1F5N2lheBqU_ssv2fEg7XSiyl0_Jtf24RQubw3IWp7fc"",""'LC-2 BOM'!C2:AF1000""),X$1,FALSE)"),"04C706")</f>
        <v>04C706</v>
      </c>
      <c r="Y346" s="40" t="str">
        <f ca="1">IFERROR(__xludf.DUMMYFUNCTION("VLOOKUP($D522,IMPORTRANGE(""1F5N2lheBqU_ssv2fEg7XSiyl0_Jtf24RQubw3IWp7fc"",""'LC-2 BOM'!C2:AF900""),Y$1,FALSE)"),"#N/A")</f>
        <v>#N/A</v>
      </c>
      <c r="Z346" s="40" t="str">
        <f ca="1">IFERROR(__xludf.DUMMYFUNCTION("VLOOKUP($D522,IMPORTRANGE(""1F5N2lheBqU_ssv2fEg7XSiyl0_Jtf24RQubw3IWp7fc"",""'LC-2 BOM'!C2:AF900""),Y$1,FALSE)"),"#N/A")</f>
        <v>#N/A</v>
      </c>
      <c r="AA346" s="40" t="str">
        <f ca="1">IFERROR(__xludf.DUMMYFUNCTION("VLOOKUP($D522,IMPORTRANGE(""1F5N2lheBqU_ssv2fEg7XSiyl0_Jtf24RQubw3IWp7fc"",""'LC-2 BOM'!C2:AF900""),Y$1,FALSE)"),"#N/A")</f>
        <v>#N/A</v>
      </c>
      <c r="AB346" s="40" t="str">
        <f ca="1">IFERROR(__xludf.DUMMYFUNCTION("VLOOKUP($D522,IMPORTRANGE(""1F5N2lheBqU_ssv2fEg7XSiyl0_Jtf24RQubw3IWp7fc"",""'LC-2 BOM'!C2:AF1000""),AB$1,FALSE)"),"#N/A")</f>
        <v>#N/A</v>
      </c>
      <c r="AC346" s="40" t="str">
        <f ca="1">IFERROR(__xludf.DUMMYFUNCTION("VLOOKUP($D522,IMPORTRANGE(""1F5N2lheBqU_ssv2fEg7XSiyl0_Jtf24RQubw3IWp7fc"",""'LC-2 BOM'!C2:AF1000""),AB$1,FALSE)"),"#N/A")</f>
        <v>#N/A</v>
      </c>
      <c r="AD346" s="40" t="str">
        <f ca="1">IFERROR(__xludf.DUMMYFUNCTION("VLOOKUP($D522,IMPORTRANGE(""1F5N2lheBqU_ssv2fEg7XSiyl0_Jtf24RQubw3IWp7fc"",""'LC-2 BOM'!C2:AF1000""),AB$1,FALSE)"),"#N/A")</f>
        <v>#N/A</v>
      </c>
      <c r="AE346" s="40" t="str">
        <f ca="1">IFERROR(__xludf.DUMMYFUNCTION("VLOOKUP($D522,IMPORTRANGE(""1F5N2lheBqU_ssv2fEg7XSiyl0_Jtf24RQubw3IWp7fc"",""'LC-2 BOM'!C2:AF1000""),AB$1,FALSE)"),"#N/A")</f>
        <v>#N/A</v>
      </c>
      <c r="AF346" s="40" t="str">
        <f ca="1">IFERROR(__xludf.DUMMYFUNCTION("VLOOKUP($D522,IMPORTRANGE(""1F5N2lheBqU_ssv2fEg7XSiyl0_Jtf24RQubw3IWp7fc"",""'LC-2 BOM'!C2:AF1000""),AB$1,FALSE)"),"#N/A")</f>
        <v>#N/A</v>
      </c>
      <c r="AG346" s="40" t="str">
        <f ca="1">IFERROR(__xludf.DUMMYFUNCTION("VLOOKUP($D522,IMPORTRANGE(""1F5N2lheBqU_ssv2fEg7XSiyl0_Jtf24RQubw3IWp7fc"",""'LC-2 BOM'!C2:AF1000""),AB$1,FALSE)"),"#N/A")</f>
        <v>#N/A</v>
      </c>
      <c r="AH346" s="40" t="str">
        <f ca="1">IFERROR(__xludf.DUMMYFUNCTION("VLOOKUP($D522,IMPORTRANGE(""1F5N2lheBqU_ssv2fEg7XSiyl0_Jtf24RQubw3IWp7fc"",""'LC-2 BOM'!C2:AF1000""),AB$1,FALSE)"),"#N/A")</f>
        <v>#N/A</v>
      </c>
      <c r="AI346" s="40" t="str">
        <f ca="1">IFERROR(__xludf.DUMMYFUNCTION("VLOOKUP($D522,IMPORTRANGE(""1F5N2lheBqU_ssv2fEg7XSiyl0_Jtf24RQubw3IWp7fc"",""'LC-2 BOM'!C2:AF1000""),AB$1,FALSE)"),"#N/A")</f>
        <v>#N/A</v>
      </c>
      <c r="AJ346" s="40" t="str">
        <f ca="1">IFERROR(__xludf.DUMMYFUNCTION("VLOOKUP($D522,IMPORTRANGE(""1F5N2lheBqU_ssv2fEg7XSiyl0_Jtf24RQubw3IWp7fc"",""'LC-2 BOM'!C2:AF1000""),AB$1,FALSE)"),"#N/A")</f>
        <v>#N/A</v>
      </c>
      <c r="AK346" s="40" t="str">
        <f ca="1">IFERROR(__xludf.DUMMYFUNCTION("VLOOKUP($D522,IMPORTRANGE(""1F5N2lheBqU_ssv2fEg7XSiyl0_Jtf24RQubw3IWp7fc"",""'LC-2 BOM'!C2:AF1000""),AB$1,FALSE)"),"#N/A")</f>
        <v>#N/A</v>
      </c>
      <c r="AL346" s="40" t="str">
        <f ca="1">IFERROR(__xludf.DUMMYFUNCTION("VLOOKUP($D522,IMPORTRANGE(""1F5N2lheBqU_ssv2fEg7XSiyl0_Jtf24RQubw3IWp7fc"",""'LC-2 BOM'!C2:AF1000""),AB$1,FALSE)"),"#N/A")</f>
        <v>#N/A</v>
      </c>
      <c r="AM346" s="40" t="str">
        <f ca="1">IFERROR(__xludf.DUMMYFUNCTION("VLOOKUP($D522,IMPORTRANGE(""1F5N2lheBqU_ssv2fEg7XSiyl0_Jtf24RQubw3IWp7fc"",""'LC-2 BOM'!C2:AF1000""),AB$1,FALSE)"),"#N/A")</f>
        <v>#N/A</v>
      </c>
      <c r="AN346" s="40" t="str">
        <f ca="1">IFERROR(__xludf.DUMMYFUNCTION("VLOOKUP($D522,IMPORTRANGE(""1F5N2lheBqU_ssv2fEg7XSiyl0_Jtf24RQubw3IWp7fc"",""'LC-2 BOM'!C2:AF1000""),AB$1,FALSE)"),"#N/A")</f>
        <v>#N/A</v>
      </c>
      <c r="AO346" s="40" t="str">
        <f ca="1">IFERROR(__xludf.DUMMYFUNCTION("VLOOKUP($D522,IMPORTRANGE(""1F5N2lheBqU_ssv2fEg7XSiyl0_Jtf24RQubw3IWp7fc"",""'LC-2 BOM'!C2:AF1000""),AB$1,FALSE)"),"#N/A")</f>
        <v>#N/A</v>
      </c>
      <c r="AP346" s="40" t="str">
        <f ca="1">IFERROR(__xludf.DUMMYFUNCTION("VLOOKUP($D522,IMPORTRANGE(""1F5N2lheBqU_ssv2fEg7XSiyl0_Jtf24RQubw3IWp7fc"",""'LC-2 BOM'!C2:AF1000""),AB$1,FALSE)"),"#N/A")</f>
        <v>#N/A</v>
      </c>
      <c r="AQ346" s="40" t="str">
        <f ca="1">IFERROR(__xludf.DUMMYFUNCTION("VLOOKUP($D522,IMPORTRANGE(""1F5N2lheBqU_ssv2fEg7XSiyl0_Jtf24RQubw3IWp7fc"",""'LC-2 BOM'!C2:AF1000""),AB$1,FALSE)"),"#N/A")</f>
        <v>#N/A</v>
      </c>
      <c r="AR346" s="40" t="str">
        <f ca="1">IFERROR(__xludf.DUMMYFUNCTION("VLOOKUP($D522,IMPORTRANGE(""1F5N2lheBqU_ssv2fEg7XSiyl0_Jtf24RQubw3IWp7fc"",""'LC-2 BOM'!C2:AF1000""),AB$1,FALSE)"),"#N/A")</f>
        <v>#N/A</v>
      </c>
      <c r="AS346" s="40" t="str">
        <f ca="1">IFERROR(__xludf.DUMMYFUNCTION("VLOOKUP($D522,IMPORTRANGE(""1F5N2lheBqU_ssv2fEg7XSiyl0_Jtf24RQubw3IWp7fc"",""'LC-2 BOM'!C2:AF1000""),AB$1,FALSE)"),"#N/A")</f>
        <v>#N/A</v>
      </c>
      <c r="AT346" s="40" t="str">
        <f ca="1">IFERROR(__xludf.DUMMYFUNCTION("VLOOKUP($D522,IMPORTRANGE(""1F5N2lheBqU_ssv2fEg7XSiyl0_Jtf24RQubw3IWp7fc"",""'LC-2 BOM'!C2:AF1000""),AB$1,FALSE)"),"#N/A")</f>
        <v>#N/A</v>
      </c>
      <c r="AU346" s="40" t="str">
        <f ca="1">IFERROR(__xludf.DUMMYFUNCTION("VLOOKUP($D522,IMPORTRANGE(""1F5N2lheBqU_ssv2fEg7XSiyl0_Jtf24RQubw3IWp7fc"",""'LC-2 BOM'!C2:AF1000""),AB$1,FALSE)"),"#N/A")</f>
        <v>#N/A</v>
      </c>
      <c r="AV346" s="40" t="str">
        <f ca="1">IFERROR(__xludf.DUMMYFUNCTION("VLOOKUP($D522,IMPORTRANGE(""1F5N2lheBqU_ssv2fEg7XSiyl0_Jtf24RQubw3IWp7fc"",""'LC-2 BOM'!C2:AF1000""),AB$1,FALSE)"),"#N/A")</f>
        <v>#N/A</v>
      </c>
      <c r="AW346" s="40" t="str">
        <f ca="1">IFERROR(__xludf.DUMMYFUNCTION("VLOOKUP($D522,IMPORTRANGE(""1F5N2lheBqU_ssv2fEg7XSiyl0_Jtf24RQubw3IWp7fc"",""'LC-2 BOM'!C2:AF1000""),AB$1,FALSE)"),"#N/A")</f>
        <v>#N/A</v>
      </c>
      <c r="AX346" s="40" t="str">
        <f ca="1">IFERROR(__xludf.DUMMYFUNCTION("VLOOKUP($D522,IMPORTRANGE(""1F5N2lheBqU_ssv2fEg7XSiyl0_Jtf24RQubw3IWp7fc"",""'LC-2 BOM'!C2:AF1000""),AB$1,FALSE)"),"#N/A")</f>
        <v>#N/A</v>
      </c>
      <c r="AY346" s="40" t="str">
        <f ca="1">IFERROR(__xludf.DUMMYFUNCTION("VLOOKUP($D522,IMPORTRANGE(""1F5N2lheBqU_ssv2fEg7XSiyl0_Jtf24RQubw3IWp7fc"",""'LC-2 BOM'!C2:AF1000""),AB$1,FALSE)"),"#N/A")</f>
        <v>#N/A</v>
      </c>
      <c r="AZ346" s="40" t="str">
        <f ca="1">IFERROR(__xludf.DUMMYFUNCTION("VLOOKUP($D522,IMPORTRANGE(""1F5N2lheBqU_ssv2fEg7XSiyl0_Jtf24RQubw3IWp7fc"",""'LC-2 BOM'!C2:AF1000""),AB$1,FALSE)"),"#N/A")</f>
        <v>#N/A</v>
      </c>
      <c r="BA346" s="40" t="str">
        <f ca="1">IFERROR(__xludf.DUMMYFUNCTION("VLOOKUP($D522,IMPORTRANGE(""1F5N2lheBqU_ssv2fEg7XSiyl0_Jtf24RQubw3IWp7fc"",""'LC-2 BOM'!C2:AF1000""),AB$1,FALSE)"),"#N/A")</f>
        <v>#N/A</v>
      </c>
    </row>
    <row r="347" spans="1:53" ht="14.25">
      <c r="A347" s="158" t="str">
        <f>CONCATENATE(VLOOKUP(E347,Systems,2,FALSE),"-",VLOOKUP(F347,Subsystems,2,FALSE),"-",VLOOKUP(G347,Components,2,FALSE),"-",VLOOKUP(R347,Metrics,2,FALSE),"-",B347)</f>
        <v>BP-PRG-PRS-Ps-638</v>
      </c>
      <c r="B347" s="99">
        <v>638</v>
      </c>
      <c r="C347" s="296" t="s">
        <v>866</v>
      </c>
      <c r="D347" s="297" t="s">
        <v>867</v>
      </c>
      <c r="E347" s="99" t="s">
        <v>782</v>
      </c>
      <c r="F347" s="99" t="s">
        <v>572</v>
      </c>
      <c r="G347" s="13" t="s">
        <v>177</v>
      </c>
      <c r="H347" s="13" t="s">
        <v>147</v>
      </c>
      <c r="I347" s="100" t="str">
        <f>VLOOKUP(L347,InterfaceCards,2,FALSE)</f>
        <v>N2</v>
      </c>
      <c r="J347" s="39" t="str">
        <f>VLOOKUP(I347,'REF - Interface Cards'!$F$2:$G$11,2,FALSE)</f>
        <v>CB3</v>
      </c>
      <c r="K347" s="100">
        <f>VLOOKUP(L347,InterfaceCards,3,FALSE)</f>
        <v>7</v>
      </c>
      <c r="L347" s="110" t="s">
        <v>815</v>
      </c>
      <c r="M347" s="110">
        <v>2</v>
      </c>
      <c r="N347" s="200" t="s">
        <v>104</v>
      </c>
      <c r="O347" s="99" t="s">
        <v>313</v>
      </c>
      <c r="P347" s="99" t="s">
        <v>868</v>
      </c>
      <c r="Q347" s="99" t="s">
        <v>338</v>
      </c>
      <c r="R347" s="268" t="s">
        <v>178</v>
      </c>
      <c r="S347" s="119" t="s">
        <v>345</v>
      </c>
      <c r="T347" s="264"/>
      <c r="U347" s="205"/>
      <c r="V347" s="205" t="b">
        <v>0</v>
      </c>
      <c r="W347" s="115" t="str">
        <f>CONCATENATE(L347,":",N347)</f>
        <v>AI16:01</v>
      </c>
      <c r="X347" s="40" t="str">
        <f ca="1">IFERROR(__xludf.DUMMYFUNCTION("VLOOKUP($D475,IMPORTRANGE(""1F5N2lheBqU_ssv2fEg7XSiyl0_Jtf24RQubw3IWp7fc"",""'LC-2 BOM'!C2:AF1000""),X$1,FALSE)"),"04C706")</f>
        <v>04C706</v>
      </c>
      <c r="Y347" s="40" t="str">
        <f ca="1">IFERROR(__xludf.DUMMYFUNCTION("VLOOKUP($D490,IMPORTRANGE(""1F5N2lheBqU_ssv2fEg7XSiyl0_Jtf24RQubw3IWp7fc"",""'LC-2 BOM'!C2:AF900""),Y$1,FALSE)"),"#N/A")</f>
        <v>#N/A</v>
      </c>
      <c r="Z347" s="40" t="str">
        <f ca="1">IFERROR(__xludf.DUMMYFUNCTION("VLOOKUP($D490,IMPORTRANGE(""1F5N2lheBqU_ssv2fEg7XSiyl0_Jtf24RQubw3IWp7fc"",""'LC-2 BOM'!C2:AF900""),Y$1,FALSE)"),"#N/A")</f>
        <v>#N/A</v>
      </c>
      <c r="AA347" s="40" t="str">
        <f ca="1">IFERROR(__xludf.DUMMYFUNCTION("VLOOKUP($D490,IMPORTRANGE(""1F5N2lheBqU_ssv2fEg7XSiyl0_Jtf24RQubw3IWp7fc"",""'LC-2 BOM'!C2:AF900""),Y$1,FALSE)"),"#N/A")</f>
        <v>#N/A</v>
      </c>
      <c r="AB347" s="40" t="str">
        <f ca="1">IFERROR(__xludf.DUMMYFUNCTION("VLOOKUP($D490,IMPORTRANGE(""1F5N2lheBqU_ssv2fEg7XSiyl0_Jtf24RQubw3IWp7fc"",""'LC-2 BOM'!C2:AF1000""),AB$1,FALSE)"),"#N/A")</f>
        <v>#N/A</v>
      </c>
      <c r="AC347" s="40" t="str">
        <f ca="1">IFERROR(__xludf.DUMMYFUNCTION("VLOOKUP($D490,IMPORTRANGE(""1F5N2lheBqU_ssv2fEg7XSiyl0_Jtf24RQubw3IWp7fc"",""'LC-2 BOM'!C2:AF1000""),AB$1,FALSE)"),"#N/A")</f>
        <v>#N/A</v>
      </c>
      <c r="AD347" s="40" t="str">
        <f ca="1">IFERROR(__xludf.DUMMYFUNCTION("VLOOKUP($D490,IMPORTRANGE(""1F5N2lheBqU_ssv2fEg7XSiyl0_Jtf24RQubw3IWp7fc"",""'LC-2 BOM'!C2:AF1000""),AB$1,FALSE)"),"#N/A")</f>
        <v>#N/A</v>
      </c>
      <c r="AE347" s="40" t="str">
        <f ca="1">IFERROR(__xludf.DUMMYFUNCTION("VLOOKUP($D490,IMPORTRANGE(""1F5N2lheBqU_ssv2fEg7XSiyl0_Jtf24RQubw3IWp7fc"",""'LC-2 BOM'!C2:AF1000""),AB$1,FALSE)"),"#N/A")</f>
        <v>#N/A</v>
      </c>
      <c r="AF347" s="40" t="str">
        <f ca="1">IFERROR(__xludf.DUMMYFUNCTION("VLOOKUP($D490,IMPORTRANGE(""1F5N2lheBqU_ssv2fEg7XSiyl0_Jtf24RQubw3IWp7fc"",""'LC-2 BOM'!C2:AF1000""),AB$1,FALSE)"),"#N/A")</f>
        <v>#N/A</v>
      </c>
      <c r="AG347" s="40" t="str">
        <f ca="1">IFERROR(__xludf.DUMMYFUNCTION("VLOOKUP($D490,IMPORTRANGE(""1F5N2lheBqU_ssv2fEg7XSiyl0_Jtf24RQubw3IWp7fc"",""'LC-2 BOM'!C2:AF1000""),AB$1,FALSE)"),"#N/A")</f>
        <v>#N/A</v>
      </c>
      <c r="AH347" s="40" t="str">
        <f ca="1">IFERROR(__xludf.DUMMYFUNCTION("VLOOKUP($D490,IMPORTRANGE(""1F5N2lheBqU_ssv2fEg7XSiyl0_Jtf24RQubw3IWp7fc"",""'LC-2 BOM'!C2:AF1000""),AB$1,FALSE)"),"#N/A")</f>
        <v>#N/A</v>
      </c>
      <c r="AI347" s="40" t="str">
        <f ca="1">IFERROR(__xludf.DUMMYFUNCTION("VLOOKUP($D490,IMPORTRANGE(""1F5N2lheBqU_ssv2fEg7XSiyl0_Jtf24RQubw3IWp7fc"",""'LC-2 BOM'!C2:AF1000""),AB$1,FALSE)"),"#N/A")</f>
        <v>#N/A</v>
      </c>
      <c r="AJ347" s="40" t="str">
        <f ca="1">IFERROR(__xludf.DUMMYFUNCTION("VLOOKUP($D490,IMPORTRANGE(""1F5N2lheBqU_ssv2fEg7XSiyl0_Jtf24RQubw3IWp7fc"",""'LC-2 BOM'!C2:AF1000""),AB$1,FALSE)"),"#N/A")</f>
        <v>#N/A</v>
      </c>
      <c r="AK347" s="40" t="str">
        <f ca="1">IFERROR(__xludf.DUMMYFUNCTION("VLOOKUP($D490,IMPORTRANGE(""1F5N2lheBqU_ssv2fEg7XSiyl0_Jtf24RQubw3IWp7fc"",""'LC-2 BOM'!C2:AF1000""),AB$1,FALSE)"),"#N/A")</f>
        <v>#N/A</v>
      </c>
      <c r="AL347" s="40" t="str">
        <f ca="1">IFERROR(__xludf.DUMMYFUNCTION("VLOOKUP($D490,IMPORTRANGE(""1F5N2lheBqU_ssv2fEg7XSiyl0_Jtf24RQubw3IWp7fc"",""'LC-2 BOM'!C2:AF1000""),AB$1,FALSE)"),"#N/A")</f>
        <v>#N/A</v>
      </c>
      <c r="AM347" s="40" t="str">
        <f ca="1">IFERROR(__xludf.DUMMYFUNCTION("VLOOKUP($D490,IMPORTRANGE(""1F5N2lheBqU_ssv2fEg7XSiyl0_Jtf24RQubw3IWp7fc"",""'LC-2 BOM'!C2:AF1000""),AB$1,FALSE)"),"#N/A")</f>
        <v>#N/A</v>
      </c>
      <c r="AN347" s="40" t="str">
        <f ca="1">IFERROR(__xludf.DUMMYFUNCTION("VLOOKUP($D490,IMPORTRANGE(""1F5N2lheBqU_ssv2fEg7XSiyl0_Jtf24RQubw3IWp7fc"",""'LC-2 BOM'!C2:AF1000""),AB$1,FALSE)"),"#N/A")</f>
        <v>#N/A</v>
      </c>
      <c r="AO347" s="40" t="str">
        <f ca="1">IFERROR(__xludf.DUMMYFUNCTION("VLOOKUP($D490,IMPORTRANGE(""1F5N2lheBqU_ssv2fEg7XSiyl0_Jtf24RQubw3IWp7fc"",""'LC-2 BOM'!C2:AF1000""),AB$1,FALSE)"),"#N/A")</f>
        <v>#N/A</v>
      </c>
      <c r="AP347" s="40" t="str">
        <f ca="1">IFERROR(__xludf.DUMMYFUNCTION("VLOOKUP($D490,IMPORTRANGE(""1F5N2lheBqU_ssv2fEg7XSiyl0_Jtf24RQubw3IWp7fc"",""'LC-2 BOM'!C2:AF1000""),AB$1,FALSE)"),"#N/A")</f>
        <v>#N/A</v>
      </c>
      <c r="AQ347" s="40" t="str">
        <f ca="1">IFERROR(__xludf.DUMMYFUNCTION("VLOOKUP($D490,IMPORTRANGE(""1F5N2lheBqU_ssv2fEg7XSiyl0_Jtf24RQubw3IWp7fc"",""'LC-2 BOM'!C2:AF1000""),AB$1,FALSE)"),"#N/A")</f>
        <v>#N/A</v>
      </c>
      <c r="AR347" s="40" t="str">
        <f ca="1">IFERROR(__xludf.DUMMYFUNCTION("VLOOKUP($D490,IMPORTRANGE(""1F5N2lheBqU_ssv2fEg7XSiyl0_Jtf24RQubw3IWp7fc"",""'LC-2 BOM'!C2:AF1000""),AB$1,FALSE)"),"#N/A")</f>
        <v>#N/A</v>
      </c>
      <c r="AS347" s="40" t="str">
        <f ca="1">IFERROR(__xludf.DUMMYFUNCTION("VLOOKUP($D490,IMPORTRANGE(""1F5N2lheBqU_ssv2fEg7XSiyl0_Jtf24RQubw3IWp7fc"",""'LC-2 BOM'!C2:AF1000""),AB$1,FALSE)"),"#N/A")</f>
        <v>#N/A</v>
      </c>
      <c r="AT347" s="40" t="str">
        <f ca="1">IFERROR(__xludf.DUMMYFUNCTION("VLOOKUP($D490,IMPORTRANGE(""1F5N2lheBqU_ssv2fEg7XSiyl0_Jtf24RQubw3IWp7fc"",""'LC-2 BOM'!C2:AF1000""),AB$1,FALSE)"),"#N/A")</f>
        <v>#N/A</v>
      </c>
      <c r="AU347" s="40" t="str">
        <f ca="1">IFERROR(__xludf.DUMMYFUNCTION("VLOOKUP($D490,IMPORTRANGE(""1F5N2lheBqU_ssv2fEg7XSiyl0_Jtf24RQubw3IWp7fc"",""'LC-2 BOM'!C2:AF1000""),AB$1,FALSE)"),"#N/A")</f>
        <v>#N/A</v>
      </c>
      <c r="AV347" s="40" t="str">
        <f ca="1">IFERROR(__xludf.DUMMYFUNCTION("VLOOKUP($D490,IMPORTRANGE(""1F5N2lheBqU_ssv2fEg7XSiyl0_Jtf24RQubw3IWp7fc"",""'LC-2 BOM'!C2:AF1000""),AB$1,FALSE)"),"#N/A")</f>
        <v>#N/A</v>
      </c>
      <c r="AW347" s="40" t="str">
        <f ca="1">IFERROR(__xludf.DUMMYFUNCTION("VLOOKUP($D490,IMPORTRANGE(""1F5N2lheBqU_ssv2fEg7XSiyl0_Jtf24RQubw3IWp7fc"",""'LC-2 BOM'!C2:AF1000""),AB$1,FALSE)"),"#N/A")</f>
        <v>#N/A</v>
      </c>
      <c r="AX347" s="40" t="str">
        <f ca="1">IFERROR(__xludf.DUMMYFUNCTION("VLOOKUP($D490,IMPORTRANGE(""1F5N2lheBqU_ssv2fEg7XSiyl0_Jtf24RQubw3IWp7fc"",""'LC-2 BOM'!C2:AF1000""),AB$1,FALSE)"),"#N/A")</f>
        <v>#N/A</v>
      </c>
      <c r="AY347" s="40" t="str">
        <f ca="1">IFERROR(__xludf.DUMMYFUNCTION("VLOOKUP($D490,IMPORTRANGE(""1F5N2lheBqU_ssv2fEg7XSiyl0_Jtf24RQubw3IWp7fc"",""'LC-2 BOM'!C2:AF1000""),AB$1,FALSE)"),"#N/A")</f>
        <v>#N/A</v>
      </c>
      <c r="AZ347" s="40" t="str">
        <f ca="1">IFERROR(__xludf.DUMMYFUNCTION("VLOOKUP($D490,IMPORTRANGE(""1F5N2lheBqU_ssv2fEg7XSiyl0_Jtf24RQubw3IWp7fc"",""'LC-2 BOM'!C2:AF1000""),AB$1,FALSE)"),"#N/A")</f>
        <v>#N/A</v>
      </c>
      <c r="BA347" s="40" t="str">
        <f ca="1">IFERROR(__xludf.DUMMYFUNCTION("VLOOKUP($D490,IMPORTRANGE(""1F5N2lheBqU_ssv2fEg7XSiyl0_Jtf24RQubw3IWp7fc"",""'LC-2 BOM'!C2:AF1000""),AB$1,FALSE)"),"#N/A")</f>
        <v>#N/A</v>
      </c>
    </row>
    <row r="348" spans="1:53" ht="14.25">
      <c r="A348" s="99" t="str">
        <f>CONCATENATE(VLOOKUP(E348,Systems,2,FALSE),"-",VLOOKUP(F348,Subsystems,2,FALSE),"-",VLOOKUP(G348,Components,2,FALSE),"-",VLOOKUP(R348,Metrics,2,FALSE),"-",B348)</f>
        <v>HYD-S1U-SLD-B-642</v>
      </c>
      <c r="B348" s="99">
        <v>642</v>
      </c>
      <c r="C348" s="99" t="s">
        <v>869</v>
      </c>
      <c r="D348" s="99" t="s">
        <v>870</v>
      </c>
      <c r="E348" s="99" t="s">
        <v>715</v>
      </c>
      <c r="F348" s="99" t="s">
        <v>368</v>
      </c>
      <c r="G348" s="99" t="s">
        <v>557</v>
      </c>
      <c r="H348" s="100" t="s">
        <v>102</v>
      </c>
      <c r="I348" s="100" t="str">
        <f>VLOOKUP(L348,InterfaceCards,2,FALSE)</f>
        <v>C1</v>
      </c>
      <c r="J348" s="50" t="str">
        <f>VLOOKUP(I348,'REF - Interface Cards'!$F$2:$G$11,2,FALSE)</f>
        <v>CB1</v>
      </c>
      <c r="K348" s="267">
        <f>VLOOKUP(L348,InterfaceCards,3,FALSE)</f>
        <v>2</v>
      </c>
      <c r="L348" s="110" t="s">
        <v>553</v>
      </c>
      <c r="M348" s="272">
        <v>33</v>
      </c>
      <c r="N348" s="96">
        <v>27</v>
      </c>
      <c r="O348" s="100" t="s">
        <v>247</v>
      </c>
      <c r="P348" s="100"/>
      <c r="Q348" s="100" t="s">
        <v>492</v>
      </c>
      <c r="R348" s="100" t="s">
        <v>105</v>
      </c>
      <c r="S348" s="99" t="s">
        <v>96</v>
      </c>
      <c r="T348" s="99"/>
      <c r="U348" s="99"/>
      <c r="V348" s="81" t="b">
        <v>0</v>
      </c>
      <c r="W348" s="115" t="str">
        <f>CONCATENATE(L348,":",N348)</f>
        <v>DO2:27</v>
      </c>
      <c r="X348" s="40" t="str">
        <f ca="1">IFERROR(__xludf.DUMMYFUNCTION("VLOOKUP($D4,IMPORTRANGE(""1F5N2lheBqU_ssv2fEg7XSiyl0_Jtf24RQubw3IWp7fc"",""'LC-2 BOM'!C2:AF1000""),X$1,FALSE)"),"S13.2")</f>
        <v>S13.2</v>
      </c>
      <c r="Y348" s="183" t="str">
        <f ca="1">IFERROR(__xludf.DUMMYFUNCTION("VLOOKUP($D50,IMPORTRANGE(""1zGeY54V42y3h6ga3LEauokEcjIAfHuNXKCYKLfLWtMI"",""'LC-2 BOM'!C2:AF900""),Y$1,FALSE)"),"#N/A")</f>
        <v>#N/A</v>
      </c>
      <c r="Z348" s="183" t="str">
        <f ca="1">IFERROR(__xludf.DUMMYFUNCTION("VLOOKUP($D50,IMPORTRANGE(""1zGeY54V42y3h6ga3LEauokEcjIAfHuNXKCYKLfLWtMI"",""'LC-2 BOM'!C2:AF900""),Y$1,FALSE)"),"#N/A")</f>
        <v>#N/A</v>
      </c>
      <c r="AA348" s="183" t="str">
        <f ca="1">IFERROR(__xludf.DUMMYFUNCTION("VLOOKUP($D50,IMPORTRANGE(""1zGeY54V42y3h6ga3LEauokEcjIAfHuNXKCYKLfLWtMI"",""'LC-2 BOM'!C2:AF900""),Y$1,FALSE)"),"#N/A")</f>
        <v>#N/A</v>
      </c>
      <c r="AB348" s="40" t="str">
        <f ca="1">IFERROR(__xludf.DUMMYFUNCTION("VLOOKUP($D50,IMPORTRANGE(""1F5N2lheBqU_ssv2fEg7XSiyl0_Jtf24RQubw3IWp7fc"",""'LC-2 BOM'!C2:AF1000""),AB$1,FALSE)"),"Hydraulics Schematic 1069 RevF")</f>
        <v>Hydraulics Schematic 1069 RevF</v>
      </c>
      <c r="AC348" s="40" t="str">
        <f ca="1">IFERROR(__xludf.DUMMYFUNCTION("VLOOKUP($D50,IMPORTRANGE(""1F5N2lheBqU_ssv2fEg7XSiyl0_Jtf24RQubw3IWp7fc"",""'LC-2 BOM'!C2:AF1000""),AB$1,FALSE)"),"Hydraulics Schematic 1069 RevF")</f>
        <v>Hydraulics Schematic 1069 RevF</v>
      </c>
      <c r="AD348" s="40" t="str">
        <f ca="1">IFERROR(__xludf.DUMMYFUNCTION("VLOOKUP($D50,IMPORTRANGE(""1F5N2lheBqU_ssv2fEg7XSiyl0_Jtf24RQubw3IWp7fc"",""'LC-2 BOM'!C2:AF1000""),AB$1,FALSE)"),"Hydraulics Schematic 1069 RevF")</f>
        <v>Hydraulics Schematic 1069 RevF</v>
      </c>
      <c r="AE348" s="40" t="str">
        <f ca="1">IFERROR(__xludf.DUMMYFUNCTION("VLOOKUP($D50,IMPORTRANGE(""1F5N2lheBqU_ssv2fEg7XSiyl0_Jtf24RQubw3IWp7fc"",""'LC-2 BOM'!C2:AF1000""),AB$1,FALSE)"),"Hydraulics Schematic 1069 RevF")</f>
        <v>Hydraulics Schematic 1069 RevF</v>
      </c>
      <c r="AF348" s="40" t="str">
        <f ca="1">IFERROR(__xludf.DUMMYFUNCTION("VLOOKUP($D50,IMPORTRANGE(""1F5N2lheBqU_ssv2fEg7XSiyl0_Jtf24RQubw3IWp7fc"",""'LC-2 BOM'!C2:AF1000""),AB$1,FALSE)"),"Hydraulics Schematic 1069 RevF")</f>
        <v>Hydraulics Schematic 1069 RevF</v>
      </c>
      <c r="AG348" s="40" t="str">
        <f ca="1">IFERROR(__xludf.DUMMYFUNCTION("VLOOKUP($D50,IMPORTRANGE(""1F5N2lheBqU_ssv2fEg7XSiyl0_Jtf24RQubw3IWp7fc"",""'LC-2 BOM'!C2:AF1000""),AB$1,FALSE)"),"Hydraulics Schematic 1069 RevF")</f>
        <v>Hydraulics Schematic 1069 RevF</v>
      </c>
      <c r="AH348" s="40" t="str">
        <f ca="1">IFERROR(__xludf.DUMMYFUNCTION("VLOOKUP($D50,IMPORTRANGE(""1F5N2lheBqU_ssv2fEg7XSiyl0_Jtf24RQubw3IWp7fc"",""'LC-2 BOM'!C2:AF1000""),AB$1,FALSE)"),"Hydraulics Schematic 1069 RevF")</f>
        <v>Hydraulics Schematic 1069 RevF</v>
      </c>
      <c r="AI348" s="40" t="str">
        <f ca="1">IFERROR(__xludf.DUMMYFUNCTION("VLOOKUP($D50,IMPORTRANGE(""1F5N2lheBqU_ssv2fEg7XSiyl0_Jtf24RQubw3IWp7fc"",""'LC-2 BOM'!C2:AF1000""),AB$1,FALSE)"),"Hydraulics Schematic 1069 RevF")</f>
        <v>Hydraulics Schematic 1069 RevF</v>
      </c>
      <c r="AJ348" s="40" t="str">
        <f ca="1">IFERROR(__xludf.DUMMYFUNCTION("VLOOKUP($D50,IMPORTRANGE(""1F5N2lheBqU_ssv2fEg7XSiyl0_Jtf24RQubw3IWp7fc"",""'LC-2 BOM'!C2:AF1000""),AB$1,FALSE)"),"Hydraulics Schematic 1069 RevF")</f>
        <v>Hydraulics Schematic 1069 RevF</v>
      </c>
      <c r="AK348" s="40" t="str">
        <f ca="1">IFERROR(__xludf.DUMMYFUNCTION("VLOOKUP($D50,IMPORTRANGE(""1F5N2lheBqU_ssv2fEg7XSiyl0_Jtf24RQubw3IWp7fc"",""'LC-2 BOM'!C2:AF1000""),AB$1,FALSE)"),"Hydraulics Schematic 1069 RevF")</f>
        <v>Hydraulics Schematic 1069 RevF</v>
      </c>
      <c r="AL348" s="40" t="str">
        <f ca="1">IFERROR(__xludf.DUMMYFUNCTION("VLOOKUP($D50,IMPORTRANGE(""1F5N2lheBqU_ssv2fEg7XSiyl0_Jtf24RQubw3IWp7fc"",""'LC-2 BOM'!C2:AF1000""),AB$1,FALSE)"),"Hydraulics Schematic 1069 RevF")</f>
        <v>Hydraulics Schematic 1069 RevF</v>
      </c>
      <c r="AM348" s="40" t="str">
        <f ca="1">IFERROR(__xludf.DUMMYFUNCTION("VLOOKUP($D50,IMPORTRANGE(""1F5N2lheBqU_ssv2fEg7XSiyl0_Jtf24RQubw3IWp7fc"",""'LC-2 BOM'!C2:AF1000""),AB$1,FALSE)"),"Hydraulics Schematic 1069 RevF")</f>
        <v>Hydraulics Schematic 1069 RevF</v>
      </c>
      <c r="AN348" s="40" t="str">
        <f ca="1">IFERROR(__xludf.DUMMYFUNCTION("VLOOKUP($D50,IMPORTRANGE(""1F5N2lheBqU_ssv2fEg7XSiyl0_Jtf24RQubw3IWp7fc"",""'LC-2 BOM'!C2:AF1000""),AB$1,FALSE)"),"Hydraulics Schematic 1069 RevF")</f>
        <v>Hydraulics Schematic 1069 RevF</v>
      </c>
      <c r="AO348" s="40" t="str">
        <f ca="1">IFERROR(__xludf.DUMMYFUNCTION("VLOOKUP($D50,IMPORTRANGE(""1F5N2lheBqU_ssv2fEg7XSiyl0_Jtf24RQubw3IWp7fc"",""'LC-2 BOM'!C2:AF1000""),AB$1,FALSE)"),"Hydraulics Schematic 1069 RevF")</f>
        <v>Hydraulics Schematic 1069 RevF</v>
      </c>
      <c r="AP348" s="40" t="str">
        <f ca="1">IFERROR(__xludf.DUMMYFUNCTION("VLOOKUP($D50,IMPORTRANGE(""1F5N2lheBqU_ssv2fEg7XSiyl0_Jtf24RQubw3IWp7fc"",""'LC-2 BOM'!C2:AF1000""),AB$1,FALSE)"),"Hydraulics Schematic 1069 RevF")</f>
        <v>Hydraulics Schematic 1069 RevF</v>
      </c>
      <c r="AQ348" s="40" t="str">
        <f ca="1">IFERROR(__xludf.DUMMYFUNCTION("VLOOKUP($D50,IMPORTRANGE(""1F5N2lheBqU_ssv2fEg7XSiyl0_Jtf24RQubw3IWp7fc"",""'LC-2 BOM'!C2:AF1000""),AB$1,FALSE)"),"Hydraulics Schematic 1069 RevF")</f>
        <v>Hydraulics Schematic 1069 RevF</v>
      </c>
      <c r="AR348" s="40" t="str">
        <f ca="1">IFERROR(__xludf.DUMMYFUNCTION("VLOOKUP($D50,IMPORTRANGE(""1F5N2lheBqU_ssv2fEg7XSiyl0_Jtf24RQubw3IWp7fc"",""'LC-2 BOM'!C2:AF1000""),AB$1,FALSE)"),"Hydraulics Schematic 1069 RevF")</f>
        <v>Hydraulics Schematic 1069 RevF</v>
      </c>
      <c r="AS348" s="40" t="str">
        <f ca="1">IFERROR(__xludf.DUMMYFUNCTION("VLOOKUP($D50,IMPORTRANGE(""1F5N2lheBqU_ssv2fEg7XSiyl0_Jtf24RQubw3IWp7fc"",""'LC-2 BOM'!C2:AF1000""),AB$1,FALSE)"),"Hydraulics Schematic 1069 RevF")</f>
        <v>Hydraulics Schematic 1069 RevF</v>
      </c>
      <c r="AT348" s="40" t="str">
        <f ca="1">IFERROR(__xludf.DUMMYFUNCTION("VLOOKUP($D50,IMPORTRANGE(""1F5N2lheBqU_ssv2fEg7XSiyl0_Jtf24RQubw3IWp7fc"",""'LC-2 BOM'!C2:AF1000""),AB$1,FALSE)"),"Hydraulics Schematic 1069 RevF")</f>
        <v>Hydraulics Schematic 1069 RevF</v>
      </c>
      <c r="AU348" s="40" t="str">
        <f ca="1">IFERROR(__xludf.DUMMYFUNCTION("VLOOKUP($D50,IMPORTRANGE(""1F5N2lheBqU_ssv2fEg7XSiyl0_Jtf24RQubw3IWp7fc"",""'LC-2 BOM'!C2:AF1000""),AB$1,FALSE)"),"Hydraulics Schematic 1069 RevF")</f>
        <v>Hydraulics Schematic 1069 RevF</v>
      </c>
      <c r="AV348" s="40" t="str">
        <f ca="1">IFERROR(__xludf.DUMMYFUNCTION("VLOOKUP($D50,IMPORTRANGE(""1F5N2lheBqU_ssv2fEg7XSiyl0_Jtf24RQubw3IWp7fc"",""'LC-2 BOM'!C2:AF1000""),AB$1,FALSE)"),"Hydraulics Schematic 1069 RevF")</f>
        <v>Hydraulics Schematic 1069 RevF</v>
      </c>
      <c r="AW348" s="40" t="str">
        <f ca="1">IFERROR(__xludf.DUMMYFUNCTION("VLOOKUP($D50,IMPORTRANGE(""1F5N2lheBqU_ssv2fEg7XSiyl0_Jtf24RQubw3IWp7fc"",""'LC-2 BOM'!C2:AF1000""),AB$1,FALSE)"),"Hydraulics Schematic 1069 RevF")</f>
        <v>Hydraulics Schematic 1069 RevF</v>
      </c>
      <c r="AX348" s="40" t="str">
        <f ca="1">IFERROR(__xludf.DUMMYFUNCTION("VLOOKUP($D50,IMPORTRANGE(""1F5N2lheBqU_ssv2fEg7XSiyl0_Jtf24RQubw3IWp7fc"",""'LC-2 BOM'!C2:AF1000""),AB$1,FALSE)"),"Hydraulics Schematic 1069 RevF")</f>
        <v>Hydraulics Schematic 1069 RevF</v>
      </c>
      <c r="AY348" s="40" t="str">
        <f ca="1">IFERROR(__xludf.DUMMYFUNCTION("VLOOKUP($D50,IMPORTRANGE(""1F5N2lheBqU_ssv2fEg7XSiyl0_Jtf24RQubw3IWp7fc"",""'LC-2 BOM'!C2:AF1000""),AB$1,FALSE)"),"Hydraulics Schematic 1069 RevF")</f>
        <v>Hydraulics Schematic 1069 RevF</v>
      </c>
      <c r="AZ348" s="40" t="str">
        <f ca="1">IFERROR(__xludf.DUMMYFUNCTION("VLOOKUP($D50,IMPORTRANGE(""1F5N2lheBqU_ssv2fEg7XSiyl0_Jtf24RQubw3IWp7fc"",""'LC-2 BOM'!C2:AF1000""),AB$1,FALSE)"),"Hydraulics Schematic 1069 RevF")</f>
        <v>Hydraulics Schematic 1069 RevF</v>
      </c>
      <c r="BA348" s="40" t="str">
        <f ca="1">IFERROR(__xludf.DUMMYFUNCTION("VLOOKUP($D50,IMPORTRANGE(""1F5N2lheBqU_ssv2fEg7XSiyl0_Jtf24RQubw3IWp7fc"",""'LC-2 BOM'!C2:AF1000""),AB$1,FALSE)"),"Hydraulics Schematic 1069 RevF")</f>
        <v>Hydraulics Schematic 1069 RevF</v>
      </c>
    </row>
    <row r="349" spans="1:53" ht="14.25">
      <c r="A349" s="119" t="str">
        <f>CONCATENATE(VLOOKUP(E349,Systems,2,FALSE),"-",VLOOKUP(F349,Subsystems,2,FALSE),"-",VLOOKUP(G349,Components,2,FALSE),"-",VLOOKUP(R349,Metrics,2,FALSE),"-",B349)</f>
        <v>HYD-HDL-SLD-B-574</v>
      </c>
      <c r="B349" s="99">
        <v>574</v>
      </c>
      <c r="C349" s="99" t="s">
        <v>869</v>
      </c>
      <c r="D349" s="104" t="s">
        <v>871</v>
      </c>
      <c r="E349" s="99" t="s">
        <v>715</v>
      </c>
      <c r="F349" s="99" t="s">
        <v>872</v>
      </c>
      <c r="G349" s="99" t="s">
        <v>557</v>
      </c>
      <c r="H349" s="100" t="s">
        <v>102</v>
      </c>
      <c r="I349" s="100" t="str">
        <f>VLOOKUP(L349,InterfaceCards,2,FALSE)</f>
        <v>C1</v>
      </c>
      <c r="J349" s="39" t="str">
        <f>VLOOKUP(I349,'REF - Interface Cards'!$F$2:$G$11,2,FALSE)</f>
        <v>CB1</v>
      </c>
      <c r="K349" s="100">
        <f>VLOOKUP(L349,InterfaceCards,3,FALSE)</f>
        <v>2</v>
      </c>
      <c r="L349" s="99" t="s">
        <v>553</v>
      </c>
      <c r="M349" s="99">
        <v>12</v>
      </c>
      <c r="N349" s="96" t="s">
        <v>111</v>
      </c>
      <c r="O349" s="99" t="s">
        <v>247</v>
      </c>
      <c r="P349" s="99" t="s">
        <v>313</v>
      </c>
      <c r="Q349" s="99" t="s">
        <v>521</v>
      </c>
      <c r="R349" s="268" t="s">
        <v>105</v>
      </c>
      <c r="S349" s="119" t="s">
        <v>96</v>
      </c>
      <c r="T349" s="100"/>
      <c r="U349" s="205"/>
      <c r="V349" s="205" t="b">
        <v>0</v>
      </c>
      <c r="W349" s="115" t="str">
        <f>CONCATENATE(L349,":",N349)</f>
        <v>DO2:09</v>
      </c>
      <c r="X349" s="40" t="str">
        <f ca="1">IFERROR(__xludf.DUMMYFUNCTION("VLOOKUP($D4,IMPORTRANGE(""1F5N2lheBqU_ssv2fEg7XSiyl0_Jtf24RQubw3IWp7fc"",""'LC-2 BOM'!C2:AF1000""),X$1,FALSE)"),"S13.2")</f>
        <v>S13.2</v>
      </c>
      <c r="Y349" s="40" t="str">
        <f ca="1">IFERROR(__xludf.DUMMYFUNCTION("VLOOKUP($D62,IMPORTRANGE(""1zGeY54V42y3h6ga3LEauokEcjIAfHuNXKCYKLfLWtMI"",""'LC-2 BOM'!C2:AF900""),Y$1,FALSE)"),"#N/A")</f>
        <v>#N/A</v>
      </c>
      <c r="Z349" s="40" t="str">
        <f ca="1">IFERROR(__xludf.DUMMYFUNCTION("VLOOKUP($D62,IMPORTRANGE(""1zGeY54V42y3h6ga3LEauokEcjIAfHuNXKCYKLfLWtMI"",""'LC-2 BOM'!C2:AF900""),Y$1,FALSE)"),"#N/A")</f>
        <v>#N/A</v>
      </c>
      <c r="AA349" s="40" t="str">
        <f ca="1">IFERROR(__xludf.DUMMYFUNCTION("VLOOKUP($D62,IMPORTRANGE(""1zGeY54V42y3h6ga3LEauokEcjIAfHuNXKCYKLfLWtMI"",""'LC-2 BOM'!C2:AF900""),Y$1,FALSE)"),"#N/A")</f>
        <v>#N/A</v>
      </c>
      <c r="AB349" s="40" t="str">
        <f ca="1">IFERROR(__xludf.DUMMYFUNCTION("VLOOKUP($D62,IMPORTRANGE(""1F5N2lheBqU_ssv2fEg7XSiyl0_Jtf24RQubw3IWp7fc"",""'LC-2 BOM'!C2:AF1000""),AB$1,FALSE)"),"Hydraulics Schematic 1069 RevF")</f>
        <v>Hydraulics Schematic 1069 RevF</v>
      </c>
      <c r="AC349" s="40" t="str">
        <f ca="1">IFERROR(__xludf.DUMMYFUNCTION("VLOOKUP($D62,IMPORTRANGE(""1F5N2lheBqU_ssv2fEg7XSiyl0_Jtf24RQubw3IWp7fc"",""'LC-2 BOM'!C2:AF1000""),AB$1,FALSE)"),"Hydraulics Schematic 1069 RevF")</f>
        <v>Hydraulics Schematic 1069 RevF</v>
      </c>
      <c r="AD349" s="40" t="str">
        <f ca="1">IFERROR(__xludf.DUMMYFUNCTION("VLOOKUP($D62,IMPORTRANGE(""1F5N2lheBqU_ssv2fEg7XSiyl0_Jtf24RQubw3IWp7fc"",""'LC-2 BOM'!C2:AF1000""),AB$1,FALSE)"),"Hydraulics Schematic 1069 RevF")</f>
        <v>Hydraulics Schematic 1069 RevF</v>
      </c>
      <c r="AE349" s="40" t="str">
        <f ca="1">IFERROR(__xludf.DUMMYFUNCTION("VLOOKUP($D62,IMPORTRANGE(""1F5N2lheBqU_ssv2fEg7XSiyl0_Jtf24RQubw3IWp7fc"",""'LC-2 BOM'!C2:AF1000""),AB$1,FALSE)"),"Hydraulics Schematic 1069 RevF")</f>
        <v>Hydraulics Schematic 1069 RevF</v>
      </c>
      <c r="AF349" s="40" t="str">
        <f ca="1">IFERROR(__xludf.DUMMYFUNCTION("VLOOKUP($D62,IMPORTRANGE(""1F5N2lheBqU_ssv2fEg7XSiyl0_Jtf24RQubw3IWp7fc"",""'LC-2 BOM'!C2:AF1000""),AB$1,FALSE)"),"Hydraulics Schematic 1069 RevF")</f>
        <v>Hydraulics Schematic 1069 RevF</v>
      </c>
      <c r="AG349" s="40" t="str">
        <f ca="1">IFERROR(__xludf.DUMMYFUNCTION("VLOOKUP($D62,IMPORTRANGE(""1F5N2lheBqU_ssv2fEg7XSiyl0_Jtf24RQubw3IWp7fc"",""'LC-2 BOM'!C2:AF1000""),AB$1,FALSE)"),"Hydraulics Schematic 1069 RevF")</f>
        <v>Hydraulics Schematic 1069 RevF</v>
      </c>
      <c r="AH349" s="40" t="str">
        <f ca="1">IFERROR(__xludf.DUMMYFUNCTION("VLOOKUP($D62,IMPORTRANGE(""1F5N2lheBqU_ssv2fEg7XSiyl0_Jtf24RQubw3IWp7fc"",""'LC-2 BOM'!C2:AF1000""),AB$1,FALSE)"),"Hydraulics Schematic 1069 RevF")</f>
        <v>Hydraulics Schematic 1069 RevF</v>
      </c>
      <c r="AI349" s="40" t="str">
        <f ca="1">IFERROR(__xludf.DUMMYFUNCTION("VLOOKUP($D62,IMPORTRANGE(""1F5N2lheBqU_ssv2fEg7XSiyl0_Jtf24RQubw3IWp7fc"",""'LC-2 BOM'!C2:AF1000""),AB$1,FALSE)"),"Hydraulics Schematic 1069 RevF")</f>
        <v>Hydraulics Schematic 1069 RevF</v>
      </c>
      <c r="AJ349" s="40" t="str">
        <f ca="1">IFERROR(__xludf.DUMMYFUNCTION("VLOOKUP($D62,IMPORTRANGE(""1F5N2lheBqU_ssv2fEg7XSiyl0_Jtf24RQubw3IWp7fc"",""'LC-2 BOM'!C2:AF1000""),AB$1,FALSE)"),"Hydraulics Schematic 1069 RevF")</f>
        <v>Hydraulics Schematic 1069 RevF</v>
      </c>
      <c r="AK349" s="40" t="str">
        <f ca="1">IFERROR(__xludf.DUMMYFUNCTION("VLOOKUP($D62,IMPORTRANGE(""1F5N2lheBqU_ssv2fEg7XSiyl0_Jtf24RQubw3IWp7fc"",""'LC-2 BOM'!C2:AF1000""),AB$1,FALSE)"),"Hydraulics Schematic 1069 RevF")</f>
        <v>Hydraulics Schematic 1069 RevF</v>
      </c>
      <c r="AL349" s="40" t="str">
        <f ca="1">IFERROR(__xludf.DUMMYFUNCTION("VLOOKUP($D62,IMPORTRANGE(""1F5N2lheBqU_ssv2fEg7XSiyl0_Jtf24RQubw3IWp7fc"",""'LC-2 BOM'!C2:AF1000""),AB$1,FALSE)"),"Hydraulics Schematic 1069 RevF")</f>
        <v>Hydraulics Schematic 1069 RevF</v>
      </c>
      <c r="AM349" s="40" t="str">
        <f ca="1">IFERROR(__xludf.DUMMYFUNCTION("VLOOKUP($D62,IMPORTRANGE(""1F5N2lheBqU_ssv2fEg7XSiyl0_Jtf24RQubw3IWp7fc"",""'LC-2 BOM'!C2:AF1000""),AB$1,FALSE)"),"Hydraulics Schematic 1069 RevF")</f>
        <v>Hydraulics Schematic 1069 RevF</v>
      </c>
      <c r="AN349" s="40" t="str">
        <f ca="1">IFERROR(__xludf.DUMMYFUNCTION("VLOOKUP($D62,IMPORTRANGE(""1F5N2lheBqU_ssv2fEg7XSiyl0_Jtf24RQubw3IWp7fc"",""'LC-2 BOM'!C2:AF1000""),AB$1,FALSE)"),"Hydraulics Schematic 1069 RevF")</f>
        <v>Hydraulics Schematic 1069 RevF</v>
      </c>
      <c r="AO349" s="40" t="str">
        <f ca="1">IFERROR(__xludf.DUMMYFUNCTION("VLOOKUP($D62,IMPORTRANGE(""1F5N2lheBqU_ssv2fEg7XSiyl0_Jtf24RQubw3IWp7fc"",""'LC-2 BOM'!C2:AF1000""),AB$1,FALSE)"),"Hydraulics Schematic 1069 RevF")</f>
        <v>Hydraulics Schematic 1069 RevF</v>
      </c>
      <c r="AP349" s="40" t="str">
        <f ca="1">IFERROR(__xludf.DUMMYFUNCTION("VLOOKUP($D62,IMPORTRANGE(""1F5N2lheBqU_ssv2fEg7XSiyl0_Jtf24RQubw3IWp7fc"",""'LC-2 BOM'!C2:AF1000""),AB$1,FALSE)"),"Hydraulics Schematic 1069 RevF")</f>
        <v>Hydraulics Schematic 1069 RevF</v>
      </c>
      <c r="AQ349" s="40" t="str">
        <f ca="1">IFERROR(__xludf.DUMMYFUNCTION("VLOOKUP($D62,IMPORTRANGE(""1F5N2lheBqU_ssv2fEg7XSiyl0_Jtf24RQubw3IWp7fc"",""'LC-2 BOM'!C2:AF1000""),AB$1,FALSE)"),"Hydraulics Schematic 1069 RevF")</f>
        <v>Hydraulics Schematic 1069 RevF</v>
      </c>
      <c r="AR349" s="40" t="str">
        <f ca="1">IFERROR(__xludf.DUMMYFUNCTION("VLOOKUP($D62,IMPORTRANGE(""1F5N2lheBqU_ssv2fEg7XSiyl0_Jtf24RQubw3IWp7fc"",""'LC-2 BOM'!C2:AF1000""),AB$1,FALSE)"),"Hydraulics Schematic 1069 RevF")</f>
        <v>Hydraulics Schematic 1069 RevF</v>
      </c>
      <c r="AS349" s="40" t="str">
        <f ca="1">IFERROR(__xludf.DUMMYFUNCTION("VLOOKUP($D62,IMPORTRANGE(""1F5N2lheBqU_ssv2fEg7XSiyl0_Jtf24RQubw3IWp7fc"",""'LC-2 BOM'!C2:AF1000""),AB$1,FALSE)"),"Hydraulics Schematic 1069 RevF")</f>
        <v>Hydraulics Schematic 1069 RevF</v>
      </c>
      <c r="AT349" s="40" t="str">
        <f ca="1">IFERROR(__xludf.DUMMYFUNCTION("VLOOKUP($D62,IMPORTRANGE(""1F5N2lheBqU_ssv2fEg7XSiyl0_Jtf24RQubw3IWp7fc"",""'LC-2 BOM'!C2:AF1000""),AB$1,FALSE)"),"Hydraulics Schematic 1069 RevF")</f>
        <v>Hydraulics Schematic 1069 RevF</v>
      </c>
      <c r="AU349" s="40" t="str">
        <f ca="1">IFERROR(__xludf.DUMMYFUNCTION("VLOOKUP($D62,IMPORTRANGE(""1F5N2lheBqU_ssv2fEg7XSiyl0_Jtf24RQubw3IWp7fc"",""'LC-2 BOM'!C2:AF1000""),AB$1,FALSE)"),"Hydraulics Schematic 1069 RevF")</f>
        <v>Hydraulics Schematic 1069 RevF</v>
      </c>
      <c r="AV349" s="40" t="str">
        <f ca="1">IFERROR(__xludf.DUMMYFUNCTION("VLOOKUP($D62,IMPORTRANGE(""1F5N2lheBqU_ssv2fEg7XSiyl0_Jtf24RQubw3IWp7fc"",""'LC-2 BOM'!C2:AF1000""),AB$1,FALSE)"),"Hydraulics Schematic 1069 RevF")</f>
        <v>Hydraulics Schematic 1069 RevF</v>
      </c>
      <c r="AW349" s="40" t="str">
        <f ca="1">IFERROR(__xludf.DUMMYFUNCTION("VLOOKUP($D62,IMPORTRANGE(""1F5N2lheBqU_ssv2fEg7XSiyl0_Jtf24RQubw3IWp7fc"",""'LC-2 BOM'!C2:AF1000""),AB$1,FALSE)"),"Hydraulics Schematic 1069 RevF")</f>
        <v>Hydraulics Schematic 1069 RevF</v>
      </c>
      <c r="AX349" s="40" t="str">
        <f ca="1">IFERROR(__xludf.DUMMYFUNCTION("VLOOKUP($D62,IMPORTRANGE(""1F5N2lheBqU_ssv2fEg7XSiyl0_Jtf24RQubw3IWp7fc"",""'LC-2 BOM'!C2:AF1000""),AB$1,FALSE)"),"Hydraulics Schematic 1069 RevF")</f>
        <v>Hydraulics Schematic 1069 RevF</v>
      </c>
      <c r="AY349" s="40" t="str">
        <f ca="1">IFERROR(__xludf.DUMMYFUNCTION("VLOOKUP($D62,IMPORTRANGE(""1F5N2lheBqU_ssv2fEg7XSiyl0_Jtf24RQubw3IWp7fc"",""'LC-2 BOM'!C2:AF1000""),AB$1,FALSE)"),"Hydraulics Schematic 1069 RevF")</f>
        <v>Hydraulics Schematic 1069 RevF</v>
      </c>
      <c r="AZ349" s="40" t="str">
        <f ca="1">IFERROR(__xludf.DUMMYFUNCTION("VLOOKUP($D62,IMPORTRANGE(""1F5N2lheBqU_ssv2fEg7XSiyl0_Jtf24RQubw3IWp7fc"",""'LC-2 BOM'!C2:AF1000""),AB$1,FALSE)"),"Hydraulics Schematic 1069 RevF")</f>
        <v>Hydraulics Schematic 1069 RevF</v>
      </c>
      <c r="BA349" s="40" t="str">
        <f ca="1">IFERROR(__xludf.DUMMYFUNCTION("VLOOKUP($D62,IMPORTRANGE(""1F5N2lheBqU_ssv2fEg7XSiyl0_Jtf24RQubw3IWp7fc"",""'LC-2 BOM'!C2:AF1000""),AB$1,FALSE)"),"Hydraulics Schematic 1069 RevF")</f>
        <v>Hydraulics Schematic 1069 RevF</v>
      </c>
    </row>
    <row r="350" spans="1:53" ht="14.25">
      <c r="A350" s="99" t="str">
        <f>CONCATENATE(VLOOKUP(E350,Systems,2,FALSE),"-",VLOOKUP(F350,Subsystems,2,FALSE),"-",VLOOKUP(G350,Components,2,FALSE),"-",VLOOKUP(R350,Metrics,2,FALSE),"-",B350)</f>
        <v>HYD-LFT-SLD-B-648</v>
      </c>
      <c r="B350" s="99">
        <v>648</v>
      </c>
      <c r="C350" s="99" t="s">
        <v>869</v>
      </c>
      <c r="D350" s="99" t="s">
        <v>873</v>
      </c>
      <c r="E350" s="99" t="s">
        <v>715</v>
      </c>
      <c r="F350" s="99" t="s">
        <v>716</v>
      </c>
      <c r="G350" s="99" t="s">
        <v>557</v>
      </c>
      <c r="H350" s="100" t="s">
        <v>102</v>
      </c>
      <c r="I350" s="100" t="str">
        <f>VLOOKUP(L350,InterfaceCards,2,FALSE)</f>
        <v>C1</v>
      </c>
      <c r="J350" s="50" t="str">
        <f>VLOOKUP(I350,'REF - Interface Cards'!$F$2:$G$11,2,FALSE)</f>
        <v>CB1</v>
      </c>
      <c r="K350" s="267">
        <f>VLOOKUP(L350,InterfaceCards,3,FALSE)</f>
        <v>1</v>
      </c>
      <c r="L350" s="110" t="s">
        <v>874</v>
      </c>
      <c r="M350" s="272">
        <v>20</v>
      </c>
      <c r="N350" s="96">
        <v>16</v>
      </c>
      <c r="O350" s="100" t="s">
        <v>247</v>
      </c>
      <c r="P350" s="100"/>
      <c r="Q350" s="100" t="s">
        <v>790</v>
      </c>
      <c r="R350" s="100" t="s">
        <v>105</v>
      </c>
      <c r="S350" s="99" t="s">
        <v>96</v>
      </c>
      <c r="T350" s="99"/>
      <c r="U350" s="99"/>
      <c r="V350" s="81" t="b">
        <v>0</v>
      </c>
      <c r="W350" s="115" t="str">
        <f>CONCATENATE(L350,":",N350)</f>
        <v>DO1:16</v>
      </c>
      <c r="X350" s="40" t="str">
        <f ca="1">IFERROR(__xludf.DUMMYFUNCTION("VLOOKUP($D4,IMPORTRANGE(""1F5N2lheBqU_ssv2fEg7XSiyl0_Jtf24RQubw3IWp7fc"",""'LC-2 BOM'!C2:AF1000""),X$1,FALSE)"),"S13.2")</f>
        <v>S13.2</v>
      </c>
      <c r="Y350" s="183" t="str">
        <f ca="1">IFERROR(__xludf.DUMMYFUNCTION("VLOOKUP($D10,IMPORTRANGE(""1zGeY54V42y3h6ga3LEauokEcjIAfHuNXKCYKLfLWtMI"",""'LC-2 BOM'!C2:AF900""),Y$1,FALSE)"),"On/Off Solenoid Valve")</f>
        <v>On/Off Solenoid Valve</v>
      </c>
      <c r="Z350" s="183" t="str">
        <f ca="1">IFERROR(__xludf.DUMMYFUNCTION("VLOOKUP($D10,IMPORTRANGE(""1zGeY54V42y3h6ga3LEauokEcjIAfHuNXKCYKLfLWtMI"",""'LC-2 BOM'!C2:AF900""),Y$1,FALSE)"),"On/Off Solenoid Valve")</f>
        <v>On/Off Solenoid Valve</v>
      </c>
      <c r="AA350" s="183" t="str">
        <f ca="1">IFERROR(__xludf.DUMMYFUNCTION("VLOOKUP($D10,IMPORTRANGE(""1zGeY54V42y3h6ga3LEauokEcjIAfHuNXKCYKLfLWtMI"",""'LC-2 BOM'!C2:AF900""),Y$1,FALSE)"),"On/Off Solenoid Valve")</f>
        <v>On/Off Solenoid Valve</v>
      </c>
      <c r="AB350" s="40" t="str">
        <f ca="1">IFERROR(__xludf.DUMMYFUNCTION("VLOOKUP($D10,IMPORTRANGE(""1F5N2lheBqU_ssv2fEg7XSiyl0_Jtf24RQubw3IWp7fc"",""'LC-2 BOM'!C2:AF1000""),AB$1,FALSE)"),"Hydraulics Schematic 1069 RevF")</f>
        <v>Hydraulics Schematic 1069 RevF</v>
      </c>
      <c r="AC350" s="40" t="str">
        <f ca="1">IFERROR(__xludf.DUMMYFUNCTION("VLOOKUP($D10,IMPORTRANGE(""1F5N2lheBqU_ssv2fEg7XSiyl0_Jtf24RQubw3IWp7fc"",""'LC-2 BOM'!C2:AF1000""),AB$1,FALSE)"),"Hydraulics Schematic 1069 RevF")</f>
        <v>Hydraulics Schematic 1069 RevF</v>
      </c>
      <c r="AD350" s="40" t="str">
        <f ca="1">IFERROR(__xludf.DUMMYFUNCTION("VLOOKUP($D10,IMPORTRANGE(""1F5N2lheBqU_ssv2fEg7XSiyl0_Jtf24RQubw3IWp7fc"",""'LC-2 BOM'!C2:AF1000""),AB$1,FALSE)"),"Hydraulics Schematic 1069 RevF")</f>
        <v>Hydraulics Schematic 1069 RevF</v>
      </c>
      <c r="AE350" s="40" t="str">
        <f ca="1">IFERROR(__xludf.DUMMYFUNCTION("VLOOKUP($D10,IMPORTRANGE(""1F5N2lheBqU_ssv2fEg7XSiyl0_Jtf24RQubw3IWp7fc"",""'LC-2 BOM'!C2:AF1000""),AB$1,FALSE)"),"Hydraulics Schematic 1069 RevF")</f>
        <v>Hydraulics Schematic 1069 RevF</v>
      </c>
      <c r="AF350" s="40" t="str">
        <f ca="1">IFERROR(__xludf.DUMMYFUNCTION("VLOOKUP($D10,IMPORTRANGE(""1F5N2lheBqU_ssv2fEg7XSiyl0_Jtf24RQubw3IWp7fc"",""'LC-2 BOM'!C2:AF1000""),AB$1,FALSE)"),"Hydraulics Schematic 1069 RevF")</f>
        <v>Hydraulics Schematic 1069 RevF</v>
      </c>
      <c r="AG350" s="40" t="str">
        <f ca="1">IFERROR(__xludf.DUMMYFUNCTION("VLOOKUP($D10,IMPORTRANGE(""1F5N2lheBqU_ssv2fEg7XSiyl0_Jtf24RQubw3IWp7fc"",""'LC-2 BOM'!C2:AF1000""),AB$1,FALSE)"),"Hydraulics Schematic 1069 RevF")</f>
        <v>Hydraulics Schematic 1069 RevF</v>
      </c>
      <c r="AH350" s="40" t="str">
        <f ca="1">IFERROR(__xludf.DUMMYFUNCTION("VLOOKUP($D10,IMPORTRANGE(""1F5N2lheBqU_ssv2fEg7XSiyl0_Jtf24RQubw3IWp7fc"",""'LC-2 BOM'!C2:AF1000""),AB$1,FALSE)"),"Hydraulics Schematic 1069 RevF")</f>
        <v>Hydraulics Schematic 1069 RevF</v>
      </c>
      <c r="AI350" s="40" t="str">
        <f ca="1">IFERROR(__xludf.DUMMYFUNCTION("VLOOKUP($D10,IMPORTRANGE(""1F5N2lheBqU_ssv2fEg7XSiyl0_Jtf24RQubw3IWp7fc"",""'LC-2 BOM'!C2:AF1000""),AB$1,FALSE)"),"Hydraulics Schematic 1069 RevF")</f>
        <v>Hydraulics Schematic 1069 RevF</v>
      </c>
      <c r="AJ350" s="40" t="str">
        <f ca="1">IFERROR(__xludf.DUMMYFUNCTION("VLOOKUP($D10,IMPORTRANGE(""1F5N2lheBqU_ssv2fEg7XSiyl0_Jtf24RQubw3IWp7fc"",""'LC-2 BOM'!C2:AF1000""),AB$1,FALSE)"),"Hydraulics Schematic 1069 RevF")</f>
        <v>Hydraulics Schematic 1069 RevF</v>
      </c>
      <c r="AK350" s="40" t="str">
        <f ca="1">IFERROR(__xludf.DUMMYFUNCTION("VLOOKUP($D10,IMPORTRANGE(""1F5N2lheBqU_ssv2fEg7XSiyl0_Jtf24RQubw3IWp7fc"",""'LC-2 BOM'!C2:AF1000""),AB$1,FALSE)"),"Hydraulics Schematic 1069 RevF")</f>
        <v>Hydraulics Schematic 1069 RevF</v>
      </c>
      <c r="AL350" s="40" t="str">
        <f ca="1">IFERROR(__xludf.DUMMYFUNCTION("VLOOKUP($D10,IMPORTRANGE(""1F5N2lheBqU_ssv2fEg7XSiyl0_Jtf24RQubw3IWp7fc"",""'LC-2 BOM'!C2:AF1000""),AB$1,FALSE)"),"Hydraulics Schematic 1069 RevF")</f>
        <v>Hydraulics Schematic 1069 RevF</v>
      </c>
      <c r="AM350" s="40" t="str">
        <f ca="1">IFERROR(__xludf.DUMMYFUNCTION("VLOOKUP($D10,IMPORTRANGE(""1F5N2lheBqU_ssv2fEg7XSiyl0_Jtf24RQubw3IWp7fc"",""'LC-2 BOM'!C2:AF1000""),AB$1,FALSE)"),"Hydraulics Schematic 1069 RevF")</f>
        <v>Hydraulics Schematic 1069 RevF</v>
      </c>
      <c r="AN350" s="40" t="str">
        <f ca="1">IFERROR(__xludf.DUMMYFUNCTION("VLOOKUP($D10,IMPORTRANGE(""1F5N2lheBqU_ssv2fEg7XSiyl0_Jtf24RQubw3IWp7fc"",""'LC-2 BOM'!C2:AF1000""),AB$1,FALSE)"),"Hydraulics Schematic 1069 RevF")</f>
        <v>Hydraulics Schematic 1069 RevF</v>
      </c>
      <c r="AO350" s="40" t="str">
        <f ca="1">IFERROR(__xludf.DUMMYFUNCTION("VLOOKUP($D10,IMPORTRANGE(""1F5N2lheBqU_ssv2fEg7XSiyl0_Jtf24RQubw3IWp7fc"",""'LC-2 BOM'!C2:AF1000""),AB$1,FALSE)"),"Hydraulics Schematic 1069 RevF")</f>
        <v>Hydraulics Schematic 1069 RevF</v>
      </c>
      <c r="AP350" s="40" t="str">
        <f ca="1">IFERROR(__xludf.DUMMYFUNCTION("VLOOKUP($D10,IMPORTRANGE(""1F5N2lheBqU_ssv2fEg7XSiyl0_Jtf24RQubw3IWp7fc"",""'LC-2 BOM'!C2:AF1000""),AB$1,FALSE)"),"Hydraulics Schematic 1069 RevF")</f>
        <v>Hydraulics Schematic 1069 RevF</v>
      </c>
      <c r="AQ350" s="40" t="str">
        <f ca="1">IFERROR(__xludf.DUMMYFUNCTION("VLOOKUP($D10,IMPORTRANGE(""1F5N2lheBqU_ssv2fEg7XSiyl0_Jtf24RQubw3IWp7fc"",""'LC-2 BOM'!C2:AF1000""),AB$1,FALSE)"),"Hydraulics Schematic 1069 RevF")</f>
        <v>Hydraulics Schematic 1069 RevF</v>
      </c>
      <c r="AR350" s="40" t="str">
        <f ca="1">IFERROR(__xludf.DUMMYFUNCTION("VLOOKUP($D10,IMPORTRANGE(""1F5N2lheBqU_ssv2fEg7XSiyl0_Jtf24RQubw3IWp7fc"",""'LC-2 BOM'!C2:AF1000""),AB$1,FALSE)"),"Hydraulics Schematic 1069 RevF")</f>
        <v>Hydraulics Schematic 1069 RevF</v>
      </c>
      <c r="AS350" s="40" t="str">
        <f ca="1">IFERROR(__xludf.DUMMYFUNCTION("VLOOKUP($D10,IMPORTRANGE(""1F5N2lheBqU_ssv2fEg7XSiyl0_Jtf24RQubw3IWp7fc"",""'LC-2 BOM'!C2:AF1000""),AB$1,FALSE)"),"Hydraulics Schematic 1069 RevF")</f>
        <v>Hydraulics Schematic 1069 RevF</v>
      </c>
      <c r="AT350" s="40" t="str">
        <f ca="1">IFERROR(__xludf.DUMMYFUNCTION("VLOOKUP($D10,IMPORTRANGE(""1F5N2lheBqU_ssv2fEg7XSiyl0_Jtf24RQubw3IWp7fc"",""'LC-2 BOM'!C2:AF1000""),AB$1,FALSE)"),"Hydraulics Schematic 1069 RevF")</f>
        <v>Hydraulics Schematic 1069 RevF</v>
      </c>
      <c r="AU350" s="40" t="str">
        <f ca="1">IFERROR(__xludf.DUMMYFUNCTION("VLOOKUP($D10,IMPORTRANGE(""1F5N2lheBqU_ssv2fEg7XSiyl0_Jtf24RQubw3IWp7fc"",""'LC-2 BOM'!C2:AF1000""),AB$1,FALSE)"),"Hydraulics Schematic 1069 RevF")</f>
        <v>Hydraulics Schematic 1069 RevF</v>
      </c>
      <c r="AV350" s="40" t="str">
        <f ca="1">IFERROR(__xludf.DUMMYFUNCTION("VLOOKUP($D10,IMPORTRANGE(""1F5N2lheBqU_ssv2fEg7XSiyl0_Jtf24RQubw3IWp7fc"",""'LC-2 BOM'!C2:AF1000""),AB$1,FALSE)"),"Hydraulics Schematic 1069 RevF")</f>
        <v>Hydraulics Schematic 1069 RevF</v>
      </c>
      <c r="AW350" s="40" t="str">
        <f ca="1">IFERROR(__xludf.DUMMYFUNCTION("VLOOKUP($D10,IMPORTRANGE(""1F5N2lheBqU_ssv2fEg7XSiyl0_Jtf24RQubw3IWp7fc"",""'LC-2 BOM'!C2:AF1000""),AB$1,FALSE)"),"Hydraulics Schematic 1069 RevF")</f>
        <v>Hydraulics Schematic 1069 RevF</v>
      </c>
      <c r="AX350" s="40" t="str">
        <f ca="1">IFERROR(__xludf.DUMMYFUNCTION("VLOOKUP($D10,IMPORTRANGE(""1F5N2lheBqU_ssv2fEg7XSiyl0_Jtf24RQubw3IWp7fc"",""'LC-2 BOM'!C2:AF1000""),AB$1,FALSE)"),"Hydraulics Schematic 1069 RevF")</f>
        <v>Hydraulics Schematic 1069 RevF</v>
      </c>
      <c r="AY350" s="40" t="str">
        <f ca="1">IFERROR(__xludf.DUMMYFUNCTION("VLOOKUP($D10,IMPORTRANGE(""1F5N2lheBqU_ssv2fEg7XSiyl0_Jtf24RQubw3IWp7fc"",""'LC-2 BOM'!C2:AF1000""),AB$1,FALSE)"),"Hydraulics Schematic 1069 RevF")</f>
        <v>Hydraulics Schematic 1069 RevF</v>
      </c>
      <c r="AZ350" s="40" t="str">
        <f ca="1">IFERROR(__xludf.DUMMYFUNCTION("VLOOKUP($D10,IMPORTRANGE(""1F5N2lheBqU_ssv2fEg7XSiyl0_Jtf24RQubw3IWp7fc"",""'LC-2 BOM'!C2:AF1000""),AB$1,FALSE)"),"Hydraulics Schematic 1069 RevF")</f>
        <v>Hydraulics Schematic 1069 RevF</v>
      </c>
      <c r="BA350" s="40" t="str">
        <f ca="1">IFERROR(__xludf.DUMMYFUNCTION("VLOOKUP($D10,IMPORTRANGE(""1F5N2lheBqU_ssv2fEg7XSiyl0_Jtf24RQubw3IWp7fc"",""'LC-2 BOM'!C2:AF1000""),AB$1,FALSE)"),"Hydraulics Schematic 1069 RevF")</f>
        <v>Hydraulics Schematic 1069 RevF</v>
      </c>
    </row>
    <row r="351" spans="1:53" ht="14.25">
      <c r="A351" s="119" t="e">
        <f>CONCATENATE(VLOOKUP(E351,Systems,2,FALSE),"-",VLOOKUP(F351,Subsystems,2,FALSE),"-",VLOOKUP(G351,Components,2,FALSE),"-",VLOOKUP(R351,Metrics,2,FALSE),"-",B351)</f>
        <v>#N/A</v>
      </c>
      <c r="B351" s="100">
        <v>494</v>
      </c>
      <c r="C351" s="99" t="s">
        <v>875</v>
      </c>
      <c r="D351" s="199" t="s">
        <v>876</v>
      </c>
      <c r="E351" s="99" t="s">
        <v>431</v>
      </c>
      <c r="F351" s="99" t="s">
        <v>432</v>
      </c>
      <c r="G351" s="99" t="s">
        <v>877</v>
      </c>
      <c r="H351" s="205"/>
      <c r="I351" s="100" t="e">
        <f>VLOOKUP(L351,InterfaceCards,2,FALSE)</f>
        <v>#N/A</v>
      </c>
      <c r="J351" s="39" t="e">
        <f>VLOOKUP(I351,'REF - Interface Cards'!$F$2:$G$11,2,FALSE)</f>
        <v>#N/A</v>
      </c>
      <c r="K351" s="267" t="e">
        <f>VLOOKUP(L351,InterfaceCards,3,FALSE)</f>
        <v>#N/A</v>
      </c>
      <c r="L351" s="205"/>
      <c r="M351" s="115"/>
      <c r="N351" s="200"/>
      <c r="O351" s="99" t="s">
        <v>334</v>
      </c>
      <c r="P351" s="99" t="s">
        <v>334</v>
      </c>
      <c r="Q351" s="99" t="s">
        <v>878</v>
      </c>
      <c r="R351" s="119"/>
      <c r="S351" s="119"/>
      <c r="T351" s="100"/>
      <c r="U351" s="205"/>
      <c r="V351" s="205" t="b">
        <v>0</v>
      </c>
      <c r="W351" s="115" t="str">
        <f>CONCATENATE(L351,":",N351)</f>
        <v>:</v>
      </c>
      <c r="X351" s="40" t="str">
        <f ca="1">IFERROR(__xludf.DUMMYFUNCTION("VLOOKUP($D475,IMPORTRANGE(""1F5N2lheBqU_ssv2fEg7XSiyl0_Jtf24RQubw3IWp7fc"",""'LC-2 BOM'!C2:AF1000""),X$1,FALSE)"),"04C706")</f>
        <v>04C706</v>
      </c>
      <c r="Y351" s="40" t="str">
        <f ca="1">IFERROR(__xludf.DUMMYFUNCTION("VLOOKUP($D723,IMPORTRANGE(""1zGeY54V42y3h6ga3LEauokEcjIAfHuNXKCYKLfLWtMI"",""'LC-2 BOM'!C2:AF900""),Y$1,FALSE)"),"#N/A")</f>
        <v>#N/A</v>
      </c>
      <c r="Z351" s="40" t="str">
        <f ca="1">IFERROR(__xludf.DUMMYFUNCTION("VLOOKUP($D723,IMPORTRANGE(""1zGeY54V42y3h6ga3LEauokEcjIAfHuNXKCYKLfLWtMI"",""'LC-2 BOM'!C2:AF900""),Y$1,FALSE)"),"#N/A")</f>
        <v>#N/A</v>
      </c>
      <c r="AA351" s="40" t="str">
        <f ca="1">IFERROR(__xludf.DUMMYFUNCTION("VLOOKUP($D723,IMPORTRANGE(""1zGeY54V42y3h6ga3LEauokEcjIAfHuNXKCYKLfLWtMI"",""'LC-2 BOM'!C2:AF900""),Y$1,FALSE)"),"#N/A")</f>
        <v>#N/A</v>
      </c>
      <c r="AB351" s="40" t="str">
        <f ca="1">IFERROR(__xludf.DUMMYFUNCTION("VLOOKUP($D723,IMPORTRANGE(""1F5N2lheBqU_ssv2fEg7XSiyl0_Jtf24RQubw3IWp7fc"",""'LC-2 BOM'!C2:AF1000""),AB$1,FALSE)"),"#N/A")</f>
        <v>#N/A</v>
      </c>
      <c r="AC351" s="40" t="str">
        <f ca="1">IFERROR(__xludf.DUMMYFUNCTION("VLOOKUP($D723,IMPORTRANGE(""1F5N2lheBqU_ssv2fEg7XSiyl0_Jtf24RQubw3IWp7fc"",""'LC-2 BOM'!C2:AF1000""),AB$1,FALSE)"),"#N/A")</f>
        <v>#N/A</v>
      </c>
      <c r="AD351" s="40" t="str">
        <f ca="1">IFERROR(__xludf.DUMMYFUNCTION("VLOOKUP($D723,IMPORTRANGE(""1F5N2lheBqU_ssv2fEg7XSiyl0_Jtf24RQubw3IWp7fc"",""'LC-2 BOM'!C2:AF1000""),AB$1,FALSE)"),"#N/A")</f>
        <v>#N/A</v>
      </c>
      <c r="AE351" s="40" t="str">
        <f ca="1">IFERROR(__xludf.DUMMYFUNCTION("VLOOKUP($D723,IMPORTRANGE(""1F5N2lheBqU_ssv2fEg7XSiyl0_Jtf24RQubw3IWp7fc"",""'LC-2 BOM'!C2:AF1000""),AB$1,FALSE)"),"#N/A")</f>
        <v>#N/A</v>
      </c>
      <c r="AF351" s="40" t="str">
        <f ca="1">IFERROR(__xludf.DUMMYFUNCTION("VLOOKUP($D723,IMPORTRANGE(""1F5N2lheBqU_ssv2fEg7XSiyl0_Jtf24RQubw3IWp7fc"",""'LC-2 BOM'!C2:AF1000""),AB$1,FALSE)"),"#N/A")</f>
        <v>#N/A</v>
      </c>
      <c r="AG351" s="40" t="str">
        <f ca="1">IFERROR(__xludf.DUMMYFUNCTION("VLOOKUP($D723,IMPORTRANGE(""1F5N2lheBqU_ssv2fEg7XSiyl0_Jtf24RQubw3IWp7fc"",""'LC-2 BOM'!C2:AF1000""),AB$1,FALSE)"),"#N/A")</f>
        <v>#N/A</v>
      </c>
      <c r="AH351" s="40" t="str">
        <f ca="1">IFERROR(__xludf.DUMMYFUNCTION("VLOOKUP($D723,IMPORTRANGE(""1F5N2lheBqU_ssv2fEg7XSiyl0_Jtf24RQubw3IWp7fc"",""'LC-2 BOM'!C2:AF1000""),AB$1,FALSE)"),"#N/A")</f>
        <v>#N/A</v>
      </c>
      <c r="AI351" s="40" t="str">
        <f ca="1">IFERROR(__xludf.DUMMYFUNCTION("VLOOKUP($D723,IMPORTRANGE(""1F5N2lheBqU_ssv2fEg7XSiyl0_Jtf24RQubw3IWp7fc"",""'LC-2 BOM'!C2:AF1000""),AB$1,FALSE)"),"#N/A")</f>
        <v>#N/A</v>
      </c>
      <c r="AJ351" s="40" t="str">
        <f ca="1">IFERROR(__xludf.DUMMYFUNCTION("VLOOKUP($D723,IMPORTRANGE(""1F5N2lheBqU_ssv2fEg7XSiyl0_Jtf24RQubw3IWp7fc"",""'LC-2 BOM'!C2:AF1000""),AB$1,FALSE)"),"#N/A")</f>
        <v>#N/A</v>
      </c>
      <c r="AK351" s="40" t="str">
        <f ca="1">IFERROR(__xludf.DUMMYFUNCTION("VLOOKUP($D723,IMPORTRANGE(""1F5N2lheBqU_ssv2fEg7XSiyl0_Jtf24RQubw3IWp7fc"",""'LC-2 BOM'!C2:AF1000""),AB$1,FALSE)"),"#N/A")</f>
        <v>#N/A</v>
      </c>
      <c r="AL351" s="40" t="str">
        <f ca="1">IFERROR(__xludf.DUMMYFUNCTION("VLOOKUP($D723,IMPORTRANGE(""1F5N2lheBqU_ssv2fEg7XSiyl0_Jtf24RQubw3IWp7fc"",""'LC-2 BOM'!C2:AF1000""),AB$1,FALSE)"),"#N/A")</f>
        <v>#N/A</v>
      </c>
      <c r="AM351" s="40" t="str">
        <f ca="1">IFERROR(__xludf.DUMMYFUNCTION("VLOOKUP($D723,IMPORTRANGE(""1F5N2lheBqU_ssv2fEg7XSiyl0_Jtf24RQubw3IWp7fc"",""'LC-2 BOM'!C2:AF1000""),AB$1,FALSE)"),"#N/A")</f>
        <v>#N/A</v>
      </c>
      <c r="AN351" s="40" t="str">
        <f ca="1">IFERROR(__xludf.DUMMYFUNCTION("VLOOKUP($D723,IMPORTRANGE(""1F5N2lheBqU_ssv2fEg7XSiyl0_Jtf24RQubw3IWp7fc"",""'LC-2 BOM'!C2:AF1000""),AB$1,FALSE)"),"#N/A")</f>
        <v>#N/A</v>
      </c>
      <c r="AO351" s="40" t="str">
        <f ca="1">IFERROR(__xludf.DUMMYFUNCTION("VLOOKUP($D723,IMPORTRANGE(""1F5N2lheBqU_ssv2fEg7XSiyl0_Jtf24RQubw3IWp7fc"",""'LC-2 BOM'!C2:AF1000""),AB$1,FALSE)"),"#N/A")</f>
        <v>#N/A</v>
      </c>
      <c r="AP351" s="40" t="str">
        <f ca="1">IFERROR(__xludf.DUMMYFUNCTION("VLOOKUP($D723,IMPORTRANGE(""1F5N2lheBqU_ssv2fEg7XSiyl0_Jtf24RQubw3IWp7fc"",""'LC-2 BOM'!C2:AF1000""),AB$1,FALSE)"),"#N/A")</f>
        <v>#N/A</v>
      </c>
      <c r="AQ351" s="40" t="str">
        <f ca="1">IFERROR(__xludf.DUMMYFUNCTION("VLOOKUP($D723,IMPORTRANGE(""1F5N2lheBqU_ssv2fEg7XSiyl0_Jtf24RQubw3IWp7fc"",""'LC-2 BOM'!C2:AF1000""),AB$1,FALSE)"),"#N/A")</f>
        <v>#N/A</v>
      </c>
      <c r="AR351" s="40" t="str">
        <f ca="1">IFERROR(__xludf.DUMMYFUNCTION("VLOOKUP($D723,IMPORTRANGE(""1F5N2lheBqU_ssv2fEg7XSiyl0_Jtf24RQubw3IWp7fc"",""'LC-2 BOM'!C2:AF1000""),AB$1,FALSE)"),"#N/A")</f>
        <v>#N/A</v>
      </c>
      <c r="AS351" s="40" t="str">
        <f ca="1">IFERROR(__xludf.DUMMYFUNCTION("VLOOKUP($D723,IMPORTRANGE(""1F5N2lheBqU_ssv2fEg7XSiyl0_Jtf24RQubw3IWp7fc"",""'LC-2 BOM'!C2:AF1000""),AB$1,FALSE)"),"#N/A")</f>
        <v>#N/A</v>
      </c>
      <c r="AT351" s="40" t="str">
        <f ca="1">IFERROR(__xludf.DUMMYFUNCTION("VLOOKUP($D723,IMPORTRANGE(""1F5N2lheBqU_ssv2fEg7XSiyl0_Jtf24RQubw3IWp7fc"",""'LC-2 BOM'!C2:AF1000""),AB$1,FALSE)"),"#N/A")</f>
        <v>#N/A</v>
      </c>
      <c r="AU351" s="40" t="str">
        <f ca="1">IFERROR(__xludf.DUMMYFUNCTION("VLOOKUP($D723,IMPORTRANGE(""1F5N2lheBqU_ssv2fEg7XSiyl0_Jtf24RQubw3IWp7fc"",""'LC-2 BOM'!C2:AF1000""),AB$1,FALSE)"),"#N/A")</f>
        <v>#N/A</v>
      </c>
      <c r="AV351" s="40" t="str">
        <f ca="1">IFERROR(__xludf.DUMMYFUNCTION("VLOOKUP($D723,IMPORTRANGE(""1F5N2lheBqU_ssv2fEg7XSiyl0_Jtf24RQubw3IWp7fc"",""'LC-2 BOM'!C2:AF1000""),AB$1,FALSE)"),"#N/A")</f>
        <v>#N/A</v>
      </c>
      <c r="AW351" s="40" t="str">
        <f ca="1">IFERROR(__xludf.DUMMYFUNCTION("VLOOKUP($D723,IMPORTRANGE(""1F5N2lheBqU_ssv2fEg7XSiyl0_Jtf24RQubw3IWp7fc"",""'LC-2 BOM'!C2:AF1000""),AB$1,FALSE)"),"#N/A")</f>
        <v>#N/A</v>
      </c>
      <c r="AX351" s="40" t="str">
        <f ca="1">IFERROR(__xludf.DUMMYFUNCTION("VLOOKUP($D723,IMPORTRANGE(""1F5N2lheBqU_ssv2fEg7XSiyl0_Jtf24RQubw3IWp7fc"",""'LC-2 BOM'!C2:AF1000""),AB$1,FALSE)"),"#N/A")</f>
        <v>#N/A</v>
      </c>
      <c r="AY351" s="40" t="str">
        <f ca="1">IFERROR(__xludf.DUMMYFUNCTION("VLOOKUP($D723,IMPORTRANGE(""1F5N2lheBqU_ssv2fEg7XSiyl0_Jtf24RQubw3IWp7fc"",""'LC-2 BOM'!C2:AF1000""),AB$1,FALSE)"),"#N/A")</f>
        <v>#N/A</v>
      </c>
      <c r="AZ351" s="40" t="str">
        <f ca="1">IFERROR(__xludf.DUMMYFUNCTION("VLOOKUP($D723,IMPORTRANGE(""1F5N2lheBqU_ssv2fEg7XSiyl0_Jtf24RQubw3IWp7fc"",""'LC-2 BOM'!C2:AF1000""),AB$1,FALSE)"),"#N/A")</f>
        <v>#N/A</v>
      </c>
      <c r="BA351" s="40" t="str">
        <f ca="1">IFERROR(__xludf.DUMMYFUNCTION("VLOOKUP($D723,IMPORTRANGE(""1F5N2lheBqU_ssv2fEg7XSiyl0_Jtf24RQubw3IWp7fc"",""'LC-2 BOM'!C2:AF1000""),AB$1,FALSE)"),"#N/A")</f>
        <v>#N/A</v>
      </c>
    </row>
    <row r="352" spans="1:53" ht="14.25">
      <c r="A352" s="119" t="e">
        <f>CONCATENATE(VLOOKUP(E352,Systems,2,FALSE),"-",VLOOKUP(F352,Subsystems,2,FALSE),"-",VLOOKUP(G352,Components,2,FALSE),"-",VLOOKUP(R352,Metrics,2,FALSE),"-",B352)</f>
        <v>#N/A</v>
      </c>
      <c r="B352" s="100">
        <v>478</v>
      </c>
      <c r="C352" s="99" t="s">
        <v>879</v>
      </c>
      <c r="D352" s="199" t="s">
        <v>880</v>
      </c>
      <c r="E352" s="99" t="s">
        <v>431</v>
      </c>
      <c r="F352" s="99" t="s">
        <v>441</v>
      </c>
      <c r="G352" s="99" t="s">
        <v>877</v>
      </c>
      <c r="H352" s="205"/>
      <c r="I352" s="100" t="e">
        <f>VLOOKUP(L352,InterfaceCards,2,FALSE)</f>
        <v>#N/A</v>
      </c>
      <c r="J352" s="39" t="e">
        <f>VLOOKUP(I352,'REF - Interface Cards'!$F$2:$G$11,2,FALSE)</f>
        <v>#N/A</v>
      </c>
      <c r="K352" s="267" t="e">
        <f>VLOOKUP(L352,InterfaceCards,3,FALSE)</f>
        <v>#N/A</v>
      </c>
      <c r="L352" s="205"/>
      <c r="M352" s="115"/>
      <c r="N352" s="200"/>
      <c r="O352" s="99" t="s">
        <v>334</v>
      </c>
      <c r="P352" s="99" t="s">
        <v>334</v>
      </c>
      <c r="Q352" s="99" t="s">
        <v>878</v>
      </c>
      <c r="R352" s="119"/>
      <c r="S352" s="119"/>
      <c r="T352" s="100"/>
      <c r="U352" s="205"/>
      <c r="V352" s="205" t="b">
        <v>0</v>
      </c>
      <c r="W352" s="115" t="str">
        <f>CONCATENATE(L352,":",N352)</f>
        <v>:</v>
      </c>
      <c r="X352" s="40" t="str">
        <f ca="1">IFERROR(__xludf.DUMMYFUNCTION("VLOOKUP($D475,IMPORTRANGE(""1F5N2lheBqU_ssv2fEg7XSiyl0_Jtf24RQubw3IWp7fc"",""'LC-2 BOM'!C2:AF1000""),X$1,FALSE)"),"04C706")</f>
        <v>04C706</v>
      </c>
      <c r="Y352" s="40" t="str">
        <f ca="1">IFERROR(__xludf.DUMMYFUNCTION("VLOOKUP($D721,IMPORTRANGE(""1zGeY54V42y3h6ga3LEauokEcjIAfHuNXKCYKLfLWtMI"",""'LC-2 BOM'!C2:AF900""),Y$1,FALSE)"),"#N/A")</f>
        <v>#N/A</v>
      </c>
      <c r="Z352" s="40" t="str">
        <f ca="1">IFERROR(__xludf.DUMMYFUNCTION("VLOOKUP($D721,IMPORTRANGE(""1zGeY54V42y3h6ga3LEauokEcjIAfHuNXKCYKLfLWtMI"",""'LC-2 BOM'!C2:AF900""),Y$1,FALSE)"),"#N/A")</f>
        <v>#N/A</v>
      </c>
      <c r="AA352" s="40" t="str">
        <f ca="1">IFERROR(__xludf.DUMMYFUNCTION("VLOOKUP($D721,IMPORTRANGE(""1zGeY54V42y3h6ga3LEauokEcjIAfHuNXKCYKLfLWtMI"",""'LC-2 BOM'!C2:AF900""),Y$1,FALSE)"),"#N/A")</f>
        <v>#N/A</v>
      </c>
      <c r="AB352" s="40" t="str">
        <f ca="1">IFERROR(__xludf.DUMMYFUNCTION("VLOOKUP($D721,IMPORTRANGE(""1F5N2lheBqU_ssv2fEg7XSiyl0_Jtf24RQubw3IWp7fc"",""'LC-2 BOM'!C2:AF1000""),AB$1,FALSE)"),"#N/A")</f>
        <v>#N/A</v>
      </c>
      <c r="AC352" s="40" t="str">
        <f ca="1">IFERROR(__xludf.DUMMYFUNCTION("VLOOKUP($D721,IMPORTRANGE(""1F5N2lheBqU_ssv2fEg7XSiyl0_Jtf24RQubw3IWp7fc"",""'LC-2 BOM'!C2:AF1000""),AB$1,FALSE)"),"#N/A")</f>
        <v>#N/A</v>
      </c>
      <c r="AD352" s="40" t="str">
        <f ca="1">IFERROR(__xludf.DUMMYFUNCTION("VLOOKUP($D721,IMPORTRANGE(""1F5N2lheBqU_ssv2fEg7XSiyl0_Jtf24RQubw3IWp7fc"",""'LC-2 BOM'!C2:AF1000""),AB$1,FALSE)"),"#N/A")</f>
        <v>#N/A</v>
      </c>
      <c r="AE352" s="40" t="str">
        <f ca="1">IFERROR(__xludf.DUMMYFUNCTION("VLOOKUP($D721,IMPORTRANGE(""1F5N2lheBqU_ssv2fEg7XSiyl0_Jtf24RQubw3IWp7fc"",""'LC-2 BOM'!C2:AF1000""),AB$1,FALSE)"),"#N/A")</f>
        <v>#N/A</v>
      </c>
      <c r="AF352" s="40" t="str">
        <f ca="1">IFERROR(__xludf.DUMMYFUNCTION("VLOOKUP($D721,IMPORTRANGE(""1F5N2lheBqU_ssv2fEg7XSiyl0_Jtf24RQubw3IWp7fc"",""'LC-2 BOM'!C2:AF1000""),AB$1,FALSE)"),"#N/A")</f>
        <v>#N/A</v>
      </c>
      <c r="AG352" s="40" t="str">
        <f ca="1">IFERROR(__xludf.DUMMYFUNCTION("VLOOKUP($D721,IMPORTRANGE(""1F5N2lheBqU_ssv2fEg7XSiyl0_Jtf24RQubw3IWp7fc"",""'LC-2 BOM'!C2:AF1000""),AB$1,FALSE)"),"#N/A")</f>
        <v>#N/A</v>
      </c>
      <c r="AH352" s="40" t="str">
        <f ca="1">IFERROR(__xludf.DUMMYFUNCTION("VLOOKUP($D721,IMPORTRANGE(""1F5N2lheBqU_ssv2fEg7XSiyl0_Jtf24RQubw3IWp7fc"",""'LC-2 BOM'!C2:AF1000""),AB$1,FALSE)"),"#N/A")</f>
        <v>#N/A</v>
      </c>
      <c r="AI352" s="40" t="str">
        <f ca="1">IFERROR(__xludf.DUMMYFUNCTION("VLOOKUP($D721,IMPORTRANGE(""1F5N2lheBqU_ssv2fEg7XSiyl0_Jtf24RQubw3IWp7fc"",""'LC-2 BOM'!C2:AF1000""),AB$1,FALSE)"),"#N/A")</f>
        <v>#N/A</v>
      </c>
      <c r="AJ352" s="40" t="str">
        <f ca="1">IFERROR(__xludf.DUMMYFUNCTION("VLOOKUP($D721,IMPORTRANGE(""1F5N2lheBqU_ssv2fEg7XSiyl0_Jtf24RQubw3IWp7fc"",""'LC-2 BOM'!C2:AF1000""),AB$1,FALSE)"),"#N/A")</f>
        <v>#N/A</v>
      </c>
      <c r="AK352" s="40" t="str">
        <f ca="1">IFERROR(__xludf.DUMMYFUNCTION("VLOOKUP($D721,IMPORTRANGE(""1F5N2lheBqU_ssv2fEg7XSiyl0_Jtf24RQubw3IWp7fc"",""'LC-2 BOM'!C2:AF1000""),AB$1,FALSE)"),"#N/A")</f>
        <v>#N/A</v>
      </c>
      <c r="AL352" s="40" t="str">
        <f ca="1">IFERROR(__xludf.DUMMYFUNCTION("VLOOKUP($D721,IMPORTRANGE(""1F5N2lheBqU_ssv2fEg7XSiyl0_Jtf24RQubw3IWp7fc"",""'LC-2 BOM'!C2:AF1000""),AB$1,FALSE)"),"#N/A")</f>
        <v>#N/A</v>
      </c>
      <c r="AM352" s="40" t="str">
        <f ca="1">IFERROR(__xludf.DUMMYFUNCTION("VLOOKUP($D721,IMPORTRANGE(""1F5N2lheBqU_ssv2fEg7XSiyl0_Jtf24RQubw3IWp7fc"",""'LC-2 BOM'!C2:AF1000""),AB$1,FALSE)"),"#N/A")</f>
        <v>#N/A</v>
      </c>
      <c r="AN352" s="40" t="str">
        <f ca="1">IFERROR(__xludf.DUMMYFUNCTION("VLOOKUP($D721,IMPORTRANGE(""1F5N2lheBqU_ssv2fEg7XSiyl0_Jtf24RQubw3IWp7fc"",""'LC-2 BOM'!C2:AF1000""),AB$1,FALSE)"),"#N/A")</f>
        <v>#N/A</v>
      </c>
      <c r="AO352" s="40" t="str">
        <f ca="1">IFERROR(__xludf.DUMMYFUNCTION("VLOOKUP($D721,IMPORTRANGE(""1F5N2lheBqU_ssv2fEg7XSiyl0_Jtf24RQubw3IWp7fc"",""'LC-2 BOM'!C2:AF1000""),AB$1,FALSE)"),"#N/A")</f>
        <v>#N/A</v>
      </c>
      <c r="AP352" s="40" t="str">
        <f ca="1">IFERROR(__xludf.DUMMYFUNCTION("VLOOKUP($D721,IMPORTRANGE(""1F5N2lheBqU_ssv2fEg7XSiyl0_Jtf24RQubw3IWp7fc"",""'LC-2 BOM'!C2:AF1000""),AB$1,FALSE)"),"#N/A")</f>
        <v>#N/A</v>
      </c>
      <c r="AQ352" s="40" t="str">
        <f ca="1">IFERROR(__xludf.DUMMYFUNCTION("VLOOKUP($D721,IMPORTRANGE(""1F5N2lheBqU_ssv2fEg7XSiyl0_Jtf24RQubw3IWp7fc"",""'LC-2 BOM'!C2:AF1000""),AB$1,FALSE)"),"#N/A")</f>
        <v>#N/A</v>
      </c>
      <c r="AR352" s="40" t="str">
        <f ca="1">IFERROR(__xludf.DUMMYFUNCTION("VLOOKUP($D721,IMPORTRANGE(""1F5N2lheBqU_ssv2fEg7XSiyl0_Jtf24RQubw3IWp7fc"",""'LC-2 BOM'!C2:AF1000""),AB$1,FALSE)"),"#N/A")</f>
        <v>#N/A</v>
      </c>
      <c r="AS352" s="40" t="str">
        <f ca="1">IFERROR(__xludf.DUMMYFUNCTION("VLOOKUP($D721,IMPORTRANGE(""1F5N2lheBqU_ssv2fEg7XSiyl0_Jtf24RQubw3IWp7fc"",""'LC-2 BOM'!C2:AF1000""),AB$1,FALSE)"),"#N/A")</f>
        <v>#N/A</v>
      </c>
      <c r="AT352" s="40" t="str">
        <f ca="1">IFERROR(__xludf.DUMMYFUNCTION("VLOOKUP($D721,IMPORTRANGE(""1F5N2lheBqU_ssv2fEg7XSiyl0_Jtf24RQubw3IWp7fc"",""'LC-2 BOM'!C2:AF1000""),AB$1,FALSE)"),"#N/A")</f>
        <v>#N/A</v>
      </c>
      <c r="AU352" s="40" t="str">
        <f ca="1">IFERROR(__xludf.DUMMYFUNCTION("VLOOKUP($D721,IMPORTRANGE(""1F5N2lheBqU_ssv2fEg7XSiyl0_Jtf24RQubw3IWp7fc"",""'LC-2 BOM'!C2:AF1000""),AB$1,FALSE)"),"#N/A")</f>
        <v>#N/A</v>
      </c>
      <c r="AV352" s="40" t="str">
        <f ca="1">IFERROR(__xludf.DUMMYFUNCTION("VLOOKUP($D721,IMPORTRANGE(""1F5N2lheBqU_ssv2fEg7XSiyl0_Jtf24RQubw3IWp7fc"",""'LC-2 BOM'!C2:AF1000""),AB$1,FALSE)"),"#N/A")</f>
        <v>#N/A</v>
      </c>
      <c r="AW352" s="40" t="str">
        <f ca="1">IFERROR(__xludf.DUMMYFUNCTION("VLOOKUP($D721,IMPORTRANGE(""1F5N2lheBqU_ssv2fEg7XSiyl0_Jtf24RQubw3IWp7fc"",""'LC-2 BOM'!C2:AF1000""),AB$1,FALSE)"),"#N/A")</f>
        <v>#N/A</v>
      </c>
      <c r="AX352" s="40" t="str">
        <f ca="1">IFERROR(__xludf.DUMMYFUNCTION("VLOOKUP($D721,IMPORTRANGE(""1F5N2lheBqU_ssv2fEg7XSiyl0_Jtf24RQubw3IWp7fc"",""'LC-2 BOM'!C2:AF1000""),AB$1,FALSE)"),"#N/A")</f>
        <v>#N/A</v>
      </c>
      <c r="AY352" s="40" t="str">
        <f ca="1">IFERROR(__xludf.DUMMYFUNCTION("VLOOKUP($D721,IMPORTRANGE(""1F5N2lheBqU_ssv2fEg7XSiyl0_Jtf24RQubw3IWp7fc"",""'LC-2 BOM'!C2:AF1000""),AB$1,FALSE)"),"#N/A")</f>
        <v>#N/A</v>
      </c>
      <c r="AZ352" s="40" t="str">
        <f ca="1">IFERROR(__xludf.DUMMYFUNCTION("VLOOKUP($D721,IMPORTRANGE(""1F5N2lheBqU_ssv2fEg7XSiyl0_Jtf24RQubw3IWp7fc"",""'LC-2 BOM'!C2:AF1000""),AB$1,FALSE)"),"#N/A")</f>
        <v>#N/A</v>
      </c>
      <c r="BA352" s="40" t="str">
        <f ca="1">IFERROR(__xludf.DUMMYFUNCTION("VLOOKUP($D721,IMPORTRANGE(""1F5N2lheBqU_ssv2fEg7XSiyl0_Jtf24RQubw3IWp7fc"",""'LC-2 BOM'!C2:AF1000""),AB$1,FALSE)"),"#N/A")</f>
        <v>#N/A</v>
      </c>
    </row>
    <row r="353" spans="1:53" ht="14.25">
      <c r="A353" s="119" t="e">
        <f>CONCATENATE(VLOOKUP(E353,Systems,2,FALSE),"-",VLOOKUP(F353,Subsystems,2,FALSE),"-",VLOOKUP(G353,Components,2,FALSE),"-",VLOOKUP(R353,Metrics,2,FALSE),"-",B353)</f>
        <v>#N/A</v>
      </c>
      <c r="B353" s="100">
        <v>486</v>
      </c>
      <c r="C353" s="99" t="s">
        <v>881</v>
      </c>
      <c r="D353" s="199" t="s">
        <v>882</v>
      </c>
      <c r="E353" s="99" t="s">
        <v>431</v>
      </c>
      <c r="F353" s="99" t="s">
        <v>438</v>
      </c>
      <c r="G353" s="99" t="s">
        <v>877</v>
      </c>
      <c r="H353" s="205"/>
      <c r="I353" s="100" t="e">
        <f>VLOOKUP(L353,InterfaceCards,2,FALSE)</f>
        <v>#N/A</v>
      </c>
      <c r="J353" s="39" t="e">
        <f>VLOOKUP(I353,'REF - Interface Cards'!$F$2:$G$11,2,FALSE)</f>
        <v>#N/A</v>
      </c>
      <c r="K353" s="267" t="e">
        <f>VLOOKUP(L353,InterfaceCards,3,FALSE)</f>
        <v>#N/A</v>
      </c>
      <c r="L353" s="205"/>
      <c r="M353" s="115"/>
      <c r="N353" s="200"/>
      <c r="O353" s="99" t="s">
        <v>334</v>
      </c>
      <c r="P353" s="99" t="s">
        <v>334</v>
      </c>
      <c r="Q353" s="99" t="s">
        <v>878</v>
      </c>
      <c r="R353" s="119"/>
      <c r="S353" s="119"/>
      <c r="T353" s="100"/>
      <c r="U353" s="205"/>
      <c r="V353" s="205" t="b">
        <v>0</v>
      </c>
      <c r="W353" s="115" t="str">
        <f>CONCATENATE(L353,":",N353)</f>
        <v>:</v>
      </c>
      <c r="X353" s="40" t="str">
        <f ca="1">IFERROR(__xludf.DUMMYFUNCTION("VLOOKUP($D475,IMPORTRANGE(""1F5N2lheBqU_ssv2fEg7XSiyl0_Jtf24RQubw3IWp7fc"",""'LC-2 BOM'!C2:AF1000""),X$1,FALSE)"),"04C706")</f>
        <v>04C706</v>
      </c>
      <c r="Y353" s="40" t="str">
        <f ca="1">IFERROR(__xludf.DUMMYFUNCTION("VLOOKUP($D722,IMPORTRANGE(""1F5N2lheBqU_ssv2fEg7XSiyl0_Jtf24RQubw3IWp7fc"",""'LC-2 BOM'!C2:AF900""),Y$1,FALSE)"),"#N/A")</f>
        <v>#N/A</v>
      </c>
      <c r="Z353" s="40" t="str">
        <f ca="1">IFERROR(__xludf.DUMMYFUNCTION("VLOOKUP($D722,IMPORTRANGE(""1F5N2lheBqU_ssv2fEg7XSiyl0_Jtf24RQubw3IWp7fc"",""'LC-2 BOM'!C2:AF900""),Y$1,FALSE)"),"#N/A")</f>
        <v>#N/A</v>
      </c>
      <c r="AA353" s="40" t="str">
        <f ca="1">IFERROR(__xludf.DUMMYFUNCTION("VLOOKUP($D722,IMPORTRANGE(""1F5N2lheBqU_ssv2fEg7XSiyl0_Jtf24RQubw3IWp7fc"",""'LC-2 BOM'!C2:AF900""),Y$1,FALSE)"),"#N/A")</f>
        <v>#N/A</v>
      </c>
      <c r="AB353" s="40" t="str">
        <f ca="1">IFERROR(__xludf.DUMMYFUNCTION("VLOOKUP($D722,IMPORTRANGE(""1F5N2lheBqU_ssv2fEg7XSiyl0_Jtf24RQubw3IWp7fc"",""'LC-2 BOM'!C2:AF1000""),AB$1,FALSE)"),"#N/A")</f>
        <v>#N/A</v>
      </c>
      <c r="AC353" s="40" t="str">
        <f ca="1">IFERROR(__xludf.DUMMYFUNCTION("VLOOKUP($D722,IMPORTRANGE(""1F5N2lheBqU_ssv2fEg7XSiyl0_Jtf24RQubw3IWp7fc"",""'LC-2 BOM'!C2:AF1000""),AB$1,FALSE)"),"#N/A")</f>
        <v>#N/A</v>
      </c>
      <c r="AD353" s="40" t="str">
        <f ca="1">IFERROR(__xludf.DUMMYFUNCTION("VLOOKUP($D722,IMPORTRANGE(""1F5N2lheBqU_ssv2fEg7XSiyl0_Jtf24RQubw3IWp7fc"",""'LC-2 BOM'!C2:AF1000""),AB$1,FALSE)"),"#N/A")</f>
        <v>#N/A</v>
      </c>
      <c r="AE353" s="40" t="str">
        <f ca="1">IFERROR(__xludf.DUMMYFUNCTION("VLOOKUP($D722,IMPORTRANGE(""1F5N2lheBqU_ssv2fEg7XSiyl0_Jtf24RQubw3IWp7fc"",""'LC-2 BOM'!C2:AF1000""),AB$1,FALSE)"),"#N/A")</f>
        <v>#N/A</v>
      </c>
      <c r="AF353" s="40" t="str">
        <f ca="1">IFERROR(__xludf.DUMMYFUNCTION("VLOOKUP($D722,IMPORTRANGE(""1F5N2lheBqU_ssv2fEg7XSiyl0_Jtf24RQubw3IWp7fc"",""'LC-2 BOM'!C2:AF1000""),AB$1,FALSE)"),"#N/A")</f>
        <v>#N/A</v>
      </c>
      <c r="AG353" s="40" t="str">
        <f ca="1">IFERROR(__xludf.DUMMYFUNCTION("VLOOKUP($D722,IMPORTRANGE(""1F5N2lheBqU_ssv2fEg7XSiyl0_Jtf24RQubw3IWp7fc"",""'LC-2 BOM'!C2:AF1000""),AB$1,FALSE)"),"#N/A")</f>
        <v>#N/A</v>
      </c>
      <c r="AH353" s="40" t="str">
        <f ca="1">IFERROR(__xludf.DUMMYFUNCTION("VLOOKUP($D722,IMPORTRANGE(""1F5N2lheBqU_ssv2fEg7XSiyl0_Jtf24RQubw3IWp7fc"",""'LC-2 BOM'!C2:AF1000""),AB$1,FALSE)"),"#N/A")</f>
        <v>#N/A</v>
      </c>
      <c r="AI353" s="40" t="str">
        <f ca="1">IFERROR(__xludf.DUMMYFUNCTION("VLOOKUP($D722,IMPORTRANGE(""1F5N2lheBqU_ssv2fEg7XSiyl0_Jtf24RQubw3IWp7fc"",""'LC-2 BOM'!C2:AF1000""),AB$1,FALSE)"),"#N/A")</f>
        <v>#N/A</v>
      </c>
      <c r="AJ353" s="40" t="str">
        <f ca="1">IFERROR(__xludf.DUMMYFUNCTION("VLOOKUP($D722,IMPORTRANGE(""1F5N2lheBqU_ssv2fEg7XSiyl0_Jtf24RQubw3IWp7fc"",""'LC-2 BOM'!C2:AF1000""),AB$1,FALSE)"),"#N/A")</f>
        <v>#N/A</v>
      </c>
      <c r="AK353" s="40" t="str">
        <f ca="1">IFERROR(__xludf.DUMMYFUNCTION("VLOOKUP($D722,IMPORTRANGE(""1F5N2lheBqU_ssv2fEg7XSiyl0_Jtf24RQubw3IWp7fc"",""'LC-2 BOM'!C2:AF1000""),AB$1,FALSE)"),"#N/A")</f>
        <v>#N/A</v>
      </c>
      <c r="AL353" s="40" t="str">
        <f ca="1">IFERROR(__xludf.DUMMYFUNCTION("VLOOKUP($D722,IMPORTRANGE(""1F5N2lheBqU_ssv2fEg7XSiyl0_Jtf24RQubw3IWp7fc"",""'LC-2 BOM'!C2:AF1000""),AB$1,FALSE)"),"#N/A")</f>
        <v>#N/A</v>
      </c>
      <c r="AM353" s="40" t="str">
        <f ca="1">IFERROR(__xludf.DUMMYFUNCTION("VLOOKUP($D722,IMPORTRANGE(""1F5N2lheBqU_ssv2fEg7XSiyl0_Jtf24RQubw3IWp7fc"",""'LC-2 BOM'!C2:AF1000""),AB$1,FALSE)"),"#N/A")</f>
        <v>#N/A</v>
      </c>
      <c r="AN353" s="40" t="str">
        <f ca="1">IFERROR(__xludf.DUMMYFUNCTION("VLOOKUP($D722,IMPORTRANGE(""1F5N2lheBqU_ssv2fEg7XSiyl0_Jtf24RQubw3IWp7fc"",""'LC-2 BOM'!C2:AF1000""),AB$1,FALSE)"),"#N/A")</f>
        <v>#N/A</v>
      </c>
      <c r="AO353" s="40" t="str">
        <f ca="1">IFERROR(__xludf.DUMMYFUNCTION("VLOOKUP($D722,IMPORTRANGE(""1F5N2lheBqU_ssv2fEg7XSiyl0_Jtf24RQubw3IWp7fc"",""'LC-2 BOM'!C2:AF1000""),AB$1,FALSE)"),"#N/A")</f>
        <v>#N/A</v>
      </c>
      <c r="AP353" s="40" t="str">
        <f ca="1">IFERROR(__xludf.DUMMYFUNCTION("VLOOKUP($D722,IMPORTRANGE(""1F5N2lheBqU_ssv2fEg7XSiyl0_Jtf24RQubw3IWp7fc"",""'LC-2 BOM'!C2:AF1000""),AB$1,FALSE)"),"#N/A")</f>
        <v>#N/A</v>
      </c>
      <c r="AQ353" s="40" t="str">
        <f ca="1">IFERROR(__xludf.DUMMYFUNCTION("VLOOKUP($D722,IMPORTRANGE(""1F5N2lheBqU_ssv2fEg7XSiyl0_Jtf24RQubw3IWp7fc"",""'LC-2 BOM'!C2:AF1000""),AB$1,FALSE)"),"#N/A")</f>
        <v>#N/A</v>
      </c>
      <c r="AR353" s="40" t="str">
        <f ca="1">IFERROR(__xludf.DUMMYFUNCTION("VLOOKUP($D722,IMPORTRANGE(""1F5N2lheBqU_ssv2fEg7XSiyl0_Jtf24RQubw3IWp7fc"",""'LC-2 BOM'!C2:AF1000""),AB$1,FALSE)"),"#N/A")</f>
        <v>#N/A</v>
      </c>
      <c r="AS353" s="40" t="str">
        <f ca="1">IFERROR(__xludf.DUMMYFUNCTION("VLOOKUP($D722,IMPORTRANGE(""1F5N2lheBqU_ssv2fEg7XSiyl0_Jtf24RQubw3IWp7fc"",""'LC-2 BOM'!C2:AF1000""),AB$1,FALSE)"),"#N/A")</f>
        <v>#N/A</v>
      </c>
      <c r="AT353" s="40" t="str">
        <f ca="1">IFERROR(__xludf.DUMMYFUNCTION("VLOOKUP($D722,IMPORTRANGE(""1F5N2lheBqU_ssv2fEg7XSiyl0_Jtf24RQubw3IWp7fc"",""'LC-2 BOM'!C2:AF1000""),AB$1,FALSE)"),"#N/A")</f>
        <v>#N/A</v>
      </c>
      <c r="AU353" s="40" t="str">
        <f ca="1">IFERROR(__xludf.DUMMYFUNCTION("VLOOKUP($D722,IMPORTRANGE(""1F5N2lheBqU_ssv2fEg7XSiyl0_Jtf24RQubw3IWp7fc"",""'LC-2 BOM'!C2:AF1000""),AB$1,FALSE)"),"#N/A")</f>
        <v>#N/A</v>
      </c>
      <c r="AV353" s="40" t="str">
        <f ca="1">IFERROR(__xludf.DUMMYFUNCTION("VLOOKUP($D722,IMPORTRANGE(""1F5N2lheBqU_ssv2fEg7XSiyl0_Jtf24RQubw3IWp7fc"",""'LC-2 BOM'!C2:AF1000""),AB$1,FALSE)"),"#N/A")</f>
        <v>#N/A</v>
      </c>
      <c r="AW353" s="40" t="str">
        <f ca="1">IFERROR(__xludf.DUMMYFUNCTION("VLOOKUP($D722,IMPORTRANGE(""1F5N2lheBqU_ssv2fEg7XSiyl0_Jtf24RQubw3IWp7fc"",""'LC-2 BOM'!C2:AF1000""),AB$1,FALSE)"),"#N/A")</f>
        <v>#N/A</v>
      </c>
      <c r="AX353" s="40" t="str">
        <f ca="1">IFERROR(__xludf.DUMMYFUNCTION("VLOOKUP($D722,IMPORTRANGE(""1F5N2lheBqU_ssv2fEg7XSiyl0_Jtf24RQubw3IWp7fc"",""'LC-2 BOM'!C2:AF1000""),AB$1,FALSE)"),"#N/A")</f>
        <v>#N/A</v>
      </c>
      <c r="AY353" s="40" t="str">
        <f ca="1">IFERROR(__xludf.DUMMYFUNCTION("VLOOKUP($D722,IMPORTRANGE(""1F5N2lheBqU_ssv2fEg7XSiyl0_Jtf24RQubw3IWp7fc"",""'LC-2 BOM'!C2:AF1000""),AB$1,FALSE)"),"#N/A")</f>
        <v>#N/A</v>
      </c>
      <c r="AZ353" s="40" t="str">
        <f ca="1">IFERROR(__xludf.DUMMYFUNCTION("VLOOKUP($D722,IMPORTRANGE(""1F5N2lheBqU_ssv2fEg7XSiyl0_Jtf24RQubw3IWp7fc"",""'LC-2 BOM'!C2:AF1000""),AB$1,FALSE)"),"#N/A")</f>
        <v>#N/A</v>
      </c>
      <c r="BA353" s="40" t="str">
        <f ca="1">IFERROR(__xludf.DUMMYFUNCTION("VLOOKUP($D722,IMPORTRANGE(""1F5N2lheBqU_ssv2fEg7XSiyl0_Jtf24RQubw3IWp7fc"",""'LC-2 BOM'!C2:AF1000""),AB$1,FALSE)"),"#N/A")</f>
        <v>#N/A</v>
      </c>
    </row>
    <row r="354" spans="1:53" ht="14.25">
      <c r="A354" s="186" t="str">
        <f>CONCATENATE(VLOOKUP(E354,Systems,2,FALSE),"-",VLOOKUP(F354,Subsystems,2,FALSE),"-",VLOOKUP(G354,Components,2,FALSE),"-",VLOOKUP(R354,Metrics,2,FALSE),"-",B354)</f>
        <v>CPWR-RST-FX-CD-45</v>
      </c>
      <c r="B354" s="274">
        <v>45</v>
      </c>
      <c r="C354" s="134" t="s">
        <v>883</v>
      </c>
      <c r="D354" s="186" t="s">
        <v>884</v>
      </c>
      <c r="E354" s="134" t="s">
        <v>885</v>
      </c>
      <c r="F354" s="134" t="s">
        <v>886</v>
      </c>
      <c r="G354" s="134" t="s">
        <v>887</v>
      </c>
      <c r="H354" s="134" t="s">
        <v>102</v>
      </c>
      <c r="I354" s="274" t="e">
        <f>VLOOKUP(L354,InterfaceCards,2,FALSE)</f>
        <v>#N/A</v>
      </c>
      <c r="J354" s="187" t="e">
        <f>VLOOKUP(I354,'REF - Interface Cards'!$F$2:$G$11,2,FALSE)</f>
        <v>#N/A</v>
      </c>
      <c r="K354" s="274" t="e">
        <f>VLOOKUP(L354,InterfaceCards,3,FALSE)</f>
        <v>#N/A</v>
      </c>
      <c r="L354" s="134"/>
      <c r="M354" s="134"/>
      <c r="N354" s="196"/>
      <c r="O354" s="134" t="s">
        <v>247</v>
      </c>
      <c r="P354" s="134" t="s">
        <v>247</v>
      </c>
      <c r="Q354" s="134" t="s">
        <v>253</v>
      </c>
      <c r="R354" s="277" t="s">
        <v>888</v>
      </c>
      <c r="S354" s="274" t="s">
        <v>96</v>
      </c>
      <c r="T354" s="274"/>
      <c r="U354" s="82"/>
      <c r="V354" s="82" t="b">
        <v>0</v>
      </c>
      <c r="W354" s="172" t="str">
        <f>CONCATENATE(L354,":",N354)</f>
        <v>:</v>
      </c>
      <c r="X354" s="40" t="str">
        <f ca="1">IFERROR(__xludf.DUMMYFUNCTION("VLOOKUP($D475,IMPORTRANGE(""1F5N2lheBqU_ssv2fEg7XSiyl0_Jtf24RQubw3IWp7fc"",""'LC-2 BOM'!C2:AF1000""),X$1,FALSE)"),"04C706")</f>
        <v>04C706</v>
      </c>
      <c r="Y354" s="188" t="str">
        <f ca="1">IFERROR(__xludf.DUMMYFUNCTION("VLOOKUP($D709,IMPORTRANGE(""1zGeY54V42y3h6ga3LEauokEcjIAfHuNXKCYKLfLWtMI"",""'LC-2 BOM'!C2:AF900""),Y$1,FALSE)"),"#N/A")</f>
        <v>#N/A</v>
      </c>
      <c r="Z354" s="188" t="str">
        <f ca="1">IFERROR(__xludf.DUMMYFUNCTION("VLOOKUP($D709,IMPORTRANGE(""1zGeY54V42y3h6ga3LEauokEcjIAfHuNXKCYKLfLWtMI"",""'LC-2 BOM'!C2:AF900""),Y$1,FALSE)"),"#N/A")</f>
        <v>#N/A</v>
      </c>
      <c r="AA354" s="188" t="str">
        <f ca="1">IFERROR(__xludf.DUMMYFUNCTION("VLOOKUP($D709,IMPORTRANGE(""1zGeY54V42y3h6ga3LEauokEcjIAfHuNXKCYKLfLWtMI"",""'LC-2 BOM'!C2:AF900""),Y$1,FALSE)"),"#N/A")</f>
        <v>#N/A</v>
      </c>
      <c r="AB354" s="40" t="str">
        <f ca="1">IFERROR(__xludf.DUMMYFUNCTION("VLOOKUP($D709,IMPORTRANGE(""1F5N2lheBqU_ssv2fEg7XSiyl0_Jtf24RQubw3IWp7fc"",""'LC-2 BOM'!C2:AF1000""),AB$1,FALSE)"),"#N/A")</f>
        <v>#N/A</v>
      </c>
      <c r="AC354" s="40" t="str">
        <f ca="1">IFERROR(__xludf.DUMMYFUNCTION("VLOOKUP($D709,IMPORTRANGE(""1F5N2lheBqU_ssv2fEg7XSiyl0_Jtf24RQubw3IWp7fc"",""'LC-2 BOM'!C2:AF1000""),AB$1,FALSE)"),"#N/A")</f>
        <v>#N/A</v>
      </c>
      <c r="AD354" s="40" t="str">
        <f ca="1">IFERROR(__xludf.DUMMYFUNCTION("VLOOKUP($D709,IMPORTRANGE(""1F5N2lheBqU_ssv2fEg7XSiyl0_Jtf24RQubw3IWp7fc"",""'LC-2 BOM'!C2:AF1000""),AB$1,FALSE)"),"#N/A")</f>
        <v>#N/A</v>
      </c>
      <c r="AE354" s="40" t="str">
        <f ca="1">IFERROR(__xludf.DUMMYFUNCTION("VLOOKUP($D709,IMPORTRANGE(""1F5N2lheBqU_ssv2fEg7XSiyl0_Jtf24RQubw3IWp7fc"",""'LC-2 BOM'!C2:AF1000""),AB$1,FALSE)"),"#N/A")</f>
        <v>#N/A</v>
      </c>
      <c r="AF354" s="40" t="str">
        <f ca="1">IFERROR(__xludf.DUMMYFUNCTION("VLOOKUP($D709,IMPORTRANGE(""1F5N2lheBqU_ssv2fEg7XSiyl0_Jtf24RQubw3IWp7fc"",""'LC-2 BOM'!C2:AF1000""),AB$1,FALSE)"),"#N/A")</f>
        <v>#N/A</v>
      </c>
      <c r="AG354" s="40" t="str">
        <f ca="1">IFERROR(__xludf.DUMMYFUNCTION("VLOOKUP($D709,IMPORTRANGE(""1F5N2lheBqU_ssv2fEg7XSiyl0_Jtf24RQubw3IWp7fc"",""'LC-2 BOM'!C2:AF1000""),AB$1,FALSE)"),"#N/A")</f>
        <v>#N/A</v>
      </c>
      <c r="AH354" s="40" t="str">
        <f ca="1">IFERROR(__xludf.DUMMYFUNCTION("VLOOKUP($D709,IMPORTRANGE(""1F5N2lheBqU_ssv2fEg7XSiyl0_Jtf24RQubw3IWp7fc"",""'LC-2 BOM'!C2:AF1000""),AB$1,FALSE)"),"#N/A")</f>
        <v>#N/A</v>
      </c>
      <c r="AI354" s="40" t="str">
        <f ca="1">IFERROR(__xludf.DUMMYFUNCTION("VLOOKUP($D709,IMPORTRANGE(""1F5N2lheBqU_ssv2fEg7XSiyl0_Jtf24RQubw3IWp7fc"",""'LC-2 BOM'!C2:AF1000""),AB$1,FALSE)"),"#N/A")</f>
        <v>#N/A</v>
      </c>
      <c r="AJ354" s="40" t="str">
        <f ca="1">IFERROR(__xludf.DUMMYFUNCTION("VLOOKUP($D709,IMPORTRANGE(""1F5N2lheBqU_ssv2fEg7XSiyl0_Jtf24RQubw3IWp7fc"",""'LC-2 BOM'!C2:AF1000""),AB$1,FALSE)"),"#N/A")</f>
        <v>#N/A</v>
      </c>
      <c r="AK354" s="40" t="str">
        <f ca="1">IFERROR(__xludf.DUMMYFUNCTION("VLOOKUP($D709,IMPORTRANGE(""1F5N2lheBqU_ssv2fEg7XSiyl0_Jtf24RQubw3IWp7fc"",""'LC-2 BOM'!C2:AF1000""),AB$1,FALSE)"),"#N/A")</f>
        <v>#N/A</v>
      </c>
      <c r="AL354" s="40" t="str">
        <f ca="1">IFERROR(__xludf.DUMMYFUNCTION("VLOOKUP($D709,IMPORTRANGE(""1F5N2lheBqU_ssv2fEg7XSiyl0_Jtf24RQubw3IWp7fc"",""'LC-2 BOM'!C2:AF1000""),AB$1,FALSE)"),"#N/A")</f>
        <v>#N/A</v>
      </c>
      <c r="AM354" s="40" t="str">
        <f ca="1">IFERROR(__xludf.DUMMYFUNCTION("VLOOKUP($D709,IMPORTRANGE(""1F5N2lheBqU_ssv2fEg7XSiyl0_Jtf24RQubw3IWp7fc"",""'LC-2 BOM'!C2:AF1000""),AB$1,FALSE)"),"#N/A")</f>
        <v>#N/A</v>
      </c>
      <c r="AN354" s="40" t="str">
        <f ca="1">IFERROR(__xludf.DUMMYFUNCTION("VLOOKUP($D709,IMPORTRANGE(""1F5N2lheBqU_ssv2fEg7XSiyl0_Jtf24RQubw3IWp7fc"",""'LC-2 BOM'!C2:AF1000""),AB$1,FALSE)"),"#N/A")</f>
        <v>#N/A</v>
      </c>
      <c r="AO354" s="40" t="str">
        <f ca="1">IFERROR(__xludf.DUMMYFUNCTION("VLOOKUP($D709,IMPORTRANGE(""1F5N2lheBqU_ssv2fEg7XSiyl0_Jtf24RQubw3IWp7fc"",""'LC-2 BOM'!C2:AF1000""),AB$1,FALSE)"),"#N/A")</f>
        <v>#N/A</v>
      </c>
      <c r="AP354" s="40" t="str">
        <f ca="1">IFERROR(__xludf.DUMMYFUNCTION("VLOOKUP($D709,IMPORTRANGE(""1F5N2lheBqU_ssv2fEg7XSiyl0_Jtf24RQubw3IWp7fc"",""'LC-2 BOM'!C2:AF1000""),AB$1,FALSE)"),"#N/A")</f>
        <v>#N/A</v>
      </c>
      <c r="AQ354" s="40" t="str">
        <f ca="1">IFERROR(__xludf.DUMMYFUNCTION("VLOOKUP($D709,IMPORTRANGE(""1F5N2lheBqU_ssv2fEg7XSiyl0_Jtf24RQubw3IWp7fc"",""'LC-2 BOM'!C2:AF1000""),AB$1,FALSE)"),"#N/A")</f>
        <v>#N/A</v>
      </c>
      <c r="AR354" s="40" t="str">
        <f ca="1">IFERROR(__xludf.DUMMYFUNCTION("VLOOKUP($D709,IMPORTRANGE(""1F5N2lheBqU_ssv2fEg7XSiyl0_Jtf24RQubw3IWp7fc"",""'LC-2 BOM'!C2:AF1000""),AB$1,FALSE)"),"#N/A")</f>
        <v>#N/A</v>
      </c>
      <c r="AS354" s="40" t="str">
        <f ca="1">IFERROR(__xludf.DUMMYFUNCTION("VLOOKUP($D709,IMPORTRANGE(""1F5N2lheBqU_ssv2fEg7XSiyl0_Jtf24RQubw3IWp7fc"",""'LC-2 BOM'!C2:AF1000""),AB$1,FALSE)"),"#N/A")</f>
        <v>#N/A</v>
      </c>
      <c r="AT354" s="40" t="str">
        <f ca="1">IFERROR(__xludf.DUMMYFUNCTION("VLOOKUP($D709,IMPORTRANGE(""1F5N2lheBqU_ssv2fEg7XSiyl0_Jtf24RQubw3IWp7fc"",""'LC-2 BOM'!C2:AF1000""),AB$1,FALSE)"),"#N/A")</f>
        <v>#N/A</v>
      </c>
      <c r="AU354" s="40" t="str">
        <f ca="1">IFERROR(__xludf.DUMMYFUNCTION("VLOOKUP($D709,IMPORTRANGE(""1F5N2lheBqU_ssv2fEg7XSiyl0_Jtf24RQubw3IWp7fc"",""'LC-2 BOM'!C2:AF1000""),AB$1,FALSE)"),"#N/A")</f>
        <v>#N/A</v>
      </c>
      <c r="AV354" s="40" t="str">
        <f ca="1">IFERROR(__xludf.DUMMYFUNCTION("VLOOKUP($D709,IMPORTRANGE(""1F5N2lheBqU_ssv2fEg7XSiyl0_Jtf24RQubw3IWp7fc"",""'LC-2 BOM'!C2:AF1000""),AB$1,FALSE)"),"#N/A")</f>
        <v>#N/A</v>
      </c>
      <c r="AW354" s="40" t="str">
        <f ca="1">IFERROR(__xludf.DUMMYFUNCTION("VLOOKUP($D709,IMPORTRANGE(""1F5N2lheBqU_ssv2fEg7XSiyl0_Jtf24RQubw3IWp7fc"",""'LC-2 BOM'!C2:AF1000""),AB$1,FALSE)"),"#N/A")</f>
        <v>#N/A</v>
      </c>
      <c r="AX354" s="40" t="str">
        <f ca="1">IFERROR(__xludf.DUMMYFUNCTION("VLOOKUP($D709,IMPORTRANGE(""1F5N2lheBqU_ssv2fEg7XSiyl0_Jtf24RQubw3IWp7fc"",""'LC-2 BOM'!C2:AF1000""),AB$1,FALSE)"),"#N/A")</f>
        <v>#N/A</v>
      </c>
      <c r="AY354" s="40" t="str">
        <f ca="1">IFERROR(__xludf.DUMMYFUNCTION("VLOOKUP($D709,IMPORTRANGE(""1F5N2lheBqU_ssv2fEg7XSiyl0_Jtf24RQubw3IWp7fc"",""'LC-2 BOM'!C2:AF1000""),AB$1,FALSE)"),"#N/A")</f>
        <v>#N/A</v>
      </c>
      <c r="AZ354" s="40" t="str">
        <f ca="1">IFERROR(__xludf.DUMMYFUNCTION("VLOOKUP($D709,IMPORTRANGE(""1F5N2lheBqU_ssv2fEg7XSiyl0_Jtf24RQubw3IWp7fc"",""'LC-2 BOM'!C2:AF1000""),AB$1,FALSE)"),"#N/A")</f>
        <v>#N/A</v>
      </c>
      <c r="BA354" s="40" t="str">
        <f ca="1">IFERROR(__xludf.DUMMYFUNCTION("VLOOKUP($D709,IMPORTRANGE(""1F5N2lheBqU_ssv2fEg7XSiyl0_Jtf24RQubw3IWp7fc"",""'LC-2 BOM'!C2:AF1000""),AB$1,FALSE)"),"#N/A")</f>
        <v>#N/A</v>
      </c>
    </row>
    <row r="355" spans="1:53" ht="14.25">
      <c r="A355" s="119" t="str">
        <f>CONCATENATE(VLOOKUP(E355,Systems,2,FALSE),"-",VLOOKUP(F355,Subsystems,2,FALSE),"-",VLOOKUP(G355,Components,2,FALSE),"-",VLOOKUP(R355,Metrics,2,FALSE),"-",B355)</f>
        <v>HYD-HPU-PSW-B-145</v>
      </c>
      <c r="B355" s="100">
        <v>145</v>
      </c>
      <c r="C355" s="99" t="s">
        <v>889</v>
      </c>
      <c r="D355" s="99" t="s">
        <v>459</v>
      </c>
      <c r="E355" s="99" t="s">
        <v>715</v>
      </c>
      <c r="F355" s="99" t="s">
        <v>890</v>
      </c>
      <c r="G355" s="99" t="s">
        <v>704</v>
      </c>
      <c r="H355" s="100" t="s">
        <v>89</v>
      </c>
      <c r="I355" s="100" t="str">
        <f>VLOOKUP(L355,InterfaceCards,2,FALSE)</f>
        <v>N5</v>
      </c>
      <c r="J355" s="39" t="str">
        <f>VLOOKUP(I355,'REF - Interface Cards'!$F$2:$G$11,2,FALSE)</f>
        <v>CB6</v>
      </c>
      <c r="K355" s="100">
        <f>VLOOKUP(L355,InterfaceCards,3,FALSE)</f>
        <v>2</v>
      </c>
      <c r="L355" s="99" t="s">
        <v>891</v>
      </c>
      <c r="M355" s="272">
        <v>1</v>
      </c>
      <c r="N355" s="96" t="s">
        <v>91</v>
      </c>
      <c r="O355" s="100" t="s">
        <v>334</v>
      </c>
      <c r="P355" s="100"/>
      <c r="Q355" s="100" t="s">
        <v>707</v>
      </c>
      <c r="R355" s="268" t="s">
        <v>105</v>
      </c>
      <c r="S355" s="119" t="s">
        <v>96</v>
      </c>
      <c r="T355" s="264"/>
      <c r="U355" s="115"/>
      <c r="V355" s="115" t="b">
        <v>0</v>
      </c>
      <c r="W355" s="115" t="str">
        <f>CONCATENATE(L355,":",N355)</f>
        <v>DI5:00</v>
      </c>
      <c r="X355" s="40" t="str">
        <f ca="1">IFERROR(__xludf.DUMMYFUNCTION("VLOOKUP($D475,IMPORTRANGE(""1F5N2lheBqU_ssv2fEg7XSiyl0_Jtf24RQubw3IWp7fc"",""'LC-2 BOM'!C2:AF1000""),X$1,FALSE)"),"04C706")</f>
        <v>04C706</v>
      </c>
      <c r="Y355" s="40" t="str">
        <f ca="1">IFERROR(__xludf.DUMMYFUNCTION("VLOOKUP($D626,IMPORTRANGE(""1F5N2lheBqU_ssv2fEg7XSiyl0_Jtf24RQubw3IWp7fc"",""'LC-2 BOM'!C2:AF900""),Y$1,FALSE)"),"Pressure Switch")</f>
        <v>Pressure Switch</v>
      </c>
      <c r="Z355" s="40" t="str">
        <f ca="1">IFERROR(__xludf.DUMMYFUNCTION("VLOOKUP($D626,IMPORTRANGE(""1F5N2lheBqU_ssv2fEg7XSiyl0_Jtf24RQubw3IWp7fc"",""'LC-2 BOM'!C2:AF900""),Y$1,FALSE)"),"Pressure Switch")</f>
        <v>Pressure Switch</v>
      </c>
      <c r="AA355" s="40" t="str">
        <f ca="1">IFERROR(__xludf.DUMMYFUNCTION("VLOOKUP($D626,IMPORTRANGE(""1F5N2lheBqU_ssv2fEg7XSiyl0_Jtf24RQubw3IWp7fc"",""'LC-2 BOM'!C2:AF900""),Y$1,FALSE)"),"Pressure Switch")</f>
        <v>Pressure Switch</v>
      </c>
      <c r="AB355" s="40" t="str">
        <f ca="1">IFERROR(__xludf.DUMMYFUNCTION("VLOOKUP($D626,IMPORTRANGE(""1F5N2lheBqU_ssv2fEg7XSiyl0_Jtf24RQubw3IWp7fc"",""'LC-2 BOM'!C2:AF1000""),AB$1,FALSE)"),"Hydraulics Schematic 1069 RevF")</f>
        <v>Hydraulics Schematic 1069 RevF</v>
      </c>
      <c r="AC355" s="40" t="str">
        <f ca="1">IFERROR(__xludf.DUMMYFUNCTION("VLOOKUP($D626,IMPORTRANGE(""1F5N2lheBqU_ssv2fEg7XSiyl0_Jtf24RQubw3IWp7fc"",""'LC-2 BOM'!C2:AF1000""),AB$1,FALSE)"),"Hydraulics Schematic 1069 RevF")</f>
        <v>Hydraulics Schematic 1069 RevF</v>
      </c>
      <c r="AD355" s="40" t="str">
        <f ca="1">IFERROR(__xludf.DUMMYFUNCTION("VLOOKUP($D626,IMPORTRANGE(""1F5N2lheBqU_ssv2fEg7XSiyl0_Jtf24RQubw3IWp7fc"",""'LC-2 BOM'!C2:AF1000""),AB$1,FALSE)"),"Hydraulics Schematic 1069 RevF")</f>
        <v>Hydraulics Schematic 1069 RevF</v>
      </c>
      <c r="AE355" s="40" t="str">
        <f ca="1">IFERROR(__xludf.DUMMYFUNCTION("VLOOKUP($D626,IMPORTRANGE(""1F5N2lheBqU_ssv2fEg7XSiyl0_Jtf24RQubw3IWp7fc"",""'LC-2 BOM'!C2:AF1000""),AB$1,FALSE)"),"Hydraulics Schematic 1069 RevF")</f>
        <v>Hydraulics Schematic 1069 RevF</v>
      </c>
      <c r="AF355" s="40" t="str">
        <f ca="1">IFERROR(__xludf.DUMMYFUNCTION("VLOOKUP($D626,IMPORTRANGE(""1F5N2lheBqU_ssv2fEg7XSiyl0_Jtf24RQubw3IWp7fc"",""'LC-2 BOM'!C2:AF1000""),AB$1,FALSE)"),"Hydraulics Schematic 1069 RevF")</f>
        <v>Hydraulics Schematic 1069 RevF</v>
      </c>
      <c r="AG355" s="40" t="str">
        <f ca="1">IFERROR(__xludf.DUMMYFUNCTION("VLOOKUP($D626,IMPORTRANGE(""1F5N2lheBqU_ssv2fEg7XSiyl0_Jtf24RQubw3IWp7fc"",""'LC-2 BOM'!C2:AF1000""),AB$1,FALSE)"),"Hydraulics Schematic 1069 RevF")</f>
        <v>Hydraulics Schematic 1069 RevF</v>
      </c>
      <c r="AH355" s="40" t="str">
        <f ca="1">IFERROR(__xludf.DUMMYFUNCTION("VLOOKUP($D626,IMPORTRANGE(""1F5N2lheBqU_ssv2fEg7XSiyl0_Jtf24RQubw3IWp7fc"",""'LC-2 BOM'!C2:AF1000""),AB$1,FALSE)"),"Hydraulics Schematic 1069 RevF")</f>
        <v>Hydraulics Schematic 1069 RevF</v>
      </c>
      <c r="AI355" s="40" t="str">
        <f ca="1">IFERROR(__xludf.DUMMYFUNCTION("VLOOKUP($D626,IMPORTRANGE(""1F5N2lheBqU_ssv2fEg7XSiyl0_Jtf24RQubw3IWp7fc"",""'LC-2 BOM'!C2:AF1000""),AB$1,FALSE)"),"Hydraulics Schematic 1069 RevF")</f>
        <v>Hydraulics Schematic 1069 RevF</v>
      </c>
      <c r="AJ355" s="40" t="str">
        <f ca="1">IFERROR(__xludf.DUMMYFUNCTION("VLOOKUP($D626,IMPORTRANGE(""1F5N2lheBqU_ssv2fEg7XSiyl0_Jtf24RQubw3IWp7fc"",""'LC-2 BOM'!C2:AF1000""),AB$1,FALSE)"),"Hydraulics Schematic 1069 RevF")</f>
        <v>Hydraulics Schematic 1069 RevF</v>
      </c>
      <c r="AK355" s="40" t="str">
        <f ca="1">IFERROR(__xludf.DUMMYFUNCTION("VLOOKUP($D626,IMPORTRANGE(""1F5N2lheBqU_ssv2fEg7XSiyl0_Jtf24RQubw3IWp7fc"",""'LC-2 BOM'!C2:AF1000""),AB$1,FALSE)"),"Hydraulics Schematic 1069 RevF")</f>
        <v>Hydraulics Schematic 1069 RevF</v>
      </c>
      <c r="AL355" s="40" t="str">
        <f ca="1">IFERROR(__xludf.DUMMYFUNCTION("VLOOKUP($D626,IMPORTRANGE(""1F5N2lheBqU_ssv2fEg7XSiyl0_Jtf24RQubw3IWp7fc"",""'LC-2 BOM'!C2:AF1000""),AB$1,FALSE)"),"Hydraulics Schematic 1069 RevF")</f>
        <v>Hydraulics Schematic 1069 RevF</v>
      </c>
      <c r="AM355" s="40" t="str">
        <f ca="1">IFERROR(__xludf.DUMMYFUNCTION("VLOOKUP($D626,IMPORTRANGE(""1F5N2lheBqU_ssv2fEg7XSiyl0_Jtf24RQubw3IWp7fc"",""'LC-2 BOM'!C2:AF1000""),AB$1,FALSE)"),"Hydraulics Schematic 1069 RevF")</f>
        <v>Hydraulics Schematic 1069 RevF</v>
      </c>
      <c r="AN355" s="40" t="str">
        <f ca="1">IFERROR(__xludf.DUMMYFUNCTION("VLOOKUP($D626,IMPORTRANGE(""1F5N2lheBqU_ssv2fEg7XSiyl0_Jtf24RQubw3IWp7fc"",""'LC-2 BOM'!C2:AF1000""),AB$1,FALSE)"),"Hydraulics Schematic 1069 RevF")</f>
        <v>Hydraulics Schematic 1069 RevF</v>
      </c>
      <c r="AO355" s="40" t="str">
        <f ca="1">IFERROR(__xludf.DUMMYFUNCTION("VLOOKUP($D626,IMPORTRANGE(""1F5N2lheBqU_ssv2fEg7XSiyl0_Jtf24RQubw3IWp7fc"",""'LC-2 BOM'!C2:AF1000""),AB$1,FALSE)"),"Hydraulics Schematic 1069 RevF")</f>
        <v>Hydraulics Schematic 1069 RevF</v>
      </c>
      <c r="AP355" s="40" t="str">
        <f ca="1">IFERROR(__xludf.DUMMYFUNCTION("VLOOKUP($D626,IMPORTRANGE(""1F5N2lheBqU_ssv2fEg7XSiyl0_Jtf24RQubw3IWp7fc"",""'LC-2 BOM'!C2:AF1000""),AB$1,FALSE)"),"Hydraulics Schematic 1069 RevF")</f>
        <v>Hydraulics Schematic 1069 RevF</v>
      </c>
      <c r="AQ355" s="40" t="str">
        <f ca="1">IFERROR(__xludf.DUMMYFUNCTION("VLOOKUP($D626,IMPORTRANGE(""1F5N2lheBqU_ssv2fEg7XSiyl0_Jtf24RQubw3IWp7fc"",""'LC-2 BOM'!C2:AF1000""),AB$1,FALSE)"),"Hydraulics Schematic 1069 RevF")</f>
        <v>Hydraulics Schematic 1069 RevF</v>
      </c>
      <c r="AR355" s="40" t="str">
        <f ca="1">IFERROR(__xludf.DUMMYFUNCTION("VLOOKUP($D626,IMPORTRANGE(""1F5N2lheBqU_ssv2fEg7XSiyl0_Jtf24RQubw3IWp7fc"",""'LC-2 BOM'!C2:AF1000""),AB$1,FALSE)"),"Hydraulics Schematic 1069 RevF")</f>
        <v>Hydraulics Schematic 1069 RevF</v>
      </c>
      <c r="AS355" s="40" t="str">
        <f ca="1">IFERROR(__xludf.DUMMYFUNCTION("VLOOKUP($D626,IMPORTRANGE(""1F5N2lheBqU_ssv2fEg7XSiyl0_Jtf24RQubw3IWp7fc"",""'LC-2 BOM'!C2:AF1000""),AB$1,FALSE)"),"Hydraulics Schematic 1069 RevF")</f>
        <v>Hydraulics Schematic 1069 RevF</v>
      </c>
      <c r="AT355" s="40" t="str">
        <f ca="1">IFERROR(__xludf.DUMMYFUNCTION("VLOOKUP($D626,IMPORTRANGE(""1F5N2lheBqU_ssv2fEg7XSiyl0_Jtf24RQubw3IWp7fc"",""'LC-2 BOM'!C2:AF1000""),AB$1,FALSE)"),"Hydraulics Schematic 1069 RevF")</f>
        <v>Hydraulics Schematic 1069 RevF</v>
      </c>
      <c r="AU355" s="40" t="str">
        <f ca="1">IFERROR(__xludf.DUMMYFUNCTION("VLOOKUP($D626,IMPORTRANGE(""1F5N2lheBqU_ssv2fEg7XSiyl0_Jtf24RQubw3IWp7fc"",""'LC-2 BOM'!C2:AF1000""),AB$1,FALSE)"),"Hydraulics Schematic 1069 RevF")</f>
        <v>Hydraulics Schematic 1069 RevF</v>
      </c>
      <c r="AV355" s="40" t="str">
        <f ca="1">IFERROR(__xludf.DUMMYFUNCTION("VLOOKUP($D626,IMPORTRANGE(""1F5N2lheBqU_ssv2fEg7XSiyl0_Jtf24RQubw3IWp7fc"",""'LC-2 BOM'!C2:AF1000""),AB$1,FALSE)"),"Hydraulics Schematic 1069 RevF")</f>
        <v>Hydraulics Schematic 1069 RevF</v>
      </c>
      <c r="AW355" s="40" t="str">
        <f ca="1">IFERROR(__xludf.DUMMYFUNCTION("VLOOKUP($D626,IMPORTRANGE(""1F5N2lheBqU_ssv2fEg7XSiyl0_Jtf24RQubw3IWp7fc"",""'LC-2 BOM'!C2:AF1000""),AB$1,FALSE)"),"Hydraulics Schematic 1069 RevF")</f>
        <v>Hydraulics Schematic 1069 RevF</v>
      </c>
      <c r="AX355" s="40" t="str">
        <f ca="1">IFERROR(__xludf.DUMMYFUNCTION("VLOOKUP($D626,IMPORTRANGE(""1F5N2lheBqU_ssv2fEg7XSiyl0_Jtf24RQubw3IWp7fc"",""'LC-2 BOM'!C2:AF1000""),AB$1,FALSE)"),"Hydraulics Schematic 1069 RevF")</f>
        <v>Hydraulics Schematic 1069 RevF</v>
      </c>
      <c r="AY355" s="40" t="str">
        <f ca="1">IFERROR(__xludf.DUMMYFUNCTION("VLOOKUP($D626,IMPORTRANGE(""1F5N2lheBqU_ssv2fEg7XSiyl0_Jtf24RQubw3IWp7fc"",""'LC-2 BOM'!C2:AF1000""),AB$1,FALSE)"),"Hydraulics Schematic 1069 RevF")</f>
        <v>Hydraulics Schematic 1069 RevF</v>
      </c>
      <c r="AZ355" s="40" t="str">
        <f ca="1">IFERROR(__xludf.DUMMYFUNCTION("VLOOKUP($D626,IMPORTRANGE(""1F5N2lheBqU_ssv2fEg7XSiyl0_Jtf24RQubw3IWp7fc"",""'LC-2 BOM'!C2:AF1000""),AB$1,FALSE)"),"Hydraulics Schematic 1069 RevF")</f>
        <v>Hydraulics Schematic 1069 RevF</v>
      </c>
      <c r="BA355" s="40" t="str">
        <f ca="1">IFERROR(__xludf.DUMMYFUNCTION("VLOOKUP($D626,IMPORTRANGE(""1F5N2lheBqU_ssv2fEg7XSiyl0_Jtf24RQubw3IWp7fc"",""'LC-2 BOM'!C2:AF1000""),AB$1,FALSE)"),"Hydraulics Schematic 1069 RevF")</f>
        <v>Hydraulics Schematic 1069 RevF</v>
      </c>
    </row>
    <row r="356" spans="1:53" ht="14.25">
      <c r="A356" s="119" t="str">
        <f>CONCATENATE(VLOOKUP(E356,Systems,2,FALSE),"-",VLOOKUP(F356,Subsystems,2,FALSE),"-",VLOOKUP(G356,Components,2,FALSE),"-",VLOOKUP(R356,Metrics,2,FALSE),"-",B356)</f>
        <v>HYD-HPU-PSW-B-146</v>
      </c>
      <c r="B356" s="100">
        <v>146</v>
      </c>
      <c r="C356" s="99" t="s">
        <v>892</v>
      </c>
      <c r="D356" s="99" t="s">
        <v>492</v>
      </c>
      <c r="E356" s="99" t="s">
        <v>715</v>
      </c>
      <c r="F356" s="99" t="s">
        <v>890</v>
      </c>
      <c r="G356" s="99" t="s">
        <v>704</v>
      </c>
      <c r="H356" s="100" t="s">
        <v>89</v>
      </c>
      <c r="I356" s="100" t="str">
        <f>VLOOKUP(L356,InterfaceCards,2,FALSE)</f>
        <v>N5</v>
      </c>
      <c r="J356" s="39" t="str">
        <f>VLOOKUP(I356,'REF - Interface Cards'!$F$2:$G$11,2,FALSE)</f>
        <v>CB6</v>
      </c>
      <c r="K356" s="100">
        <f>VLOOKUP(L356,InterfaceCards,3,FALSE)</f>
        <v>2</v>
      </c>
      <c r="L356" s="99" t="s">
        <v>891</v>
      </c>
      <c r="M356" s="272">
        <v>2</v>
      </c>
      <c r="N356" s="96" t="s">
        <v>104</v>
      </c>
      <c r="O356" s="100" t="s">
        <v>334</v>
      </c>
      <c r="P356" s="100"/>
      <c r="Q356" s="100" t="s">
        <v>707</v>
      </c>
      <c r="R356" s="268" t="s">
        <v>105</v>
      </c>
      <c r="S356" s="119" t="s">
        <v>96</v>
      </c>
      <c r="T356" s="264"/>
      <c r="U356" s="115"/>
      <c r="V356" s="115" t="b">
        <v>0</v>
      </c>
      <c r="W356" s="115" t="str">
        <f>CONCATENATE(L356,":",N356)</f>
        <v>DI5:01</v>
      </c>
      <c r="X356" s="40" t="str">
        <f ca="1">IFERROR(__xludf.DUMMYFUNCTION("VLOOKUP($D475,IMPORTRANGE(""1F5N2lheBqU_ssv2fEg7XSiyl0_Jtf24RQubw3IWp7fc"",""'LC-2 BOM'!C2:AF1000""),X$1,FALSE)"),"04C706")</f>
        <v>04C706</v>
      </c>
      <c r="Y356" s="40" t="str">
        <f ca="1">IFERROR(__xludf.DUMMYFUNCTION("VLOOKUP($D627,IMPORTRANGE(""1zGeY54V42y3h6ga3LEauokEcjIAfHuNXKCYKLfLWtMI"",""'LC-2 BOM'!C2:AF900""),Y$1,FALSE)"),"Pressure Switch")</f>
        <v>Pressure Switch</v>
      </c>
      <c r="Z356" s="40" t="str">
        <f ca="1">IFERROR(__xludf.DUMMYFUNCTION("VLOOKUP($D627,IMPORTRANGE(""1zGeY54V42y3h6ga3LEauokEcjIAfHuNXKCYKLfLWtMI"",""'LC-2 BOM'!C2:AF900""),Y$1,FALSE)"),"Pressure Switch")</f>
        <v>Pressure Switch</v>
      </c>
      <c r="AA356" s="40" t="str">
        <f ca="1">IFERROR(__xludf.DUMMYFUNCTION("VLOOKUP($D627,IMPORTRANGE(""1zGeY54V42y3h6ga3LEauokEcjIAfHuNXKCYKLfLWtMI"",""'LC-2 BOM'!C2:AF900""),Y$1,FALSE)"),"Pressure Switch")</f>
        <v>Pressure Switch</v>
      </c>
      <c r="AB356" s="40" t="str">
        <f ca="1">IFERROR(__xludf.DUMMYFUNCTION("VLOOKUP($D627,IMPORTRANGE(""1F5N2lheBqU_ssv2fEg7XSiyl0_Jtf24RQubw3IWp7fc"",""'LC-2 BOM'!C2:AF1000""),AB$1,FALSE)"),"Hydraulics Schematic 1069 RevF")</f>
        <v>Hydraulics Schematic 1069 RevF</v>
      </c>
      <c r="AC356" s="40" t="str">
        <f ca="1">IFERROR(__xludf.DUMMYFUNCTION("VLOOKUP($D627,IMPORTRANGE(""1F5N2lheBqU_ssv2fEg7XSiyl0_Jtf24RQubw3IWp7fc"",""'LC-2 BOM'!C2:AF1000""),AB$1,FALSE)"),"Hydraulics Schematic 1069 RevF")</f>
        <v>Hydraulics Schematic 1069 RevF</v>
      </c>
      <c r="AD356" s="40" t="str">
        <f ca="1">IFERROR(__xludf.DUMMYFUNCTION("VLOOKUP($D627,IMPORTRANGE(""1F5N2lheBqU_ssv2fEg7XSiyl0_Jtf24RQubw3IWp7fc"",""'LC-2 BOM'!C2:AF1000""),AB$1,FALSE)"),"Hydraulics Schematic 1069 RevF")</f>
        <v>Hydraulics Schematic 1069 RevF</v>
      </c>
      <c r="AE356" s="40" t="str">
        <f ca="1">IFERROR(__xludf.DUMMYFUNCTION("VLOOKUP($D627,IMPORTRANGE(""1F5N2lheBqU_ssv2fEg7XSiyl0_Jtf24RQubw3IWp7fc"",""'LC-2 BOM'!C2:AF1000""),AB$1,FALSE)"),"Hydraulics Schematic 1069 RevF")</f>
        <v>Hydraulics Schematic 1069 RevF</v>
      </c>
      <c r="AF356" s="40" t="str">
        <f ca="1">IFERROR(__xludf.DUMMYFUNCTION("VLOOKUP($D627,IMPORTRANGE(""1F5N2lheBqU_ssv2fEg7XSiyl0_Jtf24RQubw3IWp7fc"",""'LC-2 BOM'!C2:AF1000""),AB$1,FALSE)"),"Hydraulics Schematic 1069 RevF")</f>
        <v>Hydraulics Schematic 1069 RevF</v>
      </c>
      <c r="AG356" s="40" t="str">
        <f ca="1">IFERROR(__xludf.DUMMYFUNCTION("VLOOKUP($D627,IMPORTRANGE(""1F5N2lheBqU_ssv2fEg7XSiyl0_Jtf24RQubw3IWp7fc"",""'LC-2 BOM'!C2:AF1000""),AB$1,FALSE)"),"Hydraulics Schematic 1069 RevF")</f>
        <v>Hydraulics Schematic 1069 RevF</v>
      </c>
      <c r="AH356" s="40" t="str">
        <f ca="1">IFERROR(__xludf.DUMMYFUNCTION("VLOOKUP($D627,IMPORTRANGE(""1F5N2lheBqU_ssv2fEg7XSiyl0_Jtf24RQubw3IWp7fc"",""'LC-2 BOM'!C2:AF1000""),AB$1,FALSE)"),"Hydraulics Schematic 1069 RevF")</f>
        <v>Hydraulics Schematic 1069 RevF</v>
      </c>
      <c r="AI356" s="40" t="str">
        <f ca="1">IFERROR(__xludf.DUMMYFUNCTION("VLOOKUP($D627,IMPORTRANGE(""1F5N2lheBqU_ssv2fEg7XSiyl0_Jtf24RQubw3IWp7fc"",""'LC-2 BOM'!C2:AF1000""),AB$1,FALSE)"),"Hydraulics Schematic 1069 RevF")</f>
        <v>Hydraulics Schematic 1069 RevF</v>
      </c>
      <c r="AJ356" s="40" t="str">
        <f ca="1">IFERROR(__xludf.DUMMYFUNCTION("VLOOKUP($D627,IMPORTRANGE(""1F5N2lheBqU_ssv2fEg7XSiyl0_Jtf24RQubw3IWp7fc"",""'LC-2 BOM'!C2:AF1000""),AB$1,FALSE)"),"Hydraulics Schematic 1069 RevF")</f>
        <v>Hydraulics Schematic 1069 RevF</v>
      </c>
      <c r="AK356" s="40" t="str">
        <f ca="1">IFERROR(__xludf.DUMMYFUNCTION("VLOOKUP($D627,IMPORTRANGE(""1F5N2lheBqU_ssv2fEg7XSiyl0_Jtf24RQubw3IWp7fc"",""'LC-2 BOM'!C2:AF1000""),AB$1,FALSE)"),"Hydraulics Schematic 1069 RevF")</f>
        <v>Hydraulics Schematic 1069 RevF</v>
      </c>
      <c r="AL356" s="40" t="str">
        <f ca="1">IFERROR(__xludf.DUMMYFUNCTION("VLOOKUP($D627,IMPORTRANGE(""1F5N2lheBqU_ssv2fEg7XSiyl0_Jtf24RQubw3IWp7fc"",""'LC-2 BOM'!C2:AF1000""),AB$1,FALSE)"),"Hydraulics Schematic 1069 RevF")</f>
        <v>Hydraulics Schematic 1069 RevF</v>
      </c>
      <c r="AM356" s="40" t="str">
        <f ca="1">IFERROR(__xludf.DUMMYFUNCTION("VLOOKUP($D627,IMPORTRANGE(""1F5N2lheBqU_ssv2fEg7XSiyl0_Jtf24RQubw3IWp7fc"",""'LC-2 BOM'!C2:AF1000""),AB$1,FALSE)"),"Hydraulics Schematic 1069 RevF")</f>
        <v>Hydraulics Schematic 1069 RevF</v>
      </c>
      <c r="AN356" s="40" t="str">
        <f ca="1">IFERROR(__xludf.DUMMYFUNCTION("VLOOKUP($D627,IMPORTRANGE(""1F5N2lheBqU_ssv2fEg7XSiyl0_Jtf24RQubw3IWp7fc"",""'LC-2 BOM'!C2:AF1000""),AB$1,FALSE)"),"Hydraulics Schematic 1069 RevF")</f>
        <v>Hydraulics Schematic 1069 RevF</v>
      </c>
      <c r="AO356" s="40" t="str">
        <f ca="1">IFERROR(__xludf.DUMMYFUNCTION("VLOOKUP($D627,IMPORTRANGE(""1F5N2lheBqU_ssv2fEg7XSiyl0_Jtf24RQubw3IWp7fc"",""'LC-2 BOM'!C2:AF1000""),AB$1,FALSE)"),"Hydraulics Schematic 1069 RevF")</f>
        <v>Hydraulics Schematic 1069 RevF</v>
      </c>
      <c r="AP356" s="40" t="str">
        <f ca="1">IFERROR(__xludf.DUMMYFUNCTION("VLOOKUP($D627,IMPORTRANGE(""1F5N2lheBqU_ssv2fEg7XSiyl0_Jtf24RQubw3IWp7fc"",""'LC-2 BOM'!C2:AF1000""),AB$1,FALSE)"),"Hydraulics Schematic 1069 RevF")</f>
        <v>Hydraulics Schematic 1069 RevF</v>
      </c>
      <c r="AQ356" s="40" t="str">
        <f ca="1">IFERROR(__xludf.DUMMYFUNCTION("VLOOKUP($D627,IMPORTRANGE(""1F5N2lheBqU_ssv2fEg7XSiyl0_Jtf24RQubw3IWp7fc"",""'LC-2 BOM'!C2:AF1000""),AB$1,FALSE)"),"Hydraulics Schematic 1069 RevF")</f>
        <v>Hydraulics Schematic 1069 RevF</v>
      </c>
      <c r="AR356" s="40" t="str">
        <f ca="1">IFERROR(__xludf.DUMMYFUNCTION("VLOOKUP($D627,IMPORTRANGE(""1F5N2lheBqU_ssv2fEg7XSiyl0_Jtf24RQubw3IWp7fc"",""'LC-2 BOM'!C2:AF1000""),AB$1,FALSE)"),"Hydraulics Schematic 1069 RevF")</f>
        <v>Hydraulics Schematic 1069 RevF</v>
      </c>
      <c r="AS356" s="40" t="str">
        <f ca="1">IFERROR(__xludf.DUMMYFUNCTION("VLOOKUP($D627,IMPORTRANGE(""1F5N2lheBqU_ssv2fEg7XSiyl0_Jtf24RQubw3IWp7fc"",""'LC-2 BOM'!C2:AF1000""),AB$1,FALSE)"),"Hydraulics Schematic 1069 RevF")</f>
        <v>Hydraulics Schematic 1069 RevF</v>
      </c>
      <c r="AT356" s="40" t="str">
        <f ca="1">IFERROR(__xludf.DUMMYFUNCTION("VLOOKUP($D627,IMPORTRANGE(""1F5N2lheBqU_ssv2fEg7XSiyl0_Jtf24RQubw3IWp7fc"",""'LC-2 BOM'!C2:AF1000""),AB$1,FALSE)"),"Hydraulics Schematic 1069 RevF")</f>
        <v>Hydraulics Schematic 1069 RevF</v>
      </c>
      <c r="AU356" s="40" t="str">
        <f ca="1">IFERROR(__xludf.DUMMYFUNCTION("VLOOKUP($D627,IMPORTRANGE(""1F5N2lheBqU_ssv2fEg7XSiyl0_Jtf24RQubw3IWp7fc"",""'LC-2 BOM'!C2:AF1000""),AB$1,FALSE)"),"Hydraulics Schematic 1069 RevF")</f>
        <v>Hydraulics Schematic 1069 RevF</v>
      </c>
      <c r="AV356" s="40" t="str">
        <f ca="1">IFERROR(__xludf.DUMMYFUNCTION("VLOOKUP($D627,IMPORTRANGE(""1F5N2lheBqU_ssv2fEg7XSiyl0_Jtf24RQubw3IWp7fc"",""'LC-2 BOM'!C2:AF1000""),AB$1,FALSE)"),"Hydraulics Schematic 1069 RevF")</f>
        <v>Hydraulics Schematic 1069 RevF</v>
      </c>
      <c r="AW356" s="40" t="str">
        <f ca="1">IFERROR(__xludf.DUMMYFUNCTION("VLOOKUP($D627,IMPORTRANGE(""1F5N2lheBqU_ssv2fEg7XSiyl0_Jtf24RQubw3IWp7fc"",""'LC-2 BOM'!C2:AF1000""),AB$1,FALSE)"),"Hydraulics Schematic 1069 RevF")</f>
        <v>Hydraulics Schematic 1069 RevF</v>
      </c>
      <c r="AX356" s="40" t="str">
        <f ca="1">IFERROR(__xludf.DUMMYFUNCTION("VLOOKUP($D627,IMPORTRANGE(""1F5N2lheBqU_ssv2fEg7XSiyl0_Jtf24RQubw3IWp7fc"",""'LC-2 BOM'!C2:AF1000""),AB$1,FALSE)"),"Hydraulics Schematic 1069 RevF")</f>
        <v>Hydraulics Schematic 1069 RevF</v>
      </c>
      <c r="AY356" s="40" t="str">
        <f ca="1">IFERROR(__xludf.DUMMYFUNCTION("VLOOKUP($D627,IMPORTRANGE(""1F5N2lheBqU_ssv2fEg7XSiyl0_Jtf24RQubw3IWp7fc"",""'LC-2 BOM'!C2:AF1000""),AB$1,FALSE)"),"Hydraulics Schematic 1069 RevF")</f>
        <v>Hydraulics Schematic 1069 RevF</v>
      </c>
      <c r="AZ356" s="40" t="str">
        <f ca="1">IFERROR(__xludf.DUMMYFUNCTION("VLOOKUP($D627,IMPORTRANGE(""1F5N2lheBqU_ssv2fEg7XSiyl0_Jtf24RQubw3IWp7fc"",""'LC-2 BOM'!C2:AF1000""),AB$1,FALSE)"),"Hydraulics Schematic 1069 RevF")</f>
        <v>Hydraulics Schematic 1069 RevF</v>
      </c>
      <c r="BA356" s="40" t="str">
        <f ca="1">IFERROR(__xludf.DUMMYFUNCTION("VLOOKUP($D627,IMPORTRANGE(""1F5N2lheBqU_ssv2fEg7XSiyl0_Jtf24RQubw3IWp7fc"",""'LC-2 BOM'!C2:AF1000""),AB$1,FALSE)"),"Hydraulics Schematic 1069 RevF")</f>
        <v>Hydraulics Schematic 1069 RevF</v>
      </c>
    </row>
    <row r="357" spans="1:53" ht="14.25">
      <c r="A357" s="119" t="str">
        <f>CONCATENATE(VLOOKUP(E357,Systems,2,FALSE),"-",VLOOKUP(F357,Subsystems,2,FALSE),"-",VLOOKUP(G357,Components,2,FALSE),"-",VLOOKUP(R357,Metrics,2,FALSE),"-",B357)</f>
        <v>HYD-HPU-PSW-B-147</v>
      </c>
      <c r="B357" s="100">
        <v>147</v>
      </c>
      <c r="C357" s="99" t="s">
        <v>893</v>
      </c>
      <c r="D357" s="99" t="s">
        <v>790</v>
      </c>
      <c r="E357" s="99" t="s">
        <v>715</v>
      </c>
      <c r="F357" s="99" t="s">
        <v>890</v>
      </c>
      <c r="G357" s="99" t="s">
        <v>704</v>
      </c>
      <c r="H357" s="100" t="s">
        <v>89</v>
      </c>
      <c r="I357" s="100" t="str">
        <f>VLOOKUP(L357,InterfaceCards,2,FALSE)</f>
        <v>N5</v>
      </c>
      <c r="J357" s="39" t="str">
        <f>VLOOKUP(I357,'REF - Interface Cards'!$F$2:$G$11,2,FALSE)</f>
        <v>CB6</v>
      </c>
      <c r="K357" s="100">
        <f>VLOOKUP(L357,InterfaceCards,3,FALSE)</f>
        <v>2</v>
      </c>
      <c r="L357" s="99" t="s">
        <v>891</v>
      </c>
      <c r="M357" s="272">
        <v>3</v>
      </c>
      <c r="N357" s="96" t="s">
        <v>108</v>
      </c>
      <c r="O357" s="100" t="s">
        <v>334</v>
      </c>
      <c r="P357" s="100"/>
      <c r="Q357" s="100" t="s">
        <v>707</v>
      </c>
      <c r="R357" s="268" t="s">
        <v>105</v>
      </c>
      <c r="S357" s="119" t="s">
        <v>96</v>
      </c>
      <c r="T357" s="264"/>
      <c r="U357" s="115"/>
      <c r="V357" s="115" t="b">
        <v>0</v>
      </c>
      <c r="W357" s="115" t="str">
        <f>CONCATENATE(L357,":",N357)</f>
        <v>DI5:02</v>
      </c>
      <c r="X357" s="40" t="str">
        <f ca="1">IFERROR(__xludf.DUMMYFUNCTION("VLOOKUP($D475,IMPORTRANGE(""1F5N2lheBqU_ssv2fEg7XSiyl0_Jtf24RQubw3IWp7fc"",""'LC-2 BOM'!C2:AF1000""),X$1,FALSE)"),"04C706")</f>
        <v>04C706</v>
      </c>
      <c r="Y357" s="40" t="str">
        <f ca="1">IFERROR(__xludf.DUMMYFUNCTION("VLOOKUP($D628,IMPORTRANGE(""1zGeY54V42y3h6ga3LEauokEcjIAfHuNXKCYKLfLWtMI"",""'LC-2 BOM'!C2:AF900""),Y$1,FALSE)"),"Pressure Switch")</f>
        <v>Pressure Switch</v>
      </c>
      <c r="Z357" s="40" t="str">
        <f ca="1">IFERROR(__xludf.DUMMYFUNCTION("VLOOKUP($D628,IMPORTRANGE(""1zGeY54V42y3h6ga3LEauokEcjIAfHuNXKCYKLfLWtMI"",""'LC-2 BOM'!C2:AF900""),Y$1,FALSE)"),"Pressure Switch")</f>
        <v>Pressure Switch</v>
      </c>
      <c r="AA357" s="40" t="str">
        <f ca="1">IFERROR(__xludf.DUMMYFUNCTION("VLOOKUP($D628,IMPORTRANGE(""1zGeY54V42y3h6ga3LEauokEcjIAfHuNXKCYKLfLWtMI"",""'LC-2 BOM'!C2:AF900""),Y$1,FALSE)"),"Pressure Switch")</f>
        <v>Pressure Switch</v>
      </c>
      <c r="AB357" s="40" t="str">
        <f ca="1">IFERROR(__xludf.DUMMYFUNCTION("VLOOKUP($D628,IMPORTRANGE(""1F5N2lheBqU_ssv2fEg7XSiyl0_Jtf24RQubw3IWp7fc"",""'LC-2 BOM'!C2:AF1000""),AB$1,FALSE)"),"Hydraulics Schematic 1069 RevF")</f>
        <v>Hydraulics Schematic 1069 RevF</v>
      </c>
      <c r="AC357" s="40" t="str">
        <f ca="1">IFERROR(__xludf.DUMMYFUNCTION("VLOOKUP($D628,IMPORTRANGE(""1F5N2lheBqU_ssv2fEg7XSiyl0_Jtf24RQubw3IWp7fc"",""'LC-2 BOM'!C2:AF1000""),AB$1,FALSE)"),"Hydraulics Schematic 1069 RevF")</f>
        <v>Hydraulics Schematic 1069 RevF</v>
      </c>
      <c r="AD357" s="40" t="str">
        <f ca="1">IFERROR(__xludf.DUMMYFUNCTION("VLOOKUP($D628,IMPORTRANGE(""1F5N2lheBqU_ssv2fEg7XSiyl0_Jtf24RQubw3IWp7fc"",""'LC-2 BOM'!C2:AF1000""),AB$1,FALSE)"),"Hydraulics Schematic 1069 RevF")</f>
        <v>Hydraulics Schematic 1069 RevF</v>
      </c>
      <c r="AE357" s="40" t="str">
        <f ca="1">IFERROR(__xludf.DUMMYFUNCTION("VLOOKUP($D628,IMPORTRANGE(""1F5N2lheBqU_ssv2fEg7XSiyl0_Jtf24RQubw3IWp7fc"",""'LC-2 BOM'!C2:AF1000""),AB$1,FALSE)"),"Hydraulics Schematic 1069 RevF")</f>
        <v>Hydraulics Schematic 1069 RevF</v>
      </c>
      <c r="AF357" s="40" t="str">
        <f ca="1">IFERROR(__xludf.DUMMYFUNCTION("VLOOKUP($D628,IMPORTRANGE(""1F5N2lheBqU_ssv2fEg7XSiyl0_Jtf24RQubw3IWp7fc"",""'LC-2 BOM'!C2:AF1000""),AB$1,FALSE)"),"Hydraulics Schematic 1069 RevF")</f>
        <v>Hydraulics Schematic 1069 RevF</v>
      </c>
      <c r="AG357" s="40" t="str">
        <f ca="1">IFERROR(__xludf.DUMMYFUNCTION("VLOOKUP($D628,IMPORTRANGE(""1F5N2lheBqU_ssv2fEg7XSiyl0_Jtf24RQubw3IWp7fc"",""'LC-2 BOM'!C2:AF1000""),AB$1,FALSE)"),"Hydraulics Schematic 1069 RevF")</f>
        <v>Hydraulics Schematic 1069 RevF</v>
      </c>
      <c r="AH357" s="40" t="str">
        <f ca="1">IFERROR(__xludf.DUMMYFUNCTION("VLOOKUP($D628,IMPORTRANGE(""1F5N2lheBqU_ssv2fEg7XSiyl0_Jtf24RQubw3IWp7fc"",""'LC-2 BOM'!C2:AF1000""),AB$1,FALSE)"),"Hydraulics Schematic 1069 RevF")</f>
        <v>Hydraulics Schematic 1069 RevF</v>
      </c>
      <c r="AI357" s="40" t="str">
        <f ca="1">IFERROR(__xludf.DUMMYFUNCTION("VLOOKUP($D628,IMPORTRANGE(""1F5N2lheBqU_ssv2fEg7XSiyl0_Jtf24RQubw3IWp7fc"",""'LC-2 BOM'!C2:AF1000""),AB$1,FALSE)"),"Hydraulics Schematic 1069 RevF")</f>
        <v>Hydraulics Schematic 1069 RevF</v>
      </c>
      <c r="AJ357" s="40" t="str">
        <f ca="1">IFERROR(__xludf.DUMMYFUNCTION("VLOOKUP($D628,IMPORTRANGE(""1F5N2lheBqU_ssv2fEg7XSiyl0_Jtf24RQubw3IWp7fc"",""'LC-2 BOM'!C2:AF1000""),AB$1,FALSE)"),"Hydraulics Schematic 1069 RevF")</f>
        <v>Hydraulics Schematic 1069 RevF</v>
      </c>
      <c r="AK357" s="40" t="str">
        <f ca="1">IFERROR(__xludf.DUMMYFUNCTION("VLOOKUP($D628,IMPORTRANGE(""1F5N2lheBqU_ssv2fEg7XSiyl0_Jtf24RQubw3IWp7fc"",""'LC-2 BOM'!C2:AF1000""),AB$1,FALSE)"),"Hydraulics Schematic 1069 RevF")</f>
        <v>Hydraulics Schematic 1069 RevF</v>
      </c>
      <c r="AL357" s="40" t="str">
        <f ca="1">IFERROR(__xludf.DUMMYFUNCTION("VLOOKUP($D628,IMPORTRANGE(""1F5N2lheBqU_ssv2fEg7XSiyl0_Jtf24RQubw3IWp7fc"",""'LC-2 BOM'!C2:AF1000""),AB$1,FALSE)"),"Hydraulics Schematic 1069 RevF")</f>
        <v>Hydraulics Schematic 1069 RevF</v>
      </c>
      <c r="AM357" s="40" t="str">
        <f ca="1">IFERROR(__xludf.DUMMYFUNCTION("VLOOKUP($D628,IMPORTRANGE(""1F5N2lheBqU_ssv2fEg7XSiyl0_Jtf24RQubw3IWp7fc"",""'LC-2 BOM'!C2:AF1000""),AB$1,FALSE)"),"Hydraulics Schematic 1069 RevF")</f>
        <v>Hydraulics Schematic 1069 RevF</v>
      </c>
      <c r="AN357" s="40" t="str">
        <f ca="1">IFERROR(__xludf.DUMMYFUNCTION("VLOOKUP($D628,IMPORTRANGE(""1F5N2lheBqU_ssv2fEg7XSiyl0_Jtf24RQubw3IWp7fc"",""'LC-2 BOM'!C2:AF1000""),AB$1,FALSE)"),"Hydraulics Schematic 1069 RevF")</f>
        <v>Hydraulics Schematic 1069 RevF</v>
      </c>
      <c r="AO357" s="40" t="str">
        <f ca="1">IFERROR(__xludf.DUMMYFUNCTION("VLOOKUP($D628,IMPORTRANGE(""1F5N2lheBqU_ssv2fEg7XSiyl0_Jtf24RQubw3IWp7fc"",""'LC-2 BOM'!C2:AF1000""),AB$1,FALSE)"),"Hydraulics Schematic 1069 RevF")</f>
        <v>Hydraulics Schematic 1069 RevF</v>
      </c>
      <c r="AP357" s="40" t="str">
        <f ca="1">IFERROR(__xludf.DUMMYFUNCTION("VLOOKUP($D628,IMPORTRANGE(""1F5N2lheBqU_ssv2fEg7XSiyl0_Jtf24RQubw3IWp7fc"",""'LC-2 BOM'!C2:AF1000""),AB$1,FALSE)"),"Hydraulics Schematic 1069 RevF")</f>
        <v>Hydraulics Schematic 1069 RevF</v>
      </c>
      <c r="AQ357" s="40" t="str">
        <f ca="1">IFERROR(__xludf.DUMMYFUNCTION("VLOOKUP($D628,IMPORTRANGE(""1F5N2lheBqU_ssv2fEg7XSiyl0_Jtf24RQubw3IWp7fc"",""'LC-2 BOM'!C2:AF1000""),AB$1,FALSE)"),"Hydraulics Schematic 1069 RevF")</f>
        <v>Hydraulics Schematic 1069 RevF</v>
      </c>
      <c r="AR357" s="40" t="str">
        <f ca="1">IFERROR(__xludf.DUMMYFUNCTION("VLOOKUP($D628,IMPORTRANGE(""1F5N2lheBqU_ssv2fEg7XSiyl0_Jtf24RQubw3IWp7fc"",""'LC-2 BOM'!C2:AF1000""),AB$1,FALSE)"),"Hydraulics Schematic 1069 RevF")</f>
        <v>Hydraulics Schematic 1069 RevF</v>
      </c>
      <c r="AS357" s="40" t="str">
        <f ca="1">IFERROR(__xludf.DUMMYFUNCTION("VLOOKUP($D628,IMPORTRANGE(""1F5N2lheBqU_ssv2fEg7XSiyl0_Jtf24RQubw3IWp7fc"",""'LC-2 BOM'!C2:AF1000""),AB$1,FALSE)"),"Hydraulics Schematic 1069 RevF")</f>
        <v>Hydraulics Schematic 1069 RevF</v>
      </c>
      <c r="AT357" s="40" t="str">
        <f ca="1">IFERROR(__xludf.DUMMYFUNCTION("VLOOKUP($D628,IMPORTRANGE(""1F5N2lheBqU_ssv2fEg7XSiyl0_Jtf24RQubw3IWp7fc"",""'LC-2 BOM'!C2:AF1000""),AB$1,FALSE)"),"Hydraulics Schematic 1069 RevF")</f>
        <v>Hydraulics Schematic 1069 RevF</v>
      </c>
      <c r="AU357" s="40" t="str">
        <f ca="1">IFERROR(__xludf.DUMMYFUNCTION("VLOOKUP($D628,IMPORTRANGE(""1F5N2lheBqU_ssv2fEg7XSiyl0_Jtf24RQubw3IWp7fc"",""'LC-2 BOM'!C2:AF1000""),AB$1,FALSE)"),"Hydraulics Schematic 1069 RevF")</f>
        <v>Hydraulics Schematic 1069 RevF</v>
      </c>
      <c r="AV357" s="40" t="str">
        <f ca="1">IFERROR(__xludf.DUMMYFUNCTION("VLOOKUP($D628,IMPORTRANGE(""1F5N2lheBqU_ssv2fEg7XSiyl0_Jtf24RQubw3IWp7fc"",""'LC-2 BOM'!C2:AF1000""),AB$1,FALSE)"),"Hydraulics Schematic 1069 RevF")</f>
        <v>Hydraulics Schematic 1069 RevF</v>
      </c>
      <c r="AW357" s="40" t="str">
        <f ca="1">IFERROR(__xludf.DUMMYFUNCTION("VLOOKUP($D628,IMPORTRANGE(""1F5N2lheBqU_ssv2fEg7XSiyl0_Jtf24RQubw3IWp7fc"",""'LC-2 BOM'!C2:AF1000""),AB$1,FALSE)"),"Hydraulics Schematic 1069 RevF")</f>
        <v>Hydraulics Schematic 1069 RevF</v>
      </c>
      <c r="AX357" s="40" t="str">
        <f ca="1">IFERROR(__xludf.DUMMYFUNCTION("VLOOKUP($D628,IMPORTRANGE(""1F5N2lheBqU_ssv2fEg7XSiyl0_Jtf24RQubw3IWp7fc"",""'LC-2 BOM'!C2:AF1000""),AB$1,FALSE)"),"Hydraulics Schematic 1069 RevF")</f>
        <v>Hydraulics Schematic 1069 RevF</v>
      </c>
      <c r="AY357" s="40" t="str">
        <f ca="1">IFERROR(__xludf.DUMMYFUNCTION("VLOOKUP($D628,IMPORTRANGE(""1F5N2lheBqU_ssv2fEg7XSiyl0_Jtf24RQubw3IWp7fc"",""'LC-2 BOM'!C2:AF1000""),AB$1,FALSE)"),"Hydraulics Schematic 1069 RevF")</f>
        <v>Hydraulics Schematic 1069 RevF</v>
      </c>
      <c r="AZ357" s="40" t="str">
        <f ca="1">IFERROR(__xludf.DUMMYFUNCTION("VLOOKUP($D628,IMPORTRANGE(""1F5N2lheBqU_ssv2fEg7XSiyl0_Jtf24RQubw3IWp7fc"",""'LC-2 BOM'!C2:AF1000""),AB$1,FALSE)"),"Hydraulics Schematic 1069 RevF")</f>
        <v>Hydraulics Schematic 1069 RevF</v>
      </c>
      <c r="BA357" s="40" t="str">
        <f ca="1">IFERROR(__xludf.DUMMYFUNCTION("VLOOKUP($D628,IMPORTRANGE(""1F5N2lheBqU_ssv2fEg7XSiyl0_Jtf24RQubw3IWp7fc"",""'LC-2 BOM'!C2:AF1000""),AB$1,FALSE)"),"Hydraulics Schematic 1069 RevF")</f>
        <v>Hydraulics Schematic 1069 RevF</v>
      </c>
    </row>
    <row r="358" spans="1:53" ht="14.25">
      <c r="A358" s="119" t="str">
        <f>CONCATENATE(VLOOKUP(E358,Systems,2,FALSE),"-",VLOOKUP(F358,Subsystems,2,FALSE),"-",VLOOKUP(G358,Components,2,FALSE),"-",VLOOKUP(R358,Metrics,2,FALSE),"-",B358)</f>
        <v>HYD-HPU-PSW-B-148</v>
      </c>
      <c r="B358" s="100">
        <v>148</v>
      </c>
      <c r="C358" s="99" t="s">
        <v>894</v>
      </c>
      <c r="D358" s="99" t="s">
        <v>794</v>
      </c>
      <c r="E358" s="99" t="s">
        <v>715</v>
      </c>
      <c r="F358" s="99" t="s">
        <v>890</v>
      </c>
      <c r="G358" s="99" t="s">
        <v>704</v>
      </c>
      <c r="H358" s="100" t="s">
        <v>89</v>
      </c>
      <c r="I358" s="100" t="str">
        <f>VLOOKUP(L358,InterfaceCards,2,FALSE)</f>
        <v>N5</v>
      </c>
      <c r="J358" s="39" t="str">
        <f>VLOOKUP(I358,'REF - Interface Cards'!$F$2:$G$11,2,FALSE)</f>
        <v>CB6</v>
      </c>
      <c r="K358" s="100">
        <f>VLOOKUP(L358,InterfaceCards,3,FALSE)</f>
        <v>2</v>
      </c>
      <c r="L358" s="99" t="s">
        <v>891</v>
      </c>
      <c r="M358" s="272">
        <v>4</v>
      </c>
      <c r="N358" s="96" t="s">
        <v>113</v>
      </c>
      <c r="O358" s="100" t="s">
        <v>334</v>
      </c>
      <c r="P358" s="100"/>
      <c r="Q358" s="100" t="s">
        <v>707</v>
      </c>
      <c r="R358" s="268" t="s">
        <v>105</v>
      </c>
      <c r="S358" s="119" t="s">
        <v>96</v>
      </c>
      <c r="T358" s="264"/>
      <c r="U358" s="115"/>
      <c r="V358" s="115" t="b">
        <v>0</v>
      </c>
      <c r="W358" s="115" t="str">
        <f>CONCATENATE(L358,":",N358)</f>
        <v>DI5:03</v>
      </c>
      <c r="X358" s="40" t="str">
        <f ca="1">IFERROR(__xludf.DUMMYFUNCTION("VLOOKUP($D475,IMPORTRANGE(""1F5N2lheBqU_ssv2fEg7XSiyl0_Jtf24RQubw3IWp7fc"",""'LC-2 BOM'!C2:AF1000""),X$1,FALSE)"),"04C706")</f>
        <v>04C706</v>
      </c>
      <c r="Y358" s="40" t="str">
        <f ca="1">IFERROR(__xludf.DUMMYFUNCTION("VLOOKUP($D629,IMPORTRANGE(""1F5N2lheBqU_ssv2fEg7XSiyl0_Jtf24RQubw3IWp7fc"",""'LC-2 BOM'!C2:AF900""),Y$1,FALSE)"),"Pressure Switch")</f>
        <v>Pressure Switch</v>
      </c>
      <c r="Z358" s="40" t="str">
        <f ca="1">IFERROR(__xludf.DUMMYFUNCTION("VLOOKUP($D629,IMPORTRANGE(""1F5N2lheBqU_ssv2fEg7XSiyl0_Jtf24RQubw3IWp7fc"",""'LC-2 BOM'!C2:AF900""),Y$1,FALSE)"),"Pressure Switch")</f>
        <v>Pressure Switch</v>
      </c>
      <c r="AA358" s="40" t="str">
        <f ca="1">IFERROR(__xludf.DUMMYFUNCTION("VLOOKUP($D629,IMPORTRANGE(""1F5N2lheBqU_ssv2fEg7XSiyl0_Jtf24RQubw3IWp7fc"",""'LC-2 BOM'!C2:AF900""),Y$1,FALSE)"),"Pressure Switch")</f>
        <v>Pressure Switch</v>
      </c>
      <c r="AB358" s="40" t="str">
        <f ca="1">IFERROR(__xludf.DUMMYFUNCTION("VLOOKUP($D629,IMPORTRANGE(""1F5N2lheBqU_ssv2fEg7XSiyl0_Jtf24RQubw3IWp7fc"",""'LC-2 BOM'!C2:AF1000""),AB$1,FALSE)"),"Hydraulics Schematic 1069 RevF")</f>
        <v>Hydraulics Schematic 1069 RevF</v>
      </c>
      <c r="AC358" s="40" t="str">
        <f ca="1">IFERROR(__xludf.DUMMYFUNCTION("VLOOKUP($D629,IMPORTRANGE(""1F5N2lheBqU_ssv2fEg7XSiyl0_Jtf24RQubw3IWp7fc"",""'LC-2 BOM'!C2:AF1000""),AB$1,FALSE)"),"Hydraulics Schematic 1069 RevF")</f>
        <v>Hydraulics Schematic 1069 RevF</v>
      </c>
      <c r="AD358" s="40" t="str">
        <f ca="1">IFERROR(__xludf.DUMMYFUNCTION("VLOOKUP($D629,IMPORTRANGE(""1F5N2lheBqU_ssv2fEg7XSiyl0_Jtf24RQubw3IWp7fc"",""'LC-2 BOM'!C2:AF1000""),AB$1,FALSE)"),"Hydraulics Schematic 1069 RevF")</f>
        <v>Hydraulics Schematic 1069 RevF</v>
      </c>
      <c r="AE358" s="40" t="str">
        <f ca="1">IFERROR(__xludf.DUMMYFUNCTION("VLOOKUP($D629,IMPORTRANGE(""1F5N2lheBqU_ssv2fEg7XSiyl0_Jtf24RQubw3IWp7fc"",""'LC-2 BOM'!C2:AF1000""),AB$1,FALSE)"),"Hydraulics Schematic 1069 RevF")</f>
        <v>Hydraulics Schematic 1069 RevF</v>
      </c>
      <c r="AF358" s="40" t="str">
        <f ca="1">IFERROR(__xludf.DUMMYFUNCTION("VLOOKUP($D629,IMPORTRANGE(""1F5N2lheBqU_ssv2fEg7XSiyl0_Jtf24RQubw3IWp7fc"",""'LC-2 BOM'!C2:AF1000""),AB$1,FALSE)"),"Hydraulics Schematic 1069 RevF")</f>
        <v>Hydraulics Schematic 1069 RevF</v>
      </c>
      <c r="AG358" s="40" t="str">
        <f ca="1">IFERROR(__xludf.DUMMYFUNCTION("VLOOKUP($D629,IMPORTRANGE(""1F5N2lheBqU_ssv2fEg7XSiyl0_Jtf24RQubw3IWp7fc"",""'LC-2 BOM'!C2:AF1000""),AB$1,FALSE)"),"Hydraulics Schematic 1069 RevF")</f>
        <v>Hydraulics Schematic 1069 RevF</v>
      </c>
      <c r="AH358" s="40" t="str">
        <f ca="1">IFERROR(__xludf.DUMMYFUNCTION("VLOOKUP($D629,IMPORTRANGE(""1F5N2lheBqU_ssv2fEg7XSiyl0_Jtf24RQubw3IWp7fc"",""'LC-2 BOM'!C2:AF1000""),AB$1,FALSE)"),"Hydraulics Schematic 1069 RevF")</f>
        <v>Hydraulics Schematic 1069 RevF</v>
      </c>
      <c r="AI358" s="40" t="str">
        <f ca="1">IFERROR(__xludf.DUMMYFUNCTION("VLOOKUP($D629,IMPORTRANGE(""1F5N2lheBqU_ssv2fEg7XSiyl0_Jtf24RQubw3IWp7fc"",""'LC-2 BOM'!C2:AF1000""),AB$1,FALSE)"),"Hydraulics Schematic 1069 RevF")</f>
        <v>Hydraulics Schematic 1069 RevF</v>
      </c>
      <c r="AJ358" s="40" t="str">
        <f ca="1">IFERROR(__xludf.DUMMYFUNCTION("VLOOKUP($D629,IMPORTRANGE(""1F5N2lheBqU_ssv2fEg7XSiyl0_Jtf24RQubw3IWp7fc"",""'LC-2 BOM'!C2:AF1000""),AB$1,FALSE)"),"Hydraulics Schematic 1069 RevF")</f>
        <v>Hydraulics Schematic 1069 RevF</v>
      </c>
      <c r="AK358" s="40" t="str">
        <f ca="1">IFERROR(__xludf.DUMMYFUNCTION("VLOOKUP($D629,IMPORTRANGE(""1F5N2lheBqU_ssv2fEg7XSiyl0_Jtf24RQubw3IWp7fc"",""'LC-2 BOM'!C2:AF1000""),AB$1,FALSE)"),"Hydraulics Schematic 1069 RevF")</f>
        <v>Hydraulics Schematic 1069 RevF</v>
      </c>
      <c r="AL358" s="40" t="str">
        <f ca="1">IFERROR(__xludf.DUMMYFUNCTION("VLOOKUP($D629,IMPORTRANGE(""1F5N2lheBqU_ssv2fEg7XSiyl0_Jtf24RQubw3IWp7fc"",""'LC-2 BOM'!C2:AF1000""),AB$1,FALSE)"),"Hydraulics Schematic 1069 RevF")</f>
        <v>Hydraulics Schematic 1069 RevF</v>
      </c>
      <c r="AM358" s="40" t="str">
        <f ca="1">IFERROR(__xludf.DUMMYFUNCTION("VLOOKUP($D629,IMPORTRANGE(""1F5N2lheBqU_ssv2fEg7XSiyl0_Jtf24RQubw3IWp7fc"",""'LC-2 BOM'!C2:AF1000""),AB$1,FALSE)"),"Hydraulics Schematic 1069 RevF")</f>
        <v>Hydraulics Schematic 1069 RevF</v>
      </c>
      <c r="AN358" s="40" t="str">
        <f ca="1">IFERROR(__xludf.DUMMYFUNCTION("VLOOKUP($D629,IMPORTRANGE(""1F5N2lheBqU_ssv2fEg7XSiyl0_Jtf24RQubw3IWp7fc"",""'LC-2 BOM'!C2:AF1000""),AB$1,FALSE)"),"Hydraulics Schematic 1069 RevF")</f>
        <v>Hydraulics Schematic 1069 RevF</v>
      </c>
      <c r="AO358" s="40" t="str">
        <f ca="1">IFERROR(__xludf.DUMMYFUNCTION("VLOOKUP($D629,IMPORTRANGE(""1F5N2lheBqU_ssv2fEg7XSiyl0_Jtf24RQubw3IWp7fc"",""'LC-2 BOM'!C2:AF1000""),AB$1,FALSE)"),"Hydraulics Schematic 1069 RevF")</f>
        <v>Hydraulics Schematic 1069 RevF</v>
      </c>
      <c r="AP358" s="40" t="str">
        <f ca="1">IFERROR(__xludf.DUMMYFUNCTION("VLOOKUP($D629,IMPORTRANGE(""1F5N2lheBqU_ssv2fEg7XSiyl0_Jtf24RQubw3IWp7fc"",""'LC-2 BOM'!C2:AF1000""),AB$1,FALSE)"),"Hydraulics Schematic 1069 RevF")</f>
        <v>Hydraulics Schematic 1069 RevF</v>
      </c>
      <c r="AQ358" s="40" t="str">
        <f ca="1">IFERROR(__xludf.DUMMYFUNCTION("VLOOKUP($D629,IMPORTRANGE(""1F5N2lheBqU_ssv2fEg7XSiyl0_Jtf24RQubw3IWp7fc"",""'LC-2 BOM'!C2:AF1000""),AB$1,FALSE)"),"Hydraulics Schematic 1069 RevF")</f>
        <v>Hydraulics Schematic 1069 RevF</v>
      </c>
      <c r="AR358" s="40" t="str">
        <f ca="1">IFERROR(__xludf.DUMMYFUNCTION("VLOOKUP($D629,IMPORTRANGE(""1F5N2lheBqU_ssv2fEg7XSiyl0_Jtf24RQubw3IWp7fc"",""'LC-2 BOM'!C2:AF1000""),AB$1,FALSE)"),"Hydraulics Schematic 1069 RevF")</f>
        <v>Hydraulics Schematic 1069 RevF</v>
      </c>
      <c r="AS358" s="40" t="str">
        <f ca="1">IFERROR(__xludf.DUMMYFUNCTION("VLOOKUP($D629,IMPORTRANGE(""1F5N2lheBqU_ssv2fEg7XSiyl0_Jtf24RQubw3IWp7fc"",""'LC-2 BOM'!C2:AF1000""),AB$1,FALSE)"),"Hydraulics Schematic 1069 RevF")</f>
        <v>Hydraulics Schematic 1069 RevF</v>
      </c>
      <c r="AT358" s="40" t="str">
        <f ca="1">IFERROR(__xludf.DUMMYFUNCTION("VLOOKUP($D629,IMPORTRANGE(""1F5N2lheBqU_ssv2fEg7XSiyl0_Jtf24RQubw3IWp7fc"",""'LC-2 BOM'!C2:AF1000""),AB$1,FALSE)"),"Hydraulics Schematic 1069 RevF")</f>
        <v>Hydraulics Schematic 1069 RevF</v>
      </c>
      <c r="AU358" s="40" t="str">
        <f ca="1">IFERROR(__xludf.DUMMYFUNCTION("VLOOKUP($D629,IMPORTRANGE(""1F5N2lheBqU_ssv2fEg7XSiyl0_Jtf24RQubw3IWp7fc"",""'LC-2 BOM'!C2:AF1000""),AB$1,FALSE)"),"Hydraulics Schematic 1069 RevF")</f>
        <v>Hydraulics Schematic 1069 RevF</v>
      </c>
      <c r="AV358" s="40" t="str">
        <f ca="1">IFERROR(__xludf.DUMMYFUNCTION("VLOOKUP($D629,IMPORTRANGE(""1F5N2lheBqU_ssv2fEg7XSiyl0_Jtf24RQubw3IWp7fc"",""'LC-2 BOM'!C2:AF1000""),AB$1,FALSE)"),"Hydraulics Schematic 1069 RevF")</f>
        <v>Hydraulics Schematic 1069 RevF</v>
      </c>
      <c r="AW358" s="40" t="str">
        <f ca="1">IFERROR(__xludf.DUMMYFUNCTION("VLOOKUP($D629,IMPORTRANGE(""1F5N2lheBqU_ssv2fEg7XSiyl0_Jtf24RQubw3IWp7fc"",""'LC-2 BOM'!C2:AF1000""),AB$1,FALSE)"),"Hydraulics Schematic 1069 RevF")</f>
        <v>Hydraulics Schematic 1069 RevF</v>
      </c>
      <c r="AX358" s="40" t="str">
        <f ca="1">IFERROR(__xludf.DUMMYFUNCTION("VLOOKUP($D629,IMPORTRANGE(""1F5N2lheBqU_ssv2fEg7XSiyl0_Jtf24RQubw3IWp7fc"",""'LC-2 BOM'!C2:AF1000""),AB$1,FALSE)"),"Hydraulics Schematic 1069 RevF")</f>
        <v>Hydraulics Schematic 1069 RevF</v>
      </c>
      <c r="AY358" s="40" t="str">
        <f ca="1">IFERROR(__xludf.DUMMYFUNCTION("VLOOKUP($D629,IMPORTRANGE(""1F5N2lheBqU_ssv2fEg7XSiyl0_Jtf24RQubw3IWp7fc"",""'LC-2 BOM'!C2:AF1000""),AB$1,FALSE)"),"Hydraulics Schematic 1069 RevF")</f>
        <v>Hydraulics Schematic 1069 RevF</v>
      </c>
      <c r="AZ358" s="40" t="str">
        <f ca="1">IFERROR(__xludf.DUMMYFUNCTION("VLOOKUP($D629,IMPORTRANGE(""1F5N2lheBqU_ssv2fEg7XSiyl0_Jtf24RQubw3IWp7fc"",""'LC-2 BOM'!C2:AF1000""),AB$1,FALSE)"),"Hydraulics Schematic 1069 RevF")</f>
        <v>Hydraulics Schematic 1069 RevF</v>
      </c>
      <c r="BA358" s="40" t="str">
        <f ca="1">IFERROR(__xludf.DUMMYFUNCTION("VLOOKUP($D629,IMPORTRANGE(""1F5N2lheBqU_ssv2fEg7XSiyl0_Jtf24RQubw3IWp7fc"",""'LC-2 BOM'!C2:AF1000""),AB$1,FALSE)"),"Hydraulics Schematic 1069 RevF")</f>
        <v>Hydraulics Schematic 1069 RevF</v>
      </c>
    </row>
    <row r="359" spans="1:53" ht="14.25">
      <c r="A359" s="119" t="str">
        <f>CONCATENATE(VLOOKUP(E359,Systems,2,FALSE),"-",VLOOKUP(F359,Subsystems,2,FALSE),"-",VLOOKUP(G359,Components,2,FALSE),"-",VLOOKUP(R359,Metrics,2,FALSE),"-",B359)</f>
        <v>HYD-LFT-PSW-B-252</v>
      </c>
      <c r="B359" s="100">
        <v>252</v>
      </c>
      <c r="C359" s="273" t="s">
        <v>895</v>
      </c>
      <c r="D359" s="279" t="s">
        <v>658</v>
      </c>
      <c r="E359" s="99" t="s">
        <v>715</v>
      </c>
      <c r="F359" s="99" t="s">
        <v>716</v>
      </c>
      <c r="G359" s="99" t="s">
        <v>704</v>
      </c>
      <c r="H359" s="99" t="s">
        <v>89</v>
      </c>
      <c r="I359" s="100" t="str">
        <f>VLOOKUP(L359,InterfaceCards,2,FALSE)</f>
        <v>N3</v>
      </c>
      <c r="J359" s="39" t="str">
        <f>VLOOKUP(I359,'REF - Interface Cards'!$F$2:$G$11,2,FALSE)</f>
        <v>CB4</v>
      </c>
      <c r="K359" s="100">
        <f>VLOOKUP(L359,InterfaceCards,3,FALSE)</f>
        <v>1</v>
      </c>
      <c r="L359" s="99" t="s">
        <v>844</v>
      </c>
      <c r="M359" s="99">
        <v>22</v>
      </c>
      <c r="N359" s="96">
        <v>18</v>
      </c>
      <c r="O359" s="99" t="s">
        <v>248</v>
      </c>
      <c r="P359" s="205"/>
      <c r="Q359" s="205"/>
      <c r="R359" s="268" t="s">
        <v>105</v>
      </c>
      <c r="S359" s="119" t="s">
        <v>96</v>
      </c>
      <c r="T359" s="100"/>
      <c r="U359" s="205"/>
      <c r="V359" s="205" t="b">
        <v>0</v>
      </c>
      <c r="W359" s="115" t="str">
        <f>CONCATENATE(L359,":",N359)</f>
        <v>DI3:18</v>
      </c>
      <c r="X359" s="40" t="str">
        <f ca="1">IFERROR(__xludf.DUMMYFUNCTION("VLOOKUP($D475,IMPORTRANGE(""1F5N2lheBqU_ssv2fEg7XSiyl0_Jtf24RQubw3IWp7fc"",""'LC-2 BOM'!C2:AF1000""),X$1,FALSE)"),"04C706")</f>
        <v>04C706</v>
      </c>
      <c r="Y359" s="40" t="str">
        <f ca="1">IFERROR(__xludf.DUMMYFUNCTION("VLOOKUP($D502,IMPORTRANGE(""1zGeY54V42y3h6ga3LEauokEcjIAfHuNXKCYKLfLWtMI"",""'LC-2 BOM'!C2:AF900""),Y$1,FALSE)"),"Pressure Switch")</f>
        <v>Pressure Switch</v>
      </c>
      <c r="Z359" s="40" t="str">
        <f ca="1">IFERROR(__xludf.DUMMYFUNCTION("VLOOKUP($D502,IMPORTRANGE(""1zGeY54V42y3h6ga3LEauokEcjIAfHuNXKCYKLfLWtMI"",""'LC-2 BOM'!C2:AF900""),Y$1,FALSE)"),"Pressure Switch")</f>
        <v>Pressure Switch</v>
      </c>
      <c r="AA359" s="40" t="str">
        <f ca="1">IFERROR(__xludf.DUMMYFUNCTION("VLOOKUP($D502,IMPORTRANGE(""1zGeY54V42y3h6ga3LEauokEcjIAfHuNXKCYKLfLWtMI"",""'LC-2 BOM'!C2:AF900""),Y$1,FALSE)"),"Pressure Switch")</f>
        <v>Pressure Switch</v>
      </c>
      <c r="AB359" s="40" t="str">
        <f ca="1">IFERROR(__xludf.DUMMYFUNCTION("VLOOKUP($D502,IMPORTRANGE(""1F5N2lheBqU_ssv2fEg7XSiyl0_Jtf24RQubw3IWp7fc"",""'LC-2 BOM'!C2:AF1000""),AB$1,FALSE)"),"Hydraulics Schematic 1069 RevF")</f>
        <v>Hydraulics Schematic 1069 RevF</v>
      </c>
      <c r="AC359" s="40" t="str">
        <f ca="1">IFERROR(__xludf.DUMMYFUNCTION("VLOOKUP($D502,IMPORTRANGE(""1F5N2lheBqU_ssv2fEg7XSiyl0_Jtf24RQubw3IWp7fc"",""'LC-2 BOM'!C2:AF1000""),AB$1,FALSE)"),"Hydraulics Schematic 1069 RevF")</f>
        <v>Hydraulics Schematic 1069 RevF</v>
      </c>
      <c r="AD359" s="40" t="str">
        <f ca="1">IFERROR(__xludf.DUMMYFUNCTION("VLOOKUP($D502,IMPORTRANGE(""1F5N2lheBqU_ssv2fEg7XSiyl0_Jtf24RQubw3IWp7fc"",""'LC-2 BOM'!C2:AF1000""),AB$1,FALSE)"),"Hydraulics Schematic 1069 RevF")</f>
        <v>Hydraulics Schematic 1069 RevF</v>
      </c>
      <c r="AE359" s="40" t="str">
        <f ca="1">IFERROR(__xludf.DUMMYFUNCTION("VLOOKUP($D502,IMPORTRANGE(""1F5N2lheBqU_ssv2fEg7XSiyl0_Jtf24RQubw3IWp7fc"",""'LC-2 BOM'!C2:AF1000""),AB$1,FALSE)"),"Hydraulics Schematic 1069 RevF")</f>
        <v>Hydraulics Schematic 1069 RevF</v>
      </c>
      <c r="AF359" s="40" t="str">
        <f ca="1">IFERROR(__xludf.DUMMYFUNCTION("VLOOKUP($D502,IMPORTRANGE(""1F5N2lheBqU_ssv2fEg7XSiyl0_Jtf24RQubw3IWp7fc"",""'LC-2 BOM'!C2:AF1000""),AB$1,FALSE)"),"Hydraulics Schematic 1069 RevF")</f>
        <v>Hydraulics Schematic 1069 RevF</v>
      </c>
      <c r="AG359" s="40" t="str">
        <f ca="1">IFERROR(__xludf.DUMMYFUNCTION("VLOOKUP($D502,IMPORTRANGE(""1F5N2lheBqU_ssv2fEg7XSiyl0_Jtf24RQubw3IWp7fc"",""'LC-2 BOM'!C2:AF1000""),AB$1,FALSE)"),"Hydraulics Schematic 1069 RevF")</f>
        <v>Hydraulics Schematic 1069 RevF</v>
      </c>
      <c r="AH359" s="40" t="str">
        <f ca="1">IFERROR(__xludf.DUMMYFUNCTION("VLOOKUP($D502,IMPORTRANGE(""1F5N2lheBqU_ssv2fEg7XSiyl0_Jtf24RQubw3IWp7fc"",""'LC-2 BOM'!C2:AF1000""),AB$1,FALSE)"),"Hydraulics Schematic 1069 RevF")</f>
        <v>Hydraulics Schematic 1069 RevF</v>
      </c>
      <c r="AI359" s="40" t="str">
        <f ca="1">IFERROR(__xludf.DUMMYFUNCTION("VLOOKUP($D502,IMPORTRANGE(""1F5N2lheBqU_ssv2fEg7XSiyl0_Jtf24RQubw3IWp7fc"",""'LC-2 BOM'!C2:AF1000""),AB$1,FALSE)"),"Hydraulics Schematic 1069 RevF")</f>
        <v>Hydraulics Schematic 1069 RevF</v>
      </c>
      <c r="AJ359" s="40" t="str">
        <f ca="1">IFERROR(__xludf.DUMMYFUNCTION("VLOOKUP($D502,IMPORTRANGE(""1F5N2lheBqU_ssv2fEg7XSiyl0_Jtf24RQubw3IWp7fc"",""'LC-2 BOM'!C2:AF1000""),AB$1,FALSE)"),"Hydraulics Schematic 1069 RevF")</f>
        <v>Hydraulics Schematic 1069 RevF</v>
      </c>
      <c r="AK359" s="40" t="str">
        <f ca="1">IFERROR(__xludf.DUMMYFUNCTION("VLOOKUP($D502,IMPORTRANGE(""1F5N2lheBqU_ssv2fEg7XSiyl0_Jtf24RQubw3IWp7fc"",""'LC-2 BOM'!C2:AF1000""),AB$1,FALSE)"),"Hydraulics Schematic 1069 RevF")</f>
        <v>Hydraulics Schematic 1069 RevF</v>
      </c>
      <c r="AL359" s="40" t="str">
        <f ca="1">IFERROR(__xludf.DUMMYFUNCTION("VLOOKUP($D502,IMPORTRANGE(""1F5N2lheBqU_ssv2fEg7XSiyl0_Jtf24RQubw3IWp7fc"",""'LC-2 BOM'!C2:AF1000""),AB$1,FALSE)"),"Hydraulics Schematic 1069 RevF")</f>
        <v>Hydraulics Schematic 1069 RevF</v>
      </c>
      <c r="AM359" s="40" t="str">
        <f ca="1">IFERROR(__xludf.DUMMYFUNCTION("VLOOKUP($D502,IMPORTRANGE(""1F5N2lheBqU_ssv2fEg7XSiyl0_Jtf24RQubw3IWp7fc"",""'LC-2 BOM'!C2:AF1000""),AB$1,FALSE)"),"Hydraulics Schematic 1069 RevF")</f>
        <v>Hydraulics Schematic 1069 RevF</v>
      </c>
      <c r="AN359" s="40" t="str">
        <f ca="1">IFERROR(__xludf.DUMMYFUNCTION("VLOOKUP($D502,IMPORTRANGE(""1F5N2lheBqU_ssv2fEg7XSiyl0_Jtf24RQubw3IWp7fc"",""'LC-2 BOM'!C2:AF1000""),AB$1,FALSE)"),"Hydraulics Schematic 1069 RevF")</f>
        <v>Hydraulics Schematic 1069 RevF</v>
      </c>
      <c r="AO359" s="40" t="str">
        <f ca="1">IFERROR(__xludf.DUMMYFUNCTION("VLOOKUP($D502,IMPORTRANGE(""1F5N2lheBqU_ssv2fEg7XSiyl0_Jtf24RQubw3IWp7fc"",""'LC-2 BOM'!C2:AF1000""),AB$1,FALSE)"),"Hydraulics Schematic 1069 RevF")</f>
        <v>Hydraulics Schematic 1069 RevF</v>
      </c>
      <c r="AP359" s="40" t="str">
        <f ca="1">IFERROR(__xludf.DUMMYFUNCTION("VLOOKUP($D502,IMPORTRANGE(""1F5N2lheBqU_ssv2fEg7XSiyl0_Jtf24RQubw3IWp7fc"",""'LC-2 BOM'!C2:AF1000""),AB$1,FALSE)"),"Hydraulics Schematic 1069 RevF")</f>
        <v>Hydraulics Schematic 1069 RevF</v>
      </c>
      <c r="AQ359" s="40" t="str">
        <f ca="1">IFERROR(__xludf.DUMMYFUNCTION("VLOOKUP($D502,IMPORTRANGE(""1F5N2lheBqU_ssv2fEg7XSiyl0_Jtf24RQubw3IWp7fc"",""'LC-2 BOM'!C2:AF1000""),AB$1,FALSE)"),"Hydraulics Schematic 1069 RevF")</f>
        <v>Hydraulics Schematic 1069 RevF</v>
      </c>
      <c r="AR359" s="40" t="str">
        <f ca="1">IFERROR(__xludf.DUMMYFUNCTION("VLOOKUP($D502,IMPORTRANGE(""1F5N2lheBqU_ssv2fEg7XSiyl0_Jtf24RQubw3IWp7fc"",""'LC-2 BOM'!C2:AF1000""),AB$1,FALSE)"),"Hydraulics Schematic 1069 RevF")</f>
        <v>Hydraulics Schematic 1069 RevF</v>
      </c>
      <c r="AS359" s="40" t="str">
        <f ca="1">IFERROR(__xludf.DUMMYFUNCTION("VLOOKUP($D502,IMPORTRANGE(""1F5N2lheBqU_ssv2fEg7XSiyl0_Jtf24RQubw3IWp7fc"",""'LC-2 BOM'!C2:AF1000""),AB$1,FALSE)"),"Hydraulics Schematic 1069 RevF")</f>
        <v>Hydraulics Schematic 1069 RevF</v>
      </c>
      <c r="AT359" s="40" t="str">
        <f ca="1">IFERROR(__xludf.DUMMYFUNCTION("VLOOKUP($D502,IMPORTRANGE(""1F5N2lheBqU_ssv2fEg7XSiyl0_Jtf24RQubw3IWp7fc"",""'LC-2 BOM'!C2:AF1000""),AB$1,FALSE)"),"Hydraulics Schematic 1069 RevF")</f>
        <v>Hydraulics Schematic 1069 RevF</v>
      </c>
      <c r="AU359" s="40" t="str">
        <f ca="1">IFERROR(__xludf.DUMMYFUNCTION("VLOOKUP($D502,IMPORTRANGE(""1F5N2lheBqU_ssv2fEg7XSiyl0_Jtf24RQubw3IWp7fc"",""'LC-2 BOM'!C2:AF1000""),AB$1,FALSE)"),"Hydraulics Schematic 1069 RevF")</f>
        <v>Hydraulics Schematic 1069 RevF</v>
      </c>
      <c r="AV359" s="40" t="str">
        <f ca="1">IFERROR(__xludf.DUMMYFUNCTION("VLOOKUP($D502,IMPORTRANGE(""1F5N2lheBqU_ssv2fEg7XSiyl0_Jtf24RQubw3IWp7fc"",""'LC-2 BOM'!C2:AF1000""),AB$1,FALSE)"),"Hydraulics Schematic 1069 RevF")</f>
        <v>Hydraulics Schematic 1069 RevF</v>
      </c>
      <c r="AW359" s="40" t="str">
        <f ca="1">IFERROR(__xludf.DUMMYFUNCTION("VLOOKUP($D502,IMPORTRANGE(""1F5N2lheBqU_ssv2fEg7XSiyl0_Jtf24RQubw3IWp7fc"",""'LC-2 BOM'!C2:AF1000""),AB$1,FALSE)"),"Hydraulics Schematic 1069 RevF")</f>
        <v>Hydraulics Schematic 1069 RevF</v>
      </c>
      <c r="AX359" s="40" t="str">
        <f ca="1">IFERROR(__xludf.DUMMYFUNCTION("VLOOKUP($D502,IMPORTRANGE(""1F5N2lheBqU_ssv2fEg7XSiyl0_Jtf24RQubw3IWp7fc"",""'LC-2 BOM'!C2:AF1000""),AB$1,FALSE)"),"Hydraulics Schematic 1069 RevF")</f>
        <v>Hydraulics Schematic 1069 RevF</v>
      </c>
      <c r="AY359" s="40" t="str">
        <f ca="1">IFERROR(__xludf.DUMMYFUNCTION("VLOOKUP($D502,IMPORTRANGE(""1F5N2lheBqU_ssv2fEg7XSiyl0_Jtf24RQubw3IWp7fc"",""'LC-2 BOM'!C2:AF1000""),AB$1,FALSE)"),"Hydraulics Schematic 1069 RevF")</f>
        <v>Hydraulics Schematic 1069 RevF</v>
      </c>
      <c r="AZ359" s="40" t="str">
        <f ca="1">IFERROR(__xludf.DUMMYFUNCTION("VLOOKUP($D502,IMPORTRANGE(""1F5N2lheBqU_ssv2fEg7XSiyl0_Jtf24RQubw3IWp7fc"",""'LC-2 BOM'!C2:AF1000""),AB$1,FALSE)"),"Hydraulics Schematic 1069 RevF")</f>
        <v>Hydraulics Schematic 1069 RevF</v>
      </c>
      <c r="BA359" s="40" t="str">
        <f ca="1">IFERROR(__xludf.DUMMYFUNCTION("VLOOKUP($D502,IMPORTRANGE(""1F5N2lheBqU_ssv2fEg7XSiyl0_Jtf24RQubw3IWp7fc"",""'LC-2 BOM'!C2:AF1000""),AB$1,FALSE)"),"Hydraulics Schematic 1069 RevF")</f>
        <v>Hydraulics Schematic 1069 RevF</v>
      </c>
    </row>
    <row r="360" spans="1:53" ht="14.25">
      <c r="A360" s="119" t="str">
        <f>CONCATENATE(VLOOKUP(E360,Systems,2,FALSE),"-",VLOOKUP(F360,Subsystems,2,FALSE),"-",VLOOKUP(G360,Components,2,FALSE),"-",VLOOKUP(R360,Metrics,2,FALSE),"-",B360)</f>
        <v>HYD-HD-PSW-B-163</v>
      </c>
      <c r="B360" s="100">
        <v>163</v>
      </c>
      <c r="C360" s="99" t="s">
        <v>896</v>
      </c>
      <c r="D360" s="99" t="s">
        <v>897</v>
      </c>
      <c r="E360" s="99" t="s">
        <v>715</v>
      </c>
      <c r="F360" s="99" t="s">
        <v>898</v>
      </c>
      <c r="G360" s="99" t="s">
        <v>704</v>
      </c>
      <c r="H360" s="100" t="s">
        <v>89</v>
      </c>
      <c r="I360" s="100" t="str">
        <f>VLOOKUP(L360,InterfaceCards,2,FALSE)</f>
        <v>N3</v>
      </c>
      <c r="J360" s="39" t="str">
        <f>VLOOKUP(I360,'REF - Interface Cards'!$F$2:$G$11,2,FALSE)</f>
        <v>CB4</v>
      </c>
      <c r="K360" s="100">
        <f>VLOOKUP(L360,InterfaceCards,3,FALSE)</f>
        <v>1</v>
      </c>
      <c r="L360" s="99" t="s">
        <v>844</v>
      </c>
      <c r="M360" s="272">
        <v>1</v>
      </c>
      <c r="N360" s="96" t="s">
        <v>91</v>
      </c>
      <c r="O360" s="100" t="s">
        <v>313</v>
      </c>
      <c r="P360" s="100"/>
      <c r="Q360" s="100" t="s">
        <v>521</v>
      </c>
      <c r="R360" s="268" t="s">
        <v>105</v>
      </c>
      <c r="S360" s="119" t="s">
        <v>96</v>
      </c>
      <c r="T360" s="100"/>
      <c r="U360" s="205"/>
      <c r="V360" s="205" t="b">
        <v>0</v>
      </c>
      <c r="W360" s="115" t="str">
        <f>CONCATENATE(L360,":",N360)</f>
        <v>DI3:00</v>
      </c>
      <c r="X360" s="40" t="str">
        <f ca="1">IFERROR(__xludf.DUMMYFUNCTION("VLOOKUP($D475,IMPORTRANGE(""1F5N2lheBqU_ssv2fEg7XSiyl0_Jtf24RQubw3IWp7fc"",""'LC-2 BOM'!C2:AF1000""),X$1,FALSE)"),"04C706")</f>
        <v>04C706</v>
      </c>
      <c r="Y360" s="40" t="str">
        <f ca="1">IFERROR(__xludf.DUMMYFUNCTION("VLOOKUP($D506,IMPORTRANGE(""1F5N2lheBqU_ssv2fEg7XSiyl0_Jtf24RQubw3IWp7fc"",""'LC-2 BOM'!C2:AF900""),Y$1,FALSE)"),"Pressure Switch")</f>
        <v>Pressure Switch</v>
      </c>
      <c r="Z360" s="40" t="str">
        <f ca="1">IFERROR(__xludf.DUMMYFUNCTION("VLOOKUP($D506,IMPORTRANGE(""1F5N2lheBqU_ssv2fEg7XSiyl0_Jtf24RQubw3IWp7fc"",""'LC-2 BOM'!C2:AF900""),Y$1,FALSE)"),"Pressure Switch")</f>
        <v>Pressure Switch</v>
      </c>
      <c r="AA360" s="40" t="str">
        <f ca="1">IFERROR(__xludf.DUMMYFUNCTION("VLOOKUP($D506,IMPORTRANGE(""1F5N2lheBqU_ssv2fEg7XSiyl0_Jtf24RQubw3IWp7fc"",""'LC-2 BOM'!C2:AF900""),Y$1,FALSE)"),"Pressure Switch")</f>
        <v>Pressure Switch</v>
      </c>
      <c r="AB360" s="40" t="str">
        <f ca="1">IFERROR(__xludf.DUMMYFUNCTION("VLOOKUP($D506,IMPORTRANGE(""1F5N2lheBqU_ssv2fEg7XSiyl0_Jtf24RQubw3IWp7fc"",""'LC-2 BOM'!C2:AF1000""),AB$1,FALSE)"),"Hydraulics Schematic 1069 RevF")</f>
        <v>Hydraulics Schematic 1069 RevF</v>
      </c>
      <c r="AC360" s="40" t="str">
        <f ca="1">IFERROR(__xludf.DUMMYFUNCTION("VLOOKUP($D506,IMPORTRANGE(""1F5N2lheBqU_ssv2fEg7XSiyl0_Jtf24RQubw3IWp7fc"",""'LC-2 BOM'!C2:AF1000""),AB$1,FALSE)"),"Hydraulics Schematic 1069 RevF")</f>
        <v>Hydraulics Schematic 1069 RevF</v>
      </c>
      <c r="AD360" s="40" t="str">
        <f ca="1">IFERROR(__xludf.DUMMYFUNCTION("VLOOKUP($D506,IMPORTRANGE(""1F5N2lheBqU_ssv2fEg7XSiyl0_Jtf24RQubw3IWp7fc"",""'LC-2 BOM'!C2:AF1000""),AB$1,FALSE)"),"Hydraulics Schematic 1069 RevF")</f>
        <v>Hydraulics Schematic 1069 RevF</v>
      </c>
      <c r="AE360" s="40" t="str">
        <f ca="1">IFERROR(__xludf.DUMMYFUNCTION("VLOOKUP($D506,IMPORTRANGE(""1F5N2lheBqU_ssv2fEg7XSiyl0_Jtf24RQubw3IWp7fc"",""'LC-2 BOM'!C2:AF1000""),AB$1,FALSE)"),"Hydraulics Schematic 1069 RevF")</f>
        <v>Hydraulics Schematic 1069 RevF</v>
      </c>
      <c r="AF360" s="40" t="str">
        <f ca="1">IFERROR(__xludf.DUMMYFUNCTION("VLOOKUP($D506,IMPORTRANGE(""1F5N2lheBqU_ssv2fEg7XSiyl0_Jtf24RQubw3IWp7fc"",""'LC-2 BOM'!C2:AF1000""),AB$1,FALSE)"),"Hydraulics Schematic 1069 RevF")</f>
        <v>Hydraulics Schematic 1069 RevF</v>
      </c>
      <c r="AG360" s="40" t="str">
        <f ca="1">IFERROR(__xludf.DUMMYFUNCTION("VLOOKUP($D506,IMPORTRANGE(""1F5N2lheBqU_ssv2fEg7XSiyl0_Jtf24RQubw3IWp7fc"",""'LC-2 BOM'!C2:AF1000""),AB$1,FALSE)"),"Hydraulics Schematic 1069 RevF")</f>
        <v>Hydraulics Schematic 1069 RevF</v>
      </c>
      <c r="AH360" s="40" t="str">
        <f ca="1">IFERROR(__xludf.DUMMYFUNCTION("VLOOKUP($D506,IMPORTRANGE(""1F5N2lheBqU_ssv2fEg7XSiyl0_Jtf24RQubw3IWp7fc"",""'LC-2 BOM'!C2:AF1000""),AB$1,FALSE)"),"Hydraulics Schematic 1069 RevF")</f>
        <v>Hydraulics Schematic 1069 RevF</v>
      </c>
      <c r="AI360" s="40" t="str">
        <f ca="1">IFERROR(__xludf.DUMMYFUNCTION("VLOOKUP($D506,IMPORTRANGE(""1F5N2lheBqU_ssv2fEg7XSiyl0_Jtf24RQubw3IWp7fc"",""'LC-2 BOM'!C2:AF1000""),AB$1,FALSE)"),"Hydraulics Schematic 1069 RevF")</f>
        <v>Hydraulics Schematic 1069 RevF</v>
      </c>
      <c r="AJ360" s="40" t="str">
        <f ca="1">IFERROR(__xludf.DUMMYFUNCTION("VLOOKUP($D506,IMPORTRANGE(""1F5N2lheBqU_ssv2fEg7XSiyl0_Jtf24RQubw3IWp7fc"",""'LC-2 BOM'!C2:AF1000""),AB$1,FALSE)"),"Hydraulics Schematic 1069 RevF")</f>
        <v>Hydraulics Schematic 1069 RevF</v>
      </c>
      <c r="AK360" s="40" t="str">
        <f ca="1">IFERROR(__xludf.DUMMYFUNCTION("VLOOKUP($D506,IMPORTRANGE(""1F5N2lheBqU_ssv2fEg7XSiyl0_Jtf24RQubw3IWp7fc"",""'LC-2 BOM'!C2:AF1000""),AB$1,FALSE)"),"Hydraulics Schematic 1069 RevF")</f>
        <v>Hydraulics Schematic 1069 RevF</v>
      </c>
      <c r="AL360" s="40" t="str">
        <f ca="1">IFERROR(__xludf.DUMMYFUNCTION("VLOOKUP($D506,IMPORTRANGE(""1F5N2lheBqU_ssv2fEg7XSiyl0_Jtf24RQubw3IWp7fc"",""'LC-2 BOM'!C2:AF1000""),AB$1,FALSE)"),"Hydraulics Schematic 1069 RevF")</f>
        <v>Hydraulics Schematic 1069 RevF</v>
      </c>
      <c r="AM360" s="40" t="str">
        <f ca="1">IFERROR(__xludf.DUMMYFUNCTION("VLOOKUP($D506,IMPORTRANGE(""1F5N2lheBqU_ssv2fEg7XSiyl0_Jtf24RQubw3IWp7fc"",""'LC-2 BOM'!C2:AF1000""),AB$1,FALSE)"),"Hydraulics Schematic 1069 RevF")</f>
        <v>Hydraulics Schematic 1069 RevF</v>
      </c>
      <c r="AN360" s="40" t="str">
        <f ca="1">IFERROR(__xludf.DUMMYFUNCTION("VLOOKUP($D506,IMPORTRANGE(""1F5N2lheBqU_ssv2fEg7XSiyl0_Jtf24RQubw3IWp7fc"",""'LC-2 BOM'!C2:AF1000""),AB$1,FALSE)"),"Hydraulics Schematic 1069 RevF")</f>
        <v>Hydraulics Schematic 1069 RevF</v>
      </c>
      <c r="AO360" s="40" t="str">
        <f ca="1">IFERROR(__xludf.DUMMYFUNCTION("VLOOKUP($D506,IMPORTRANGE(""1F5N2lheBqU_ssv2fEg7XSiyl0_Jtf24RQubw3IWp7fc"",""'LC-2 BOM'!C2:AF1000""),AB$1,FALSE)"),"Hydraulics Schematic 1069 RevF")</f>
        <v>Hydraulics Schematic 1069 RevF</v>
      </c>
      <c r="AP360" s="40" t="str">
        <f ca="1">IFERROR(__xludf.DUMMYFUNCTION("VLOOKUP($D506,IMPORTRANGE(""1F5N2lheBqU_ssv2fEg7XSiyl0_Jtf24RQubw3IWp7fc"",""'LC-2 BOM'!C2:AF1000""),AB$1,FALSE)"),"Hydraulics Schematic 1069 RevF")</f>
        <v>Hydraulics Schematic 1069 RevF</v>
      </c>
      <c r="AQ360" s="40" t="str">
        <f ca="1">IFERROR(__xludf.DUMMYFUNCTION("VLOOKUP($D506,IMPORTRANGE(""1F5N2lheBqU_ssv2fEg7XSiyl0_Jtf24RQubw3IWp7fc"",""'LC-2 BOM'!C2:AF1000""),AB$1,FALSE)"),"Hydraulics Schematic 1069 RevF")</f>
        <v>Hydraulics Schematic 1069 RevF</v>
      </c>
      <c r="AR360" s="40" t="str">
        <f ca="1">IFERROR(__xludf.DUMMYFUNCTION("VLOOKUP($D506,IMPORTRANGE(""1F5N2lheBqU_ssv2fEg7XSiyl0_Jtf24RQubw3IWp7fc"",""'LC-2 BOM'!C2:AF1000""),AB$1,FALSE)"),"Hydraulics Schematic 1069 RevF")</f>
        <v>Hydraulics Schematic 1069 RevF</v>
      </c>
      <c r="AS360" s="40" t="str">
        <f ca="1">IFERROR(__xludf.DUMMYFUNCTION("VLOOKUP($D506,IMPORTRANGE(""1F5N2lheBqU_ssv2fEg7XSiyl0_Jtf24RQubw3IWp7fc"",""'LC-2 BOM'!C2:AF1000""),AB$1,FALSE)"),"Hydraulics Schematic 1069 RevF")</f>
        <v>Hydraulics Schematic 1069 RevF</v>
      </c>
      <c r="AT360" s="40" t="str">
        <f ca="1">IFERROR(__xludf.DUMMYFUNCTION("VLOOKUP($D506,IMPORTRANGE(""1F5N2lheBqU_ssv2fEg7XSiyl0_Jtf24RQubw3IWp7fc"",""'LC-2 BOM'!C2:AF1000""),AB$1,FALSE)"),"Hydraulics Schematic 1069 RevF")</f>
        <v>Hydraulics Schematic 1069 RevF</v>
      </c>
      <c r="AU360" s="40" t="str">
        <f ca="1">IFERROR(__xludf.DUMMYFUNCTION("VLOOKUP($D506,IMPORTRANGE(""1F5N2lheBqU_ssv2fEg7XSiyl0_Jtf24RQubw3IWp7fc"",""'LC-2 BOM'!C2:AF1000""),AB$1,FALSE)"),"Hydraulics Schematic 1069 RevF")</f>
        <v>Hydraulics Schematic 1069 RevF</v>
      </c>
      <c r="AV360" s="40" t="str">
        <f ca="1">IFERROR(__xludf.DUMMYFUNCTION("VLOOKUP($D506,IMPORTRANGE(""1F5N2lheBqU_ssv2fEg7XSiyl0_Jtf24RQubw3IWp7fc"",""'LC-2 BOM'!C2:AF1000""),AB$1,FALSE)"),"Hydraulics Schematic 1069 RevF")</f>
        <v>Hydraulics Schematic 1069 RevF</v>
      </c>
      <c r="AW360" s="40" t="str">
        <f ca="1">IFERROR(__xludf.DUMMYFUNCTION("VLOOKUP($D506,IMPORTRANGE(""1F5N2lheBqU_ssv2fEg7XSiyl0_Jtf24RQubw3IWp7fc"",""'LC-2 BOM'!C2:AF1000""),AB$1,FALSE)"),"Hydraulics Schematic 1069 RevF")</f>
        <v>Hydraulics Schematic 1069 RevF</v>
      </c>
      <c r="AX360" s="40" t="str">
        <f ca="1">IFERROR(__xludf.DUMMYFUNCTION("VLOOKUP($D506,IMPORTRANGE(""1F5N2lheBqU_ssv2fEg7XSiyl0_Jtf24RQubw3IWp7fc"",""'LC-2 BOM'!C2:AF1000""),AB$1,FALSE)"),"Hydraulics Schematic 1069 RevF")</f>
        <v>Hydraulics Schematic 1069 RevF</v>
      </c>
      <c r="AY360" s="40" t="str">
        <f ca="1">IFERROR(__xludf.DUMMYFUNCTION("VLOOKUP($D506,IMPORTRANGE(""1F5N2lheBqU_ssv2fEg7XSiyl0_Jtf24RQubw3IWp7fc"",""'LC-2 BOM'!C2:AF1000""),AB$1,FALSE)"),"Hydraulics Schematic 1069 RevF")</f>
        <v>Hydraulics Schematic 1069 RevF</v>
      </c>
      <c r="AZ360" s="40" t="str">
        <f ca="1">IFERROR(__xludf.DUMMYFUNCTION("VLOOKUP($D506,IMPORTRANGE(""1F5N2lheBqU_ssv2fEg7XSiyl0_Jtf24RQubw3IWp7fc"",""'LC-2 BOM'!C2:AF1000""),AB$1,FALSE)"),"Hydraulics Schematic 1069 RevF")</f>
        <v>Hydraulics Schematic 1069 RevF</v>
      </c>
      <c r="BA360" s="40" t="str">
        <f ca="1">IFERROR(__xludf.DUMMYFUNCTION("VLOOKUP($D506,IMPORTRANGE(""1F5N2lheBqU_ssv2fEg7XSiyl0_Jtf24RQubw3IWp7fc"",""'LC-2 BOM'!C2:AF1000""),AB$1,FALSE)"),"Hydraulics Schematic 1069 RevF")</f>
        <v>Hydraulics Schematic 1069 RevF</v>
      </c>
    </row>
    <row r="361" spans="1:53" ht="14.25">
      <c r="A361" s="119" t="str">
        <f>CONCATENATE(VLOOKUP(E361,Systems,2,FALSE),"-",VLOOKUP(F361,Subsystems,2,FALSE),"-",VLOOKUP(G361,Components,2,FALSE),"-",VLOOKUP(R361,Metrics,2,FALSE),"-",B361)</f>
        <v>FARU-INTF-LE-Px-619</v>
      </c>
      <c r="B361" s="99">
        <v>619</v>
      </c>
      <c r="C361" s="99" t="s">
        <v>899</v>
      </c>
      <c r="D361" s="168" t="s">
        <v>900</v>
      </c>
      <c r="E361" s="99" t="s">
        <v>684</v>
      </c>
      <c r="F361" s="99" t="s">
        <v>901</v>
      </c>
      <c r="G361" s="99" t="s">
        <v>862</v>
      </c>
      <c r="H361" s="99" t="s">
        <v>147</v>
      </c>
      <c r="I361" s="100" t="str">
        <f>VLOOKUP(L361,InterfaceCards,2,FALSE)</f>
        <v>N4</v>
      </c>
      <c r="J361" s="39" t="str">
        <f>VLOOKUP(I361,'REF - Interface Cards'!$F$2:$G$11,2,FALSE)</f>
        <v>CB5</v>
      </c>
      <c r="K361" s="267">
        <f>VLOOKUP(L361,InterfaceCards,3,FALSE)</f>
        <v>2</v>
      </c>
      <c r="L361" s="99" t="s">
        <v>250</v>
      </c>
      <c r="M361" s="99">
        <v>17</v>
      </c>
      <c r="N361" s="96">
        <v>14</v>
      </c>
      <c r="O361" s="99" t="s">
        <v>248</v>
      </c>
      <c r="P361" s="99" t="s">
        <v>248</v>
      </c>
      <c r="Q361" s="99" t="s">
        <v>249</v>
      </c>
      <c r="R361" s="119" t="s">
        <v>863</v>
      </c>
      <c r="S361" s="99" t="s">
        <v>864</v>
      </c>
      <c r="T361" s="100"/>
      <c r="U361" s="205"/>
      <c r="V361" s="205" t="b">
        <v>0</v>
      </c>
      <c r="W361" s="115" t="str">
        <f>CONCATENATE(L361,":",N361)</f>
        <v>AI7:14</v>
      </c>
      <c r="X361" s="40" t="str">
        <f ca="1">IFERROR(__xludf.DUMMYFUNCTION("VLOOKUP($D475,IMPORTRANGE(""1F5N2lheBqU_ssv2fEg7XSiyl0_Jtf24RQubw3IWp7fc"",""'LC-2 BOM'!C2:AF1000""),X$1,FALSE)"),"04C706")</f>
        <v>04C706</v>
      </c>
      <c r="Y361" s="40" t="str">
        <f ca="1">IFERROR(__xludf.DUMMYFUNCTION("VLOOKUP($D565,IMPORTRANGE(""1F5N2lheBqU_ssv2fEg7XSiyl0_Jtf24RQubw3IWp7fc"",""'LC-2 BOM'!C2:AF900""),Y$1,FALSE)"),"#N/A")</f>
        <v>#N/A</v>
      </c>
      <c r="Z361" s="40" t="str">
        <f ca="1">IFERROR(__xludf.DUMMYFUNCTION("VLOOKUP($D565,IMPORTRANGE(""1F5N2lheBqU_ssv2fEg7XSiyl0_Jtf24RQubw3IWp7fc"",""'LC-2 BOM'!C2:AF900""),Y$1,FALSE)"),"#N/A")</f>
        <v>#N/A</v>
      </c>
      <c r="AA361" s="40" t="str">
        <f ca="1">IFERROR(__xludf.DUMMYFUNCTION("VLOOKUP($D565,IMPORTRANGE(""1F5N2lheBqU_ssv2fEg7XSiyl0_Jtf24RQubw3IWp7fc"",""'LC-2 BOM'!C2:AF900""),Y$1,FALSE)"),"#N/A")</f>
        <v>#N/A</v>
      </c>
      <c r="AB361" s="40" t="str">
        <f ca="1">IFERROR(__xludf.DUMMYFUNCTION("VLOOKUP($D565,IMPORTRANGE(""1F5N2lheBqU_ssv2fEg7XSiyl0_Jtf24RQubw3IWp7fc"",""'LC-2 BOM'!C2:AF1000""),AB$1,FALSE)"),"#N/A")</f>
        <v>#N/A</v>
      </c>
      <c r="AC361" s="40" t="str">
        <f ca="1">IFERROR(__xludf.DUMMYFUNCTION("VLOOKUP($D565,IMPORTRANGE(""1F5N2lheBqU_ssv2fEg7XSiyl0_Jtf24RQubw3IWp7fc"",""'LC-2 BOM'!C2:AF1000""),AB$1,FALSE)"),"#N/A")</f>
        <v>#N/A</v>
      </c>
      <c r="AD361" s="40" t="str">
        <f ca="1">IFERROR(__xludf.DUMMYFUNCTION("VLOOKUP($D565,IMPORTRANGE(""1F5N2lheBqU_ssv2fEg7XSiyl0_Jtf24RQubw3IWp7fc"",""'LC-2 BOM'!C2:AF1000""),AB$1,FALSE)"),"#N/A")</f>
        <v>#N/A</v>
      </c>
      <c r="AE361" s="40" t="str">
        <f ca="1">IFERROR(__xludf.DUMMYFUNCTION("VLOOKUP($D565,IMPORTRANGE(""1F5N2lheBqU_ssv2fEg7XSiyl0_Jtf24RQubw3IWp7fc"",""'LC-2 BOM'!C2:AF1000""),AB$1,FALSE)"),"#N/A")</f>
        <v>#N/A</v>
      </c>
      <c r="AF361" s="40" t="str">
        <f ca="1">IFERROR(__xludf.DUMMYFUNCTION("VLOOKUP($D565,IMPORTRANGE(""1F5N2lheBqU_ssv2fEg7XSiyl0_Jtf24RQubw3IWp7fc"",""'LC-2 BOM'!C2:AF1000""),AB$1,FALSE)"),"#N/A")</f>
        <v>#N/A</v>
      </c>
      <c r="AG361" s="40" t="str">
        <f ca="1">IFERROR(__xludf.DUMMYFUNCTION("VLOOKUP($D565,IMPORTRANGE(""1F5N2lheBqU_ssv2fEg7XSiyl0_Jtf24RQubw3IWp7fc"",""'LC-2 BOM'!C2:AF1000""),AB$1,FALSE)"),"#N/A")</f>
        <v>#N/A</v>
      </c>
      <c r="AH361" s="40" t="str">
        <f ca="1">IFERROR(__xludf.DUMMYFUNCTION("VLOOKUP($D565,IMPORTRANGE(""1F5N2lheBqU_ssv2fEg7XSiyl0_Jtf24RQubw3IWp7fc"",""'LC-2 BOM'!C2:AF1000""),AB$1,FALSE)"),"#N/A")</f>
        <v>#N/A</v>
      </c>
      <c r="AI361" s="40" t="str">
        <f ca="1">IFERROR(__xludf.DUMMYFUNCTION("VLOOKUP($D565,IMPORTRANGE(""1F5N2lheBqU_ssv2fEg7XSiyl0_Jtf24RQubw3IWp7fc"",""'LC-2 BOM'!C2:AF1000""),AB$1,FALSE)"),"#N/A")</f>
        <v>#N/A</v>
      </c>
      <c r="AJ361" s="40" t="str">
        <f ca="1">IFERROR(__xludf.DUMMYFUNCTION("VLOOKUP($D565,IMPORTRANGE(""1F5N2lheBqU_ssv2fEg7XSiyl0_Jtf24RQubw3IWp7fc"",""'LC-2 BOM'!C2:AF1000""),AB$1,FALSE)"),"#N/A")</f>
        <v>#N/A</v>
      </c>
      <c r="AK361" s="40" t="str">
        <f ca="1">IFERROR(__xludf.DUMMYFUNCTION("VLOOKUP($D565,IMPORTRANGE(""1F5N2lheBqU_ssv2fEg7XSiyl0_Jtf24RQubw3IWp7fc"",""'LC-2 BOM'!C2:AF1000""),AB$1,FALSE)"),"#N/A")</f>
        <v>#N/A</v>
      </c>
      <c r="AL361" s="40" t="str">
        <f ca="1">IFERROR(__xludf.DUMMYFUNCTION("VLOOKUP($D565,IMPORTRANGE(""1F5N2lheBqU_ssv2fEg7XSiyl0_Jtf24RQubw3IWp7fc"",""'LC-2 BOM'!C2:AF1000""),AB$1,FALSE)"),"#N/A")</f>
        <v>#N/A</v>
      </c>
      <c r="AM361" s="40" t="str">
        <f ca="1">IFERROR(__xludf.DUMMYFUNCTION("VLOOKUP($D565,IMPORTRANGE(""1F5N2lheBqU_ssv2fEg7XSiyl0_Jtf24RQubw3IWp7fc"",""'LC-2 BOM'!C2:AF1000""),AB$1,FALSE)"),"#N/A")</f>
        <v>#N/A</v>
      </c>
      <c r="AN361" s="40" t="str">
        <f ca="1">IFERROR(__xludf.DUMMYFUNCTION("VLOOKUP($D565,IMPORTRANGE(""1F5N2lheBqU_ssv2fEg7XSiyl0_Jtf24RQubw3IWp7fc"",""'LC-2 BOM'!C2:AF1000""),AB$1,FALSE)"),"#N/A")</f>
        <v>#N/A</v>
      </c>
      <c r="AO361" s="40" t="str">
        <f ca="1">IFERROR(__xludf.DUMMYFUNCTION("VLOOKUP($D565,IMPORTRANGE(""1F5N2lheBqU_ssv2fEg7XSiyl0_Jtf24RQubw3IWp7fc"",""'LC-2 BOM'!C2:AF1000""),AB$1,FALSE)"),"#N/A")</f>
        <v>#N/A</v>
      </c>
      <c r="AP361" s="40" t="str">
        <f ca="1">IFERROR(__xludf.DUMMYFUNCTION("VLOOKUP($D565,IMPORTRANGE(""1F5N2lheBqU_ssv2fEg7XSiyl0_Jtf24RQubw3IWp7fc"",""'LC-2 BOM'!C2:AF1000""),AB$1,FALSE)"),"#N/A")</f>
        <v>#N/A</v>
      </c>
      <c r="AQ361" s="40" t="str">
        <f ca="1">IFERROR(__xludf.DUMMYFUNCTION("VLOOKUP($D565,IMPORTRANGE(""1F5N2lheBqU_ssv2fEg7XSiyl0_Jtf24RQubw3IWp7fc"",""'LC-2 BOM'!C2:AF1000""),AB$1,FALSE)"),"#N/A")</f>
        <v>#N/A</v>
      </c>
      <c r="AR361" s="40" t="str">
        <f ca="1">IFERROR(__xludf.DUMMYFUNCTION("VLOOKUP($D565,IMPORTRANGE(""1F5N2lheBqU_ssv2fEg7XSiyl0_Jtf24RQubw3IWp7fc"",""'LC-2 BOM'!C2:AF1000""),AB$1,FALSE)"),"#N/A")</f>
        <v>#N/A</v>
      </c>
      <c r="AS361" s="40" t="str">
        <f ca="1">IFERROR(__xludf.DUMMYFUNCTION("VLOOKUP($D565,IMPORTRANGE(""1F5N2lheBqU_ssv2fEg7XSiyl0_Jtf24RQubw3IWp7fc"",""'LC-2 BOM'!C2:AF1000""),AB$1,FALSE)"),"#N/A")</f>
        <v>#N/A</v>
      </c>
      <c r="AT361" s="40" t="str">
        <f ca="1">IFERROR(__xludf.DUMMYFUNCTION("VLOOKUP($D565,IMPORTRANGE(""1F5N2lheBqU_ssv2fEg7XSiyl0_Jtf24RQubw3IWp7fc"",""'LC-2 BOM'!C2:AF1000""),AB$1,FALSE)"),"#N/A")</f>
        <v>#N/A</v>
      </c>
      <c r="AU361" s="40" t="str">
        <f ca="1">IFERROR(__xludf.DUMMYFUNCTION("VLOOKUP($D565,IMPORTRANGE(""1F5N2lheBqU_ssv2fEg7XSiyl0_Jtf24RQubw3IWp7fc"",""'LC-2 BOM'!C2:AF1000""),AB$1,FALSE)"),"#N/A")</f>
        <v>#N/A</v>
      </c>
      <c r="AV361" s="40" t="str">
        <f ca="1">IFERROR(__xludf.DUMMYFUNCTION("VLOOKUP($D565,IMPORTRANGE(""1F5N2lheBqU_ssv2fEg7XSiyl0_Jtf24RQubw3IWp7fc"",""'LC-2 BOM'!C2:AF1000""),AB$1,FALSE)"),"#N/A")</f>
        <v>#N/A</v>
      </c>
      <c r="AW361" s="40" t="str">
        <f ca="1">IFERROR(__xludf.DUMMYFUNCTION("VLOOKUP($D565,IMPORTRANGE(""1F5N2lheBqU_ssv2fEg7XSiyl0_Jtf24RQubw3IWp7fc"",""'LC-2 BOM'!C2:AF1000""),AB$1,FALSE)"),"#N/A")</f>
        <v>#N/A</v>
      </c>
      <c r="AX361" s="40" t="str">
        <f ca="1">IFERROR(__xludf.DUMMYFUNCTION("VLOOKUP($D565,IMPORTRANGE(""1F5N2lheBqU_ssv2fEg7XSiyl0_Jtf24RQubw3IWp7fc"",""'LC-2 BOM'!C2:AF1000""),AB$1,FALSE)"),"#N/A")</f>
        <v>#N/A</v>
      </c>
      <c r="AY361" s="40" t="str">
        <f ca="1">IFERROR(__xludf.DUMMYFUNCTION("VLOOKUP($D565,IMPORTRANGE(""1F5N2lheBqU_ssv2fEg7XSiyl0_Jtf24RQubw3IWp7fc"",""'LC-2 BOM'!C2:AF1000""),AB$1,FALSE)"),"#N/A")</f>
        <v>#N/A</v>
      </c>
      <c r="AZ361" s="40" t="str">
        <f ca="1">IFERROR(__xludf.DUMMYFUNCTION("VLOOKUP($D565,IMPORTRANGE(""1F5N2lheBqU_ssv2fEg7XSiyl0_Jtf24RQubw3IWp7fc"",""'LC-2 BOM'!C2:AF1000""),AB$1,FALSE)"),"#N/A")</f>
        <v>#N/A</v>
      </c>
      <c r="BA361" s="40" t="str">
        <f ca="1">IFERROR(__xludf.DUMMYFUNCTION("VLOOKUP($D565,IMPORTRANGE(""1F5N2lheBqU_ssv2fEg7XSiyl0_Jtf24RQubw3IWp7fc"",""'LC-2 BOM'!C2:AF1000""),AB$1,FALSE)"),"#N/A")</f>
        <v>#N/A</v>
      </c>
    </row>
    <row r="362" spans="1:53" ht="14.25">
      <c r="A362" s="119" t="str">
        <f>CONCATENATE(VLOOKUP(E362,Systems,2,FALSE),"-",VLOOKUP(F362,Subsystems,2,FALSE),"-",VLOOKUP(G362,Components,2,FALSE),"-",VLOOKUP(R362,Metrics,2,FALSE),"-",B362)</f>
        <v>FARU-INTF-PXS-PxE-591</v>
      </c>
      <c r="B362" s="99">
        <v>591</v>
      </c>
      <c r="C362" s="99" t="s">
        <v>902</v>
      </c>
      <c r="D362" s="281" t="s">
        <v>903</v>
      </c>
      <c r="E362" s="99" t="s">
        <v>684</v>
      </c>
      <c r="F362" s="99" t="s">
        <v>901</v>
      </c>
      <c r="G362" s="99" t="s">
        <v>452</v>
      </c>
      <c r="H362" s="99" t="s">
        <v>89</v>
      </c>
      <c r="I362" s="100" t="str">
        <f>VLOOKUP(L362,InterfaceCards,2,FALSE)</f>
        <v>N4</v>
      </c>
      <c r="J362" s="39" t="str">
        <f>VLOOKUP(I362,'REF - Interface Cards'!$F$2:$G$11,2,FALSE)</f>
        <v>CB5</v>
      </c>
      <c r="K362" s="267">
        <f>VLOOKUP(L362,InterfaceCards,3,FALSE)</f>
        <v>1</v>
      </c>
      <c r="L362" s="99" t="s">
        <v>256</v>
      </c>
      <c r="M362" s="99">
        <v>20</v>
      </c>
      <c r="N362" s="96">
        <v>16</v>
      </c>
      <c r="O362" s="99" t="s">
        <v>248</v>
      </c>
      <c r="P362" s="99" t="s">
        <v>248</v>
      </c>
      <c r="Q362" s="99" t="s">
        <v>249</v>
      </c>
      <c r="R362" s="119" t="s">
        <v>904</v>
      </c>
      <c r="S362" s="99" t="s">
        <v>96</v>
      </c>
      <c r="T362" s="100"/>
      <c r="U362" s="205"/>
      <c r="V362" s="205" t="b">
        <v>0</v>
      </c>
      <c r="W362" s="115" t="str">
        <f>CONCATENATE(L362,":",N362)</f>
        <v>DI4:16</v>
      </c>
      <c r="X362" s="40" t="str">
        <f ca="1">IFERROR(__xludf.DUMMYFUNCTION("VLOOKUP($D475,IMPORTRANGE(""1F5N2lheBqU_ssv2fEg7XSiyl0_Jtf24RQubw3IWp7fc"",""'LC-2 BOM'!C2:AF1000""),X$1,FALSE)"),"04C706")</f>
        <v>04C706</v>
      </c>
      <c r="Y362" s="40" t="str">
        <f ca="1">IFERROR(__xludf.DUMMYFUNCTION("VLOOKUP($D544,IMPORTRANGE(""1zGeY54V42y3h6ga3LEauokEcjIAfHuNXKCYKLfLWtMI"",""'LC-2 BOM'!C2:AF900""),Y$1,FALSE)"),"#N/A")</f>
        <v>#N/A</v>
      </c>
      <c r="Z362" s="40" t="str">
        <f ca="1">IFERROR(__xludf.DUMMYFUNCTION("VLOOKUP($D544,IMPORTRANGE(""1zGeY54V42y3h6ga3LEauokEcjIAfHuNXKCYKLfLWtMI"",""'LC-2 BOM'!C2:AF900""),Y$1,FALSE)"),"#N/A")</f>
        <v>#N/A</v>
      </c>
      <c r="AA362" s="40" t="str">
        <f ca="1">IFERROR(__xludf.DUMMYFUNCTION("VLOOKUP($D544,IMPORTRANGE(""1zGeY54V42y3h6ga3LEauokEcjIAfHuNXKCYKLfLWtMI"",""'LC-2 BOM'!C2:AF900""),Y$1,FALSE)"),"#N/A")</f>
        <v>#N/A</v>
      </c>
      <c r="AB362" s="40" t="str">
        <f ca="1">IFERROR(__xludf.DUMMYFUNCTION("VLOOKUP($D544,IMPORTRANGE(""1F5N2lheBqU_ssv2fEg7XSiyl0_Jtf24RQubw3IWp7fc"",""'LC-2 BOM'!C2:AF1000""),AB$1,FALSE)"),"#N/A")</f>
        <v>#N/A</v>
      </c>
      <c r="AC362" s="40" t="str">
        <f ca="1">IFERROR(__xludf.DUMMYFUNCTION("VLOOKUP($D544,IMPORTRANGE(""1F5N2lheBqU_ssv2fEg7XSiyl0_Jtf24RQubw3IWp7fc"",""'LC-2 BOM'!C2:AF1000""),AB$1,FALSE)"),"#N/A")</f>
        <v>#N/A</v>
      </c>
      <c r="AD362" s="40" t="str">
        <f ca="1">IFERROR(__xludf.DUMMYFUNCTION("VLOOKUP($D544,IMPORTRANGE(""1F5N2lheBqU_ssv2fEg7XSiyl0_Jtf24RQubw3IWp7fc"",""'LC-2 BOM'!C2:AF1000""),AB$1,FALSE)"),"#N/A")</f>
        <v>#N/A</v>
      </c>
      <c r="AE362" s="40" t="str">
        <f ca="1">IFERROR(__xludf.DUMMYFUNCTION("VLOOKUP($D544,IMPORTRANGE(""1F5N2lheBqU_ssv2fEg7XSiyl0_Jtf24RQubw3IWp7fc"",""'LC-2 BOM'!C2:AF1000""),AB$1,FALSE)"),"#N/A")</f>
        <v>#N/A</v>
      </c>
      <c r="AF362" s="40" t="str">
        <f ca="1">IFERROR(__xludf.DUMMYFUNCTION("VLOOKUP($D544,IMPORTRANGE(""1F5N2lheBqU_ssv2fEg7XSiyl0_Jtf24RQubw3IWp7fc"",""'LC-2 BOM'!C2:AF1000""),AB$1,FALSE)"),"#N/A")</f>
        <v>#N/A</v>
      </c>
      <c r="AG362" s="40" t="str">
        <f ca="1">IFERROR(__xludf.DUMMYFUNCTION("VLOOKUP($D544,IMPORTRANGE(""1F5N2lheBqU_ssv2fEg7XSiyl0_Jtf24RQubw3IWp7fc"",""'LC-2 BOM'!C2:AF1000""),AB$1,FALSE)"),"#N/A")</f>
        <v>#N/A</v>
      </c>
      <c r="AH362" s="40" t="str">
        <f ca="1">IFERROR(__xludf.DUMMYFUNCTION("VLOOKUP($D544,IMPORTRANGE(""1F5N2lheBqU_ssv2fEg7XSiyl0_Jtf24RQubw3IWp7fc"",""'LC-2 BOM'!C2:AF1000""),AB$1,FALSE)"),"#N/A")</f>
        <v>#N/A</v>
      </c>
      <c r="AI362" s="40" t="str">
        <f ca="1">IFERROR(__xludf.DUMMYFUNCTION("VLOOKUP($D544,IMPORTRANGE(""1F5N2lheBqU_ssv2fEg7XSiyl0_Jtf24RQubw3IWp7fc"",""'LC-2 BOM'!C2:AF1000""),AB$1,FALSE)"),"#N/A")</f>
        <v>#N/A</v>
      </c>
      <c r="AJ362" s="40" t="str">
        <f ca="1">IFERROR(__xludf.DUMMYFUNCTION("VLOOKUP($D544,IMPORTRANGE(""1F5N2lheBqU_ssv2fEg7XSiyl0_Jtf24RQubw3IWp7fc"",""'LC-2 BOM'!C2:AF1000""),AB$1,FALSE)"),"#N/A")</f>
        <v>#N/A</v>
      </c>
      <c r="AK362" s="40" t="str">
        <f ca="1">IFERROR(__xludf.DUMMYFUNCTION("VLOOKUP($D544,IMPORTRANGE(""1F5N2lheBqU_ssv2fEg7XSiyl0_Jtf24RQubw3IWp7fc"",""'LC-2 BOM'!C2:AF1000""),AB$1,FALSE)"),"#N/A")</f>
        <v>#N/A</v>
      </c>
      <c r="AL362" s="40" t="str">
        <f ca="1">IFERROR(__xludf.DUMMYFUNCTION("VLOOKUP($D544,IMPORTRANGE(""1F5N2lheBqU_ssv2fEg7XSiyl0_Jtf24RQubw3IWp7fc"",""'LC-2 BOM'!C2:AF1000""),AB$1,FALSE)"),"#N/A")</f>
        <v>#N/A</v>
      </c>
      <c r="AM362" s="40" t="str">
        <f ca="1">IFERROR(__xludf.DUMMYFUNCTION("VLOOKUP($D544,IMPORTRANGE(""1F5N2lheBqU_ssv2fEg7XSiyl0_Jtf24RQubw3IWp7fc"",""'LC-2 BOM'!C2:AF1000""),AB$1,FALSE)"),"#N/A")</f>
        <v>#N/A</v>
      </c>
      <c r="AN362" s="40" t="str">
        <f ca="1">IFERROR(__xludf.DUMMYFUNCTION("VLOOKUP($D544,IMPORTRANGE(""1F5N2lheBqU_ssv2fEg7XSiyl0_Jtf24RQubw3IWp7fc"",""'LC-2 BOM'!C2:AF1000""),AB$1,FALSE)"),"#N/A")</f>
        <v>#N/A</v>
      </c>
      <c r="AO362" s="40" t="str">
        <f ca="1">IFERROR(__xludf.DUMMYFUNCTION("VLOOKUP($D544,IMPORTRANGE(""1F5N2lheBqU_ssv2fEg7XSiyl0_Jtf24RQubw3IWp7fc"",""'LC-2 BOM'!C2:AF1000""),AB$1,FALSE)"),"#N/A")</f>
        <v>#N/A</v>
      </c>
      <c r="AP362" s="40" t="str">
        <f ca="1">IFERROR(__xludf.DUMMYFUNCTION("VLOOKUP($D544,IMPORTRANGE(""1F5N2lheBqU_ssv2fEg7XSiyl0_Jtf24RQubw3IWp7fc"",""'LC-2 BOM'!C2:AF1000""),AB$1,FALSE)"),"#N/A")</f>
        <v>#N/A</v>
      </c>
      <c r="AQ362" s="40" t="str">
        <f ca="1">IFERROR(__xludf.DUMMYFUNCTION("VLOOKUP($D544,IMPORTRANGE(""1F5N2lheBqU_ssv2fEg7XSiyl0_Jtf24RQubw3IWp7fc"",""'LC-2 BOM'!C2:AF1000""),AB$1,FALSE)"),"#N/A")</f>
        <v>#N/A</v>
      </c>
      <c r="AR362" s="40" t="str">
        <f ca="1">IFERROR(__xludf.DUMMYFUNCTION("VLOOKUP($D544,IMPORTRANGE(""1F5N2lheBqU_ssv2fEg7XSiyl0_Jtf24RQubw3IWp7fc"",""'LC-2 BOM'!C2:AF1000""),AB$1,FALSE)"),"#N/A")</f>
        <v>#N/A</v>
      </c>
      <c r="AS362" s="40" t="str">
        <f ca="1">IFERROR(__xludf.DUMMYFUNCTION("VLOOKUP($D544,IMPORTRANGE(""1F5N2lheBqU_ssv2fEg7XSiyl0_Jtf24RQubw3IWp7fc"",""'LC-2 BOM'!C2:AF1000""),AB$1,FALSE)"),"#N/A")</f>
        <v>#N/A</v>
      </c>
      <c r="AT362" s="40" t="str">
        <f ca="1">IFERROR(__xludf.DUMMYFUNCTION("VLOOKUP($D544,IMPORTRANGE(""1F5N2lheBqU_ssv2fEg7XSiyl0_Jtf24RQubw3IWp7fc"",""'LC-2 BOM'!C2:AF1000""),AB$1,FALSE)"),"#N/A")</f>
        <v>#N/A</v>
      </c>
      <c r="AU362" s="40" t="str">
        <f ca="1">IFERROR(__xludf.DUMMYFUNCTION("VLOOKUP($D544,IMPORTRANGE(""1F5N2lheBqU_ssv2fEg7XSiyl0_Jtf24RQubw3IWp7fc"",""'LC-2 BOM'!C2:AF1000""),AB$1,FALSE)"),"#N/A")</f>
        <v>#N/A</v>
      </c>
      <c r="AV362" s="40" t="str">
        <f ca="1">IFERROR(__xludf.DUMMYFUNCTION("VLOOKUP($D544,IMPORTRANGE(""1F5N2lheBqU_ssv2fEg7XSiyl0_Jtf24RQubw3IWp7fc"",""'LC-2 BOM'!C2:AF1000""),AB$1,FALSE)"),"#N/A")</f>
        <v>#N/A</v>
      </c>
      <c r="AW362" s="40" t="str">
        <f ca="1">IFERROR(__xludf.DUMMYFUNCTION("VLOOKUP($D544,IMPORTRANGE(""1F5N2lheBqU_ssv2fEg7XSiyl0_Jtf24RQubw3IWp7fc"",""'LC-2 BOM'!C2:AF1000""),AB$1,FALSE)"),"#N/A")</f>
        <v>#N/A</v>
      </c>
      <c r="AX362" s="40" t="str">
        <f ca="1">IFERROR(__xludf.DUMMYFUNCTION("VLOOKUP($D544,IMPORTRANGE(""1F5N2lheBqU_ssv2fEg7XSiyl0_Jtf24RQubw3IWp7fc"",""'LC-2 BOM'!C2:AF1000""),AB$1,FALSE)"),"#N/A")</f>
        <v>#N/A</v>
      </c>
      <c r="AY362" s="40" t="str">
        <f ca="1">IFERROR(__xludf.DUMMYFUNCTION("VLOOKUP($D544,IMPORTRANGE(""1F5N2lheBqU_ssv2fEg7XSiyl0_Jtf24RQubw3IWp7fc"",""'LC-2 BOM'!C2:AF1000""),AB$1,FALSE)"),"#N/A")</f>
        <v>#N/A</v>
      </c>
      <c r="AZ362" s="40" t="str">
        <f ca="1">IFERROR(__xludf.DUMMYFUNCTION("VLOOKUP($D544,IMPORTRANGE(""1F5N2lheBqU_ssv2fEg7XSiyl0_Jtf24RQubw3IWp7fc"",""'LC-2 BOM'!C2:AF1000""),AB$1,FALSE)"),"#N/A")</f>
        <v>#N/A</v>
      </c>
      <c r="BA362" s="40" t="str">
        <f ca="1">IFERROR(__xludf.DUMMYFUNCTION("VLOOKUP($D544,IMPORTRANGE(""1F5N2lheBqU_ssv2fEg7XSiyl0_Jtf24RQubw3IWp7fc"",""'LC-2 BOM'!C2:AF1000""),AB$1,FALSE)"),"#N/A")</f>
        <v>#N/A</v>
      </c>
    </row>
    <row r="363" spans="1:53" ht="14.25">
      <c r="A363" s="119" t="str">
        <f>CONCATENATE(VLOOKUP(E363,Systems,2,FALSE),"-",VLOOKUP(F363,Subsystems,2,FALSE),"-",VLOOKUP(G363,Components,2,FALSE),"-",VLOOKUP(R363,Metrics,2,FALSE),"-",B363)</f>
        <v>FARU-INTF-PXS-PxR-592</v>
      </c>
      <c r="B363" s="99">
        <v>592</v>
      </c>
      <c r="C363" s="99" t="s">
        <v>902</v>
      </c>
      <c r="D363" s="119" t="s">
        <v>905</v>
      </c>
      <c r="E363" s="99" t="s">
        <v>684</v>
      </c>
      <c r="F363" s="99" t="s">
        <v>901</v>
      </c>
      <c r="G363" s="99" t="s">
        <v>452</v>
      </c>
      <c r="H363" s="99" t="s">
        <v>89</v>
      </c>
      <c r="I363" s="100" t="str">
        <f>VLOOKUP(L363,InterfaceCards,2,FALSE)</f>
        <v>N4</v>
      </c>
      <c r="J363" s="39" t="str">
        <f>VLOOKUP(I363,'REF - Interface Cards'!$F$2:$G$11,2,FALSE)</f>
        <v>CB5</v>
      </c>
      <c r="K363" s="267">
        <f>VLOOKUP(L363,InterfaceCards,3,FALSE)</f>
        <v>1</v>
      </c>
      <c r="L363" s="99" t="s">
        <v>256</v>
      </c>
      <c r="M363" s="99">
        <v>21</v>
      </c>
      <c r="N363" s="96">
        <v>17</v>
      </c>
      <c r="O363" s="99" t="s">
        <v>248</v>
      </c>
      <c r="P363" s="99" t="s">
        <v>248</v>
      </c>
      <c r="Q363" s="99" t="s">
        <v>249</v>
      </c>
      <c r="R363" s="119" t="s">
        <v>906</v>
      </c>
      <c r="S363" s="99" t="s">
        <v>96</v>
      </c>
      <c r="T363" s="100"/>
      <c r="U363" s="205"/>
      <c r="V363" s="205" t="b">
        <v>0</v>
      </c>
      <c r="W363" s="115" t="str">
        <f>CONCATENATE(L363,":",N363)</f>
        <v>DI4:17</v>
      </c>
      <c r="X363" s="40" t="str">
        <f ca="1">IFERROR(__xludf.DUMMYFUNCTION("VLOOKUP($D475,IMPORTRANGE(""1F5N2lheBqU_ssv2fEg7XSiyl0_Jtf24RQubw3IWp7fc"",""'LC-2 BOM'!C2:AF1000""),X$1,FALSE)"),"04C706")</f>
        <v>04C706</v>
      </c>
      <c r="Y363" s="40" t="str">
        <f ca="1">IFERROR(__xludf.DUMMYFUNCTION("VLOOKUP($D545,IMPORTRANGE(""1F5N2lheBqU_ssv2fEg7XSiyl0_Jtf24RQubw3IWp7fc"",""'LC-2 BOM'!C2:AF900""),Y$1,FALSE)"),"#N/A")</f>
        <v>#N/A</v>
      </c>
      <c r="Z363" s="40" t="str">
        <f ca="1">IFERROR(__xludf.DUMMYFUNCTION("VLOOKUP($D545,IMPORTRANGE(""1F5N2lheBqU_ssv2fEg7XSiyl0_Jtf24RQubw3IWp7fc"",""'LC-2 BOM'!C2:AF900""),Y$1,FALSE)"),"#N/A")</f>
        <v>#N/A</v>
      </c>
      <c r="AA363" s="40" t="str">
        <f ca="1">IFERROR(__xludf.DUMMYFUNCTION("VLOOKUP($D545,IMPORTRANGE(""1F5N2lheBqU_ssv2fEg7XSiyl0_Jtf24RQubw3IWp7fc"",""'LC-2 BOM'!C2:AF900""),Y$1,FALSE)"),"#N/A")</f>
        <v>#N/A</v>
      </c>
      <c r="AB363" s="40" t="str">
        <f ca="1">IFERROR(__xludf.DUMMYFUNCTION("VLOOKUP($D545,IMPORTRANGE(""1F5N2lheBqU_ssv2fEg7XSiyl0_Jtf24RQubw3IWp7fc"",""'LC-2 BOM'!C2:AF1000""),AB$1,FALSE)"),"#N/A")</f>
        <v>#N/A</v>
      </c>
      <c r="AC363" s="40" t="str">
        <f ca="1">IFERROR(__xludf.DUMMYFUNCTION("VLOOKUP($D545,IMPORTRANGE(""1F5N2lheBqU_ssv2fEg7XSiyl0_Jtf24RQubw3IWp7fc"",""'LC-2 BOM'!C2:AF1000""),AB$1,FALSE)"),"#N/A")</f>
        <v>#N/A</v>
      </c>
      <c r="AD363" s="40" t="str">
        <f ca="1">IFERROR(__xludf.DUMMYFUNCTION("VLOOKUP($D545,IMPORTRANGE(""1F5N2lheBqU_ssv2fEg7XSiyl0_Jtf24RQubw3IWp7fc"",""'LC-2 BOM'!C2:AF1000""),AB$1,FALSE)"),"#N/A")</f>
        <v>#N/A</v>
      </c>
      <c r="AE363" s="40" t="str">
        <f ca="1">IFERROR(__xludf.DUMMYFUNCTION("VLOOKUP($D545,IMPORTRANGE(""1F5N2lheBqU_ssv2fEg7XSiyl0_Jtf24RQubw3IWp7fc"",""'LC-2 BOM'!C2:AF1000""),AB$1,FALSE)"),"#N/A")</f>
        <v>#N/A</v>
      </c>
      <c r="AF363" s="40" t="str">
        <f ca="1">IFERROR(__xludf.DUMMYFUNCTION("VLOOKUP($D545,IMPORTRANGE(""1F5N2lheBqU_ssv2fEg7XSiyl0_Jtf24RQubw3IWp7fc"",""'LC-2 BOM'!C2:AF1000""),AB$1,FALSE)"),"#N/A")</f>
        <v>#N/A</v>
      </c>
      <c r="AG363" s="40" t="str">
        <f ca="1">IFERROR(__xludf.DUMMYFUNCTION("VLOOKUP($D545,IMPORTRANGE(""1F5N2lheBqU_ssv2fEg7XSiyl0_Jtf24RQubw3IWp7fc"",""'LC-2 BOM'!C2:AF1000""),AB$1,FALSE)"),"#N/A")</f>
        <v>#N/A</v>
      </c>
      <c r="AH363" s="40" t="str">
        <f ca="1">IFERROR(__xludf.DUMMYFUNCTION("VLOOKUP($D545,IMPORTRANGE(""1F5N2lheBqU_ssv2fEg7XSiyl0_Jtf24RQubw3IWp7fc"",""'LC-2 BOM'!C2:AF1000""),AB$1,FALSE)"),"#N/A")</f>
        <v>#N/A</v>
      </c>
      <c r="AI363" s="40" t="str">
        <f ca="1">IFERROR(__xludf.DUMMYFUNCTION("VLOOKUP($D545,IMPORTRANGE(""1F5N2lheBqU_ssv2fEg7XSiyl0_Jtf24RQubw3IWp7fc"",""'LC-2 BOM'!C2:AF1000""),AB$1,FALSE)"),"#N/A")</f>
        <v>#N/A</v>
      </c>
      <c r="AJ363" s="40" t="str">
        <f ca="1">IFERROR(__xludf.DUMMYFUNCTION("VLOOKUP($D545,IMPORTRANGE(""1F5N2lheBqU_ssv2fEg7XSiyl0_Jtf24RQubw3IWp7fc"",""'LC-2 BOM'!C2:AF1000""),AB$1,FALSE)"),"#N/A")</f>
        <v>#N/A</v>
      </c>
      <c r="AK363" s="40" t="str">
        <f ca="1">IFERROR(__xludf.DUMMYFUNCTION("VLOOKUP($D545,IMPORTRANGE(""1F5N2lheBqU_ssv2fEg7XSiyl0_Jtf24RQubw3IWp7fc"",""'LC-2 BOM'!C2:AF1000""),AB$1,FALSE)"),"#N/A")</f>
        <v>#N/A</v>
      </c>
      <c r="AL363" s="40" t="str">
        <f ca="1">IFERROR(__xludf.DUMMYFUNCTION("VLOOKUP($D545,IMPORTRANGE(""1F5N2lheBqU_ssv2fEg7XSiyl0_Jtf24RQubw3IWp7fc"",""'LC-2 BOM'!C2:AF1000""),AB$1,FALSE)"),"#N/A")</f>
        <v>#N/A</v>
      </c>
      <c r="AM363" s="40" t="str">
        <f ca="1">IFERROR(__xludf.DUMMYFUNCTION("VLOOKUP($D545,IMPORTRANGE(""1F5N2lheBqU_ssv2fEg7XSiyl0_Jtf24RQubw3IWp7fc"",""'LC-2 BOM'!C2:AF1000""),AB$1,FALSE)"),"#N/A")</f>
        <v>#N/A</v>
      </c>
      <c r="AN363" s="40" t="str">
        <f ca="1">IFERROR(__xludf.DUMMYFUNCTION("VLOOKUP($D545,IMPORTRANGE(""1F5N2lheBqU_ssv2fEg7XSiyl0_Jtf24RQubw3IWp7fc"",""'LC-2 BOM'!C2:AF1000""),AB$1,FALSE)"),"#N/A")</f>
        <v>#N/A</v>
      </c>
      <c r="AO363" s="40" t="str">
        <f ca="1">IFERROR(__xludf.DUMMYFUNCTION("VLOOKUP($D545,IMPORTRANGE(""1F5N2lheBqU_ssv2fEg7XSiyl0_Jtf24RQubw3IWp7fc"",""'LC-2 BOM'!C2:AF1000""),AB$1,FALSE)"),"#N/A")</f>
        <v>#N/A</v>
      </c>
      <c r="AP363" s="40" t="str">
        <f ca="1">IFERROR(__xludf.DUMMYFUNCTION("VLOOKUP($D545,IMPORTRANGE(""1F5N2lheBqU_ssv2fEg7XSiyl0_Jtf24RQubw3IWp7fc"",""'LC-2 BOM'!C2:AF1000""),AB$1,FALSE)"),"#N/A")</f>
        <v>#N/A</v>
      </c>
      <c r="AQ363" s="40" t="str">
        <f ca="1">IFERROR(__xludf.DUMMYFUNCTION("VLOOKUP($D545,IMPORTRANGE(""1F5N2lheBqU_ssv2fEg7XSiyl0_Jtf24RQubw3IWp7fc"",""'LC-2 BOM'!C2:AF1000""),AB$1,FALSE)"),"#N/A")</f>
        <v>#N/A</v>
      </c>
      <c r="AR363" s="40" t="str">
        <f ca="1">IFERROR(__xludf.DUMMYFUNCTION("VLOOKUP($D545,IMPORTRANGE(""1F5N2lheBqU_ssv2fEg7XSiyl0_Jtf24RQubw3IWp7fc"",""'LC-2 BOM'!C2:AF1000""),AB$1,FALSE)"),"#N/A")</f>
        <v>#N/A</v>
      </c>
      <c r="AS363" s="40" t="str">
        <f ca="1">IFERROR(__xludf.DUMMYFUNCTION("VLOOKUP($D545,IMPORTRANGE(""1F5N2lheBqU_ssv2fEg7XSiyl0_Jtf24RQubw3IWp7fc"",""'LC-2 BOM'!C2:AF1000""),AB$1,FALSE)"),"#N/A")</f>
        <v>#N/A</v>
      </c>
      <c r="AT363" s="40" t="str">
        <f ca="1">IFERROR(__xludf.DUMMYFUNCTION("VLOOKUP($D545,IMPORTRANGE(""1F5N2lheBqU_ssv2fEg7XSiyl0_Jtf24RQubw3IWp7fc"",""'LC-2 BOM'!C2:AF1000""),AB$1,FALSE)"),"#N/A")</f>
        <v>#N/A</v>
      </c>
      <c r="AU363" s="40" t="str">
        <f ca="1">IFERROR(__xludf.DUMMYFUNCTION("VLOOKUP($D545,IMPORTRANGE(""1F5N2lheBqU_ssv2fEg7XSiyl0_Jtf24RQubw3IWp7fc"",""'LC-2 BOM'!C2:AF1000""),AB$1,FALSE)"),"#N/A")</f>
        <v>#N/A</v>
      </c>
      <c r="AV363" s="40" t="str">
        <f ca="1">IFERROR(__xludf.DUMMYFUNCTION("VLOOKUP($D545,IMPORTRANGE(""1F5N2lheBqU_ssv2fEg7XSiyl0_Jtf24RQubw3IWp7fc"",""'LC-2 BOM'!C2:AF1000""),AB$1,FALSE)"),"#N/A")</f>
        <v>#N/A</v>
      </c>
      <c r="AW363" s="40" t="str">
        <f ca="1">IFERROR(__xludf.DUMMYFUNCTION("VLOOKUP($D545,IMPORTRANGE(""1F5N2lheBqU_ssv2fEg7XSiyl0_Jtf24RQubw3IWp7fc"",""'LC-2 BOM'!C2:AF1000""),AB$1,FALSE)"),"#N/A")</f>
        <v>#N/A</v>
      </c>
      <c r="AX363" s="40" t="str">
        <f ca="1">IFERROR(__xludf.DUMMYFUNCTION("VLOOKUP($D545,IMPORTRANGE(""1F5N2lheBqU_ssv2fEg7XSiyl0_Jtf24RQubw3IWp7fc"",""'LC-2 BOM'!C2:AF1000""),AB$1,FALSE)"),"#N/A")</f>
        <v>#N/A</v>
      </c>
      <c r="AY363" s="40" t="str">
        <f ca="1">IFERROR(__xludf.DUMMYFUNCTION("VLOOKUP($D545,IMPORTRANGE(""1F5N2lheBqU_ssv2fEg7XSiyl0_Jtf24RQubw3IWp7fc"",""'LC-2 BOM'!C2:AF1000""),AB$1,FALSE)"),"#N/A")</f>
        <v>#N/A</v>
      </c>
      <c r="AZ363" s="40" t="str">
        <f ca="1">IFERROR(__xludf.DUMMYFUNCTION("VLOOKUP($D545,IMPORTRANGE(""1F5N2lheBqU_ssv2fEg7XSiyl0_Jtf24RQubw3IWp7fc"",""'LC-2 BOM'!C2:AF1000""),AB$1,FALSE)"),"#N/A")</f>
        <v>#N/A</v>
      </c>
      <c r="BA363" s="40" t="str">
        <f ca="1">IFERROR(__xludf.DUMMYFUNCTION("VLOOKUP($D545,IMPORTRANGE(""1F5N2lheBqU_ssv2fEg7XSiyl0_Jtf24RQubw3IWp7fc"",""'LC-2 BOM'!C2:AF1000""),AB$1,FALSE)"),"#N/A")</f>
        <v>#N/A</v>
      </c>
    </row>
    <row r="364" spans="1:53" ht="14.25">
      <c r="A364" s="119" t="str">
        <f>CONCATENATE(VLOOKUP(E364,Systems,2,FALSE),"-",VLOOKUP(F364,Subsystems,2,FALSE),"-",VLOOKUP(G364,Components,2,FALSE),"-",VLOOKUP(R364,Metrics,2,FALSE),"-",B364)</f>
        <v>FARU-INTF-SLD-B-589</v>
      </c>
      <c r="B364" s="99">
        <v>589</v>
      </c>
      <c r="C364" s="99" t="s">
        <v>907</v>
      </c>
      <c r="D364" s="119" t="s">
        <v>908</v>
      </c>
      <c r="E364" s="99" t="s">
        <v>684</v>
      </c>
      <c r="F364" s="99" t="s">
        <v>901</v>
      </c>
      <c r="G364" s="99" t="s">
        <v>557</v>
      </c>
      <c r="H364" s="99" t="s">
        <v>102</v>
      </c>
      <c r="I364" s="100" t="str">
        <f>VLOOKUP(L364,InterfaceCards,2,FALSE)</f>
        <v>C1</v>
      </c>
      <c r="J364" s="39" t="str">
        <f>VLOOKUP(I364,'REF - Interface Cards'!$F$2:$G$11,2,FALSE)</f>
        <v>CB1</v>
      </c>
      <c r="K364" s="267">
        <f>VLOOKUP(L364,InterfaceCards,3,FALSE)</f>
        <v>4</v>
      </c>
      <c r="L364" s="99" t="s">
        <v>565</v>
      </c>
      <c r="M364" s="99">
        <v>2</v>
      </c>
      <c r="N364" s="96" t="s">
        <v>104</v>
      </c>
      <c r="O364" s="99" t="s">
        <v>247</v>
      </c>
      <c r="P364" s="99" t="s">
        <v>248</v>
      </c>
      <c r="Q364" s="99" t="s">
        <v>249</v>
      </c>
      <c r="R364" s="99" t="s">
        <v>105</v>
      </c>
      <c r="S364" s="99" t="s">
        <v>96</v>
      </c>
      <c r="T364" s="100"/>
      <c r="U364" s="205"/>
      <c r="V364" s="205" t="b">
        <v>0</v>
      </c>
      <c r="W364" s="115" t="str">
        <f>CONCATENATE(L364,":",N364)</f>
        <v>DO4:01</v>
      </c>
      <c r="X364" s="40" t="str">
        <f ca="1">IFERROR(__xludf.DUMMYFUNCTION("VLOOKUP($D4,IMPORTRANGE(""1F5N2lheBqU_ssv2fEg7XSiyl0_Jtf24RQubw3IWp7fc"",""'LC-2 BOM'!C2:AF1000""),X$1,FALSE)"),"S13.2")</f>
        <v>S13.2</v>
      </c>
      <c r="Y364" s="40" t="str">
        <f ca="1">IFERROR(__xludf.DUMMYFUNCTION("VLOOKUP($D90,IMPORTRANGE(""1zGeY54V42y3h6ga3LEauokEcjIAfHuNXKCYKLfLWtMI"",""'LC-2 BOM'!C2:AF900""),Y$1,FALSE)"),"#N/A")</f>
        <v>#N/A</v>
      </c>
      <c r="Z364" s="40" t="str">
        <f ca="1">IFERROR(__xludf.DUMMYFUNCTION("VLOOKUP($D90,IMPORTRANGE(""1zGeY54V42y3h6ga3LEauokEcjIAfHuNXKCYKLfLWtMI"",""'LC-2 BOM'!C2:AF900""),Y$1,FALSE)"),"#N/A")</f>
        <v>#N/A</v>
      </c>
      <c r="AA364" s="40" t="str">
        <f ca="1">IFERROR(__xludf.DUMMYFUNCTION("VLOOKUP($D90,IMPORTRANGE(""1zGeY54V42y3h6ga3LEauokEcjIAfHuNXKCYKLfLWtMI"",""'LC-2 BOM'!C2:AF900""),Y$1,FALSE)"),"#N/A")</f>
        <v>#N/A</v>
      </c>
      <c r="AB364" s="40" t="str">
        <f ca="1">IFERROR(__xludf.DUMMYFUNCTION("VLOOKUP($D90,IMPORTRANGE(""1F5N2lheBqU_ssv2fEg7XSiyl0_Jtf24RQubw3IWp7fc"",""'LC-2 BOM'!C2:AF1000""),AB$1,FALSE)"),"#N/A")</f>
        <v>#N/A</v>
      </c>
      <c r="AC364" s="40" t="str">
        <f ca="1">IFERROR(__xludf.DUMMYFUNCTION("VLOOKUP($D90,IMPORTRANGE(""1F5N2lheBqU_ssv2fEg7XSiyl0_Jtf24RQubw3IWp7fc"",""'LC-2 BOM'!C2:AF1000""),AB$1,FALSE)"),"#N/A")</f>
        <v>#N/A</v>
      </c>
      <c r="AD364" s="40" t="str">
        <f ca="1">IFERROR(__xludf.DUMMYFUNCTION("VLOOKUP($D90,IMPORTRANGE(""1F5N2lheBqU_ssv2fEg7XSiyl0_Jtf24RQubw3IWp7fc"",""'LC-2 BOM'!C2:AF1000""),AB$1,FALSE)"),"#N/A")</f>
        <v>#N/A</v>
      </c>
      <c r="AE364" s="40" t="str">
        <f ca="1">IFERROR(__xludf.DUMMYFUNCTION("VLOOKUP($D90,IMPORTRANGE(""1F5N2lheBqU_ssv2fEg7XSiyl0_Jtf24RQubw3IWp7fc"",""'LC-2 BOM'!C2:AF1000""),AB$1,FALSE)"),"#N/A")</f>
        <v>#N/A</v>
      </c>
      <c r="AF364" s="40" t="str">
        <f ca="1">IFERROR(__xludf.DUMMYFUNCTION("VLOOKUP($D90,IMPORTRANGE(""1F5N2lheBqU_ssv2fEg7XSiyl0_Jtf24RQubw3IWp7fc"",""'LC-2 BOM'!C2:AF1000""),AB$1,FALSE)"),"#N/A")</f>
        <v>#N/A</v>
      </c>
      <c r="AG364" s="40" t="str">
        <f ca="1">IFERROR(__xludf.DUMMYFUNCTION("VLOOKUP($D90,IMPORTRANGE(""1F5N2lheBqU_ssv2fEg7XSiyl0_Jtf24RQubw3IWp7fc"",""'LC-2 BOM'!C2:AF1000""),AB$1,FALSE)"),"#N/A")</f>
        <v>#N/A</v>
      </c>
      <c r="AH364" s="40" t="str">
        <f ca="1">IFERROR(__xludf.DUMMYFUNCTION("VLOOKUP($D90,IMPORTRANGE(""1F5N2lheBqU_ssv2fEg7XSiyl0_Jtf24RQubw3IWp7fc"",""'LC-2 BOM'!C2:AF1000""),AB$1,FALSE)"),"#N/A")</f>
        <v>#N/A</v>
      </c>
      <c r="AI364" s="40" t="str">
        <f ca="1">IFERROR(__xludf.DUMMYFUNCTION("VLOOKUP($D90,IMPORTRANGE(""1F5N2lheBqU_ssv2fEg7XSiyl0_Jtf24RQubw3IWp7fc"",""'LC-2 BOM'!C2:AF1000""),AB$1,FALSE)"),"#N/A")</f>
        <v>#N/A</v>
      </c>
      <c r="AJ364" s="40" t="str">
        <f ca="1">IFERROR(__xludf.DUMMYFUNCTION("VLOOKUP($D90,IMPORTRANGE(""1F5N2lheBqU_ssv2fEg7XSiyl0_Jtf24RQubw3IWp7fc"",""'LC-2 BOM'!C2:AF1000""),AB$1,FALSE)"),"#N/A")</f>
        <v>#N/A</v>
      </c>
      <c r="AK364" s="40" t="str">
        <f ca="1">IFERROR(__xludf.DUMMYFUNCTION("VLOOKUP($D90,IMPORTRANGE(""1F5N2lheBqU_ssv2fEg7XSiyl0_Jtf24RQubw3IWp7fc"",""'LC-2 BOM'!C2:AF1000""),AB$1,FALSE)"),"#N/A")</f>
        <v>#N/A</v>
      </c>
      <c r="AL364" s="40" t="str">
        <f ca="1">IFERROR(__xludf.DUMMYFUNCTION("VLOOKUP($D90,IMPORTRANGE(""1F5N2lheBqU_ssv2fEg7XSiyl0_Jtf24RQubw3IWp7fc"",""'LC-2 BOM'!C2:AF1000""),AB$1,FALSE)"),"#N/A")</f>
        <v>#N/A</v>
      </c>
      <c r="AM364" s="40" t="str">
        <f ca="1">IFERROR(__xludf.DUMMYFUNCTION("VLOOKUP($D90,IMPORTRANGE(""1F5N2lheBqU_ssv2fEg7XSiyl0_Jtf24RQubw3IWp7fc"",""'LC-2 BOM'!C2:AF1000""),AB$1,FALSE)"),"#N/A")</f>
        <v>#N/A</v>
      </c>
      <c r="AN364" s="40" t="str">
        <f ca="1">IFERROR(__xludf.DUMMYFUNCTION("VLOOKUP($D90,IMPORTRANGE(""1F5N2lheBqU_ssv2fEg7XSiyl0_Jtf24RQubw3IWp7fc"",""'LC-2 BOM'!C2:AF1000""),AB$1,FALSE)"),"#N/A")</f>
        <v>#N/A</v>
      </c>
      <c r="AO364" s="40" t="str">
        <f ca="1">IFERROR(__xludf.DUMMYFUNCTION("VLOOKUP($D90,IMPORTRANGE(""1F5N2lheBqU_ssv2fEg7XSiyl0_Jtf24RQubw3IWp7fc"",""'LC-2 BOM'!C2:AF1000""),AB$1,FALSE)"),"#N/A")</f>
        <v>#N/A</v>
      </c>
      <c r="AP364" s="40" t="str">
        <f ca="1">IFERROR(__xludf.DUMMYFUNCTION("VLOOKUP($D90,IMPORTRANGE(""1F5N2lheBqU_ssv2fEg7XSiyl0_Jtf24RQubw3IWp7fc"",""'LC-2 BOM'!C2:AF1000""),AB$1,FALSE)"),"#N/A")</f>
        <v>#N/A</v>
      </c>
      <c r="AQ364" s="40" t="str">
        <f ca="1">IFERROR(__xludf.DUMMYFUNCTION("VLOOKUP($D90,IMPORTRANGE(""1F5N2lheBqU_ssv2fEg7XSiyl0_Jtf24RQubw3IWp7fc"",""'LC-2 BOM'!C2:AF1000""),AB$1,FALSE)"),"#N/A")</f>
        <v>#N/A</v>
      </c>
      <c r="AR364" s="40" t="str">
        <f ca="1">IFERROR(__xludf.DUMMYFUNCTION("VLOOKUP($D90,IMPORTRANGE(""1F5N2lheBqU_ssv2fEg7XSiyl0_Jtf24RQubw3IWp7fc"",""'LC-2 BOM'!C2:AF1000""),AB$1,FALSE)"),"#N/A")</f>
        <v>#N/A</v>
      </c>
      <c r="AS364" s="40" t="str">
        <f ca="1">IFERROR(__xludf.DUMMYFUNCTION("VLOOKUP($D90,IMPORTRANGE(""1F5N2lheBqU_ssv2fEg7XSiyl0_Jtf24RQubw3IWp7fc"",""'LC-2 BOM'!C2:AF1000""),AB$1,FALSE)"),"#N/A")</f>
        <v>#N/A</v>
      </c>
      <c r="AT364" s="40" t="str">
        <f ca="1">IFERROR(__xludf.DUMMYFUNCTION("VLOOKUP($D90,IMPORTRANGE(""1F5N2lheBqU_ssv2fEg7XSiyl0_Jtf24RQubw3IWp7fc"",""'LC-2 BOM'!C2:AF1000""),AB$1,FALSE)"),"#N/A")</f>
        <v>#N/A</v>
      </c>
      <c r="AU364" s="40" t="str">
        <f ca="1">IFERROR(__xludf.DUMMYFUNCTION("VLOOKUP($D90,IMPORTRANGE(""1F5N2lheBqU_ssv2fEg7XSiyl0_Jtf24RQubw3IWp7fc"",""'LC-2 BOM'!C2:AF1000""),AB$1,FALSE)"),"#N/A")</f>
        <v>#N/A</v>
      </c>
      <c r="AV364" s="40" t="str">
        <f ca="1">IFERROR(__xludf.DUMMYFUNCTION("VLOOKUP($D90,IMPORTRANGE(""1F5N2lheBqU_ssv2fEg7XSiyl0_Jtf24RQubw3IWp7fc"",""'LC-2 BOM'!C2:AF1000""),AB$1,FALSE)"),"#N/A")</f>
        <v>#N/A</v>
      </c>
      <c r="AW364" s="40" t="str">
        <f ca="1">IFERROR(__xludf.DUMMYFUNCTION("VLOOKUP($D90,IMPORTRANGE(""1F5N2lheBqU_ssv2fEg7XSiyl0_Jtf24RQubw3IWp7fc"",""'LC-2 BOM'!C2:AF1000""),AB$1,FALSE)"),"#N/A")</f>
        <v>#N/A</v>
      </c>
      <c r="AX364" s="40" t="str">
        <f ca="1">IFERROR(__xludf.DUMMYFUNCTION("VLOOKUP($D90,IMPORTRANGE(""1F5N2lheBqU_ssv2fEg7XSiyl0_Jtf24RQubw3IWp7fc"",""'LC-2 BOM'!C2:AF1000""),AB$1,FALSE)"),"#N/A")</f>
        <v>#N/A</v>
      </c>
      <c r="AY364" s="40" t="str">
        <f ca="1">IFERROR(__xludf.DUMMYFUNCTION("VLOOKUP($D90,IMPORTRANGE(""1F5N2lheBqU_ssv2fEg7XSiyl0_Jtf24RQubw3IWp7fc"",""'LC-2 BOM'!C2:AF1000""),AB$1,FALSE)"),"#N/A")</f>
        <v>#N/A</v>
      </c>
      <c r="AZ364" s="40" t="str">
        <f ca="1">IFERROR(__xludf.DUMMYFUNCTION("VLOOKUP($D90,IMPORTRANGE(""1F5N2lheBqU_ssv2fEg7XSiyl0_Jtf24RQubw3IWp7fc"",""'LC-2 BOM'!C2:AF1000""),AB$1,FALSE)"),"#N/A")</f>
        <v>#N/A</v>
      </c>
      <c r="BA364" s="40" t="str">
        <f ca="1">IFERROR(__xludf.DUMMYFUNCTION("VLOOKUP($D90,IMPORTRANGE(""1F5N2lheBqU_ssv2fEg7XSiyl0_Jtf24RQubw3IWp7fc"",""'LC-2 BOM'!C2:AF1000""),AB$1,FALSE)"),"#N/A")</f>
        <v>#N/A</v>
      </c>
    </row>
    <row r="365" spans="1:53" ht="14.25">
      <c r="A365" s="119" t="str">
        <f>CONCATENATE(VLOOKUP(E365,Systems,2,FALSE),"-",VLOOKUP(F365,Subsystems,2,FALSE),"-",VLOOKUP(G365,Components,2,FALSE),"-",VLOOKUP(R365,Metrics,2,FALSE),"-",B365)</f>
        <v>FARU-MA-SLD-B-617</v>
      </c>
      <c r="B365" s="99">
        <v>617</v>
      </c>
      <c r="C365" s="99" t="s">
        <v>909</v>
      </c>
      <c r="D365" s="168" t="s">
        <v>910</v>
      </c>
      <c r="E365" s="99" t="s">
        <v>684</v>
      </c>
      <c r="F365" s="99" t="s">
        <v>911</v>
      </c>
      <c r="G365" s="99" t="s">
        <v>557</v>
      </c>
      <c r="H365" s="99" t="s">
        <v>102</v>
      </c>
      <c r="I365" s="100" t="str">
        <f>VLOOKUP(L365,InterfaceCards,2,FALSE)</f>
        <v>C1</v>
      </c>
      <c r="J365" s="39" t="str">
        <f>VLOOKUP(I365,'REF - Interface Cards'!$F$2:$G$11,2,FALSE)</f>
        <v>CB1</v>
      </c>
      <c r="K365" s="267">
        <f>VLOOKUP(L365,InterfaceCards,3,FALSE)</f>
        <v>4</v>
      </c>
      <c r="L365" s="99" t="s">
        <v>565</v>
      </c>
      <c r="M365" s="99">
        <v>4</v>
      </c>
      <c r="N365" s="96" t="s">
        <v>113</v>
      </c>
      <c r="O365" s="99" t="s">
        <v>247</v>
      </c>
      <c r="P365" s="99" t="s">
        <v>248</v>
      </c>
      <c r="Q365" s="99" t="s">
        <v>249</v>
      </c>
      <c r="R365" s="99" t="s">
        <v>105</v>
      </c>
      <c r="S365" s="99" t="s">
        <v>96</v>
      </c>
      <c r="T365" s="100"/>
      <c r="U365" s="205"/>
      <c r="V365" s="205" t="b">
        <v>0</v>
      </c>
      <c r="W365" s="115" t="str">
        <f>CONCATENATE(L365,":",N365)</f>
        <v>DO4:03</v>
      </c>
      <c r="X365" s="40" t="str">
        <f ca="1">IFERROR(__xludf.DUMMYFUNCTION("VLOOKUP($D4,IMPORTRANGE(""1F5N2lheBqU_ssv2fEg7XSiyl0_Jtf24RQubw3IWp7fc"",""'LC-2 BOM'!C2:AF1000""),X$1,FALSE)"),"S13.2")</f>
        <v>S13.2</v>
      </c>
      <c r="Y365" s="40" t="str">
        <f ca="1">IFERROR(__xludf.DUMMYFUNCTION("VLOOKUP($D92,IMPORTRANGE(""1zGeY54V42y3h6ga3LEauokEcjIAfHuNXKCYKLfLWtMI"",""'LC-2 BOM'!C2:AF900""),Y$1,FALSE)"),"#N/A")</f>
        <v>#N/A</v>
      </c>
      <c r="Z365" s="40" t="str">
        <f ca="1">IFERROR(__xludf.DUMMYFUNCTION("VLOOKUP($D92,IMPORTRANGE(""1zGeY54V42y3h6ga3LEauokEcjIAfHuNXKCYKLfLWtMI"",""'LC-2 BOM'!C2:AF900""),Y$1,FALSE)"),"#N/A")</f>
        <v>#N/A</v>
      </c>
      <c r="AA365" s="40" t="str">
        <f ca="1">IFERROR(__xludf.DUMMYFUNCTION("VLOOKUP($D92,IMPORTRANGE(""1zGeY54V42y3h6ga3LEauokEcjIAfHuNXKCYKLfLWtMI"",""'LC-2 BOM'!C2:AF900""),Y$1,FALSE)"),"#N/A")</f>
        <v>#N/A</v>
      </c>
      <c r="AB365" s="40" t="str">
        <f ca="1">IFERROR(__xludf.DUMMYFUNCTION("VLOOKUP($D92,IMPORTRANGE(""1F5N2lheBqU_ssv2fEg7XSiyl0_Jtf24RQubw3IWp7fc"",""'LC-2 BOM'!C2:AF1000""),AB$1,FALSE)"),"#N/A")</f>
        <v>#N/A</v>
      </c>
      <c r="AC365" s="40" t="str">
        <f ca="1">IFERROR(__xludf.DUMMYFUNCTION("VLOOKUP($D92,IMPORTRANGE(""1F5N2lheBqU_ssv2fEg7XSiyl0_Jtf24RQubw3IWp7fc"",""'LC-2 BOM'!C2:AF1000""),AB$1,FALSE)"),"#N/A")</f>
        <v>#N/A</v>
      </c>
      <c r="AD365" s="40" t="str">
        <f ca="1">IFERROR(__xludf.DUMMYFUNCTION("VLOOKUP($D92,IMPORTRANGE(""1F5N2lheBqU_ssv2fEg7XSiyl0_Jtf24RQubw3IWp7fc"",""'LC-2 BOM'!C2:AF1000""),AB$1,FALSE)"),"#N/A")</f>
        <v>#N/A</v>
      </c>
      <c r="AE365" s="40" t="str">
        <f ca="1">IFERROR(__xludf.DUMMYFUNCTION("VLOOKUP($D92,IMPORTRANGE(""1F5N2lheBqU_ssv2fEg7XSiyl0_Jtf24RQubw3IWp7fc"",""'LC-2 BOM'!C2:AF1000""),AB$1,FALSE)"),"#N/A")</f>
        <v>#N/A</v>
      </c>
      <c r="AF365" s="40" t="str">
        <f ca="1">IFERROR(__xludf.DUMMYFUNCTION("VLOOKUP($D92,IMPORTRANGE(""1F5N2lheBqU_ssv2fEg7XSiyl0_Jtf24RQubw3IWp7fc"",""'LC-2 BOM'!C2:AF1000""),AB$1,FALSE)"),"#N/A")</f>
        <v>#N/A</v>
      </c>
      <c r="AG365" s="40" t="str">
        <f ca="1">IFERROR(__xludf.DUMMYFUNCTION("VLOOKUP($D92,IMPORTRANGE(""1F5N2lheBqU_ssv2fEg7XSiyl0_Jtf24RQubw3IWp7fc"",""'LC-2 BOM'!C2:AF1000""),AB$1,FALSE)"),"#N/A")</f>
        <v>#N/A</v>
      </c>
      <c r="AH365" s="40" t="str">
        <f ca="1">IFERROR(__xludf.DUMMYFUNCTION("VLOOKUP($D92,IMPORTRANGE(""1F5N2lheBqU_ssv2fEg7XSiyl0_Jtf24RQubw3IWp7fc"",""'LC-2 BOM'!C2:AF1000""),AB$1,FALSE)"),"#N/A")</f>
        <v>#N/A</v>
      </c>
      <c r="AI365" s="40" t="str">
        <f ca="1">IFERROR(__xludf.DUMMYFUNCTION("VLOOKUP($D92,IMPORTRANGE(""1F5N2lheBqU_ssv2fEg7XSiyl0_Jtf24RQubw3IWp7fc"",""'LC-2 BOM'!C2:AF1000""),AB$1,FALSE)"),"#N/A")</f>
        <v>#N/A</v>
      </c>
      <c r="AJ365" s="40" t="str">
        <f ca="1">IFERROR(__xludf.DUMMYFUNCTION("VLOOKUP($D92,IMPORTRANGE(""1F5N2lheBqU_ssv2fEg7XSiyl0_Jtf24RQubw3IWp7fc"",""'LC-2 BOM'!C2:AF1000""),AB$1,FALSE)"),"#N/A")</f>
        <v>#N/A</v>
      </c>
      <c r="AK365" s="40" t="str">
        <f ca="1">IFERROR(__xludf.DUMMYFUNCTION("VLOOKUP($D92,IMPORTRANGE(""1F5N2lheBqU_ssv2fEg7XSiyl0_Jtf24RQubw3IWp7fc"",""'LC-2 BOM'!C2:AF1000""),AB$1,FALSE)"),"#N/A")</f>
        <v>#N/A</v>
      </c>
      <c r="AL365" s="40" t="str">
        <f ca="1">IFERROR(__xludf.DUMMYFUNCTION("VLOOKUP($D92,IMPORTRANGE(""1F5N2lheBqU_ssv2fEg7XSiyl0_Jtf24RQubw3IWp7fc"",""'LC-2 BOM'!C2:AF1000""),AB$1,FALSE)"),"#N/A")</f>
        <v>#N/A</v>
      </c>
      <c r="AM365" s="40" t="str">
        <f ca="1">IFERROR(__xludf.DUMMYFUNCTION("VLOOKUP($D92,IMPORTRANGE(""1F5N2lheBqU_ssv2fEg7XSiyl0_Jtf24RQubw3IWp7fc"",""'LC-2 BOM'!C2:AF1000""),AB$1,FALSE)"),"#N/A")</f>
        <v>#N/A</v>
      </c>
      <c r="AN365" s="40" t="str">
        <f ca="1">IFERROR(__xludf.DUMMYFUNCTION("VLOOKUP($D92,IMPORTRANGE(""1F5N2lheBqU_ssv2fEg7XSiyl0_Jtf24RQubw3IWp7fc"",""'LC-2 BOM'!C2:AF1000""),AB$1,FALSE)"),"#N/A")</f>
        <v>#N/A</v>
      </c>
      <c r="AO365" s="40" t="str">
        <f ca="1">IFERROR(__xludf.DUMMYFUNCTION("VLOOKUP($D92,IMPORTRANGE(""1F5N2lheBqU_ssv2fEg7XSiyl0_Jtf24RQubw3IWp7fc"",""'LC-2 BOM'!C2:AF1000""),AB$1,FALSE)"),"#N/A")</f>
        <v>#N/A</v>
      </c>
      <c r="AP365" s="40" t="str">
        <f ca="1">IFERROR(__xludf.DUMMYFUNCTION("VLOOKUP($D92,IMPORTRANGE(""1F5N2lheBqU_ssv2fEg7XSiyl0_Jtf24RQubw3IWp7fc"",""'LC-2 BOM'!C2:AF1000""),AB$1,FALSE)"),"#N/A")</f>
        <v>#N/A</v>
      </c>
      <c r="AQ365" s="40" t="str">
        <f ca="1">IFERROR(__xludf.DUMMYFUNCTION("VLOOKUP($D92,IMPORTRANGE(""1F5N2lheBqU_ssv2fEg7XSiyl0_Jtf24RQubw3IWp7fc"",""'LC-2 BOM'!C2:AF1000""),AB$1,FALSE)"),"#N/A")</f>
        <v>#N/A</v>
      </c>
      <c r="AR365" s="40" t="str">
        <f ca="1">IFERROR(__xludf.DUMMYFUNCTION("VLOOKUP($D92,IMPORTRANGE(""1F5N2lheBqU_ssv2fEg7XSiyl0_Jtf24RQubw3IWp7fc"",""'LC-2 BOM'!C2:AF1000""),AB$1,FALSE)"),"#N/A")</f>
        <v>#N/A</v>
      </c>
      <c r="AS365" s="40" t="str">
        <f ca="1">IFERROR(__xludf.DUMMYFUNCTION("VLOOKUP($D92,IMPORTRANGE(""1F5N2lheBqU_ssv2fEg7XSiyl0_Jtf24RQubw3IWp7fc"",""'LC-2 BOM'!C2:AF1000""),AB$1,FALSE)"),"#N/A")</f>
        <v>#N/A</v>
      </c>
      <c r="AT365" s="40" t="str">
        <f ca="1">IFERROR(__xludf.DUMMYFUNCTION("VLOOKUP($D92,IMPORTRANGE(""1F5N2lheBqU_ssv2fEg7XSiyl0_Jtf24RQubw3IWp7fc"",""'LC-2 BOM'!C2:AF1000""),AB$1,FALSE)"),"#N/A")</f>
        <v>#N/A</v>
      </c>
      <c r="AU365" s="40" t="str">
        <f ca="1">IFERROR(__xludf.DUMMYFUNCTION("VLOOKUP($D92,IMPORTRANGE(""1F5N2lheBqU_ssv2fEg7XSiyl0_Jtf24RQubw3IWp7fc"",""'LC-2 BOM'!C2:AF1000""),AB$1,FALSE)"),"#N/A")</f>
        <v>#N/A</v>
      </c>
      <c r="AV365" s="40" t="str">
        <f ca="1">IFERROR(__xludf.DUMMYFUNCTION("VLOOKUP($D92,IMPORTRANGE(""1F5N2lheBqU_ssv2fEg7XSiyl0_Jtf24RQubw3IWp7fc"",""'LC-2 BOM'!C2:AF1000""),AB$1,FALSE)"),"#N/A")</f>
        <v>#N/A</v>
      </c>
      <c r="AW365" s="40" t="str">
        <f ca="1">IFERROR(__xludf.DUMMYFUNCTION("VLOOKUP($D92,IMPORTRANGE(""1F5N2lheBqU_ssv2fEg7XSiyl0_Jtf24RQubw3IWp7fc"",""'LC-2 BOM'!C2:AF1000""),AB$1,FALSE)"),"#N/A")</f>
        <v>#N/A</v>
      </c>
      <c r="AX365" s="40" t="str">
        <f ca="1">IFERROR(__xludf.DUMMYFUNCTION("VLOOKUP($D92,IMPORTRANGE(""1F5N2lheBqU_ssv2fEg7XSiyl0_Jtf24RQubw3IWp7fc"",""'LC-2 BOM'!C2:AF1000""),AB$1,FALSE)"),"#N/A")</f>
        <v>#N/A</v>
      </c>
      <c r="AY365" s="40" t="str">
        <f ca="1">IFERROR(__xludf.DUMMYFUNCTION("VLOOKUP($D92,IMPORTRANGE(""1F5N2lheBqU_ssv2fEg7XSiyl0_Jtf24RQubw3IWp7fc"",""'LC-2 BOM'!C2:AF1000""),AB$1,FALSE)"),"#N/A")</f>
        <v>#N/A</v>
      </c>
      <c r="AZ365" s="40" t="str">
        <f ca="1">IFERROR(__xludf.DUMMYFUNCTION("VLOOKUP($D92,IMPORTRANGE(""1F5N2lheBqU_ssv2fEg7XSiyl0_Jtf24RQubw3IWp7fc"",""'LC-2 BOM'!C2:AF1000""),AB$1,FALSE)"),"#N/A")</f>
        <v>#N/A</v>
      </c>
      <c r="BA365" s="40" t="str">
        <f ca="1">IFERROR(__xludf.DUMMYFUNCTION("VLOOKUP($D92,IMPORTRANGE(""1F5N2lheBqU_ssv2fEg7XSiyl0_Jtf24RQubw3IWp7fc"",""'LC-2 BOM'!C2:AF1000""),AB$1,FALSE)"),"#N/A")</f>
        <v>#N/A</v>
      </c>
    </row>
    <row r="366" spans="1:53" ht="14.25">
      <c r="A366" s="119" t="str">
        <f>CONCATENATE(VLOOKUP(E366,Systems,2,FALSE),"-",VLOOKUP(F366,Subsystems,2,FALSE),"-",VLOOKUP(G366,Components,2,FALSE),"-",VLOOKUP(R366,Metrics,2,FALSE),"-",B366)</f>
        <v>FARU-MA-SLD-B-618</v>
      </c>
      <c r="B366" s="99">
        <v>618</v>
      </c>
      <c r="C366" s="99" t="s">
        <v>912</v>
      </c>
      <c r="D366" s="168" t="s">
        <v>913</v>
      </c>
      <c r="E366" s="99" t="s">
        <v>684</v>
      </c>
      <c r="F366" s="99" t="s">
        <v>911</v>
      </c>
      <c r="G366" s="99" t="s">
        <v>557</v>
      </c>
      <c r="H366" s="99" t="s">
        <v>102</v>
      </c>
      <c r="I366" s="100" t="str">
        <f>VLOOKUP(L366,InterfaceCards,2,FALSE)</f>
        <v>C1</v>
      </c>
      <c r="J366" s="39" t="str">
        <f>VLOOKUP(I366,'REF - Interface Cards'!$F$2:$G$11,2,FALSE)</f>
        <v>CB1</v>
      </c>
      <c r="K366" s="267">
        <f>VLOOKUP(L366,InterfaceCards,3,FALSE)</f>
        <v>4</v>
      </c>
      <c r="L366" s="99" t="s">
        <v>565</v>
      </c>
      <c r="M366" s="99">
        <v>5</v>
      </c>
      <c r="N366" s="96" t="s">
        <v>118</v>
      </c>
      <c r="O366" s="99" t="s">
        <v>247</v>
      </c>
      <c r="P366" s="99" t="s">
        <v>248</v>
      </c>
      <c r="Q366" s="99" t="s">
        <v>249</v>
      </c>
      <c r="R366" s="99" t="s">
        <v>105</v>
      </c>
      <c r="S366" s="99" t="s">
        <v>96</v>
      </c>
      <c r="T366" s="100"/>
      <c r="U366" s="205"/>
      <c r="V366" s="205" t="b">
        <v>0</v>
      </c>
      <c r="W366" s="115" t="str">
        <f>CONCATENATE(L366,":",N366)</f>
        <v>DO4:04</v>
      </c>
      <c r="X366" s="40" t="str">
        <f ca="1">IFERROR(__xludf.DUMMYFUNCTION("VLOOKUP($D4,IMPORTRANGE(""1F5N2lheBqU_ssv2fEg7XSiyl0_Jtf24RQubw3IWp7fc"",""'LC-2 BOM'!C2:AF1000""),X$1,FALSE)"),"S13.2")</f>
        <v>S13.2</v>
      </c>
      <c r="Y366" s="40" t="str">
        <f ca="1">IFERROR(__xludf.DUMMYFUNCTION("VLOOKUP($D93,IMPORTRANGE(""1zGeY54V42y3h6ga3LEauokEcjIAfHuNXKCYKLfLWtMI"",""'LC-2 BOM'!C2:AF900""),Y$1,FALSE)"),"#N/A")</f>
        <v>#N/A</v>
      </c>
      <c r="Z366" s="40" t="str">
        <f ca="1">IFERROR(__xludf.DUMMYFUNCTION("VLOOKUP($D93,IMPORTRANGE(""1zGeY54V42y3h6ga3LEauokEcjIAfHuNXKCYKLfLWtMI"",""'LC-2 BOM'!C2:AF900""),Y$1,FALSE)"),"#N/A")</f>
        <v>#N/A</v>
      </c>
      <c r="AA366" s="40" t="str">
        <f ca="1">IFERROR(__xludf.DUMMYFUNCTION("VLOOKUP($D93,IMPORTRANGE(""1zGeY54V42y3h6ga3LEauokEcjIAfHuNXKCYKLfLWtMI"",""'LC-2 BOM'!C2:AF900""),Y$1,FALSE)"),"#N/A")</f>
        <v>#N/A</v>
      </c>
      <c r="AB366" s="40" t="str">
        <f ca="1">IFERROR(__xludf.DUMMYFUNCTION("VLOOKUP($D93,IMPORTRANGE(""1F5N2lheBqU_ssv2fEg7XSiyl0_Jtf24RQubw3IWp7fc"",""'LC-2 BOM'!C2:AF1000""),AB$1,FALSE)"),"#N/A")</f>
        <v>#N/A</v>
      </c>
      <c r="AC366" s="40" t="str">
        <f ca="1">IFERROR(__xludf.DUMMYFUNCTION("VLOOKUP($D93,IMPORTRANGE(""1F5N2lheBqU_ssv2fEg7XSiyl0_Jtf24RQubw3IWp7fc"",""'LC-2 BOM'!C2:AF1000""),AB$1,FALSE)"),"#N/A")</f>
        <v>#N/A</v>
      </c>
      <c r="AD366" s="40" t="str">
        <f ca="1">IFERROR(__xludf.DUMMYFUNCTION("VLOOKUP($D93,IMPORTRANGE(""1F5N2lheBqU_ssv2fEg7XSiyl0_Jtf24RQubw3IWp7fc"",""'LC-2 BOM'!C2:AF1000""),AB$1,FALSE)"),"#N/A")</f>
        <v>#N/A</v>
      </c>
      <c r="AE366" s="40" t="str">
        <f ca="1">IFERROR(__xludf.DUMMYFUNCTION("VLOOKUP($D93,IMPORTRANGE(""1F5N2lheBqU_ssv2fEg7XSiyl0_Jtf24RQubw3IWp7fc"",""'LC-2 BOM'!C2:AF1000""),AB$1,FALSE)"),"#N/A")</f>
        <v>#N/A</v>
      </c>
      <c r="AF366" s="40" t="str">
        <f ca="1">IFERROR(__xludf.DUMMYFUNCTION("VLOOKUP($D93,IMPORTRANGE(""1F5N2lheBqU_ssv2fEg7XSiyl0_Jtf24RQubw3IWp7fc"",""'LC-2 BOM'!C2:AF1000""),AB$1,FALSE)"),"#N/A")</f>
        <v>#N/A</v>
      </c>
      <c r="AG366" s="40" t="str">
        <f ca="1">IFERROR(__xludf.DUMMYFUNCTION("VLOOKUP($D93,IMPORTRANGE(""1F5N2lheBqU_ssv2fEg7XSiyl0_Jtf24RQubw3IWp7fc"",""'LC-2 BOM'!C2:AF1000""),AB$1,FALSE)"),"#N/A")</f>
        <v>#N/A</v>
      </c>
      <c r="AH366" s="40" t="str">
        <f ca="1">IFERROR(__xludf.DUMMYFUNCTION("VLOOKUP($D93,IMPORTRANGE(""1F5N2lheBqU_ssv2fEg7XSiyl0_Jtf24RQubw3IWp7fc"",""'LC-2 BOM'!C2:AF1000""),AB$1,FALSE)"),"#N/A")</f>
        <v>#N/A</v>
      </c>
      <c r="AI366" s="40" t="str">
        <f ca="1">IFERROR(__xludf.DUMMYFUNCTION("VLOOKUP($D93,IMPORTRANGE(""1F5N2lheBqU_ssv2fEg7XSiyl0_Jtf24RQubw3IWp7fc"",""'LC-2 BOM'!C2:AF1000""),AB$1,FALSE)"),"#N/A")</f>
        <v>#N/A</v>
      </c>
      <c r="AJ366" s="40" t="str">
        <f ca="1">IFERROR(__xludf.DUMMYFUNCTION("VLOOKUP($D93,IMPORTRANGE(""1F5N2lheBqU_ssv2fEg7XSiyl0_Jtf24RQubw3IWp7fc"",""'LC-2 BOM'!C2:AF1000""),AB$1,FALSE)"),"#N/A")</f>
        <v>#N/A</v>
      </c>
      <c r="AK366" s="40" t="str">
        <f ca="1">IFERROR(__xludf.DUMMYFUNCTION("VLOOKUP($D93,IMPORTRANGE(""1F5N2lheBqU_ssv2fEg7XSiyl0_Jtf24RQubw3IWp7fc"",""'LC-2 BOM'!C2:AF1000""),AB$1,FALSE)"),"#N/A")</f>
        <v>#N/A</v>
      </c>
      <c r="AL366" s="40" t="str">
        <f ca="1">IFERROR(__xludf.DUMMYFUNCTION("VLOOKUP($D93,IMPORTRANGE(""1F5N2lheBqU_ssv2fEg7XSiyl0_Jtf24RQubw3IWp7fc"",""'LC-2 BOM'!C2:AF1000""),AB$1,FALSE)"),"#N/A")</f>
        <v>#N/A</v>
      </c>
      <c r="AM366" s="40" t="str">
        <f ca="1">IFERROR(__xludf.DUMMYFUNCTION("VLOOKUP($D93,IMPORTRANGE(""1F5N2lheBqU_ssv2fEg7XSiyl0_Jtf24RQubw3IWp7fc"",""'LC-2 BOM'!C2:AF1000""),AB$1,FALSE)"),"#N/A")</f>
        <v>#N/A</v>
      </c>
      <c r="AN366" s="40" t="str">
        <f ca="1">IFERROR(__xludf.DUMMYFUNCTION("VLOOKUP($D93,IMPORTRANGE(""1F5N2lheBqU_ssv2fEg7XSiyl0_Jtf24RQubw3IWp7fc"",""'LC-2 BOM'!C2:AF1000""),AB$1,FALSE)"),"#N/A")</f>
        <v>#N/A</v>
      </c>
      <c r="AO366" s="40" t="str">
        <f ca="1">IFERROR(__xludf.DUMMYFUNCTION("VLOOKUP($D93,IMPORTRANGE(""1F5N2lheBqU_ssv2fEg7XSiyl0_Jtf24RQubw3IWp7fc"",""'LC-2 BOM'!C2:AF1000""),AB$1,FALSE)"),"#N/A")</f>
        <v>#N/A</v>
      </c>
      <c r="AP366" s="40" t="str">
        <f ca="1">IFERROR(__xludf.DUMMYFUNCTION("VLOOKUP($D93,IMPORTRANGE(""1F5N2lheBqU_ssv2fEg7XSiyl0_Jtf24RQubw3IWp7fc"",""'LC-2 BOM'!C2:AF1000""),AB$1,FALSE)"),"#N/A")</f>
        <v>#N/A</v>
      </c>
      <c r="AQ366" s="40" t="str">
        <f ca="1">IFERROR(__xludf.DUMMYFUNCTION("VLOOKUP($D93,IMPORTRANGE(""1F5N2lheBqU_ssv2fEg7XSiyl0_Jtf24RQubw3IWp7fc"",""'LC-2 BOM'!C2:AF1000""),AB$1,FALSE)"),"#N/A")</f>
        <v>#N/A</v>
      </c>
      <c r="AR366" s="40" t="str">
        <f ca="1">IFERROR(__xludf.DUMMYFUNCTION("VLOOKUP($D93,IMPORTRANGE(""1F5N2lheBqU_ssv2fEg7XSiyl0_Jtf24RQubw3IWp7fc"",""'LC-2 BOM'!C2:AF1000""),AB$1,FALSE)"),"#N/A")</f>
        <v>#N/A</v>
      </c>
      <c r="AS366" s="40" t="str">
        <f ca="1">IFERROR(__xludf.DUMMYFUNCTION("VLOOKUP($D93,IMPORTRANGE(""1F5N2lheBqU_ssv2fEg7XSiyl0_Jtf24RQubw3IWp7fc"",""'LC-2 BOM'!C2:AF1000""),AB$1,FALSE)"),"#N/A")</f>
        <v>#N/A</v>
      </c>
      <c r="AT366" s="40" t="str">
        <f ca="1">IFERROR(__xludf.DUMMYFUNCTION("VLOOKUP($D93,IMPORTRANGE(""1F5N2lheBqU_ssv2fEg7XSiyl0_Jtf24RQubw3IWp7fc"",""'LC-2 BOM'!C2:AF1000""),AB$1,FALSE)"),"#N/A")</f>
        <v>#N/A</v>
      </c>
      <c r="AU366" s="40" t="str">
        <f ca="1">IFERROR(__xludf.DUMMYFUNCTION("VLOOKUP($D93,IMPORTRANGE(""1F5N2lheBqU_ssv2fEg7XSiyl0_Jtf24RQubw3IWp7fc"",""'LC-2 BOM'!C2:AF1000""),AB$1,FALSE)"),"#N/A")</f>
        <v>#N/A</v>
      </c>
      <c r="AV366" s="40" t="str">
        <f ca="1">IFERROR(__xludf.DUMMYFUNCTION("VLOOKUP($D93,IMPORTRANGE(""1F5N2lheBqU_ssv2fEg7XSiyl0_Jtf24RQubw3IWp7fc"",""'LC-2 BOM'!C2:AF1000""),AB$1,FALSE)"),"#N/A")</f>
        <v>#N/A</v>
      </c>
      <c r="AW366" s="40" t="str">
        <f ca="1">IFERROR(__xludf.DUMMYFUNCTION("VLOOKUP($D93,IMPORTRANGE(""1F5N2lheBqU_ssv2fEg7XSiyl0_Jtf24RQubw3IWp7fc"",""'LC-2 BOM'!C2:AF1000""),AB$1,FALSE)"),"#N/A")</f>
        <v>#N/A</v>
      </c>
      <c r="AX366" s="40" t="str">
        <f ca="1">IFERROR(__xludf.DUMMYFUNCTION("VLOOKUP($D93,IMPORTRANGE(""1F5N2lheBqU_ssv2fEg7XSiyl0_Jtf24RQubw3IWp7fc"",""'LC-2 BOM'!C2:AF1000""),AB$1,FALSE)"),"#N/A")</f>
        <v>#N/A</v>
      </c>
      <c r="AY366" s="40" t="str">
        <f ca="1">IFERROR(__xludf.DUMMYFUNCTION("VLOOKUP($D93,IMPORTRANGE(""1F5N2lheBqU_ssv2fEg7XSiyl0_Jtf24RQubw3IWp7fc"",""'LC-2 BOM'!C2:AF1000""),AB$1,FALSE)"),"#N/A")</f>
        <v>#N/A</v>
      </c>
      <c r="AZ366" s="40" t="str">
        <f ca="1">IFERROR(__xludf.DUMMYFUNCTION("VLOOKUP($D93,IMPORTRANGE(""1F5N2lheBqU_ssv2fEg7XSiyl0_Jtf24RQubw3IWp7fc"",""'LC-2 BOM'!C2:AF1000""),AB$1,FALSE)"),"#N/A")</f>
        <v>#N/A</v>
      </c>
      <c r="BA366" s="40" t="str">
        <f ca="1">IFERROR(__xludf.DUMMYFUNCTION("VLOOKUP($D93,IMPORTRANGE(""1F5N2lheBqU_ssv2fEg7XSiyl0_Jtf24RQubw3IWp7fc"",""'LC-2 BOM'!C2:AF1000""),AB$1,FALSE)"),"#N/A")</f>
        <v>#N/A</v>
      </c>
    </row>
    <row r="367" spans="1:53" ht="14.25">
      <c r="A367" s="119" t="str">
        <f>CONCATENATE(VLOOKUP(E367,Systems,2,FALSE),"-",VLOOKUP(F367,Subsystems,2,FALSE),"-",VLOOKUP(G367,Components,2,FALSE),"-",VLOOKUP(R367,Metrics,2,FALSE),"-",B367)</f>
        <v>FARU-TL-PXS-PxE-593</v>
      </c>
      <c r="B367" s="99">
        <v>593</v>
      </c>
      <c r="C367" s="99" t="s">
        <v>902</v>
      </c>
      <c r="D367" s="119" t="s">
        <v>914</v>
      </c>
      <c r="E367" s="99" t="s">
        <v>684</v>
      </c>
      <c r="F367" s="99" t="s">
        <v>915</v>
      </c>
      <c r="G367" s="99" t="s">
        <v>452</v>
      </c>
      <c r="H367" s="99" t="s">
        <v>89</v>
      </c>
      <c r="I367" s="100" t="str">
        <f>VLOOKUP(L367,InterfaceCards,2,FALSE)</f>
        <v>N4</v>
      </c>
      <c r="J367" s="39" t="str">
        <f>VLOOKUP(I367,'REF - Interface Cards'!$F$2:$G$11,2,FALSE)</f>
        <v>CB5</v>
      </c>
      <c r="K367" s="267">
        <f>VLOOKUP(L367,InterfaceCards,3,FALSE)</f>
        <v>1</v>
      </c>
      <c r="L367" s="99" t="s">
        <v>256</v>
      </c>
      <c r="M367" s="99">
        <v>22</v>
      </c>
      <c r="N367" s="96">
        <v>18</v>
      </c>
      <c r="O367" s="99" t="s">
        <v>248</v>
      </c>
      <c r="P367" s="99" t="s">
        <v>248</v>
      </c>
      <c r="Q367" s="99" t="s">
        <v>249</v>
      </c>
      <c r="R367" s="119" t="s">
        <v>904</v>
      </c>
      <c r="S367" s="99" t="s">
        <v>96</v>
      </c>
      <c r="T367" s="100"/>
      <c r="U367" s="205"/>
      <c r="V367" s="205" t="b">
        <v>0</v>
      </c>
      <c r="W367" s="115" t="str">
        <f>CONCATENATE(L367,":",N367)</f>
        <v>DI4:18</v>
      </c>
      <c r="X367" s="40" t="str">
        <f ca="1">IFERROR(__xludf.DUMMYFUNCTION("VLOOKUP($D475,IMPORTRANGE(""1F5N2lheBqU_ssv2fEg7XSiyl0_Jtf24RQubw3IWp7fc"",""'LC-2 BOM'!C2:AF1000""),X$1,FALSE)"),"04C706")</f>
        <v>04C706</v>
      </c>
      <c r="Y367" s="40" t="str">
        <f ca="1">IFERROR(__xludf.DUMMYFUNCTION("VLOOKUP($D546,IMPORTRANGE(""1zGeY54V42y3h6ga3LEauokEcjIAfHuNXKCYKLfLWtMI"",""'LC-2 BOM'!C2:AF900""),Y$1,FALSE)"),"#N/A")</f>
        <v>#N/A</v>
      </c>
      <c r="Z367" s="40" t="str">
        <f ca="1">IFERROR(__xludf.DUMMYFUNCTION("VLOOKUP($D546,IMPORTRANGE(""1zGeY54V42y3h6ga3LEauokEcjIAfHuNXKCYKLfLWtMI"",""'LC-2 BOM'!C2:AF900""),Y$1,FALSE)"),"#N/A")</f>
        <v>#N/A</v>
      </c>
      <c r="AA367" s="40" t="str">
        <f ca="1">IFERROR(__xludf.DUMMYFUNCTION("VLOOKUP($D546,IMPORTRANGE(""1zGeY54V42y3h6ga3LEauokEcjIAfHuNXKCYKLfLWtMI"",""'LC-2 BOM'!C2:AF900""),Y$1,FALSE)"),"#N/A")</f>
        <v>#N/A</v>
      </c>
      <c r="AB367" s="40" t="str">
        <f ca="1">IFERROR(__xludf.DUMMYFUNCTION("VLOOKUP($D546,IMPORTRANGE(""1F5N2lheBqU_ssv2fEg7XSiyl0_Jtf24RQubw3IWp7fc"",""'LC-2 BOM'!C2:AF1000""),AB$1,FALSE)"),"#N/A")</f>
        <v>#N/A</v>
      </c>
      <c r="AC367" s="40" t="str">
        <f ca="1">IFERROR(__xludf.DUMMYFUNCTION("VLOOKUP($D546,IMPORTRANGE(""1F5N2lheBqU_ssv2fEg7XSiyl0_Jtf24RQubw3IWp7fc"",""'LC-2 BOM'!C2:AF1000""),AB$1,FALSE)"),"#N/A")</f>
        <v>#N/A</v>
      </c>
      <c r="AD367" s="40" t="str">
        <f ca="1">IFERROR(__xludf.DUMMYFUNCTION("VLOOKUP($D546,IMPORTRANGE(""1F5N2lheBqU_ssv2fEg7XSiyl0_Jtf24RQubw3IWp7fc"",""'LC-2 BOM'!C2:AF1000""),AB$1,FALSE)"),"#N/A")</f>
        <v>#N/A</v>
      </c>
      <c r="AE367" s="40" t="str">
        <f ca="1">IFERROR(__xludf.DUMMYFUNCTION("VLOOKUP($D546,IMPORTRANGE(""1F5N2lheBqU_ssv2fEg7XSiyl0_Jtf24RQubw3IWp7fc"",""'LC-2 BOM'!C2:AF1000""),AB$1,FALSE)"),"#N/A")</f>
        <v>#N/A</v>
      </c>
      <c r="AF367" s="40" t="str">
        <f ca="1">IFERROR(__xludf.DUMMYFUNCTION("VLOOKUP($D546,IMPORTRANGE(""1F5N2lheBqU_ssv2fEg7XSiyl0_Jtf24RQubw3IWp7fc"",""'LC-2 BOM'!C2:AF1000""),AB$1,FALSE)"),"#N/A")</f>
        <v>#N/A</v>
      </c>
      <c r="AG367" s="40" t="str">
        <f ca="1">IFERROR(__xludf.DUMMYFUNCTION("VLOOKUP($D546,IMPORTRANGE(""1F5N2lheBqU_ssv2fEg7XSiyl0_Jtf24RQubw3IWp7fc"",""'LC-2 BOM'!C2:AF1000""),AB$1,FALSE)"),"#N/A")</f>
        <v>#N/A</v>
      </c>
      <c r="AH367" s="40" t="str">
        <f ca="1">IFERROR(__xludf.DUMMYFUNCTION("VLOOKUP($D546,IMPORTRANGE(""1F5N2lheBqU_ssv2fEg7XSiyl0_Jtf24RQubw3IWp7fc"",""'LC-2 BOM'!C2:AF1000""),AB$1,FALSE)"),"#N/A")</f>
        <v>#N/A</v>
      </c>
      <c r="AI367" s="40" t="str">
        <f ca="1">IFERROR(__xludf.DUMMYFUNCTION("VLOOKUP($D546,IMPORTRANGE(""1F5N2lheBqU_ssv2fEg7XSiyl0_Jtf24RQubw3IWp7fc"",""'LC-2 BOM'!C2:AF1000""),AB$1,FALSE)"),"#N/A")</f>
        <v>#N/A</v>
      </c>
      <c r="AJ367" s="40" t="str">
        <f ca="1">IFERROR(__xludf.DUMMYFUNCTION("VLOOKUP($D546,IMPORTRANGE(""1F5N2lheBqU_ssv2fEg7XSiyl0_Jtf24RQubw3IWp7fc"",""'LC-2 BOM'!C2:AF1000""),AB$1,FALSE)"),"#N/A")</f>
        <v>#N/A</v>
      </c>
      <c r="AK367" s="40" t="str">
        <f ca="1">IFERROR(__xludf.DUMMYFUNCTION("VLOOKUP($D546,IMPORTRANGE(""1F5N2lheBqU_ssv2fEg7XSiyl0_Jtf24RQubw3IWp7fc"",""'LC-2 BOM'!C2:AF1000""),AB$1,FALSE)"),"#N/A")</f>
        <v>#N/A</v>
      </c>
      <c r="AL367" s="40" t="str">
        <f ca="1">IFERROR(__xludf.DUMMYFUNCTION("VLOOKUP($D546,IMPORTRANGE(""1F5N2lheBqU_ssv2fEg7XSiyl0_Jtf24RQubw3IWp7fc"",""'LC-2 BOM'!C2:AF1000""),AB$1,FALSE)"),"#N/A")</f>
        <v>#N/A</v>
      </c>
      <c r="AM367" s="40" t="str">
        <f ca="1">IFERROR(__xludf.DUMMYFUNCTION("VLOOKUP($D546,IMPORTRANGE(""1F5N2lheBqU_ssv2fEg7XSiyl0_Jtf24RQubw3IWp7fc"",""'LC-2 BOM'!C2:AF1000""),AB$1,FALSE)"),"#N/A")</f>
        <v>#N/A</v>
      </c>
      <c r="AN367" s="40" t="str">
        <f ca="1">IFERROR(__xludf.DUMMYFUNCTION("VLOOKUP($D546,IMPORTRANGE(""1F5N2lheBqU_ssv2fEg7XSiyl0_Jtf24RQubw3IWp7fc"",""'LC-2 BOM'!C2:AF1000""),AB$1,FALSE)"),"#N/A")</f>
        <v>#N/A</v>
      </c>
      <c r="AO367" s="40" t="str">
        <f ca="1">IFERROR(__xludf.DUMMYFUNCTION("VLOOKUP($D546,IMPORTRANGE(""1F5N2lheBqU_ssv2fEg7XSiyl0_Jtf24RQubw3IWp7fc"",""'LC-2 BOM'!C2:AF1000""),AB$1,FALSE)"),"#N/A")</f>
        <v>#N/A</v>
      </c>
      <c r="AP367" s="40" t="str">
        <f ca="1">IFERROR(__xludf.DUMMYFUNCTION("VLOOKUP($D546,IMPORTRANGE(""1F5N2lheBqU_ssv2fEg7XSiyl0_Jtf24RQubw3IWp7fc"",""'LC-2 BOM'!C2:AF1000""),AB$1,FALSE)"),"#N/A")</f>
        <v>#N/A</v>
      </c>
      <c r="AQ367" s="40" t="str">
        <f ca="1">IFERROR(__xludf.DUMMYFUNCTION("VLOOKUP($D546,IMPORTRANGE(""1F5N2lheBqU_ssv2fEg7XSiyl0_Jtf24RQubw3IWp7fc"",""'LC-2 BOM'!C2:AF1000""),AB$1,FALSE)"),"#N/A")</f>
        <v>#N/A</v>
      </c>
      <c r="AR367" s="40" t="str">
        <f ca="1">IFERROR(__xludf.DUMMYFUNCTION("VLOOKUP($D546,IMPORTRANGE(""1F5N2lheBqU_ssv2fEg7XSiyl0_Jtf24RQubw3IWp7fc"",""'LC-2 BOM'!C2:AF1000""),AB$1,FALSE)"),"#N/A")</f>
        <v>#N/A</v>
      </c>
      <c r="AS367" s="40" t="str">
        <f ca="1">IFERROR(__xludf.DUMMYFUNCTION("VLOOKUP($D546,IMPORTRANGE(""1F5N2lheBqU_ssv2fEg7XSiyl0_Jtf24RQubw3IWp7fc"",""'LC-2 BOM'!C2:AF1000""),AB$1,FALSE)"),"#N/A")</f>
        <v>#N/A</v>
      </c>
      <c r="AT367" s="40" t="str">
        <f ca="1">IFERROR(__xludf.DUMMYFUNCTION("VLOOKUP($D546,IMPORTRANGE(""1F5N2lheBqU_ssv2fEg7XSiyl0_Jtf24RQubw3IWp7fc"",""'LC-2 BOM'!C2:AF1000""),AB$1,FALSE)"),"#N/A")</f>
        <v>#N/A</v>
      </c>
      <c r="AU367" s="40" t="str">
        <f ca="1">IFERROR(__xludf.DUMMYFUNCTION("VLOOKUP($D546,IMPORTRANGE(""1F5N2lheBqU_ssv2fEg7XSiyl0_Jtf24RQubw3IWp7fc"",""'LC-2 BOM'!C2:AF1000""),AB$1,FALSE)"),"#N/A")</f>
        <v>#N/A</v>
      </c>
      <c r="AV367" s="40" t="str">
        <f ca="1">IFERROR(__xludf.DUMMYFUNCTION("VLOOKUP($D546,IMPORTRANGE(""1F5N2lheBqU_ssv2fEg7XSiyl0_Jtf24RQubw3IWp7fc"",""'LC-2 BOM'!C2:AF1000""),AB$1,FALSE)"),"#N/A")</f>
        <v>#N/A</v>
      </c>
      <c r="AW367" s="40" t="str">
        <f ca="1">IFERROR(__xludf.DUMMYFUNCTION("VLOOKUP($D546,IMPORTRANGE(""1F5N2lheBqU_ssv2fEg7XSiyl0_Jtf24RQubw3IWp7fc"",""'LC-2 BOM'!C2:AF1000""),AB$1,FALSE)"),"#N/A")</f>
        <v>#N/A</v>
      </c>
      <c r="AX367" s="40" t="str">
        <f ca="1">IFERROR(__xludf.DUMMYFUNCTION("VLOOKUP($D546,IMPORTRANGE(""1F5N2lheBqU_ssv2fEg7XSiyl0_Jtf24RQubw3IWp7fc"",""'LC-2 BOM'!C2:AF1000""),AB$1,FALSE)"),"#N/A")</f>
        <v>#N/A</v>
      </c>
      <c r="AY367" s="40" t="str">
        <f ca="1">IFERROR(__xludf.DUMMYFUNCTION("VLOOKUP($D546,IMPORTRANGE(""1F5N2lheBqU_ssv2fEg7XSiyl0_Jtf24RQubw3IWp7fc"",""'LC-2 BOM'!C2:AF1000""),AB$1,FALSE)"),"#N/A")</f>
        <v>#N/A</v>
      </c>
      <c r="AZ367" s="40" t="str">
        <f ca="1">IFERROR(__xludf.DUMMYFUNCTION("VLOOKUP($D546,IMPORTRANGE(""1F5N2lheBqU_ssv2fEg7XSiyl0_Jtf24RQubw3IWp7fc"",""'LC-2 BOM'!C2:AF1000""),AB$1,FALSE)"),"#N/A")</f>
        <v>#N/A</v>
      </c>
      <c r="BA367" s="40" t="str">
        <f ca="1">IFERROR(__xludf.DUMMYFUNCTION("VLOOKUP($D546,IMPORTRANGE(""1F5N2lheBqU_ssv2fEg7XSiyl0_Jtf24RQubw3IWp7fc"",""'LC-2 BOM'!C2:AF1000""),AB$1,FALSE)"),"#N/A")</f>
        <v>#N/A</v>
      </c>
    </row>
    <row r="368" spans="1:53" ht="14.25">
      <c r="A368" s="119" t="str">
        <f>CONCATENATE(VLOOKUP(E368,Systems,2,FALSE),"-",VLOOKUP(F368,Subsystems,2,FALSE),"-",VLOOKUP(G368,Components,2,FALSE),"-",VLOOKUP(R368,Metrics,2,FALSE),"-",B368)</f>
        <v>FARU-TL-PXS-PxR-594</v>
      </c>
      <c r="B368" s="99">
        <v>594</v>
      </c>
      <c r="C368" s="99" t="s">
        <v>902</v>
      </c>
      <c r="D368" s="119" t="s">
        <v>916</v>
      </c>
      <c r="E368" s="99" t="s">
        <v>684</v>
      </c>
      <c r="F368" s="99" t="s">
        <v>915</v>
      </c>
      <c r="G368" s="99" t="s">
        <v>452</v>
      </c>
      <c r="H368" s="99" t="s">
        <v>89</v>
      </c>
      <c r="I368" s="100" t="str">
        <f>VLOOKUP(L368,InterfaceCards,2,FALSE)</f>
        <v>N4</v>
      </c>
      <c r="J368" s="39" t="str">
        <f>VLOOKUP(I368,'REF - Interface Cards'!$F$2:$G$11,2,FALSE)</f>
        <v>CB5</v>
      </c>
      <c r="K368" s="267">
        <f>VLOOKUP(L368,InterfaceCards,3,FALSE)</f>
        <v>1</v>
      </c>
      <c r="L368" s="99" t="s">
        <v>256</v>
      </c>
      <c r="M368" s="99">
        <v>23</v>
      </c>
      <c r="N368" s="96">
        <v>19</v>
      </c>
      <c r="O368" s="99" t="s">
        <v>248</v>
      </c>
      <c r="P368" s="99" t="s">
        <v>248</v>
      </c>
      <c r="Q368" s="99" t="s">
        <v>249</v>
      </c>
      <c r="R368" s="119" t="s">
        <v>906</v>
      </c>
      <c r="S368" s="99" t="s">
        <v>96</v>
      </c>
      <c r="T368" s="100"/>
      <c r="U368" s="205"/>
      <c r="V368" s="205" t="b">
        <v>0</v>
      </c>
      <c r="W368" s="115" t="str">
        <f>CONCATENATE(L368,":",N368)</f>
        <v>DI4:19</v>
      </c>
      <c r="X368" s="40" t="str">
        <f ca="1">IFERROR(__xludf.DUMMYFUNCTION("VLOOKUP($D475,IMPORTRANGE(""1F5N2lheBqU_ssv2fEg7XSiyl0_Jtf24RQubw3IWp7fc"",""'LC-2 BOM'!C2:AF1000""),X$1,FALSE)"),"04C706")</f>
        <v>04C706</v>
      </c>
      <c r="Y368" s="40" t="str">
        <f ca="1">IFERROR(__xludf.DUMMYFUNCTION("VLOOKUP($D547,IMPORTRANGE(""1F5N2lheBqU_ssv2fEg7XSiyl0_Jtf24RQubw3IWp7fc"",""'LC-2 BOM'!C2:AF900""),Y$1,FALSE)"),"#N/A")</f>
        <v>#N/A</v>
      </c>
      <c r="Z368" s="40" t="str">
        <f ca="1">IFERROR(__xludf.DUMMYFUNCTION("VLOOKUP($D547,IMPORTRANGE(""1F5N2lheBqU_ssv2fEg7XSiyl0_Jtf24RQubw3IWp7fc"",""'LC-2 BOM'!C2:AF900""),Y$1,FALSE)"),"#N/A")</f>
        <v>#N/A</v>
      </c>
      <c r="AA368" s="40" t="str">
        <f ca="1">IFERROR(__xludf.DUMMYFUNCTION("VLOOKUP($D547,IMPORTRANGE(""1F5N2lheBqU_ssv2fEg7XSiyl0_Jtf24RQubw3IWp7fc"",""'LC-2 BOM'!C2:AF900""),Y$1,FALSE)"),"#N/A")</f>
        <v>#N/A</v>
      </c>
      <c r="AB368" s="40" t="str">
        <f ca="1">IFERROR(__xludf.DUMMYFUNCTION("VLOOKUP($D547,IMPORTRANGE(""1F5N2lheBqU_ssv2fEg7XSiyl0_Jtf24RQubw3IWp7fc"",""'LC-2 BOM'!C2:AF1000""),AB$1,FALSE)"),"#N/A")</f>
        <v>#N/A</v>
      </c>
      <c r="AC368" s="40" t="str">
        <f ca="1">IFERROR(__xludf.DUMMYFUNCTION("VLOOKUP($D547,IMPORTRANGE(""1F5N2lheBqU_ssv2fEg7XSiyl0_Jtf24RQubw3IWp7fc"",""'LC-2 BOM'!C2:AF1000""),AB$1,FALSE)"),"#N/A")</f>
        <v>#N/A</v>
      </c>
      <c r="AD368" s="40" t="str">
        <f ca="1">IFERROR(__xludf.DUMMYFUNCTION("VLOOKUP($D547,IMPORTRANGE(""1F5N2lheBqU_ssv2fEg7XSiyl0_Jtf24RQubw3IWp7fc"",""'LC-2 BOM'!C2:AF1000""),AB$1,FALSE)"),"#N/A")</f>
        <v>#N/A</v>
      </c>
      <c r="AE368" s="40" t="str">
        <f ca="1">IFERROR(__xludf.DUMMYFUNCTION("VLOOKUP($D547,IMPORTRANGE(""1F5N2lheBqU_ssv2fEg7XSiyl0_Jtf24RQubw3IWp7fc"",""'LC-2 BOM'!C2:AF1000""),AB$1,FALSE)"),"#N/A")</f>
        <v>#N/A</v>
      </c>
      <c r="AF368" s="40" t="str">
        <f ca="1">IFERROR(__xludf.DUMMYFUNCTION("VLOOKUP($D547,IMPORTRANGE(""1F5N2lheBqU_ssv2fEg7XSiyl0_Jtf24RQubw3IWp7fc"",""'LC-2 BOM'!C2:AF1000""),AB$1,FALSE)"),"#N/A")</f>
        <v>#N/A</v>
      </c>
      <c r="AG368" s="40" t="str">
        <f ca="1">IFERROR(__xludf.DUMMYFUNCTION("VLOOKUP($D547,IMPORTRANGE(""1F5N2lheBqU_ssv2fEg7XSiyl0_Jtf24RQubw3IWp7fc"",""'LC-2 BOM'!C2:AF1000""),AB$1,FALSE)"),"#N/A")</f>
        <v>#N/A</v>
      </c>
      <c r="AH368" s="40" t="str">
        <f ca="1">IFERROR(__xludf.DUMMYFUNCTION("VLOOKUP($D547,IMPORTRANGE(""1F5N2lheBqU_ssv2fEg7XSiyl0_Jtf24RQubw3IWp7fc"",""'LC-2 BOM'!C2:AF1000""),AB$1,FALSE)"),"#N/A")</f>
        <v>#N/A</v>
      </c>
      <c r="AI368" s="40" t="str">
        <f ca="1">IFERROR(__xludf.DUMMYFUNCTION("VLOOKUP($D547,IMPORTRANGE(""1F5N2lheBqU_ssv2fEg7XSiyl0_Jtf24RQubw3IWp7fc"",""'LC-2 BOM'!C2:AF1000""),AB$1,FALSE)"),"#N/A")</f>
        <v>#N/A</v>
      </c>
      <c r="AJ368" s="40" t="str">
        <f ca="1">IFERROR(__xludf.DUMMYFUNCTION("VLOOKUP($D547,IMPORTRANGE(""1F5N2lheBqU_ssv2fEg7XSiyl0_Jtf24RQubw3IWp7fc"",""'LC-2 BOM'!C2:AF1000""),AB$1,FALSE)"),"#N/A")</f>
        <v>#N/A</v>
      </c>
      <c r="AK368" s="40" t="str">
        <f ca="1">IFERROR(__xludf.DUMMYFUNCTION("VLOOKUP($D547,IMPORTRANGE(""1F5N2lheBqU_ssv2fEg7XSiyl0_Jtf24RQubw3IWp7fc"",""'LC-2 BOM'!C2:AF1000""),AB$1,FALSE)"),"#N/A")</f>
        <v>#N/A</v>
      </c>
      <c r="AL368" s="40" t="str">
        <f ca="1">IFERROR(__xludf.DUMMYFUNCTION("VLOOKUP($D547,IMPORTRANGE(""1F5N2lheBqU_ssv2fEg7XSiyl0_Jtf24RQubw3IWp7fc"",""'LC-2 BOM'!C2:AF1000""),AB$1,FALSE)"),"#N/A")</f>
        <v>#N/A</v>
      </c>
      <c r="AM368" s="40" t="str">
        <f ca="1">IFERROR(__xludf.DUMMYFUNCTION("VLOOKUP($D547,IMPORTRANGE(""1F5N2lheBqU_ssv2fEg7XSiyl0_Jtf24RQubw3IWp7fc"",""'LC-2 BOM'!C2:AF1000""),AB$1,FALSE)"),"#N/A")</f>
        <v>#N/A</v>
      </c>
      <c r="AN368" s="40" t="str">
        <f ca="1">IFERROR(__xludf.DUMMYFUNCTION("VLOOKUP($D547,IMPORTRANGE(""1F5N2lheBqU_ssv2fEg7XSiyl0_Jtf24RQubw3IWp7fc"",""'LC-2 BOM'!C2:AF1000""),AB$1,FALSE)"),"#N/A")</f>
        <v>#N/A</v>
      </c>
      <c r="AO368" s="40" t="str">
        <f ca="1">IFERROR(__xludf.DUMMYFUNCTION("VLOOKUP($D547,IMPORTRANGE(""1F5N2lheBqU_ssv2fEg7XSiyl0_Jtf24RQubw3IWp7fc"",""'LC-2 BOM'!C2:AF1000""),AB$1,FALSE)"),"#N/A")</f>
        <v>#N/A</v>
      </c>
      <c r="AP368" s="40" t="str">
        <f ca="1">IFERROR(__xludf.DUMMYFUNCTION("VLOOKUP($D547,IMPORTRANGE(""1F5N2lheBqU_ssv2fEg7XSiyl0_Jtf24RQubw3IWp7fc"",""'LC-2 BOM'!C2:AF1000""),AB$1,FALSE)"),"#N/A")</f>
        <v>#N/A</v>
      </c>
      <c r="AQ368" s="40" t="str">
        <f ca="1">IFERROR(__xludf.DUMMYFUNCTION("VLOOKUP($D547,IMPORTRANGE(""1F5N2lheBqU_ssv2fEg7XSiyl0_Jtf24RQubw3IWp7fc"",""'LC-2 BOM'!C2:AF1000""),AB$1,FALSE)"),"#N/A")</f>
        <v>#N/A</v>
      </c>
      <c r="AR368" s="40" t="str">
        <f ca="1">IFERROR(__xludf.DUMMYFUNCTION("VLOOKUP($D547,IMPORTRANGE(""1F5N2lheBqU_ssv2fEg7XSiyl0_Jtf24RQubw3IWp7fc"",""'LC-2 BOM'!C2:AF1000""),AB$1,FALSE)"),"#N/A")</f>
        <v>#N/A</v>
      </c>
      <c r="AS368" s="40" t="str">
        <f ca="1">IFERROR(__xludf.DUMMYFUNCTION("VLOOKUP($D547,IMPORTRANGE(""1F5N2lheBqU_ssv2fEg7XSiyl0_Jtf24RQubw3IWp7fc"",""'LC-2 BOM'!C2:AF1000""),AB$1,FALSE)"),"#N/A")</f>
        <v>#N/A</v>
      </c>
      <c r="AT368" s="40" t="str">
        <f ca="1">IFERROR(__xludf.DUMMYFUNCTION("VLOOKUP($D547,IMPORTRANGE(""1F5N2lheBqU_ssv2fEg7XSiyl0_Jtf24RQubw3IWp7fc"",""'LC-2 BOM'!C2:AF1000""),AB$1,FALSE)"),"#N/A")</f>
        <v>#N/A</v>
      </c>
      <c r="AU368" s="40" t="str">
        <f ca="1">IFERROR(__xludf.DUMMYFUNCTION("VLOOKUP($D547,IMPORTRANGE(""1F5N2lheBqU_ssv2fEg7XSiyl0_Jtf24RQubw3IWp7fc"",""'LC-2 BOM'!C2:AF1000""),AB$1,FALSE)"),"#N/A")</f>
        <v>#N/A</v>
      </c>
      <c r="AV368" s="40" t="str">
        <f ca="1">IFERROR(__xludf.DUMMYFUNCTION("VLOOKUP($D547,IMPORTRANGE(""1F5N2lheBqU_ssv2fEg7XSiyl0_Jtf24RQubw3IWp7fc"",""'LC-2 BOM'!C2:AF1000""),AB$1,FALSE)"),"#N/A")</f>
        <v>#N/A</v>
      </c>
      <c r="AW368" s="40" t="str">
        <f ca="1">IFERROR(__xludf.DUMMYFUNCTION("VLOOKUP($D547,IMPORTRANGE(""1F5N2lheBqU_ssv2fEg7XSiyl0_Jtf24RQubw3IWp7fc"",""'LC-2 BOM'!C2:AF1000""),AB$1,FALSE)"),"#N/A")</f>
        <v>#N/A</v>
      </c>
      <c r="AX368" s="40" t="str">
        <f ca="1">IFERROR(__xludf.DUMMYFUNCTION("VLOOKUP($D547,IMPORTRANGE(""1F5N2lheBqU_ssv2fEg7XSiyl0_Jtf24RQubw3IWp7fc"",""'LC-2 BOM'!C2:AF1000""),AB$1,FALSE)"),"#N/A")</f>
        <v>#N/A</v>
      </c>
      <c r="AY368" s="40" t="str">
        <f ca="1">IFERROR(__xludf.DUMMYFUNCTION("VLOOKUP($D547,IMPORTRANGE(""1F5N2lheBqU_ssv2fEg7XSiyl0_Jtf24RQubw3IWp7fc"",""'LC-2 BOM'!C2:AF1000""),AB$1,FALSE)"),"#N/A")</f>
        <v>#N/A</v>
      </c>
      <c r="AZ368" s="40" t="str">
        <f ca="1">IFERROR(__xludf.DUMMYFUNCTION("VLOOKUP($D547,IMPORTRANGE(""1F5N2lheBqU_ssv2fEg7XSiyl0_Jtf24RQubw3IWp7fc"",""'LC-2 BOM'!C2:AF1000""),AB$1,FALSE)"),"#N/A")</f>
        <v>#N/A</v>
      </c>
      <c r="BA368" s="40" t="str">
        <f ca="1">IFERROR(__xludf.DUMMYFUNCTION("VLOOKUP($D547,IMPORTRANGE(""1F5N2lheBqU_ssv2fEg7XSiyl0_Jtf24RQubw3IWp7fc"",""'LC-2 BOM'!C2:AF1000""),AB$1,FALSE)"),"#N/A")</f>
        <v>#N/A</v>
      </c>
    </row>
    <row r="369" spans="1:53" ht="14.25">
      <c r="A369" s="119" t="str">
        <f>CONCATENATE(VLOOKUP(E369,Systems,2,FALSE),"-",VLOOKUP(F369,Subsystems,2,FALSE),"-",VLOOKUP(G369,Components,2,FALSE),"-",VLOOKUP(R369,Metrics,2,FALSE),"-",B369)</f>
        <v>FARU-TL-SLD-B-588</v>
      </c>
      <c r="B369" s="99">
        <v>588</v>
      </c>
      <c r="C369" s="99" t="s">
        <v>917</v>
      </c>
      <c r="D369" s="119" t="s">
        <v>918</v>
      </c>
      <c r="E369" s="99" t="s">
        <v>684</v>
      </c>
      <c r="F369" s="99" t="s">
        <v>915</v>
      </c>
      <c r="G369" s="99" t="s">
        <v>557</v>
      </c>
      <c r="H369" s="99" t="s">
        <v>102</v>
      </c>
      <c r="I369" s="100" t="str">
        <f>VLOOKUP(L369,InterfaceCards,2,FALSE)</f>
        <v>C1</v>
      </c>
      <c r="J369" s="39" t="str">
        <f>VLOOKUP(I369,'REF - Interface Cards'!$F$2:$G$11,2,FALSE)</f>
        <v>CB1</v>
      </c>
      <c r="K369" s="267">
        <f>VLOOKUP(L369,InterfaceCards,3,FALSE)</f>
        <v>4</v>
      </c>
      <c r="L369" s="99" t="s">
        <v>565</v>
      </c>
      <c r="M369" s="99">
        <v>1</v>
      </c>
      <c r="N369" s="96" t="s">
        <v>91</v>
      </c>
      <c r="O369" s="99" t="s">
        <v>247</v>
      </c>
      <c r="P369" s="99" t="s">
        <v>248</v>
      </c>
      <c r="Q369" s="99" t="s">
        <v>249</v>
      </c>
      <c r="R369" s="99" t="s">
        <v>105</v>
      </c>
      <c r="S369" s="99" t="s">
        <v>96</v>
      </c>
      <c r="T369" s="100"/>
      <c r="U369" s="205"/>
      <c r="V369" s="205" t="b">
        <v>0</v>
      </c>
      <c r="W369" s="115" t="str">
        <f>CONCATENATE(L369,":",N369)</f>
        <v>DO4:00</v>
      </c>
      <c r="X369" s="40" t="str">
        <f ca="1">IFERROR(__xludf.DUMMYFUNCTION("VLOOKUP($D4,IMPORTRANGE(""1F5N2lheBqU_ssv2fEg7XSiyl0_Jtf24RQubw3IWp7fc"",""'LC-2 BOM'!C2:AF1000""),X$1,FALSE)"),"S13.2")</f>
        <v>S13.2</v>
      </c>
      <c r="Y369" s="40" t="str">
        <f ca="1">IFERROR(__xludf.DUMMYFUNCTION("VLOOKUP($D89,IMPORTRANGE(""1F5N2lheBqU_ssv2fEg7XSiyl0_Jtf24RQubw3IWp7fc"",""'LC-2 BOM'!C2:AF900""),Y$1,FALSE)"),"#N/A")</f>
        <v>#N/A</v>
      </c>
      <c r="Z369" s="40" t="str">
        <f ca="1">IFERROR(__xludf.DUMMYFUNCTION("VLOOKUP($D89,IMPORTRANGE(""1F5N2lheBqU_ssv2fEg7XSiyl0_Jtf24RQubw3IWp7fc"",""'LC-2 BOM'!C2:AF900""),Y$1,FALSE)"),"#N/A")</f>
        <v>#N/A</v>
      </c>
      <c r="AA369" s="40" t="str">
        <f ca="1">IFERROR(__xludf.DUMMYFUNCTION("VLOOKUP($D89,IMPORTRANGE(""1F5N2lheBqU_ssv2fEg7XSiyl0_Jtf24RQubw3IWp7fc"",""'LC-2 BOM'!C2:AF900""),Y$1,FALSE)"),"#N/A")</f>
        <v>#N/A</v>
      </c>
      <c r="AB369" s="40" t="str">
        <f ca="1">IFERROR(__xludf.DUMMYFUNCTION("VLOOKUP($D89,IMPORTRANGE(""1F5N2lheBqU_ssv2fEg7XSiyl0_Jtf24RQubw3IWp7fc"",""'LC-2 BOM'!C2:AF1000""),AB$1,FALSE)"),"#N/A")</f>
        <v>#N/A</v>
      </c>
      <c r="AC369" s="40" t="str">
        <f ca="1">IFERROR(__xludf.DUMMYFUNCTION("VLOOKUP($D89,IMPORTRANGE(""1F5N2lheBqU_ssv2fEg7XSiyl0_Jtf24RQubw3IWp7fc"",""'LC-2 BOM'!C2:AF1000""),AB$1,FALSE)"),"#N/A")</f>
        <v>#N/A</v>
      </c>
      <c r="AD369" s="40" t="str">
        <f ca="1">IFERROR(__xludf.DUMMYFUNCTION("VLOOKUP($D89,IMPORTRANGE(""1F5N2lheBqU_ssv2fEg7XSiyl0_Jtf24RQubw3IWp7fc"",""'LC-2 BOM'!C2:AF1000""),AB$1,FALSE)"),"#N/A")</f>
        <v>#N/A</v>
      </c>
      <c r="AE369" s="40" t="str">
        <f ca="1">IFERROR(__xludf.DUMMYFUNCTION("VLOOKUP($D89,IMPORTRANGE(""1F5N2lheBqU_ssv2fEg7XSiyl0_Jtf24RQubw3IWp7fc"",""'LC-2 BOM'!C2:AF1000""),AB$1,FALSE)"),"#N/A")</f>
        <v>#N/A</v>
      </c>
      <c r="AF369" s="40" t="str">
        <f ca="1">IFERROR(__xludf.DUMMYFUNCTION("VLOOKUP($D89,IMPORTRANGE(""1F5N2lheBqU_ssv2fEg7XSiyl0_Jtf24RQubw3IWp7fc"",""'LC-2 BOM'!C2:AF1000""),AB$1,FALSE)"),"#N/A")</f>
        <v>#N/A</v>
      </c>
      <c r="AG369" s="40" t="str">
        <f ca="1">IFERROR(__xludf.DUMMYFUNCTION("VLOOKUP($D89,IMPORTRANGE(""1F5N2lheBqU_ssv2fEg7XSiyl0_Jtf24RQubw3IWp7fc"",""'LC-2 BOM'!C2:AF1000""),AB$1,FALSE)"),"#N/A")</f>
        <v>#N/A</v>
      </c>
      <c r="AH369" s="40" t="str">
        <f ca="1">IFERROR(__xludf.DUMMYFUNCTION("VLOOKUP($D89,IMPORTRANGE(""1F5N2lheBqU_ssv2fEg7XSiyl0_Jtf24RQubw3IWp7fc"",""'LC-2 BOM'!C2:AF1000""),AB$1,FALSE)"),"#N/A")</f>
        <v>#N/A</v>
      </c>
      <c r="AI369" s="40" t="str">
        <f ca="1">IFERROR(__xludf.DUMMYFUNCTION("VLOOKUP($D89,IMPORTRANGE(""1F5N2lheBqU_ssv2fEg7XSiyl0_Jtf24RQubw3IWp7fc"",""'LC-2 BOM'!C2:AF1000""),AB$1,FALSE)"),"#N/A")</f>
        <v>#N/A</v>
      </c>
      <c r="AJ369" s="40" t="str">
        <f ca="1">IFERROR(__xludf.DUMMYFUNCTION("VLOOKUP($D89,IMPORTRANGE(""1F5N2lheBqU_ssv2fEg7XSiyl0_Jtf24RQubw3IWp7fc"",""'LC-2 BOM'!C2:AF1000""),AB$1,FALSE)"),"#N/A")</f>
        <v>#N/A</v>
      </c>
      <c r="AK369" s="40" t="str">
        <f ca="1">IFERROR(__xludf.DUMMYFUNCTION("VLOOKUP($D89,IMPORTRANGE(""1F5N2lheBqU_ssv2fEg7XSiyl0_Jtf24RQubw3IWp7fc"",""'LC-2 BOM'!C2:AF1000""),AB$1,FALSE)"),"#N/A")</f>
        <v>#N/A</v>
      </c>
      <c r="AL369" s="40" t="str">
        <f ca="1">IFERROR(__xludf.DUMMYFUNCTION("VLOOKUP($D89,IMPORTRANGE(""1F5N2lheBqU_ssv2fEg7XSiyl0_Jtf24RQubw3IWp7fc"",""'LC-2 BOM'!C2:AF1000""),AB$1,FALSE)"),"#N/A")</f>
        <v>#N/A</v>
      </c>
      <c r="AM369" s="40" t="str">
        <f ca="1">IFERROR(__xludf.DUMMYFUNCTION("VLOOKUP($D89,IMPORTRANGE(""1F5N2lheBqU_ssv2fEg7XSiyl0_Jtf24RQubw3IWp7fc"",""'LC-2 BOM'!C2:AF1000""),AB$1,FALSE)"),"#N/A")</f>
        <v>#N/A</v>
      </c>
      <c r="AN369" s="40" t="str">
        <f ca="1">IFERROR(__xludf.DUMMYFUNCTION("VLOOKUP($D89,IMPORTRANGE(""1F5N2lheBqU_ssv2fEg7XSiyl0_Jtf24RQubw3IWp7fc"",""'LC-2 BOM'!C2:AF1000""),AB$1,FALSE)"),"#N/A")</f>
        <v>#N/A</v>
      </c>
      <c r="AO369" s="40" t="str">
        <f ca="1">IFERROR(__xludf.DUMMYFUNCTION("VLOOKUP($D89,IMPORTRANGE(""1F5N2lheBqU_ssv2fEg7XSiyl0_Jtf24RQubw3IWp7fc"",""'LC-2 BOM'!C2:AF1000""),AB$1,FALSE)"),"#N/A")</f>
        <v>#N/A</v>
      </c>
      <c r="AP369" s="40" t="str">
        <f ca="1">IFERROR(__xludf.DUMMYFUNCTION("VLOOKUP($D89,IMPORTRANGE(""1F5N2lheBqU_ssv2fEg7XSiyl0_Jtf24RQubw3IWp7fc"",""'LC-2 BOM'!C2:AF1000""),AB$1,FALSE)"),"#N/A")</f>
        <v>#N/A</v>
      </c>
      <c r="AQ369" s="40" t="str">
        <f ca="1">IFERROR(__xludf.DUMMYFUNCTION("VLOOKUP($D89,IMPORTRANGE(""1F5N2lheBqU_ssv2fEg7XSiyl0_Jtf24RQubw3IWp7fc"",""'LC-2 BOM'!C2:AF1000""),AB$1,FALSE)"),"#N/A")</f>
        <v>#N/A</v>
      </c>
      <c r="AR369" s="40" t="str">
        <f ca="1">IFERROR(__xludf.DUMMYFUNCTION("VLOOKUP($D89,IMPORTRANGE(""1F5N2lheBqU_ssv2fEg7XSiyl0_Jtf24RQubw3IWp7fc"",""'LC-2 BOM'!C2:AF1000""),AB$1,FALSE)"),"#N/A")</f>
        <v>#N/A</v>
      </c>
      <c r="AS369" s="40" t="str">
        <f ca="1">IFERROR(__xludf.DUMMYFUNCTION("VLOOKUP($D89,IMPORTRANGE(""1F5N2lheBqU_ssv2fEg7XSiyl0_Jtf24RQubw3IWp7fc"",""'LC-2 BOM'!C2:AF1000""),AB$1,FALSE)"),"#N/A")</f>
        <v>#N/A</v>
      </c>
      <c r="AT369" s="40" t="str">
        <f ca="1">IFERROR(__xludf.DUMMYFUNCTION("VLOOKUP($D89,IMPORTRANGE(""1F5N2lheBqU_ssv2fEg7XSiyl0_Jtf24RQubw3IWp7fc"",""'LC-2 BOM'!C2:AF1000""),AB$1,FALSE)"),"#N/A")</f>
        <v>#N/A</v>
      </c>
      <c r="AU369" s="40" t="str">
        <f ca="1">IFERROR(__xludf.DUMMYFUNCTION("VLOOKUP($D89,IMPORTRANGE(""1F5N2lheBqU_ssv2fEg7XSiyl0_Jtf24RQubw3IWp7fc"",""'LC-2 BOM'!C2:AF1000""),AB$1,FALSE)"),"#N/A")</f>
        <v>#N/A</v>
      </c>
      <c r="AV369" s="40" t="str">
        <f ca="1">IFERROR(__xludf.DUMMYFUNCTION("VLOOKUP($D89,IMPORTRANGE(""1F5N2lheBqU_ssv2fEg7XSiyl0_Jtf24RQubw3IWp7fc"",""'LC-2 BOM'!C2:AF1000""),AB$1,FALSE)"),"#N/A")</f>
        <v>#N/A</v>
      </c>
      <c r="AW369" s="40" t="str">
        <f ca="1">IFERROR(__xludf.DUMMYFUNCTION("VLOOKUP($D89,IMPORTRANGE(""1F5N2lheBqU_ssv2fEg7XSiyl0_Jtf24RQubw3IWp7fc"",""'LC-2 BOM'!C2:AF1000""),AB$1,FALSE)"),"#N/A")</f>
        <v>#N/A</v>
      </c>
      <c r="AX369" s="40" t="str">
        <f ca="1">IFERROR(__xludf.DUMMYFUNCTION("VLOOKUP($D89,IMPORTRANGE(""1F5N2lheBqU_ssv2fEg7XSiyl0_Jtf24RQubw3IWp7fc"",""'LC-2 BOM'!C2:AF1000""),AB$1,FALSE)"),"#N/A")</f>
        <v>#N/A</v>
      </c>
      <c r="AY369" s="40" t="str">
        <f ca="1">IFERROR(__xludf.DUMMYFUNCTION("VLOOKUP($D89,IMPORTRANGE(""1F5N2lheBqU_ssv2fEg7XSiyl0_Jtf24RQubw3IWp7fc"",""'LC-2 BOM'!C2:AF1000""),AB$1,FALSE)"),"#N/A")</f>
        <v>#N/A</v>
      </c>
      <c r="AZ369" s="40" t="str">
        <f ca="1">IFERROR(__xludf.DUMMYFUNCTION("VLOOKUP($D89,IMPORTRANGE(""1F5N2lheBqU_ssv2fEg7XSiyl0_Jtf24RQubw3IWp7fc"",""'LC-2 BOM'!C2:AF1000""),AB$1,FALSE)"),"#N/A")</f>
        <v>#N/A</v>
      </c>
      <c r="BA369" s="40" t="str">
        <f ca="1">IFERROR(__xludf.DUMMYFUNCTION("VLOOKUP($D89,IMPORTRANGE(""1F5N2lheBqU_ssv2fEg7XSiyl0_Jtf24RQubw3IWp7fc"",""'LC-2 BOM'!C2:AF1000""),AB$1,FALSE)"),"#N/A")</f>
        <v>#N/A</v>
      </c>
    </row>
    <row r="370" spans="1:53" ht="14.25">
      <c r="A370" s="119" t="str">
        <f>CONCATENATE(VLOOKUP(E370,Systems,2,FALSE),"-",VLOOKUP(F370,Subsystems,2,FALSE),"-",VLOOKUP(G370,Components,2,FALSE),"-",VLOOKUP(R370,Metrics,2,FALSE),"-",B370)</f>
        <v>ASP--AxCt-ST-7</v>
      </c>
      <c r="B370" s="100">
        <v>7</v>
      </c>
      <c r="C370" s="99" t="s">
        <v>919</v>
      </c>
      <c r="D370" s="99" t="s">
        <v>920</v>
      </c>
      <c r="E370" s="99" t="s">
        <v>921</v>
      </c>
      <c r="F370" s="99" t="s">
        <v>922</v>
      </c>
      <c r="G370" s="99" t="s">
        <v>923</v>
      </c>
      <c r="H370" s="99" t="s">
        <v>89</v>
      </c>
      <c r="I370" s="99" t="str">
        <f>VLOOKUP(L370,InterfaceCards,2,FALSE)</f>
        <v>N1</v>
      </c>
      <c r="J370" s="39" t="str">
        <f>VLOOKUP(I370,'REF - Interface Cards'!$F$2:$G$11,2,FALSE)</f>
        <v>CB2</v>
      </c>
      <c r="K370" s="267">
        <f>VLOOKUP(L370,InterfaceCards,3,FALSE)</f>
        <v>1</v>
      </c>
      <c r="L370" s="99" t="s">
        <v>728</v>
      </c>
      <c r="M370" s="99">
        <v>13</v>
      </c>
      <c r="N370" s="96">
        <v>10</v>
      </c>
      <c r="O370" s="99" t="s">
        <v>247</v>
      </c>
      <c r="P370" s="99" t="s">
        <v>313</v>
      </c>
      <c r="Q370" s="99" t="s">
        <v>924</v>
      </c>
      <c r="R370" s="100" t="s">
        <v>925</v>
      </c>
      <c r="S370" s="99" t="s">
        <v>96</v>
      </c>
      <c r="T370" s="100"/>
      <c r="U370" s="205"/>
      <c r="V370" s="205" t="b">
        <v>0</v>
      </c>
      <c r="W370" s="115" t="str">
        <f>CONCATENATE(L370,":",N370)</f>
        <v>DI1:10</v>
      </c>
      <c r="X370" s="40" t="str">
        <f ca="1">IFERROR(__xludf.DUMMYFUNCTION("VLOOKUP($D119,IMPORTRANGE(""1F5N2lheBqU_ssv2fEg7XSiyl0_Jtf24RQubw3IWp7fc"",""'LC-2 BOM'!C2:AF1000""),X$1,FALSE)"),"05C360")</f>
        <v>05C360</v>
      </c>
      <c r="Y370" s="40" t="str">
        <f ca="1">IFERROR(__xludf.DUMMYFUNCTION("VLOOKUP($D320,IMPORTRANGE(""1F5N2lheBqU_ssv2fEg7XSiyl0_Jtf24RQubw3IWp7fc"",""'LC-2 BOM'!C2:AF900""),Y$1,FALSE)"),"#N/A")</f>
        <v>#N/A</v>
      </c>
      <c r="Z370" s="40" t="str">
        <f ca="1">IFERROR(__xludf.DUMMYFUNCTION("VLOOKUP($D320,IMPORTRANGE(""1F5N2lheBqU_ssv2fEg7XSiyl0_Jtf24RQubw3IWp7fc"",""'LC-2 BOM'!C2:AF900""),Y$1,FALSE)"),"#N/A")</f>
        <v>#N/A</v>
      </c>
      <c r="AA370" s="40" t="str">
        <f ca="1">IFERROR(__xludf.DUMMYFUNCTION("VLOOKUP($D320,IMPORTRANGE(""1F5N2lheBqU_ssv2fEg7XSiyl0_Jtf24RQubw3IWp7fc"",""'LC-2 BOM'!C2:AF900""),Y$1,FALSE)"),"#N/A")</f>
        <v>#N/A</v>
      </c>
      <c r="AB370" s="40" t="str">
        <f ca="1">IFERROR(__xludf.DUMMYFUNCTION("VLOOKUP($D320,IMPORTRANGE(""1F5N2lheBqU_ssv2fEg7XSiyl0_Jtf24RQubw3IWp7fc"",""'LC-2 BOM'!C2:AF1000""),AB$1,FALSE)"),"#N/A")</f>
        <v>#N/A</v>
      </c>
      <c r="AC370" s="40" t="str">
        <f ca="1">IFERROR(__xludf.DUMMYFUNCTION("VLOOKUP($D320,IMPORTRANGE(""1F5N2lheBqU_ssv2fEg7XSiyl0_Jtf24RQubw3IWp7fc"",""'LC-2 BOM'!C2:AF1000""),AB$1,FALSE)"),"#N/A")</f>
        <v>#N/A</v>
      </c>
      <c r="AD370" s="40" t="str">
        <f ca="1">IFERROR(__xludf.DUMMYFUNCTION("VLOOKUP($D320,IMPORTRANGE(""1F5N2lheBqU_ssv2fEg7XSiyl0_Jtf24RQubw3IWp7fc"",""'LC-2 BOM'!C2:AF1000""),AB$1,FALSE)"),"#N/A")</f>
        <v>#N/A</v>
      </c>
      <c r="AE370" s="40" t="str">
        <f ca="1">IFERROR(__xludf.DUMMYFUNCTION("VLOOKUP($D320,IMPORTRANGE(""1F5N2lheBqU_ssv2fEg7XSiyl0_Jtf24RQubw3IWp7fc"",""'LC-2 BOM'!C2:AF1000""),AB$1,FALSE)"),"#N/A")</f>
        <v>#N/A</v>
      </c>
      <c r="AF370" s="40" t="str">
        <f ca="1">IFERROR(__xludf.DUMMYFUNCTION("VLOOKUP($D320,IMPORTRANGE(""1F5N2lheBqU_ssv2fEg7XSiyl0_Jtf24RQubw3IWp7fc"",""'LC-2 BOM'!C2:AF1000""),AB$1,FALSE)"),"#N/A")</f>
        <v>#N/A</v>
      </c>
      <c r="AG370" s="40" t="str">
        <f ca="1">IFERROR(__xludf.DUMMYFUNCTION("VLOOKUP($D320,IMPORTRANGE(""1F5N2lheBqU_ssv2fEg7XSiyl0_Jtf24RQubw3IWp7fc"",""'LC-2 BOM'!C2:AF1000""),AB$1,FALSE)"),"#N/A")</f>
        <v>#N/A</v>
      </c>
      <c r="AH370" s="40" t="str">
        <f ca="1">IFERROR(__xludf.DUMMYFUNCTION("VLOOKUP($D320,IMPORTRANGE(""1F5N2lheBqU_ssv2fEg7XSiyl0_Jtf24RQubw3IWp7fc"",""'LC-2 BOM'!C2:AF1000""),AB$1,FALSE)"),"#N/A")</f>
        <v>#N/A</v>
      </c>
      <c r="AI370" s="40" t="str">
        <f ca="1">IFERROR(__xludf.DUMMYFUNCTION("VLOOKUP($D320,IMPORTRANGE(""1F5N2lheBqU_ssv2fEg7XSiyl0_Jtf24RQubw3IWp7fc"",""'LC-2 BOM'!C2:AF1000""),AB$1,FALSE)"),"#N/A")</f>
        <v>#N/A</v>
      </c>
      <c r="AJ370" s="40" t="str">
        <f ca="1">IFERROR(__xludf.DUMMYFUNCTION("VLOOKUP($D320,IMPORTRANGE(""1F5N2lheBqU_ssv2fEg7XSiyl0_Jtf24RQubw3IWp7fc"",""'LC-2 BOM'!C2:AF1000""),AB$1,FALSE)"),"#N/A")</f>
        <v>#N/A</v>
      </c>
      <c r="AK370" s="40" t="str">
        <f ca="1">IFERROR(__xludf.DUMMYFUNCTION("VLOOKUP($D320,IMPORTRANGE(""1F5N2lheBqU_ssv2fEg7XSiyl0_Jtf24RQubw3IWp7fc"",""'LC-2 BOM'!C2:AF1000""),AB$1,FALSE)"),"#N/A")</f>
        <v>#N/A</v>
      </c>
      <c r="AL370" s="40" t="str">
        <f ca="1">IFERROR(__xludf.DUMMYFUNCTION("VLOOKUP($D320,IMPORTRANGE(""1F5N2lheBqU_ssv2fEg7XSiyl0_Jtf24RQubw3IWp7fc"",""'LC-2 BOM'!C2:AF1000""),AB$1,FALSE)"),"#N/A")</f>
        <v>#N/A</v>
      </c>
      <c r="AM370" s="40" t="str">
        <f ca="1">IFERROR(__xludf.DUMMYFUNCTION("VLOOKUP($D320,IMPORTRANGE(""1F5N2lheBqU_ssv2fEg7XSiyl0_Jtf24RQubw3IWp7fc"",""'LC-2 BOM'!C2:AF1000""),AB$1,FALSE)"),"#N/A")</f>
        <v>#N/A</v>
      </c>
      <c r="AN370" s="40" t="str">
        <f ca="1">IFERROR(__xludf.DUMMYFUNCTION("VLOOKUP($D320,IMPORTRANGE(""1F5N2lheBqU_ssv2fEg7XSiyl0_Jtf24RQubw3IWp7fc"",""'LC-2 BOM'!C2:AF1000""),AB$1,FALSE)"),"#N/A")</f>
        <v>#N/A</v>
      </c>
      <c r="AO370" s="40" t="str">
        <f ca="1">IFERROR(__xludf.DUMMYFUNCTION("VLOOKUP($D320,IMPORTRANGE(""1F5N2lheBqU_ssv2fEg7XSiyl0_Jtf24RQubw3IWp7fc"",""'LC-2 BOM'!C2:AF1000""),AB$1,FALSE)"),"#N/A")</f>
        <v>#N/A</v>
      </c>
      <c r="AP370" s="40" t="str">
        <f ca="1">IFERROR(__xludf.DUMMYFUNCTION("VLOOKUP($D320,IMPORTRANGE(""1F5N2lheBqU_ssv2fEg7XSiyl0_Jtf24RQubw3IWp7fc"",""'LC-2 BOM'!C2:AF1000""),AB$1,FALSE)"),"#N/A")</f>
        <v>#N/A</v>
      </c>
      <c r="AQ370" s="40" t="str">
        <f ca="1">IFERROR(__xludf.DUMMYFUNCTION("VLOOKUP($D320,IMPORTRANGE(""1F5N2lheBqU_ssv2fEg7XSiyl0_Jtf24RQubw3IWp7fc"",""'LC-2 BOM'!C2:AF1000""),AB$1,FALSE)"),"#N/A")</f>
        <v>#N/A</v>
      </c>
      <c r="AR370" s="40" t="str">
        <f ca="1">IFERROR(__xludf.DUMMYFUNCTION("VLOOKUP($D320,IMPORTRANGE(""1F5N2lheBqU_ssv2fEg7XSiyl0_Jtf24RQubw3IWp7fc"",""'LC-2 BOM'!C2:AF1000""),AB$1,FALSE)"),"#N/A")</f>
        <v>#N/A</v>
      </c>
      <c r="AS370" s="40" t="str">
        <f ca="1">IFERROR(__xludf.DUMMYFUNCTION("VLOOKUP($D320,IMPORTRANGE(""1F5N2lheBqU_ssv2fEg7XSiyl0_Jtf24RQubw3IWp7fc"",""'LC-2 BOM'!C2:AF1000""),AB$1,FALSE)"),"#N/A")</f>
        <v>#N/A</v>
      </c>
      <c r="AT370" s="40" t="str">
        <f ca="1">IFERROR(__xludf.DUMMYFUNCTION("VLOOKUP($D320,IMPORTRANGE(""1F5N2lheBqU_ssv2fEg7XSiyl0_Jtf24RQubw3IWp7fc"",""'LC-2 BOM'!C2:AF1000""),AB$1,FALSE)"),"#N/A")</f>
        <v>#N/A</v>
      </c>
      <c r="AU370" s="40" t="str">
        <f ca="1">IFERROR(__xludf.DUMMYFUNCTION("VLOOKUP($D320,IMPORTRANGE(""1F5N2lheBqU_ssv2fEg7XSiyl0_Jtf24RQubw3IWp7fc"",""'LC-2 BOM'!C2:AF1000""),AB$1,FALSE)"),"#N/A")</f>
        <v>#N/A</v>
      </c>
      <c r="AV370" s="40" t="str">
        <f ca="1">IFERROR(__xludf.DUMMYFUNCTION("VLOOKUP($D320,IMPORTRANGE(""1F5N2lheBqU_ssv2fEg7XSiyl0_Jtf24RQubw3IWp7fc"",""'LC-2 BOM'!C2:AF1000""),AB$1,FALSE)"),"#N/A")</f>
        <v>#N/A</v>
      </c>
      <c r="AW370" s="40" t="str">
        <f ca="1">IFERROR(__xludf.DUMMYFUNCTION("VLOOKUP($D320,IMPORTRANGE(""1F5N2lheBqU_ssv2fEg7XSiyl0_Jtf24RQubw3IWp7fc"",""'LC-2 BOM'!C2:AF1000""),AB$1,FALSE)"),"#N/A")</f>
        <v>#N/A</v>
      </c>
      <c r="AX370" s="40" t="str">
        <f ca="1">IFERROR(__xludf.DUMMYFUNCTION("VLOOKUP($D320,IMPORTRANGE(""1F5N2lheBqU_ssv2fEg7XSiyl0_Jtf24RQubw3IWp7fc"",""'LC-2 BOM'!C2:AF1000""),AB$1,FALSE)"),"#N/A")</f>
        <v>#N/A</v>
      </c>
      <c r="AY370" s="40" t="str">
        <f ca="1">IFERROR(__xludf.DUMMYFUNCTION("VLOOKUP($D320,IMPORTRANGE(""1F5N2lheBqU_ssv2fEg7XSiyl0_Jtf24RQubw3IWp7fc"",""'LC-2 BOM'!C2:AF1000""),AB$1,FALSE)"),"#N/A")</f>
        <v>#N/A</v>
      </c>
      <c r="AZ370" s="40" t="str">
        <f ca="1">IFERROR(__xludf.DUMMYFUNCTION("VLOOKUP($D320,IMPORTRANGE(""1F5N2lheBqU_ssv2fEg7XSiyl0_Jtf24RQubw3IWp7fc"",""'LC-2 BOM'!C2:AF1000""),AB$1,FALSE)"),"#N/A")</f>
        <v>#N/A</v>
      </c>
      <c r="BA370" s="40" t="str">
        <f ca="1">IFERROR(__xludf.DUMMYFUNCTION("VLOOKUP($D320,IMPORTRANGE(""1F5N2lheBqU_ssv2fEg7XSiyl0_Jtf24RQubw3IWp7fc"",""'LC-2 BOM'!C2:AF1000""),AB$1,FALSE)"),"#N/A")</f>
        <v>#N/A</v>
      </c>
    </row>
    <row r="371" spans="1:53" ht="14.25">
      <c r="A371" s="119" t="str">
        <f>CONCATENATE(VLOOKUP(E371,Systems,2,FALSE),"-",VLOOKUP(F371,Subsystems,2,FALSE),"-",VLOOKUP(G371,Components,2,FALSE),"-",VLOOKUP(R371,Metrics,2,FALSE),"-",B371)</f>
        <v>ASP--AxCt-ST-12</v>
      </c>
      <c r="B371" s="100">
        <v>12</v>
      </c>
      <c r="C371" s="99" t="s">
        <v>926</v>
      </c>
      <c r="D371" s="99" t="s">
        <v>927</v>
      </c>
      <c r="E371" s="99" t="s">
        <v>921</v>
      </c>
      <c r="F371" s="99" t="s">
        <v>922</v>
      </c>
      <c r="G371" s="99" t="s">
        <v>923</v>
      </c>
      <c r="H371" s="99" t="s">
        <v>89</v>
      </c>
      <c r="I371" s="99" t="str">
        <f>VLOOKUP(L371,InterfaceCards,2,FALSE)</f>
        <v>N1</v>
      </c>
      <c r="J371" s="39" t="str">
        <f>VLOOKUP(I371,'REF - Interface Cards'!$F$2:$G$11,2,FALSE)</f>
        <v>CB2</v>
      </c>
      <c r="K371" s="267">
        <f>VLOOKUP(L371,InterfaceCards,3,FALSE)</f>
        <v>1</v>
      </c>
      <c r="L371" s="99" t="s">
        <v>728</v>
      </c>
      <c r="M371" s="99">
        <v>20</v>
      </c>
      <c r="N371" s="96">
        <v>16</v>
      </c>
      <c r="O371" s="99" t="s">
        <v>247</v>
      </c>
      <c r="P371" s="99" t="s">
        <v>313</v>
      </c>
      <c r="Q371" s="99" t="s">
        <v>924</v>
      </c>
      <c r="R371" s="100" t="s">
        <v>925</v>
      </c>
      <c r="S371" s="99" t="s">
        <v>96</v>
      </c>
      <c r="T371" s="100"/>
      <c r="U371" s="205"/>
      <c r="V371" s="205" t="b">
        <v>0</v>
      </c>
      <c r="W371" s="115" t="str">
        <f>CONCATENATE(L371,":",N371)</f>
        <v>DI1:16</v>
      </c>
      <c r="X371" s="40" t="str">
        <f ca="1">IFERROR(__xludf.DUMMYFUNCTION("VLOOKUP($D119,IMPORTRANGE(""1F5N2lheBqU_ssv2fEg7XSiyl0_Jtf24RQubw3IWp7fc"",""'LC-2 BOM'!C2:AF1000""),X$1,FALSE)"),"05C360")</f>
        <v>05C360</v>
      </c>
      <c r="Y371" s="40" t="str">
        <f ca="1">IFERROR(__xludf.DUMMYFUNCTION("VLOOKUP($D326,IMPORTRANGE(""1zGeY54V42y3h6ga3LEauokEcjIAfHuNXKCYKLfLWtMI"",""'LC-2 BOM'!C2:AF900""),Y$1,FALSE)"),"#N/A")</f>
        <v>#N/A</v>
      </c>
      <c r="Z371" s="40" t="str">
        <f ca="1">IFERROR(__xludf.DUMMYFUNCTION("VLOOKUP($D326,IMPORTRANGE(""1zGeY54V42y3h6ga3LEauokEcjIAfHuNXKCYKLfLWtMI"",""'LC-2 BOM'!C2:AF900""),Y$1,FALSE)"),"#N/A")</f>
        <v>#N/A</v>
      </c>
      <c r="AA371" s="40" t="str">
        <f ca="1">IFERROR(__xludf.DUMMYFUNCTION("VLOOKUP($D326,IMPORTRANGE(""1zGeY54V42y3h6ga3LEauokEcjIAfHuNXKCYKLfLWtMI"",""'LC-2 BOM'!C2:AF900""),Y$1,FALSE)"),"#N/A")</f>
        <v>#N/A</v>
      </c>
      <c r="AB371" s="40" t="str">
        <f ca="1">IFERROR(__xludf.DUMMYFUNCTION("VLOOKUP($D326,IMPORTRANGE(""1F5N2lheBqU_ssv2fEg7XSiyl0_Jtf24RQubw3IWp7fc"",""'LC-2 BOM'!C2:AF1000""),AB$1,FALSE)"),"#N/A")</f>
        <v>#N/A</v>
      </c>
      <c r="AC371" s="40" t="str">
        <f ca="1">IFERROR(__xludf.DUMMYFUNCTION("VLOOKUP($D326,IMPORTRANGE(""1F5N2lheBqU_ssv2fEg7XSiyl0_Jtf24RQubw3IWp7fc"",""'LC-2 BOM'!C2:AF1000""),AB$1,FALSE)"),"#N/A")</f>
        <v>#N/A</v>
      </c>
      <c r="AD371" s="40" t="str">
        <f ca="1">IFERROR(__xludf.DUMMYFUNCTION("VLOOKUP($D326,IMPORTRANGE(""1F5N2lheBqU_ssv2fEg7XSiyl0_Jtf24RQubw3IWp7fc"",""'LC-2 BOM'!C2:AF1000""),AB$1,FALSE)"),"#N/A")</f>
        <v>#N/A</v>
      </c>
      <c r="AE371" s="40" t="str">
        <f ca="1">IFERROR(__xludf.DUMMYFUNCTION("VLOOKUP($D326,IMPORTRANGE(""1F5N2lheBqU_ssv2fEg7XSiyl0_Jtf24RQubw3IWp7fc"",""'LC-2 BOM'!C2:AF1000""),AB$1,FALSE)"),"#N/A")</f>
        <v>#N/A</v>
      </c>
      <c r="AF371" s="40" t="str">
        <f ca="1">IFERROR(__xludf.DUMMYFUNCTION("VLOOKUP($D326,IMPORTRANGE(""1F5N2lheBqU_ssv2fEg7XSiyl0_Jtf24RQubw3IWp7fc"",""'LC-2 BOM'!C2:AF1000""),AB$1,FALSE)"),"#N/A")</f>
        <v>#N/A</v>
      </c>
      <c r="AG371" s="40" t="str">
        <f ca="1">IFERROR(__xludf.DUMMYFUNCTION("VLOOKUP($D326,IMPORTRANGE(""1F5N2lheBqU_ssv2fEg7XSiyl0_Jtf24RQubw3IWp7fc"",""'LC-2 BOM'!C2:AF1000""),AB$1,FALSE)"),"#N/A")</f>
        <v>#N/A</v>
      </c>
      <c r="AH371" s="40" t="str">
        <f ca="1">IFERROR(__xludf.DUMMYFUNCTION("VLOOKUP($D326,IMPORTRANGE(""1F5N2lheBqU_ssv2fEg7XSiyl0_Jtf24RQubw3IWp7fc"",""'LC-2 BOM'!C2:AF1000""),AB$1,FALSE)"),"#N/A")</f>
        <v>#N/A</v>
      </c>
      <c r="AI371" s="40" t="str">
        <f ca="1">IFERROR(__xludf.DUMMYFUNCTION("VLOOKUP($D326,IMPORTRANGE(""1F5N2lheBqU_ssv2fEg7XSiyl0_Jtf24RQubw3IWp7fc"",""'LC-2 BOM'!C2:AF1000""),AB$1,FALSE)"),"#N/A")</f>
        <v>#N/A</v>
      </c>
      <c r="AJ371" s="40" t="str">
        <f ca="1">IFERROR(__xludf.DUMMYFUNCTION("VLOOKUP($D326,IMPORTRANGE(""1F5N2lheBqU_ssv2fEg7XSiyl0_Jtf24RQubw3IWp7fc"",""'LC-2 BOM'!C2:AF1000""),AB$1,FALSE)"),"#N/A")</f>
        <v>#N/A</v>
      </c>
      <c r="AK371" s="40" t="str">
        <f ca="1">IFERROR(__xludf.DUMMYFUNCTION("VLOOKUP($D326,IMPORTRANGE(""1F5N2lheBqU_ssv2fEg7XSiyl0_Jtf24RQubw3IWp7fc"",""'LC-2 BOM'!C2:AF1000""),AB$1,FALSE)"),"#N/A")</f>
        <v>#N/A</v>
      </c>
      <c r="AL371" s="40" t="str">
        <f ca="1">IFERROR(__xludf.DUMMYFUNCTION("VLOOKUP($D326,IMPORTRANGE(""1F5N2lheBqU_ssv2fEg7XSiyl0_Jtf24RQubw3IWp7fc"",""'LC-2 BOM'!C2:AF1000""),AB$1,FALSE)"),"#N/A")</f>
        <v>#N/A</v>
      </c>
      <c r="AM371" s="40" t="str">
        <f ca="1">IFERROR(__xludf.DUMMYFUNCTION("VLOOKUP($D326,IMPORTRANGE(""1F5N2lheBqU_ssv2fEg7XSiyl0_Jtf24RQubw3IWp7fc"",""'LC-2 BOM'!C2:AF1000""),AB$1,FALSE)"),"#N/A")</f>
        <v>#N/A</v>
      </c>
      <c r="AN371" s="40" t="str">
        <f ca="1">IFERROR(__xludf.DUMMYFUNCTION("VLOOKUP($D326,IMPORTRANGE(""1F5N2lheBqU_ssv2fEg7XSiyl0_Jtf24RQubw3IWp7fc"",""'LC-2 BOM'!C2:AF1000""),AB$1,FALSE)"),"#N/A")</f>
        <v>#N/A</v>
      </c>
      <c r="AO371" s="40" t="str">
        <f ca="1">IFERROR(__xludf.DUMMYFUNCTION("VLOOKUP($D326,IMPORTRANGE(""1F5N2lheBqU_ssv2fEg7XSiyl0_Jtf24RQubw3IWp7fc"",""'LC-2 BOM'!C2:AF1000""),AB$1,FALSE)"),"#N/A")</f>
        <v>#N/A</v>
      </c>
      <c r="AP371" s="40" t="str">
        <f ca="1">IFERROR(__xludf.DUMMYFUNCTION("VLOOKUP($D326,IMPORTRANGE(""1F5N2lheBqU_ssv2fEg7XSiyl0_Jtf24RQubw3IWp7fc"",""'LC-2 BOM'!C2:AF1000""),AB$1,FALSE)"),"#N/A")</f>
        <v>#N/A</v>
      </c>
      <c r="AQ371" s="40" t="str">
        <f ca="1">IFERROR(__xludf.DUMMYFUNCTION("VLOOKUP($D326,IMPORTRANGE(""1F5N2lheBqU_ssv2fEg7XSiyl0_Jtf24RQubw3IWp7fc"",""'LC-2 BOM'!C2:AF1000""),AB$1,FALSE)"),"#N/A")</f>
        <v>#N/A</v>
      </c>
      <c r="AR371" s="40" t="str">
        <f ca="1">IFERROR(__xludf.DUMMYFUNCTION("VLOOKUP($D326,IMPORTRANGE(""1F5N2lheBqU_ssv2fEg7XSiyl0_Jtf24RQubw3IWp7fc"",""'LC-2 BOM'!C2:AF1000""),AB$1,FALSE)"),"#N/A")</f>
        <v>#N/A</v>
      </c>
      <c r="AS371" s="40" t="str">
        <f ca="1">IFERROR(__xludf.DUMMYFUNCTION("VLOOKUP($D326,IMPORTRANGE(""1F5N2lheBqU_ssv2fEg7XSiyl0_Jtf24RQubw3IWp7fc"",""'LC-2 BOM'!C2:AF1000""),AB$1,FALSE)"),"#N/A")</f>
        <v>#N/A</v>
      </c>
      <c r="AT371" s="40" t="str">
        <f ca="1">IFERROR(__xludf.DUMMYFUNCTION("VLOOKUP($D326,IMPORTRANGE(""1F5N2lheBqU_ssv2fEg7XSiyl0_Jtf24RQubw3IWp7fc"",""'LC-2 BOM'!C2:AF1000""),AB$1,FALSE)"),"#N/A")</f>
        <v>#N/A</v>
      </c>
      <c r="AU371" s="40" t="str">
        <f ca="1">IFERROR(__xludf.DUMMYFUNCTION("VLOOKUP($D326,IMPORTRANGE(""1F5N2lheBqU_ssv2fEg7XSiyl0_Jtf24RQubw3IWp7fc"",""'LC-2 BOM'!C2:AF1000""),AB$1,FALSE)"),"#N/A")</f>
        <v>#N/A</v>
      </c>
      <c r="AV371" s="40" t="str">
        <f ca="1">IFERROR(__xludf.DUMMYFUNCTION("VLOOKUP($D326,IMPORTRANGE(""1F5N2lheBqU_ssv2fEg7XSiyl0_Jtf24RQubw3IWp7fc"",""'LC-2 BOM'!C2:AF1000""),AB$1,FALSE)"),"#N/A")</f>
        <v>#N/A</v>
      </c>
      <c r="AW371" s="40" t="str">
        <f ca="1">IFERROR(__xludf.DUMMYFUNCTION("VLOOKUP($D326,IMPORTRANGE(""1F5N2lheBqU_ssv2fEg7XSiyl0_Jtf24RQubw3IWp7fc"",""'LC-2 BOM'!C2:AF1000""),AB$1,FALSE)"),"#N/A")</f>
        <v>#N/A</v>
      </c>
      <c r="AX371" s="40" t="str">
        <f ca="1">IFERROR(__xludf.DUMMYFUNCTION("VLOOKUP($D326,IMPORTRANGE(""1F5N2lheBqU_ssv2fEg7XSiyl0_Jtf24RQubw3IWp7fc"",""'LC-2 BOM'!C2:AF1000""),AB$1,FALSE)"),"#N/A")</f>
        <v>#N/A</v>
      </c>
      <c r="AY371" s="40" t="str">
        <f ca="1">IFERROR(__xludf.DUMMYFUNCTION("VLOOKUP($D326,IMPORTRANGE(""1F5N2lheBqU_ssv2fEg7XSiyl0_Jtf24RQubw3IWp7fc"",""'LC-2 BOM'!C2:AF1000""),AB$1,FALSE)"),"#N/A")</f>
        <v>#N/A</v>
      </c>
      <c r="AZ371" s="40" t="str">
        <f ca="1">IFERROR(__xludf.DUMMYFUNCTION("VLOOKUP($D326,IMPORTRANGE(""1F5N2lheBqU_ssv2fEg7XSiyl0_Jtf24RQubw3IWp7fc"",""'LC-2 BOM'!C2:AF1000""),AB$1,FALSE)"),"#N/A")</f>
        <v>#N/A</v>
      </c>
      <c r="BA371" s="40" t="str">
        <f ca="1">IFERROR(__xludf.DUMMYFUNCTION("VLOOKUP($D326,IMPORTRANGE(""1F5N2lheBqU_ssv2fEg7XSiyl0_Jtf24RQubw3IWp7fc"",""'LC-2 BOM'!C2:AF1000""),AB$1,FALSE)"),"#N/A")</f>
        <v>#N/A</v>
      </c>
    </row>
    <row r="372" spans="1:53" ht="14.25">
      <c r="A372" s="119" t="str">
        <f>CONCATENATE(VLOOKUP(E372,Systems,2,FALSE),"-",VLOOKUP(F372,Subsystems,2,FALSE),"-",VLOOKUP(G372,Components,2,FALSE),"-",VLOOKUP(R372,Metrics,2,FALSE),"-",B372)</f>
        <v>HVAC-AUX-RTD-Ts-114</v>
      </c>
      <c r="B372" s="100">
        <v>114</v>
      </c>
      <c r="C372" s="99" t="s">
        <v>928</v>
      </c>
      <c r="D372" s="168" t="s">
        <v>929</v>
      </c>
      <c r="E372" s="99" t="s">
        <v>431</v>
      </c>
      <c r="F372" s="99" t="s">
        <v>836</v>
      </c>
      <c r="G372" s="99" t="s">
        <v>81</v>
      </c>
      <c r="H372" s="99" t="s">
        <v>348</v>
      </c>
      <c r="I372" s="100" t="str">
        <f>VLOOKUP(L372,InterfaceCards,2,FALSE)</f>
        <v>N1</v>
      </c>
      <c r="J372" s="39" t="str">
        <f>VLOOKUP(I372,'REF - Interface Cards'!$F$2:$G$11,2,FALSE)</f>
        <v>CB2</v>
      </c>
      <c r="K372" s="267">
        <f>VLOOKUP(L372,InterfaceCards,3,FALSE)</f>
        <v>4</v>
      </c>
      <c r="L372" s="99" t="s">
        <v>462</v>
      </c>
      <c r="M372" s="99" t="s">
        <v>364</v>
      </c>
      <c r="N372" s="96" t="s">
        <v>365</v>
      </c>
      <c r="O372" s="100" t="s">
        <v>247</v>
      </c>
      <c r="P372" s="205"/>
      <c r="Q372" s="99" t="s">
        <v>454</v>
      </c>
      <c r="R372" s="268" t="s">
        <v>352</v>
      </c>
      <c r="S372" s="119" t="s">
        <v>353</v>
      </c>
      <c r="T372" s="100"/>
      <c r="U372" s="205"/>
      <c r="V372" s="205" t="b">
        <v>0</v>
      </c>
      <c r="W372" s="115" t="str">
        <f>CONCATENATE(L372,":",N372)</f>
        <v>RTD1:EX2+,RTD2+,RTD2-,COM2</v>
      </c>
      <c r="X372" s="40" t="str">
        <f ca="1">IFERROR(__xludf.DUMMYFUNCTION("VLOOKUP($D119,IMPORTRANGE(""1F5N2lheBqU_ssv2fEg7XSiyl0_Jtf24RQubw3IWp7fc"",""'LC-2 BOM'!C2:AF1000""),X$1,FALSE)"),"05C360")</f>
        <v>05C360</v>
      </c>
      <c r="Y372" s="40" t="str">
        <f ca="1">IFERROR(__xludf.DUMMYFUNCTION("VLOOKUP($D379,IMPORTRANGE(""1F5N2lheBqU_ssv2fEg7XSiyl0_Jtf24RQubw3IWp7fc"",""'LC-2 BOM'!C2:AF900""),Y$1,FALSE)"),"#N/A")</f>
        <v>#N/A</v>
      </c>
      <c r="Z372" s="40" t="str">
        <f ca="1">IFERROR(__xludf.DUMMYFUNCTION("VLOOKUP($D379,IMPORTRANGE(""1F5N2lheBqU_ssv2fEg7XSiyl0_Jtf24RQubw3IWp7fc"",""'LC-2 BOM'!C2:AF900""),Y$1,FALSE)"),"#N/A")</f>
        <v>#N/A</v>
      </c>
      <c r="AA372" s="40" t="str">
        <f ca="1">IFERROR(__xludf.DUMMYFUNCTION("VLOOKUP($D379,IMPORTRANGE(""1F5N2lheBqU_ssv2fEg7XSiyl0_Jtf24RQubw3IWp7fc"",""'LC-2 BOM'!C2:AF900""),Y$1,FALSE)"),"#N/A")</f>
        <v>#N/A</v>
      </c>
      <c r="AB372" s="40" t="str">
        <f ca="1">IFERROR(__xludf.DUMMYFUNCTION("VLOOKUP($D379,IMPORTRANGE(""1F5N2lheBqU_ssv2fEg7XSiyl0_Jtf24RQubw3IWp7fc"",""'LC-2 BOM'!C2:AF1000""),AB$1,FALSE)"),"#N/A")</f>
        <v>#N/A</v>
      </c>
      <c r="AC372" s="40" t="str">
        <f ca="1">IFERROR(__xludf.DUMMYFUNCTION("VLOOKUP($D379,IMPORTRANGE(""1F5N2lheBqU_ssv2fEg7XSiyl0_Jtf24RQubw3IWp7fc"",""'LC-2 BOM'!C2:AF1000""),AB$1,FALSE)"),"#N/A")</f>
        <v>#N/A</v>
      </c>
      <c r="AD372" s="40" t="str">
        <f ca="1">IFERROR(__xludf.DUMMYFUNCTION("VLOOKUP($D379,IMPORTRANGE(""1F5N2lheBqU_ssv2fEg7XSiyl0_Jtf24RQubw3IWp7fc"",""'LC-2 BOM'!C2:AF1000""),AB$1,FALSE)"),"#N/A")</f>
        <v>#N/A</v>
      </c>
      <c r="AE372" s="40" t="str">
        <f ca="1">IFERROR(__xludf.DUMMYFUNCTION("VLOOKUP($D379,IMPORTRANGE(""1F5N2lheBqU_ssv2fEg7XSiyl0_Jtf24RQubw3IWp7fc"",""'LC-2 BOM'!C2:AF1000""),AB$1,FALSE)"),"#N/A")</f>
        <v>#N/A</v>
      </c>
      <c r="AF372" s="40" t="str">
        <f ca="1">IFERROR(__xludf.DUMMYFUNCTION("VLOOKUP($D379,IMPORTRANGE(""1F5N2lheBqU_ssv2fEg7XSiyl0_Jtf24RQubw3IWp7fc"",""'LC-2 BOM'!C2:AF1000""),AB$1,FALSE)"),"#N/A")</f>
        <v>#N/A</v>
      </c>
      <c r="AG372" s="40" t="str">
        <f ca="1">IFERROR(__xludf.DUMMYFUNCTION("VLOOKUP($D379,IMPORTRANGE(""1F5N2lheBqU_ssv2fEg7XSiyl0_Jtf24RQubw3IWp7fc"",""'LC-2 BOM'!C2:AF1000""),AB$1,FALSE)"),"#N/A")</f>
        <v>#N/A</v>
      </c>
      <c r="AH372" s="40" t="str">
        <f ca="1">IFERROR(__xludf.DUMMYFUNCTION("VLOOKUP($D379,IMPORTRANGE(""1F5N2lheBqU_ssv2fEg7XSiyl0_Jtf24RQubw3IWp7fc"",""'LC-2 BOM'!C2:AF1000""),AB$1,FALSE)"),"#N/A")</f>
        <v>#N/A</v>
      </c>
      <c r="AI372" s="40" t="str">
        <f ca="1">IFERROR(__xludf.DUMMYFUNCTION("VLOOKUP($D379,IMPORTRANGE(""1F5N2lheBqU_ssv2fEg7XSiyl0_Jtf24RQubw3IWp7fc"",""'LC-2 BOM'!C2:AF1000""),AB$1,FALSE)"),"#N/A")</f>
        <v>#N/A</v>
      </c>
      <c r="AJ372" s="40" t="str">
        <f ca="1">IFERROR(__xludf.DUMMYFUNCTION("VLOOKUP($D379,IMPORTRANGE(""1F5N2lheBqU_ssv2fEg7XSiyl0_Jtf24RQubw3IWp7fc"",""'LC-2 BOM'!C2:AF1000""),AB$1,FALSE)"),"#N/A")</f>
        <v>#N/A</v>
      </c>
      <c r="AK372" s="40" t="str">
        <f ca="1">IFERROR(__xludf.DUMMYFUNCTION("VLOOKUP($D379,IMPORTRANGE(""1F5N2lheBqU_ssv2fEg7XSiyl0_Jtf24RQubw3IWp7fc"",""'LC-2 BOM'!C2:AF1000""),AB$1,FALSE)"),"#N/A")</f>
        <v>#N/A</v>
      </c>
      <c r="AL372" s="40" t="str">
        <f ca="1">IFERROR(__xludf.DUMMYFUNCTION("VLOOKUP($D379,IMPORTRANGE(""1F5N2lheBqU_ssv2fEg7XSiyl0_Jtf24RQubw3IWp7fc"",""'LC-2 BOM'!C2:AF1000""),AB$1,FALSE)"),"#N/A")</f>
        <v>#N/A</v>
      </c>
      <c r="AM372" s="40" t="str">
        <f ca="1">IFERROR(__xludf.DUMMYFUNCTION("VLOOKUP($D379,IMPORTRANGE(""1F5N2lheBqU_ssv2fEg7XSiyl0_Jtf24RQubw3IWp7fc"",""'LC-2 BOM'!C2:AF1000""),AB$1,FALSE)"),"#N/A")</f>
        <v>#N/A</v>
      </c>
      <c r="AN372" s="40" t="str">
        <f ca="1">IFERROR(__xludf.DUMMYFUNCTION("VLOOKUP($D379,IMPORTRANGE(""1F5N2lheBqU_ssv2fEg7XSiyl0_Jtf24RQubw3IWp7fc"",""'LC-2 BOM'!C2:AF1000""),AB$1,FALSE)"),"#N/A")</f>
        <v>#N/A</v>
      </c>
      <c r="AO372" s="40" t="str">
        <f ca="1">IFERROR(__xludf.DUMMYFUNCTION("VLOOKUP($D379,IMPORTRANGE(""1F5N2lheBqU_ssv2fEg7XSiyl0_Jtf24RQubw3IWp7fc"",""'LC-2 BOM'!C2:AF1000""),AB$1,FALSE)"),"#N/A")</f>
        <v>#N/A</v>
      </c>
      <c r="AP372" s="40" t="str">
        <f ca="1">IFERROR(__xludf.DUMMYFUNCTION("VLOOKUP($D379,IMPORTRANGE(""1F5N2lheBqU_ssv2fEg7XSiyl0_Jtf24RQubw3IWp7fc"",""'LC-2 BOM'!C2:AF1000""),AB$1,FALSE)"),"#N/A")</f>
        <v>#N/A</v>
      </c>
      <c r="AQ372" s="40" t="str">
        <f ca="1">IFERROR(__xludf.DUMMYFUNCTION("VLOOKUP($D379,IMPORTRANGE(""1F5N2lheBqU_ssv2fEg7XSiyl0_Jtf24RQubw3IWp7fc"",""'LC-2 BOM'!C2:AF1000""),AB$1,FALSE)"),"#N/A")</f>
        <v>#N/A</v>
      </c>
      <c r="AR372" s="40" t="str">
        <f ca="1">IFERROR(__xludf.DUMMYFUNCTION("VLOOKUP($D379,IMPORTRANGE(""1F5N2lheBqU_ssv2fEg7XSiyl0_Jtf24RQubw3IWp7fc"",""'LC-2 BOM'!C2:AF1000""),AB$1,FALSE)"),"#N/A")</f>
        <v>#N/A</v>
      </c>
      <c r="AS372" s="40" t="str">
        <f ca="1">IFERROR(__xludf.DUMMYFUNCTION("VLOOKUP($D379,IMPORTRANGE(""1F5N2lheBqU_ssv2fEg7XSiyl0_Jtf24RQubw3IWp7fc"",""'LC-2 BOM'!C2:AF1000""),AB$1,FALSE)"),"#N/A")</f>
        <v>#N/A</v>
      </c>
      <c r="AT372" s="40" t="str">
        <f ca="1">IFERROR(__xludf.DUMMYFUNCTION("VLOOKUP($D379,IMPORTRANGE(""1F5N2lheBqU_ssv2fEg7XSiyl0_Jtf24RQubw3IWp7fc"",""'LC-2 BOM'!C2:AF1000""),AB$1,FALSE)"),"#N/A")</f>
        <v>#N/A</v>
      </c>
      <c r="AU372" s="40" t="str">
        <f ca="1">IFERROR(__xludf.DUMMYFUNCTION("VLOOKUP($D379,IMPORTRANGE(""1F5N2lheBqU_ssv2fEg7XSiyl0_Jtf24RQubw3IWp7fc"",""'LC-2 BOM'!C2:AF1000""),AB$1,FALSE)"),"#N/A")</f>
        <v>#N/A</v>
      </c>
      <c r="AV372" s="40" t="str">
        <f ca="1">IFERROR(__xludf.DUMMYFUNCTION("VLOOKUP($D379,IMPORTRANGE(""1F5N2lheBqU_ssv2fEg7XSiyl0_Jtf24RQubw3IWp7fc"",""'LC-2 BOM'!C2:AF1000""),AB$1,FALSE)"),"#N/A")</f>
        <v>#N/A</v>
      </c>
      <c r="AW372" s="40" t="str">
        <f ca="1">IFERROR(__xludf.DUMMYFUNCTION("VLOOKUP($D379,IMPORTRANGE(""1F5N2lheBqU_ssv2fEg7XSiyl0_Jtf24RQubw3IWp7fc"",""'LC-2 BOM'!C2:AF1000""),AB$1,FALSE)"),"#N/A")</f>
        <v>#N/A</v>
      </c>
      <c r="AX372" s="40" t="str">
        <f ca="1">IFERROR(__xludf.DUMMYFUNCTION("VLOOKUP($D379,IMPORTRANGE(""1F5N2lheBqU_ssv2fEg7XSiyl0_Jtf24RQubw3IWp7fc"",""'LC-2 BOM'!C2:AF1000""),AB$1,FALSE)"),"#N/A")</f>
        <v>#N/A</v>
      </c>
      <c r="AY372" s="40" t="str">
        <f ca="1">IFERROR(__xludf.DUMMYFUNCTION("VLOOKUP($D379,IMPORTRANGE(""1F5N2lheBqU_ssv2fEg7XSiyl0_Jtf24RQubw3IWp7fc"",""'LC-2 BOM'!C2:AF1000""),AB$1,FALSE)"),"#N/A")</f>
        <v>#N/A</v>
      </c>
      <c r="AZ372" s="40" t="str">
        <f ca="1">IFERROR(__xludf.DUMMYFUNCTION("VLOOKUP($D379,IMPORTRANGE(""1F5N2lheBqU_ssv2fEg7XSiyl0_Jtf24RQubw3IWp7fc"",""'LC-2 BOM'!C2:AF1000""),AB$1,FALSE)"),"#N/A")</f>
        <v>#N/A</v>
      </c>
      <c r="BA372" s="40" t="str">
        <f ca="1">IFERROR(__xludf.DUMMYFUNCTION("VLOOKUP($D379,IMPORTRANGE(""1F5N2lheBqU_ssv2fEg7XSiyl0_Jtf24RQubw3IWp7fc"",""'LC-2 BOM'!C2:AF1000""),AB$1,FALSE)"),"#N/A")</f>
        <v>#N/A</v>
      </c>
    </row>
    <row r="373" spans="1:53" ht="14.25">
      <c r="A373" s="119" t="str">
        <f>CONCATENATE(VLOOKUP(E373,Systems,2,FALSE),"-",VLOOKUP(F373,Subsystems,2,FALSE),"-",VLOOKUP(G373,Components,2,FALSE),"-",VLOOKUP(R373,Metrics,2,FALSE),"-",B373)</f>
        <v>HVAC-FAR-HTR-ST-495</v>
      </c>
      <c r="B373" s="100">
        <v>495</v>
      </c>
      <c r="C373" s="165" t="s">
        <v>930</v>
      </c>
      <c r="D373" s="104" t="s">
        <v>931</v>
      </c>
      <c r="E373" s="99" t="s">
        <v>431</v>
      </c>
      <c r="F373" s="99" t="s">
        <v>432</v>
      </c>
      <c r="G373" s="99" t="s">
        <v>877</v>
      </c>
      <c r="H373" s="99" t="s">
        <v>102</v>
      </c>
      <c r="I373" s="100" t="str">
        <f>VLOOKUP(L373,InterfaceCards,2,FALSE)</f>
        <v>N5</v>
      </c>
      <c r="J373" s="39" t="str">
        <f>VLOOKUP(I373,'REF - Interface Cards'!$F$2:$G$11,2,FALSE)</f>
        <v>CB6</v>
      </c>
      <c r="K373" s="267">
        <f>VLOOKUP(L373,InterfaceCards,3,FALSE)</f>
        <v>1</v>
      </c>
      <c r="L373" s="99" t="s">
        <v>568</v>
      </c>
      <c r="M373" s="110">
        <v>31</v>
      </c>
      <c r="N373" s="200">
        <v>25</v>
      </c>
      <c r="O373" s="99" t="s">
        <v>334</v>
      </c>
      <c r="P373" s="99" t="s">
        <v>334</v>
      </c>
      <c r="Q373" s="99" t="s">
        <v>878</v>
      </c>
      <c r="R373" s="119" t="s">
        <v>925</v>
      </c>
      <c r="S373" s="119" t="s">
        <v>96</v>
      </c>
      <c r="T373" s="100"/>
      <c r="U373" s="205"/>
      <c r="V373" s="205" t="b">
        <v>0</v>
      </c>
      <c r="W373" s="115" t="str">
        <f>CONCATENATE(L373,":",N373)</f>
        <v>DO5:25</v>
      </c>
      <c r="X373" s="40" t="str">
        <f ca="1">IFERROR(__xludf.DUMMYFUNCTION("VLOOKUP($D475,IMPORTRANGE(""1F5N2lheBqU_ssv2fEg7XSiyl0_Jtf24RQubw3IWp7fc"",""'LC-2 BOM'!C2:AF1000""),X$1,FALSE)"),"04C706")</f>
        <v>04C706</v>
      </c>
      <c r="Y373" s="40" t="str">
        <f ca="1">IFERROR(__xludf.DUMMYFUNCTION("VLOOKUP($D607,IMPORTRANGE(""1zGeY54V42y3h6ga3LEauokEcjIAfHuNXKCYKLfLWtMI"",""'LC-2 BOM'!C2:AF900""),Y$1,FALSE)"),"#N/A")</f>
        <v>#N/A</v>
      </c>
      <c r="Z373" s="40" t="str">
        <f ca="1">IFERROR(__xludf.DUMMYFUNCTION("VLOOKUP($D607,IMPORTRANGE(""1zGeY54V42y3h6ga3LEauokEcjIAfHuNXKCYKLfLWtMI"",""'LC-2 BOM'!C2:AF900""),Y$1,FALSE)"),"#N/A")</f>
        <v>#N/A</v>
      </c>
      <c r="AA373" s="40" t="str">
        <f ca="1">IFERROR(__xludf.DUMMYFUNCTION("VLOOKUP($D607,IMPORTRANGE(""1zGeY54V42y3h6ga3LEauokEcjIAfHuNXKCYKLfLWtMI"",""'LC-2 BOM'!C2:AF900""),Y$1,FALSE)"),"#N/A")</f>
        <v>#N/A</v>
      </c>
      <c r="AB373" s="40" t="str">
        <f ca="1">IFERROR(__xludf.DUMMYFUNCTION("VLOOKUP($D607,IMPORTRANGE(""1F5N2lheBqU_ssv2fEg7XSiyl0_Jtf24RQubw3IWp7fc"",""'LC-2 BOM'!C2:AF1000""),AB$1,FALSE)"),"#N/A")</f>
        <v>#N/A</v>
      </c>
      <c r="AC373" s="40" t="str">
        <f ca="1">IFERROR(__xludf.DUMMYFUNCTION("VLOOKUP($D607,IMPORTRANGE(""1F5N2lheBqU_ssv2fEg7XSiyl0_Jtf24RQubw3IWp7fc"",""'LC-2 BOM'!C2:AF1000""),AB$1,FALSE)"),"#N/A")</f>
        <v>#N/A</v>
      </c>
      <c r="AD373" s="40" t="str">
        <f ca="1">IFERROR(__xludf.DUMMYFUNCTION("VLOOKUP($D607,IMPORTRANGE(""1F5N2lheBqU_ssv2fEg7XSiyl0_Jtf24RQubw3IWp7fc"",""'LC-2 BOM'!C2:AF1000""),AB$1,FALSE)"),"#N/A")</f>
        <v>#N/A</v>
      </c>
      <c r="AE373" s="40" t="str">
        <f ca="1">IFERROR(__xludf.DUMMYFUNCTION("VLOOKUP($D607,IMPORTRANGE(""1F5N2lheBqU_ssv2fEg7XSiyl0_Jtf24RQubw3IWp7fc"",""'LC-2 BOM'!C2:AF1000""),AB$1,FALSE)"),"#N/A")</f>
        <v>#N/A</v>
      </c>
      <c r="AF373" s="40" t="str">
        <f ca="1">IFERROR(__xludf.DUMMYFUNCTION("VLOOKUP($D607,IMPORTRANGE(""1F5N2lheBqU_ssv2fEg7XSiyl0_Jtf24RQubw3IWp7fc"",""'LC-2 BOM'!C2:AF1000""),AB$1,FALSE)"),"#N/A")</f>
        <v>#N/A</v>
      </c>
      <c r="AG373" s="40" t="str">
        <f ca="1">IFERROR(__xludf.DUMMYFUNCTION("VLOOKUP($D607,IMPORTRANGE(""1F5N2lheBqU_ssv2fEg7XSiyl0_Jtf24RQubw3IWp7fc"",""'LC-2 BOM'!C2:AF1000""),AB$1,FALSE)"),"#N/A")</f>
        <v>#N/A</v>
      </c>
      <c r="AH373" s="40" t="str">
        <f ca="1">IFERROR(__xludf.DUMMYFUNCTION("VLOOKUP($D607,IMPORTRANGE(""1F5N2lheBqU_ssv2fEg7XSiyl0_Jtf24RQubw3IWp7fc"",""'LC-2 BOM'!C2:AF1000""),AB$1,FALSE)"),"#N/A")</f>
        <v>#N/A</v>
      </c>
      <c r="AI373" s="40" t="str">
        <f ca="1">IFERROR(__xludf.DUMMYFUNCTION("VLOOKUP($D607,IMPORTRANGE(""1F5N2lheBqU_ssv2fEg7XSiyl0_Jtf24RQubw3IWp7fc"",""'LC-2 BOM'!C2:AF1000""),AB$1,FALSE)"),"#N/A")</f>
        <v>#N/A</v>
      </c>
      <c r="AJ373" s="40" t="str">
        <f ca="1">IFERROR(__xludf.DUMMYFUNCTION("VLOOKUP($D607,IMPORTRANGE(""1F5N2lheBqU_ssv2fEg7XSiyl0_Jtf24RQubw3IWp7fc"",""'LC-2 BOM'!C2:AF1000""),AB$1,FALSE)"),"#N/A")</f>
        <v>#N/A</v>
      </c>
      <c r="AK373" s="40" t="str">
        <f ca="1">IFERROR(__xludf.DUMMYFUNCTION("VLOOKUP($D607,IMPORTRANGE(""1F5N2lheBqU_ssv2fEg7XSiyl0_Jtf24RQubw3IWp7fc"",""'LC-2 BOM'!C2:AF1000""),AB$1,FALSE)"),"#N/A")</f>
        <v>#N/A</v>
      </c>
      <c r="AL373" s="40" t="str">
        <f ca="1">IFERROR(__xludf.DUMMYFUNCTION("VLOOKUP($D607,IMPORTRANGE(""1F5N2lheBqU_ssv2fEg7XSiyl0_Jtf24RQubw3IWp7fc"",""'LC-2 BOM'!C2:AF1000""),AB$1,FALSE)"),"#N/A")</f>
        <v>#N/A</v>
      </c>
      <c r="AM373" s="40" t="str">
        <f ca="1">IFERROR(__xludf.DUMMYFUNCTION("VLOOKUP($D607,IMPORTRANGE(""1F5N2lheBqU_ssv2fEg7XSiyl0_Jtf24RQubw3IWp7fc"",""'LC-2 BOM'!C2:AF1000""),AB$1,FALSE)"),"#N/A")</f>
        <v>#N/A</v>
      </c>
      <c r="AN373" s="40" t="str">
        <f ca="1">IFERROR(__xludf.DUMMYFUNCTION("VLOOKUP($D607,IMPORTRANGE(""1F5N2lheBqU_ssv2fEg7XSiyl0_Jtf24RQubw3IWp7fc"",""'LC-2 BOM'!C2:AF1000""),AB$1,FALSE)"),"#N/A")</f>
        <v>#N/A</v>
      </c>
      <c r="AO373" s="40" t="str">
        <f ca="1">IFERROR(__xludf.DUMMYFUNCTION("VLOOKUP($D607,IMPORTRANGE(""1F5N2lheBqU_ssv2fEg7XSiyl0_Jtf24RQubw3IWp7fc"",""'LC-2 BOM'!C2:AF1000""),AB$1,FALSE)"),"#N/A")</f>
        <v>#N/A</v>
      </c>
      <c r="AP373" s="40" t="str">
        <f ca="1">IFERROR(__xludf.DUMMYFUNCTION("VLOOKUP($D607,IMPORTRANGE(""1F5N2lheBqU_ssv2fEg7XSiyl0_Jtf24RQubw3IWp7fc"",""'LC-2 BOM'!C2:AF1000""),AB$1,FALSE)"),"#N/A")</f>
        <v>#N/A</v>
      </c>
      <c r="AQ373" s="40" t="str">
        <f ca="1">IFERROR(__xludf.DUMMYFUNCTION("VLOOKUP($D607,IMPORTRANGE(""1F5N2lheBqU_ssv2fEg7XSiyl0_Jtf24RQubw3IWp7fc"",""'LC-2 BOM'!C2:AF1000""),AB$1,FALSE)"),"#N/A")</f>
        <v>#N/A</v>
      </c>
      <c r="AR373" s="40" t="str">
        <f ca="1">IFERROR(__xludf.DUMMYFUNCTION("VLOOKUP($D607,IMPORTRANGE(""1F5N2lheBqU_ssv2fEg7XSiyl0_Jtf24RQubw3IWp7fc"",""'LC-2 BOM'!C2:AF1000""),AB$1,FALSE)"),"#N/A")</f>
        <v>#N/A</v>
      </c>
      <c r="AS373" s="40" t="str">
        <f ca="1">IFERROR(__xludf.DUMMYFUNCTION("VLOOKUP($D607,IMPORTRANGE(""1F5N2lheBqU_ssv2fEg7XSiyl0_Jtf24RQubw3IWp7fc"",""'LC-2 BOM'!C2:AF1000""),AB$1,FALSE)"),"#N/A")</f>
        <v>#N/A</v>
      </c>
      <c r="AT373" s="40" t="str">
        <f ca="1">IFERROR(__xludf.DUMMYFUNCTION("VLOOKUP($D607,IMPORTRANGE(""1F5N2lheBqU_ssv2fEg7XSiyl0_Jtf24RQubw3IWp7fc"",""'LC-2 BOM'!C2:AF1000""),AB$1,FALSE)"),"#N/A")</f>
        <v>#N/A</v>
      </c>
      <c r="AU373" s="40" t="str">
        <f ca="1">IFERROR(__xludf.DUMMYFUNCTION("VLOOKUP($D607,IMPORTRANGE(""1F5N2lheBqU_ssv2fEg7XSiyl0_Jtf24RQubw3IWp7fc"",""'LC-2 BOM'!C2:AF1000""),AB$1,FALSE)"),"#N/A")</f>
        <v>#N/A</v>
      </c>
      <c r="AV373" s="40" t="str">
        <f ca="1">IFERROR(__xludf.DUMMYFUNCTION("VLOOKUP($D607,IMPORTRANGE(""1F5N2lheBqU_ssv2fEg7XSiyl0_Jtf24RQubw3IWp7fc"",""'LC-2 BOM'!C2:AF1000""),AB$1,FALSE)"),"#N/A")</f>
        <v>#N/A</v>
      </c>
      <c r="AW373" s="40" t="str">
        <f ca="1">IFERROR(__xludf.DUMMYFUNCTION("VLOOKUP($D607,IMPORTRANGE(""1F5N2lheBqU_ssv2fEg7XSiyl0_Jtf24RQubw3IWp7fc"",""'LC-2 BOM'!C2:AF1000""),AB$1,FALSE)"),"#N/A")</f>
        <v>#N/A</v>
      </c>
      <c r="AX373" s="40" t="str">
        <f ca="1">IFERROR(__xludf.DUMMYFUNCTION("VLOOKUP($D607,IMPORTRANGE(""1F5N2lheBqU_ssv2fEg7XSiyl0_Jtf24RQubw3IWp7fc"",""'LC-2 BOM'!C2:AF1000""),AB$1,FALSE)"),"#N/A")</f>
        <v>#N/A</v>
      </c>
      <c r="AY373" s="40" t="str">
        <f ca="1">IFERROR(__xludf.DUMMYFUNCTION("VLOOKUP($D607,IMPORTRANGE(""1F5N2lheBqU_ssv2fEg7XSiyl0_Jtf24RQubw3IWp7fc"",""'LC-2 BOM'!C2:AF1000""),AB$1,FALSE)"),"#N/A")</f>
        <v>#N/A</v>
      </c>
      <c r="AZ373" s="40" t="str">
        <f ca="1">IFERROR(__xludf.DUMMYFUNCTION("VLOOKUP($D607,IMPORTRANGE(""1F5N2lheBqU_ssv2fEg7XSiyl0_Jtf24RQubw3IWp7fc"",""'LC-2 BOM'!C2:AF1000""),AB$1,FALSE)"),"#N/A")</f>
        <v>#N/A</v>
      </c>
      <c r="BA373" s="40" t="str">
        <f ca="1">IFERROR(__xludf.DUMMYFUNCTION("VLOOKUP($D607,IMPORTRANGE(""1F5N2lheBqU_ssv2fEg7XSiyl0_Jtf24RQubw3IWp7fc"",""'LC-2 BOM'!C2:AF1000""),AB$1,FALSE)"),"#N/A")</f>
        <v>#N/A</v>
      </c>
    </row>
    <row r="374" spans="1:53" ht="14.25">
      <c r="A374" s="119" t="str">
        <f>CONCATENATE(VLOOKUP(E374,Systems,2,FALSE),"-",VLOOKUP(F374,Subsystems,2,FALSE),"-",VLOOKUP(G374,Components,2,FALSE),"-",VLOOKUP(R374,Metrics,2,FALSE),"-",B374)</f>
        <v>HVAC-FAR-HTR-ST-496</v>
      </c>
      <c r="B374" s="100">
        <v>496</v>
      </c>
      <c r="C374" s="119" t="s">
        <v>932</v>
      </c>
      <c r="D374" s="168" t="s">
        <v>933</v>
      </c>
      <c r="E374" s="99" t="s">
        <v>431</v>
      </c>
      <c r="F374" s="99" t="s">
        <v>432</v>
      </c>
      <c r="G374" s="99" t="s">
        <v>877</v>
      </c>
      <c r="H374" s="99" t="s">
        <v>152</v>
      </c>
      <c r="I374" s="100" t="str">
        <f>VLOOKUP(L374,InterfaceCards,2,FALSE)</f>
        <v>N5</v>
      </c>
      <c r="J374" s="39" t="str">
        <f>VLOOKUP(I374,'REF - Interface Cards'!$F$2:$G$11,2,FALSE)</f>
        <v>CB6</v>
      </c>
      <c r="K374" s="267">
        <f>VLOOKUP(L374,InterfaceCards,3,FALSE)</f>
        <v>5</v>
      </c>
      <c r="L374" s="99" t="s">
        <v>821</v>
      </c>
      <c r="M374" s="110">
        <v>12</v>
      </c>
      <c r="N374" s="200" t="s">
        <v>123</v>
      </c>
      <c r="O374" s="99" t="s">
        <v>334</v>
      </c>
      <c r="P374" s="99" t="s">
        <v>334</v>
      </c>
      <c r="Q374" s="205"/>
      <c r="R374" s="119" t="s">
        <v>925</v>
      </c>
      <c r="S374" s="119"/>
      <c r="T374" s="100"/>
      <c r="U374" s="205"/>
      <c r="V374" s="205" t="b">
        <v>0</v>
      </c>
      <c r="W374" s="115" t="str">
        <f>CONCATENATE(L374,":",N374)</f>
        <v>AO4:06</v>
      </c>
      <c r="X374" s="40" t="str">
        <f ca="1">IFERROR(__xludf.DUMMYFUNCTION("VLOOKUP($D475,IMPORTRANGE(""1F5N2lheBqU_ssv2fEg7XSiyl0_Jtf24RQubw3IWp7fc"",""'LC-2 BOM'!C2:AF1000""),X$1,FALSE)"),"04C706")</f>
        <v>04C706</v>
      </c>
      <c r="Y374" s="40" t="str">
        <f ca="1">IFERROR(__xludf.DUMMYFUNCTION("VLOOKUP($D657,IMPORTRANGE(""1F5N2lheBqU_ssv2fEg7XSiyl0_Jtf24RQubw3IWp7fc"",""'LC-2 BOM'!C2:AF900""),Y$1,FALSE)"),"#N/A")</f>
        <v>#N/A</v>
      </c>
      <c r="Z374" s="40" t="str">
        <f ca="1">IFERROR(__xludf.DUMMYFUNCTION("VLOOKUP($D657,IMPORTRANGE(""1F5N2lheBqU_ssv2fEg7XSiyl0_Jtf24RQubw3IWp7fc"",""'LC-2 BOM'!C2:AF900""),Y$1,FALSE)"),"#N/A")</f>
        <v>#N/A</v>
      </c>
      <c r="AA374" s="40" t="str">
        <f ca="1">IFERROR(__xludf.DUMMYFUNCTION("VLOOKUP($D657,IMPORTRANGE(""1F5N2lheBqU_ssv2fEg7XSiyl0_Jtf24RQubw3IWp7fc"",""'LC-2 BOM'!C2:AF900""),Y$1,FALSE)"),"#N/A")</f>
        <v>#N/A</v>
      </c>
      <c r="AB374" s="40" t="str">
        <f ca="1">IFERROR(__xludf.DUMMYFUNCTION("VLOOKUP($D657,IMPORTRANGE(""1F5N2lheBqU_ssv2fEg7XSiyl0_Jtf24RQubw3IWp7fc"",""'LC-2 BOM'!C2:AF1000""),AB$1,FALSE)"),"#N/A")</f>
        <v>#N/A</v>
      </c>
      <c r="AC374" s="40" t="str">
        <f ca="1">IFERROR(__xludf.DUMMYFUNCTION("VLOOKUP($D657,IMPORTRANGE(""1F5N2lheBqU_ssv2fEg7XSiyl0_Jtf24RQubw3IWp7fc"",""'LC-2 BOM'!C2:AF1000""),AB$1,FALSE)"),"#N/A")</f>
        <v>#N/A</v>
      </c>
      <c r="AD374" s="40" t="str">
        <f ca="1">IFERROR(__xludf.DUMMYFUNCTION("VLOOKUP($D657,IMPORTRANGE(""1F5N2lheBqU_ssv2fEg7XSiyl0_Jtf24RQubw3IWp7fc"",""'LC-2 BOM'!C2:AF1000""),AB$1,FALSE)"),"#N/A")</f>
        <v>#N/A</v>
      </c>
      <c r="AE374" s="40" t="str">
        <f ca="1">IFERROR(__xludf.DUMMYFUNCTION("VLOOKUP($D657,IMPORTRANGE(""1F5N2lheBqU_ssv2fEg7XSiyl0_Jtf24RQubw3IWp7fc"",""'LC-2 BOM'!C2:AF1000""),AB$1,FALSE)"),"#N/A")</f>
        <v>#N/A</v>
      </c>
      <c r="AF374" s="40" t="str">
        <f ca="1">IFERROR(__xludf.DUMMYFUNCTION("VLOOKUP($D657,IMPORTRANGE(""1F5N2lheBqU_ssv2fEg7XSiyl0_Jtf24RQubw3IWp7fc"",""'LC-2 BOM'!C2:AF1000""),AB$1,FALSE)"),"#N/A")</f>
        <v>#N/A</v>
      </c>
      <c r="AG374" s="40" t="str">
        <f ca="1">IFERROR(__xludf.DUMMYFUNCTION("VLOOKUP($D657,IMPORTRANGE(""1F5N2lheBqU_ssv2fEg7XSiyl0_Jtf24RQubw3IWp7fc"",""'LC-2 BOM'!C2:AF1000""),AB$1,FALSE)"),"#N/A")</f>
        <v>#N/A</v>
      </c>
      <c r="AH374" s="40" t="str">
        <f ca="1">IFERROR(__xludf.DUMMYFUNCTION("VLOOKUP($D657,IMPORTRANGE(""1F5N2lheBqU_ssv2fEg7XSiyl0_Jtf24RQubw3IWp7fc"",""'LC-2 BOM'!C2:AF1000""),AB$1,FALSE)"),"#N/A")</f>
        <v>#N/A</v>
      </c>
      <c r="AI374" s="40" t="str">
        <f ca="1">IFERROR(__xludf.DUMMYFUNCTION("VLOOKUP($D657,IMPORTRANGE(""1F5N2lheBqU_ssv2fEg7XSiyl0_Jtf24RQubw3IWp7fc"",""'LC-2 BOM'!C2:AF1000""),AB$1,FALSE)"),"#N/A")</f>
        <v>#N/A</v>
      </c>
      <c r="AJ374" s="40" t="str">
        <f ca="1">IFERROR(__xludf.DUMMYFUNCTION("VLOOKUP($D657,IMPORTRANGE(""1F5N2lheBqU_ssv2fEg7XSiyl0_Jtf24RQubw3IWp7fc"",""'LC-2 BOM'!C2:AF1000""),AB$1,FALSE)"),"#N/A")</f>
        <v>#N/A</v>
      </c>
      <c r="AK374" s="40" t="str">
        <f ca="1">IFERROR(__xludf.DUMMYFUNCTION("VLOOKUP($D657,IMPORTRANGE(""1F5N2lheBqU_ssv2fEg7XSiyl0_Jtf24RQubw3IWp7fc"",""'LC-2 BOM'!C2:AF1000""),AB$1,FALSE)"),"#N/A")</f>
        <v>#N/A</v>
      </c>
      <c r="AL374" s="40" t="str">
        <f ca="1">IFERROR(__xludf.DUMMYFUNCTION("VLOOKUP($D657,IMPORTRANGE(""1F5N2lheBqU_ssv2fEg7XSiyl0_Jtf24RQubw3IWp7fc"",""'LC-2 BOM'!C2:AF1000""),AB$1,FALSE)"),"#N/A")</f>
        <v>#N/A</v>
      </c>
      <c r="AM374" s="40" t="str">
        <f ca="1">IFERROR(__xludf.DUMMYFUNCTION("VLOOKUP($D657,IMPORTRANGE(""1F5N2lheBqU_ssv2fEg7XSiyl0_Jtf24RQubw3IWp7fc"",""'LC-2 BOM'!C2:AF1000""),AB$1,FALSE)"),"#N/A")</f>
        <v>#N/A</v>
      </c>
      <c r="AN374" s="40" t="str">
        <f ca="1">IFERROR(__xludf.DUMMYFUNCTION("VLOOKUP($D657,IMPORTRANGE(""1F5N2lheBqU_ssv2fEg7XSiyl0_Jtf24RQubw3IWp7fc"",""'LC-2 BOM'!C2:AF1000""),AB$1,FALSE)"),"#N/A")</f>
        <v>#N/A</v>
      </c>
      <c r="AO374" s="40" t="str">
        <f ca="1">IFERROR(__xludf.DUMMYFUNCTION("VLOOKUP($D657,IMPORTRANGE(""1F5N2lheBqU_ssv2fEg7XSiyl0_Jtf24RQubw3IWp7fc"",""'LC-2 BOM'!C2:AF1000""),AB$1,FALSE)"),"#N/A")</f>
        <v>#N/A</v>
      </c>
      <c r="AP374" s="40" t="str">
        <f ca="1">IFERROR(__xludf.DUMMYFUNCTION("VLOOKUP($D657,IMPORTRANGE(""1F5N2lheBqU_ssv2fEg7XSiyl0_Jtf24RQubw3IWp7fc"",""'LC-2 BOM'!C2:AF1000""),AB$1,FALSE)"),"#N/A")</f>
        <v>#N/A</v>
      </c>
      <c r="AQ374" s="40" t="str">
        <f ca="1">IFERROR(__xludf.DUMMYFUNCTION("VLOOKUP($D657,IMPORTRANGE(""1F5N2lheBqU_ssv2fEg7XSiyl0_Jtf24RQubw3IWp7fc"",""'LC-2 BOM'!C2:AF1000""),AB$1,FALSE)"),"#N/A")</f>
        <v>#N/A</v>
      </c>
      <c r="AR374" s="40" t="str">
        <f ca="1">IFERROR(__xludf.DUMMYFUNCTION("VLOOKUP($D657,IMPORTRANGE(""1F5N2lheBqU_ssv2fEg7XSiyl0_Jtf24RQubw3IWp7fc"",""'LC-2 BOM'!C2:AF1000""),AB$1,FALSE)"),"#N/A")</f>
        <v>#N/A</v>
      </c>
      <c r="AS374" s="40" t="str">
        <f ca="1">IFERROR(__xludf.DUMMYFUNCTION("VLOOKUP($D657,IMPORTRANGE(""1F5N2lheBqU_ssv2fEg7XSiyl0_Jtf24RQubw3IWp7fc"",""'LC-2 BOM'!C2:AF1000""),AB$1,FALSE)"),"#N/A")</f>
        <v>#N/A</v>
      </c>
      <c r="AT374" s="40" t="str">
        <f ca="1">IFERROR(__xludf.DUMMYFUNCTION("VLOOKUP($D657,IMPORTRANGE(""1F5N2lheBqU_ssv2fEg7XSiyl0_Jtf24RQubw3IWp7fc"",""'LC-2 BOM'!C2:AF1000""),AB$1,FALSE)"),"#N/A")</f>
        <v>#N/A</v>
      </c>
      <c r="AU374" s="40" t="str">
        <f ca="1">IFERROR(__xludf.DUMMYFUNCTION("VLOOKUP($D657,IMPORTRANGE(""1F5N2lheBqU_ssv2fEg7XSiyl0_Jtf24RQubw3IWp7fc"",""'LC-2 BOM'!C2:AF1000""),AB$1,FALSE)"),"#N/A")</f>
        <v>#N/A</v>
      </c>
      <c r="AV374" s="40" t="str">
        <f ca="1">IFERROR(__xludf.DUMMYFUNCTION("VLOOKUP($D657,IMPORTRANGE(""1F5N2lheBqU_ssv2fEg7XSiyl0_Jtf24RQubw3IWp7fc"",""'LC-2 BOM'!C2:AF1000""),AB$1,FALSE)"),"#N/A")</f>
        <v>#N/A</v>
      </c>
      <c r="AW374" s="40" t="str">
        <f ca="1">IFERROR(__xludf.DUMMYFUNCTION("VLOOKUP($D657,IMPORTRANGE(""1F5N2lheBqU_ssv2fEg7XSiyl0_Jtf24RQubw3IWp7fc"",""'LC-2 BOM'!C2:AF1000""),AB$1,FALSE)"),"#N/A")</f>
        <v>#N/A</v>
      </c>
      <c r="AX374" s="40" t="str">
        <f ca="1">IFERROR(__xludf.DUMMYFUNCTION("VLOOKUP($D657,IMPORTRANGE(""1F5N2lheBqU_ssv2fEg7XSiyl0_Jtf24RQubw3IWp7fc"",""'LC-2 BOM'!C2:AF1000""),AB$1,FALSE)"),"#N/A")</f>
        <v>#N/A</v>
      </c>
      <c r="AY374" s="40" t="str">
        <f ca="1">IFERROR(__xludf.DUMMYFUNCTION("VLOOKUP($D657,IMPORTRANGE(""1F5N2lheBqU_ssv2fEg7XSiyl0_Jtf24RQubw3IWp7fc"",""'LC-2 BOM'!C2:AF1000""),AB$1,FALSE)"),"#N/A")</f>
        <v>#N/A</v>
      </c>
      <c r="AZ374" s="40" t="str">
        <f ca="1">IFERROR(__xludf.DUMMYFUNCTION("VLOOKUP($D657,IMPORTRANGE(""1F5N2lheBqU_ssv2fEg7XSiyl0_Jtf24RQubw3IWp7fc"",""'LC-2 BOM'!C2:AF1000""),AB$1,FALSE)"),"#N/A")</f>
        <v>#N/A</v>
      </c>
      <c r="BA374" s="40" t="str">
        <f ca="1">IFERROR(__xludf.DUMMYFUNCTION("VLOOKUP($D657,IMPORTRANGE(""1F5N2lheBqU_ssv2fEg7XSiyl0_Jtf24RQubw3IWp7fc"",""'LC-2 BOM'!C2:AF1000""),AB$1,FALSE)"),"#N/A")</f>
        <v>#N/A</v>
      </c>
    </row>
    <row r="375" spans="1:53" ht="14.25">
      <c r="A375" s="119" t="str">
        <f>CONCATENATE(VLOOKUP(E375,Systems,2,FALSE),"-",VLOOKUP(F375,Subsystems,2,FALSE),"-",VLOOKUP(G375,Components,2,FALSE),"-",VLOOKUP(R375,Metrics,2,FALSE),"-",B375)</f>
        <v>HVAC-FAR-HTR-ST-497</v>
      </c>
      <c r="B375" s="100">
        <v>497</v>
      </c>
      <c r="C375" s="119" t="s">
        <v>934</v>
      </c>
      <c r="D375" s="195" t="s">
        <v>935</v>
      </c>
      <c r="E375" s="134" t="s">
        <v>431</v>
      </c>
      <c r="F375" s="134" t="s">
        <v>432</v>
      </c>
      <c r="G375" s="134" t="s">
        <v>877</v>
      </c>
      <c r="H375" s="134" t="s">
        <v>152</v>
      </c>
      <c r="I375" s="274" t="str">
        <f>VLOOKUP(L375,InterfaceCards,2,FALSE)</f>
        <v>N5</v>
      </c>
      <c r="J375" s="187" t="str">
        <f>VLOOKUP(I375,'REF - Interface Cards'!$F$2:$G$11,2,FALSE)</f>
        <v>CB6</v>
      </c>
      <c r="K375" s="276">
        <f>VLOOKUP(L375,InterfaceCards,3,FALSE)</f>
        <v>6</v>
      </c>
      <c r="L375" s="99" t="s">
        <v>936</v>
      </c>
      <c r="M375" s="192">
        <v>6</v>
      </c>
      <c r="N375" s="193" t="s">
        <v>113</v>
      </c>
      <c r="O375" s="99" t="s">
        <v>334</v>
      </c>
      <c r="P375" s="82"/>
      <c r="Q375" s="82"/>
      <c r="R375" s="119" t="s">
        <v>925</v>
      </c>
      <c r="S375" s="186"/>
      <c r="T375" s="100"/>
      <c r="U375" s="205"/>
      <c r="V375" s="205" t="b">
        <v>0</v>
      </c>
      <c r="W375" s="115" t="str">
        <f>CONCATENATE(L375,":",N375)</f>
        <v>AO8:03</v>
      </c>
      <c r="X375" s="40" t="str">
        <f ca="1">IFERROR(__xludf.DUMMYFUNCTION("VLOOKUP($D475,IMPORTRANGE(""1F5N2lheBqU_ssv2fEg7XSiyl0_Jtf24RQubw3IWp7fc"",""'LC-2 BOM'!C2:AF1000""),X$1,FALSE)"),"04C706")</f>
        <v>04C706</v>
      </c>
      <c r="Y375" s="40" t="str">
        <f ca="1">IFERROR(__xludf.DUMMYFUNCTION("VLOOKUP($D661,IMPORTRANGE(""1zGeY54V42y3h6ga3LEauokEcjIAfHuNXKCYKLfLWtMI"",""'LC-2 BOM'!C2:AF900""),Y$1,FALSE)"),"#N/A")</f>
        <v>#N/A</v>
      </c>
      <c r="Z375" s="40" t="str">
        <f ca="1">IFERROR(__xludf.DUMMYFUNCTION("VLOOKUP($D661,IMPORTRANGE(""1zGeY54V42y3h6ga3LEauokEcjIAfHuNXKCYKLfLWtMI"",""'LC-2 BOM'!C2:AF900""),Y$1,FALSE)"),"#N/A")</f>
        <v>#N/A</v>
      </c>
      <c r="AA375" s="40" t="str">
        <f ca="1">IFERROR(__xludf.DUMMYFUNCTION("VLOOKUP($D661,IMPORTRANGE(""1zGeY54V42y3h6ga3LEauokEcjIAfHuNXKCYKLfLWtMI"",""'LC-2 BOM'!C2:AF900""),Y$1,FALSE)"),"#N/A")</f>
        <v>#N/A</v>
      </c>
      <c r="AB375" s="40" t="str">
        <f ca="1">IFERROR(__xludf.DUMMYFUNCTION("VLOOKUP($D661,IMPORTRANGE(""1F5N2lheBqU_ssv2fEg7XSiyl0_Jtf24RQubw3IWp7fc"",""'LC-2 BOM'!C2:AF1000""),AB$1,FALSE)"),"#N/A")</f>
        <v>#N/A</v>
      </c>
      <c r="AC375" s="40" t="str">
        <f ca="1">IFERROR(__xludf.DUMMYFUNCTION("VLOOKUP($D661,IMPORTRANGE(""1F5N2lheBqU_ssv2fEg7XSiyl0_Jtf24RQubw3IWp7fc"",""'LC-2 BOM'!C2:AF1000""),AB$1,FALSE)"),"#N/A")</f>
        <v>#N/A</v>
      </c>
      <c r="AD375" s="40" t="str">
        <f ca="1">IFERROR(__xludf.DUMMYFUNCTION("VLOOKUP($D661,IMPORTRANGE(""1F5N2lheBqU_ssv2fEg7XSiyl0_Jtf24RQubw3IWp7fc"",""'LC-2 BOM'!C2:AF1000""),AB$1,FALSE)"),"#N/A")</f>
        <v>#N/A</v>
      </c>
      <c r="AE375" s="40" t="str">
        <f ca="1">IFERROR(__xludf.DUMMYFUNCTION("VLOOKUP($D661,IMPORTRANGE(""1F5N2lheBqU_ssv2fEg7XSiyl0_Jtf24RQubw3IWp7fc"",""'LC-2 BOM'!C2:AF1000""),AB$1,FALSE)"),"#N/A")</f>
        <v>#N/A</v>
      </c>
      <c r="AF375" s="40" t="str">
        <f ca="1">IFERROR(__xludf.DUMMYFUNCTION("VLOOKUP($D661,IMPORTRANGE(""1F5N2lheBqU_ssv2fEg7XSiyl0_Jtf24RQubw3IWp7fc"",""'LC-2 BOM'!C2:AF1000""),AB$1,FALSE)"),"#N/A")</f>
        <v>#N/A</v>
      </c>
      <c r="AG375" s="40" t="str">
        <f ca="1">IFERROR(__xludf.DUMMYFUNCTION("VLOOKUP($D661,IMPORTRANGE(""1F5N2lheBqU_ssv2fEg7XSiyl0_Jtf24RQubw3IWp7fc"",""'LC-2 BOM'!C2:AF1000""),AB$1,FALSE)"),"#N/A")</f>
        <v>#N/A</v>
      </c>
      <c r="AH375" s="40" t="str">
        <f ca="1">IFERROR(__xludf.DUMMYFUNCTION("VLOOKUP($D661,IMPORTRANGE(""1F5N2lheBqU_ssv2fEg7XSiyl0_Jtf24RQubw3IWp7fc"",""'LC-2 BOM'!C2:AF1000""),AB$1,FALSE)"),"#N/A")</f>
        <v>#N/A</v>
      </c>
      <c r="AI375" s="40" t="str">
        <f ca="1">IFERROR(__xludf.DUMMYFUNCTION("VLOOKUP($D661,IMPORTRANGE(""1F5N2lheBqU_ssv2fEg7XSiyl0_Jtf24RQubw3IWp7fc"",""'LC-2 BOM'!C2:AF1000""),AB$1,FALSE)"),"#N/A")</f>
        <v>#N/A</v>
      </c>
      <c r="AJ375" s="40" t="str">
        <f ca="1">IFERROR(__xludf.DUMMYFUNCTION("VLOOKUP($D661,IMPORTRANGE(""1F5N2lheBqU_ssv2fEg7XSiyl0_Jtf24RQubw3IWp7fc"",""'LC-2 BOM'!C2:AF1000""),AB$1,FALSE)"),"#N/A")</f>
        <v>#N/A</v>
      </c>
      <c r="AK375" s="40" t="str">
        <f ca="1">IFERROR(__xludf.DUMMYFUNCTION("VLOOKUP($D661,IMPORTRANGE(""1F5N2lheBqU_ssv2fEg7XSiyl0_Jtf24RQubw3IWp7fc"",""'LC-2 BOM'!C2:AF1000""),AB$1,FALSE)"),"#N/A")</f>
        <v>#N/A</v>
      </c>
      <c r="AL375" s="40" t="str">
        <f ca="1">IFERROR(__xludf.DUMMYFUNCTION("VLOOKUP($D661,IMPORTRANGE(""1F5N2lheBqU_ssv2fEg7XSiyl0_Jtf24RQubw3IWp7fc"",""'LC-2 BOM'!C2:AF1000""),AB$1,FALSE)"),"#N/A")</f>
        <v>#N/A</v>
      </c>
      <c r="AM375" s="40" t="str">
        <f ca="1">IFERROR(__xludf.DUMMYFUNCTION("VLOOKUP($D661,IMPORTRANGE(""1F5N2lheBqU_ssv2fEg7XSiyl0_Jtf24RQubw3IWp7fc"",""'LC-2 BOM'!C2:AF1000""),AB$1,FALSE)"),"#N/A")</f>
        <v>#N/A</v>
      </c>
      <c r="AN375" s="40" t="str">
        <f ca="1">IFERROR(__xludf.DUMMYFUNCTION("VLOOKUP($D661,IMPORTRANGE(""1F5N2lheBqU_ssv2fEg7XSiyl0_Jtf24RQubw3IWp7fc"",""'LC-2 BOM'!C2:AF1000""),AB$1,FALSE)"),"#N/A")</f>
        <v>#N/A</v>
      </c>
      <c r="AO375" s="40" t="str">
        <f ca="1">IFERROR(__xludf.DUMMYFUNCTION("VLOOKUP($D661,IMPORTRANGE(""1F5N2lheBqU_ssv2fEg7XSiyl0_Jtf24RQubw3IWp7fc"",""'LC-2 BOM'!C2:AF1000""),AB$1,FALSE)"),"#N/A")</f>
        <v>#N/A</v>
      </c>
      <c r="AP375" s="40" t="str">
        <f ca="1">IFERROR(__xludf.DUMMYFUNCTION("VLOOKUP($D661,IMPORTRANGE(""1F5N2lheBqU_ssv2fEg7XSiyl0_Jtf24RQubw3IWp7fc"",""'LC-2 BOM'!C2:AF1000""),AB$1,FALSE)"),"#N/A")</f>
        <v>#N/A</v>
      </c>
      <c r="AQ375" s="40" t="str">
        <f ca="1">IFERROR(__xludf.DUMMYFUNCTION("VLOOKUP($D661,IMPORTRANGE(""1F5N2lheBqU_ssv2fEg7XSiyl0_Jtf24RQubw3IWp7fc"",""'LC-2 BOM'!C2:AF1000""),AB$1,FALSE)"),"#N/A")</f>
        <v>#N/A</v>
      </c>
      <c r="AR375" s="40" t="str">
        <f ca="1">IFERROR(__xludf.DUMMYFUNCTION("VLOOKUP($D661,IMPORTRANGE(""1F5N2lheBqU_ssv2fEg7XSiyl0_Jtf24RQubw3IWp7fc"",""'LC-2 BOM'!C2:AF1000""),AB$1,FALSE)"),"#N/A")</f>
        <v>#N/A</v>
      </c>
      <c r="AS375" s="40" t="str">
        <f ca="1">IFERROR(__xludf.DUMMYFUNCTION("VLOOKUP($D661,IMPORTRANGE(""1F5N2lheBqU_ssv2fEg7XSiyl0_Jtf24RQubw3IWp7fc"",""'LC-2 BOM'!C2:AF1000""),AB$1,FALSE)"),"#N/A")</f>
        <v>#N/A</v>
      </c>
      <c r="AT375" s="40" t="str">
        <f ca="1">IFERROR(__xludf.DUMMYFUNCTION("VLOOKUP($D661,IMPORTRANGE(""1F5N2lheBqU_ssv2fEg7XSiyl0_Jtf24RQubw3IWp7fc"",""'LC-2 BOM'!C2:AF1000""),AB$1,FALSE)"),"#N/A")</f>
        <v>#N/A</v>
      </c>
      <c r="AU375" s="40" t="str">
        <f ca="1">IFERROR(__xludf.DUMMYFUNCTION("VLOOKUP($D661,IMPORTRANGE(""1F5N2lheBqU_ssv2fEg7XSiyl0_Jtf24RQubw3IWp7fc"",""'LC-2 BOM'!C2:AF1000""),AB$1,FALSE)"),"#N/A")</f>
        <v>#N/A</v>
      </c>
      <c r="AV375" s="40" t="str">
        <f ca="1">IFERROR(__xludf.DUMMYFUNCTION("VLOOKUP($D661,IMPORTRANGE(""1F5N2lheBqU_ssv2fEg7XSiyl0_Jtf24RQubw3IWp7fc"",""'LC-2 BOM'!C2:AF1000""),AB$1,FALSE)"),"#N/A")</f>
        <v>#N/A</v>
      </c>
      <c r="AW375" s="40" t="str">
        <f ca="1">IFERROR(__xludf.DUMMYFUNCTION("VLOOKUP($D661,IMPORTRANGE(""1F5N2lheBqU_ssv2fEg7XSiyl0_Jtf24RQubw3IWp7fc"",""'LC-2 BOM'!C2:AF1000""),AB$1,FALSE)"),"#N/A")</f>
        <v>#N/A</v>
      </c>
      <c r="AX375" s="40" t="str">
        <f ca="1">IFERROR(__xludf.DUMMYFUNCTION("VLOOKUP($D661,IMPORTRANGE(""1F5N2lheBqU_ssv2fEg7XSiyl0_Jtf24RQubw3IWp7fc"",""'LC-2 BOM'!C2:AF1000""),AB$1,FALSE)"),"#N/A")</f>
        <v>#N/A</v>
      </c>
      <c r="AY375" s="40" t="str">
        <f ca="1">IFERROR(__xludf.DUMMYFUNCTION("VLOOKUP($D661,IMPORTRANGE(""1F5N2lheBqU_ssv2fEg7XSiyl0_Jtf24RQubw3IWp7fc"",""'LC-2 BOM'!C2:AF1000""),AB$1,FALSE)"),"#N/A")</f>
        <v>#N/A</v>
      </c>
      <c r="AZ375" s="40" t="str">
        <f ca="1">IFERROR(__xludf.DUMMYFUNCTION("VLOOKUP($D661,IMPORTRANGE(""1F5N2lheBqU_ssv2fEg7XSiyl0_Jtf24RQubw3IWp7fc"",""'LC-2 BOM'!C2:AF1000""),AB$1,FALSE)"),"#N/A")</f>
        <v>#N/A</v>
      </c>
      <c r="BA375" s="40" t="str">
        <f ca="1">IFERROR(__xludf.DUMMYFUNCTION("VLOOKUP($D661,IMPORTRANGE(""1F5N2lheBqU_ssv2fEg7XSiyl0_Jtf24RQubw3IWp7fc"",""'LC-2 BOM'!C2:AF1000""),AB$1,FALSE)"),"#N/A")</f>
        <v>#N/A</v>
      </c>
    </row>
    <row r="376" spans="1:53" ht="14.25">
      <c r="A376" s="119" t="str">
        <f>CONCATENATE(VLOOKUP(E376,Systems,2,FALSE),"-",VLOOKUP(F376,Subsystems,2,FALSE),"-",VLOOKUP(G376,Components,2,FALSE),"-",VLOOKUP(R376,Metrics,2,FALSE),"-",B376)</f>
        <v>HVAC-FAR-HTR-ST-498</v>
      </c>
      <c r="B376" s="100">
        <v>498</v>
      </c>
      <c r="C376" s="119" t="s">
        <v>937</v>
      </c>
      <c r="D376" s="104" t="s">
        <v>938</v>
      </c>
      <c r="E376" s="99" t="s">
        <v>431</v>
      </c>
      <c r="F376" s="99" t="s">
        <v>432</v>
      </c>
      <c r="G376" s="99" t="s">
        <v>877</v>
      </c>
      <c r="H376" s="99" t="s">
        <v>102</v>
      </c>
      <c r="I376" s="100" t="str">
        <f>VLOOKUP(L376,InterfaceCards,2,FALSE)</f>
        <v>N5</v>
      </c>
      <c r="J376" s="39" t="str">
        <f>VLOOKUP(I376,'REF - Interface Cards'!$F$2:$G$11,2,FALSE)</f>
        <v>CB6</v>
      </c>
      <c r="K376" s="267">
        <f>VLOOKUP(L376,InterfaceCards,3,FALSE)</f>
        <v>1</v>
      </c>
      <c r="L376" s="99" t="s">
        <v>568</v>
      </c>
      <c r="M376" s="110">
        <v>23</v>
      </c>
      <c r="N376" s="200">
        <v>19</v>
      </c>
      <c r="O376" s="99" t="s">
        <v>334</v>
      </c>
      <c r="P376" s="99" t="s">
        <v>334</v>
      </c>
      <c r="Q376" s="99" t="s">
        <v>878</v>
      </c>
      <c r="R376" s="119" t="s">
        <v>925</v>
      </c>
      <c r="S376" s="119" t="s">
        <v>96</v>
      </c>
      <c r="T376" s="100"/>
      <c r="U376" s="205"/>
      <c r="V376" s="205" t="b">
        <v>0</v>
      </c>
      <c r="W376" s="115" t="str">
        <f>CONCATENATE(L376,":",N376)</f>
        <v>DO5:19</v>
      </c>
      <c r="X376" s="40" t="str">
        <f ca="1">IFERROR(__xludf.DUMMYFUNCTION("VLOOKUP($D475,IMPORTRANGE(""1F5N2lheBqU_ssv2fEg7XSiyl0_Jtf24RQubw3IWp7fc"",""'LC-2 BOM'!C2:AF1000""),X$1,FALSE)"),"04C706")</f>
        <v>04C706</v>
      </c>
      <c r="Y376" s="40" t="str">
        <f ca="1">IFERROR(__xludf.DUMMYFUNCTION("VLOOKUP($D601,IMPORTRANGE(""1F5N2lheBqU_ssv2fEg7XSiyl0_Jtf24RQubw3IWp7fc"",""'LC-2 BOM'!C2:AF900""),Y$1,FALSE)"),"#N/A")</f>
        <v>#N/A</v>
      </c>
      <c r="Z376" s="40" t="str">
        <f ca="1">IFERROR(__xludf.DUMMYFUNCTION("VLOOKUP($D601,IMPORTRANGE(""1F5N2lheBqU_ssv2fEg7XSiyl0_Jtf24RQubw3IWp7fc"",""'LC-2 BOM'!C2:AF900""),Y$1,FALSE)"),"#N/A")</f>
        <v>#N/A</v>
      </c>
      <c r="AA376" s="40" t="str">
        <f ca="1">IFERROR(__xludf.DUMMYFUNCTION("VLOOKUP($D601,IMPORTRANGE(""1F5N2lheBqU_ssv2fEg7XSiyl0_Jtf24RQubw3IWp7fc"",""'LC-2 BOM'!C2:AF900""),Y$1,FALSE)"),"#N/A")</f>
        <v>#N/A</v>
      </c>
      <c r="AB376" s="40" t="str">
        <f ca="1">IFERROR(__xludf.DUMMYFUNCTION("VLOOKUP($D601,IMPORTRANGE(""1F5N2lheBqU_ssv2fEg7XSiyl0_Jtf24RQubw3IWp7fc"",""'LC-2 BOM'!C2:AF1000""),AB$1,FALSE)"),"#N/A")</f>
        <v>#N/A</v>
      </c>
      <c r="AC376" s="40" t="str">
        <f ca="1">IFERROR(__xludf.DUMMYFUNCTION("VLOOKUP($D601,IMPORTRANGE(""1F5N2lheBqU_ssv2fEg7XSiyl0_Jtf24RQubw3IWp7fc"",""'LC-2 BOM'!C2:AF1000""),AB$1,FALSE)"),"#N/A")</f>
        <v>#N/A</v>
      </c>
      <c r="AD376" s="40" t="str">
        <f ca="1">IFERROR(__xludf.DUMMYFUNCTION("VLOOKUP($D601,IMPORTRANGE(""1F5N2lheBqU_ssv2fEg7XSiyl0_Jtf24RQubw3IWp7fc"",""'LC-2 BOM'!C2:AF1000""),AB$1,FALSE)"),"#N/A")</f>
        <v>#N/A</v>
      </c>
      <c r="AE376" s="40" t="str">
        <f ca="1">IFERROR(__xludf.DUMMYFUNCTION("VLOOKUP($D601,IMPORTRANGE(""1F5N2lheBqU_ssv2fEg7XSiyl0_Jtf24RQubw3IWp7fc"",""'LC-2 BOM'!C2:AF1000""),AB$1,FALSE)"),"#N/A")</f>
        <v>#N/A</v>
      </c>
      <c r="AF376" s="40" t="str">
        <f ca="1">IFERROR(__xludf.DUMMYFUNCTION("VLOOKUP($D601,IMPORTRANGE(""1F5N2lheBqU_ssv2fEg7XSiyl0_Jtf24RQubw3IWp7fc"",""'LC-2 BOM'!C2:AF1000""),AB$1,FALSE)"),"#N/A")</f>
        <v>#N/A</v>
      </c>
      <c r="AG376" s="40" t="str">
        <f ca="1">IFERROR(__xludf.DUMMYFUNCTION("VLOOKUP($D601,IMPORTRANGE(""1F5N2lheBqU_ssv2fEg7XSiyl0_Jtf24RQubw3IWp7fc"",""'LC-2 BOM'!C2:AF1000""),AB$1,FALSE)"),"#N/A")</f>
        <v>#N/A</v>
      </c>
      <c r="AH376" s="40" t="str">
        <f ca="1">IFERROR(__xludf.DUMMYFUNCTION("VLOOKUP($D601,IMPORTRANGE(""1F5N2lheBqU_ssv2fEg7XSiyl0_Jtf24RQubw3IWp7fc"",""'LC-2 BOM'!C2:AF1000""),AB$1,FALSE)"),"#N/A")</f>
        <v>#N/A</v>
      </c>
      <c r="AI376" s="40" t="str">
        <f ca="1">IFERROR(__xludf.DUMMYFUNCTION("VLOOKUP($D601,IMPORTRANGE(""1F5N2lheBqU_ssv2fEg7XSiyl0_Jtf24RQubw3IWp7fc"",""'LC-2 BOM'!C2:AF1000""),AB$1,FALSE)"),"#N/A")</f>
        <v>#N/A</v>
      </c>
      <c r="AJ376" s="40" t="str">
        <f ca="1">IFERROR(__xludf.DUMMYFUNCTION("VLOOKUP($D601,IMPORTRANGE(""1F5N2lheBqU_ssv2fEg7XSiyl0_Jtf24RQubw3IWp7fc"",""'LC-2 BOM'!C2:AF1000""),AB$1,FALSE)"),"#N/A")</f>
        <v>#N/A</v>
      </c>
      <c r="AK376" s="40" t="str">
        <f ca="1">IFERROR(__xludf.DUMMYFUNCTION("VLOOKUP($D601,IMPORTRANGE(""1F5N2lheBqU_ssv2fEg7XSiyl0_Jtf24RQubw3IWp7fc"",""'LC-2 BOM'!C2:AF1000""),AB$1,FALSE)"),"#N/A")</f>
        <v>#N/A</v>
      </c>
      <c r="AL376" s="40" t="str">
        <f ca="1">IFERROR(__xludf.DUMMYFUNCTION("VLOOKUP($D601,IMPORTRANGE(""1F5N2lheBqU_ssv2fEg7XSiyl0_Jtf24RQubw3IWp7fc"",""'LC-2 BOM'!C2:AF1000""),AB$1,FALSE)"),"#N/A")</f>
        <v>#N/A</v>
      </c>
      <c r="AM376" s="40" t="str">
        <f ca="1">IFERROR(__xludf.DUMMYFUNCTION("VLOOKUP($D601,IMPORTRANGE(""1F5N2lheBqU_ssv2fEg7XSiyl0_Jtf24RQubw3IWp7fc"",""'LC-2 BOM'!C2:AF1000""),AB$1,FALSE)"),"#N/A")</f>
        <v>#N/A</v>
      </c>
      <c r="AN376" s="40" t="str">
        <f ca="1">IFERROR(__xludf.DUMMYFUNCTION("VLOOKUP($D601,IMPORTRANGE(""1F5N2lheBqU_ssv2fEg7XSiyl0_Jtf24RQubw3IWp7fc"",""'LC-2 BOM'!C2:AF1000""),AB$1,FALSE)"),"#N/A")</f>
        <v>#N/A</v>
      </c>
      <c r="AO376" s="40" t="str">
        <f ca="1">IFERROR(__xludf.DUMMYFUNCTION("VLOOKUP($D601,IMPORTRANGE(""1F5N2lheBqU_ssv2fEg7XSiyl0_Jtf24RQubw3IWp7fc"",""'LC-2 BOM'!C2:AF1000""),AB$1,FALSE)"),"#N/A")</f>
        <v>#N/A</v>
      </c>
      <c r="AP376" s="40" t="str">
        <f ca="1">IFERROR(__xludf.DUMMYFUNCTION("VLOOKUP($D601,IMPORTRANGE(""1F5N2lheBqU_ssv2fEg7XSiyl0_Jtf24RQubw3IWp7fc"",""'LC-2 BOM'!C2:AF1000""),AB$1,FALSE)"),"#N/A")</f>
        <v>#N/A</v>
      </c>
      <c r="AQ376" s="40" t="str">
        <f ca="1">IFERROR(__xludf.DUMMYFUNCTION("VLOOKUP($D601,IMPORTRANGE(""1F5N2lheBqU_ssv2fEg7XSiyl0_Jtf24RQubw3IWp7fc"",""'LC-2 BOM'!C2:AF1000""),AB$1,FALSE)"),"#N/A")</f>
        <v>#N/A</v>
      </c>
      <c r="AR376" s="40" t="str">
        <f ca="1">IFERROR(__xludf.DUMMYFUNCTION("VLOOKUP($D601,IMPORTRANGE(""1F5N2lheBqU_ssv2fEg7XSiyl0_Jtf24RQubw3IWp7fc"",""'LC-2 BOM'!C2:AF1000""),AB$1,FALSE)"),"#N/A")</f>
        <v>#N/A</v>
      </c>
      <c r="AS376" s="40" t="str">
        <f ca="1">IFERROR(__xludf.DUMMYFUNCTION("VLOOKUP($D601,IMPORTRANGE(""1F5N2lheBqU_ssv2fEg7XSiyl0_Jtf24RQubw3IWp7fc"",""'LC-2 BOM'!C2:AF1000""),AB$1,FALSE)"),"#N/A")</f>
        <v>#N/A</v>
      </c>
      <c r="AT376" s="40" t="str">
        <f ca="1">IFERROR(__xludf.DUMMYFUNCTION("VLOOKUP($D601,IMPORTRANGE(""1F5N2lheBqU_ssv2fEg7XSiyl0_Jtf24RQubw3IWp7fc"",""'LC-2 BOM'!C2:AF1000""),AB$1,FALSE)"),"#N/A")</f>
        <v>#N/A</v>
      </c>
      <c r="AU376" s="40" t="str">
        <f ca="1">IFERROR(__xludf.DUMMYFUNCTION("VLOOKUP($D601,IMPORTRANGE(""1F5N2lheBqU_ssv2fEg7XSiyl0_Jtf24RQubw3IWp7fc"",""'LC-2 BOM'!C2:AF1000""),AB$1,FALSE)"),"#N/A")</f>
        <v>#N/A</v>
      </c>
      <c r="AV376" s="40" t="str">
        <f ca="1">IFERROR(__xludf.DUMMYFUNCTION("VLOOKUP($D601,IMPORTRANGE(""1F5N2lheBqU_ssv2fEg7XSiyl0_Jtf24RQubw3IWp7fc"",""'LC-2 BOM'!C2:AF1000""),AB$1,FALSE)"),"#N/A")</f>
        <v>#N/A</v>
      </c>
      <c r="AW376" s="40" t="str">
        <f ca="1">IFERROR(__xludf.DUMMYFUNCTION("VLOOKUP($D601,IMPORTRANGE(""1F5N2lheBqU_ssv2fEg7XSiyl0_Jtf24RQubw3IWp7fc"",""'LC-2 BOM'!C2:AF1000""),AB$1,FALSE)"),"#N/A")</f>
        <v>#N/A</v>
      </c>
      <c r="AX376" s="40" t="str">
        <f ca="1">IFERROR(__xludf.DUMMYFUNCTION("VLOOKUP($D601,IMPORTRANGE(""1F5N2lheBqU_ssv2fEg7XSiyl0_Jtf24RQubw3IWp7fc"",""'LC-2 BOM'!C2:AF1000""),AB$1,FALSE)"),"#N/A")</f>
        <v>#N/A</v>
      </c>
      <c r="AY376" s="40" t="str">
        <f ca="1">IFERROR(__xludf.DUMMYFUNCTION("VLOOKUP($D601,IMPORTRANGE(""1F5N2lheBqU_ssv2fEg7XSiyl0_Jtf24RQubw3IWp7fc"",""'LC-2 BOM'!C2:AF1000""),AB$1,FALSE)"),"#N/A")</f>
        <v>#N/A</v>
      </c>
      <c r="AZ376" s="40" t="str">
        <f ca="1">IFERROR(__xludf.DUMMYFUNCTION("VLOOKUP($D601,IMPORTRANGE(""1F5N2lheBqU_ssv2fEg7XSiyl0_Jtf24RQubw3IWp7fc"",""'LC-2 BOM'!C2:AF1000""),AB$1,FALSE)"),"#N/A")</f>
        <v>#N/A</v>
      </c>
      <c r="BA376" s="40" t="str">
        <f ca="1">IFERROR(__xludf.DUMMYFUNCTION("VLOOKUP($D601,IMPORTRANGE(""1F5N2lheBqU_ssv2fEg7XSiyl0_Jtf24RQubw3IWp7fc"",""'LC-2 BOM'!C2:AF1000""),AB$1,FALSE)"),"#N/A")</f>
        <v>#N/A</v>
      </c>
    </row>
    <row r="377" spans="1:53" ht="14.25">
      <c r="A377" s="119" t="str">
        <f>CONCATENATE(VLOOKUP(E377,Systems,2,FALSE),"-",VLOOKUP(F377,Subsystems,2,FALSE),"-",VLOOKUP(G377,Components,2,FALSE),"-",VLOOKUP(R377,Metrics,2,FALSE),"-",B377)</f>
        <v>HVAC-FAR-HTR-ST-499</v>
      </c>
      <c r="B377" s="100">
        <v>499</v>
      </c>
      <c r="C377" s="119" t="s">
        <v>939</v>
      </c>
      <c r="D377" s="104" t="s">
        <v>940</v>
      </c>
      <c r="E377" s="99" t="s">
        <v>431</v>
      </c>
      <c r="F377" s="99" t="s">
        <v>432</v>
      </c>
      <c r="G377" s="99" t="s">
        <v>877</v>
      </c>
      <c r="H377" s="99" t="s">
        <v>102</v>
      </c>
      <c r="I377" s="100" t="str">
        <f>VLOOKUP(L377,InterfaceCards,2,FALSE)</f>
        <v>N5</v>
      </c>
      <c r="J377" s="39" t="str">
        <f>VLOOKUP(I377,'REF - Interface Cards'!$F$2:$G$11,2,FALSE)</f>
        <v>CB6</v>
      </c>
      <c r="K377" s="267">
        <f>VLOOKUP(L377,InterfaceCards,3,FALSE)</f>
        <v>1</v>
      </c>
      <c r="L377" s="99" t="s">
        <v>568</v>
      </c>
      <c r="M377" s="110">
        <v>24</v>
      </c>
      <c r="N377" s="200">
        <v>20</v>
      </c>
      <c r="O377" s="99" t="s">
        <v>334</v>
      </c>
      <c r="P377" s="99" t="s">
        <v>334</v>
      </c>
      <c r="Q377" s="99" t="s">
        <v>878</v>
      </c>
      <c r="R377" s="119" t="s">
        <v>925</v>
      </c>
      <c r="S377" s="119" t="s">
        <v>96</v>
      </c>
      <c r="T377" s="100"/>
      <c r="U377" s="205"/>
      <c r="V377" s="205" t="b">
        <v>0</v>
      </c>
      <c r="W377" s="115" t="str">
        <f>CONCATENATE(L377,":",N377)</f>
        <v>DO5:20</v>
      </c>
      <c r="X377" s="40" t="str">
        <f ca="1">IFERROR(__xludf.DUMMYFUNCTION("VLOOKUP($D475,IMPORTRANGE(""1F5N2lheBqU_ssv2fEg7XSiyl0_Jtf24RQubw3IWp7fc"",""'LC-2 BOM'!C2:AF1000""),X$1,FALSE)"),"04C706")</f>
        <v>04C706</v>
      </c>
      <c r="Y377" s="40" t="str">
        <f ca="1">IFERROR(__xludf.DUMMYFUNCTION("VLOOKUP($D602,IMPORTRANGE(""1F5N2lheBqU_ssv2fEg7XSiyl0_Jtf24RQubw3IWp7fc"",""'LC-2 BOM'!C2:AF900""),Y$1,FALSE)"),"#N/A")</f>
        <v>#N/A</v>
      </c>
      <c r="Z377" s="40" t="str">
        <f ca="1">IFERROR(__xludf.DUMMYFUNCTION("VLOOKUP($D602,IMPORTRANGE(""1F5N2lheBqU_ssv2fEg7XSiyl0_Jtf24RQubw3IWp7fc"",""'LC-2 BOM'!C2:AF900""),Y$1,FALSE)"),"#N/A")</f>
        <v>#N/A</v>
      </c>
      <c r="AA377" s="40" t="str">
        <f ca="1">IFERROR(__xludf.DUMMYFUNCTION("VLOOKUP($D602,IMPORTRANGE(""1F5N2lheBqU_ssv2fEg7XSiyl0_Jtf24RQubw3IWp7fc"",""'LC-2 BOM'!C2:AF900""),Y$1,FALSE)"),"#N/A")</f>
        <v>#N/A</v>
      </c>
      <c r="AB377" s="40" t="str">
        <f ca="1">IFERROR(__xludf.DUMMYFUNCTION("VLOOKUP($D602,IMPORTRANGE(""1F5N2lheBqU_ssv2fEg7XSiyl0_Jtf24RQubw3IWp7fc"",""'LC-2 BOM'!C2:AF1000""),AB$1,FALSE)"),"#N/A")</f>
        <v>#N/A</v>
      </c>
      <c r="AC377" s="40" t="str">
        <f ca="1">IFERROR(__xludf.DUMMYFUNCTION("VLOOKUP($D602,IMPORTRANGE(""1F5N2lheBqU_ssv2fEg7XSiyl0_Jtf24RQubw3IWp7fc"",""'LC-2 BOM'!C2:AF1000""),AB$1,FALSE)"),"#N/A")</f>
        <v>#N/A</v>
      </c>
      <c r="AD377" s="40" t="str">
        <f ca="1">IFERROR(__xludf.DUMMYFUNCTION("VLOOKUP($D602,IMPORTRANGE(""1F5N2lheBqU_ssv2fEg7XSiyl0_Jtf24RQubw3IWp7fc"",""'LC-2 BOM'!C2:AF1000""),AB$1,FALSE)"),"#N/A")</f>
        <v>#N/A</v>
      </c>
      <c r="AE377" s="40" t="str">
        <f ca="1">IFERROR(__xludf.DUMMYFUNCTION("VLOOKUP($D602,IMPORTRANGE(""1F5N2lheBqU_ssv2fEg7XSiyl0_Jtf24RQubw3IWp7fc"",""'LC-2 BOM'!C2:AF1000""),AB$1,FALSE)"),"#N/A")</f>
        <v>#N/A</v>
      </c>
      <c r="AF377" s="40" t="str">
        <f ca="1">IFERROR(__xludf.DUMMYFUNCTION("VLOOKUP($D602,IMPORTRANGE(""1F5N2lheBqU_ssv2fEg7XSiyl0_Jtf24RQubw3IWp7fc"",""'LC-2 BOM'!C2:AF1000""),AB$1,FALSE)"),"#N/A")</f>
        <v>#N/A</v>
      </c>
      <c r="AG377" s="40" t="str">
        <f ca="1">IFERROR(__xludf.DUMMYFUNCTION("VLOOKUP($D602,IMPORTRANGE(""1F5N2lheBqU_ssv2fEg7XSiyl0_Jtf24RQubw3IWp7fc"",""'LC-2 BOM'!C2:AF1000""),AB$1,FALSE)"),"#N/A")</f>
        <v>#N/A</v>
      </c>
      <c r="AH377" s="40" t="str">
        <f ca="1">IFERROR(__xludf.DUMMYFUNCTION("VLOOKUP($D602,IMPORTRANGE(""1F5N2lheBqU_ssv2fEg7XSiyl0_Jtf24RQubw3IWp7fc"",""'LC-2 BOM'!C2:AF1000""),AB$1,FALSE)"),"#N/A")</f>
        <v>#N/A</v>
      </c>
      <c r="AI377" s="40" t="str">
        <f ca="1">IFERROR(__xludf.DUMMYFUNCTION("VLOOKUP($D602,IMPORTRANGE(""1F5N2lheBqU_ssv2fEg7XSiyl0_Jtf24RQubw3IWp7fc"",""'LC-2 BOM'!C2:AF1000""),AB$1,FALSE)"),"#N/A")</f>
        <v>#N/A</v>
      </c>
      <c r="AJ377" s="40" t="str">
        <f ca="1">IFERROR(__xludf.DUMMYFUNCTION("VLOOKUP($D602,IMPORTRANGE(""1F5N2lheBqU_ssv2fEg7XSiyl0_Jtf24RQubw3IWp7fc"",""'LC-2 BOM'!C2:AF1000""),AB$1,FALSE)"),"#N/A")</f>
        <v>#N/A</v>
      </c>
      <c r="AK377" s="40" t="str">
        <f ca="1">IFERROR(__xludf.DUMMYFUNCTION("VLOOKUP($D602,IMPORTRANGE(""1F5N2lheBqU_ssv2fEg7XSiyl0_Jtf24RQubw3IWp7fc"",""'LC-2 BOM'!C2:AF1000""),AB$1,FALSE)"),"#N/A")</f>
        <v>#N/A</v>
      </c>
      <c r="AL377" s="40" t="str">
        <f ca="1">IFERROR(__xludf.DUMMYFUNCTION("VLOOKUP($D602,IMPORTRANGE(""1F5N2lheBqU_ssv2fEg7XSiyl0_Jtf24RQubw3IWp7fc"",""'LC-2 BOM'!C2:AF1000""),AB$1,FALSE)"),"#N/A")</f>
        <v>#N/A</v>
      </c>
      <c r="AM377" s="40" t="str">
        <f ca="1">IFERROR(__xludf.DUMMYFUNCTION("VLOOKUP($D602,IMPORTRANGE(""1F5N2lheBqU_ssv2fEg7XSiyl0_Jtf24RQubw3IWp7fc"",""'LC-2 BOM'!C2:AF1000""),AB$1,FALSE)"),"#N/A")</f>
        <v>#N/A</v>
      </c>
      <c r="AN377" s="40" t="str">
        <f ca="1">IFERROR(__xludf.DUMMYFUNCTION("VLOOKUP($D602,IMPORTRANGE(""1F5N2lheBqU_ssv2fEg7XSiyl0_Jtf24RQubw3IWp7fc"",""'LC-2 BOM'!C2:AF1000""),AB$1,FALSE)"),"#N/A")</f>
        <v>#N/A</v>
      </c>
      <c r="AO377" s="40" t="str">
        <f ca="1">IFERROR(__xludf.DUMMYFUNCTION("VLOOKUP($D602,IMPORTRANGE(""1F5N2lheBqU_ssv2fEg7XSiyl0_Jtf24RQubw3IWp7fc"",""'LC-2 BOM'!C2:AF1000""),AB$1,FALSE)"),"#N/A")</f>
        <v>#N/A</v>
      </c>
      <c r="AP377" s="40" t="str">
        <f ca="1">IFERROR(__xludf.DUMMYFUNCTION("VLOOKUP($D602,IMPORTRANGE(""1F5N2lheBqU_ssv2fEg7XSiyl0_Jtf24RQubw3IWp7fc"",""'LC-2 BOM'!C2:AF1000""),AB$1,FALSE)"),"#N/A")</f>
        <v>#N/A</v>
      </c>
      <c r="AQ377" s="40" t="str">
        <f ca="1">IFERROR(__xludf.DUMMYFUNCTION("VLOOKUP($D602,IMPORTRANGE(""1F5N2lheBqU_ssv2fEg7XSiyl0_Jtf24RQubw3IWp7fc"",""'LC-2 BOM'!C2:AF1000""),AB$1,FALSE)"),"#N/A")</f>
        <v>#N/A</v>
      </c>
      <c r="AR377" s="40" t="str">
        <f ca="1">IFERROR(__xludf.DUMMYFUNCTION("VLOOKUP($D602,IMPORTRANGE(""1F5N2lheBqU_ssv2fEg7XSiyl0_Jtf24RQubw3IWp7fc"",""'LC-2 BOM'!C2:AF1000""),AB$1,FALSE)"),"#N/A")</f>
        <v>#N/A</v>
      </c>
      <c r="AS377" s="40" t="str">
        <f ca="1">IFERROR(__xludf.DUMMYFUNCTION("VLOOKUP($D602,IMPORTRANGE(""1F5N2lheBqU_ssv2fEg7XSiyl0_Jtf24RQubw3IWp7fc"",""'LC-2 BOM'!C2:AF1000""),AB$1,FALSE)"),"#N/A")</f>
        <v>#N/A</v>
      </c>
      <c r="AT377" s="40" t="str">
        <f ca="1">IFERROR(__xludf.DUMMYFUNCTION("VLOOKUP($D602,IMPORTRANGE(""1F5N2lheBqU_ssv2fEg7XSiyl0_Jtf24RQubw3IWp7fc"",""'LC-2 BOM'!C2:AF1000""),AB$1,FALSE)"),"#N/A")</f>
        <v>#N/A</v>
      </c>
      <c r="AU377" s="40" t="str">
        <f ca="1">IFERROR(__xludf.DUMMYFUNCTION("VLOOKUP($D602,IMPORTRANGE(""1F5N2lheBqU_ssv2fEg7XSiyl0_Jtf24RQubw3IWp7fc"",""'LC-2 BOM'!C2:AF1000""),AB$1,FALSE)"),"#N/A")</f>
        <v>#N/A</v>
      </c>
      <c r="AV377" s="40" t="str">
        <f ca="1">IFERROR(__xludf.DUMMYFUNCTION("VLOOKUP($D602,IMPORTRANGE(""1F5N2lheBqU_ssv2fEg7XSiyl0_Jtf24RQubw3IWp7fc"",""'LC-2 BOM'!C2:AF1000""),AB$1,FALSE)"),"#N/A")</f>
        <v>#N/A</v>
      </c>
      <c r="AW377" s="40" t="str">
        <f ca="1">IFERROR(__xludf.DUMMYFUNCTION("VLOOKUP($D602,IMPORTRANGE(""1F5N2lheBqU_ssv2fEg7XSiyl0_Jtf24RQubw3IWp7fc"",""'LC-2 BOM'!C2:AF1000""),AB$1,FALSE)"),"#N/A")</f>
        <v>#N/A</v>
      </c>
      <c r="AX377" s="40" t="str">
        <f ca="1">IFERROR(__xludf.DUMMYFUNCTION("VLOOKUP($D602,IMPORTRANGE(""1F5N2lheBqU_ssv2fEg7XSiyl0_Jtf24RQubw3IWp7fc"",""'LC-2 BOM'!C2:AF1000""),AB$1,FALSE)"),"#N/A")</f>
        <v>#N/A</v>
      </c>
      <c r="AY377" s="40" t="str">
        <f ca="1">IFERROR(__xludf.DUMMYFUNCTION("VLOOKUP($D602,IMPORTRANGE(""1F5N2lheBqU_ssv2fEg7XSiyl0_Jtf24RQubw3IWp7fc"",""'LC-2 BOM'!C2:AF1000""),AB$1,FALSE)"),"#N/A")</f>
        <v>#N/A</v>
      </c>
      <c r="AZ377" s="40" t="str">
        <f ca="1">IFERROR(__xludf.DUMMYFUNCTION("VLOOKUP($D602,IMPORTRANGE(""1F5N2lheBqU_ssv2fEg7XSiyl0_Jtf24RQubw3IWp7fc"",""'LC-2 BOM'!C2:AF1000""),AB$1,FALSE)"),"#N/A")</f>
        <v>#N/A</v>
      </c>
      <c r="BA377" s="40" t="str">
        <f ca="1">IFERROR(__xludf.DUMMYFUNCTION("VLOOKUP($D602,IMPORTRANGE(""1F5N2lheBqU_ssv2fEg7XSiyl0_Jtf24RQubw3IWp7fc"",""'LC-2 BOM'!C2:AF1000""),AB$1,FALSE)"),"#N/A")</f>
        <v>#N/A</v>
      </c>
    </row>
    <row r="378" spans="1:53" ht="14.25">
      <c r="A378" s="119" t="str">
        <f>CONCATENATE(VLOOKUP(E378,Systems,2,FALSE),"-",VLOOKUP(F378,Subsystems,2,FALSE),"-",VLOOKUP(G378,Components,2,FALSE),"-",VLOOKUP(R378,Metrics,2,FALSE),"-",B378)</f>
        <v>HVAC-FAR-HTR-Ts-500</v>
      </c>
      <c r="B378" s="100">
        <v>500</v>
      </c>
      <c r="C378" s="119" t="s">
        <v>941</v>
      </c>
      <c r="D378" s="104" t="s">
        <v>942</v>
      </c>
      <c r="E378" s="99" t="s">
        <v>431</v>
      </c>
      <c r="F378" s="99" t="s">
        <v>432</v>
      </c>
      <c r="G378" s="99" t="s">
        <v>877</v>
      </c>
      <c r="H378" s="99" t="s">
        <v>147</v>
      </c>
      <c r="I378" s="100" t="str">
        <f>VLOOKUP(L378,InterfaceCards,2,FALSE)</f>
        <v>N5</v>
      </c>
      <c r="J378" s="39" t="str">
        <f>VLOOKUP(I378,'REF - Interface Cards'!$F$2:$G$11,2,FALSE)</f>
        <v>CB6</v>
      </c>
      <c r="K378" s="267">
        <f>VLOOKUP(L378,InterfaceCards,3,FALSE)</f>
        <v>4</v>
      </c>
      <c r="L378" s="99" t="s">
        <v>943</v>
      </c>
      <c r="M378" s="110">
        <v>4</v>
      </c>
      <c r="N378" s="200" t="s">
        <v>113</v>
      </c>
      <c r="O378" s="99" t="s">
        <v>334</v>
      </c>
      <c r="P378" s="99" t="s">
        <v>334</v>
      </c>
      <c r="Q378" s="205"/>
      <c r="R378" s="119" t="s">
        <v>352</v>
      </c>
      <c r="S378" s="119" t="s">
        <v>353</v>
      </c>
      <c r="T378" s="100"/>
      <c r="U378" s="205"/>
      <c r="V378" s="205" t="b">
        <v>0</v>
      </c>
      <c r="W378" s="115" t="str">
        <f>CONCATENATE(L378,":",N378)</f>
        <v>AI10:03</v>
      </c>
      <c r="X378" s="40" t="str">
        <f ca="1">IFERROR(__xludf.DUMMYFUNCTION("VLOOKUP($D475,IMPORTRANGE(""1F5N2lheBqU_ssv2fEg7XSiyl0_Jtf24RQubw3IWp7fc"",""'LC-2 BOM'!C2:AF1000""),X$1,FALSE)"),"04C706")</f>
        <v>04C706</v>
      </c>
      <c r="Y378" s="40" t="str">
        <f ca="1">IFERROR(__xludf.DUMMYFUNCTION("VLOOKUP($D650,IMPORTRANGE(""1F5N2lheBqU_ssv2fEg7XSiyl0_Jtf24RQubw3IWp7fc"",""'LC-2 BOM'!C2:AF900""),Y$1,FALSE)"),"#N/A")</f>
        <v>#N/A</v>
      </c>
      <c r="Z378" s="40" t="str">
        <f ca="1">IFERROR(__xludf.DUMMYFUNCTION("VLOOKUP($D650,IMPORTRANGE(""1F5N2lheBqU_ssv2fEg7XSiyl0_Jtf24RQubw3IWp7fc"",""'LC-2 BOM'!C2:AF900""),Y$1,FALSE)"),"#N/A")</f>
        <v>#N/A</v>
      </c>
      <c r="AA378" s="40" t="str">
        <f ca="1">IFERROR(__xludf.DUMMYFUNCTION("VLOOKUP($D650,IMPORTRANGE(""1F5N2lheBqU_ssv2fEg7XSiyl0_Jtf24RQubw3IWp7fc"",""'LC-2 BOM'!C2:AF900""),Y$1,FALSE)"),"#N/A")</f>
        <v>#N/A</v>
      </c>
      <c r="AB378" s="40" t="str">
        <f ca="1">IFERROR(__xludf.DUMMYFUNCTION("VLOOKUP($D650,IMPORTRANGE(""1F5N2lheBqU_ssv2fEg7XSiyl0_Jtf24RQubw3IWp7fc"",""'LC-2 BOM'!C2:AF1000""),AB$1,FALSE)"),"#N/A")</f>
        <v>#N/A</v>
      </c>
      <c r="AC378" s="40" t="str">
        <f ca="1">IFERROR(__xludf.DUMMYFUNCTION("VLOOKUP($D650,IMPORTRANGE(""1F5N2lheBqU_ssv2fEg7XSiyl0_Jtf24RQubw3IWp7fc"",""'LC-2 BOM'!C2:AF1000""),AB$1,FALSE)"),"#N/A")</f>
        <v>#N/A</v>
      </c>
      <c r="AD378" s="40" t="str">
        <f ca="1">IFERROR(__xludf.DUMMYFUNCTION("VLOOKUP($D650,IMPORTRANGE(""1F5N2lheBqU_ssv2fEg7XSiyl0_Jtf24RQubw3IWp7fc"",""'LC-2 BOM'!C2:AF1000""),AB$1,FALSE)"),"#N/A")</f>
        <v>#N/A</v>
      </c>
      <c r="AE378" s="40" t="str">
        <f ca="1">IFERROR(__xludf.DUMMYFUNCTION("VLOOKUP($D650,IMPORTRANGE(""1F5N2lheBqU_ssv2fEg7XSiyl0_Jtf24RQubw3IWp7fc"",""'LC-2 BOM'!C2:AF1000""),AB$1,FALSE)"),"#N/A")</f>
        <v>#N/A</v>
      </c>
      <c r="AF378" s="40" t="str">
        <f ca="1">IFERROR(__xludf.DUMMYFUNCTION("VLOOKUP($D650,IMPORTRANGE(""1F5N2lheBqU_ssv2fEg7XSiyl0_Jtf24RQubw3IWp7fc"",""'LC-2 BOM'!C2:AF1000""),AB$1,FALSE)"),"#N/A")</f>
        <v>#N/A</v>
      </c>
      <c r="AG378" s="40" t="str">
        <f ca="1">IFERROR(__xludf.DUMMYFUNCTION("VLOOKUP($D650,IMPORTRANGE(""1F5N2lheBqU_ssv2fEg7XSiyl0_Jtf24RQubw3IWp7fc"",""'LC-2 BOM'!C2:AF1000""),AB$1,FALSE)"),"#N/A")</f>
        <v>#N/A</v>
      </c>
      <c r="AH378" s="40" t="str">
        <f ca="1">IFERROR(__xludf.DUMMYFUNCTION("VLOOKUP($D650,IMPORTRANGE(""1F5N2lheBqU_ssv2fEg7XSiyl0_Jtf24RQubw3IWp7fc"",""'LC-2 BOM'!C2:AF1000""),AB$1,FALSE)"),"#N/A")</f>
        <v>#N/A</v>
      </c>
      <c r="AI378" s="40" t="str">
        <f ca="1">IFERROR(__xludf.DUMMYFUNCTION("VLOOKUP($D650,IMPORTRANGE(""1F5N2lheBqU_ssv2fEg7XSiyl0_Jtf24RQubw3IWp7fc"",""'LC-2 BOM'!C2:AF1000""),AB$1,FALSE)"),"#N/A")</f>
        <v>#N/A</v>
      </c>
      <c r="AJ378" s="40" t="str">
        <f ca="1">IFERROR(__xludf.DUMMYFUNCTION("VLOOKUP($D650,IMPORTRANGE(""1F5N2lheBqU_ssv2fEg7XSiyl0_Jtf24RQubw3IWp7fc"",""'LC-2 BOM'!C2:AF1000""),AB$1,FALSE)"),"#N/A")</f>
        <v>#N/A</v>
      </c>
      <c r="AK378" s="40" t="str">
        <f ca="1">IFERROR(__xludf.DUMMYFUNCTION("VLOOKUP($D650,IMPORTRANGE(""1F5N2lheBqU_ssv2fEg7XSiyl0_Jtf24RQubw3IWp7fc"",""'LC-2 BOM'!C2:AF1000""),AB$1,FALSE)"),"#N/A")</f>
        <v>#N/A</v>
      </c>
      <c r="AL378" s="40" t="str">
        <f ca="1">IFERROR(__xludf.DUMMYFUNCTION("VLOOKUP($D650,IMPORTRANGE(""1F5N2lheBqU_ssv2fEg7XSiyl0_Jtf24RQubw3IWp7fc"",""'LC-2 BOM'!C2:AF1000""),AB$1,FALSE)"),"#N/A")</f>
        <v>#N/A</v>
      </c>
      <c r="AM378" s="40" t="str">
        <f ca="1">IFERROR(__xludf.DUMMYFUNCTION("VLOOKUP($D650,IMPORTRANGE(""1F5N2lheBqU_ssv2fEg7XSiyl0_Jtf24RQubw3IWp7fc"",""'LC-2 BOM'!C2:AF1000""),AB$1,FALSE)"),"#N/A")</f>
        <v>#N/A</v>
      </c>
      <c r="AN378" s="40" t="str">
        <f ca="1">IFERROR(__xludf.DUMMYFUNCTION("VLOOKUP($D650,IMPORTRANGE(""1F5N2lheBqU_ssv2fEg7XSiyl0_Jtf24RQubw3IWp7fc"",""'LC-2 BOM'!C2:AF1000""),AB$1,FALSE)"),"#N/A")</f>
        <v>#N/A</v>
      </c>
      <c r="AO378" s="40" t="str">
        <f ca="1">IFERROR(__xludf.DUMMYFUNCTION("VLOOKUP($D650,IMPORTRANGE(""1F5N2lheBqU_ssv2fEg7XSiyl0_Jtf24RQubw3IWp7fc"",""'LC-2 BOM'!C2:AF1000""),AB$1,FALSE)"),"#N/A")</f>
        <v>#N/A</v>
      </c>
      <c r="AP378" s="40" t="str">
        <f ca="1">IFERROR(__xludf.DUMMYFUNCTION("VLOOKUP($D650,IMPORTRANGE(""1F5N2lheBqU_ssv2fEg7XSiyl0_Jtf24RQubw3IWp7fc"",""'LC-2 BOM'!C2:AF1000""),AB$1,FALSE)"),"#N/A")</f>
        <v>#N/A</v>
      </c>
      <c r="AQ378" s="40" t="str">
        <f ca="1">IFERROR(__xludf.DUMMYFUNCTION("VLOOKUP($D650,IMPORTRANGE(""1F5N2lheBqU_ssv2fEg7XSiyl0_Jtf24RQubw3IWp7fc"",""'LC-2 BOM'!C2:AF1000""),AB$1,FALSE)"),"#N/A")</f>
        <v>#N/A</v>
      </c>
      <c r="AR378" s="40" t="str">
        <f ca="1">IFERROR(__xludf.DUMMYFUNCTION("VLOOKUP($D650,IMPORTRANGE(""1F5N2lheBqU_ssv2fEg7XSiyl0_Jtf24RQubw3IWp7fc"",""'LC-2 BOM'!C2:AF1000""),AB$1,FALSE)"),"#N/A")</f>
        <v>#N/A</v>
      </c>
      <c r="AS378" s="40" t="str">
        <f ca="1">IFERROR(__xludf.DUMMYFUNCTION("VLOOKUP($D650,IMPORTRANGE(""1F5N2lheBqU_ssv2fEg7XSiyl0_Jtf24RQubw3IWp7fc"",""'LC-2 BOM'!C2:AF1000""),AB$1,FALSE)"),"#N/A")</f>
        <v>#N/A</v>
      </c>
      <c r="AT378" s="40" t="str">
        <f ca="1">IFERROR(__xludf.DUMMYFUNCTION("VLOOKUP($D650,IMPORTRANGE(""1F5N2lheBqU_ssv2fEg7XSiyl0_Jtf24RQubw3IWp7fc"",""'LC-2 BOM'!C2:AF1000""),AB$1,FALSE)"),"#N/A")</f>
        <v>#N/A</v>
      </c>
      <c r="AU378" s="40" t="str">
        <f ca="1">IFERROR(__xludf.DUMMYFUNCTION("VLOOKUP($D650,IMPORTRANGE(""1F5N2lheBqU_ssv2fEg7XSiyl0_Jtf24RQubw3IWp7fc"",""'LC-2 BOM'!C2:AF1000""),AB$1,FALSE)"),"#N/A")</f>
        <v>#N/A</v>
      </c>
      <c r="AV378" s="40" t="str">
        <f ca="1">IFERROR(__xludf.DUMMYFUNCTION("VLOOKUP($D650,IMPORTRANGE(""1F5N2lheBqU_ssv2fEg7XSiyl0_Jtf24RQubw3IWp7fc"",""'LC-2 BOM'!C2:AF1000""),AB$1,FALSE)"),"#N/A")</f>
        <v>#N/A</v>
      </c>
      <c r="AW378" s="40" t="str">
        <f ca="1">IFERROR(__xludf.DUMMYFUNCTION("VLOOKUP($D650,IMPORTRANGE(""1F5N2lheBqU_ssv2fEg7XSiyl0_Jtf24RQubw3IWp7fc"",""'LC-2 BOM'!C2:AF1000""),AB$1,FALSE)"),"#N/A")</f>
        <v>#N/A</v>
      </c>
      <c r="AX378" s="40" t="str">
        <f ca="1">IFERROR(__xludf.DUMMYFUNCTION("VLOOKUP($D650,IMPORTRANGE(""1F5N2lheBqU_ssv2fEg7XSiyl0_Jtf24RQubw3IWp7fc"",""'LC-2 BOM'!C2:AF1000""),AB$1,FALSE)"),"#N/A")</f>
        <v>#N/A</v>
      </c>
      <c r="AY378" s="40" t="str">
        <f ca="1">IFERROR(__xludf.DUMMYFUNCTION("VLOOKUP($D650,IMPORTRANGE(""1F5N2lheBqU_ssv2fEg7XSiyl0_Jtf24RQubw3IWp7fc"",""'LC-2 BOM'!C2:AF1000""),AB$1,FALSE)"),"#N/A")</f>
        <v>#N/A</v>
      </c>
      <c r="AZ378" s="40" t="str">
        <f ca="1">IFERROR(__xludf.DUMMYFUNCTION("VLOOKUP($D650,IMPORTRANGE(""1F5N2lheBqU_ssv2fEg7XSiyl0_Jtf24RQubw3IWp7fc"",""'LC-2 BOM'!C2:AF1000""),AB$1,FALSE)"),"#N/A")</f>
        <v>#N/A</v>
      </c>
      <c r="BA378" s="40" t="str">
        <f ca="1">IFERROR(__xludf.DUMMYFUNCTION("VLOOKUP($D650,IMPORTRANGE(""1F5N2lheBqU_ssv2fEg7XSiyl0_Jtf24RQubw3IWp7fc"",""'LC-2 BOM'!C2:AF1000""),AB$1,FALSE)"),"#N/A")</f>
        <v>#N/A</v>
      </c>
    </row>
    <row r="379" spans="1:53" ht="14.25">
      <c r="A379" s="119" t="str">
        <f>CONCATENATE(VLOOKUP(E379,Systems,2,FALSE),"-",VLOOKUP(F379,Subsystems,2,FALSE),"-",VLOOKUP(G379,Components,2,FALSE),"-",VLOOKUP(R379,Metrics,2,FALSE),"-",B379)</f>
        <v>HVAC-FAR-HTR-Ts-501</v>
      </c>
      <c r="B379" s="100">
        <v>501</v>
      </c>
      <c r="C379" s="119" t="s">
        <v>944</v>
      </c>
      <c r="D379" s="104" t="s">
        <v>945</v>
      </c>
      <c r="E379" s="99" t="s">
        <v>431</v>
      </c>
      <c r="F379" s="99" t="s">
        <v>432</v>
      </c>
      <c r="G379" s="99" t="s">
        <v>877</v>
      </c>
      <c r="H379" s="99" t="s">
        <v>89</v>
      </c>
      <c r="I379" s="100" t="str">
        <f>VLOOKUP(L379,InterfaceCards,2,FALSE)</f>
        <v>N5</v>
      </c>
      <c r="J379" s="39" t="str">
        <f>VLOOKUP(I379,'REF - Interface Cards'!$F$2:$G$11,2,FALSE)</f>
        <v>CB6</v>
      </c>
      <c r="K379" s="267">
        <f>VLOOKUP(L379,InterfaceCards,3,FALSE)</f>
        <v>2</v>
      </c>
      <c r="L379" s="99" t="s">
        <v>891</v>
      </c>
      <c r="M379" s="110">
        <v>20</v>
      </c>
      <c r="N379" s="200">
        <v>16</v>
      </c>
      <c r="O379" s="99" t="s">
        <v>334</v>
      </c>
      <c r="P379" s="99" t="s">
        <v>334</v>
      </c>
      <c r="Q379" s="205"/>
      <c r="R379" s="119" t="s">
        <v>352</v>
      </c>
      <c r="S379" s="119" t="s">
        <v>96</v>
      </c>
      <c r="T379" s="100"/>
      <c r="U379" s="205"/>
      <c r="V379" s="205" t="b">
        <v>0</v>
      </c>
      <c r="W379" s="115" t="str">
        <f>CONCATENATE(L379,":",N379)</f>
        <v>DI5:16</v>
      </c>
      <c r="X379" s="40" t="str">
        <f ca="1">IFERROR(__xludf.DUMMYFUNCTION("VLOOKUP($D475,IMPORTRANGE(""1F5N2lheBqU_ssv2fEg7XSiyl0_Jtf24RQubw3IWp7fc"",""'LC-2 BOM'!C2:AF1000""),X$1,FALSE)"),"04C706")</f>
        <v>04C706</v>
      </c>
      <c r="Y379" s="40" t="str">
        <f ca="1">IFERROR(__xludf.DUMMYFUNCTION("VLOOKUP($D625,IMPORTRANGE(""1zGeY54V42y3h6ga3LEauokEcjIAfHuNXKCYKLfLWtMI"",""'LC-2 BOM'!C2:AF900""),Y$1,FALSE)"),"#N/A")</f>
        <v>#N/A</v>
      </c>
      <c r="Z379" s="40" t="str">
        <f ca="1">IFERROR(__xludf.DUMMYFUNCTION("VLOOKUP($D625,IMPORTRANGE(""1zGeY54V42y3h6ga3LEauokEcjIAfHuNXKCYKLfLWtMI"",""'LC-2 BOM'!C2:AF900""),Y$1,FALSE)"),"#N/A")</f>
        <v>#N/A</v>
      </c>
      <c r="AA379" s="40" t="str">
        <f ca="1">IFERROR(__xludf.DUMMYFUNCTION("VLOOKUP($D625,IMPORTRANGE(""1zGeY54V42y3h6ga3LEauokEcjIAfHuNXKCYKLfLWtMI"",""'LC-2 BOM'!C2:AF900""),Y$1,FALSE)"),"#N/A")</f>
        <v>#N/A</v>
      </c>
      <c r="AB379" s="40" t="str">
        <f ca="1">IFERROR(__xludf.DUMMYFUNCTION("VLOOKUP($D625,IMPORTRANGE(""1F5N2lheBqU_ssv2fEg7XSiyl0_Jtf24RQubw3IWp7fc"",""'LC-2 BOM'!C2:AF1000""),AB$1,FALSE)"),"#N/A")</f>
        <v>#N/A</v>
      </c>
      <c r="AC379" s="40" t="str">
        <f ca="1">IFERROR(__xludf.DUMMYFUNCTION("VLOOKUP($D625,IMPORTRANGE(""1F5N2lheBqU_ssv2fEg7XSiyl0_Jtf24RQubw3IWp7fc"",""'LC-2 BOM'!C2:AF1000""),AB$1,FALSE)"),"#N/A")</f>
        <v>#N/A</v>
      </c>
      <c r="AD379" s="40" t="str">
        <f ca="1">IFERROR(__xludf.DUMMYFUNCTION("VLOOKUP($D625,IMPORTRANGE(""1F5N2lheBqU_ssv2fEg7XSiyl0_Jtf24RQubw3IWp7fc"",""'LC-2 BOM'!C2:AF1000""),AB$1,FALSE)"),"#N/A")</f>
        <v>#N/A</v>
      </c>
      <c r="AE379" s="40" t="str">
        <f ca="1">IFERROR(__xludf.DUMMYFUNCTION("VLOOKUP($D625,IMPORTRANGE(""1F5N2lheBqU_ssv2fEg7XSiyl0_Jtf24RQubw3IWp7fc"",""'LC-2 BOM'!C2:AF1000""),AB$1,FALSE)"),"#N/A")</f>
        <v>#N/A</v>
      </c>
      <c r="AF379" s="40" t="str">
        <f ca="1">IFERROR(__xludf.DUMMYFUNCTION("VLOOKUP($D625,IMPORTRANGE(""1F5N2lheBqU_ssv2fEg7XSiyl0_Jtf24RQubw3IWp7fc"",""'LC-2 BOM'!C2:AF1000""),AB$1,FALSE)"),"#N/A")</f>
        <v>#N/A</v>
      </c>
      <c r="AG379" s="40" t="str">
        <f ca="1">IFERROR(__xludf.DUMMYFUNCTION("VLOOKUP($D625,IMPORTRANGE(""1F5N2lheBqU_ssv2fEg7XSiyl0_Jtf24RQubw3IWp7fc"",""'LC-2 BOM'!C2:AF1000""),AB$1,FALSE)"),"#N/A")</f>
        <v>#N/A</v>
      </c>
      <c r="AH379" s="40" t="str">
        <f ca="1">IFERROR(__xludf.DUMMYFUNCTION("VLOOKUP($D625,IMPORTRANGE(""1F5N2lheBqU_ssv2fEg7XSiyl0_Jtf24RQubw3IWp7fc"",""'LC-2 BOM'!C2:AF1000""),AB$1,FALSE)"),"#N/A")</f>
        <v>#N/A</v>
      </c>
      <c r="AI379" s="40" t="str">
        <f ca="1">IFERROR(__xludf.DUMMYFUNCTION("VLOOKUP($D625,IMPORTRANGE(""1F5N2lheBqU_ssv2fEg7XSiyl0_Jtf24RQubw3IWp7fc"",""'LC-2 BOM'!C2:AF1000""),AB$1,FALSE)"),"#N/A")</f>
        <v>#N/A</v>
      </c>
      <c r="AJ379" s="40" t="str">
        <f ca="1">IFERROR(__xludf.DUMMYFUNCTION("VLOOKUP($D625,IMPORTRANGE(""1F5N2lheBqU_ssv2fEg7XSiyl0_Jtf24RQubw3IWp7fc"",""'LC-2 BOM'!C2:AF1000""),AB$1,FALSE)"),"#N/A")</f>
        <v>#N/A</v>
      </c>
      <c r="AK379" s="40" t="str">
        <f ca="1">IFERROR(__xludf.DUMMYFUNCTION("VLOOKUP($D625,IMPORTRANGE(""1F5N2lheBqU_ssv2fEg7XSiyl0_Jtf24RQubw3IWp7fc"",""'LC-2 BOM'!C2:AF1000""),AB$1,FALSE)"),"#N/A")</f>
        <v>#N/A</v>
      </c>
      <c r="AL379" s="40" t="str">
        <f ca="1">IFERROR(__xludf.DUMMYFUNCTION("VLOOKUP($D625,IMPORTRANGE(""1F5N2lheBqU_ssv2fEg7XSiyl0_Jtf24RQubw3IWp7fc"",""'LC-2 BOM'!C2:AF1000""),AB$1,FALSE)"),"#N/A")</f>
        <v>#N/A</v>
      </c>
      <c r="AM379" s="40" t="str">
        <f ca="1">IFERROR(__xludf.DUMMYFUNCTION("VLOOKUP($D625,IMPORTRANGE(""1F5N2lheBqU_ssv2fEg7XSiyl0_Jtf24RQubw3IWp7fc"",""'LC-2 BOM'!C2:AF1000""),AB$1,FALSE)"),"#N/A")</f>
        <v>#N/A</v>
      </c>
      <c r="AN379" s="40" t="str">
        <f ca="1">IFERROR(__xludf.DUMMYFUNCTION("VLOOKUP($D625,IMPORTRANGE(""1F5N2lheBqU_ssv2fEg7XSiyl0_Jtf24RQubw3IWp7fc"",""'LC-2 BOM'!C2:AF1000""),AB$1,FALSE)"),"#N/A")</f>
        <v>#N/A</v>
      </c>
      <c r="AO379" s="40" t="str">
        <f ca="1">IFERROR(__xludf.DUMMYFUNCTION("VLOOKUP($D625,IMPORTRANGE(""1F5N2lheBqU_ssv2fEg7XSiyl0_Jtf24RQubw3IWp7fc"",""'LC-2 BOM'!C2:AF1000""),AB$1,FALSE)"),"#N/A")</f>
        <v>#N/A</v>
      </c>
      <c r="AP379" s="40" t="str">
        <f ca="1">IFERROR(__xludf.DUMMYFUNCTION("VLOOKUP($D625,IMPORTRANGE(""1F5N2lheBqU_ssv2fEg7XSiyl0_Jtf24RQubw3IWp7fc"",""'LC-2 BOM'!C2:AF1000""),AB$1,FALSE)"),"#N/A")</f>
        <v>#N/A</v>
      </c>
      <c r="AQ379" s="40" t="str">
        <f ca="1">IFERROR(__xludf.DUMMYFUNCTION("VLOOKUP($D625,IMPORTRANGE(""1F5N2lheBqU_ssv2fEg7XSiyl0_Jtf24RQubw3IWp7fc"",""'LC-2 BOM'!C2:AF1000""),AB$1,FALSE)"),"#N/A")</f>
        <v>#N/A</v>
      </c>
      <c r="AR379" s="40" t="str">
        <f ca="1">IFERROR(__xludf.DUMMYFUNCTION("VLOOKUP($D625,IMPORTRANGE(""1F5N2lheBqU_ssv2fEg7XSiyl0_Jtf24RQubw3IWp7fc"",""'LC-2 BOM'!C2:AF1000""),AB$1,FALSE)"),"#N/A")</f>
        <v>#N/A</v>
      </c>
      <c r="AS379" s="40" t="str">
        <f ca="1">IFERROR(__xludf.DUMMYFUNCTION("VLOOKUP($D625,IMPORTRANGE(""1F5N2lheBqU_ssv2fEg7XSiyl0_Jtf24RQubw3IWp7fc"",""'LC-2 BOM'!C2:AF1000""),AB$1,FALSE)"),"#N/A")</f>
        <v>#N/A</v>
      </c>
      <c r="AT379" s="40" t="str">
        <f ca="1">IFERROR(__xludf.DUMMYFUNCTION("VLOOKUP($D625,IMPORTRANGE(""1F5N2lheBqU_ssv2fEg7XSiyl0_Jtf24RQubw3IWp7fc"",""'LC-2 BOM'!C2:AF1000""),AB$1,FALSE)"),"#N/A")</f>
        <v>#N/A</v>
      </c>
      <c r="AU379" s="40" t="str">
        <f ca="1">IFERROR(__xludf.DUMMYFUNCTION("VLOOKUP($D625,IMPORTRANGE(""1F5N2lheBqU_ssv2fEg7XSiyl0_Jtf24RQubw3IWp7fc"",""'LC-2 BOM'!C2:AF1000""),AB$1,FALSE)"),"#N/A")</f>
        <v>#N/A</v>
      </c>
      <c r="AV379" s="40" t="str">
        <f ca="1">IFERROR(__xludf.DUMMYFUNCTION("VLOOKUP($D625,IMPORTRANGE(""1F5N2lheBqU_ssv2fEg7XSiyl0_Jtf24RQubw3IWp7fc"",""'LC-2 BOM'!C2:AF1000""),AB$1,FALSE)"),"#N/A")</f>
        <v>#N/A</v>
      </c>
      <c r="AW379" s="40" t="str">
        <f ca="1">IFERROR(__xludf.DUMMYFUNCTION("VLOOKUP($D625,IMPORTRANGE(""1F5N2lheBqU_ssv2fEg7XSiyl0_Jtf24RQubw3IWp7fc"",""'LC-2 BOM'!C2:AF1000""),AB$1,FALSE)"),"#N/A")</f>
        <v>#N/A</v>
      </c>
      <c r="AX379" s="40" t="str">
        <f ca="1">IFERROR(__xludf.DUMMYFUNCTION("VLOOKUP($D625,IMPORTRANGE(""1F5N2lheBqU_ssv2fEg7XSiyl0_Jtf24RQubw3IWp7fc"",""'LC-2 BOM'!C2:AF1000""),AB$1,FALSE)"),"#N/A")</f>
        <v>#N/A</v>
      </c>
      <c r="AY379" s="40" t="str">
        <f ca="1">IFERROR(__xludf.DUMMYFUNCTION("VLOOKUP($D625,IMPORTRANGE(""1F5N2lheBqU_ssv2fEg7XSiyl0_Jtf24RQubw3IWp7fc"",""'LC-2 BOM'!C2:AF1000""),AB$1,FALSE)"),"#N/A")</f>
        <v>#N/A</v>
      </c>
      <c r="AZ379" s="40" t="str">
        <f ca="1">IFERROR(__xludf.DUMMYFUNCTION("VLOOKUP($D625,IMPORTRANGE(""1F5N2lheBqU_ssv2fEg7XSiyl0_Jtf24RQubw3IWp7fc"",""'LC-2 BOM'!C2:AF1000""),AB$1,FALSE)"),"#N/A")</f>
        <v>#N/A</v>
      </c>
      <c r="BA379" s="40" t="str">
        <f ca="1">IFERROR(__xludf.DUMMYFUNCTION("VLOOKUP($D625,IMPORTRANGE(""1F5N2lheBqU_ssv2fEg7XSiyl0_Jtf24RQubw3IWp7fc"",""'LC-2 BOM'!C2:AF1000""),AB$1,FALSE)"),"#N/A")</f>
        <v>#N/A</v>
      </c>
    </row>
    <row r="380" spans="1:53" ht="14.25">
      <c r="A380" s="119" t="str">
        <f>CONCATENATE(VLOOKUP(E380,Systems,2,FALSE),"-",VLOOKUP(F380,Subsystems,2,FALSE),"-",VLOOKUP(G380,Components,2,FALSE),"-",VLOOKUP(R380,Metrics,2,FALSE),"-",B380)</f>
        <v>HVAC-IS1-HTR-ST-479</v>
      </c>
      <c r="B380" s="100">
        <v>479</v>
      </c>
      <c r="C380" s="165" t="s">
        <v>946</v>
      </c>
      <c r="D380" s="104" t="s">
        <v>947</v>
      </c>
      <c r="E380" s="99" t="s">
        <v>431</v>
      </c>
      <c r="F380" s="99" t="s">
        <v>441</v>
      </c>
      <c r="G380" s="99" t="s">
        <v>877</v>
      </c>
      <c r="H380" s="99" t="s">
        <v>102</v>
      </c>
      <c r="I380" s="100" t="str">
        <f>VLOOKUP(L380,InterfaceCards,2,FALSE)</f>
        <v>N5</v>
      </c>
      <c r="J380" s="39" t="str">
        <f>VLOOKUP(I380,'REF - Interface Cards'!$F$2:$G$11,2,FALSE)</f>
        <v>CB6</v>
      </c>
      <c r="K380" s="267">
        <f>VLOOKUP(L380,InterfaceCards,3,FALSE)</f>
        <v>1</v>
      </c>
      <c r="L380" s="99" t="s">
        <v>568</v>
      </c>
      <c r="M380" s="110">
        <v>27</v>
      </c>
      <c r="N380" s="200">
        <v>23</v>
      </c>
      <c r="O380" s="99" t="s">
        <v>334</v>
      </c>
      <c r="P380" s="99" t="s">
        <v>334</v>
      </c>
      <c r="Q380" s="99" t="s">
        <v>878</v>
      </c>
      <c r="R380" s="119" t="s">
        <v>925</v>
      </c>
      <c r="S380" s="119" t="s">
        <v>96</v>
      </c>
      <c r="T380" s="100"/>
      <c r="U380" s="205"/>
      <c r="V380" s="205" t="b">
        <v>0</v>
      </c>
      <c r="W380" s="115" t="str">
        <f>CONCATENATE(L380,":",N380)</f>
        <v>DO5:23</v>
      </c>
      <c r="X380" s="40" t="str">
        <f ca="1">IFERROR(__xludf.DUMMYFUNCTION("VLOOKUP($D475,IMPORTRANGE(""1F5N2lheBqU_ssv2fEg7XSiyl0_Jtf24RQubw3IWp7fc"",""'LC-2 BOM'!C2:AF1000""),X$1,FALSE)"),"04C706")</f>
        <v>04C706</v>
      </c>
      <c r="Y380" s="40" t="str">
        <f ca="1">IFERROR(__xludf.DUMMYFUNCTION("VLOOKUP($D605,IMPORTRANGE(""1F5N2lheBqU_ssv2fEg7XSiyl0_Jtf24RQubw3IWp7fc"",""'LC-2 BOM'!C2:AF900""),Y$1,FALSE)"),"#N/A")</f>
        <v>#N/A</v>
      </c>
      <c r="Z380" s="40" t="str">
        <f ca="1">IFERROR(__xludf.DUMMYFUNCTION("VLOOKUP($D605,IMPORTRANGE(""1F5N2lheBqU_ssv2fEg7XSiyl0_Jtf24RQubw3IWp7fc"",""'LC-2 BOM'!C2:AF900""),Y$1,FALSE)"),"#N/A")</f>
        <v>#N/A</v>
      </c>
      <c r="AA380" s="40" t="str">
        <f ca="1">IFERROR(__xludf.DUMMYFUNCTION("VLOOKUP($D605,IMPORTRANGE(""1F5N2lheBqU_ssv2fEg7XSiyl0_Jtf24RQubw3IWp7fc"",""'LC-2 BOM'!C2:AF900""),Y$1,FALSE)"),"#N/A")</f>
        <v>#N/A</v>
      </c>
      <c r="AB380" s="40" t="str">
        <f ca="1">IFERROR(__xludf.DUMMYFUNCTION("VLOOKUP($D605,IMPORTRANGE(""1F5N2lheBqU_ssv2fEg7XSiyl0_Jtf24RQubw3IWp7fc"",""'LC-2 BOM'!C2:AF1000""),AB$1,FALSE)"),"#N/A")</f>
        <v>#N/A</v>
      </c>
      <c r="AC380" s="40" t="str">
        <f ca="1">IFERROR(__xludf.DUMMYFUNCTION("VLOOKUP($D605,IMPORTRANGE(""1F5N2lheBqU_ssv2fEg7XSiyl0_Jtf24RQubw3IWp7fc"",""'LC-2 BOM'!C2:AF1000""),AB$1,FALSE)"),"#N/A")</f>
        <v>#N/A</v>
      </c>
      <c r="AD380" s="40" t="str">
        <f ca="1">IFERROR(__xludf.DUMMYFUNCTION("VLOOKUP($D605,IMPORTRANGE(""1F5N2lheBqU_ssv2fEg7XSiyl0_Jtf24RQubw3IWp7fc"",""'LC-2 BOM'!C2:AF1000""),AB$1,FALSE)"),"#N/A")</f>
        <v>#N/A</v>
      </c>
      <c r="AE380" s="40" t="str">
        <f ca="1">IFERROR(__xludf.DUMMYFUNCTION("VLOOKUP($D605,IMPORTRANGE(""1F5N2lheBqU_ssv2fEg7XSiyl0_Jtf24RQubw3IWp7fc"",""'LC-2 BOM'!C2:AF1000""),AB$1,FALSE)"),"#N/A")</f>
        <v>#N/A</v>
      </c>
      <c r="AF380" s="40" t="str">
        <f ca="1">IFERROR(__xludf.DUMMYFUNCTION("VLOOKUP($D605,IMPORTRANGE(""1F5N2lheBqU_ssv2fEg7XSiyl0_Jtf24RQubw3IWp7fc"",""'LC-2 BOM'!C2:AF1000""),AB$1,FALSE)"),"#N/A")</f>
        <v>#N/A</v>
      </c>
      <c r="AG380" s="40" t="str">
        <f ca="1">IFERROR(__xludf.DUMMYFUNCTION("VLOOKUP($D605,IMPORTRANGE(""1F5N2lheBqU_ssv2fEg7XSiyl0_Jtf24RQubw3IWp7fc"",""'LC-2 BOM'!C2:AF1000""),AB$1,FALSE)"),"#N/A")</f>
        <v>#N/A</v>
      </c>
      <c r="AH380" s="40" t="str">
        <f ca="1">IFERROR(__xludf.DUMMYFUNCTION("VLOOKUP($D605,IMPORTRANGE(""1F5N2lheBqU_ssv2fEg7XSiyl0_Jtf24RQubw3IWp7fc"",""'LC-2 BOM'!C2:AF1000""),AB$1,FALSE)"),"#N/A")</f>
        <v>#N/A</v>
      </c>
      <c r="AI380" s="40" t="str">
        <f ca="1">IFERROR(__xludf.DUMMYFUNCTION("VLOOKUP($D605,IMPORTRANGE(""1F5N2lheBqU_ssv2fEg7XSiyl0_Jtf24RQubw3IWp7fc"",""'LC-2 BOM'!C2:AF1000""),AB$1,FALSE)"),"#N/A")</f>
        <v>#N/A</v>
      </c>
      <c r="AJ380" s="40" t="str">
        <f ca="1">IFERROR(__xludf.DUMMYFUNCTION("VLOOKUP($D605,IMPORTRANGE(""1F5N2lheBqU_ssv2fEg7XSiyl0_Jtf24RQubw3IWp7fc"",""'LC-2 BOM'!C2:AF1000""),AB$1,FALSE)"),"#N/A")</f>
        <v>#N/A</v>
      </c>
      <c r="AK380" s="40" t="str">
        <f ca="1">IFERROR(__xludf.DUMMYFUNCTION("VLOOKUP($D605,IMPORTRANGE(""1F5N2lheBqU_ssv2fEg7XSiyl0_Jtf24RQubw3IWp7fc"",""'LC-2 BOM'!C2:AF1000""),AB$1,FALSE)"),"#N/A")</f>
        <v>#N/A</v>
      </c>
      <c r="AL380" s="40" t="str">
        <f ca="1">IFERROR(__xludf.DUMMYFUNCTION("VLOOKUP($D605,IMPORTRANGE(""1F5N2lheBqU_ssv2fEg7XSiyl0_Jtf24RQubw3IWp7fc"",""'LC-2 BOM'!C2:AF1000""),AB$1,FALSE)"),"#N/A")</f>
        <v>#N/A</v>
      </c>
      <c r="AM380" s="40" t="str">
        <f ca="1">IFERROR(__xludf.DUMMYFUNCTION("VLOOKUP($D605,IMPORTRANGE(""1F5N2lheBqU_ssv2fEg7XSiyl0_Jtf24RQubw3IWp7fc"",""'LC-2 BOM'!C2:AF1000""),AB$1,FALSE)"),"#N/A")</f>
        <v>#N/A</v>
      </c>
      <c r="AN380" s="40" t="str">
        <f ca="1">IFERROR(__xludf.DUMMYFUNCTION("VLOOKUP($D605,IMPORTRANGE(""1F5N2lheBqU_ssv2fEg7XSiyl0_Jtf24RQubw3IWp7fc"",""'LC-2 BOM'!C2:AF1000""),AB$1,FALSE)"),"#N/A")</f>
        <v>#N/A</v>
      </c>
      <c r="AO380" s="40" t="str">
        <f ca="1">IFERROR(__xludf.DUMMYFUNCTION("VLOOKUP($D605,IMPORTRANGE(""1F5N2lheBqU_ssv2fEg7XSiyl0_Jtf24RQubw3IWp7fc"",""'LC-2 BOM'!C2:AF1000""),AB$1,FALSE)"),"#N/A")</f>
        <v>#N/A</v>
      </c>
      <c r="AP380" s="40" t="str">
        <f ca="1">IFERROR(__xludf.DUMMYFUNCTION("VLOOKUP($D605,IMPORTRANGE(""1F5N2lheBqU_ssv2fEg7XSiyl0_Jtf24RQubw3IWp7fc"",""'LC-2 BOM'!C2:AF1000""),AB$1,FALSE)"),"#N/A")</f>
        <v>#N/A</v>
      </c>
      <c r="AQ380" s="40" t="str">
        <f ca="1">IFERROR(__xludf.DUMMYFUNCTION("VLOOKUP($D605,IMPORTRANGE(""1F5N2lheBqU_ssv2fEg7XSiyl0_Jtf24RQubw3IWp7fc"",""'LC-2 BOM'!C2:AF1000""),AB$1,FALSE)"),"#N/A")</f>
        <v>#N/A</v>
      </c>
      <c r="AR380" s="40" t="str">
        <f ca="1">IFERROR(__xludf.DUMMYFUNCTION("VLOOKUP($D605,IMPORTRANGE(""1F5N2lheBqU_ssv2fEg7XSiyl0_Jtf24RQubw3IWp7fc"",""'LC-2 BOM'!C2:AF1000""),AB$1,FALSE)"),"#N/A")</f>
        <v>#N/A</v>
      </c>
      <c r="AS380" s="40" t="str">
        <f ca="1">IFERROR(__xludf.DUMMYFUNCTION("VLOOKUP($D605,IMPORTRANGE(""1F5N2lheBqU_ssv2fEg7XSiyl0_Jtf24RQubw3IWp7fc"",""'LC-2 BOM'!C2:AF1000""),AB$1,FALSE)"),"#N/A")</f>
        <v>#N/A</v>
      </c>
      <c r="AT380" s="40" t="str">
        <f ca="1">IFERROR(__xludf.DUMMYFUNCTION("VLOOKUP($D605,IMPORTRANGE(""1F5N2lheBqU_ssv2fEg7XSiyl0_Jtf24RQubw3IWp7fc"",""'LC-2 BOM'!C2:AF1000""),AB$1,FALSE)"),"#N/A")</f>
        <v>#N/A</v>
      </c>
      <c r="AU380" s="40" t="str">
        <f ca="1">IFERROR(__xludf.DUMMYFUNCTION("VLOOKUP($D605,IMPORTRANGE(""1F5N2lheBqU_ssv2fEg7XSiyl0_Jtf24RQubw3IWp7fc"",""'LC-2 BOM'!C2:AF1000""),AB$1,FALSE)"),"#N/A")</f>
        <v>#N/A</v>
      </c>
      <c r="AV380" s="40" t="str">
        <f ca="1">IFERROR(__xludf.DUMMYFUNCTION("VLOOKUP($D605,IMPORTRANGE(""1F5N2lheBqU_ssv2fEg7XSiyl0_Jtf24RQubw3IWp7fc"",""'LC-2 BOM'!C2:AF1000""),AB$1,FALSE)"),"#N/A")</f>
        <v>#N/A</v>
      </c>
      <c r="AW380" s="40" t="str">
        <f ca="1">IFERROR(__xludf.DUMMYFUNCTION("VLOOKUP($D605,IMPORTRANGE(""1F5N2lheBqU_ssv2fEg7XSiyl0_Jtf24RQubw3IWp7fc"",""'LC-2 BOM'!C2:AF1000""),AB$1,FALSE)"),"#N/A")</f>
        <v>#N/A</v>
      </c>
      <c r="AX380" s="40" t="str">
        <f ca="1">IFERROR(__xludf.DUMMYFUNCTION("VLOOKUP($D605,IMPORTRANGE(""1F5N2lheBqU_ssv2fEg7XSiyl0_Jtf24RQubw3IWp7fc"",""'LC-2 BOM'!C2:AF1000""),AB$1,FALSE)"),"#N/A")</f>
        <v>#N/A</v>
      </c>
      <c r="AY380" s="40" t="str">
        <f ca="1">IFERROR(__xludf.DUMMYFUNCTION("VLOOKUP($D605,IMPORTRANGE(""1F5N2lheBqU_ssv2fEg7XSiyl0_Jtf24RQubw3IWp7fc"",""'LC-2 BOM'!C2:AF1000""),AB$1,FALSE)"),"#N/A")</f>
        <v>#N/A</v>
      </c>
      <c r="AZ380" s="40" t="str">
        <f ca="1">IFERROR(__xludf.DUMMYFUNCTION("VLOOKUP($D605,IMPORTRANGE(""1F5N2lheBqU_ssv2fEg7XSiyl0_Jtf24RQubw3IWp7fc"",""'LC-2 BOM'!C2:AF1000""),AB$1,FALSE)"),"#N/A")</f>
        <v>#N/A</v>
      </c>
      <c r="BA380" s="40" t="str">
        <f ca="1">IFERROR(__xludf.DUMMYFUNCTION("VLOOKUP($D605,IMPORTRANGE(""1F5N2lheBqU_ssv2fEg7XSiyl0_Jtf24RQubw3IWp7fc"",""'LC-2 BOM'!C2:AF1000""),AB$1,FALSE)"),"#N/A")</f>
        <v>#N/A</v>
      </c>
    </row>
    <row r="381" spans="1:53" ht="14.25">
      <c r="A381" s="119" t="str">
        <f>CONCATENATE(VLOOKUP(E381,Systems,2,FALSE),"-",VLOOKUP(F381,Subsystems,2,FALSE),"-",VLOOKUP(G381,Components,2,FALSE),"-",VLOOKUP(R381,Metrics,2,FALSE),"-",B381)</f>
        <v>HVAC-IS1-HTR-ST-480</v>
      </c>
      <c r="B381" s="100">
        <v>480</v>
      </c>
      <c r="C381" s="119" t="s">
        <v>932</v>
      </c>
      <c r="D381" s="168" t="s">
        <v>948</v>
      </c>
      <c r="E381" s="99" t="s">
        <v>431</v>
      </c>
      <c r="F381" s="99" t="s">
        <v>441</v>
      </c>
      <c r="G381" s="99" t="s">
        <v>877</v>
      </c>
      <c r="H381" s="99" t="s">
        <v>152</v>
      </c>
      <c r="I381" s="100" t="str">
        <f>VLOOKUP(L381,InterfaceCards,2,FALSE)</f>
        <v>N5</v>
      </c>
      <c r="J381" s="39" t="str">
        <f>VLOOKUP(I381,'REF - Interface Cards'!$F$2:$G$11,2,FALSE)</f>
        <v>CB6</v>
      </c>
      <c r="K381" s="267">
        <f>VLOOKUP(L381,InterfaceCards,3,FALSE)</f>
        <v>5</v>
      </c>
      <c r="L381" s="99" t="s">
        <v>821</v>
      </c>
      <c r="M381" s="110">
        <v>8</v>
      </c>
      <c r="N381" s="200" t="s">
        <v>118</v>
      </c>
      <c r="O381" s="99" t="s">
        <v>334</v>
      </c>
      <c r="P381" s="99" t="s">
        <v>334</v>
      </c>
      <c r="Q381" s="205"/>
      <c r="R381" s="119" t="s">
        <v>925</v>
      </c>
      <c r="S381" s="119"/>
      <c r="T381" s="100"/>
      <c r="U381" s="205"/>
      <c r="V381" s="205" t="b">
        <v>0</v>
      </c>
      <c r="W381" s="115" t="str">
        <f>CONCATENATE(L381,":",N381)</f>
        <v>AO4:04</v>
      </c>
      <c r="X381" s="40" t="str">
        <f ca="1">IFERROR(__xludf.DUMMYFUNCTION("VLOOKUP($D475,IMPORTRANGE(""1F5N2lheBqU_ssv2fEg7XSiyl0_Jtf24RQubw3IWp7fc"",""'LC-2 BOM'!C2:AF1000""),X$1,FALSE)"),"04C706")</f>
        <v>04C706</v>
      </c>
      <c r="Y381" s="40" t="str">
        <f ca="1">IFERROR(__xludf.DUMMYFUNCTION("VLOOKUP($D655,IMPORTRANGE(""1F5N2lheBqU_ssv2fEg7XSiyl0_Jtf24RQubw3IWp7fc"",""'LC-2 BOM'!C2:AF900""),Y$1,FALSE)"),"#N/A")</f>
        <v>#N/A</v>
      </c>
      <c r="Z381" s="40" t="str">
        <f ca="1">IFERROR(__xludf.DUMMYFUNCTION("VLOOKUP($D655,IMPORTRANGE(""1F5N2lheBqU_ssv2fEg7XSiyl0_Jtf24RQubw3IWp7fc"",""'LC-2 BOM'!C2:AF900""),Y$1,FALSE)"),"#N/A")</f>
        <v>#N/A</v>
      </c>
      <c r="AA381" s="40" t="str">
        <f ca="1">IFERROR(__xludf.DUMMYFUNCTION("VLOOKUP($D655,IMPORTRANGE(""1F5N2lheBqU_ssv2fEg7XSiyl0_Jtf24RQubw3IWp7fc"",""'LC-2 BOM'!C2:AF900""),Y$1,FALSE)"),"#N/A")</f>
        <v>#N/A</v>
      </c>
      <c r="AB381" s="40" t="str">
        <f ca="1">IFERROR(__xludf.DUMMYFUNCTION("VLOOKUP($D655,IMPORTRANGE(""1F5N2lheBqU_ssv2fEg7XSiyl0_Jtf24RQubw3IWp7fc"",""'LC-2 BOM'!C2:AF1000""),AB$1,FALSE)"),"#N/A")</f>
        <v>#N/A</v>
      </c>
      <c r="AC381" s="40" t="str">
        <f ca="1">IFERROR(__xludf.DUMMYFUNCTION("VLOOKUP($D655,IMPORTRANGE(""1F5N2lheBqU_ssv2fEg7XSiyl0_Jtf24RQubw3IWp7fc"",""'LC-2 BOM'!C2:AF1000""),AB$1,FALSE)"),"#N/A")</f>
        <v>#N/A</v>
      </c>
      <c r="AD381" s="40" t="str">
        <f ca="1">IFERROR(__xludf.DUMMYFUNCTION("VLOOKUP($D655,IMPORTRANGE(""1F5N2lheBqU_ssv2fEg7XSiyl0_Jtf24RQubw3IWp7fc"",""'LC-2 BOM'!C2:AF1000""),AB$1,FALSE)"),"#N/A")</f>
        <v>#N/A</v>
      </c>
      <c r="AE381" s="40" t="str">
        <f ca="1">IFERROR(__xludf.DUMMYFUNCTION("VLOOKUP($D655,IMPORTRANGE(""1F5N2lheBqU_ssv2fEg7XSiyl0_Jtf24RQubw3IWp7fc"",""'LC-2 BOM'!C2:AF1000""),AB$1,FALSE)"),"#N/A")</f>
        <v>#N/A</v>
      </c>
      <c r="AF381" s="40" t="str">
        <f ca="1">IFERROR(__xludf.DUMMYFUNCTION("VLOOKUP($D655,IMPORTRANGE(""1F5N2lheBqU_ssv2fEg7XSiyl0_Jtf24RQubw3IWp7fc"",""'LC-2 BOM'!C2:AF1000""),AB$1,FALSE)"),"#N/A")</f>
        <v>#N/A</v>
      </c>
      <c r="AG381" s="40" t="str">
        <f ca="1">IFERROR(__xludf.DUMMYFUNCTION("VLOOKUP($D655,IMPORTRANGE(""1F5N2lheBqU_ssv2fEg7XSiyl0_Jtf24RQubw3IWp7fc"",""'LC-2 BOM'!C2:AF1000""),AB$1,FALSE)"),"#N/A")</f>
        <v>#N/A</v>
      </c>
      <c r="AH381" s="40" t="str">
        <f ca="1">IFERROR(__xludf.DUMMYFUNCTION("VLOOKUP($D655,IMPORTRANGE(""1F5N2lheBqU_ssv2fEg7XSiyl0_Jtf24RQubw3IWp7fc"",""'LC-2 BOM'!C2:AF1000""),AB$1,FALSE)"),"#N/A")</f>
        <v>#N/A</v>
      </c>
      <c r="AI381" s="40" t="str">
        <f ca="1">IFERROR(__xludf.DUMMYFUNCTION("VLOOKUP($D655,IMPORTRANGE(""1F5N2lheBqU_ssv2fEg7XSiyl0_Jtf24RQubw3IWp7fc"",""'LC-2 BOM'!C2:AF1000""),AB$1,FALSE)"),"#N/A")</f>
        <v>#N/A</v>
      </c>
      <c r="AJ381" s="40" t="str">
        <f ca="1">IFERROR(__xludf.DUMMYFUNCTION("VLOOKUP($D655,IMPORTRANGE(""1F5N2lheBqU_ssv2fEg7XSiyl0_Jtf24RQubw3IWp7fc"",""'LC-2 BOM'!C2:AF1000""),AB$1,FALSE)"),"#N/A")</f>
        <v>#N/A</v>
      </c>
      <c r="AK381" s="40" t="str">
        <f ca="1">IFERROR(__xludf.DUMMYFUNCTION("VLOOKUP($D655,IMPORTRANGE(""1F5N2lheBqU_ssv2fEg7XSiyl0_Jtf24RQubw3IWp7fc"",""'LC-2 BOM'!C2:AF1000""),AB$1,FALSE)"),"#N/A")</f>
        <v>#N/A</v>
      </c>
      <c r="AL381" s="40" t="str">
        <f ca="1">IFERROR(__xludf.DUMMYFUNCTION("VLOOKUP($D655,IMPORTRANGE(""1F5N2lheBqU_ssv2fEg7XSiyl0_Jtf24RQubw3IWp7fc"",""'LC-2 BOM'!C2:AF1000""),AB$1,FALSE)"),"#N/A")</f>
        <v>#N/A</v>
      </c>
      <c r="AM381" s="40" t="str">
        <f ca="1">IFERROR(__xludf.DUMMYFUNCTION("VLOOKUP($D655,IMPORTRANGE(""1F5N2lheBqU_ssv2fEg7XSiyl0_Jtf24RQubw3IWp7fc"",""'LC-2 BOM'!C2:AF1000""),AB$1,FALSE)"),"#N/A")</f>
        <v>#N/A</v>
      </c>
      <c r="AN381" s="40" t="str">
        <f ca="1">IFERROR(__xludf.DUMMYFUNCTION("VLOOKUP($D655,IMPORTRANGE(""1F5N2lheBqU_ssv2fEg7XSiyl0_Jtf24RQubw3IWp7fc"",""'LC-2 BOM'!C2:AF1000""),AB$1,FALSE)"),"#N/A")</f>
        <v>#N/A</v>
      </c>
      <c r="AO381" s="40" t="str">
        <f ca="1">IFERROR(__xludf.DUMMYFUNCTION("VLOOKUP($D655,IMPORTRANGE(""1F5N2lheBqU_ssv2fEg7XSiyl0_Jtf24RQubw3IWp7fc"",""'LC-2 BOM'!C2:AF1000""),AB$1,FALSE)"),"#N/A")</f>
        <v>#N/A</v>
      </c>
      <c r="AP381" s="40" t="str">
        <f ca="1">IFERROR(__xludf.DUMMYFUNCTION("VLOOKUP($D655,IMPORTRANGE(""1F5N2lheBqU_ssv2fEg7XSiyl0_Jtf24RQubw3IWp7fc"",""'LC-2 BOM'!C2:AF1000""),AB$1,FALSE)"),"#N/A")</f>
        <v>#N/A</v>
      </c>
      <c r="AQ381" s="40" t="str">
        <f ca="1">IFERROR(__xludf.DUMMYFUNCTION("VLOOKUP($D655,IMPORTRANGE(""1F5N2lheBqU_ssv2fEg7XSiyl0_Jtf24RQubw3IWp7fc"",""'LC-2 BOM'!C2:AF1000""),AB$1,FALSE)"),"#N/A")</f>
        <v>#N/A</v>
      </c>
      <c r="AR381" s="40" t="str">
        <f ca="1">IFERROR(__xludf.DUMMYFUNCTION("VLOOKUP($D655,IMPORTRANGE(""1F5N2lheBqU_ssv2fEg7XSiyl0_Jtf24RQubw3IWp7fc"",""'LC-2 BOM'!C2:AF1000""),AB$1,FALSE)"),"#N/A")</f>
        <v>#N/A</v>
      </c>
      <c r="AS381" s="40" t="str">
        <f ca="1">IFERROR(__xludf.DUMMYFUNCTION("VLOOKUP($D655,IMPORTRANGE(""1F5N2lheBqU_ssv2fEg7XSiyl0_Jtf24RQubw3IWp7fc"",""'LC-2 BOM'!C2:AF1000""),AB$1,FALSE)"),"#N/A")</f>
        <v>#N/A</v>
      </c>
      <c r="AT381" s="40" t="str">
        <f ca="1">IFERROR(__xludf.DUMMYFUNCTION("VLOOKUP($D655,IMPORTRANGE(""1F5N2lheBqU_ssv2fEg7XSiyl0_Jtf24RQubw3IWp7fc"",""'LC-2 BOM'!C2:AF1000""),AB$1,FALSE)"),"#N/A")</f>
        <v>#N/A</v>
      </c>
      <c r="AU381" s="40" t="str">
        <f ca="1">IFERROR(__xludf.DUMMYFUNCTION("VLOOKUP($D655,IMPORTRANGE(""1F5N2lheBqU_ssv2fEg7XSiyl0_Jtf24RQubw3IWp7fc"",""'LC-2 BOM'!C2:AF1000""),AB$1,FALSE)"),"#N/A")</f>
        <v>#N/A</v>
      </c>
      <c r="AV381" s="40" t="str">
        <f ca="1">IFERROR(__xludf.DUMMYFUNCTION("VLOOKUP($D655,IMPORTRANGE(""1F5N2lheBqU_ssv2fEg7XSiyl0_Jtf24RQubw3IWp7fc"",""'LC-2 BOM'!C2:AF1000""),AB$1,FALSE)"),"#N/A")</f>
        <v>#N/A</v>
      </c>
      <c r="AW381" s="40" t="str">
        <f ca="1">IFERROR(__xludf.DUMMYFUNCTION("VLOOKUP($D655,IMPORTRANGE(""1F5N2lheBqU_ssv2fEg7XSiyl0_Jtf24RQubw3IWp7fc"",""'LC-2 BOM'!C2:AF1000""),AB$1,FALSE)"),"#N/A")</f>
        <v>#N/A</v>
      </c>
      <c r="AX381" s="40" t="str">
        <f ca="1">IFERROR(__xludf.DUMMYFUNCTION("VLOOKUP($D655,IMPORTRANGE(""1F5N2lheBqU_ssv2fEg7XSiyl0_Jtf24RQubw3IWp7fc"",""'LC-2 BOM'!C2:AF1000""),AB$1,FALSE)"),"#N/A")</f>
        <v>#N/A</v>
      </c>
      <c r="AY381" s="40" t="str">
        <f ca="1">IFERROR(__xludf.DUMMYFUNCTION("VLOOKUP($D655,IMPORTRANGE(""1F5N2lheBqU_ssv2fEg7XSiyl0_Jtf24RQubw3IWp7fc"",""'LC-2 BOM'!C2:AF1000""),AB$1,FALSE)"),"#N/A")</f>
        <v>#N/A</v>
      </c>
      <c r="AZ381" s="40" t="str">
        <f ca="1">IFERROR(__xludf.DUMMYFUNCTION("VLOOKUP($D655,IMPORTRANGE(""1F5N2lheBqU_ssv2fEg7XSiyl0_Jtf24RQubw3IWp7fc"",""'LC-2 BOM'!C2:AF1000""),AB$1,FALSE)"),"#N/A")</f>
        <v>#N/A</v>
      </c>
      <c r="BA381" s="40" t="str">
        <f ca="1">IFERROR(__xludf.DUMMYFUNCTION("VLOOKUP($D655,IMPORTRANGE(""1F5N2lheBqU_ssv2fEg7XSiyl0_Jtf24RQubw3IWp7fc"",""'LC-2 BOM'!C2:AF1000""),AB$1,FALSE)"),"#N/A")</f>
        <v>#N/A</v>
      </c>
    </row>
    <row r="382" spans="1:53" ht="14.25">
      <c r="A382" s="119" t="str">
        <f>CONCATENATE(VLOOKUP(E382,Systems,2,FALSE),"-",VLOOKUP(F382,Subsystems,2,FALSE),"-",VLOOKUP(G382,Components,2,FALSE),"-",VLOOKUP(R382,Metrics,2,FALSE),"-",B382)</f>
        <v>HVAC-IS1-HTR-ST-481</v>
      </c>
      <c r="B382" s="100">
        <v>481</v>
      </c>
      <c r="C382" s="119" t="s">
        <v>934</v>
      </c>
      <c r="D382" s="195" t="s">
        <v>949</v>
      </c>
      <c r="E382" s="134" t="s">
        <v>431</v>
      </c>
      <c r="F382" s="134" t="s">
        <v>441</v>
      </c>
      <c r="G382" s="134" t="s">
        <v>877</v>
      </c>
      <c r="H382" s="134" t="s">
        <v>152</v>
      </c>
      <c r="I382" s="274" t="str">
        <f>VLOOKUP(L382,InterfaceCards,2,FALSE)</f>
        <v>N5</v>
      </c>
      <c r="J382" s="187" t="str">
        <f>VLOOKUP(I382,'REF - Interface Cards'!$F$2:$G$11,2,FALSE)</f>
        <v>CB6</v>
      </c>
      <c r="K382" s="276">
        <f>VLOOKUP(L382,InterfaceCards,3,FALSE)</f>
        <v>6</v>
      </c>
      <c r="L382" s="99" t="s">
        <v>936</v>
      </c>
      <c r="M382" s="192">
        <v>2</v>
      </c>
      <c r="N382" s="193" t="s">
        <v>104</v>
      </c>
      <c r="O382" s="99" t="s">
        <v>334</v>
      </c>
      <c r="P382" s="82"/>
      <c r="Q382" s="82"/>
      <c r="R382" s="119" t="s">
        <v>925</v>
      </c>
      <c r="S382" s="186"/>
      <c r="T382" s="100"/>
      <c r="U382" s="205"/>
      <c r="V382" s="205" t="b">
        <v>0</v>
      </c>
      <c r="W382" s="115" t="str">
        <f>CONCATENATE(L382,":",N382)</f>
        <v>AO8:01</v>
      </c>
      <c r="X382" s="40" t="str">
        <f ca="1">IFERROR(__xludf.DUMMYFUNCTION("VLOOKUP($D475,IMPORTRANGE(""1F5N2lheBqU_ssv2fEg7XSiyl0_Jtf24RQubw3IWp7fc"",""'LC-2 BOM'!C2:AF1000""),X$1,FALSE)"),"04C706")</f>
        <v>04C706</v>
      </c>
      <c r="Y382" s="40" t="str">
        <f ca="1">IFERROR(__xludf.DUMMYFUNCTION("VLOOKUP($D659,IMPORTRANGE(""1zGeY54V42y3h6ga3LEauokEcjIAfHuNXKCYKLfLWtMI"",""'LC-2 BOM'!C2:AF900""),Y$1,FALSE)"),"#N/A")</f>
        <v>#N/A</v>
      </c>
      <c r="Z382" s="40" t="str">
        <f ca="1">IFERROR(__xludf.DUMMYFUNCTION("VLOOKUP($D659,IMPORTRANGE(""1zGeY54V42y3h6ga3LEauokEcjIAfHuNXKCYKLfLWtMI"",""'LC-2 BOM'!C2:AF900""),Y$1,FALSE)"),"#N/A")</f>
        <v>#N/A</v>
      </c>
      <c r="AA382" s="40" t="str">
        <f ca="1">IFERROR(__xludf.DUMMYFUNCTION("VLOOKUP($D659,IMPORTRANGE(""1zGeY54V42y3h6ga3LEauokEcjIAfHuNXKCYKLfLWtMI"",""'LC-2 BOM'!C2:AF900""),Y$1,FALSE)"),"#N/A")</f>
        <v>#N/A</v>
      </c>
      <c r="AB382" s="40" t="str">
        <f ca="1">IFERROR(__xludf.DUMMYFUNCTION("VLOOKUP($D659,IMPORTRANGE(""1F5N2lheBqU_ssv2fEg7XSiyl0_Jtf24RQubw3IWp7fc"",""'LC-2 BOM'!C2:AF1000""),AB$1,FALSE)"),"#N/A")</f>
        <v>#N/A</v>
      </c>
      <c r="AC382" s="40" t="str">
        <f ca="1">IFERROR(__xludf.DUMMYFUNCTION("VLOOKUP($D659,IMPORTRANGE(""1F5N2lheBqU_ssv2fEg7XSiyl0_Jtf24RQubw3IWp7fc"",""'LC-2 BOM'!C2:AF1000""),AB$1,FALSE)"),"#N/A")</f>
        <v>#N/A</v>
      </c>
      <c r="AD382" s="40" t="str">
        <f ca="1">IFERROR(__xludf.DUMMYFUNCTION("VLOOKUP($D659,IMPORTRANGE(""1F5N2lheBqU_ssv2fEg7XSiyl0_Jtf24RQubw3IWp7fc"",""'LC-2 BOM'!C2:AF1000""),AB$1,FALSE)"),"#N/A")</f>
        <v>#N/A</v>
      </c>
      <c r="AE382" s="40" t="str">
        <f ca="1">IFERROR(__xludf.DUMMYFUNCTION("VLOOKUP($D659,IMPORTRANGE(""1F5N2lheBqU_ssv2fEg7XSiyl0_Jtf24RQubw3IWp7fc"",""'LC-2 BOM'!C2:AF1000""),AB$1,FALSE)"),"#N/A")</f>
        <v>#N/A</v>
      </c>
      <c r="AF382" s="40" t="str">
        <f ca="1">IFERROR(__xludf.DUMMYFUNCTION("VLOOKUP($D659,IMPORTRANGE(""1F5N2lheBqU_ssv2fEg7XSiyl0_Jtf24RQubw3IWp7fc"",""'LC-2 BOM'!C2:AF1000""),AB$1,FALSE)"),"#N/A")</f>
        <v>#N/A</v>
      </c>
      <c r="AG382" s="40" t="str">
        <f ca="1">IFERROR(__xludf.DUMMYFUNCTION("VLOOKUP($D659,IMPORTRANGE(""1F5N2lheBqU_ssv2fEg7XSiyl0_Jtf24RQubw3IWp7fc"",""'LC-2 BOM'!C2:AF1000""),AB$1,FALSE)"),"#N/A")</f>
        <v>#N/A</v>
      </c>
      <c r="AH382" s="40" t="str">
        <f ca="1">IFERROR(__xludf.DUMMYFUNCTION("VLOOKUP($D659,IMPORTRANGE(""1F5N2lheBqU_ssv2fEg7XSiyl0_Jtf24RQubw3IWp7fc"",""'LC-2 BOM'!C2:AF1000""),AB$1,FALSE)"),"#N/A")</f>
        <v>#N/A</v>
      </c>
      <c r="AI382" s="40" t="str">
        <f ca="1">IFERROR(__xludf.DUMMYFUNCTION("VLOOKUP($D659,IMPORTRANGE(""1F5N2lheBqU_ssv2fEg7XSiyl0_Jtf24RQubw3IWp7fc"",""'LC-2 BOM'!C2:AF1000""),AB$1,FALSE)"),"#N/A")</f>
        <v>#N/A</v>
      </c>
      <c r="AJ382" s="40" t="str">
        <f ca="1">IFERROR(__xludf.DUMMYFUNCTION("VLOOKUP($D659,IMPORTRANGE(""1F5N2lheBqU_ssv2fEg7XSiyl0_Jtf24RQubw3IWp7fc"",""'LC-2 BOM'!C2:AF1000""),AB$1,FALSE)"),"#N/A")</f>
        <v>#N/A</v>
      </c>
      <c r="AK382" s="40" t="str">
        <f ca="1">IFERROR(__xludf.DUMMYFUNCTION("VLOOKUP($D659,IMPORTRANGE(""1F5N2lheBqU_ssv2fEg7XSiyl0_Jtf24RQubw3IWp7fc"",""'LC-2 BOM'!C2:AF1000""),AB$1,FALSE)"),"#N/A")</f>
        <v>#N/A</v>
      </c>
      <c r="AL382" s="40" t="str">
        <f ca="1">IFERROR(__xludf.DUMMYFUNCTION("VLOOKUP($D659,IMPORTRANGE(""1F5N2lheBqU_ssv2fEg7XSiyl0_Jtf24RQubw3IWp7fc"",""'LC-2 BOM'!C2:AF1000""),AB$1,FALSE)"),"#N/A")</f>
        <v>#N/A</v>
      </c>
      <c r="AM382" s="40" t="str">
        <f ca="1">IFERROR(__xludf.DUMMYFUNCTION("VLOOKUP($D659,IMPORTRANGE(""1F5N2lheBqU_ssv2fEg7XSiyl0_Jtf24RQubw3IWp7fc"",""'LC-2 BOM'!C2:AF1000""),AB$1,FALSE)"),"#N/A")</f>
        <v>#N/A</v>
      </c>
      <c r="AN382" s="40" t="str">
        <f ca="1">IFERROR(__xludf.DUMMYFUNCTION("VLOOKUP($D659,IMPORTRANGE(""1F5N2lheBqU_ssv2fEg7XSiyl0_Jtf24RQubw3IWp7fc"",""'LC-2 BOM'!C2:AF1000""),AB$1,FALSE)"),"#N/A")</f>
        <v>#N/A</v>
      </c>
      <c r="AO382" s="40" t="str">
        <f ca="1">IFERROR(__xludf.DUMMYFUNCTION("VLOOKUP($D659,IMPORTRANGE(""1F5N2lheBqU_ssv2fEg7XSiyl0_Jtf24RQubw3IWp7fc"",""'LC-2 BOM'!C2:AF1000""),AB$1,FALSE)"),"#N/A")</f>
        <v>#N/A</v>
      </c>
      <c r="AP382" s="40" t="str">
        <f ca="1">IFERROR(__xludf.DUMMYFUNCTION("VLOOKUP($D659,IMPORTRANGE(""1F5N2lheBqU_ssv2fEg7XSiyl0_Jtf24RQubw3IWp7fc"",""'LC-2 BOM'!C2:AF1000""),AB$1,FALSE)"),"#N/A")</f>
        <v>#N/A</v>
      </c>
      <c r="AQ382" s="40" t="str">
        <f ca="1">IFERROR(__xludf.DUMMYFUNCTION("VLOOKUP($D659,IMPORTRANGE(""1F5N2lheBqU_ssv2fEg7XSiyl0_Jtf24RQubw3IWp7fc"",""'LC-2 BOM'!C2:AF1000""),AB$1,FALSE)"),"#N/A")</f>
        <v>#N/A</v>
      </c>
      <c r="AR382" s="40" t="str">
        <f ca="1">IFERROR(__xludf.DUMMYFUNCTION("VLOOKUP($D659,IMPORTRANGE(""1F5N2lheBqU_ssv2fEg7XSiyl0_Jtf24RQubw3IWp7fc"",""'LC-2 BOM'!C2:AF1000""),AB$1,FALSE)"),"#N/A")</f>
        <v>#N/A</v>
      </c>
      <c r="AS382" s="40" t="str">
        <f ca="1">IFERROR(__xludf.DUMMYFUNCTION("VLOOKUP($D659,IMPORTRANGE(""1F5N2lheBqU_ssv2fEg7XSiyl0_Jtf24RQubw3IWp7fc"",""'LC-2 BOM'!C2:AF1000""),AB$1,FALSE)"),"#N/A")</f>
        <v>#N/A</v>
      </c>
      <c r="AT382" s="40" t="str">
        <f ca="1">IFERROR(__xludf.DUMMYFUNCTION("VLOOKUP($D659,IMPORTRANGE(""1F5N2lheBqU_ssv2fEg7XSiyl0_Jtf24RQubw3IWp7fc"",""'LC-2 BOM'!C2:AF1000""),AB$1,FALSE)"),"#N/A")</f>
        <v>#N/A</v>
      </c>
      <c r="AU382" s="40" t="str">
        <f ca="1">IFERROR(__xludf.DUMMYFUNCTION("VLOOKUP($D659,IMPORTRANGE(""1F5N2lheBqU_ssv2fEg7XSiyl0_Jtf24RQubw3IWp7fc"",""'LC-2 BOM'!C2:AF1000""),AB$1,FALSE)"),"#N/A")</f>
        <v>#N/A</v>
      </c>
      <c r="AV382" s="40" t="str">
        <f ca="1">IFERROR(__xludf.DUMMYFUNCTION("VLOOKUP($D659,IMPORTRANGE(""1F5N2lheBqU_ssv2fEg7XSiyl0_Jtf24RQubw3IWp7fc"",""'LC-2 BOM'!C2:AF1000""),AB$1,FALSE)"),"#N/A")</f>
        <v>#N/A</v>
      </c>
      <c r="AW382" s="40" t="str">
        <f ca="1">IFERROR(__xludf.DUMMYFUNCTION("VLOOKUP($D659,IMPORTRANGE(""1F5N2lheBqU_ssv2fEg7XSiyl0_Jtf24RQubw3IWp7fc"",""'LC-2 BOM'!C2:AF1000""),AB$1,FALSE)"),"#N/A")</f>
        <v>#N/A</v>
      </c>
      <c r="AX382" s="40" t="str">
        <f ca="1">IFERROR(__xludf.DUMMYFUNCTION("VLOOKUP($D659,IMPORTRANGE(""1F5N2lheBqU_ssv2fEg7XSiyl0_Jtf24RQubw3IWp7fc"",""'LC-2 BOM'!C2:AF1000""),AB$1,FALSE)"),"#N/A")</f>
        <v>#N/A</v>
      </c>
      <c r="AY382" s="40" t="str">
        <f ca="1">IFERROR(__xludf.DUMMYFUNCTION("VLOOKUP($D659,IMPORTRANGE(""1F5N2lheBqU_ssv2fEg7XSiyl0_Jtf24RQubw3IWp7fc"",""'LC-2 BOM'!C2:AF1000""),AB$1,FALSE)"),"#N/A")</f>
        <v>#N/A</v>
      </c>
      <c r="AZ382" s="40" t="str">
        <f ca="1">IFERROR(__xludf.DUMMYFUNCTION("VLOOKUP($D659,IMPORTRANGE(""1F5N2lheBqU_ssv2fEg7XSiyl0_Jtf24RQubw3IWp7fc"",""'LC-2 BOM'!C2:AF1000""),AB$1,FALSE)"),"#N/A")</f>
        <v>#N/A</v>
      </c>
      <c r="BA382" s="40" t="str">
        <f ca="1">IFERROR(__xludf.DUMMYFUNCTION("VLOOKUP($D659,IMPORTRANGE(""1F5N2lheBqU_ssv2fEg7XSiyl0_Jtf24RQubw3IWp7fc"",""'LC-2 BOM'!C2:AF1000""),AB$1,FALSE)"),"#N/A")</f>
        <v>#N/A</v>
      </c>
    </row>
    <row r="383" spans="1:53" ht="14.25">
      <c r="A383" s="119" t="str">
        <f>CONCATENATE(VLOOKUP(E383,Systems,2,FALSE),"-",VLOOKUP(F383,Subsystems,2,FALSE),"-",VLOOKUP(G383,Components,2,FALSE),"-",VLOOKUP(R383,Metrics,2,FALSE),"-",B383)</f>
        <v>HVAC-IS1-HTR-ST-482</v>
      </c>
      <c r="B383" s="100">
        <v>482</v>
      </c>
      <c r="C383" s="119" t="s">
        <v>937</v>
      </c>
      <c r="D383" s="104" t="s">
        <v>950</v>
      </c>
      <c r="E383" s="99" t="s">
        <v>431</v>
      </c>
      <c r="F383" s="99" t="s">
        <v>441</v>
      </c>
      <c r="G383" s="99" t="s">
        <v>877</v>
      </c>
      <c r="H383" s="99" t="s">
        <v>102</v>
      </c>
      <c r="I383" s="100" t="str">
        <f>VLOOKUP(L383,InterfaceCards,2,FALSE)</f>
        <v>N5</v>
      </c>
      <c r="J383" s="39" t="str">
        <f>VLOOKUP(I383,'REF - Interface Cards'!$F$2:$G$11,2,FALSE)</f>
        <v>CB6</v>
      </c>
      <c r="K383" s="267">
        <f>VLOOKUP(L383,InterfaceCards,3,FALSE)</f>
        <v>1</v>
      </c>
      <c r="L383" s="99" t="s">
        <v>568</v>
      </c>
      <c r="M383" s="110">
        <v>18</v>
      </c>
      <c r="N383" s="200">
        <v>15</v>
      </c>
      <c r="O383" s="99" t="s">
        <v>334</v>
      </c>
      <c r="P383" s="99" t="s">
        <v>334</v>
      </c>
      <c r="Q383" s="99" t="s">
        <v>878</v>
      </c>
      <c r="R383" s="119" t="s">
        <v>925</v>
      </c>
      <c r="S383" s="119" t="s">
        <v>96</v>
      </c>
      <c r="T383" s="100"/>
      <c r="U383" s="205"/>
      <c r="V383" s="205" t="b">
        <v>0</v>
      </c>
      <c r="W383" s="115" t="str">
        <f>CONCATENATE(L383,":",N383)</f>
        <v>DO5:15</v>
      </c>
      <c r="X383" s="40" t="str">
        <f ca="1">IFERROR(__xludf.DUMMYFUNCTION("VLOOKUP($D475,IMPORTRANGE(""1F5N2lheBqU_ssv2fEg7XSiyl0_Jtf24RQubw3IWp7fc"",""'LC-2 BOM'!C2:AF1000""),X$1,FALSE)"),"04C706")</f>
        <v>04C706</v>
      </c>
      <c r="Y383" s="40" t="str">
        <f ca="1">IFERROR(__xludf.DUMMYFUNCTION("VLOOKUP($D597,IMPORTRANGE(""1zGeY54V42y3h6ga3LEauokEcjIAfHuNXKCYKLfLWtMI"",""'LC-2 BOM'!C2:AF900""),Y$1,FALSE)"),"#N/A")</f>
        <v>#N/A</v>
      </c>
      <c r="Z383" s="40" t="str">
        <f ca="1">IFERROR(__xludf.DUMMYFUNCTION("VLOOKUP($D597,IMPORTRANGE(""1zGeY54V42y3h6ga3LEauokEcjIAfHuNXKCYKLfLWtMI"",""'LC-2 BOM'!C2:AF900""),Y$1,FALSE)"),"#N/A")</f>
        <v>#N/A</v>
      </c>
      <c r="AA383" s="40" t="str">
        <f ca="1">IFERROR(__xludf.DUMMYFUNCTION("VLOOKUP($D597,IMPORTRANGE(""1zGeY54V42y3h6ga3LEauokEcjIAfHuNXKCYKLfLWtMI"",""'LC-2 BOM'!C2:AF900""),Y$1,FALSE)"),"#N/A")</f>
        <v>#N/A</v>
      </c>
      <c r="AB383" s="40" t="str">
        <f ca="1">IFERROR(__xludf.DUMMYFUNCTION("VLOOKUP($D597,IMPORTRANGE(""1F5N2lheBqU_ssv2fEg7XSiyl0_Jtf24RQubw3IWp7fc"",""'LC-2 BOM'!C2:AF1000""),AB$1,FALSE)"),"#N/A")</f>
        <v>#N/A</v>
      </c>
      <c r="AC383" s="40" t="str">
        <f ca="1">IFERROR(__xludf.DUMMYFUNCTION("VLOOKUP($D597,IMPORTRANGE(""1F5N2lheBqU_ssv2fEg7XSiyl0_Jtf24RQubw3IWp7fc"",""'LC-2 BOM'!C2:AF1000""),AB$1,FALSE)"),"#N/A")</f>
        <v>#N/A</v>
      </c>
      <c r="AD383" s="40" t="str">
        <f ca="1">IFERROR(__xludf.DUMMYFUNCTION("VLOOKUP($D597,IMPORTRANGE(""1F5N2lheBqU_ssv2fEg7XSiyl0_Jtf24RQubw3IWp7fc"",""'LC-2 BOM'!C2:AF1000""),AB$1,FALSE)"),"#N/A")</f>
        <v>#N/A</v>
      </c>
      <c r="AE383" s="40" t="str">
        <f ca="1">IFERROR(__xludf.DUMMYFUNCTION("VLOOKUP($D597,IMPORTRANGE(""1F5N2lheBqU_ssv2fEg7XSiyl0_Jtf24RQubw3IWp7fc"",""'LC-2 BOM'!C2:AF1000""),AB$1,FALSE)"),"#N/A")</f>
        <v>#N/A</v>
      </c>
      <c r="AF383" s="40" t="str">
        <f ca="1">IFERROR(__xludf.DUMMYFUNCTION("VLOOKUP($D597,IMPORTRANGE(""1F5N2lheBqU_ssv2fEg7XSiyl0_Jtf24RQubw3IWp7fc"",""'LC-2 BOM'!C2:AF1000""),AB$1,FALSE)"),"#N/A")</f>
        <v>#N/A</v>
      </c>
      <c r="AG383" s="40" t="str">
        <f ca="1">IFERROR(__xludf.DUMMYFUNCTION("VLOOKUP($D597,IMPORTRANGE(""1F5N2lheBqU_ssv2fEg7XSiyl0_Jtf24RQubw3IWp7fc"",""'LC-2 BOM'!C2:AF1000""),AB$1,FALSE)"),"#N/A")</f>
        <v>#N/A</v>
      </c>
      <c r="AH383" s="40" t="str">
        <f ca="1">IFERROR(__xludf.DUMMYFUNCTION("VLOOKUP($D597,IMPORTRANGE(""1F5N2lheBqU_ssv2fEg7XSiyl0_Jtf24RQubw3IWp7fc"",""'LC-2 BOM'!C2:AF1000""),AB$1,FALSE)"),"#N/A")</f>
        <v>#N/A</v>
      </c>
      <c r="AI383" s="40" t="str">
        <f ca="1">IFERROR(__xludf.DUMMYFUNCTION("VLOOKUP($D597,IMPORTRANGE(""1F5N2lheBqU_ssv2fEg7XSiyl0_Jtf24RQubw3IWp7fc"",""'LC-2 BOM'!C2:AF1000""),AB$1,FALSE)"),"#N/A")</f>
        <v>#N/A</v>
      </c>
      <c r="AJ383" s="40" t="str">
        <f ca="1">IFERROR(__xludf.DUMMYFUNCTION("VLOOKUP($D597,IMPORTRANGE(""1F5N2lheBqU_ssv2fEg7XSiyl0_Jtf24RQubw3IWp7fc"",""'LC-2 BOM'!C2:AF1000""),AB$1,FALSE)"),"#N/A")</f>
        <v>#N/A</v>
      </c>
      <c r="AK383" s="40" t="str">
        <f ca="1">IFERROR(__xludf.DUMMYFUNCTION("VLOOKUP($D597,IMPORTRANGE(""1F5N2lheBqU_ssv2fEg7XSiyl0_Jtf24RQubw3IWp7fc"",""'LC-2 BOM'!C2:AF1000""),AB$1,FALSE)"),"#N/A")</f>
        <v>#N/A</v>
      </c>
      <c r="AL383" s="40" t="str">
        <f ca="1">IFERROR(__xludf.DUMMYFUNCTION("VLOOKUP($D597,IMPORTRANGE(""1F5N2lheBqU_ssv2fEg7XSiyl0_Jtf24RQubw3IWp7fc"",""'LC-2 BOM'!C2:AF1000""),AB$1,FALSE)"),"#N/A")</f>
        <v>#N/A</v>
      </c>
      <c r="AM383" s="40" t="str">
        <f ca="1">IFERROR(__xludf.DUMMYFUNCTION("VLOOKUP($D597,IMPORTRANGE(""1F5N2lheBqU_ssv2fEg7XSiyl0_Jtf24RQubw3IWp7fc"",""'LC-2 BOM'!C2:AF1000""),AB$1,FALSE)"),"#N/A")</f>
        <v>#N/A</v>
      </c>
      <c r="AN383" s="40" t="str">
        <f ca="1">IFERROR(__xludf.DUMMYFUNCTION("VLOOKUP($D597,IMPORTRANGE(""1F5N2lheBqU_ssv2fEg7XSiyl0_Jtf24RQubw3IWp7fc"",""'LC-2 BOM'!C2:AF1000""),AB$1,FALSE)"),"#N/A")</f>
        <v>#N/A</v>
      </c>
      <c r="AO383" s="40" t="str">
        <f ca="1">IFERROR(__xludf.DUMMYFUNCTION("VLOOKUP($D597,IMPORTRANGE(""1F5N2lheBqU_ssv2fEg7XSiyl0_Jtf24RQubw3IWp7fc"",""'LC-2 BOM'!C2:AF1000""),AB$1,FALSE)"),"#N/A")</f>
        <v>#N/A</v>
      </c>
      <c r="AP383" s="40" t="str">
        <f ca="1">IFERROR(__xludf.DUMMYFUNCTION("VLOOKUP($D597,IMPORTRANGE(""1F5N2lheBqU_ssv2fEg7XSiyl0_Jtf24RQubw3IWp7fc"",""'LC-2 BOM'!C2:AF1000""),AB$1,FALSE)"),"#N/A")</f>
        <v>#N/A</v>
      </c>
      <c r="AQ383" s="40" t="str">
        <f ca="1">IFERROR(__xludf.DUMMYFUNCTION("VLOOKUP($D597,IMPORTRANGE(""1F5N2lheBqU_ssv2fEg7XSiyl0_Jtf24RQubw3IWp7fc"",""'LC-2 BOM'!C2:AF1000""),AB$1,FALSE)"),"#N/A")</f>
        <v>#N/A</v>
      </c>
      <c r="AR383" s="40" t="str">
        <f ca="1">IFERROR(__xludf.DUMMYFUNCTION("VLOOKUP($D597,IMPORTRANGE(""1F5N2lheBqU_ssv2fEg7XSiyl0_Jtf24RQubw3IWp7fc"",""'LC-2 BOM'!C2:AF1000""),AB$1,FALSE)"),"#N/A")</f>
        <v>#N/A</v>
      </c>
      <c r="AS383" s="40" t="str">
        <f ca="1">IFERROR(__xludf.DUMMYFUNCTION("VLOOKUP($D597,IMPORTRANGE(""1F5N2lheBqU_ssv2fEg7XSiyl0_Jtf24RQubw3IWp7fc"",""'LC-2 BOM'!C2:AF1000""),AB$1,FALSE)"),"#N/A")</f>
        <v>#N/A</v>
      </c>
      <c r="AT383" s="40" t="str">
        <f ca="1">IFERROR(__xludf.DUMMYFUNCTION("VLOOKUP($D597,IMPORTRANGE(""1F5N2lheBqU_ssv2fEg7XSiyl0_Jtf24RQubw3IWp7fc"",""'LC-2 BOM'!C2:AF1000""),AB$1,FALSE)"),"#N/A")</f>
        <v>#N/A</v>
      </c>
      <c r="AU383" s="40" t="str">
        <f ca="1">IFERROR(__xludf.DUMMYFUNCTION("VLOOKUP($D597,IMPORTRANGE(""1F5N2lheBqU_ssv2fEg7XSiyl0_Jtf24RQubw3IWp7fc"",""'LC-2 BOM'!C2:AF1000""),AB$1,FALSE)"),"#N/A")</f>
        <v>#N/A</v>
      </c>
      <c r="AV383" s="40" t="str">
        <f ca="1">IFERROR(__xludf.DUMMYFUNCTION("VLOOKUP($D597,IMPORTRANGE(""1F5N2lheBqU_ssv2fEg7XSiyl0_Jtf24RQubw3IWp7fc"",""'LC-2 BOM'!C2:AF1000""),AB$1,FALSE)"),"#N/A")</f>
        <v>#N/A</v>
      </c>
      <c r="AW383" s="40" t="str">
        <f ca="1">IFERROR(__xludf.DUMMYFUNCTION("VLOOKUP($D597,IMPORTRANGE(""1F5N2lheBqU_ssv2fEg7XSiyl0_Jtf24RQubw3IWp7fc"",""'LC-2 BOM'!C2:AF1000""),AB$1,FALSE)"),"#N/A")</f>
        <v>#N/A</v>
      </c>
      <c r="AX383" s="40" t="str">
        <f ca="1">IFERROR(__xludf.DUMMYFUNCTION("VLOOKUP($D597,IMPORTRANGE(""1F5N2lheBqU_ssv2fEg7XSiyl0_Jtf24RQubw3IWp7fc"",""'LC-2 BOM'!C2:AF1000""),AB$1,FALSE)"),"#N/A")</f>
        <v>#N/A</v>
      </c>
      <c r="AY383" s="40" t="str">
        <f ca="1">IFERROR(__xludf.DUMMYFUNCTION("VLOOKUP($D597,IMPORTRANGE(""1F5N2lheBqU_ssv2fEg7XSiyl0_Jtf24RQubw3IWp7fc"",""'LC-2 BOM'!C2:AF1000""),AB$1,FALSE)"),"#N/A")</f>
        <v>#N/A</v>
      </c>
      <c r="AZ383" s="40" t="str">
        <f ca="1">IFERROR(__xludf.DUMMYFUNCTION("VLOOKUP($D597,IMPORTRANGE(""1F5N2lheBqU_ssv2fEg7XSiyl0_Jtf24RQubw3IWp7fc"",""'LC-2 BOM'!C2:AF1000""),AB$1,FALSE)"),"#N/A")</f>
        <v>#N/A</v>
      </c>
      <c r="BA383" s="40" t="str">
        <f ca="1">IFERROR(__xludf.DUMMYFUNCTION("VLOOKUP($D597,IMPORTRANGE(""1F5N2lheBqU_ssv2fEg7XSiyl0_Jtf24RQubw3IWp7fc"",""'LC-2 BOM'!C2:AF1000""),AB$1,FALSE)"),"#N/A")</f>
        <v>#N/A</v>
      </c>
    </row>
    <row r="384" spans="1:53" ht="14.25">
      <c r="A384" s="119" t="str">
        <f>CONCATENATE(VLOOKUP(E384,Systems,2,FALSE),"-",VLOOKUP(F384,Subsystems,2,FALSE),"-",VLOOKUP(G384,Components,2,FALSE),"-",VLOOKUP(R384,Metrics,2,FALSE),"-",B384)</f>
        <v>HVAC-IS1-HTR-ST-483</v>
      </c>
      <c r="B384" s="100">
        <v>483</v>
      </c>
      <c r="C384" s="119" t="s">
        <v>939</v>
      </c>
      <c r="D384" s="104" t="s">
        <v>951</v>
      </c>
      <c r="E384" s="99" t="s">
        <v>431</v>
      </c>
      <c r="F384" s="99" t="s">
        <v>441</v>
      </c>
      <c r="G384" s="99" t="s">
        <v>877</v>
      </c>
      <c r="H384" s="99" t="s">
        <v>102</v>
      </c>
      <c r="I384" s="100" t="str">
        <f>VLOOKUP(L384,InterfaceCards,2,FALSE)</f>
        <v>N5</v>
      </c>
      <c r="J384" s="39" t="str">
        <f>VLOOKUP(I384,'REF - Interface Cards'!$F$2:$G$11,2,FALSE)</f>
        <v>CB6</v>
      </c>
      <c r="K384" s="267">
        <f>VLOOKUP(L384,InterfaceCards,3,FALSE)</f>
        <v>1</v>
      </c>
      <c r="L384" s="99" t="s">
        <v>568</v>
      </c>
      <c r="M384" s="110">
        <v>20</v>
      </c>
      <c r="N384" s="200">
        <v>16</v>
      </c>
      <c r="O384" s="99" t="s">
        <v>334</v>
      </c>
      <c r="P384" s="99" t="s">
        <v>334</v>
      </c>
      <c r="Q384" s="99" t="s">
        <v>878</v>
      </c>
      <c r="R384" s="119" t="s">
        <v>925</v>
      </c>
      <c r="S384" s="119" t="s">
        <v>96</v>
      </c>
      <c r="T384" s="100"/>
      <c r="U384" s="205"/>
      <c r="V384" s="205" t="b">
        <v>0</v>
      </c>
      <c r="W384" s="115" t="str">
        <f>CONCATENATE(L384,":",N384)</f>
        <v>DO5:16</v>
      </c>
      <c r="X384" s="40" t="str">
        <f ca="1">IFERROR(__xludf.DUMMYFUNCTION("VLOOKUP($D475,IMPORTRANGE(""1F5N2lheBqU_ssv2fEg7XSiyl0_Jtf24RQubw3IWp7fc"",""'LC-2 BOM'!C2:AF1000""),X$1,FALSE)"),"04C706")</f>
        <v>04C706</v>
      </c>
      <c r="Y384" s="40" t="str">
        <f ca="1">IFERROR(__xludf.DUMMYFUNCTION("VLOOKUP($D598,IMPORTRANGE(""1zGeY54V42y3h6ga3LEauokEcjIAfHuNXKCYKLfLWtMI"",""'LC-2 BOM'!C2:AF900""),Y$1,FALSE)"),"#N/A")</f>
        <v>#N/A</v>
      </c>
      <c r="Z384" s="40" t="str">
        <f ca="1">IFERROR(__xludf.DUMMYFUNCTION("VLOOKUP($D598,IMPORTRANGE(""1zGeY54V42y3h6ga3LEauokEcjIAfHuNXKCYKLfLWtMI"",""'LC-2 BOM'!C2:AF900""),Y$1,FALSE)"),"#N/A")</f>
        <v>#N/A</v>
      </c>
      <c r="AA384" s="40" t="str">
        <f ca="1">IFERROR(__xludf.DUMMYFUNCTION("VLOOKUP($D598,IMPORTRANGE(""1zGeY54V42y3h6ga3LEauokEcjIAfHuNXKCYKLfLWtMI"",""'LC-2 BOM'!C2:AF900""),Y$1,FALSE)"),"#N/A")</f>
        <v>#N/A</v>
      </c>
      <c r="AB384" s="40" t="str">
        <f ca="1">IFERROR(__xludf.DUMMYFUNCTION("VLOOKUP($D598,IMPORTRANGE(""1F5N2lheBqU_ssv2fEg7XSiyl0_Jtf24RQubw3IWp7fc"",""'LC-2 BOM'!C2:AF1000""),AB$1,FALSE)"),"#N/A")</f>
        <v>#N/A</v>
      </c>
      <c r="AC384" s="40" t="str">
        <f ca="1">IFERROR(__xludf.DUMMYFUNCTION("VLOOKUP($D598,IMPORTRANGE(""1F5N2lheBqU_ssv2fEg7XSiyl0_Jtf24RQubw3IWp7fc"",""'LC-2 BOM'!C2:AF1000""),AB$1,FALSE)"),"#N/A")</f>
        <v>#N/A</v>
      </c>
      <c r="AD384" s="40" t="str">
        <f ca="1">IFERROR(__xludf.DUMMYFUNCTION("VLOOKUP($D598,IMPORTRANGE(""1F5N2lheBqU_ssv2fEg7XSiyl0_Jtf24RQubw3IWp7fc"",""'LC-2 BOM'!C2:AF1000""),AB$1,FALSE)"),"#N/A")</f>
        <v>#N/A</v>
      </c>
      <c r="AE384" s="40" t="str">
        <f ca="1">IFERROR(__xludf.DUMMYFUNCTION("VLOOKUP($D598,IMPORTRANGE(""1F5N2lheBqU_ssv2fEg7XSiyl0_Jtf24RQubw3IWp7fc"",""'LC-2 BOM'!C2:AF1000""),AB$1,FALSE)"),"#N/A")</f>
        <v>#N/A</v>
      </c>
      <c r="AF384" s="40" t="str">
        <f ca="1">IFERROR(__xludf.DUMMYFUNCTION("VLOOKUP($D598,IMPORTRANGE(""1F5N2lheBqU_ssv2fEg7XSiyl0_Jtf24RQubw3IWp7fc"",""'LC-2 BOM'!C2:AF1000""),AB$1,FALSE)"),"#N/A")</f>
        <v>#N/A</v>
      </c>
      <c r="AG384" s="40" t="str">
        <f ca="1">IFERROR(__xludf.DUMMYFUNCTION("VLOOKUP($D598,IMPORTRANGE(""1F5N2lheBqU_ssv2fEg7XSiyl0_Jtf24RQubw3IWp7fc"",""'LC-2 BOM'!C2:AF1000""),AB$1,FALSE)"),"#N/A")</f>
        <v>#N/A</v>
      </c>
      <c r="AH384" s="40" t="str">
        <f ca="1">IFERROR(__xludf.DUMMYFUNCTION("VLOOKUP($D598,IMPORTRANGE(""1F5N2lheBqU_ssv2fEg7XSiyl0_Jtf24RQubw3IWp7fc"",""'LC-2 BOM'!C2:AF1000""),AB$1,FALSE)"),"#N/A")</f>
        <v>#N/A</v>
      </c>
      <c r="AI384" s="40" t="str">
        <f ca="1">IFERROR(__xludf.DUMMYFUNCTION("VLOOKUP($D598,IMPORTRANGE(""1F5N2lheBqU_ssv2fEg7XSiyl0_Jtf24RQubw3IWp7fc"",""'LC-2 BOM'!C2:AF1000""),AB$1,FALSE)"),"#N/A")</f>
        <v>#N/A</v>
      </c>
      <c r="AJ384" s="40" t="str">
        <f ca="1">IFERROR(__xludf.DUMMYFUNCTION("VLOOKUP($D598,IMPORTRANGE(""1F5N2lheBqU_ssv2fEg7XSiyl0_Jtf24RQubw3IWp7fc"",""'LC-2 BOM'!C2:AF1000""),AB$1,FALSE)"),"#N/A")</f>
        <v>#N/A</v>
      </c>
      <c r="AK384" s="40" t="str">
        <f ca="1">IFERROR(__xludf.DUMMYFUNCTION("VLOOKUP($D598,IMPORTRANGE(""1F5N2lheBqU_ssv2fEg7XSiyl0_Jtf24RQubw3IWp7fc"",""'LC-2 BOM'!C2:AF1000""),AB$1,FALSE)"),"#N/A")</f>
        <v>#N/A</v>
      </c>
      <c r="AL384" s="40" t="str">
        <f ca="1">IFERROR(__xludf.DUMMYFUNCTION("VLOOKUP($D598,IMPORTRANGE(""1F5N2lheBqU_ssv2fEg7XSiyl0_Jtf24RQubw3IWp7fc"",""'LC-2 BOM'!C2:AF1000""),AB$1,FALSE)"),"#N/A")</f>
        <v>#N/A</v>
      </c>
      <c r="AM384" s="40" t="str">
        <f ca="1">IFERROR(__xludf.DUMMYFUNCTION("VLOOKUP($D598,IMPORTRANGE(""1F5N2lheBqU_ssv2fEg7XSiyl0_Jtf24RQubw3IWp7fc"",""'LC-2 BOM'!C2:AF1000""),AB$1,FALSE)"),"#N/A")</f>
        <v>#N/A</v>
      </c>
      <c r="AN384" s="40" t="str">
        <f ca="1">IFERROR(__xludf.DUMMYFUNCTION("VLOOKUP($D598,IMPORTRANGE(""1F5N2lheBqU_ssv2fEg7XSiyl0_Jtf24RQubw3IWp7fc"",""'LC-2 BOM'!C2:AF1000""),AB$1,FALSE)"),"#N/A")</f>
        <v>#N/A</v>
      </c>
      <c r="AO384" s="40" t="str">
        <f ca="1">IFERROR(__xludf.DUMMYFUNCTION("VLOOKUP($D598,IMPORTRANGE(""1F5N2lheBqU_ssv2fEg7XSiyl0_Jtf24RQubw3IWp7fc"",""'LC-2 BOM'!C2:AF1000""),AB$1,FALSE)"),"#N/A")</f>
        <v>#N/A</v>
      </c>
      <c r="AP384" s="40" t="str">
        <f ca="1">IFERROR(__xludf.DUMMYFUNCTION("VLOOKUP($D598,IMPORTRANGE(""1F5N2lheBqU_ssv2fEg7XSiyl0_Jtf24RQubw3IWp7fc"",""'LC-2 BOM'!C2:AF1000""),AB$1,FALSE)"),"#N/A")</f>
        <v>#N/A</v>
      </c>
      <c r="AQ384" s="40" t="str">
        <f ca="1">IFERROR(__xludf.DUMMYFUNCTION("VLOOKUP($D598,IMPORTRANGE(""1F5N2lheBqU_ssv2fEg7XSiyl0_Jtf24RQubw3IWp7fc"",""'LC-2 BOM'!C2:AF1000""),AB$1,FALSE)"),"#N/A")</f>
        <v>#N/A</v>
      </c>
      <c r="AR384" s="40" t="str">
        <f ca="1">IFERROR(__xludf.DUMMYFUNCTION("VLOOKUP($D598,IMPORTRANGE(""1F5N2lheBqU_ssv2fEg7XSiyl0_Jtf24RQubw3IWp7fc"",""'LC-2 BOM'!C2:AF1000""),AB$1,FALSE)"),"#N/A")</f>
        <v>#N/A</v>
      </c>
      <c r="AS384" s="40" t="str">
        <f ca="1">IFERROR(__xludf.DUMMYFUNCTION("VLOOKUP($D598,IMPORTRANGE(""1F5N2lheBqU_ssv2fEg7XSiyl0_Jtf24RQubw3IWp7fc"",""'LC-2 BOM'!C2:AF1000""),AB$1,FALSE)"),"#N/A")</f>
        <v>#N/A</v>
      </c>
      <c r="AT384" s="40" t="str">
        <f ca="1">IFERROR(__xludf.DUMMYFUNCTION("VLOOKUP($D598,IMPORTRANGE(""1F5N2lheBqU_ssv2fEg7XSiyl0_Jtf24RQubw3IWp7fc"",""'LC-2 BOM'!C2:AF1000""),AB$1,FALSE)"),"#N/A")</f>
        <v>#N/A</v>
      </c>
      <c r="AU384" s="40" t="str">
        <f ca="1">IFERROR(__xludf.DUMMYFUNCTION("VLOOKUP($D598,IMPORTRANGE(""1F5N2lheBqU_ssv2fEg7XSiyl0_Jtf24RQubw3IWp7fc"",""'LC-2 BOM'!C2:AF1000""),AB$1,FALSE)"),"#N/A")</f>
        <v>#N/A</v>
      </c>
      <c r="AV384" s="40" t="str">
        <f ca="1">IFERROR(__xludf.DUMMYFUNCTION("VLOOKUP($D598,IMPORTRANGE(""1F5N2lheBqU_ssv2fEg7XSiyl0_Jtf24RQubw3IWp7fc"",""'LC-2 BOM'!C2:AF1000""),AB$1,FALSE)"),"#N/A")</f>
        <v>#N/A</v>
      </c>
      <c r="AW384" s="40" t="str">
        <f ca="1">IFERROR(__xludf.DUMMYFUNCTION("VLOOKUP($D598,IMPORTRANGE(""1F5N2lheBqU_ssv2fEg7XSiyl0_Jtf24RQubw3IWp7fc"",""'LC-2 BOM'!C2:AF1000""),AB$1,FALSE)"),"#N/A")</f>
        <v>#N/A</v>
      </c>
      <c r="AX384" s="40" t="str">
        <f ca="1">IFERROR(__xludf.DUMMYFUNCTION("VLOOKUP($D598,IMPORTRANGE(""1F5N2lheBqU_ssv2fEg7XSiyl0_Jtf24RQubw3IWp7fc"",""'LC-2 BOM'!C2:AF1000""),AB$1,FALSE)"),"#N/A")</f>
        <v>#N/A</v>
      </c>
      <c r="AY384" s="40" t="str">
        <f ca="1">IFERROR(__xludf.DUMMYFUNCTION("VLOOKUP($D598,IMPORTRANGE(""1F5N2lheBqU_ssv2fEg7XSiyl0_Jtf24RQubw3IWp7fc"",""'LC-2 BOM'!C2:AF1000""),AB$1,FALSE)"),"#N/A")</f>
        <v>#N/A</v>
      </c>
      <c r="AZ384" s="40" t="str">
        <f ca="1">IFERROR(__xludf.DUMMYFUNCTION("VLOOKUP($D598,IMPORTRANGE(""1F5N2lheBqU_ssv2fEg7XSiyl0_Jtf24RQubw3IWp7fc"",""'LC-2 BOM'!C2:AF1000""),AB$1,FALSE)"),"#N/A")</f>
        <v>#N/A</v>
      </c>
      <c r="BA384" s="40" t="str">
        <f ca="1">IFERROR(__xludf.DUMMYFUNCTION("VLOOKUP($D598,IMPORTRANGE(""1F5N2lheBqU_ssv2fEg7XSiyl0_Jtf24RQubw3IWp7fc"",""'LC-2 BOM'!C2:AF1000""),AB$1,FALSE)"),"#N/A")</f>
        <v>#N/A</v>
      </c>
    </row>
    <row r="385" spans="1:53" ht="14.25">
      <c r="A385" s="119" t="str">
        <f>CONCATENATE(VLOOKUP(E385,Systems,2,FALSE),"-",VLOOKUP(F385,Subsystems,2,FALSE),"-",VLOOKUP(G385,Components,2,FALSE),"-",VLOOKUP(R385,Metrics,2,FALSE),"-",B385)</f>
        <v>HVAC-IS1-HTR-Ts-484</v>
      </c>
      <c r="B385" s="100">
        <v>484</v>
      </c>
      <c r="C385" s="119" t="s">
        <v>941</v>
      </c>
      <c r="D385" s="104" t="s">
        <v>952</v>
      </c>
      <c r="E385" s="99" t="s">
        <v>431</v>
      </c>
      <c r="F385" s="99" t="s">
        <v>441</v>
      </c>
      <c r="G385" s="99" t="s">
        <v>877</v>
      </c>
      <c r="H385" s="99" t="s">
        <v>147</v>
      </c>
      <c r="I385" s="100" t="str">
        <f>VLOOKUP(L385,InterfaceCards,2,FALSE)</f>
        <v>N5</v>
      </c>
      <c r="J385" s="39" t="str">
        <f>VLOOKUP(I385,'REF - Interface Cards'!$F$2:$G$11,2,FALSE)</f>
        <v>CB6</v>
      </c>
      <c r="K385" s="267">
        <f>VLOOKUP(L385,InterfaceCards,3,FALSE)</f>
        <v>4</v>
      </c>
      <c r="L385" s="273" t="s">
        <v>943</v>
      </c>
      <c r="M385" s="110">
        <v>2</v>
      </c>
      <c r="N385" s="200" t="s">
        <v>104</v>
      </c>
      <c r="O385" s="99" t="s">
        <v>334</v>
      </c>
      <c r="P385" s="99" t="s">
        <v>334</v>
      </c>
      <c r="Q385" s="205"/>
      <c r="R385" s="119" t="s">
        <v>352</v>
      </c>
      <c r="S385" s="119" t="s">
        <v>353</v>
      </c>
      <c r="T385" s="100"/>
      <c r="U385" s="205"/>
      <c r="V385" s="205" t="b">
        <v>0</v>
      </c>
      <c r="W385" s="115" t="str">
        <f>CONCATENATE(L385,":",N385)</f>
        <v>AI10:01</v>
      </c>
      <c r="X385" s="40" t="str">
        <f ca="1">IFERROR(__xludf.DUMMYFUNCTION("VLOOKUP($D475,IMPORTRANGE(""1F5N2lheBqU_ssv2fEg7XSiyl0_Jtf24RQubw3IWp7fc"",""'LC-2 BOM'!C2:AF1000""),X$1,FALSE)"),"04C706")</f>
        <v>04C706</v>
      </c>
      <c r="Y385" s="40" t="str">
        <f ca="1">IFERROR(__xludf.DUMMYFUNCTION("VLOOKUP($D648,IMPORTRANGE(""1zGeY54V42y3h6ga3LEauokEcjIAfHuNXKCYKLfLWtMI"",""'LC-2 BOM'!C2:AF900""),Y$1,FALSE)"),"#N/A")</f>
        <v>#N/A</v>
      </c>
      <c r="Z385" s="40" t="str">
        <f ca="1">IFERROR(__xludf.DUMMYFUNCTION("VLOOKUP($D648,IMPORTRANGE(""1zGeY54V42y3h6ga3LEauokEcjIAfHuNXKCYKLfLWtMI"",""'LC-2 BOM'!C2:AF900""),Y$1,FALSE)"),"#N/A")</f>
        <v>#N/A</v>
      </c>
      <c r="AA385" s="40" t="str">
        <f ca="1">IFERROR(__xludf.DUMMYFUNCTION("VLOOKUP($D648,IMPORTRANGE(""1zGeY54V42y3h6ga3LEauokEcjIAfHuNXKCYKLfLWtMI"",""'LC-2 BOM'!C2:AF900""),Y$1,FALSE)"),"#N/A")</f>
        <v>#N/A</v>
      </c>
      <c r="AB385" s="40" t="str">
        <f ca="1">IFERROR(__xludf.DUMMYFUNCTION("VLOOKUP($D648,IMPORTRANGE(""1F5N2lheBqU_ssv2fEg7XSiyl0_Jtf24RQubw3IWp7fc"",""'LC-2 BOM'!C2:AF1000""),AB$1,FALSE)"),"#N/A")</f>
        <v>#N/A</v>
      </c>
      <c r="AC385" s="40" t="str">
        <f ca="1">IFERROR(__xludf.DUMMYFUNCTION("VLOOKUP($D648,IMPORTRANGE(""1F5N2lheBqU_ssv2fEg7XSiyl0_Jtf24RQubw3IWp7fc"",""'LC-2 BOM'!C2:AF1000""),AB$1,FALSE)"),"#N/A")</f>
        <v>#N/A</v>
      </c>
      <c r="AD385" s="40" t="str">
        <f ca="1">IFERROR(__xludf.DUMMYFUNCTION("VLOOKUP($D648,IMPORTRANGE(""1F5N2lheBqU_ssv2fEg7XSiyl0_Jtf24RQubw3IWp7fc"",""'LC-2 BOM'!C2:AF1000""),AB$1,FALSE)"),"#N/A")</f>
        <v>#N/A</v>
      </c>
      <c r="AE385" s="40" t="str">
        <f ca="1">IFERROR(__xludf.DUMMYFUNCTION("VLOOKUP($D648,IMPORTRANGE(""1F5N2lheBqU_ssv2fEg7XSiyl0_Jtf24RQubw3IWp7fc"",""'LC-2 BOM'!C2:AF1000""),AB$1,FALSE)"),"#N/A")</f>
        <v>#N/A</v>
      </c>
      <c r="AF385" s="40" t="str">
        <f ca="1">IFERROR(__xludf.DUMMYFUNCTION("VLOOKUP($D648,IMPORTRANGE(""1F5N2lheBqU_ssv2fEg7XSiyl0_Jtf24RQubw3IWp7fc"",""'LC-2 BOM'!C2:AF1000""),AB$1,FALSE)"),"#N/A")</f>
        <v>#N/A</v>
      </c>
      <c r="AG385" s="40" t="str">
        <f ca="1">IFERROR(__xludf.DUMMYFUNCTION("VLOOKUP($D648,IMPORTRANGE(""1F5N2lheBqU_ssv2fEg7XSiyl0_Jtf24RQubw3IWp7fc"",""'LC-2 BOM'!C2:AF1000""),AB$1,FALSE)"),"#N/A")</f>
        <v>#N/A</v>
      </c>
      <c r="AH385" s="40" t="str">
        <f ca="1">IFERROR(__xludf.DUMMYFUNCTION("VLOOKUP($D648,IMPORTRANGE(""1F5N2lheBqU_ssv2fEg7XSiyl0_Jtf24RQubw3IWp7fc"",""'LC-2 BOM'!C2:AF1000""),AB$1,FALSE)"),"#N/A")</f>
        <v>#N/A</v>
      </c>
      <c r="AI385" s="40" t="str">
        <f ca="1">IFERROR(__xludf.DUMMYFUNCTION("VLOOKUP($D648,IMPORTRANGE(""1F5N2lheBqU_ssv2fEg7XSiyl0_Jtf24RQubw3IWp7fc"",""'LC-2 BOM'!C2:AF1000""),AB$1,FALSE)"),"#N/A")</f>
        <v>#N/A</v>
      </c>
      <c r="AJ385" s="40" t="str">
        <f ca="1">IFERROR(__xludf.DUMMYFUNCTION("VLOOKUP($D648,IMPORTRANGE(""1F5N2lheBqU_ssv2fEg7XSiyl0_Jtf24RQubw3IWp7fc"",""'LC-2 BOM'!C2:AF1000""),AB$1,FALSE)"),"#N/A")</f>
        <v>#N/A</v>
      </c>
      <c r="AK385" s="40" t="str">
        <f ca="1">IFERROR(__xludf.DUMMYFUNCTION("VLOOKUP($D648,IMPORTRANGE(""1F5N2lheBqU_ssv2fEg7XSiyl0_Jtf24RQubw3IWp7fc"",""'LC-2 BOM'!C2:AF1000""),AB$1,FALSE)"),"#N/A")</f>
        <v>#N/A</v>
      </c>
      <c r="AL385" s="40" t="str">
        <f ca="1">IFERROR(__xludf.DUMMYFUNCTION("VLOOKUP($D648,IMPORTRANGE(""1F5N2lheBqU_ssv2fEg7XSiyl0_Jtf24RQubw3IWp7fc"",""'LC-2 BOM'!C2:AF1000""),AB$1,FALSE)"),"#N/A")</f>
        <v>#N/A</v>
      </c>
      <c r="AM385" s="40" t="str">
        <f ca="1">IFERROR(__xludf.DUMMYFUNCTION("VLOOKUP($D648,IMPORTRANGE(""1F5N2lheBqU_ssv2fEg7XSiyl0_Jtf24RQubw3IWp7fc"",""'LC-2 BOM'!C2:AF1000""),AB$1,FALSE)"),"#N/A")</f>
        <v>#N/A</v>
      </c>
      <c r="AN385" s="40" t="str">
        <f ca="1">IFERROR(__xludf.DUMMYFUNCTION("VLOOKUP($D648,IMPORTRANGE(""1F5N2lheBqU_ssv2fEg7XSiyl0_Jtf24RQubw3IWp7fc"",""'LC-2 BOM'!C2:AF1000""),AB$1,FALSE)"),"#N/A")</f>
        <v>#N/A</v>
      </c>
      <c r="AO385" s="40" t="str">
        <f ca="1">IFERROR(__xludf.DUMMYFUNCTION("VLOOKUP($D648,IMPORTRANGE(""1F5N2lheBqU_ssv2fEg7XSiyl0_Jtf24RQubw3IWp7fc"",""'LC-2 BOM'!C2:AF1000""),AB$1,FALSE)"),"#N/A")</f>
        <v>#N/A</v>
      </c>
      <c r="AP385" s="40" t="str">
        <f ca="1">IFERROR(__xludf.DUMMYFUNCTION("VLOOKUP($D648,IMPORTRANGE(""1F5N2lheBqU_ssv2fEg7XSiyl0_Jtf24RQubw3IWp7fc"",""'LC-2 BOM'!C2:AF1000""),AB$1,FALSE)"),"#N/A")</f>
        <v>#N/A</v>
      </c>
      <c r="AQ385" s="40" t="str">
        <f ca="1">IFERROR(__xludf.DUMMYFUNCTION("VLOOKUP($D648,IMPORTRANGE(""1F5N2lheBqU_ssv2fEg7XSiyl0_Jtf24RQubw3IWp7fc"",""'LC-2 BOM'!C2:AF1000""),AB$1,FALSE)"),"#N/A")</f>
        <v>#N/A</v>
      </c>
      <c r="AR385" s="40" t="str">
        <f ca="1">IFERROR(__xludf.DUMMYFUNCTION("VLOOKUP($D648,IMPORTRANGE(""1F5N2lheBqU_ssv2fEg7XSiyl0_Jtf24RQubw3IWp7fc"",""'LC-2 BOM'!C2:AF1000""),AB$1,FALSE)"),"#N/A")</f>
        <v>#N/A</v>
      </c>
      <c r="AS385" s="40" t="str">
        <f ca="1">IFERROR(__xludf.DUMMYFUNCTION("VLOOKUP($D648,IMPORTRANGE(""1F5N2lheBqU_ssv2fEg7XSiyl0_Jtf24RQubw3IWp7fc"",""'LC-2 BOM'!C2:AF1000""),AB$1,FALSE)"),"#N/A")</f>
        <v>#N/A</v>
      </c>
      <c r="AT385" s="40" t="str">
        <f ca="1">IFERROR(__xludf.DUMMYFUNCTION("VLOOKUP($D648,IMPORTRANGE(""1F5N2lheBqU_ssv2fEg7XSiyl0_Jtf24RQubw3IWp7fc"",""'LC-2 BOM'!C2:AF1000""),AB$1,FALSE)"),"#N/A")</f>
        <v>#N/A</v>
      </c>
      <c r="AU385" s="40" t="str">
        <f ca="1">IFERROR(__xludf.DUMMYFUNCTION("VLOOKUP($D648,IMPORTRANGE(""1F5N2lheBqU_ssv2fEg7XSiyl0_Jtf24RQubw3IWp7fc"",""'LC-2 BOM'!C2:AF1000""),AB$1,FALSE)"),"#N/A")</f>
        <v>#N/A</v>
      </c>
      <c r="AV385" s="40" t="str">
        <f ca="1">IFERROR(__xludf.DUMMYFUNCTION("VLOOKUP($D648,IMPORTRANGE(""1F5N2lheBqU_ssv2fEg7XSiyl0_Jtf24RQubw3IWp7fc"",""'LC-2 BOM'!C2:AF1000""),AB$1,FALSE)"),"#N/A")</f>
        <v>#N/A</v>
      </c>
      <c r="AW385" s="40" t="str">
        <f ca="1">IFERROR(__xludf.DUMMYFUNCTION("VLOOKUP($D648,IMPORTRANGE(""1F5N2lheBqU_ssv2fEg7XSiyl0_Jtf24RQubw3IWp7fc"",""'LC-2 BOM'!C2:AF1000""),AB$1,FALSE)"),"#N/A")</f>
        <v>#N/A</v>
      </c>
      <c r="AX385" s="40" t="str">
        <f ca="1">IFERROR(__xludf.DUMMYFUNCTION("VLOOKUP($D648,IMPORTRANGE(""1F5N2lheBqU_ssv2fEg7XSiyl0_Jtf24RQubw3IWp7fc"",""'LC-2 BOM'!C2:AF1000""),AB$1,FALSE)"),"#N/A")</f>
        <v>#N/A</v>
      </c>
      <c r="AY385" s="40" t="str">
        <f ca="1">IFERROR(__xludf.DUMMYFUNCTION("VLOOKUP($D648,IMPORTRANGE(""1F5N2lheBqU_ssv2fEg7XSiyl0_Jtf24RQubw3IWp7fc"",""'LC-2 BOM'!C2:AF1000""),AB$1,FALSE)"),"#N/A")</f>
        <v>#N/A</v>
      </c>
      <c r="AZ385" s="40" t="str">
        <f ca="1">IFERROR(__xludf.DUMMYFUNCTION("VLOOKUP($D648,IMPORTRANGE(""1F5N2lheBqU_ssv2fEg7XSiyl0_Jtf24RQubw3IWp7fc"",""'LC-2 BOM'!C2:AF1000""),AB$1,FALSE)"),"#N/A")</f>
        <v>#N/A</v>
      </c>
      <c r="BA385" s="40" t="str">
        <f ca="1">IFERROR(__xludf.DUMMYFUNCTION("VLOOKUP($D648,IMPORTRANGE(""1F5N2lheBqU_ssv2fEg7XSiyl0_Jtf24RQubw3IWp7fc"",""'LC-2 BOM'!C2:AF1000""),AB$1,FALSE)"),"#N/A")</f>
        <v>#N/A</v>
      </c>
    </row>
    <row r="386" spans="1:53" ht="14.25">
      <c r="A386" s="119" t="str">
        <f>CONCATENATE(VLOOKUP(E386,Systems,2,FALSE),"-",VLOOKUP(F386,Subsystems,2,FALSE),"-",VLOOKUP(G386,Components,2,FALSE),"-",VLOOKUP(R386,Metrics,2,FALSE),"-",B386)</f>
        <v>HVAC-IS1-HTR-Ts-485</v>
      </c>
      <c r="B386" s="100">
        <v>485</v>
      </c>
      <c r="C386" s="119" t="s">
        <v>944</v>
      </c>
      <c r="D386" s="104" t="s">
        <v>953</v>
      </c>
      <c r="E386" s="99" t="s">
        <v>431</v>
      </c>
      <c r="F386" s="99" t="s">
        <v>441</v>
      </c>
      <c r="G386" s="99" t="s">
        <v>877</v>
      </c>
      <c r="H386" s="99" t="s">
        <v>89</v>
      </c>
      <c r="I386" s="100" t="str">
        <f>VLOOKUP(L386,InterfaceCards,2,FALSE)</f>
        <v>N5</v>
      </c>
      <c r="J386" s="39" t="str">
        <f>VLOOKUP(I386,'REF - Interface Cards'!$F$2:$G$11,2,FALSE)</f>
        <v>CB6</v>
      </c>
      <c r="K386" s="267">
        <f>VLOOKUP(L386,InterfaceCards,3,FALSE)</f>
        <v>2</v>
      </c>
      <c r="L386" s="99" t="s">
        <v>891</v>
      </c>
      <c r="M386" s="110">
        <v>17</v>
      </c>
      <c r="N386" s="200">
        <v>14</v>
      </c>
      <c r="O386" s="99" t="s">
        <v>334</v>
      </c>
      <c r="P386" s="99" t="s">
        <v>334</v>
      </c>
      <c r="Q386" s="205"/>
      <c r="R386" s="119" t="s">
        <v>352</v>
      </c>
      <c r="S386" s="119" t="s">
        <v>96</v>
      </c>
      <c r="T386" s="100"/>
      <c r="U386" s="205"/>
      <c r="V386" s="205" t="b">
        <v>0</v>
      </c>
      <c r="W386" s="115" t="str">
        <f>CONCATENATE(L386,":",N386)</f>
        <v>DI5:14</v>
      </c>
      <c r="X386" s="40" t="str">
        <f ca="1">IFERROR(__xludf.DUMMYFUNCTION("VLOOKUP($D475,IMPORTRANGE(""1F5N2lheBqU_ssv2fEg7XSiyl0_Jtf24RQubw3IWp7fc"",""'LC-2 BOM'!C2:AF1000""),X$1,FALSE)"),"04C706")</f>
        <v>04C706</v>
      </c>
      <c r="Y386" s="40" t="str">
        <f ca="1">IFERROR(__xludf.DUMMYFUNCTION("VLOOKUP($D623,IMPORTRANGE(""1F5N2lheBqU_ssv2fEg7XSiyl0_Jtf24RQubw3IWp7fc"",""'LC-2 BOM'!C2:AF900""),Y$1,FALSE)"),"#N/A")</f>
        <v>#N/A</v>
      </c>
      <c r="Z386" s="40" t="str">
        <f ca="1">IFERROR(__xludf.DUMMYFUNCTION("VLOOKUP($D623,IMPORTRANGE(""1F5N2lheBqU_ssv2fEg7XSiyl0_Jtf24RQubw3IWp7fc"",""'LC-2 BOM'!C2:AF900""),Y$1,FALSE)"),"#N/A")</f>
        <v>#N/A</v>
      </c>
      <c r="AA386" s="40" t="str">
        <f ca="1">IFERROR(__xludf.DUMMYFUNCTION("VLOOKUP($D623,IMPORTRANGE(""1F5N2lheBqU_ssv2fEg7XSiyl0_Jtf24RQubw3IWp7fc"",""'LC-2 BOM'!C2:AF900""),Y$1,FALSE)"),"#N/A")</f>
        <v>#N/A</v>
      </c>
      <c r="AB386" s="40" t="str">
        <f ca="1">IFERROR(__xludf.DUMMYFUNCTION("VLOOKUP($D623,IMPORTRANGE(""1F5N2lheBqU_ssv2fEg7XSiyl0_Jtf24RQubw3IWp7fc"",""'LC-2 BOM'!C2:AF1000""),AB$1,FALSE)"),"#N/A")</f>
        <v>#N/A</v>
      </c>
      <c r="AC386" s="40" t="str">
        <f ca="1">IFERROR(__xludf.DUMMYFUNCTION("VLOOKUP($D623,IMPORTRANGE(""1F5N2lheBqU_ssv2fEg7XSiyl0_Jtf24RQubw3IWp7fc"",""'LC-2 BOM'!C2:AF1000""),AB$1,FALSE)"),"#N/A")</f>
        <v>#N/A</v>
      </c>
      <c r="AD386" s="40" t="str">
        <f ca="1">IFERROR(__xludf.DUMMYFUNCTION("VLOOKUP($D623,IMPORTRANGE(""1F5N2lheBqU_ssv2fEg7XSiyl0_Jtf24RQubw3IWp7fc"",""'LC-2 BOM'!C2:AF1000""),AB$1,FALSE)"),"#N/A")</f>
        <v>#N/A</v>
      </c>
      <c r="AE386" s="40" t="str">
        <f ca="1">IFERROR(__xludf.DUMMYFUNCTION("VLOOKUP($D623,IMPORTRANGE(""1F5N2lheBqU_ssv2fEg7XSiyl0_Jtf24RQubw3IWp7fc"",""'LC-2 BOM'!C2:AF1000""),AB$1,FALSE)"),"#N/A")</f>
        <v>#N/A</v>
      </c>
      <c r="AF386" s="40" t="str">
        <f ca="1">IFERROR(__xludf.DUMMYFUNCTION("VLOOKUP($D623,IMPORTRANGE(""1F5N2lheBqU_ssv2fEg7XSiyl0_Jtf24RQubw3IWp7fc"",""'LC-2 BOM'!C2:AF1000""),AB$1,FALSE)"),"#N/A")</f>
        <v>#N/A</v>
      </c>
      <c r="AG386" s="40" t="str">
        <f ca="1">IFERROR(__xludf.DUMMYFUNCTION("VLOOKUP($D623,IMPORTRANGE(""1F5N2lheBqU_ssv2fEg7XSiyl0_Jtf24RQubw3IWp7fc"",""'LC-2 BOM'!C2:AF1000""),AB$1,FALSE)"),"#N/A")</f>
        <v>#N/A</v>
      </c>
      <c r="AH386" s="40" t="str">
        <f ca="1">IFERROR(__xludf.DUMMYFUNCTION("VLOOKUP($D623,IMPORTRANGE(""1F5N2lheBqU_ssv2fEg7XSiyl0_Jtf24RQubw3IWp7fc"",""'LC-2 BOM'!C2:AF1000""),AB$1,FALSE)"),"#N/A")</f>
        <v>#N/A</v>
      </c>
      <c r="AI386" s="40" t="str">
        <f ca="1">IFERROR(__xludf.DUMMYFUNCTION("VLOOKUP($D623,IMPORTRANGE(""1F5N2lheBqU_ssv2fEg7XSiyl0_Jtf24RQubw3IWp7fc"",""'LC-2 BOM'!C2:AF1000""),AB$1,FALSE)"),"#N/A")</f>
        <v>#N/A</v>
      </c>
      <c r="AJ386" s="40" t="str">
        <f ca="1">IFERROR(__xludf.DUMMYFUNCTION("VLOOKUP($D623,IMPORTRANGE(""1F5N2lheBqU_ssv2fEg7XSiyl0_Jtf24RQubw3IWp7fc"",""'LC-2 BOM'!C2:AF1000""),AB$1,FALSE)"),"#N/A")</f>
        <v>#N/A</v>
      </c>
      <c r="AK386" s="40" t="str">
        <f ca="1">IFERROR(__xludf.DUMMYFUNCTION("VLOOKUP($D623,IMPORTRANGE(""1F5N2lheBqU_ssv2fEg7XSiyl0_Jtf24RQubw3IWp7fc"",""'LC-2 BOM'!C2:AF1000""),AB$1,FALSE)"),"#N/A")</f>
        <v>#N/A</v>
      </c>
      <c r="AL386" s="40" t="str">
        <f ca="1">IFERROR(__xludf.DUMMYFUNCTION("VLOOKUP($D623,IMPORTRANGE(""1F5N2lheBqU_ssv2fEg7XSiyl0_Jtf24RQubw3IWp7fc"",""'LC-2 BOM'!C2:AF1000""),AB$1,FALSE)"),"#N/A")</f>
        <v>#N/A</v>
      </c>
      <c r="AM386" s="40" t="str">
        <f ca="1">IFERROR(__xludf.DUMMYFUNCTION("VLOOKUP($D623,IMPORTRANGE(""1F5N2lheBqU_ssv2fEg7XSiyl0_Jtf24RQubw3IWp7fc"",""'LC-2 BOM'!C2:AF1000""),AB$1,FALSE)"),"#N/A")</f>
        <v>#N/A</v>
      </c>
      <c r="AN386" s="40" t="str">
        <f ca="1">IFERROR(__xludf.DUMMYFUNCTION("VLOOKUP($D623,IMPORTRANGE(""1F5N2lheBqU_ssv2fEg7XSiyl0_Jtf24RQubw3IWp7fc"",""'LC-2 BOM'!C2:AF1000""),AB$1,FALSE)"),"#N/A")</f>
        <v>#N/A</v>
      </c>
      <c r="AO386" s="40" t="str">
        <f ca="1">IFERROR(__xludf.DUMMYFUNCTION("VLOOKUP($D623,IMPORTRANGE(""1F5N2lheBqU_ssv2fEg7XSiyl0_Jtf24RQubw3IWp7fc"",""'LC-2 BOM'!C2:AF1000""),AB$1,FALSE)"),"#N/A")</f>
        <v>#N/A</v>
      </c>
      <c r="AP386" s="40" t="str">
        <f ca="1">IFERROR(__xludf.DUMMYFUNCTION("VLOOKUP($D623,IMPORTRANGE(""1F5N2lheBqU_ssv2fEg7XSiyl0_Jtf24RQubw3IWp7fc"",""'LC-2 BOM'!C2:AF1000""),AB$1,FALSE)"),"#N/A")</f>
        <v>#N/A</v>
      </c>
      <c r="AQ386" s="40" t="str">
        <f ca="1">IFERROR(__xludf.DUMMYFUNCTION("VLOOKUP($D623,IMPORTRANGE(""1F5N2lheBqU_ssv2fEg7XSiyl0_Jtf24RQubw3IWp7fc"",""'LC-2 BOM'!C2:AF1000""),AB$1,FALSE)"),"#N/A")</f>
        <v>#N/A</v>
      </c>
      <c r="AR386" s="40" t="str">
        <f ca="1">IFERROR(__xludf.DUMMYFUNCTION("VLOOKUP($D623,IMPORTRANGE(""1F5N2lheBqU_ssv2fEg7XSiyl0_Jtf24RQubw3IWp7fc"",""'LC-2 BOM'!C2:AF1000""),AB$1,FALSE)"),"#N/A")</f>
        <v>#N/A</v>
      </c>
      <c r="AS386" s="40" t="str">
        <f ca="1">IFERROR(__xludf.DUMMYFUNCTION("VLOOKUP($D623,IMPORTRANGE(""1F5N2lheBqU_ssv2fEg7XSiyl0_Jtf24RQubw3IWp7fc"",""'LC-2 BOM'!C2:AF1000""),AB$1,FALSE)"),"#N/A")</f>
        <v>#N/A</v>
      </c>
      <c r="AT386" s="40" t="str">
        <f ca="1">IFERROR(__xludf.DUMMYFUNCTION("VLOOKUP($D623,IMPORTRANGE(""1F5N2lheBqU_ssv2fEg7XSiyl0_Jtf24RQubw3IWp7fc"",""'LC-2 BOM'!C2:AF1000""),AB$1,FALSE)"),"#N/A")</f>
        <v>#N/A</v>
      </c>
      <c r="AU386" s="40" t="str">
        <f ca="1">IFERROR(__xludf.DUMMYFUNCTION("VLOOKUP($D623,IMPORTRANGE(""1F5N2lheBqU_ssv2fEg7XSiyl0_Jtf24RQubw3IWp7fc"",""'LC-2 BOM'!C2:AF1000""),AB$1,FALSE)"),"#N/A")</f>
        <v>#N/A</v>
      </c>
      <c r="AV386" s="40" t="str">
        <f ca="1">IFERROR(__xludf.DUMMYFUNCTION("VLOOKUP($D623,IMPORTRANGE(""1F5N2lheBqU_ssv2fEg7XSiyl0_Jtf24RQubw3IWp7fc"",""'LC-2 BOM'!C2:AF1000""),AB$1,FALSE)"),"#N/A")</f>
        <v>#N/A</v>
      </c>
      <c r="AW386" s="40" t="str">
        <f ca="1">IFERROR(__xludf.DUMMYFUNCTION("VLOOKUP($D623,IMPORTRANGE(""1F5N2lheBqU_ssv2fEg7XSiyl0_Jtf24RQubw3IWp7fc"",""'LC-2 BOM'!C2:AF1000""),AB$1,FALSE)"),"#N/A")</f>
        <v>#N/A</v>
      </c>
      <c r="AX386" s="40" t="str">
        <f ca="1">IFERROR(__xludf.DUMMYFUNCTION("VLOOKUP($D623,IMPORTRANGE(""1F5N2lheBqU_ssv2fEg7XSiyl0_Jtf24RQubw3IWp7fc"",""'LC-2 BOM'!C2:AF1000""),AB$1,FALSE)"),"#N/A")</f>
        <v>#N/A</v>
      </c>
      <c r="AY386" s="40" t="str">
        <f ca="1">IFERROR(__xludf.DUMMYFUNCTION("VLOOKUP($D623,IMPORTRANGE(""1F5N2lheBqU_ssv2fEg7XSiyl0_Jtf24RQubw3IWp7fc"",""'LC-2 BOM'!C2:AF1000""),AB$1,FALSE)"),"#N/A")</f>
        <v>#N/A</v>
      </c>
      <c r="AZ386" s="40" t="str">
        <f ca="1">IFERROR(__xludf.DUMMYFUNCTION("VLOOKUP($D623,IMPORTRANGE(""1F5N2lheBqU_ssv2fEg7XSiyl0_Jtf24RQubw3IWp7fc"",""'LC-2 BOM'!C2:AF1000""),AB$1,FALSE)"),"#N/A")</f>
        <v>#N/A</v>
      </c>
      <c r="BA386" s="40" t="str">
        <f ca="1">IFERROR(__xludf.DUMMYFUNCTION("VLOOKUP($D623,IMPORTRANGE(""1F5N2lheBqU_ssv2fEg7XSiyl0_Jtf24RQubw3IWp7fc"",""'LC-2 BOM'!C2:AF1000""),AB$1,FALSE)"),"#N/A")</f>
        <v>#N/A</v>
      </c>
    </row>
    <row r="387" spans="1:53" ht="14.25">
      <c r="A387" s="119" t="str">
        <f>CONCATENATE(VLOOKUP(E387,Systems,2,FALSE),"-",VLOOKUP(F387,Subsystems,2,FALSE),"-",VLOOKUP(G387,Components,2,FALSE),"-",VLOOKUP(R387,Metrics,2,FALSE),"-",B387)</f>
        <v>HVAC-IS2-HTR-ST-487</v>
      </c>
      <c r="B387" s="100">
        <v>487</v>
      </c>
      <c r="C387" s="165" t="s">
        <v>954</v>
      </c>
      <c r="D387" s="104" t="s">
        <v>955</v>
      </c>
      <c r="E387" s="99" t="s">
        <v>431</v>
      </c>
      <c r="F387" s="99" t="s">
        <v>438</v>
      </c>
      <c r="G387" s="99" t="s">
        <v>877</v>
      </c>
      <c r="H387" s="99" t="s">
        <v>102</v>
      </c>
      <c r="I387" s="100" t="str">
        <f>VLOOKUP(L387,InterfaceCards,2,FALSE)</f>
        <v>N5</v>
      </c>
      <c r="J387" s="39" t="str">
        <f>VLOOKUP(I387,'REF - Interface Cards'!$F$2:$G$11,2,FALSE)</f>
        <v>CB6</v>
      </c>
      <c r="K387" s="267">
        <f>VLOOKUP(L387,InterfaceCards,3,FALSE)</f>
        <v>1</v>
      </c>
      <c r="L387" s="99" t="s">
        <v>568</v>
      </c>
      <c r="M387" s="110">
        <v>30</v>
      </c>
      <c r="N387" s="200">
        <v>24</v>
      </c>
      <c r="O387" s="99" t="s">
        <v>334</v>
      </c>
      <c r="P387" s="99" t="s">
        <v>334</v>
      </c>
      <c r="Q387" s="99" t="s">
        <v>878</v>
      </c>
      <c r="R387" s="119" t="s">
        <v>925</v>
      </c>
      <c r="S387" s="119" t="s">
        <v>96</v>
      </c>
      <c r="T387" s="100"/>
      <c r="U387" s="205"/>
      <c r="V387" s="205" t="b">
        <v>0</v>
      </c>
      <c r="W387" s="115" t="str">
        <f>CONCATENATE(L387,":",N387)</f>
        <v>DO5:24</v>
      </c>
      <c r="X387" s="40" t="str">
        <f ca="1">IFERROR(__xludf.DUMMYFUNCTION("VLOOKUP($D475,IMPORTRANGE(""1F5N2lheBqU_ssv2fEg7XSiyl0_Jtf24RQubw3IWp7fc"",""'LC-2 BOM'!C2:AF1000""),X$1,FALSE)"),"04C706")</f>
        <v>04C706</v>
      </c>
      <c r="Y387" s="40" t="str">
        <f ca="1">IFERROR(__xludf.DUMMYFUNCTION("VLOOKUP($D606,IMPORTRANGE(""1F5N2lheBqU_ssv2fEg7XSiyl0_Jtf24RQubw3IWp7fc"",""'LC-2 BOM'!C2:AF900""),Y$1,FALSE)"),"#N/A")</f>
        <v>#N/A</v>
      </c>
      <c r="Z387" s="40" t="str">
        <f ca="1">IFERROR(__xludf.DUMMYFUNCTION("VLOOKUP($D606,IMPORTRANGE(""1F5N2lheBqU_ssv2fEg7XSiyl0_Jtf24RQubw3IWp7fc"",""'LC-2 BOM'!C2:AF900""),Y$1,FALSE)"),"#N/A")</f>
        <v>#N/A</v>
      </c>
      <c r="AA387" s="40" t="str">
        <f ca="1">IFERROR(__xludf.DUMMYFUNCTION("VLOOKUP($D606,IMPORTRANGE(""1F5N2lheBqU_ssv2fEg7XSiyl0_Jtf24RQubw3IWp7fc"",""'LC-2 BOM'!C2:AF900""),Y$1,FALSE)"),"#N/A")</f>
        <v>#N/A</v>
      </c>
      <c r="AB387" s="40" t="str">
        <f ca="1">IFERROR(__xludf.DUMMYFUNCTION("VLOOKUP($D606,IMPORTRANGE(""1F5N2lheBqU_ssv2fEg7XSiyl0_Jtf24RQubw3IWp7fc"",""'LC-2 BOM'!C2:AF1000""),AB$1,FALSE)"),"#N/A")</f>
        <v>#N/A</v>
      </c>
      <c r="AC387" s="40" t="str">
        <f ca="1">IFERROR(__xludf.DUMMYFUNCTION("VLOOKUP($D606,IMPORTRANGE(""1F5N2lheBqU_ssv2fEg7XSiyl0_Jtf24RQubw3IWp7fc"",""'LC-2 BOM'!C2:AF1000""),AB$1,FALSE)"),"#N/A")</f>
        <v>#N/A</v>
      </c>
      <c r="AD387" s="40" t="str">
        <f ca="1">IFERROR(__xludf.DUMMYFUNCTION("VLOOKUP($D606,IMPORTRANGE(""1F5N2lheBqU_ssv2fEg7XSiyl0_Jtf24RQubw3IWp7fc"",""'LC-2 BOM'!C2:AF1000""),AB$1,FALSE)"),"#N/A")</f>
        <v>#N/A</v>
      </c>
      <c r="AE387" s="40" t="str">
        <f ca="1">IFERROR(__xludf.DUMMYFUNCTION("VLOOKUP($D606,IMPORTRANGE(""1F5N2lheBqU_ssv2fEg7XSiyl0_Jtf24RQubw3IWp7fc"",""'LC-2 BOM'!C2:AF1000""),AB$1,FALSE)"),"#N/A")</f>
        <v>#N/A</v>
      </c>
      <c r="AF387" s="40" t="str">
        <f ca="1">IFERROR(__xludf.DUMMYFUNCTION("VLOOKUP($D606,IMPORTRANGE(""1F5N2lheBqU_ssv2fEg7XSiyl0_Jtf24RQubw3IWp7fc"",""'LC-2 BOM'!C2:AF1000""),AB$1,FALSE)"),"#N/A")</f>
        <v>#N/A</v>
      </c>
      <c r="AG387" s="40" t="str">
        <f ca="1">IFERROR(__xludf.DUMMYFUNCTION("VLOOKUP($D606,IMPORTRANGE(""1F5N2lheBqU_ssv2fEg7XSiyl0_Jtf24RQubw3IWp7fc"",""'LC-2 BOM'!C2:AF1000""),AB$1,FALSE)"),"#N/A")</f>
        <v>#N/A</v>
      </c>
      <c r="AH387" s="40" t="str">
        <f ca="1">IFERROR(__xludf.DUMMYFUNCTION("VLOOKUP($D606,IMPORTRANGE(""1F5N2lheBqU_ssv2fEg7XSiyl0_Jtf24RQubw3IWp7fc"",""'LC-2 BOM'!C2:AF1000""),AB$1,FALSE)"),"#N/A")</f>
        <v>#N/A</v>
      </c>
      <c r="AI387" s="40" t="str">
        <f ca="1">IFERROR(__xludf.DUMMYFUNCTION("VLOOKUP($D606,IMPORTRANGE(""1F5N2lheBqU_ssv2fEg7XSiyl0_Jtf24RQubw3IWp7fc"",""'LC-2 BOM'!C2:AF1000""),AB$1,FALSE)"),"#N/A")</f>
        <v>#N/A</v>
      </c>
      <c r="AJ387" s="40" t="str">
        <f ca="1">IFERROR(__xludf.DUMMYFUNCTION("VLOOKUP($D606,IMPORTRANGE(""1F5N2lheBqU_ssv2fEg7XSiyl0_Jtf24RQubw3IWp7fc"",""'LC-2 BOM'!C2:AF1000""),AB$1,FALSE)"),"#N/A")</f>
        <v>#N/A</v>
      </c>
      <c r="AK387" s="40" t="str">
        <f ca="1">IFERROR(__xludf.DUMMYFUNCTION("VLOOKUP($D606,IMPORTRANGE(""1F5N2lheBqU_ssv2fEg7XSiyl0_Jtf24RQubw3IWp7fc"",""'LC-2 BOM'!C2:AF1000""),AB$1,FALSE)"),"#N/A")</f>
        <v>#N/A</v>
      </c>
      <c r="AL387" s="40" t="str">
        <f ca="1">IFERROR(__xludf.DUMMYFUNCTION("VLOOKUP($D606,IMPORTRANGE(""1F5N2lheBqU_ssv2fEg7XSiyl0_Jtf24RQubw3IWp7fc"",""'LC-2 BOM'!C2:AF1000""),AB$1,FALSE)"),"#N/A")</f>
        <v>#N/A</v>
      </c>
      <c r="AM387" s="40" t="str">
        <f ca="1">IFERROR(__xludf.DUMMYFUNCTION("VLOOKUP($D606,IMPORTRANGE(""1F5N2lheBqU_ssv2fEg7XSiyl0_Jtf24RQubw3IWp7fc"",""'LC-2 BOM'!C2:AF1000""),AB$1,FALSE)"),"#N/A")</f>
        <v>#N/A</v>
      </c>
      <c r="AN387" s="40" t="str">
        <f ca="1">IFERROR(__xludf.DUMMYFUNCTION("VLOOKUP($D606,IMPORTRANGE(""1F5N2lheBqU_ssv2fEg7XSiyl0_Jtf24RQubw3IWp7fc"",""'LC-2 BOM'!C2:AF1000""),AB$1,FALSE)"),"#N/A")</f>
        <v>#N/A</v>
      </c>
      <c r="AO387" s="40" t="str">
        <f ca="1">IFERROR(__xludf.DUMMYFUNCTION("VLOOKUP($D606,IMPORTRANGE(""1F5N2lheBqU_ssv2fEg7XSiyl0_Jtf24RQubw3IWp7fc"",""'LC-2 BOM'!C2:AF1000""),AB$1,FALSE)"),"#N/A")</f>
        <v>#N/A</v>
      </c>
      <c r="AP387" s="40" t="str">
        <f ca="1">IFERROR(__xludf.DUMMYFUNCTION("VLOOKUP($D606,IMPORTRANGE(""1F5N2lheBqU_ssv2fEg7XSiyl0_Jtf24RQubw3IWp7fc"",""'LC-2 BOM'!C2:AF1000""),AB$1,FALSE)"),"#N/A")</f>
        <v>#N/A</v>
      </c>
      <c r="AQ387" s="40" t="str">
        <f ca="1">IFERROR(__xludf.DUMMYFUNCTION("VLOOKUP($D606,IMPORTRANGE(""1F5N2lheBqU_ssv2fEg7XSiyl0_Jtf24RQubw3IWp7fc"",""'LC-2 BOM'!C2:AF1000""),AB$1,FALSE)"),"#N/A")</f>
        <v>#N/A</v>
      </c>
      <c r="AR387" s="40" t="str">
        <f ca="1">IFERROR(__xludf.DUMMYFUNCTION("VLOOKUP($D606,IMPORTRANGE(""1F5N2lheBqU_ssv2fEg7XSiyl0_Jtf24RQubw3IWp7fc"",""'LC-2 BOM'!C2:AF1000""),AB$1,FALSE)"),"#N/A")</f>
        <v>#N/A</v>
      </c>
      <c r="AS387" s="40" t="str">
        <f ca="1">IFERROR(__xludf.DUMMYFUNCTION("VLOOKUP($D606,IMPORTRANGE(""1F5N2lheBqU_ssv2fEg7XSiyl0_Jtf24RQubw3IWp7fc"",""'LC-2 BOM'!C2:AF1000""),AB$1,FALSE)"),"#N/A")</f>
        <v>#N/A</v>
      </c>
      <c r="AT387" s="40" t="str">
        <f ca="1">IFERROR(__xludf.DUMMYFUNCTION("VLOOKUP($D606,IMPORTRANGE(""1F5N2lheBqU_ssv2fEg7XSiyl0_Jtf24RQubw3IWp7fc"",""'LC-2 BOM'!C2:AF1000""),AB$1,FALSE)"),"#N/A")</f>
        <v>#N/A</v>
      </c>
      <c r="AU387" s="40" t="str">
        <f ca="1">IFERROR(__xludf.DUMMYFUNCTION("VLOOKUP($D606,IMPORTRANGE(""1F5N2lheBqU_ssv2fEg7XSiyl0_Jtf24RQubw3IWp7fc"",""'LC-2 BOM'!C2:AF1000""),AB$1,FALSE)"),"#N/A")</f>
        <v>#N/A</v>
      </c>
      <c r="AV387" s="40" t="str">
        <f ca="1">IFERROR(__xludf.DUMMYFUNCTION("VLOOKUP($D606,IMPORTRANGE(""1F5N2lheBqU_ssv2fEg7XSiyl0_Jtf24RQubw3IWp7fc"",""'LC-2 BOM'!C2:AF1000""),AB$1,FALSE)"),"#N/A")</f>
        <v>#N/A</v>
      </c>
      <c r="AW387" s="40" t="str">
        <f ca="1">IFERROR(__xludf.DUMMYFUNCTION("VLOOKUP($D606,IMPORTRANGE(""1F5N2lheBqU_ssv2fEg7XSiyl0_Jtf24RQubw3IWp7fc"",""'LC-2 BOM'!C2:AF1000""),AB$1,FALSE)"),"#N/A")</f>
        <v>#N/A</v>
      </c>
      <c r="AX387" s="40" t="str">
        <f ca="1">IFERROR(__xludf.DUMMYFUNCTION("VLOOKUP($D606,IMPORTRANGE(""1F5N2lheBqU_ssv2fEg7XSiyl0_Jtf24RQubw3IWp7fc"",""'LC-2 BOM'!C2:AF1000""),AB$1,FALSE)"),"#N/A")</f>
        <v>#N/A</v>
      </c>
      <c r="AY387" s="40" t="str">
        <f ca="1">IFERROR(__xludf.DUMMYFUNCTION("VLOOKUP($D606,IMPORTRANGE(""1F5N2lheBqU_ssv2fEg7XSiyl0_Jtf24RQubw3IWp7fc"",""'LC-2 BOM'!C2:AF1000""),AB$1,FALSE)"),"#N/A")</f>
        <v>#N/A</v>
      </c>
      <c r="AZ387" s="40" t="str">
        <f ca="1">IFERROR(__xludf.DUMMYFUNCTION("VLOOKUP($D606,IMPORTRANGE(""1F5N2lheBqU_ssv2fEg7XSiyl0_Jtf24RQubw3IWp7fc"",""'LC-2 BOM'!C2:AF1000""),AB$1,FALSE)"),"#N/A")</f>
        <v>#N/A</v>
      </c>
      <c r="BA387" s="40" t="str">
        <f ca="1">IFERROR(__xludf.DUMMYFUNCTION("VLOOKUP($D606,IMPORTRANGE(""1F5N2lheBqU_ssv2fEg7XSiyl0_Jtf24RQubw3IWp7fc"",""'LC-2 BOM'!C2:AF1000""),AB$1,FALSE)"),"#N/A")</f>
        <v>#N/A</v>
      </c>
    </row>
    <row r="388" spans="1:53" ht="14.25">
      <c r="A388" s="119" t="str">
        <f>CONCATENATE(VLOOKUP(E388,Systems,2,FALSE),"-",VLOOKUP(F388,Subsystems,2,FALSE),"-",VLOOKUP(G388,Components,2,FALSE),"-",VLOOKUP(R388,Metrics,2,FALSE),"-",B388)</f>
        <v>HVAC-IS2-HTR-ST-488</v>
      </c>
      <c r="B388" s="100">
        <v>488</v>
      </c>
      <c r="C388" s="119" t="s">
        <v>932</v>
      </c>
      <c r="D388" s="168" t="s">
        <v>956</v>
      </c>
      <c r="E388" s="99" t="s">
        <v>431</v>
      </c>
      <c r="F388" s="99" t="s">
        <v>438</v>
      </c>
      <c r="G388" s="99" t="s">
        <v>877</v>
      </c>
      <c r="H388" s="99" t="s">
        <v>152</v>
      </c>
      <c r="I388" s="100" t="str">
        <f>VLOOKUP(L388,InterfaceCards,2,FALSE)</f>
        <v>N5</v>
      </c>
      <c r="J388" s="39" t="str">
        <f>VLOOKUP(I388,'REF - Interface Cards'!$F$2:$G$11,2,FALSE)</f>
        <v>CB6</v>
      </c>
      <c r="K388" s="267">
        <f>VLOOKUP(L388,InterfaceCards,3,FALSE)</f>
        <v>5</v>
      </c>
      <c r="L388" s="99" t="s">
        <v>821</v>
      </c>
      <c r="M388" s="110">
        <v>10</v>
      </c>
      <c r="N388" s="200" t="s">
        <v>129</v>
      </c>
      <c r="O388" s="99" t="s">
        <v>334</v>
      </c>
      <c r="P388" s="99" t="s">
        <v>334</v>
      </c>
      <c r="Q388" s="205"/>
      <c r="R388" s="119" t="s">
        <v>925</v>
      </c>
      <c r="S388" s="119"/>
      <c r="T388" s="100"/>
      <c r="U388" s="205"/>
      <c r="V388" s="205" t="b">
        <v>0</v>
      </c>
      <c r="W388" s="115" t="str">
        <f>CONCATENATE(L388,":",N388)</f>
        <v>AO4:05</v>
      </c>
      <c r="X388" s="40" t="str">
        <f ca="1">IFERROR(__xludf.DUMMYFUNCTION("VLOOKUP($D475,IMPORTRANGE(""1F5N2lheBqU_ssv2fEg7XSiyl0_Jtf24RQubw3IWp7fc"",""'LC-2 BOM'!C2:AF1000""),X$1,FALSE)"),"04C706")</f>
        <v>04C706</v>
      </c>
      <c r="Y388" s="40" t="str">
        <f ca="1">IFERROR(__xludf.DUMMYFUNCTION("VLOOKUP($D656,IMPORTRANGE(""1zGeY54V42y3h6ga3LEauokEcjIAfHuNXKCYKLfLWtMI"",""'LC-2 BOM'!C2:AF900""),Y$1,FALSE)"),"#N/A")</f>
        <v>#N/A</v>
      </c>
      <c r="Z388" s="40" t="str">
        <f ca="1">IFERROR(__xludf.DUMMYFUNCTION("VLOOKUP($D656,IMPORTRANGE(""1zGeY54V42y3h6ga3LEauokEcjIAfHuNXKCYKLfLWtMI"",""'LC-2 BOM'!C2:AF900""),Y$1,FALSE)"),"#N/A")</f>
        <v>#N/A</v>
      </c>
      <c r="AA388" s="40" t="str">
        <f ca="1">IFERROR(__xludf.DUMMYFUNCTION("VLOOKUP($D656,IMPORTRANGE(""1zGeY54V42y3h6ga3LEauokEcjIAfHuNXKCYKLfLWtMI"",""'LC-2 BOM'!C2:AF900""),Y$1,FALSE)"),"#N/A")</f>
        <v>#N/A</v>
      </c>
      <c r="AB388" s="40" t="str">
        <f ca="1">IFERROR(__xludf.DUMMYFUNCTION("VLOOKUP($D656,IMPORTRANGE(""1F5N2lheBqU_ssv2fEg7XSiyl0_Jtf24RQubw3IWp7fc"",""'LC-2 BOM'!C2:AF1000""),AB$1,FALSE)"),"#N/A")</f>
        <v>#N/A</v>
      </c>
      <c r="AC388" s="40" t="str">
        <f ca="1">IFERROR(__xludf.DUMMYFUNCTION("VLOOKUP($D656,IMPORTRANGE(""1F5N2lheBqU_ssv2fEg7XSiyl0_Jtf24RQubw3IWp7fc"",""'LC-2 BOM'!C2:AF1000""),AB$1,FALSE)"),"#N/A")</f>
        <v>#N/A</v>
      </c>
      <c r="AD388" s="40" t="str">
        <f ca="1">IFERROR(__xludf.DUMMYFUNCTION("VLOOKUP($D656,IMPORTRANGE(""1F5N2lheBqU_ssv2fEg7XSiyl0_Jtf24RQubw3IWp7fc"",""'LC-2 BOM'!C2:AF1000""),AB$1,FALSE)"),"#N/A")</f>
        <v>#N/A</v>
      </c>
      <c r="AE388" s="40" t="str">
        <f ca="1">IFERROR(__xludf.DUMMYFUNCTION("VLOOKUP($D656,IMPORTRANGE(""1F5N2lheBqU_ssv2fEg7XSiyl0_Jtf24RQubw3IWp7fc"",""'LC-2 BOM'!C2:AF1000""),AB$1,FALSE)"),"#N/A")</f>
        <v>#N/A</v>
      </c>
      <c r="AF388" s="40" t="str">
        <f ca="1">IFERROR(__xludf.DUMMYFUNCTION("VLOOKUP($D656,IMPORTRANGE(""1F5N2lheBqU_ssv2fEg7XSiyl0_Jtf24RQubw3IWp7fc"",""'LC-2 BOM'!C2:AF1000""),AB$1,FALSE)"),"#N/A")</f>
        <v>#N/A</v>
      </c>
      <c r="AG388" s="40" t="str">
        <f ca="1">IFERROR(__xludf.DUMMYFUNCTION("VLOOKUP($D656,IMPORTRANGE(""1F5N2lheBqU_ssv2fEg7XSiyl0_Jtf24RQubw3IWp7fc"",""'LC-2 BOM'!C2:AF1000""),AB$1,FALSE)"),"#N/A")</f>
        <v>#N/A</v>
      </c>
      <c r="AH388" s="40" t="str">
        <f ca="1">IFERROR(__xludf.DUMMYFUNCTION("VLOOKUP($D656,IMPORTRANGE(""1F5N2lheBqU_ssv2fEg7XSiyl0_Jtf24RQubw3IWp7fc"",""'LC-2 BOM'!C2:AF1000""),AB$1,FALSE)"),"#N/A")</f>
        <v>#N/A</v>
      </c>
      <c r="AI388" s="40" t="str">
        <f ca="1">IFERROR(__xludf.DUMMYFUNCTION("VLOOKUP($D656,IMPORTRANGE(""1F5N2lheBqU_ssv2fEg7XSiyl0_Jtf24RQubw3IWp7fc"",""'LC-2 BOM'!C2:AF1000""),AB$1,FALSE)"),"#N/A")</f>
        <v>#N/A</v>
      </c>
      <c r="AJ388" s="40" t="str">
        <f ca="1">IFERROR(__xludf.DUMMYFUNCTION("VLOOKUP($D656,IMPORTRANGE(""1F5N2lheBqU_ssv2fEg7XSiyl0_Jtf24RQubw3IWp7fc"",""'LC-2 BOM'!C2:AF1000""),AB$1,FALSE)"),"#N/A")</f>
        <v>#N/A</v>
      </c>
      <c r="AK388" s="40" t="str">
        <f ca="1">IFERROR(__xludf.DUMMYFUNCTION("VLOOKUP($D656,IMPORTRANGE(""1F5N2lheBqU_ssv2fEg7XSiyl0_Jtf24RQubw3IWp7fc"",""'LC-2 BOM'!C2:AF1000""),AB$1,FALSE)"),"#N/A")</f>
        <v>#N/A</v>
      </c>
      <c r="AL388" s="40" t="str">
        <f ca="1">IFERROR(__xludf.DUMMYFUNCTION("VLOOKUP($D656,IMPORTRANGE(""1F5N2lheBqU_ssv2fEg7XSiyl0_Jtf24RQubw3IWp7fc"",""'LC-2 BOM'!C2:AF1000""),AB$1,FALSE)"),"#N/A")</f>
        <v>#N/A</v>
      </c>
      <c r="AM388" s="40" t="str">
        <f ca="1">IFERROR(__xludf.DUMMYFUNCTION("VLOOKUP($D656,IMPORTRANGE(""1F5N2lheBqU_ssv2fEg7XSiyl0_Jtf24RQubw3IWp7fc"",""'LC-2 BOM'!C2:AF1000""),AB$1,FALSE)"),"#N/A")</f>
        <v>#N/A</v>
      </c>
      <c r="AN388" s="40" t="str">
        <f ca="1">IFERROR(__xludf.DUMMYFUNCTION("VLOOKUP($D656,IMPORTRANGE(""1F5N2lheBqU_ssv2fEg7XSiyl0_Jtf24RQubw3IWp7fc"",""'LC-2 BOM'!C2:AF1000""),AB$1,FALSE)"),"#N/A")</f>
        <v>#N/A</v>
      </c>
      <c r="AO388" s="40" t="str">
        <f ca="1">IFERROR(__xludf.DUMMYFUNCTION("VLOOKUP($D656,IMPORTRANGE(""1F5N2lheBqU_ssv2fEg7XSiyl0_Jtf24RQubw3IWp7fc"",""'LC-2 BOM'!C2:AF1000""),AB$1,FALSE)"),"#N/A")</f>
        <v>#N/A</v>
      </c>
      <c r="AP388" s="40" t="str">
        <f ca="1">IFERROR(__xludf.DUMMYFUNCTION("VLOOKUP($D656,IMPORTRANGE(""1F5N2lheBqU_ssv2fEg7XSiyl0_Jtf24RQubw3IWp7fc"",""'LC-2 BOM'!C2:AF1000""),AB$1,FALSE)"),"#N/A")</f>
        <v>#N/A</v>
      </c>
      <c r="AQ388" s="40" t="str">
        <f ca="1">IFERROR(__xludf.DUMMYFUNCTION("VLOOKUP($D656,IMPORTRANGE(""1F5N2lheBqU_ssv2fEg7XSiyl0_Jtf24RQubw3IWp7fc"",""'LC-2 BOM'!C2:AF1000""),AB$1,FALSE)"),"#N/A")</f>
        <v>#N/A</v>
      </c>
      <c r="AR388" s="40" t="str">
        <f ca="1">IFERROR(__xludf.DUMMYFUNCTION("VLOOKUP($D656,IMPORTRANGE(""1F5N2lheBqU_ssv2fEg7XSiyl0_Jtf24RQubw3IWp7fc"",""'LC-2 BOM'!C2:AF1000""),AB$1,FALSE)"),"#N/A")</f>
        <v>#N/A</v>
      </c>
      <c r="AS388" s="40" t="str">
        <f ca="1">IFERROR(__xludf.DUMMYFUNCTION("VLOOKUP($D656,IMPORTRANGE(""1F5N2lheBqU_ssv2fEg7XSiyl0_Jtf24RQubw3IWp7fc"",""'LC-2 BOM'!C2:AF1000""),AB$1,FALSE)"),"#N/A")</f>
        <v>#N/A</v>
      </c>
      <c r="AT388" s="40" t="str">
        <f ca="1">IFERROR(__xludf.DUMMYFUNCTION("VLOOKUP($D656,IMPORTRANGE(""1F5N2lheBqU_ssv2fEg7XSiyl0_Jtf24RQubw3IWp7fc"",""'LC-2 BOM'!C2:AF1000""),AB$1,FALSE)"),"#N/A")</f>
        <v>#N/A</v>
      </c>
      <c r="AU388" s="40" t="str">
        <f ca="1">IFERROR(__xludf.DUMMYFUNCTION("VLOOKUP($D656,IMPORTRANGE(""1F5N2lheBqU_ssv2fEg7XSiyl0_Jtf24RQubw3IWp7fc"",""'LC-2 BOM'!C2:AF1000""),AB$1,FALSE)"),"#N/A")</f>
        <v>#N/A</v>
      </c>
      <c r="AV388" s="40" t="str">
        <f ca="1">IFERROR(__xludf.DUMMYFUNCTION("VLOOKUP($D656,IMPORTRANGE(""1F5N2lheBqU_ssv2fEg7XSiyl0_Jtf24RQubw3IWp7fc"",""'LC-2 BOM'!C2:AF1000""),AB$1,FALSE)"),"#N/A")</f>
        <v>#N/A</v>
      </c>
      <c r="AW388" s="40" t="str">
        <f ca="1">IFERROR(__xludf.DUMMYFUNCTION("VLOOKUP($D656,IMPORTRANGE(""1F5N2lheBqU_ssv2fEg7XSiyl0_Jtf24RQubw3IWp7fc"",""'LC-2 BOM'!C2:AF1000""),AB$1,FALSE)"),"#N/A")</f>
        <v>#N/A</v>
      </c>
      <c r="AX388" s="40" t="str">
        <f ca="1">IFERROR(__xludf.DUMMYFUNCTION("VLOOKUP($D656,IMPORTRANGE(""1F5N2lheBqU_ssv2fEg7XSiyl0_Jtf24RQubw3IWp7fc"",""'LC-2 BOM'!C2:AF1000""),AB$1,FALSE)"),"#N/A")</f>
        <v>#N/A</v>
      </c>
      <c r="AY388" s="40" t="str">
        <f ca="1">IFERROR(__xludf.DUMMYFUNCTION("VLOOKUP($D656,IMPORTRANGE(""1F5N2lheBqU_ssv2fEg7XSiyl0_Jtf24RQubw3IWp7fc"",""'LC-2 BOM'!C2:AF1000""),AB$1,FALSE)"),"#N/A")</f>
        <v>#N/A</v>
      </c>
      <c r="AZ388" s="40" t="str">
        <f ca="1">IFERROR(__xludf.DUMMYFUNCTION("VLOOKUP($D656,IMPORTRANGE(""1F5N2lheBqU_ssv2fEg7XSiyl0_Jtf24RQubw3IWp7fc"",""'LC-2 BOM'!C2:AF1000""),AB$1,FALSE)"),"#N/A")</f>
        <v>#N/A</v>
      </c>
      <c r="BA388" s="40" t="str">
        <f ca="1">IFERROR(__xludf.DUMMYFUNCTION("VLOOKUP($D656,IMPORTRANGE(""1F5N2lheBqU_ssv2fEg7XSiyl0_Jtf24RQubw3IWp7fc"",""'LC-2 BOM'!C2:AF1000""),AB$1,FALSE)"),"#N/A")</f>
        <v>#N/A</v>
      </c>
    </row>
    <row r="389" spans="1:53" ht="14.25">
      <c r="A389" s="119" t="str">
        <f>CONCATENATE(VLOOKUP(E389,Systems,2,FALSE),"-",VLOOKUP(F389,Subsystems,2,FALSE),"-",VLOOKUP(G389,Components,2,FALSE),"-",VLOOKUP(R389,Metrics,2,FALSE),"-",B389)</f>
        <v>HVAC-IS2-HTR-ST-489</v>
      </c>
      <c r="B389" s="100">
        <v>489</v>
      </c>
      <c r="C389" s="119" t="s">
        <v>934</v>
      </c>
      <c r="D389" s="104" t="s">
        <v>957</v>
      </c>
      <c r="E389" s="99" t="s">
        <v>431</v>
      </c>
      <c r="F389" s="99" t="s">
        <v>438</v>
      </c>
      <c r="G389" s="99" t="s">
        <v>877</v>
      </c>
      <c r="H389" s="99" t="s">
        <v>152</v>
      </c>
      <c r="I389" s="100" t="str">
        <f>VLOOKUP(L389,InterfaceCards,2,FALSE)</f>
        <v>N5</v>
      </c>
      <c r="J389" s="39" t="str">
        <f>VLOOKUP(I389,'REF - Interface Cards'!$F$2:$G$11,2,FALSE)</f>
        <v>CB6</v>
      </c>
      <c r="K389" s="267">
        <f>VLOOKUP(L389,InterfaceCards,3,FALSE)</f>
        <v>6</v>
      </c>
      <c r="L389" s="99" t="s">
        <v>936</v>
      </c>
      <c r="M389" s="110">
        <v>4</v>
      </c>
      <c r="N389" s="200" t="s">
        <v>108</v>
      </c>
      <c r="O389" s="99" t="s">
        <v>334</v>
      </c>
      <c r="P389" s="205"/>
      <c r="Q389" s="205"/>
      <c r="R389" s="119" t="s">
        <v>925</v>
      </c>
      <c r="S389" s="119"/>
      <c r="T389" s="100"/>
      <c r="U389" s="205"/>
      <c r="V389" s="205" t="b">
        <v>0</v>
      </c>
      <c r="W389" s="115" t="str">
        <f>CONCATENATE(L389,":",N389)</f>
        <v>AO8:02</v>
      </c>
      <c r="X389" s="40" t="str">
        <f ca="1">IFERROR(__xludf.DUMMYFUNCTION("VLOOKUP($D475,IMPORTRANGE(""1F5N2lheBqU_ssv2fEg7XSiyl0_Jtf24RQubw3IWp7fc"",""'LC-2 BOM'!C2:AF1000""),X$1,FALSE)"),"04C706")</f>
        <v>04C706</v>
      </c>
      <c r="Y389" s="40" t="str">
        <f ca="1">IFERROR(__xludf.DUMMYFUNCTION("VLOOKUP($D660,IMPORTRANGE(""1zGeY54V42y3h6ga3LEauokEcjIAfHuNXKCYKLfLWtMI"",""'LC-2 BOM'!C2:AF900""),Y$1,FALSE)"),"#N/A")</f>
        <v>#N/A</v>
      </c>
      <c r="Z389" s="40" t="str">
        <f ca="1">IFERROR(__xludf.DUMMYFUNCTION("VLOOKUP($D660,IMPORTRANGE(""1zGeY54V42y3h6ga3LEauokEcjIAfHuNXKCYKLfLWtMI"",""'LC-2 BOM'!C2:AF900""),Y$1,FALSE)"),"#N/A")</f>
        <v>#N/A</v>
      </c>
      <c r="AA389" s="40" t="str">
        <f ca="1">IFERROR(__xludf.DUMMYFUNCTION("VLOOKUP($D660,IMPORTRANGE(""1zGeY54V42y3h6ga3LEauokEcjIAfHuNXKCYKLfLWtMI"",""'LC-2 BOM'!C2:AF900""),Y$1,FALSE)"),"#N/A")</f>
        <v>#N/A</v>
      </c>
      <c r="AB389" s="40" t="str">
        <f ca="1">IFERROR(__xludf.DUMMYFUNCTION("VLOOKUP($D660,IMPORTRANGE(""1F5N2lheBqU_ssv2fEg7XSiyl0_Jtf24RQubw3IWp7fc"",""'LC-2 BOM'!C2:AF1000""),AB$1,FALSE)"),"#N/A")</f>
        <v>#N/A</v>
      </c>
      <c r="AC389" s="40" t="str">
        <f ca="1">IFERROR(__xludf.DUMMYFUNCTION("VLOOKUP($D660,IMPORTRANGE(""1F5N2lheBqU_ssv2fEg7XSiyl0_Jtf24RQubw3IWp7fc"",""'LC-2 BOM'!C2:AF1000""),AB$1,FALSE)"),"#N/A")</f>
        <v>#N/A</v>
      </c>
      <c r="AD389" s="40" t="str">
        <f ca="1">IFERROR(__xludf.DUMMYFUNCTION("VLOOKUP($D660,IMPORTRANGE(""1F5N2lheBqU_ssv2fEg7XSiyl0_Jtf24RQubw3IWp7fc"",""'LC-2 BOM'!C2:AF1000""),AB$1,FALSE)"),"#N/A")</f>
        <v>#N/A</v>
      </c>
      <c r="AE389" s="40" t="str">
        <f ca="1">IFERROR(__xludf.DUMMYFUNCTION("VLOOKUP($D660,IMPORTRANGE(""1F5N2lheBqU_ssv2fEg7XSiyl0_Jtf24RQubw3IWp7fc"",""'LC-2 BOM'!C2:AF1000""),AB$1,FALSE)"),"#N/A")</f>
        <v>#N/A</v>
      </c>
      <c r="AF389" s="40" t="str">
        <f ca="1">IFERROR(__xludf.DUMMYFUNCTION("VLOOKUP($D660,IMPORTRANGE(""1F5N2lheBqU_ssv2fEg7XSiyl0_Jtf24RQubw3IWp7fc"",""'LC-2 BOM'!C2:AF1000""),AB$1,FALSE)"),"#N/A")</f>
        <v>#N/A</v>
      </c>
      <c r="AG389" s="40" t="str">
        <f ca="1">IFERROR(__xludf.DUMMYFUNCTION("VLOOKUP($D660,IMPORTRANGE(""1F5N2lheBqU_ssv2fEg7XSiyl0_Jtf24RQubw3IWp7fc"",""'LC-2 BOM'!C2:AF1000""),AB$1,FALSE)"),"#N/A")</f>
        <v>#N/A</v>
      </c>
      <c r="AH389" s="40" t="str">
        <f ca="1">IFERROR(__xludf.DUMMYFUNCTION("VLOOKUP($D660,IMPORTRANGE(""1F5N2lheBqU_ssv2fEg7XSiyl0_Jtf24RQubw3IWp7fc"",""'LC-2 BOM'!C2:AF1000""),AB$1,FALSE)"),"#N/A")</f>
        <v>#N/A</v>
      </c>
      <c r="AI389" s="40" t="str">
        <f ca="1">IFERROR(__xludf.DUMMYFUNCTION("VLOOKUP($D660,IMPORTRANGE(""1F5N2lheBqU_ssv2fEg7XSiyl0_Jtf24RQubw3IWp7fc"",""'LC-2 BOM'!C2:AF1000""),AB$1,FALSE)"),"#N/A")</f>
        <v>#N/A</v>
      </c>
      <c r="AJ389" s="40" t="str">
        <f ca="1">IFERROR(__xludf.DUMMYFUNCTION("VLOOKUP($D660,IMPORTRANGE(""1F5N2lheBqU_ssv2fEg7XSiyl0_Jtf24RQubw3IWp7fc"",""'LC-2 BOM'!C2:AF1000""),AB$1,FALSE)"),"#N/A")</f>
        <v>#N/A</v>
      </c>
      <c r="AK389" s="40" t="str">
        <f ca="1">IFERROR(__xludf.DUMMYFUNCTION("VLOOKUP($D660,IMPORTRANGE(""1F5N2lheBqU_ssv2fEg7XSiyl0_Jtf24RQubw3IWp7fc"",""'LC-2 BOM'!C2:AF1000""),AB$1,FALSE)"),"#N/A")</f>
        <v>#N/A</v>
      </c>
      <c r="AL389" s="40" t="str">
        <f ca="1">IFERROR(__xludf.DUMMYFUNCTION("VLOOKUP($D660,IMPORTRANGE(""1F5N2lheBqU_ssv2fEg7XSiyl0_Jtf24RQubw3IWp7fc"",""'LC-2 BOM'!C2:AF1000""),AB$1,FALSE)"),"#N/A")</f>
        <v>#N/A</v>
      </c>
      <c r="AM389" s="40" t="str">
        <f ca="1">IFERROR(__xludf.DUMMYFUNCTION("VLOOKUP($D660,IMPORTRANGE(""1F5N2lheBqU_ssv2fEg7XSiyl0_Jtf24RQubw3IWp7fc"",""'LC-2 BOM'!C2:AF1000""),AB$1,FALSE)"),"#N/A")</f>
        <v>#N/A</v>
      </c>
      <c r="AN389" s="40" t="str">
        <f ca="1">IFERROR(__xludf.DUMMYFUNCTION("VLOOKUP($D660,IMPORTRANGE(""1F5N2lheBqU_ssv2fEg7XSiyl0_Jtf24RQubw3IWp7fc"",""'LC-2 BOM'!C2:AF1000""),AB$1,FALSE)"),"#N/A")</f>
        <v>#N/A</v>
      </c>
      <c r="AO389" s="40" t="str">
        <f ca="1">IFERROR(__xludf.DUMMYFUNCTION("VLOOKUP($D660,IMPORTRANGE(""1F5N2lheBqU_ssv2fEg7XSiyl0_Jtf24RQubw3IWp7fc"",""'LC-2 BOM'!C2:AF1000""),AB$1,FALSE)"),"#N/A")</f>
        <v>#N/A</v>
      </c>
      <c r="AP389" s="40" t="str">
        <f ca="1">IFERROR(__xludf.DUMMYFUNCTION("VLOOKUP($D660,IMPORTRANGE(""1F5N2lheBqU_ssv2fEg7XSiyl0_Jtf24RQubw3IWp7fc"",""'LC-2 BOM'!C2:AF1000""),AB$1,FALSE)"),"#N/A")</f>
        <v>#N/A</v>
      </c>
      <c r="AQ389" s="40" t="str">
        <f ca="1">IFERROR(__xludf.DUMMYFUNCTION("VLOOKUP($D660,IMPORTRANGE(""1F5N2lheBqU_ssv2fEg7XSiyl0_Jtf24RQubw3IWp7fc"",""'LC-2 BOM'!C2:AF1000""),AB$1,FALSE)"),"#N/A")</f>
        <v>#N/A</v>
      </c>
      <c r="AR389" s="40" t="str">
        <f ca="1">IFERROR(__xludf.DUMMYFUNCTION("VLOOKUP($D660,IMPORTRANGE(""1F5N2lheBqU_ssv2fEg7XSiyl0_Jtf24RQubw3IWp7fc"",""'LC-2 BOM'!C2:AF1000""),AB$1,FALSE)"),"#N/A")</f>
        <v>#N/A</v>
      </c>
      <c r="AS389" s="40" t="str">
        <f ca="1">IFERROR(__xludf.DUMMYFUNCTION("VLOOKUP($D660,IMPORTRANGE(""1F5N2lheBqU_ssv2fEg7XSiyl0_Jtf24RQubw3IWp7fc"",""'LC-2 BOM'!C2:AF1000""),AB$1,FALSE)"),"#N/A")</f>
        <v>#N/A</v>
      </c>
      <c r="AT389" s="40" t="str">
        <f ca="1">IFERROR(__xludf.DUMMYFUNCTION("VLOOKUP($D660,IMPORTRANGE(""1F5N2lheBqU_ssv2fEg7XSiyl0_Jtf24RQubw3IWp7fc"",""'LC-2 BOM'!C2:AF1000""),AB$1,FALSE)"),"#N/A")</f>
        <v>#N/A</v>
      </c>
      <c r="AU389" s="40" t="str">
        <f ca="1">IFERROR(__xludf.DUMMYFUNCTION("VLOOKUP($D660,IMPORTRANGE(""1F5N2lheBqU_ssv2fEg7XSiyl0_Jtf24RQubw3IWp7fc"",""'LC-2 BOM'!C2:AF1000""),AB$1,FALSE)"),"#N/A")</f>
        <v>#N/A</v>
      </c>
      <c r="AV389" s="40" t="str">
        <f ca="1">IFERROR(__xludf.DUMMYFUNCTION("VLOOKUP($D660,IMPORTRANGE(""1F5N2lheBqU_ssv2fEg7XSiyl0_Jtf24RQubw3IWp7fc"",""'LC-2 BOM'!C2:AF1000""),AB$1,FALSE)"),"#N/A")</f>
        <v>#N/A</v>
      </c>
      <c r="AW389" s="40" t="str">
        <f ca="1">IFERROR(__xludf.DUMMYFUNCTION("VLOOKUP($D660,IMPORTRANGE(""1F5N2lheBqU_ssv2fEg7XSiyl0_Jtf24RQubw3IWp7fc"",""'LC-2 BOM'!C2:AF1000""),AB$1,FALSE)"),"#N/A")</f>
        <v>#N/A</v>
      </c>
      <c r="AX389" s="40" t="str">
        <f ca="1">IFERROR(__xludf.DUMMYFUNCTION("VLOOKUP($D660,IMPORTRANGE(""1F5N2lheBqU_ssv2fEg7XSiyl0_Jtf24RQubw3IWp7fc"",""'LC-2 BOM'!C2:AF1000""),AB$1,FALSE)"),"#N/A")</f>
        <v>#N/A</v>
      </c>
      <c r="AY389" s="40" t="str">
        <f ca="1">IFERROR(__xludf.DUMMYFUNCTION("VLOOKUP($D660,IMPORTRANGE(""1F5N2lheBqU_ssv2fEg7XSiyl0_Jtf24RQubw3IWp7fc"",""'LC-2 BOM'!C2:AF1000""),AB$1,FALSE)"),"#N/A")</f>
        <v>#N/A</v>
      </c>
      <c r="AZ389" s="40" t="str">
        <f ca="1">IFERROR(__xludf.DUMMYFUNCTION("VLOOKUP($D660,IMPORTRANGE(""1F5N2lheBqU_ssv2fEg7XSiyl0_Jtf24RQubw3IWp7fc"",""'LC-2 BOM'!C2:AF1000""),AB$1,FALSE)"),"#N/A")</f>
        <v>#N/A</v>
      </c>
      <c r="BA389" s="40" t="str">
        <f ca="1">IFERROR(__xludf.DUMMYFUNCTION("VLOOKUP($D660,IMPORTRANGE(""1F5N2lheBqU_ssv2fEg7XSiyl0_Jtf24RQubw3IWp7fc"",""'LC-2 BOM'!C2:AF1000""),AB$1,FALSE)"),"#N/A")</f>
        <v>#N/A</v>
      </c>
    </row>
    <row r="390" spans="1:53" ht="14.25">
      <c r="A390" s="119" t="s">
        <v>958</v>
      </c>
      <c r="B390" s="100">
        <v>490</v>
      </c>
      <c r="C390" s="119" t="s">
        <v>937</v>
      </c>
      <c r="D390" s="104" t="s">
        <v>958</v>
      </c>
      <c r="E390" s="99" t="s">
        <v>431</v>
      </c>
      <c r="F390" s="99" t="s">
        <v>438</v>
      </c>
      <c r="G390" s="99" t="s">
        <v>877</v>
      </c>
      <c r="H390" s="99" t="s">
        <v>102</v>
      </c>
      <c r="I390" s="100" t="str">
        <f>VLOOKUP(L390,InterfaceCards,2,FALSE)</f>
        <v>N5</v>
      </c>
      <c r="J390" s="39" t="str">
        <f>VLOOKUP(I390,'REF - Interface Cards'!$F$2:$G$11,2,FALSE)</f>
        <v>CB6</v>
      </c>
      <c r="K390" s="267">
        <f>VLOOKUP(L390,InterfaceCards,3,FALSE)</f>
        <v>1</v>
      </c>
      <c r="L390" s="99" t="s">
        <v>568</v>
      </c>
      <c r="M390" s="110">
        <v>21</v>
      </c>
      <c r="N390" s="200">
        <v>17</v>
      </c>
      <c r="O390" s="99" t="s">
        <v>334</v>
      </c>
      <c r="P390" s="99" t="s">
        <v>334</v>
      </c>
      <c r="Q390" s="99" t="s">
        <v>878</v>
      </c>
      <c r="R390" s="119" t="s">
        <v>925</v>
      </c>
      <c r="S390" s="119" t="s">
        <v>96</v>
      </c>
      <c r="T390" s="100"/>
      <c r="U390" s="205"/>
      <c r="V390" s="205" t="b">
        <v>0</v>
      </c>
      <c r="W390" s="115" t="str">
        <f>CONCATENATE(L390,":",N390)</f>
        <v>DO5:17</v>
      </c>
      <c r="X390" s="40" t="str">
        <f ca="1">IFERROR(__xludf.DUMMYFUNCTION("VLOOKUP($D475,IMPORTRANGE(""1F5N2lheBqU_ssv2fEg7XSiyl0_Jtf24RQubw3IWp7fc"",""'LC-2 BOM'!C2:AF1000""),X$1,FALSE)"),"04C706")</f>
        <v>04C706</v>
      </c>
      <c r="Y390" s="40" t="str">
        <f ca="1">IFERROR(__xludf.DUMMYFUNCTION("VLOOKUP($D599,IMPORTRANGE(""1zGeY54V42y3h6ga3LEauokEcjIAfHuNXKCYKLfLWtMI"",""'LC-2 BOM'!C2:AF900""),Y$1,FALSE)"),"#N/A")</f>
        <v>#N/A</v>
      </c>
      <c r="Z390" s="40" t="str">
        <f ca="1">IFERROR(__xludf.DUMMYFUNCTION("VLOOKUP($D599,IMPORTRANGE(""1zGeY54V42y3h6ga3LEauokEcjIAfHuNXKCYKLfLWtMI"",""'LC-2 BOM'!C2:AF900""),Y$1,FALSE)"),"#N/A")</f>
        <v>#N/A</v>
      </c>
      <c r="AA390" s="40" t="str">
        <f ca="1">IFERROR(__xludf.DUMMYFUNCTION("VLOOKUP($D599,IMPORTRANGE(""1zGeY54V42y3h6ga3LEauokEcjIAfHuNXKCYKLfLWtMI"",""'LC-2 BOM'!C2:AF900""),Y$1,FALSE)"),"#N/A")</f>
        <v>#N/A</v>
      </c>
      <c r="AB390" s="40" t="str">
        <f ca="1">IFERROR(__xludf.DUMMYFUNCTION("VLOOKUP($D599,IMPORTRANGE(""1F5N2lheBqU_ssv2fEg7XSiyl0_Jtf24RQubw3IWp7fc"",""'LC-2 BOM'!C2:AF1000""),AB$1,FALSE)"),"#N/A")</f>
        <v>#N/A</v>
      </c>
      <c r="AC390" s="40" t="str">
        <f ca="1">IFERROR(__xludf.DUMMYFUNCTION("VLOOKUP($D599,IMPORTRANGE(""1F5N2lheBqU_ssv2fEg7XSiyl0_Jtf24RQubw3IWp7fc"",""'LC-2 BOM'!C2:AF1000""),AB$1,FALSE)"),"#N/A")</f>
        <v>#N/A</v>
      </c>
      <c r="AD390" s="40" t="str">
        <f ca="1">IFERROR(__xludf.DUMMYFUNCTION("VLOOKUP($D599,IMPORTRANGE(""1F5N2lheBqU_ssv2fEg7XSiyl0_Jtf24RQubw3IWp7fc"",""'LC-2 BOM'!C2:AF1000""),AB$1,FALSE)"),"#N/A")</f>
        <v>#N/A</v>
      </c>
      <c r="AE390" s="40" t="str">
        <f ca="1">IFERROR(__xludf.DUMMYFUNCTION("VLOOKUP($D599,IMPORTRANGE(""1F5N2lheBqU_ssv2fEg7XSiyl0_Jtf24RQubw3IWp7fc"",""'LC-2 BOM'!C2:AF1000""),AB$1,FALSE)"),"#N/A")</f>
        <v>#N/A</v>
      </c>
      <c r="AF390" s="40" t="str">
        <f ca="1">IFERROR(__xludf.DUMMYFUNCTION("VLOOKUP($D599,IMPORTRANGE(""1F5N2lheBqU_ssv2fEg7XSiyl0_Jtf24RQubw3IWp7fc"",""'LC-2 BOM'!C2:AF1000""),AB$1,FALSE)"),"#N/A")</f>
        <v>#N/A</v>
      </c>
      <c r="AG390" s="40" t="str">
        <f ca="1">IFERROR(__xludf.DUMMYFUNCTION("VLOOKUP($D599,IMPORTRANGE(""1F5N2lheBqU_ssv2fEg7XSiyl0_Jtf24RQubw3IWp7fc"",""'LC-2 BOM'!C2:AF1000""),AB$1,FALSE)"),"#N/A")</f>
        <v>#N/A</v>
      </c>
      <c r="AH390" s="40" t="str">
        <f ca="1">IFERROR(__xludf.DUMMYFUNCTION("VLOOKUP($D599,IMPORTRANGE(""1F5N2lheBqU_ssv2fEg7XSiyl0_Jtf24RQubw3IWp7fc"",""'LC-2 BOM'!C2:AF1000""),AB$1,FALSE)"),"#N/A")</f>
        <v>#N/A</v>
      </c>
      <c r="AI390" s="40" t="str">
        <f ca="1">IFERROR(__xludf.DUMMYFUNCTION("VLOOKUP($D599,IMPORTRANGE(""1F5N2lheBqU_ssv2fEg7XSiyl0_Jtf24RQubw3IWp7fc"",""'LC-2 BOM'!C2:AF1000""),AB$1,FALSE)"),"#N/A")</f>
        <v>#N/A</v>
      </c>
      <c r="AJ390" s="40" t="str">
        <f ca="1">IFERROR(__xludf.DUMMYFUNCTION("VLOOKUP($D599,IMPORTRANGE(""1F5N2lheBqU_ssv2fEg7XSiyl0_Jtf24RQubw3IWp7fc"",""'LC-2 BOM'!C2:AF1000""),AB$1,FALSE)"),"#N/A")</f>
        <v>#N/A</v>
      </c>
      <c r="AK390" s="40" t="str">
        <f ca="1">IFERROR(__xludf.DUMMYFUNCTION("VLOOKUP($D599,IMPORTRANGE(""1F5N2lheBqU_ssv2fEg7XSiyl0_Jtf24RQubw3IWp7fc"",""'LC-2 BOM'!C2:AF1000""),AB$1,FALSE)"),"#N/A")</f>
        <v>#N/A</v>
      </c>
      <c r="AL390" s="40" t="str">
        <f ca="1">IFERROR(__xludf.DUMMYFUNCTION("VLOOKUP($D599,IMPORTRANGE(""1F5N2lheBqU_ssv2fEg7XSiyl0_Jtf24RQubw3IWp7fc"",""'LC-2 BOM'!C2:AF1000""),AB$1,FALSE)"),"#N/A")</f>
        <v>#N/A</v>
      </c>
      <c r="AM390" s="40" t="str">
        <f ca="1">IFERROR(__xludf.DUMMYFUNCTION("VLOOKUP($D599,IMPORTRANGE(""1F5N2lheBqU_ssv2fEg7XSiyl0_Jtf24RQubw3IWp7fc"",""'LC-2 BOM'!C2:AF1000""),AB$1,FALSE)"),"#N/A")</f>
        <v>#N/A</v>
      </c>
      <c r="AN390" s="40" t="str">
        <f ca="1">IFERROR(__xludf.DUMMYFUNCTION("VLOOKUP($D599,IMPORTRANGE(""1F5N2lheBqU_ssv2fEg7XSiyl0_Jtf24RQubw3IWp7fc"",""'LC-2 BOM'!C2:AF1000""),AB$1,FALSE)"),"#N/A")</f>
        <v>#N/A</v>
      </c>
      <c r="AO390" s="40" t="str">
        <f ca="1">IFERROR(__xludf.DUMMYFUNCTION("VLOOKUP($D599,IMPORTRANGE(""1F5N2lheBqU_ssv2fEg7XSiyl0_Jtf24RQubw3IWp7fc"",""'LC-2 BOM'!C2:AF1000""),AB$1,FALSE)"),"#N/A")</f>
        <v>#N/A</v>
      </c>
      <c r="AP390" s="40" t="str">
        <f ca="1">IFERROR(__xludf.DUMMYFUNCTION("VLOOKUP($D599,IMPORTRANGE(""1F5N2lheBqU_ssv2fEg7XSiyl0_Jtf24RQubw3IWp7fc"",""'LC-2 BOM'!C2:AF1000""),AB$1,FALSE)"),"#N/A")</f>
        <v>#N/A</v>
      </c>
      <c r="AQ390" s="40" t="str">
        <f ca="1">IFERROR(__xludf.DUMMYFUNCTION("VLOOKUP($D599,IMPORTRANGE(""1F5N2lheBqU_ssv2fEg7XSiyl0_Jtf24RQubw3IWp7fc"",""'LC-2 BOM'!C2:AF1000""),AB$1,FALSE)"),"#N/A")</f>
        <v>#N/A</v>
      </c>
      <c r="AR390" s="40" t="str">
        <f ca="1">IFERROR(__xludf.DUMMYFUNCTION("VLOOKUP($D599,IMPORTRANGE(""1F5N2lheBqU_ssv2fEg7XSiyl0_Jtf24RQubw3IWp7fc"",""'LC-2 BOM'!C2:AF1000""),AB$1,FALSE)"),"#N/A")</f>
        <v>#N/A</v>
      </c>
      <c r="AS390" s="40" t="str">
        <f ca="1">IFERROR(__xludf.DUMMYFUNCTION("VLOOKUP($D599,IMPORTRANGE(""1F5N2lheBqU_ssv2fEg7XSiyl0_Jtf24RQubw3IWp7fc"",""'LC-2 BOM'!C2:AF1000""),AB$1,FALSE)"),"#N/A")</f>
        <v>#N/A</v>
      </c>
      <c r="AT390" s="40" t="str">
        <f ca="1">IFERROR(__xludf.DUMMYFUNCTION("VLOOKUP($D599,IMPORTRANGE(""1F5N2lheBqU_ssv2fEg7XSiyl0_Jtf24RQubw3IWp7fc"",""'LC-2 BOM'!C2:AF1000""),AB$1,FALSE)"),"#N/A")</f>
        <v>#N/A</v>
      </c>
      <c r="AU390" s="40" t="str">
        <f ca="1">IFERROR(__xludf.DUMMYFUNCTION("VLOOKUP($D599,IMPORTRANGE(""1F5N2lheBqU_ssv2fEg7XSiyl0_Jtf24RQubw3IWp7fc"",""'LC-2 BOM'!C2:AF1000""),AB$1,FALSE)"),"#N/A")</f>
        <v>#N/A</v>
      </c>
      <c r="AV390" s="40" t="str">
        <f ca="1">IFERROR(__xludf.DUMMYFUNCTION("VLOOKUP($D599,IMPORTRANGE(""1F5N2lheBqU_ssv2fEg7XSiyl0_Jtf24RQubw3IWp7fc"",""'LC-2 BOM'!C2:AF1000""),AB$1,FALSE)"),"#N/A")</f>
        <v>#N/A</v>
      </c>
      <c r="AW390" s="40" t="str">
        <f ca="1">IFERROR(__xludf.DUMMYFUNCTION("VLOOKUP($D599,IMPORTRANGE(""1F5N2lheBqU_ssv2fEg7XSiyl0_Jtf24RQubw3IWp7fc"",""'LC-2 BOM'!C2:AF1000""),AB$1,FALSE)"),"#N/A")</f>
        <v>#N/A</v>
      </c>
      <c r="AX390" s="40" t="str">
        <f ca="1">IFERROR(__xludf.DUMMYFUNCTION("VLOOKUP($D599,IMPORTRANGE(""1F5N2lheBqU_ssv2fEg7XSiyl0_Jtf24RQubw3IWp7fc"",""'LC-2 BOM'!C2:AF1000""),AB$1,FALSE)"),"#N/A")</f>
        <v>#N/A</v>
      </c>
      <c r="AY390" s="40" t="str">
        <f ca="1">IFERROR(__xludf.DUMMYFUNCTION("VLOOKUP($D599,IMPORTRANGE(""1F5N2lheBqU_ssv2fEg7XSiyl0_Jtf24RQubw3IWp7fc"",""'LC-2 BOM'!C2:AF1000""),AB$1,FALSE)"),"#N/A")</f>
        <v>#N/A</v>
      </c>
      <c r="AZ390" s="40" t="str">
        <f ca="1">IFERROR(__xludf.DUMMYFUNCTION("VLOOKUP($D599,IMPORTRANGE(""1F5N2lheBqU_ssv2fEg7XSiyl0_Jtf24RQubw3IWp7fc"",""'LC-2 BOM'!C2:AF1000""),AB$1,FALSE)"),"#N/A")</f>
        <v>#N/A</v>
      </c>
      <c r="BA390" s="40" t="str">
        <f ca="1">IFERROR(__xludf.DUMMYFUNCTION("VLOOKUP($D599,IMPORTRANGE(""1F5N2lheBqU_ssv2fEg7XSiyl0_Jtf24RQubw3IWp7fc"",""'LC-2 BOM'!C2:AF1000""),AB$1,FALSE)"),"#N/A")</f>
        <v>#N/A</v>
      </c>
    </row>
    <row r="391" spans="1:53" ht="14.25">
      <c r="A391" s="119" t="str">
        <f>CONCATENATE(VLOOKUP(E391,Systems,2,FALSE),"-",VLOOKUP(F391,Subsystems,2,FALSE),"-",VLOOKUP(G391,Components,2,FALSE),"-",VLOOKUP(R391,Metrics,2,FALSE),"-",B391)</f>
        <v>HVAC-IS2-HTR-ST-491</v>
      </c>
      <c r="B391" s="100">
        <v>491</v>
      </c>
      <c r="C391" s="119" t="s">
        <v>939</v>
      </c>
      <c r="D391" s="104" t="s">
        <v>959</v>
      </c>
      <c r="E391" s="99" t="s">
        <v>431</v>
      </c>
      <c r="F391" s="99" t="s">
        <v>438</v>
      </c>
      <c r="G391" s="99" t="s">
        <v>877</v>
      </c>
      <c r="H391" s="99" t="s">
        <v>102</v>
      </c>
      <c r="I391" s="100" t="str">
        <f>VLOOKUP(L391,InterfaceCards,2,FALSE)</f>
        <v>N5</v>
      </c>
      <c r="J391" s="39" t="str">
        <f>VLOOKUP(I391,'REF - Interface Cards'!$F$2:$G$11,2,FALSE)</f>
        <v>CB6</v>
      </c>
      <c r="K391" s="267">
        <f>VLOOKUP(L391,InterfaceCards,3,FALSE)</f>
        <v>1</v>
      </c>
      <c r="L391" s="99" t="s">
        <v>568</v>
      </c>
      <c r="M391" s="110">
        <v>22</v>
      </c>
      <c r="N391" s="200">
        <v>18</v>
      </c>
      <c r="O391" s="99" t="s">
        <v>334</v>
      </c>
      <c r="P391" s="99" t="s">
        <v>334</v>
      </c>
      <c r="Q391" s="99" t="s">
        <v>878</v>
      </c>
      <c r="R391" s="119" t="s">
        <v>925</v>
      </c>
      <c r="S391" s="119" t="s">
        <v>96</v>
      </c>
      <c r="T391" s="100"/>
      <c r="U391" s="205"/>
      <c r="V391" s="205" t="b">
        <v>0</v>
      </c>
      <c r="W391" s="115" t="str">
        <f>CONCATENATE(L391,":",N391)</f>
        <v>DO5:18</v>
      </c>
      <c r="X391" s="40" t="str">
        <f ca="1">IFERROR(__xludf.DUMMYFUNCTION("VLOOKUP($D475,IMPORTRANGE(""1F5N2lheBqU_ssv2fEg7XSiyl0_Jtf24RQubw3IWp7fc"",""'LC-2 BOM'!C2:AF1000""),X$1,FALSE)"),"04C706")</f>
        <v>04C706</v>
      </c>
      <c r="Y391" s="40" t="str">
        <f ca="1">IFERROR(__xludf.DUMMYFUNCTION("VLOOKUP($D600,IMPORTRANGE(""1F5N2lheBqU_ssv2fEg7XSiyl0_Jtf24RQubw3IWp7fc"",""'LC-2 BOM'!C2:AF900""),Y$1,FALSE)"),"#N/A")</f>
        <v>#N/A</v>
      </c>
      <c r="Z391" s="40" t="str">
        <f ca="1">IFERROR(__xludf.DUMMYFUNCTION("VLOOKUP($D600,IMPORTRANGE(""1F5N2lheBqU_ssv2fEg7XSiyl0_Jtf24RQubw3IWp7fc"",""'LC-2 BOM'!C2:AF900""),Y$1,FALSE)"),"#N/A")</f>
        <v>#N/A</v>
      </c>
      <c r="AA391" s="40" t="str">
        <f ca="1">IFERROR(__xludf.DUMMYFUNCTION("VLOOKUP($D600,IMPORTRANGE(""1F5N2lheBqU_ssv2fEg7XSiyl0_Jtf24RQubw3IWp7fc"",""'LC-2 BOM'!C2:AF900""),Y$1,FALSE)"),"#N/A")</f>
        <v>#N/A</v>
      </c>
      <c r="AB391" s="40" t="str">
        <f ca="1">IFERROR(__xludf.DUMMYFUNCTION("VLOOKUP($D600,IMPORTRANGE(""1F5N2lheBqU_ssv2fEg7XSiyl0_Jtf24RQubw3IWp7fc"",""'LC-2 BOM'!C2:AF1000""),AB$1,FALSE)"),"#N/A")</f>
        <v>#N/A</v>
      </c>
      <c r="AC391" s="40" t="str">
        <f ca="1">IFERROR(__xludf.DUMMYFUNCTION("VLOOKUP($D600,IMPORTRANGE(""1F5N2lheBqU_ssv2fEg7XSiyl0_Jtf24RQubw3IWp7fc"",""'LC-2 BOM'!C2:AF1000""),AB$1,FALSE)"),"#N/A")</f>
        <v>#N/A</v>
      </c>
      <c r="AD391" s="40" t="str">
        <f ca="1">IFERROR(__xludf.DUMMYFUNCTION("VLOOKUP($D600,IMPORTRANGE(""1F5N2lheBqU_ssv2fEg7XSiyl0_Jtf24RQubw3IWp7fc"",""'LC-2 BOM'!C2:AF1000""),AB$1,FALSE)"),"#N/A")</f>
        <v>#N/A</v>
      </c>
      <c r="AE391" s="40" t="str">
        <f ca="1">IFERROR(__xludf.DUMMYFUNCTION("VLOOKUP($D600,IMPORTRANGE(""1F5N2lheBqU_ssv2fEg7XSiyl0_Jtf24RQubw3IWp7fc"",""'LC-2 BOM'!C2:AF1000""),AB$1,FALSE)"),"#N/A")</f>
        <v>#N/A</v>
      </c>
      <c r="AF391" s="40" t="str">
        <f ca="1">IFERROR(__xludf.DUMMYFUNCTION("VLOOKUP($D600,IMPORTRANGE(""1F5N2lheBqU_ssv2fEg7XSiyl0_Jtf24RQubw3IWp7fc"",""'LC-2 BOM'!C2:AF1000""),AB$1,FALSE)"),"#N/A")</f>
        <v>#N/A</v>
      </c>
      <c r="AG391" s="40" t="str">
        <f ca="1">IFERROR(__xludf.DUMMYFUNCTION("VLOOKUP($D600,IMPORTRANGE(""1F5N2lheBqU_ssv2fEg7XSiyl0_Jtf24RQubw3IWp7fc"",""'LC-2 BOM'!C2:AF1000""),AB$1,FALSE)"),"#N/A")</f>
        <v>#N/A</v>
      </c>
      <c r="AH391" s="40" t="str">
        <f ca="1">IFERROR(__xludf.DUMMYFUNCTION("VLOOKUP($D600,IMPORTRANGE(""1F5N2lheBqU_ssv2fEg7XSiyl0_Jtf24RQubw3IWp7fc"",""'LC-2 BOM'!C2:AF1000""),AB$1,FALSE)"),"#N/A")</f>
        <v>#N/A</v>
      </c>
      <c r="AI391" s="40" t="str">
        <f ca="1">IFERROR(__xludf.DUMMYFUNCTION("VLOOKUP($D600,IMPORTRANGE(""1F5N2lheBqU_ssv2fEg7XSiyl0_Jtf24RQubw3IWp7fc"",""'LC-2 BOM'!C2:AF1000""),AB$1,FALSE)"),"#N/A")</f>
        <v>#N/A</v>
      </c>
      <c r="AJ391" s="40" t="str">
        <f ca="1">IFERROR(__xludf.DUMMYFUNCTION("VLOOKUP($D600,IMPORTRANGE(""1F5N2lheBqU_ssv2fEg7XSiyl0_Jtf24RQubw3IWp7fc"",""'LC-2 BOM'!C2:AF1000""),AB$1,FALSE)"),"#N/A")</f>
        <v>#N/A</v>
      </c>
      <c r="AK391" s="40" t="str">
        <f ca="1">IFERROR(__xludf.DUMMYFUNCTION("VLOOKUP($D600,IMPORTRANGE(""1F5N2lheBqU_ssv2fEg7XSiyl0_Jtf24RQubw3IWp7fc"",""'LC-2 BOM'!C2:AF1000""),AB$1,FALSE)"),"#N/A")</f>
        <v>#N/A</v>
      </c>
      <c r="AL391" s="40" t="str">
        <f ca="1">IFERROR(__xludf.DUMMYFUNCTION("VLOOKUP($D600,IMPORTRANGE(""1F5N2lheBqU_ssv2fEg7XSiyl0_Jtf24RQubw3IWp7fc"",""'LC-2 BOM'!C2:AF1000""),AB$1,FALSE)"),"#N/A")</f>
        <v>#N/A</v>
      </c>
      <c r="AM391" s="40" t="str">
        <f ca="1">IFERROR(__xludf.DUMMYFUNCTION("VLOOKUP($D600,IMPORTRANGE(""1F5N2lheBqU_ssv2fEg7XSiyl0_Jtf24RQubw3IWp7fc"",""'LC-2 BOM'!C2:AF1000""),AB$1,FALSE)"),"#N/A")</f>
        <v>#N/A</v>
      </c>
      <c r="AN391" s="40" t="str">
        <f ca="1">IFERROR(__xludf.DUMMYFUNCTION("VLOOKUP($D600,IMPORTRANGE(""1F5N2lheBqU_ssv2fEg7XSiyl0_Jtf24RQubw3IWp7fc"",""'LC-2 BOM'!C2:AF1000""),AB$1,FALSE)"),"#N/A")</f>
        <v>#N/A</v>
      </c>
      <c r="AO391" s="40" t="str">
        <f ca="1">IFERROR(__xludf.DUMMYFUNCTION("VLOOKUP($D600,IMPORTRANGE(""1F5N2lheBqU_ssv2fEg7XSiyl0_Jtf24RQubw3IWp7fc"",""'LC-2 BOM'!C2:AF1000""),AB$1,FALSE)"),"#N/A")</f>
        <v>#N/A</v>
      </c>
      <c r="AP391" s="40" t="str">
        <f ca="1">IFERROR(__xludf.DUMMYFUNCTION("VLOOKUP($D600,IMPORTRANGE(""1F5N2lheBqU_ssv2fEg7XSiyl0_Jtf24RQubw3IWp7fc"",""'LC-2 BOM'!C2:AF1000""),AB$1,FALSE)"),"#N/A")</f>
        <v>#N/A</v>
      </c>
      <c r="AQ391" s="40" t="str">
        <f ca="1">IFERROR(__xludf.DUMMYFUNCTION("VLOOKUP($D600,IMPORTRANGE(""1F5N2lheBqU_ssv2fEg7XSiyl0_Jtf24RQubw3IWp7fc"",""'LC-2 BOM'!C2:AF1000""),AB$1,FALSE)"),"#N/A")</f>
        <v>#N/A</v>
      </c>
      <c r="AR391" s="40" t="str">
        <f ca="1">IFERROR(__xludf.DUMMYFUNCTION("VLOOKUP($D600,IMPORTRANGE(""1F5N2lheBqU_ssv2fEg7XSiyl0_Jtf24RQubw3IWp7fc"",""'LC-2 BOM'!C2:AF1000""),AB$1,FALSE)"),"#N/A")</f>
        <v>#N/A</v>
      </c>
      <c r="AS391" s="40" t="str">
        <f ca="1">IFERROR(__xludf.DUMMYFUNCTION("VLOOKUP($D600,IMPORTRANGE(""1F5N2lheBqU_ssv2fEg7XSiyl0_Jtf24RQubw3IWp7fc"",""'LC-2 BOM'!C2:AF1000""),AB$1,FALSE)"),"#N/A")</f>
        <v>#N/A</v>
      </c>
      <c r="AT391" s="40" t="str">
        <f ca="1">IFERROR(__xludf.DUMMYFUNCTION("VLOOKUP($D600,IMPORTRANGE(""1F5N2lheBqU_ssv2fEg7XSiyl0_Jtf24RQubw3IWp7fc"",""'LC-2 BOM'!C2:AF1000""),AB$1,FALSE)"),"#N/A")</f>
        <v>#N/A</v>
      </c>
      <c r="AU391" s="40" t="str">
        <f ca="1">IFERROR(__xludf.DUMMYFUNCTION("VLOOKUP($D600,IMPORTRANGE(""1F5N2lheBqU_ssv2fEg7XSiyl0_Jtf24RQubw3IWp7fc"",""'LC-2 BOM'!C2:AF1000""),AB$1,FALSE)"),"#N/A")</f>
        <v>#N/A</v>
      </c>
      <c r="AV391" s="40" t="str">
        <f ca="1">IFERROR(__xludf.DUMMYFUNCTION("VLOOKUP($D600,IMPORTRANGE(""1F5N2lheBqU_ssv2fEg7XSiyl0_Jtf24RQubw3IWp7fc"",""'LC-2 BOM'!C2:AF1000""),AB$1,FALSE)"),"#N/A")</f>
        <v>#N/A</v>
      </c>
      <c r="AW391" s="40" t="str">
        <f ca="1">IFERROR(__xludf.DUMMYFUNCTION("VLOOKUP($D600,IMPORTRANGE(""1F5N2lheBqU_ssv2fEg7XSiyl0_Jtf24RQubw3IWp7fc"",""'LC-2 BOM'!C2:AF1000""),AB$1,FALSE)"),"#N/A")</f>
        <v>#N/A</v>
      </c>
      <c r="AX391" s="40" t="str">
        <f ca="1">IFERROR(__xludf.DUMMYFUNCTION("VLOOKUP($D600,IMPORTRANGE(""1F5N2lheBqU_ssv2fEg7XSiyl0_Jtf24RQubw3IWp7fc"",""'LC-2 BOM'!C2:AF1000""),AB$1,FALSE)"),"#N/A")</f>
        <v>#N/A</v>
      </c>
      <c r="AY391" s="40" t="str">
        <f ca="1">IFERROR(__xludf.DUMMYFUNCTION("VLOOKUP($D600,IMPORTRANGE(""1F5N2lheBqU_ssv2fEg7XSiyl0_Jtf24RQubw3IWp7fc"",""'LC-2 BOM'!C2:AF1000""),AB$1,FALSE)"),"#N/A")</f>
        <v>#N/A</v>
      </c>
      <c r="AZ391" s="40" t="str">
        <f ca="1">IFERROR(__xludf.DUMMYFUNCTION("VLOOKUP($D600,IMPORTRANGE(""1F5N2lheBqU_ssv2fEg7XSiyl0_Jtf24RQubw3IWp7fc"",""'LC-2 BOM'!C2:AF1000""),AB$1,FALSE)"),"#N/A")</f>
        <v>#N/A</v>
      </c>
      <c r="BA391" s="40" t="str">
        <f ca="1">IFERROR(__xludf.DUMMYFUNCTION("VLOOKUP($D600,IMPORTRANGE(""1F5N2lheBqU_ssv2fEg7XSiyl0_Jtf24RQubw3IWp7fc"",""'LC-2 BOM'!C2:AF1000""),AB$1,FALSE)"),"#N/A")</f>
        <v>#N/A</v>
      </c>
    </row>
    <row r="392" spans="1:53" ht="14.25">
      <c r="A392" s="119" t="str">
        <f>CONCATENATE(VLOOKUP(E392,Systems,2,FALSE),"-",VLOOKUP(F392,Subsystems,2,FALSE),"-",VLOOKUP(G392,Components,2,FALSE),"-",VLOOKUP(R392,Metrics,2,FALSE),"-",B392)</f>
        <v>HVAC-IS2-HTR-Ts-492</v>
      </c>
      <c r="B392" s="100">
        <v>492</v>
      </c>
      <c r="C392" s="119" t="s">
        <v>941</v>
      </c>
      <c r="D392" s="104" t="s">
        <v>960</v>
      </c>
      <c r="E392" s="99" t="s">
        <v>431</v>
      </c>
      <c r="F392" s="99" t="s">
        <v>438</v>
      </c>
      <c r="G392" s="99" t="s">
        <v>877</v>
      </c>
      <c r="H392" s="99" t="s">
        <v>147</v>
      </c>
      <c r="I392" s="100" t="str">
        <f>VLOOKUP(L392,InterfaceCards,2,FALSE)</f>
        <v>N5</v>
      </c>
      <c r="J392" s="39" t="str">
        <f>VLOOKUP(I392,'REF - Interface Cards'!$F$2:$G$11,2,FALSE)</f>
        <v>CB6</v>
      </c>
      <c r="K392" s="267">
        <f>VLOOKUP(L392,InterfaceCards,3,FALSE)</f>
        <v>4</v>
      </c>
      <c r="L392" s="99" t="s">
        <v>943</v>
      </c>
      <c r="M392" s="110">
        <v>3</v>
      </c>
      <c r="N392" s="200" t="s">
        <v>108</v>
      </c>
      <c r="O392" s="99" t="s">
        <v>334</v>
      </c>
      <c r="P392" s="99" t="s">
        <v>334</v>
      </c>
      <c r="Q392" s="205"/>
      <c r="R392" s="119" t="s">
        <v>352</v>
      </c>
      <c r="S392" s="119" t="s">
        <v>353</v>
      </c>
      <c r="T392" s="100"/>
      <c r="U392" s="205"/>
      <c r="V392" s="205" t="b">
        <v>0</v>
      </c>
      <c r="W392" s="115" t="str">
        <f>CONCATENATE(L392,":",N392)</f>
        <v>AI10:02</v>
      </c>
      <c r="X392" s="40" t="str">
        <f ca="1">IFERROR(__xludf.DUMMYFUNCTION("VLOOKUP($D475,IMPORTRANGE(""1F5N2lheBqU_ssv2fEg7XSiyl0_Jtf24RQubw3IWp7fc"",""'LC-2 BOM'!C2:AF1000""),X$1,FALSE)"),"04C706")</f>
        <v>04C706</v>
      </c>
      <c r="Y392" s="40" t="str">
        <f ca="1">IFERROR(__xludf.DUMMYFUNCTION("VLOOKUP($D649,IMPORTRANGE(""1zGeY54V42y3h6ga3LEauokEcjIAfHuNXKCYKLfLWtMI"",""'LC-2 BOM'!C2:AF900""),Y$1,FALSE)"),"#N/A")</f>
        <v>#N/A</v>
      </c>
      <c r="Z392" s="40" t="str">
        <f ca="1">IFERROR(__xludf.DUMMYFUNCTION("VLOOKUP($D649,IMPORTRANGE(""1zGeY54V42y3h6ga3LEauokEcjIAfHuNXKCYKLfLWtMI"",""'LC-2 BOM'!C2:AF900""),Y$1,FALSE)"),"#N/A")</f>
        <v>#N/A</v>
      </c>
      <c r="AA392" s="40" t="str">
        <f ca="1">IFERROR(__xludf.DUMMYFUNCTION("VLOOKUP($D649,IMPORTRANGE(""1zGeY54V42y3h6ga3LEauokEcjIAfHuNXKCYKLfLWtMI"",""'LC-2 BOM'!C2:AF900""),Y$1,FALSE)"),"#N/A")</f>
        <v>#N/A</v>
      </c>
      <c r="AB392" s="40" t="str">
        <f ca="1">IFERROR(__xludf.DUMMYFUNCTION("VLOOKUP($D649,IMPORTRANGE(""1F5N2lheBqU_ssv2fEg7XSiyl0_Jtf24RQubw3IWp7fc"",""'LC-2 BOM'!C2:AF1000""),AB$1,FALSE)"),"#N/A")</f>
        <v>#N/A</v>
      </c>
      <c r="AC392" s="40" t="str">
        <f ca="1">IFERROR(__xludf.DUMMYFUNCTION("VLOOKUP($D649,IMPORTRANGE(""1F5N2lheBqU_ssv2fEg7XSiyl0_Jtf24RQubw3IWp7fc"",""'LC-2 BOM'!C2:AF1000""),AB$1,FALSE)"),"#N/A")</f>
        <v>#N/A</v>
      </c>
      <c r="AD392" s="40" t="str">
        <f ca="1">IFERROR(__xludf.DUMMYFUNCTION("VLOOKUP($D649,IMPORTRANGE(""1F5N2lheBqU_ssv2fEg7XSiyl0_Jtf24RQubw3IWp7fc"",""'LC-2 BOM'!C2:AF1000""),AB$1,FALSE)"),"#N/A")</f>
        <v>#N/A</v>
      </c>
      <c r="AE392" s="40" t="str">
        <f ca="1">IFERROR(__xludf.DUMMYFUNCTION("VLOOKUP($D649,IMPORTRANGE(""1F5N2lheBqU_ssv2fEg7XSiyl0_Jtf24RQubw3IWp7fc"",""'LC-2 BOM'!C2:AF1000""),AB$1,FALSE)"),"#N/A")</f>
        <v>#N/A</v>
      </c>
      <c r="AF392" s="40" t="str">
        <f ca="1">IFERROR(__xludf.DUMMYFUNCTION("VLOOKUP($D649,IMPORTRANGE(""1F5N2lheBqU_ssv2fEg7XSiyl0_Jtf24RQubw3IWp7fc"",""'LC-2 BOM'!C2:AF1000""),AB$1,FALSE)"),"#N/A")</f>
        <v>#N/A</v>
      </c>
      <c r="AG392" s="40" t="str">
        <f ca="1">IFERROR(__xludf.DUMMYFUNCTION("VLOOKUP($D649,IMPORTRANGE(""1F5N2lheBqU_ssv2fEg7XSiyl0_Jtf24RQubw3IWp7fc"",""'LC-2 BOM'!C2:AF1000""),AB$1,FALSE)"),"#N/A")</f>
        <v>#N/A</v>
      </c>
      <c r="AH392" s="40" t="str">
        <f ca="1">IFERROR(__xludf.DUMMYFUNCTION("VLOOKUP($D649,IMPORTRANGE(""1F5N2lheBqU_ssv2fEg7XSiyl0_Jtf24RQubw3IWp7fc"",""'LC-2 BOM'!C2:AF1000""),AB$1,FALSE)"),"#N/A")</f>
        <v>#N/A</v>
      </c>
      <c r="AI392" s="40" t="str">
        <f ca="1">IFERROR(__xludf.DUMMYFUNCTION("VLOOKUP($D649,IMPORTRANGE(""1F5N2lheBqU_ssv2fEg7XSiyl0_Jtf24RQubw3IWp7fc"",""'LC-2 BOM'!C2:AF1000""),AB$1,FALSE)"),"#N/A")</f>
        <v>#N/A</v>
      </c>
      <c r="AJ392" s="40" t="str">
        <f ca="1">IFERROR(__xludf.DUMMYFUNCTION("VLOOKUP($D649,IMPORTRANGE(""1F5N2lheBqU_ssv2fEg7XSiyl0_Jtf24RQubw3IWp7fc"",""'LC-2 BOM'!C2:AF1000""),AB$1,FALSE)"),"#N/A")</f>
        <v>#N/A</v>
      </c>
      <c r="AK392" s="40" t="str">
        <f ca="1">IFERROR(__xludf.DUMMYFUNCTION("VLOOKUP($D649,IMPORTRANGE(""1F5N2lheBqU_ssv2fEg7XSiyl0_Jtf24RQubw3IWp7fc"",""'LC-2 BOM'!C2:AF1000""),AB$1,FALSE)"),"#N/A")</f>
        <v>#N/A</v>
      </c>
      <c r="AL392" s="40" t="str">
        <f ca="1">IFERROR(__xludf.DUMMYFUNCTION("VLOOKUP($D649,IMPORTRANGE(""1F5N2lheBqU_ssv2fEg7XSiyl0_Jtf24RQubw3IWp7fc"",""'LC-2 BOM'!C2:AF1000""),AB$1,FALSE)"),"#N/A")</f>
        <v>#N/A</v>
      </c>
      <c r="AM392" s="40" t="str">
        <f ca="1">IFERROR(__xludf.DUMMYFUNCTION("VLOOKUP($D649,IMPORTRANGE(""1F5N2lheBqU_ssv2fEg7XSiyl0_Jtf24RQubw3IWp7fc"",""'LC-2 BOM'!C2:AF1000""),AB$1,FALSE)"),"#N/A")</f>
        <v>#N/A</v>
      </c>
      <c r="AN392" s="40" t="str">
        <f ca="1">IFERROR(__xludf.DUMMYFUNCTION("VLOOKUP($D649,IMPORTRANGE(""1F5N2lheBqU_ssv2fEg7XSiyl0_Jtf24RQubw3IWp7fc"",""'LC-2 BOM'!C2:AF1000""),AB$1,FALSE)"),"#N/A")</f>
        <v>#N/A</v>
      </c>
      <c r="AO392" s="40" t="str">
        <f ca="1">IFERROR(__xludf.DUMMYFUNCTION("VLOOKUP($D649,IMPORTRANGE(""1F5N2lheBqU_ssv2fEg7XSiyl0_Jtf24RQubw3IWp7fc"",""'LC-2 BOM'!C2:AF1000""),AB$1,FALSE)"),"#N/A")</f>
        <v>#N/A</v>
      </c>
      <c r="AP392" s="40" t="str">
        <f ca="1">IFERROR(__xludf.DUMMYFUNCTION("VLOOKUP($D649,IMPORTRANGE(""1F5N2lheBqU_ssv2fEg7XSiyl0_Jtf24RQubw3IWp7fc"",""'LC-2 BOM'!C2:AF1000""),AB$1,FALSE)"),"#N/A")</f>
        <v>#N/A</v>
      </c>
      <c r="AQ392" s="40" t="str">
        <f ca="1">IFERROR(__xludf.DUMMYFUNCTION("VLOOKUP($D649,IMPORTRANGE(""1F5N2lheBqU_ssv2fEg7XSiyl0_Jtf24RQubw3IWp7fc"",""'LC-2 BOM'!C2:AF1000""),AB$1,FALSE)"),"#N/A")</f>
        <v>#N/A</v>
      </c>
      <c r="AR392" s="40" t="str">
        <f ca="1">IFERROR(__xludf.DUMMYFUNCTION("VLOOKUP($D649,IMPORTRANGE(""1F5N2lheBqU_ssv2fEg7XSiyl0_Jtf24RQubw3IWp7fc"",""'LC-2 BOM'!C2:AF1000""),AB$1,FALSE)"),"#N/A")</f>
        <v>#N/A</v>
      </c>
      <c r="AS392" s="40" t="str">
        <f ca="1">IFERROR(__xludf.DUMMYFUNCTION("VLOOKUP($D649,IMPORTRANGE(""1F5N2lheBqU_ssv2fEg7XSiyl0_Jtf24RQubw3IWp7fc"",""'LC-2 BOM'!C2:AF1000""),AB$1,FALSE)"),"#N/A")</f>
        <v>#N/A</v>
      </c>
      <c r="AT392" s="40" t="str">
        <f ca="1">IFERROR(__xludf.DUMMYFUNCTION("VLOOKUP($D649,IMPORTRANGE(""1F5N2lheBqU_ssv2fEg7XSiyl0_Jtf24RQubw3IWp7fc"",""'LC-2 BOM'!C2:AF1000""),AB$1,FALSE)"),"#N/A")</f>
        <v>#N/A</v>
      </c>
      <c r="AU392" s="40" t="str">
        <f ca="1">IFERROR(__xludf.DUMMYFUNCTION("VLOOKUP($D649,IMPORTRANGE(""1F5N2lheBqU_ssv2fEg7XSiyl0_Jtf24RQubw3IWp7fc"",""'LC-2 BOM'!C2:AF1000""),AB$1,FALSE)"),"#N/A")</f>
        <v>#N/A</v>
      </c>
      <c r="AV392" s="40" t="str">
        <f ca="1">IFERROR(__xludf.DUMMYFUNCTION("VLOOKUP($D649,IMPORTRANGE(""1F5N2lheBqU_ssv2fEg7XSiyl0_Jtf24RQubw3IWp7fc"",""'LC-2 BOM'!C2:AF1000""),AB$1,FALSE)"),"#N/A")</f>
        <v>#N/A</v>
      </c>
      <c r="AW392" s="40" t="str">
        <f ca="1">IFERROR(__xludf.DUMMYFUNCTION("VLOOKUP($D649,IMPORTRANGE(""1F5N2lheBqU_ssv2fEg7XSiyl0_Jtf24RQubw3IWp7fc"",""'LC-2 BOM'!C2:AF1000""),AB$1,FALSE)"),"#N/A")</f>
        <v>#N/A</v>
      </c>
      <c r="AX392" s="40" t="str">
        <f ca="1">IFERROR(__xludf.DUMMYFUNCTION("VLOOKUP($D649,IMPORTRANGE(""1F5N2lheBqU_ssv2fEg7XSiyl0_Jtf24RQubw3IWp7fc"",""'LC-2 BOM'!C2:AF1000""),AB$1,FALSE)"),"#N/A")</f>
        <v>#N/A</v>
      </c>
      <c r="AY392" s="40" t="str">
        <f ca="1">IFERROR(__xludf.DUMMYFUNCTION("VLOOKUP($D649,IMPORTRANGE(""1F5N2lheBqU_ssv2fEg7XSiyl0_Jtf24RQubw3IWp7fc"",""'LC-2 BOM'!C2:AF1000""),AB$1,FALSE)"),"#N/A")</f>
        <v>#N/A</v>
      </c>
      <c r="AZ392" s="40" t="str">
        <f ca="1">IFERROR(__xludf.DUMMYFUNCTION("VLOOKUP($D649,IMPORTRANGE(""1F5N2lheBqU_ssv2fEg7XSiyl0_Jtf24RQubw3IWp7fc"",""'LC-2 BOM'!C2:AF1000""),AB$1,FALSE)"),"#N/A")</f>
        <v>#N/A</v>
      </c>
      <c r="BA392" s="40" t="str">
        <f ca="1">IFERROR(__xludf.DUMMYFUNCTION("VLOOKUP($D649,IMPORTRANGE(""1F5N2lheBqU_ssv2fEg7XSiyl0_Jtf24RQubw3IWp7fc"",""'LC-2 BOM'!C2:AF1000""),AB$1,FALSE)"),"#N/A")</f>
        <v>#N/A</v>
      </c>
    </row>
    <row r="393" spans="1:53" ht="14.25">
      <c r="A393" s="119" t="str">
        <f>CONCATENATE(VLOOKUP(E393,Systems,2,FALSE),"-",VLOOKUP(F393,Subsystems,2,FALSE),"-",VLOOKUP(G393,Components,2,FALSE),"-",VLOOKUP(R393,Metrics,2,FALSE),"-",B393)</f>
        <v>HVAC-IS2-HTR-Ts-493</v>
      </c>
      <c r="B393" s="100">
        <v>493</v>
      </c>
      <c r="C393" s="119" t="s">
        <v>944</v>
      </c>
      <c r="D393" s="104" t="s">
        <v>961</v>
      </c>
      <c r="E393" s="99" t="s">
        <v>431</v>
      </c>
      <c r="F393" s="99" t="s">
        <v>438</v>
      </c>
      <c r="G393" s="99" t="s">
        <v>877</v>
      </c>
      <c r="H393" s="99" t="s">
        <v>89</v>
      </c>
      <c r="I393" s="100" t="str">
        <f>VLOOKUP(L393,InterfaceCards,2,FALSE)</f>
        <v>N5</v>
      </c>
      <c r="J393" s="39" t="str">
        <f>VLOOKUP(I393,'REF - Interface Cards'!$F$2:$G$11,2,FALSE)</f>
        <v>CB6</v>
      </c>
      <c r="K393" s="267">
        <f>VLOOKUP(L393,InterfaceCards,3,FALSE)</f>
        <v>2</v>
      </c>
      <c r="L393" s="99" t="s">
        <v>891</v>
      </c>
      <c r="M393" s="110">
        <v>18</v>
      </c>
      <c r="N393" s="200">
        <v>15</v>
      </c>
      <c r="O393" s="99" t="s">
        <v>334</v>
      </c>
      <c r="P393" s="99" t="s">
        <v>334</v>
      </c>
      <c r="Q393" s="205"/>
      <c r="R393" s="119" t="s">
        <v>352</v>
      </c>
      <c r="S393" s="119" t="s">
        <v>96</v>
      </c>
      <c r="T393" s="100"/>
      <c r="U393" s="205"/>
      <c r="V393" s="205" t="b">
        <v>0</v>
      </c>
      <c r="W393" s="115" t="str">
        <f>CONCATENATE(L393,":",N393)</f>
        <v>DI5:15</v>
      </c>
      <c r="X393" s="40" t="str">
        <f ca="1">IFERROR(__xludf.DUMMYFUNCTION("VLOOKUP($D475,IMPORTRANGE(""1F5N2lheBqU_ssv2fEg7XSiyl0_Jtf24RQubw3IWp7fc"",""'LC-2 BOM'!C2:AF1000""),X$1,FALSE)"),"04C706")</f>
        <v>04C706</v>
      </c>
      <c r="Y393" s="40" t="str">
        <f ca="1">IFERROR(__xludf.DUMMYFUNCTION("VLOOKUP($D624,IMPORTRANGE(""1zGeY54V42y3h6ga3LEauokEcjIAfHuNXKCYKLfLWtMI"",""'LC-2 BOM'!C2:AF900""),Y$1,FALSE)"),"#N/A")</f>
        <v>#N/A</v>
      </c>
      <c r="Z393" s="40" t="str">
        <f ca="1">IFERROR(__xludf.DUMMYFUNCTION("VLOOKUP($D624,IMPORTRANGE(""1zGeY54V42y3h6ga3LEauokEcjIAfHuNXKCYKLfLWtMI"",""'LC-2 BOM'!C2:AF900""),Y$1,FALSE)"),"#N/A")</f>
        <v>#N/A</v>
      </c>
      <c r="AA393" s="40" t="str">
        <f ca="1">IFERROR(__xludf.DUMMYFUNCTION("VLOOKUP($D624,IMPORTRANGE(""1zGeY54V42y3h6ga3LEauokEcjIAfHuNXKCYKLfLWtMI"",""'LC-2 BOM'!C2:AF900""),Y$1,FALSE)"),"#N/A")</f>
        <v>#N/A</v>
      </c>
      <c r="AB393" s="40" t="str">
        <f ca="1">IFERROR(__xludf.DUMMYFUNCTION("VLOOKUP($D624,IMPORTRANGE(""1F5N2lheBqU_ssv2fEg7XSiyl0_Jtf24RQubw3IWp7fc"",""'LC-2 BOM'!C2:AF1000""),AB$1,FALSE)"),"#N/A")</f>
        <v>#N/A</v>
      </c>
      <c r="AC393" s="40" t="str">
        <f ca="1">IFERROR(__xludf.DUMMYFUNCTION("VLOOKUP($D624,IMPORTRANGE(""1F5N2lheBqU_ssv2fEg7XSiyl0_Jtf24RQubw3IWp7fc"",""'LC-2 BOM'!C2:AF1000""),AB$1,FALSE)"),"#N/A")</f>
        <v>#N/A</v>
      </c>
      <c r="AD393" s="40" t="str">
        <f ca="1">IFERROR(__xludf.DUMMYFUNCTION("VLOOKUP($D624,IMPORTRANGE(""1F5N2lheBqU_ssv2fEg7XSiyl0_Jtf24RQubw3IWp7fc"",""'LC-2 BOM'!C2:AF1000""),AB$1,FALSE)"),"#N/A")</f>
        <v>#N/A</v>
      </c>
      <c r="AE393" s="40" t="str">
        <f ca="1">IFERROR(__xludf.DUMMYFUNCTION("VLOOKUP($D624,IMPORTRANGE(""1F5N2lheBqU_ssv2fEg7XSiyl0_Jtf24RQubw3IWp7fc"",""'LC-2 BOM'!C2:AF1000""),AB$1,FALSE)"),"#N/A")</f>
        <v>#N/A</v>
      </c>
      <c r="AF393" s="40" t="str">
        <f ca="1">IFERROR(__xludf.DUMMYFUNCTION("VLOOKUP($D624,IMPORTRANGE(""1F5N2lheBqU_ssv2fEg7XSiyl0_Jtf24RQubw3IWp7fc"",""'LC-2 BOM'!C2:AF1000""),AB$1,FALSE)"),"#N/A")</f>
        <v>#N/A</v>
      </c>
      <c r="AG393" s="40" t="str">
        <f ca="1">IFERROR(__xludf.DUMMYFUNCTION("VLOOKUP($D624,IMPORTRANGE(""1F5N2lheBqU_ssv2fEg7XSiyl0_Jtf24RQubw3IWp7fc"",""'LC-2 BOM'!C2:AF1000""),AB$1,FALSE)"),"#N/A")</f>
        <v>#N/A</v>
      </c>
      <c r="AH393" s="40" t="str">
        <f ca="1">IFERROR(__xludf.DUMMYFUNCTION("VLOOKUP($D624,IMPORTRANGE(""1F5N2lheBqU_ssv2fEg7XSiyl0_Jtf24RQubw3IWp7fc"",""'LC-2 BOM'!C2:AF1000""),AB$1,FALSE)"),"#N/A")</f>
        <v>#N/A</v>
      </c>
      <c r="AI393" s="40" t="str">
        <f ca="1">IFERROR(__xludf.DUMMYFUNCTION("VLOOKUP($D624,IMPORTRANGE(""1F5N2lheBqU_ssv2fEg7XSiyl0_Jtf24RQubw3IWp7fc"",""'LC-2 BOM'!C2:AF1000""),AB$1,FALSE)"),"#N/A")</f>
        <v>#N/A</v>
      </c>
      <c r="AJ393" s="40" t="str">
        <f ca="1">IFERROR(__xludf.DUMMYFUNCTION("VLOOKUP($D624,IMPORTRANGE(""1F5N2lheBqU_ssv2fEg7XSiyl0_Jtf24RQubw3IWp7fc"",""'LC-2 BOM'!C2:AF1000""),AB$1,FALSE)"),"#N/A")</f>
        <v>#N/A</v>
      </c>
      <c r="AK393" s="40" t="str">
        <f ca="1">IFERROR(__xludf.DUMMYFUNCTION("VLOOKUP($D624,IMPORTRANGE(""1F5N2lheBqU_ssv2fEg7XSiyl0_Jtf24RQubw3IWp7fc"",""'LC-2 BOM'!C2:AF1000""),AB$1,FALSE)"),"#N/A")</f>
        <v>#N/A</v>
      </c>
      <c r="AL393" s="40" t="str">
        <f ca="1">IFERROR(__xludf.DUMMYFUNCTION("VLOOKUP($D624,IMPORTRANGE(""1F5N2lheBqU_ssv2fEg7XSiyl0_Jtf24RQubw3IWp7fc"",""'LC-2 BOM'!C2:AF1000""),AB$1,FALSE)"),"#N/A")</f>
        <v>#N/A</v>
      </c>
      <c r="AM393" s="40" t="str">
        <f ca="1">IFERROR(__xludf.DUMMYFUNCTION("VLOOKUP($D624,IMPORTRANGE(""1F5N2lheBqU_ssv2fEg7XSiyl0_Jtf24RQubw3IWp7fc"",""'LC-2 BOM'!C2:AF1000""),AB$1,FALSE)"),"#N/A")</f>
        <v>#N/A</v>
      </c>
      <c r="AN393" s="40" t="str">
        <f ca="1">IFERROR(__xludf.DUMMYFUNCTION("VLOOKUP($D624,IMPORTRANGE(""1F5N2lheBqU_ssv2fEg7XSiyl0_Jtf24RQubw3IWp7fc"",""'LC-2 BOM'!C2:AF1000""),AB$1,FALSE)"),"#N/A")</f>
        <v>#N/A</v>
      </c>
      <c r="AO393" s="40" t="str">
        <f ca="1">IFERROR(__xludf.DUMMYFUNCTION("VLOOKUP($D624,IMPORTRANGE(""1F5N2lheBqU_ssv2fEg7XSiyl0_Jtf24RQubw3IWp7fc"",""'LC-2 BOM'!C2:AF1000""),AB$1,FALSE)"),"#N/A")</f>
        <v>#N/A</v>
      </c>
      <c r="AP393" s="40" t="str">
        <f ca="1">IFERROR(__xludf.DUMMYFUNCTION("VLOOKUP($D624,IMPORTRANGE(""1F5N2lheBqU_ssv2fEg7XSiyl0_Jtf24RQubw3IWp7fc"",""'LC-2 BOM'!C2:AF1000""),AB$1,FALSE)"),"#N/A")</f>
        <v>#N/A</v>
      </c>
      <c r="AQ393" s="40" t="str">
        <f ca="1">IFERROR(__xludf.DUMMYFUNCTION("VLOOKUP($D624,IMPORTRANGE(""1F5N2lheBqU_ssv2fEg7XSiyl0_Jtf24RQubw3IWp7fc"",""'LC-2 BOM'!C2:AF1000""),AB$1,FALSE)"),"#N/A")</f>
        <v>#N/A</v>
      </c>
      <c r="AR393" s="40" t="str">
        <f ca="1">IFERROR(__xludf.DUMMYFUNCTION("VLOOKUP($D624,IMPORTRANGE(""1F5N2lheBqU_ssv2fEg7XSiyl0_Jtf24RQubw3IWp7fc"",""'LC-2 BOM'!C2:AF1000""),AB$1,FALSE)"),"#N/A")</f>
        <v>#N/A</v>
      </c>
      <c r="AS393" s="40" t="str">
        <f ca="1">IFERROR(__xludf.DUMMYFUNCTION("VLOOKUP($D624,IMPORTRANGE(""1F5N2lheBqU_ssv2fEg7XSiyl0_Jtf24RQubw3IWp7fc"",""'LC-2 BOM'!C2:AF1000""),AB$1,FALSE)"),"#N/A")</f>
        <v>#N/A</v>
      </c>
      <c r="AT393" s="40" t="str">
        <f ca="1">IFERROR(__xludf.DUMMYFUNCTION("VLOOKUP($D624,IMPORTRANGE(""1F5N2lheBqU_ssv2fEg7XSiyl0_Jtf24RQubw3IWp7fc"",""'LC-2 BOM'!C2:AF1000""),AB$1,FALSE)"),"#N/A")</f>
        <v>#N/A</v>
      </c>
      <c r="AU393" s="40" t="str">
        <f ca="1">IFERROR(__xludf.DUMMYFUNCTION("VLOOKUP($D624,IMPORTRANGE(""1F5N2lheBqU_ssv2fEg7XSiyl0_Jtf24RQubw3IWp7fc"",""'LC-2 BOM'!C2:AF1000""),AB$1,FALSE)"),"#N/A")</f>
        <v>#N/A</v>
      </c>
      <c r="AV393" s="40" t="str">
        <f ca="1">IFERROR(__xludf.DUMMYFUNCTION("VLOOKUP($D624,IMPORTRANGE(""1F5N2lheBqU_ssv2fEg7XSiyl0_Jtf24RQubw3IWp7fc"",""'LC-2 BOM'!C2:AF1000""),AB$1,FALSE)"),"#N/A")</f>
        <v>#N/A</v>
      </c>
      <c r="AW393" s="40" t="str">
        <f ca="1">IFERROR(__xludf.DUMMYFUNCTION("VLOOKUP($D624,IMPORTRANGE(""1F5N2lheBqU_ssv2fEg7XSiyl0_Jtf24RQubw3IWp7fc"",""'LC-2 BOM'!C2:AF1000""),AB$1,FALSE)"),"#N/A")</f>
        <v>#N/A</v>
      </c>
      <c r="AX393" s="40" t="str">
        <f ca="1">IFERROR(__xludf.DUMMYFUNCTION("VLOOKUP($D624,IMPORTRANGE(""1F5N2lheBqU_ssv2fEg7XSiyl0_Jtf24RQubw3IWp7fc"",""'LC-2 BOM'!C2:AF1000""),AB$1,FALSE)"),"#N/A")</f>
        <v>#N/A</v>
      </c>
      <c r="AY393" s="40" t="str">
        <f ca="1">IFERROR(__xludf.DUMMYFUNCTION("VLOOKUP($D624,IMPORTRANGE(""1F5N2lheBqU_ssv2fEg7XSiyl0_Jtf24RQubw3IWp7fc"",""'LC-2 BOM'!C2:AF1000""),AB$1,FALSE)"),"#N/A")</f>
        <v>#N/A</v>
      </c>
      <c r="AZ393" s="40" t="str">
        <f ca="1">IFERROR(__xludf.DUMMYFUNCTION("VLOOKUP($D624,IMPORTRANGE(""1F5N2lheBqU_ssv2fEg7XSiyl0_Jtf24RQubw3IWp7fc"",""'LC-2 BOM'!C2:AF1000""),AB$1,FALSE)"),"#N/A")</f>
        <v>#N/A</v>
      </c>
      <c r="BA393" s="40" t="str">
        <f ca="1">IFERROR(__xludf.DUMMYFUNCTION("VLOOKUP($D624,IMPORTRANGE(""1F5N2lheBqU_ssv2fEg7XSiyl0_Jtf24RQubw3IWp7fc"",""'LC-2 BOM'!C2:AF1000""),AB$1,FALSE)"),"#N/A")</f>
        <v>#N/A</v>
      </c>
    </row>
    <row r="394" spans="1:53" ht="14.25">
      <c r="A394" s="119" t="str">
        <f>CONCATENATE(VLOOKUP(E394,Systems,2,FALSE),"-",VLOOKUP(F394,Subsystems,2,FALSE),"-",VLOOKUP(G394,Components,2,FALSE),"-",VLOOKUP(R394,Metrics,2,FALSE),"-",B394)</f>
        <v>HVAC-S1-HTR-ST-470</v>
      </c>
      <c r="B394" s="100">
        <v>470</v>
      </c>
      <c r="C394" s="165" t="s">
        <v>962</v>
      </c>
      <c r="D394" s="104" t="s">
        <v>963</v>
      </c>
      <c r="E394" s="99" t="s">
        <v>431</v>
      </c>
      <c r="F394" s="99" t="s">
        <v>552</v>
      </c>
      <c r="G394" s="99" t="s">
        <v>877</v>
      </c>
      <c r="H394" s="99" t="s">
        <v>102</v>
      </c>
      <c r="I394" s="100" t="str">
        <f>VLOOKUP(L394,InterfaceCards,2,FALSE)</f>
        <v>N5</v>
      </c>
      <c r="J394" s="39" t="str">
        <f>VLOOKUP(I394,'REF - Interface Cards'!$F$2:$G$11,2,FALSE)</f>
        <v>CB6</v>
      </c>
      <c r="K394" s="267">
        <f>VLOOKUP(L394,InterfaceCards,3,FALSE)</f>
        <v>1</v>
      </c>
      <c r="L394" s="99" t="s">
        <v>568</v>
      </c>
      <c r="M394" s="110">
        <v>25</v>
      </c>
      <c r="N394" s="200">
        <v>21</v>
      </c>
      <c r="O394" s="99" t="s">
        <v>334</v>
      </c>
      <c r="P394" s="99" t="s">
        <v>334</v>
      </c>
      <c r="Q394" s="99" t="s">
        <v>878</v>
      </c>
      <c r="R394" s="119" t="s">
        <v>925</v>
      </c>
      <c r="S394" s="119"/>
      <c r="T394" s="100"/>
      <c r="U394" s="205"/>
      <c r="V394" s="205" t="b">
        <v>0</v>
      </c>
      <c r="W394" s="115" t="str">
        <f>CONCATENATE(L394,":",N394)</f>
        <v>DO5:21</v>
      </c>
      <c r="X394" s="40" t="str">
        <f ca="1">IFERROR(__xludf.DUMMYFUNCTION("VLOOKUP($D475,IMPORTRANGE(""1F5N2lheBqU_ssv2fEg7XSiyl0_Jtf24RQubw3IWp7fc"",""'LC-2 BOM'!C2:AF1000""),X$1,FALSE)"),"04C706")</f>
        <v>04C706</v>
      </c>
      <c r="Y394" s="40" t="str">
        <f ca="1">IFERROR(__xludf.DUMMYFUNCTION("VLOOKUP($D603,IMPORTRANGE(""1F5N2lheBqU_ssv2fEg7XSiyl0_Jtf24RQubw3IWp7fc"",""'LC-2 BOM'!C2:AF900""),Y$1,FALSE)"),"#N/A")</f>
        <v>#N/A</v>
      </c>
      <c r="Z394" s="40" t="str">
        <f ca="1">IFERROR(__xludf.DUMMYFUNCTION("VLOOKUP($D603,IMPORTRANGE(""1F5N2lheBqU_ssv2fEg7XSiyl0_Jtf24RQubw3IWp7fc"",""'LC-2 BOM'!C2:AF900""),Y$1,FALSE)"),"#N/A")</f>
        <v>#N/A</v>
      </c>
      <c r="AA394" s="40" t="str">
        <f ca="1">IFERROR(__xludf.DUMMYFUNCTION("VLOOKUP($D603,IMPORTRANGE(""1F5N2lheBqU_ssv2fEg7XSiyl0_Jtf24RQubw3IWp7fc"",""'LC-2 BOM'!C2:AF900""),Y$1,FALSE)"),"#N/A")</f>
        <v>#N/A</v>
      </c>
      <c r="AB394" s="40" t="str">
        <f ca="1">IFERROR(__xludf.DUMMYFUNCTION("VLOOKUP($D603,IMPORTRANGE(""1F5N2lheBqU_ssv2fEg7XSiyl0_Jtf24RQubw3IWp7fc"",""'LC-2 BOM'!C2:AF1000""),AB$1,FALSE)"),"#N/A")</f>
        <v>#N/A</v>
      </c>
      <c r="AC394" s="40" t="str">
        <f ca="1">IFERROR(__xludf.DUMMYFUNCTION("VLOOKUP($D603,IMPORTRANGE(""1F5N2lheBqU_ssv2fEg7XSiyl0_Jtf24RQubw3IWp7fc"",""'LC-2 BOM'!C2:AF1000""),AB$1,FALSE)"),"#N/A")</f>
        <v>#N/A</v>
      </c>
      <c r="AD394" s="40" t="str">
        <f ca="1">IFERROR(__xludf.DUMMYFUNCTION("VLOOKUP($D603,IMPORTRANGE(""1F5N2lheBqU_ssv2fEg7XSiyl0_Jtf24RQubw3IWp7fc"",""'LC-2 BOM'!C2:AF1000""),AB$1,FALSE)"),"#N/A")</f>
        <v>#N/A</v>
      </c>
      <c r="AE394" s="40" t="str">
        <f ca="1">IFERROR(__xludf.DUMMYFUNCTION("VLOOKUP($D603,IMPORTRANGE(""1F5N2lheBqU_ssv2fEg7XSiyl0_Jtf24RQubw3IWp7fc"",""'LC-2 BOM'!C2:AF1000""),AB$1,FALSE)"),"#N/A")</f>
        <v>#N/A</v>
      </c>
      <c r="AF394" s="40" t="str">
        <f ca="1">IFERROR(__xludf.DUMMYFUNCTION("VLOOKUP($D603,IMPORTRANGE(""1F5N2lheBqU_ssv2fEg7XSiyl0_Jtf24RQubw3IWp7fc"",""'LC-2 BOM'!C2:AF1000""),AB$1,FALSE)"),"#N/A")</f>
        <v>#N/A</v>
      </c>
      <c r="AG394" s="40" t="str">
        <f ca="1">IFERROR(__xludf.DUMMYFUNCTION("VLOOKUP($D603,IMPORTRANGE(""1F5N2lheBqU_ssv2fEg7XSiyl0_Jtf24RQubw3IWp7fc"",""'LC-2 BOM'!C2:AF1000""),AB$1,FALSE)"),"#N/A")</f>
        <v>#N/A</v>
      </c>
      <c r="AH394" s="40" t="str">
        <f ca="1">IFERROR(__xludf.DUMMYFUNCTION("VLOOKUP($D603,IMPORTRANGE(""1F5N2lheBqU_ssv2fEg7XSiyl0_Jtf24RQubw3IWp7fc"",""'LC-2 BOM'!C2:AF1000""),AB$1,FALSE)"),"#N/A")</f>
        <v>#N/A</v>
      </c>
      <c r="AI394" s="40" t="str">
        <f ca="1">IFERROR(__xludf.DUMMYFUNCTION("VLOOKUP($D603,IMPORTRANGE(""1F5N2lheBqU_ssv2fEg7XSiyl0_Jtf24RQubw3IWp7fc"",""'LC-2 BOM'!C2:AF1000""),AB$1,FALSE)"),"#N/A")</f>
        <v>#N/A</v>
      </c>
      <c r="AJ394" s="40" t="str">
        <f ca="1">IFERROR(__xludf.DUMMYFUNCTION("VLOOKUP($D603,IMPORTRANGE(""1F5N2lheBqU_ssv2fEg7XSiyl0_Jtf24RQubw3IWp7fc"",""'LC-2 BOM'!C2:AF1000""),AB$1,FALSE)"),"#N/A")</f>
        <v>#N/A</v>
      </c>
      <c r="AK394" s="40" t="str">
        <f ca="1">IFERROR(__xludf.DUMMYFUNCTION("VLOOKUP($D603,IMPORTRANGE(""1F5N2lheBqU_ssv2fEg7XSiyl0_Jtf24RQubw3IWp7fc"",""'LC-2 BOM'!C2:AF1000""),AB$1,FALSE)"),"#N/A")</f>
        <v>#N/A</v>
      </c>
      <c r="AL394" s="40" t="str">
        <f ca="1">IFERROR(__xludf.DUMMYFUNCTION("VLOOKUP($D603,IMPORTRANGE(""1F5N2lheBqU_ssv2fEg7XSiyl0_Jtf24RQubw3IWp7fc"",""'LC-2 BOM'!C2:AF1000""),AB$1,FALSE)"),"#N/A")</f>
        <v>#N/A</v>
      </c>
      <c r="AM394" s="40" t="str">
        <f ca="1">IFERROR(__xludf.DUMMYFUNCTION("VLOOKUP($D603,IMPORTRANGE(""1F5N2lheBqU_ssv2fEg7XSiyl0_Jtf24RQubw3IWp7fc"",""'LC-2 BOM'!C2:AF1000""),AB$1,FALSE)"),"#N/A")</f>
        <v>#N/A</v>
      </c>
      <c r="AN394" s="40" t="str">
        <f ca="1">IFERROR(__xludf.DUMMYFUNCTION("VLOOKUP($D603,IMPORTRANGE(""1F5N2lheBqU_ssv2fEg7XSiyl0_Jtf24RQubw3IWp7fc"",""'LC-2 BOM'!C2:AF1000""),AB$1,FALSE)"),"#N/A")</f>
        <v>#N/A</v>
      </c>
      <c r="AO394" s="40" t="str">
        <f ca="1">IFERROR(__xludf.DUMMYFUNCTION("VLOOKUP($D603,IMPORTRANGE(""1F5N2lheBqU_ssv2fEg7XSiyl0_Jtf24RQubw3IWp7fc"",""'LC-2 BOM'!C2:AF1000""),AB$1,FALSE)"),"#N/A")</f>
        <v>#N/A</v>
      </c>
      <c r="AP394" s="40" t="str">
        <f ca="1">IFERROR(__xludf.DUMMYFUNCTION("VLOOKUP($D603,IMPORTRANGE(""1F5N2lheBqU_ssv2fEg7XSiyl0_Jtf24RQubw3IWp7fc"",""'LC-2 BOM'!C2:AF1000""),AB$1,FALSE)"),"#N/A")</f>
        <v>#N/A</v>
      </c>
      <c r="AQ394" s="40" t="str">
        <f ca="1">IFERROR(__xludf.DUMMYFUNCTION("VLOOKUP($D603,IMPORTRANGE(""1F5N2lheBqU_ssv2fEg7XSiyl0_Jtf24RQubw3IWp7fc"",""'LC-2 BOM'!C2:AF1000""),AB$1,FALSE)"),"#N/A")</f>
        <v>#N/A</v>
      </c>
      <c r="AR394" s="40" t="str">
        <f ca="1">IFERROR(__xludf.DUMMYFUNCTION("VLOOKUP($D603,IMPORTRANGE(""1F5N2lheBqU_ssv2fEg7XSiyl0_Jtf24RQubw3IWp7fc"",""'LC-2 BOM'!C2:AF1000""),AB$1,FALSE)"),"#N/A")</f>
        <v>#N/A</v>
      </c>
      <c r="AS394" s="40" t="str">
        <f ca="1">IFERROR(__xludf.DUMMYFUNCTION("VLOOKUP($D603,IMPORTRANGE(""1F5N2lheBqU_ssv2fEg7XSiyl0_Jtf24RQubw3IWp7fc"",""'LC-2 BOM'!C2:AF1000""),AB$1,FALSE)"),"#N/A")</f>
        <v>#N/A</v>
      </c>
      <c r="AT394" s="40" t="str">
        <f ca="1">IFERROR(__xludf.DUMMYFUNCTION("VLOOKUP($D603,IMPORTRANGE(""1F5N2lheBqU_ssv2fEg7XSiyl0_Jtf24RQubw3IWp7fc"",""'LC-2 BOM'!C2:AF1000""),AB$1,FALSE)"),"#N/A")</f>
        <v>#N/A</v>
      </c>
      <c r="AU394" s="40" t="str">
        <f ca="1">IFERROR(__xludf.DUMMYFUNCTION("VLOOKUP($D603,IMPORTRANGE(""1F5N2lheBqU_ssv2fEg7XSiyl0_Jtf24RQubw3IWp7fc"",""'LC-2 BOM'!C2:AF1000""),AB$1,FALSE)"),"#N/A")</f>
        <v>#N/A</v>
      </c>
      <c r="AV394" s="40" t="str">
        <f ca="1">IFERROR(__xludf.DUMMYFUNCTION("VLOOKUP($D603,IMPORTRANGE(""1F5N2lheBqU_ssv2fEg7XSiyl0_Jtf24RQubw3IWp7fc"",""'LC-2 BOM'!C2:AF1000""),AB$1,FALSE)"),"#N/A")</f>
        <v>#N/A</v>
      </c>
      <c r="AW394" s="40" t="str">
        <f ca="1">IFERROR(__xludf.DUMMYFUNCTION("VLOOKUP($D603,IMPORTRANGE(""1F5N2lheBqU_ssv2fEg7XSiyl0_Jtf24RQubw3IWp7fc"",""'LC-2 BOM'!C2:AF1000""),AB$1,FALSE)"),"#N/A")</f>
        <v>#N/A</v>
      </c>
      <c r="AX394" s="40" t="str">
        <f ca="1">IFERROR(__xludf.DUMMYFUNCTION("VLOOKUP($D603,IMPORTRANGE(""1F5N2lheBqU_ssv2fEg7XSiyl0_Jtf24RQubw3IWp7fc"",""'LC-2 BOM'!C2:AF1000""),AB$1,FALSE)"),"#N/A")</f>
        <v>#N/A</v>
      </c>
      <c r="AY394" s="40" t="str">
        <f ca="1">IFERROR(__xludf.DUMMYFUNCTION("VLOOKUP($D603,IMPORTRANGE(""1F5N2lheBqU_ssv2fEg7XSiyl0_Jtf24RQubw3IWp7fc"",""'LC-2 BOM'!C2:AF1000""),AB$1,FALSE)"),"#N/A")</f>
        <v>#N/A</v>
      </c>
      <c r="AZ394" s="40" t="str">
        <f ca="1">IFERROR(__xludf.DUMMYFUNCTION("VLOOKUP($D603,IMPORTRANGE(""1F5N2lheBqU_ssv2fEg7XSiyl0_Jtf24RQubw3IWp7fc"",""'LC-2 BOM'!C2:AF1000""),AB$1,FALSE)"),"#N/A")</f>
        <v>#N/A</v>
      </c>
      <c r="BA394" s="40" t="str">
        <f ca="1">IFERROR(__xludf.DUMMYFUNCTION("VLOOKUP($D603,IMPORTRANGE(""1F5N2lheBqU_ssv2fEg7XSiyl0_Jtf24RQubw3IWp7fc"",""'LC-2 BOM'!C2:AF1000""),AB$1,FALSE)"),"#N/A")</f>
        <v>#N/A</v>
      </c>
    </row>
    <row r="395" spans="1:53" ht="14.25">
      <c r="A395" s="119" t="str">
        <f>CONCATENATE(VLOOKUP(E395,Systems,2,FALSE),"-",VLOOKUP(F395,Subsystems,2,FALSE),"-",VLOOKUP(G395,Components,2,FALSE),"-",VLOOKUP(R395,Metrics,2,FALSE),"-",B395)</f>
        <v>HVAC-S1-HTR-ST-471</v>
      </c>
      <c r="B395" s="100">
        <v>471</v>
      </c>
      <c r="C395" s="119" t="s">
        <v>964</v>
      </c>
      <c r="D395" s="104" t="s">
        <v>965</v>
      </c>
      <c r="E395" s="99" t="s">
        <v>431</v>
      </c>
      <c r="F395" s="99" t="s">
        <v>552</v>
      </c>
      <c r="G395" s="99" t="s">
        <v>877</v>
      </c>
      <c r="H395" s="99" t="s">
        <v>102</v>
      </c>
      <c r="I395" s="100" t="str">
        <f>VLOOKUP(L395,InterfaceCards,2,FALSE)</f>
        <v>N5</v>
      </c>
      <c r="J395" s="39" t="str">
        <f>VLOOKUP(I395,'REF - Interface Cards'!$F$2:$G$11,2,FALSE)</f>
        <v>CB6</v>
      </c>
      <c r="K395" s="267">
        <f>VLOOKUP(L395,InterfaceCards,3,FALSE)</f>
        <v>1</v>
      </c>
      <c r="L395" s="99" t="s">
        <v>568</v>
      </c>
      <c r="M395" s="110">
        <v>26</v>
      </c>
      <c r="N395" s="200">
        <v>22</v>
      </c>
      <c r="O395" s="99" t="s">
        <v>334</v>
      </c>
      <c r="P395" s="99" t="s">
        <v>334</v>
      </c>
      <c r="Q395" s="99" t="s">
        <v>878</v>
      </c>
      <c r="R395" s="119" t="s">
        <v>925</v>
      </c>
      <c r="S395" s="119" t="s">
        <v>96</v>
      </c>
      <c r="T395" s="100"/>
      <c r="U395" s="205"/>
      <c r="V395" s="205" t="b">
        <v>0</v>
      </c>
      <c r="W395" s="115" t="str">
        <f>CONCATENATE(L395,":",N395)</f>
        <v>DO5:22</v>
      </c>
      <c r="X395" s="40" t="str">
        <f ca="1">IFERROR(__xludf.DUMMYFUNCTION("VLOOKUP($D475,IMPORTRANGE(""1F5N2lheBqU_ssv2fEg7XSiyl0_Jtf24RQubw3IWp7fc"",""'LC-2 BOM'!C2:AF1000""),X$1,FALSE)"),"04C706")</f>
        <v>04C706</v>
      </c>
      <c r="Y395" s="40" t="str">
        <f ca="1">IFERROR(__xludf.DUMMYFUNCTION("VLOOKUP($D604,IMPORTRANGE(""1F5N2lheBqU_ssv2fEg7XSiyl0_Jtf24RQubw3IWp7fc"",""'LC-2 BOM'!C2:AF900""),Y$1,FALSE)"),"#N/A")</f>
        <v>#N/A</v>
      </c>
      <c r="Z395" s="40" t="str">
        <f ca="1">IFERROR(__xludf.DUMMYFUNCTION("VLOOKUP($D604,IMPORTRANGE(""1F5N2lheBqU_ssv2fEg7XSiyl0_Jtf24RQubw3IWp7fc"",""'LC-2 BOM'!C2:AF900""),Y$1,FALSE)"),"#N/A")</f>
        <v>#N/A</v>
      </c>
      <c r="AA395" s="40" t="str">
        <f ca="1">IFERROR(__xludf.DUMMYFUNCTION("VLOOKUP($D604,IMPORTRANGE(""1F5N2lheBqU_ssv2fEg7XSiyl0_Jtf24RQubw3IWp7fc"",""'LC-2 BOM'!C2:AF900""),Y$1,FALSE)"),"#N/A")</f>
        <v>#N/A</v>
      </c>
      <c r="AB395" s="40" t="str">
        <f ca="1">IFERROR(__xludf.DUMMYFUNCTION("VLOOKUP($D604,IMPORTRANGE(""1F5N2lheBqU_ssv2fEg7XSiyl0_Jtf24RQubw3IWp7fc"",""'LC-2 BOM'!C2:AF1000""),AB$1,FALSE)"),"#N/A")</f>
        <v>#N/A</v>
      </c>
      <c r="AC395" s="40" t="str">
        <f ca="1">IFERROR(__xludf.DUMMYFUNCTION("VLOOKUP($D604,IMPORTRANGE(""1F5N2lheBqU_ssv2fEg7XSiyl0_Jtf24RQubw3IWp7fc"",""'LC-2 BOM'!C2:AF1000""),AB$1,FALSE)"),"#N/A")</f>
        <v>#N/A</v>
      </c>
      <c r="AD395" s="40" t="str">
        <f ca="1">IFERROR(__xludf.DUMMYFUNCTION("VLOOKUP($D604,IMPORTRANGE(""1F5N2lheBqU_ssv2fEg7XSiyl0_Jtf24RQubw3IWp7fc"",""'LC-2 BOM'!C2:AF1000""),AB$1,FALSE)"),"#N/A")</f>
        <v>#N/A</v>
      </c>
      <c r="AE395" s="40" t="str">
        <f ca="1">IFERROR(__xludf.DUMMYFUNCTION("VLOOKUP($D604,IMPORTRANGE(""1F5N2lheBqU_ssv2fEg7XSiyl0_Jtf24RQubw3IWp7fc"",""'LC-2 BOM'!C2:AF1000""),AB$1,FALSE)"),"#N/A")</f>
        <v>#N/A</v>
      </c>
      <c r="AF395" s="40" t="str">
        <f ca="1">IFERROR(__xludf.DUMMYFUNCTION("VLOOKUP($D604,IMPORTRANGE(""1F5N2lheBqU_ssv2fEg7XSiyl0_Jtf24RQubw3IWp7fc"",""'LC-2 BOM'!C2:AF1000""),AB$1,FALSE)"),"#N/A")</f>
        <v>#N/A</v>
      </c>
      <c r="AG395" s="40" t="str">
        <f ca="1">IFERROR(__xludf.DUMMYFUNCTION("VLOOKUP($D604,IMPORTRANGE(""1F5N2lheBqU_ssv2fEg7XSiyl0_Jtf24RQubw3IWp7fc"",""'LC-2 BOM'!C2:AF1000""),AB$1,FALSE)"),"#N/A")</f>
        <v>#N/A</v>
      </c>
      <c r="AH395" s="40" t="str">
        <f ca="1">IFERROR(__xludf.DUMMYFUNCTION("VLOOKUP($D604,IMPORTRANGE(""1F5N2lheBqU_ssv2fEg7XSiyl0_Jtf24RQubw3IWp7fc"",""'LC-2 BOM'!C2:AF1000""),AB$1,FALSE)"),"#N/A")</f>
        <v>#N/A</v>
      </c>
      <c r="AI395" s="40" t="str">
        <f ca="1">IFERROR(__xludf.DUMMYFUNCTION("VLOOKUP($D604,IMPORTRANGE(""1F5N2lheBqU_ssv2fEg7XSiyl0_Jtf24RQubw3IWp7fc"",""'LC-2 BOM'!C2:AF1000""),AB$1,FALSE)"),"#N/A")</f>
        <v>#N/A</v>
      </c>
      <c r="AJ395" s="40" t="str">
        <f ca="1">IFERROR(__xludf.DUMMYFUNCTION("VLOOKUP($D604,IMPORTRANGE(""1F5N2lheBqU_ssv2fEg7XSiyl0_Jtf24RQubw3IWp7fc"",""'LC-2 BOM'!C2:AF1000""),AB$1,FALSE)"),"#N/A")</f>
        <v>#N/A</v>
      </c>
      <c r="AK395" s="40" t="str">
        <f ca="1">IFERROR(__xludf.DUMMYFUNCTION("VLOOKUP($D604,IMPORTRANGE(""1F5N2lheBqU_ssv2fEg7XSiyl0_Jtf24RQubw3IWp7fc"",""'LC-2 BOM'!C2:AF1000""),AB$1,FALSE)"),"#N/A")</f>
        <v>#N/A</v>
      </c>
      <c r="AL395" s="40" t="str">
        <f ca="1">IFERROR(__xludf.DUMMYFUNCTION("VLOOKUP($D604,IMPORTRANGE(""1F5N2lheBqU_ssv2fEg7XSiyl0_Jtf24RQubw3IWp7fc"",""'LC-2 BOM'!C2:AF1000""),AB$1,FALSE)"),"#N/A")</f>
        <v>#N/A</v>
      </c>
      <c r="AM395" s="40" t="str">
        <f ca="1">IFERROR(__xludf.DUMMYFUNCTION("VLOOKUP($D604,IMPORTRANGE(""1F5N2lheBqU_ssv2fEg7XSiyl0_Jtf24RQubw3IWp7fc"",""'LC-2 BOM'!C2:AF1000""),AB$1,FALSE)"),"#N/A")</f>
        <v>#N/A</v>
      </c>
      <c r="AN395" s="40" t="str">
        <f ca="1">IFERROR(__xludf.DUMMYFUNCTION("VLOOKUP($D604,IMPORTRANGE(""1F5N2lheBqU_ssv2fEg7XSiyl0_Jtf24RQubw3IWp7fc"",""'LC-2 BOM'!C2:AF1000""),AB$1,FALSE)"),"#N/A")</f>
        <v>#N/A</v>
      </c>
      <c r="AO395" s="40" t="str">
        <f ca="1">IFERROR(__xludf.DUMMYFUNCTION("VLOOKUP($D604,IMPORTRANGE(""1F5N2lheBqU_ssv2fEg7XSiyl0_Jtf24RQubw3IWp7fc"",""'LC-2 BOM'!C2:AF1000""),AB$1,FALSE)"),"#N/A")</f>
        <v>#N/A</v>
      </c>
      <c r="AP395" s="40" t="str">
        <f ca="1">IFERROR(__xludf.DUMMYFUNCTION("VLOOKUP($D604,IMPORTRANGE(""1F5N2lheBqU_ssv2fEg7XSiyl0_Jtf24RQubw3IWp7fc"",""'LC-2 BOM'!C2:AF1000""),AB$1,FALSE)"),"#N/A")</f>
        <v>#N/A</v>
      </c>
      <c r="AQ395" s="40" t="str">
        <f ca="1">IFERROR(__xludf.DUMMYFUNCTION("VLOOKUP($D604,IMPORTRANGE(""1F5N2lheBqU_ssv2fEg7XSiyl0_Jtf24RQubw3IWp7fc"",""'LC-2 BOM'!C2:AF1000""),AB$1,FALSE)"),"#N/A")</f>
        <v>#N/A</v>
      </c>
      <c r="AR395" s="40" t="str">
        <f ca="1">IFERROR(__xludf.DUMMYFUNCTION("VLOOKUP($D604,IMPORTRANGE(""1F5N2lheBqU_ssv2fEg7XSiyl0_Jtf24RQubw3IWp7fc"",""'LC-2 BOM'!C2:AF1000""),AB$1,FALSE)"),"#N/A")</f>
        <v>#N/A</v>
      </c>
      <c r="AS395" s="40" t="str">
        <f ca="1">IFERROR(__xludf.DUMMYFUNCTION("VLOOKUP($D604,IMPORTRANGE(""1F5N2lheBqU_ssv2fEg7XSiyl0_Jtf24RQubw3IWp7fc"",""'LC-2 BOM'!C2:AF1000""),AB$1,FALSE)"),"#N/A")</f>
        <v>#N/A</v>
      </c>
      <c r="AT395" s="40" t="str">
        <f ca="1">IFERROR(__xludf.DUMMYFUNCTION("VLOOKUP($D604,IMPORTRANGE(""1F5N2lheBqU_ssv2fEg7XSiyl0_Jtf24RQubw3IWp7fc"",""'LC-2 BOM'!C2:AF1000""),AB$1,FALSE)"),"#N/A")</f>
        <v>#N/A</v>
      </c>
      <c r="AU395" s="40" t="str">
        <f ca="1">IFERROR(__xludf.DUMMYFUNCTION("VLOOKUP($D604,IMPORTRANGE(""1F5N2lheBqU_ssv2fEg7XSiyl0_Jtf24RQubw3IWp7fc"",""'LC-2 BOM'!C2:AF1000""),AB$1,FALSE)"),"#N/A")</f>
        <v>#N/A</v>
      </c>
      <c r="AV395" s="40" t="str">
        <f ca="1">IFERROR(__xludf.DUMMYFUNCTION("VLOOKUP($D604,IMPORTRANGE(""1F5N2lheBqU_ssv2fEg7XSiyl0_Jtf24RQubw3IWp7fc"",""'LC-2 BOM'!C2:AF1000""),AB$1,FALSE)"),"#N/A")</f>
        <v>#N/A</v>
      </c>
      <c r="AW395" s="40" t="str">
        <f ca="1">IFERROR(__xludf.DUMMYFUNCTION("VLOOKUP($D604,IMPORTRANGE(""1F5N2lheBqU_ssv2fEg7XSiyl0_Jtf24RQubw3IWp7fc"",""'LC-2 BOM'!C2:AF1000""),AB$1,FALSE)"),"#N/A")</f>
        <v>#N/A</v>
      </c>
      <c r="AX395" s="40" t="str">
        <f ca="1">IFERROR(__xludf.DUMMYFUNCTION("VLOOKUP($D604,IMPORTRANGE(""1F5N2lheBqU_ssv2fEg7XSiyl0_Jtf24RQubw3IWp7fc"",""'LC-2 BOM'!C2:AF1000""),AB$1,FALSE)"),"#N/A")</f>
        <v>#N/A</v>
      </c>
      <c r="AY395" s="40" t="str">
        <f ca="1">IFERROR(__xludf.DUMMYFUNCTION("VLOOKUP($D604,IMPORTRANGE(""1F5N2lheBqU_ssv2fEg7XSiyl0_Jtf24RQubw3IWp7fc"",""'LC-2 BOM'!C2:AF1000""),AB$1,FALSE)"),"#N/A")</f>
        <v>#N/A</v>
      </c>
      <c r="AZ395" s="40" t="str">
        <f ca="1">IFERROR(__xludf.DUMMYFUNCTION("VLOOKUP($D604,IMPORTRANGE(""1F5N2lheBqU_ssv2fEg7XSiyl0_Jtf24RQubw3IWp7fc"",""'LC-2 BOM'!C2:AF1000""),AB$1,FALSE)"),"#N/A")</f>
        <v>#N/A</v>
      </c>
      <c r="BA395" s="40" t="str">
        <f ca="1">IFERROR(__xludf.DUMMYFUNCTION("VLOOKUP($D604,IMPORTRANGE(""1F5N2lheBqU_ssv2fEg7XSiyl0_Jtf24RQubw3IWp7fc"",""'LC-2 BOM'!C2:AF1000""),AB$1,FALSE)"),"#N/A")</f>
        <v>#N/A</v>
      </c>
    </row>
    <row r="396" spans="1:53" ht="14.25">
      <c r="A396" s="119" t="str">
        <f>CONCATENATE(VLOOKUP(E396,Systems,2,FALSE),"-",VLOOKUP(F396,Subsystems,2,FALSE),"-",VLOOKUP(G396,Components,2,FALSE),"-",VLOOKUP(R396,Metrics,2,FALSE),"-",B396)</f>
        <v>HVAC-S1-HTR-ST-472</v>
      </c>
      <c r="B396" s="100">
        <v>472</v>
      </c>
      <c r="C396" s="119" t="s">
        <v>932</v>
      </c>
      <c r="D396" s="168" t="s">
        <v>966</v>
      </c>
      <c r="E396" s="99" t="s">
        <v>431</v>
      </c>
      <c r="F396" s="99" t="s">
        <v>552</v>
      </c>
      <c r="G396" s="99" t="s">
        <v>877</v>
      </c>
      <c r="H396" s="99" t="s">
        <v>152</v>
      </c>
      <c r="I396" s="100" t="str">
        <f>VLOOKUP(L396,InterfaceCards,2,FALSE)</f>
        <v>N5</v>
      </c>
      <c r="J396" s="39" t="str">
        <f>VLOOKUP(I396,'REF - Interface Cards'!$F$2:$G$11,2,FALSE)</f>
        <v>CB6</v>
      </c>
      <c r="K396" s="267">
        <f>VLOOKUP(L396,InterfaceCards,3,FALSE)</f>
        <v>5</v>
      </c>
      <c r="L396" s="99" t="s">
        <v>821</v>
      </c>
      <c r="M396" s="266">
        <v>6</v>
      </c>
      <c r="N396" s="200" t="s">
        <v>113</v>
      </c>
      <c r="O396" s="99" t="s">
        <v>334</v>
      </c>
      <c r="P396" s="99" t="s">
        <v>334</v>
      </c>
      <c r="Q396" s="205"/>
      <c r="R396" s="119" t="s">
        <v>925</v>
      </c>
      <c r="S396" s="119"/>
      <c r="T396" s="100"/>
      <c r="U396" s="205"/>
      <c r="V396" s="205" t="b">
        <v>0</v>
      </c>
      <c r="W396" s="115" t="str">
        <f>CONCATENATE(L396,":",N396)</f>
        <v>AO4:03</v>
      </c>
      <c r="X396" s="40" t="str">
        <f ca="1">IFERROR(__xludf.DUMMYFUNCTION("VLOOKUP($D475,IMPORTRANGE(""1F5N2lheBqU_ssv2fEg7XSiyl0_Jtf24RQubw3IWp7fc"",""'LC-2 BOM'!C2:AF1000""),X$1,FALSE)"),"04C706")</f>
        <v>04C706</v>
      </c>
      <c r="Y396" s="40" t="str">
        <f ca="1">IFERROR(__xludf.DUMMYFUNCTION("VLOOKUP($D654,IMPORTRANGE(""1F5N2lheBqU_ssv2fEg7XSiyl0_Jtf24RQubw3IWp7fc"",""'LC-2 BOM'!C2:AF900""),Y$1,FALSE)"),"#N/A")</f>
        <v>#N/A</v>
      </c>
      <c r="Z396" s="40" t="str">
        <f ca="1">IFERROR(__xludf.DUMMYFUNCTION("VLOOKUP($D654,IMPORTRANGE(""1F5N2lheBqU_ssv2fEg7XSiyl0_Jtf24RQubw3IWp7fc"",""'LC-2 BOM'!C2:AF900""),Y$1,FALSE)"),"#N/A")</f>
        <v>#N/A</v>
      </c>
      <c r="AA396" s="40" t="str">
        <f ca="1">IFERROR(__xludf.DUMMYFUNCTION("VLOOKUP($D654,IMPORTRANGE(""1F5N2lheBqU_ssv2fEg7XSiyl0_Jtf24RQubw3IWp7fc"",""'LC-2 BOM'!C2:AF900""),Y$1,FALSE)"),"#N/A")</f>
        <v>#N/A</v>
      </c>
      <c r="AB396" s="40" t="str">
        <f ca="1">IFERROR(__xludf.DUMMYFUNCTION("VLOOKUP($D654,IMPORTRANGE(""1F5N2lheBqU_ssv2fEg7XSiyl0_Jtf24RQubw3IWp7fc"",""'LC-2 BOM'!C2:AF1000""),AB$1,FALSE)"),"#N/A")</f>
        <v>#N/A</v>
      </c>
      <c r="AC396" s="40" t="str">
        <f ca="1">IFERROR(__xludf.DUMMYFUNCTION("VLOOKUP($D654,IMPORTRANGE(""1F5N2lheBqU_ssv2fEg7XSiyl0_Jtf24RQubw3IWp7fc"",""'LC-2 BOM'!C2:AF1000""),AB$1,FALSE)"),"#N/A")</f>
        <v>#N/A</v>
      </c>
      <c r="AD396" s="40" t="str">
        <f ca="1">IFERROR(__xludf.DUMMYFUNCTION("VLOOKUP($D654,IMPORTRANGE(""1F5N2lheBqU_ssv2fEg7XSiyl0_Jtf24RQubw3IWp7fc"",""'LC-2 BOM'!C2:AF1000""),AB$1,FALSE)"),"#N/A")</f>
        <v>#N/A</v>
      </c>
      <c r="AE396" s="40" t="str">
        <f ca="1">IFERROR(__xludf.DUMMYFUNCTION("VLOOKUP($D654,IMPORTRANGE(""1F5N2lheBqU_ssv2fEg7XSiyl0_Jtf24RQubw3IWp7fc"",""'LC-2 BOM'!C2:AF1000""),AB$1,FALSE)"),"#N/A")</f>
        <v>#N/A</v>
      </c>
      <c r="AF396" s="40" t="str">
        <f ca="1">IFERROR(__xludf.DUMMYFUNCTION("VLOOKUP($D654,IMPORTRANGE(""1F5N2lheBqU_ssv2fEg7XSiyl0_Jtf24RQubw3IWp7fc"",""'LC-2 BOM'!C2:AF1000""),AB$1,FALSE)"),"#N/A")</f>
        <v>#N/A</v>
      </c>
      <c r="AG396" s="40" t="str">
        <f ca="1">IFERROR(__xludf.DUMMYFUNCTION("VLOOKUP($D654,IMPORTRANGE(""1F5N2lheBqU_ssv2fEg7XSiyl0_Jtf24RQubw3IWp7fc"",""'LC-2 BOM'!C2:AF1000""),AB$1,FALSE)"),"#N/A")</f>
        <v>#N/A</v>
      </c>
      <c r="AH396" s="40" t="str">
        <f ca="1">IFERROR(__xludf.DUMMYFUNCTION("VLOOKUP($D654,IMPORTRANGE(""1F5N2lheBqU_ssv2fEg7XSiyl0_Jtf24RQubw3IWp7fc"",""'LC-2 BOM'!C2:AF1000""),AB$1,FALSE)"),"#N/A")</f>
        <v>#N/A</v>
      </c>
      <c r="AI396" s="40" t="str">
        <f ca="1">IFERROR(__xludf.DUMMYFUNCTION("VLOOKUP($D654,IMPORTRANGE(""1F5N2lheBqU_ssv2fEg7XSiyl0_Jtf24RQubw3IWp7fc"",""'LC-2 BOM'!C2:AF1000""),AB$1,FALSE)"),"#N/A")</f>
        <v>#N/A</v>
      </c>
      <c r="AJ396" s="40" t="str">
        <f ca="1">IFERROR(__xludf.DUMMYFUNCTION("VLOOKUP($D654,IMPORTRANGE(""1F5N2lheBqU_ssv2fEg7XSiyl0_Jtf24RQubw3IWp7fc"",""'LC-2 BOM'!C2:AF1000""),AB$1,FALSE)"),"#N/A")</f>
        <v>#N/A</v>
      </c>
      <c r="AK396" s="40" t="str">
        <f ca="1">IFERROR(__xludf.DUMMYFUNCTION("VLOOKUP($D654,IMPORTRANGE(""1F5N2lheBqU_ssv2fEg7XSiyl0_Jtf24RQubw3IWp7fc"",""'LC-2 BOM'!C2:AF1000""),AB$1,FALSE)"),"#N/A")</f>
        <v>#N/A</v>
      </c>
      <c r="AL396" s="40" t="str">
        <f ca="1">IFERROR(__xludf.DUMMYFUNCTION("VLOOKUP($D654,IMPORTRANGE(""1F5N2lheBqU_ssv2fEg7XSiyl0_Jtf24RQubw3IWp7fc"",""'LC-2 BOM'!C2:AF1000""),AB$1,FALSE)"),"#N/A")</f>
        <v>#N/A</v>
      </c>
      <c r="AM396" s="40" t="str">
        <f ca="1">IFERROR(__xludf.DUMMYFUNCTION("VLOOKUP($D654,IMPORTRANGE(""1F5N2lheBqU_ssv2fEg7XSiyl0_Jtf24RQubw3IWp7fc"",""'LC-2 BOM'!C2:AF1000""),AB$1,FALSE)"),"#N/A")</f>
        <v>#N/A</v>
      </c>
      <c r="AN396" s="40" t="str">
        <f ca="1">IFERROR(__xludf.DUMMYFUNCTION("VLOOKUP($D654,IMPORTRANGE(""1F5N2lheBqU_ssv2fEg7XSiyl0_Jtf24RQubw3IWp7fc"",""'LC-2 BOM'!C2:AF1000""),AB$1,FALSE)"),"#N/A")</f>
        <v>#N/A</v>
      </c>
      <c r="AO396" s="40" t="str">
        <f ca="1">IFERROR(__xludf.DUMMYFUNCTION("VLOOKUP($D654,IMPORTRANGE(""1F5N2lheBqU_ssv2fEg7XSiyl0_Jtf24RQubw3IWp7fc"",""'LC-2 BOM'!C2:AF1000""),AB$1,FALSE)"),"#N/A")</f>
        <v>#N/A</v>
      </c>
      <c r="AP396" s="40" t="str">
        <f ca="1">IFERROR(__xludf.DUMMYFUNCTION("VLOOKUP($D654,IMPORTRANGE(""1F5N2lheBqU_ssv2fEg7XSiyl0_Jtf24RQubw3IWp7fc"",""'LC-2 BOM'!C2:AF1000""),AB$1,FALSE)"),"#N/A")</f>
        <v>#N/A</v>
      </c>
      <c r="AQ396" s="40" t="str">
        <f ca="1">IFERROR(__xludf.DUMMYFUNCTION("VLOOKUP($D654,IMPORTRANGE(""1F5N2lheBqU_ssv2fEg7XSiyl0_Jtf24RQubw3IWp7fc"",""'LC-2 BOM'!C2:AF1000""),AB$1,FALSE)"),"#N/A")</f>
        <v>#N/A</v>
      </c>
      <c r="AR396" s="40" t="str">
        <f ca="1">IFERROR(__xludf.DUMMYFUNCTION("VLOOKUP($D654,IMPORTRANGE(""1F5N2lheBqU_ssv2fEg7XSiyl0_Jtf24RQubw3IWp7fc"",""'LC-2 BOM'!C2:AF1000""),AB$1,FALSE)"),"#N/A")</f>
        <v>#N/A</v>
      </c>
      <c r="AS396" s="40" t="str">
        <f ca="1">IFERROR(__xludf.DUMMYFUNCTION("VLOOKUP($D654,IMPORTRANGE(""1F5N2lheBqU_ssv2fEg7XSiyl0_Jtf24RQubw3IWp7fc"",""'LC-2 BOM'!C2:AF1000""),AB$1,FALSE)"),"#N/A")</f>
        <v>#N/A</v>
      </c>
      <c r="AT396" s="40" t="str">
        <f ca="1">IFERROR(__xludf.DUMMYFUNCTION("VLOOKUP($D654,IMPORTRANGE(""1F5N2lheBqU_ssv2fEg7XSiyl0_Jtf24RQubw3IWp7fc"",""'LC-2 BOM'!C2:AF1000""),AB$1,FALSE)"),"#N/A")</f>
        <v>#N/A</v>
      </c>
      <c r="AU396" s="40" t="str">
        <f ca="1">IFERROR(__xludf.DUMMYFUNCTION("VLOOKUP($D654,IMPORTRANGE(""1F5N2lheBqU_ssv2fEg7XSiyl0_Jtf24RQubw3IWp7fc"",""'LC-2 BOM'!C2:AF1000""),AB$1,FALSE)"),"#N/A")</f>
        <v>#N/A</v>
      </c>
      <c r="AV396" s="40" t="str">
        <f ca="1">IFERROR(__xludf.DUMMYFUNCTION("VLOOKUP($D654,IMPORTRANGE(""1F5N2lheBqU_ssv2fEg7XSiyl0_Jtf24RQubw3IWp7fc"",""'LC-2 BOM'!C2:AF1000""),AB$1,FALSE)"),"#N/A")</f>
        <v>#N/A</v>
      </c>
      <c r="AW396" s="40" t="str">
        <f ca="1">IFERROR(__xludf.DUMMYFUNCTION("VLOOKUP($D654,IMPORTRANGE(""1F5N2lheBqU_ssv2fEg7XSiyl0_Jtf24RQubw3IWp7fc"",""'LC-2 BOM'!C2:AF1000""),AB$1,FALSE)"),"#N/A")</f>
        <v>#N/A</v>
      </c>
      <c r="AX396" s="40" t="str">
        <f ca="1">IFERROR(__xludf.DUMMYFUNCTION("VLOOKUP($D654,IMPORTRANGE(""1F5N2lheBqU_ssv2fEg7XSiyl0_Jtf24RQubw3IWp7fc"",""'LC-2 BOM'!C2:AF1000""),AB$1,FALSE)"),"#N/A")</f>
        <v>#N/A</v>
      </c>
      <c r="AY396" s="40" t="str">
        <f ca="1">IFERROR(__xludf.DUMMYFUNCTION("VLOOKUP($D654,IMPORTRANGE(""1F5N2lheBqU_ssv2fEg7XSiyl0_Jtf24RQubw3IWp7fc"",""'LC-2 BOM'!C2:AF1000""),AB$1,FALSE)"),"#N/A")</f>
        <v>#N/A</v>
      </c>
      <c r="AZ396" s="40" t="str">
        <f ca="1">IFERROR(__xludf.DUMMYFUNCTION("VLOOKUP($D654,IMPORTRANGE(""1F5N2lheBqU_ssv2fEg7XSiyl0_Jtf24RQubw3IWp7fc"",""'LC-2 BOM'!C2:AF1000""),AB$1,FALSE)"),"#N/A")</f>
        <v>#N/A</v>
      </c>
      <c r="BA396" s="40" t="str">
        <f ca="1">IFERROR(__xludf.DUMMYFUNCTION("VLOOKUP($D654,IMPORTRANGE(""1F5N2lheBqU_ssv2fEg7XSiyl0_Jtf24RQubw3IWp7fc"",""'LC-2 BOM'!C2:AF1000""),AB$1,FALSE)"),"#N/A")</f>
        <v>#N/A</v>
      </c>
    </row>
    <row r="397" spans="1:53" ht="14.25">
      <c r="A397" s="119" t="str">
        <f>CONCATENATE(VLOOKUP(E397,Systems,2,FALSE),"-",VLOOKUP(F397,Subsystems,2,FALSE),"-",VLOOKUP(G397,Components,2,FALSE),"-",VLOOKUP(R397,Metrics,2,FALSE),"-",B397)</f>
        <v>HVAC-S1-HTR-ST-473</v>
      </c>
      <c r="B397" s="100">
        <v>473</v>
      </c>
      <c r="C397" s="119" t="s">
        <v>934</v>
      </c>
      <c r="D397" s="195" t="s">
        <v>967</v>
      </c>
      <c r="E397" s="134" t="s">
        <v>431</v>
      </c>
      <c r="F397" s="134" t="s">
        <v>552</v>
      </c>
      <c r="G397" s="134" t="s">
        <v>877</v>
      </c>
      <c r="H397" s="134" t="s">
        <v>152</v>
      </c>
      <c r="I397" s="274" t="str">
        <f>VLOOKUP(L397,InterfaceCards,2,FALSE)</f>
        <v>N5</v>
      </c>
      <c r="J397" s="187" t="str">
        <f>VLOOKUP(I397,'REF - Interface Cards'!$F$2:$G$11,2,FALSE)</f>
        <v>CB6</v>
      </c>
      <c r="K397" s="276">
        <f>VLOOKUP(L397,InterfaceCards,3,FALSE)</f>
        <v>6</v>
      </c>
      <c r="L397" s="99" t="s">
        <v>936</v>
      </c>
      <c r="M397" s="298">
        <v>0</v>
      </c>
      <c r="N397" s="193" t="s">
        <v>91</v>
      </c>
      <c r="O397" s="99" t="s">
        <v>334</v>
      </c>
      <c r="P397" s="82"/>
      <c r="Q397" s="82"/>
      <c r="R397" s="119" t="s">
        <v>925</v>
      </c>
      <c r="S397" s="186"/>
      <c r="T397" s="100"/>
      <c r="U397" s="205"/>
      <c r="V397" s="205" t="b">
        <v>0</v>
      </c>
      <c r="W397" s="115" t="str">
        <f>CONCATENATE(L397,":",N397)</f>
        <v>AO8:00</v>
      </c>
      <c r="X397" s="40" t="str">
        <f ca="1">IFERROR(__xludf.DUMMYFUNCTION("VLOOKUP($D475,IMPORTRANGE(""1F5N2lheBqU_ssv2fEg7XSiyl0_Jtf24RQubw3IWp7fc"",""'LC-2 BOM'!C2:AF1000""),X$1,FALSE)"),"04C706")</f>
        <v>04C706</v>
      </c>
      <c r="Y397" s="40" t="str">
        <f ca="1">IFERROR(__xludf.DUMMYFUNCTION("VLOOKUP($D658,IMPORTRANGE(""1zGeY54V42y3h6ga3LEauokEcjIAfHuNXKCYKLfLWtMI"",""'LC-2 BOM'!C2:AF900""),Y$1,FALSE)"),"#N/A")</f>
        <v>#N/A</v>
      </c>
      <c r="Z397" s="40" t="str">
        <f ca="1">IFERROR(__xludf.DUMMYFUNCTION("VLOOKUP($D658,IMPORTRANGE(""1zGeY54V42y3h6ga3LEauokEcjIAfHuNXKCYKLfLWtMI"",""'LC-2 BOM'!C2:AF900""),Y$1,FALSE)"),"#N/A")</f>
        <v>#N/A</v>
      </c>
      <c r="AA397" s="40" t="str">
        <f ca="1">IFERROR(__xludf.DUMMYFUNCTION("VLOOKUP($D658,IMPORTRANGE(""1zGeY54V42y3h6ga3LEauokEcjIAfHuNXKCYKLfLWtMI"",""'LC-2 BOM'!C2:AF900""),Y$1,FALSE)"),"#N/A")</f>
        <v>#N/A</v>
      </c>
      <c r="AB397" s="40" t="str">
        <f ca="1">IFERROR(__xludf.DUMMYFUNCTION("VLOOKUP($D658,IMPORTRANGE(""1F5N2lheBqU_ssv2fEg7XSiyl0_Jtf24RQubw3IWp7fc"",""'LC-2 BOM'!C2:AF1000""),AB$1,FALSE)"),"#N/A")</f>
        <v>#N/A</v>
      </c>
      <c r="AC397" s="40" t="str">
        <f ca="1">IFERROR(__xludf.DUMMYFUNCTION("VLOOKUP($D658,IMPORTRANGE(""1F5N2lheBqU_ssv2fEg7XSiyl0_Jtf24RQubw3IWp7fc"",""'LC-2 BOM'!C2:AF1000""),AB$1,FALSE)"),"#N/A")</f>
        <v>#N/A</v>
      </c>
      <c r="AD397" s="40" t="str">
        <f ca="1">IFERROR(__xludf.DUMMYFUNCTION("VLOOKUP($D658,IMPORTRANGE(""1F5N2lheBqU_ssv2fEg7XSiyl0_Jtf24RQubw3IWp7fc"",""'LC-2 BOM'!C2:AF1000""),AB$1,FALSE)"),"#N/A")</f>
        <v>#N/A</v>
      </c>
      <c r="AE397" s="40" t="str">
        <f ca="1">IFERROR(__xludf.DUMMYFUNCTION("VLOOKUP($D658,IMPORTRANGE(""1F5N2lheBqU_ssv2fEg7XSiyl0_Jtf24RQubw3IWp7fc"",""'LC-2 BOM'!C2:AF1000""),AB$1,FALSE)"),"#N/A")</f>
        <v>#N/A</v>
      </c>
      <c r="AF397" s="40" t="str">
        <f ca="1">IFERROR(__xludf.DUMMYFUNCTION("VLOOKUP($D658,IMPORTRANGE(""1F5N2lheBqU_ssv2fEg7XSiyl0_Jtf24RQubw3IWp7fc"",""'LC-2 BOM'!C2:AF1000""),AB$1,FALSE)"),"#N/A")</f>
        <v>#N/A</v>
      </c>
      <c r="AG397" s="40" t="str">
        <f ca="1">IFERROR(__xludf.DUMMYFUNCTION("VLOOKUP($D658,IMPORTRANGE(""1F5N2lheBqU_ssv2fEg7XSiyl0_Jtf24RQubw3IWp7fc"",""'LC-2 BOM'!C2:AF1000""),AB$1,FALSE)"),"#N/A")</f>
        <v>#N/A</v>
      </c>
      <c r="AH397" s="40" t="str">
        <f ca="1">IFERROR(__xludf.DUMMYFUNCTION("VLOOKUP($D658,IMPORTRANGE(""1F5N2lheBqU_ssv2fEg7XSiyl0_Jtf24RQubw3IWp7fc"",""'LC-2 BOM'!C2:AF1000""),AB$1,FALSE)"),"#N/A")</f>
        <v>#N/A</v>
      </c>
      <c r="AI397" s="40" t="str">
        <f ca="1">IFERROR(__xludf.DUMMYFUNCTION("VLOOKUP($D658,IMPORTRANGE(""1F5N2lheBqU_ssv2fEg7XSiyl0_Jtf24RQubw3IWp7fc"",""'LC-2 BOM'!C2:AF1000""),AB$1,FALSE)"),"#N/A")</f>
        <v>#N/A</v>
      </c>
      <c r="AJ397" s="40" t="str">
        <f ca="1">IFERROR(__xludf.DUMMYFUNCTION("VLOOKUP($D658,IMPORTRANGE(""1F5N2lheBqU_ssv2fEg7XSiyl0_Jtf24RQubw3IWp7fc"",""'LC-2 BOM'!C2:AF1000""),AB$1,FALSE)"),"#N/A")</f>
        <v>#N/A</v>
      </c>
      <c r="AK397" s="40" t="str">
        <f ca="1">IFERROR(__xludf.DUMMYFUNCTION("VLOOKUP($D658,IMPORTRANGE(""1F5N2lheBqU_ssv2fEg7XSiyl0_Jtf24RQubw3IWp7fc"",""'LC-2 BOM'!C2:AF1000""),AB$1,FALSE)"),"#N/A")</f>
        <v>#N/A</v>
      </c>
      <c r="AL397" s="40" t="str">
        <f ca="1">IFERROR(__xludf.DUMMYFUNCTION("VLOOKUP($D658,IMPORTRANGE(""1F5N2lheBqU_ssv2fEg7XSiyl0_Jtf24RQubw3IWp7fc"",""'LC-2 BOM'!C2:AF1000""),AB$1,FALSE)"),"#N/A")</f>
        <v>#N/A</v>
      </c>
      <c r="AM397" s="40" t="str">
        <f ca="1">IFERROR(__xludf.DUMMYFUNCTION("VLOOKUP($D658,IMPORTRANGE(""1F5N2lheBqU_ssv2fEg7XSiyl0_Jtf24RQubw3IWp7fc"",""'LC-2 BOM'!C2:AF1000""),AB$1,FALSE)"),"#N/A")</f>
        <v>#N/A</v>
      </c>
      <c r="AN397" s="40" t="str">
        <f ca="1">IFERROR(__xludf.DUMMYFUNCTION("VLOOKUP($D658,IMPORTRANGE(""1F5N2lheBqU_ssv2fEg7XSiyl0_Jtf24RQubw3IWp7fc"",""'LC-2 BOM'!C2:AF1000""),AB$1,FALSE)"),"#N/A")</f>
        <v>#N/A</v>
      </c>
      <c r="AO397" s="40" t="str">
        <f ca="1">IFERROR(__xludf.DUMMYFUNCTION("VLOOKUP($D658,IMPORTRANGE(""1F5N2lheBqU_ssv2fEg7XSiyl0_Jtf24RQubw3IWp7fc"",""'LC-2 BOM'!C2:AF1000""),AB$1,FALSE)"),"#N/A")</f>
        <v>#N/A</v>
      </c>
      <c r="AP397" s="40" t="str">
        <f ca="1">IFERROR(__xludf.DUMMYFUNCTION("VLOOKUP($D658,IMPORTRANGE(""1F5N2lheBqU_ssv2fEg7XSiyl0_Jtf24RQubw3IWp7fc"",""'LC-2 BOM'!C2:AF1000""),AB$1,FALSE)"),"#N/A")</f>
        <v>#N/A</v>
      </c>
      <c r="AQ397" s="40" t="str">
        <f ca="1">IFERROR(__xludf.DUMMYFUNCTION("VLOOKUP($D658,IMPORTRANGE(""1F5N2lheBqU_ssv2fEg7XSiyl0_Jtf24RQubw3IWp7fc"",""'LC-2 BOM'!C2:AF1000""),AB$1,FALSE)"),"#N/A")</f>
        <v>#N/A</v>
      </c>
      <c r="AR397" s="40" t="str">
        <f ca="1">IFERROR(__xludf.DUMMYFUNCTION("VLOOKUP($D658,IMPORTRANGE(""1F5N2lheBqU_ssv2fEg7XSiyl0_Jtf24RQubw3IWp7fc"",""'LC-2 BOM'!C2:AF1000""),AB$1,FALSE)"),"#N/A")</f>
        <v>#N/A</v>
      </c>
      <c r="AS397" s="40" t="str">
        <f ca="1">IFERROR(__xludf.DUMMYFUNCTION("VLOOKUP($D658,IMPORTRANGE(""1F5N2lheBqU_ssv2fEg7XSiyl0_Jtf24RQubw3IWp7fc"",""'LC-2 BOM'!C2:AF1000""),AB$1,FALSE)"),"#N/A")</f>
        <v>#N/A</v>
      </c>
      <c r="AT397" s="40" t="str">
        <f ca="1">IFERROR(__xludf.DUMMYFUNCTION("VLOOKUP($D658,IMPORTRANGE(""1F5N2lheBqU_ssv2fEg7XSiyl0_Jtf24RQubw3IWp7fc"",""'LC-2 BOM'!C2:AF1000""),AB$1,FALSE)"),"#N/A")</f>
        <v>#N/A</v>
      </c>
      <c r="AU397" s="40" t="str">
        <f ca="1">IFERROR(__xludf.DUMMYFUNCTION("VLOOKUP($D658,IMPORTRANGE(""1F5N2lheBqU_ssv2fEg7XSiyl0_Jtf24RQubw3IWp7fc"",""'LC-2 BOM'!C2:AF1000""),AB$1,FALSE)"),"#N/A")</f>
        <v>#N/A</v>
      </c>
      <c r="AV397" s="40" t="str">
        <f ca="1">IFERROR(__xludf.DUMMYFUNCTION("VLOOKUP($D658,IMPORTRANGE(""1F5N2lheBqU_ssv2fEg7XSiyl0_Jtf24RQubw3IWp7fc"",""'LC-2 BOM'!C2:AF1000""),AB$1,FALSE)"),"#N/A")</f>
        <v>#N/A</v>
      </c>
      <c r="AW397" s="40" t="str">
        <f ca="1">IFERROR(__xludf.DUMMYFUNCTION("VLOOKUP($D658,IMPORTRANGE(""1F5N2lheBqU_ssv2fEg7XSiyl0_Jtf24RQubw3IWp7fc"",""'LC-2 BOM'!C2:AF1000""),AB$1,FALSE)"),"#N/A")</f>
        <v>#N/A</v>
      </c>
      <c r="AX397" s="40" t="str">
        <f ca="1">IFERROR(__xludf.DUMMYFUNCTION("VLOOKUP($D658,IMPORTRANGE(""1F5N2lheBqU_ssv2fEg7XSiyl0_Jtf24RQubw3IWp7fc"",""'LC-2 BOM'!C2:AF1000""),AB$1,FALSE)"),"#N/A")</f>
        <v>#N/A</v>
      </c>
      <c r="AY397" s="40" t="str">
        <f ca="1">IFERROR(__xludf.DUMMYFUNCTION("VLOOKUP($D658,IMPORTRANGE(""1F5N2lheBqU_ssv2fEg7XSiyl0_Jtf24RQubw3IWp7fc"",""'LC-2 BOM'!C2:AF1000""),AB$1,FALSE)"),"#N/A")</f>
        <v>#N/A</v>
      </c>
      <c r="AZ397" s="40" t="str">
        <f ca="1">IFERROR(__xludf.DUMMYFUNCTION("VLOOKUP($D658,IMPORTRANGE(""1F5N2lheBqU_ssv2fEg7XSiyl0_Jtf24RQubw3IWp7fc"",""'LC-2 BOM'!C2:AF1000""),AB$1,FALSE)"),"#N/A")</f>
        <v>#N/A</v>
      </c>
      <c r="BA397" s="40" t="str">
        <f ca="1">IFERROR(__xludf.DUMMYFUNCTION("VLOOKUP($D658,IMPORTRANGE(""1F5N2lheBqU_ssv2fEg7XSiyl0_Jtf24RQubw3IWp7fc"",""'LC-2 BOM'!C2:AF1000""),AB$1,FALSE)"),"#N/A")</f>
        <v>#N/A</v>
      </c>
    </row>
    <row r="398" spans="1:53" ht="14.25">
      <c r="A398" s="119" t="str">
        <f>CONCATENATE(VLOOKUP(E398,Systems,2,FALSE),"-",VLOOKUP(F398,Subsystems,2,FALSE),"-",VLOOKUP(G398,Components,2,FALSE),"-",VLOOKUP(R398,Metrics,2,FALSE),"-",B398)</f>
        <v>HVAC-S1-HTR-ST-474</v>
      </c>
      <c r="B398" s="100">
        <v>474</v>
      </c>
      <c r="C398" s="119" t="s">
        <v>937</v>
      </c>
      <c r="D398" s="104" t="s">
        <v>968</v>
      </c>
      <c r="E398" s="99" t="s">
        <v>431</v>
      </c>
      <c r="F398" s="99" t="s">
        <v>552</v>
      </c>
      <c r="G398" s="99" t="s">
        <v>877</v>
      </c>
      <c r="H398" s="99" t="s">
        <v>102</v>
      </c>
      <c r="I398" s="100" t="str">
        <f>VLOOKUP(L398,InterfaceCards,2,FALSE)</f>
        <v>N5</v>
      </c>
      <c r="J398" s="39" t="str">
        <f>VLOOKUP(I398,'REF - Interface Cards'!$F$2:$G$11,2,FALSE)</f>
        <v>CB6</v>
      </c>
      <c r="K398" s="267">
        <f>VLOOKUP(L398,InterfaceCards,3,FALSE)</f>
        <v>1</v>
      </c>
      <c r="L398" s="99" t="s">
        <v>568</v>
      </c>
      <c r="M398" s="110">
        <v>16</v>
      </c>
      <c r="N398" s="200">
        <v>13</v>
      </c>
      <c r="O398" s="99" t="s">
        <v>334</v>
      </c>
      <c r="P398" s="99" t="s">
        <v>334</v>
      </c>
      <c r="Q398" s="99" t="s">
        <v>878</v>
      </c>
      <c r="R398" s="119" t="s">
        <v>925</v>
      </c>
      <c r="S398" s="119" t="s">
        <v>96</v>
      </c>
      <c r="T398" s="100"/>
      <c r="U398" s="205"/>
      <c r="V398" s="205" t="b">
        <v>0</v>
      </c>
      <c r="W398" s="115" t="str">
        <f>CONCATENATE(L398,":",N398)</f>
        <v>DO5:13</v>
      </c>
      <c r="X398" s="40" t="str">
        <f ca="1">IFERROR(__xludf.DUMMYFUNCTION("VLOOKUP($D475,IMPORTRANGE(""1F5N2lheBqU_ssv2fEg7XSiyl0_Jtf24RQubw3IWp7fc"",""'LC-2 BOM'!C2:AF1000""),X$1,FALSE)"),"04C706")</f>
        <v>04C706</v>
      </c>
      <c r="Y398" s="40" t="str">
        <f ca="1">IFERROR(__xludf.DUMMYFUNCTION("VLOOKUP($D595,IMPORTRANGE(""1zGeY54V42y3h6ga3LEauokEcjIAfHuNXKCYKLfLWtMI"",""'LC-2 BOM'!C2:AF900""),Y$1,FALSE)"),"#N/A")</f>
        <v>#N/A</v>
      </c>
      <c r="Z398" s="40" t="str">
        <f ca="1">IFERROR(__xludf.DUMMYFUNCTION("VLOOKUP($D595,IMPORTRANGE(""1zGeY54V42y3h6ga3LEauokEcjIAfHuNXKCYKLfLWtMI"",""'LC-2 BOM'!C2:AF900""),Y$1,FALSE)"),"#N/A")</f>
        <v>#N/A</v>
      </c>
      <c r="AA398" s="40" t="str">
        <f ca="1">IFERROR(__xludf.DUMMYFUNCTION("VLOOKUP($D595,IMPORTRANGE(""1zGeY54V42y3h6ga3LEauokEcjIAfHuNXKCYKLfLWtMI"",""'LC-2 BOM'!C2:AF900""),Y$1,FALSE)"),"#N/A")</f>
        <v>#N/A</v>
      </c>
      <c r="AB398" s="40" t="str">
        <f ca="1">IFERROR(__xludf.DUMMYFUNCTION("VLOOKUP($D595,IMPORTRANGE(""1F5N2lheBqU_ssv2fEg7XSiyl0_Jtf24RQubw3IWp7fc"",""'LC-2 BOM'!C2:AF1000""),AB$1,FALSE)"),"#N/A")</f>
        <v>#N/A</v>
      </c>
      <c r="AC398" s="40" t="str">
        <f ca="1">IFERROR(__xludf.DUMMYFUNCTION("VLOOKUP($D595,IMPORTRANGE(""1F5N2lheBqU_ssv2fEg7XSiyl0_Jtf24RQubw3IWp7fc"",""'LC-2 BOM'!C2:AF1000""),AB$1,FALSE)"),"#N/A")</f>
        <v>#N/A</v>
      </c>
      <c r="AD398" s="40" t="str">
        <f ca="1">IFERROR(__xludf.DUMMYFUNCTION("VLOOKUP($D595,IMPORTRANGE(""1F5N2lheBqU_ssv2fEg7XSiyl0_Jtf24RQubw3IWp7fc"",""'LC-2 BOM'!C2:AF1000""),AB$1,FALSE)"),"#N/A")</f>
        <v>#N/A</v>
      </c>
      <c r="AE398" s="40" t="str">
        <f ca="1">IFERROR(__xludf.DUMMYFUNCTION("VLOOKUP($D595,IMPORTRANGE(""1F5N2lheBqU_ssv2fEg7XSiyl0_Jtf24RQubw3IWp7fc"",""'LC-2 BOM'!C2:AF1000""),AB$1,FALSE)"),"#N/A")</f>
        <v>#N/A</v>
      </c>
      <c r="AF398" s="40" t="str">
        <f ca="1">IFERROR(__xludf.DUMMYFUNCTION("VLOOKUP($D595,IMPORTRANGE(""1F5N2lheBqU_ssv2fEg7XSiyl0_Jtf24RQubw3IWp7fc"",""'LC-2 BOM'!C2:AF1000""),AB$1,FALSE)"),"#N/A")</f>
        <v>#N/A</v>
      </c>
      <c r="AG398" s="40" t="str">
        <f ca="1">IFERROR(__xludf.DUMMYFUNCTION("VLOOKUP($D595,IMPORTRANGE(""1F5N2lheBqU_ssv2fEg7XSiyl0_Jtf24RQubw3IWp7fc"",""'LC-2 BOM'!C2:AF1000""),AB$1,FALSE)"),"#N/A")</f>
        <v>#N/A</v>
      </c>
      <c r="AH398" s="40" t="str">
        <f ca="1">IFERROR(__xludf.DUMMYFUNCTION("VLOOKUP($D595,IMPORTRANGE(""1F5N2lheBqU_ssv2fEg7XSiyl0_Jtf24RQubw3IWp7fc"",""'LC-2 BOM'!C2:AF1000""),AB$1,FALSE)"),"#N/A")</f>
        <v>#N/A</v>
      </c>
      <c r="AI398" s="40" t="str">
        <f ca="1">IFERROR(__xludf.DUMMYFUNCTION("VLOOKUP($D595,IMPORTRANGE(""1F5N2lheBqU_ssv2fEg7XSiyl0_Jtf24RQubw3IWp7fc"",""'LC-2 BOM'!C2:AF1000""),AB$1,FALSE)"),"#N/A")</f>
        <v>#N/A</v>
      </c>
      <c r="AJ398" s="40" t="str">
        <f ca="1">IFERROR(__xludf.DUMMYFUNCTION("VLOOKUP($D595,IMPORTRANGE(""1F5N2lheBqU_ssv2fEg7XSiyl0_Jtf24RQubw3IWp7fc"",""'LC-2 BOM'!C2:AF1000""),AB$1,FALSE)"),"#N/A")</f>
        <v>#N/A</v>
      </c>
      <c r="AK398" s="40" t="str">
        <f ca="1">IFERROR(__xludf.DUMMYFUNCTION("VLOOKUP($D595,IMPORTRANGE(""1F5N2lheBqU_ssv2fEg7XSiyl0_Jtf24RQubw3IWp7fc"",""'LC-2 BOM'!C2:AF1000""),AB$1,FALSE)"),"#N/A")</f>
        <v>#N/A</v>
      </c>
      <c r="AL398" s="40" t="str">
        <f ca="1">IFERROR(__xludf.DUMMYFUNCTION("VLOOKUP($D595,IMPORTRANGE(""1F5N2lheBqU_ssv2fEg7XSiyl0_Jtf24RQubw3IWp7fc"",""'LC-2 BOM'!C2:AF1000""),AB$1,FALSE)"),"#N/A")</f>
        <v>#N/A</v>
      </c>
      <c r="AM398" s="40" t="str">
        <f ca="1">IFERROR(__xludf.DUMMYFUNCTION("VLOOKUP($D595,IMPORTRANGE(""1F5N2lheBqU_ssv2fEg7XSiyl0_Jtf24RQubw3IWp7fc"",""'LC-2 BOM'!C2:AF1000""),AB$1,FALSE)"),"#N/A")</f>
        <v>#N/A</v>
      </c>
      <c r="AN398" s="40" t="str">
        <f ca="1">IFERROR(__xludf.DUMMYFUNCTION("VLOOKUP($D595,IMPORTRANGE(""1F5N2lheBqU_ssv2fEg7XSiyl0_Jtf24RQubw3IWp7fc"",""'LC-2 BOM'!C2:AF1000""),AB$1,FALSE)"),"#N/A")</f>
        <v>#N/A</v>
      </c>
      <c r="AO398" s="40" t="str">
        <f ca="1">IFERROR(__xludf.DUMMYFUNCTION("VLOOKUP($D595,IMPORTRANGE(""1F5N2lheBqU_ssv2fEg7XSiyl0_Jtf24RQubw3IWp7fc"",""'LC-2 BOM'!C2:AF1000""),AB$1,FALSE)"),"#N/A")</f>
        <v>#N/A</v>
      </c>
      <c r="AP398" s="40" t="str">
        <f ca="1">IFERROR(__xludf.DUMMYFUNCTION("VLOOKUP($D595,IMPORTRANGE(""1F5N2lheBqU_ssv2fEg7XSiyl0_Jtf24RQubw3IWp7fc"",""'LC-2 BOM'!C2:AF1000""),AB$1,FALSE)"),"#N/A")</f>
        <v>#N/A</v>
      </c>
      <c r="AQ398" s="40" t="str">
        <f ca="1">IFERROR(__xludf.DUMMYFUNCTION("VLOOKUP($D595,IMPORTRANGE(""1F5N2lheBqU_ssv2fEg7XSiyl0_Jtf24RQubw3IWp7fc"",""'LC-2 BOM'!C2:AF1000""),AB$1,FALSE)"),"#N/A")</f>
        <v>#N/A</v>
      </c>
      <c r="AR398" s="40" t="str">
        <f ca="1">IFERROR(__xludf.DUMMYFUNCTION("VLOOKUP($D595,IMPORTRANGE(""1F5N2lheBqU_ssv2fEg7XSiyl0_Jtf24RQubw3IWp7fc"",""'LC-2 BOM'!C2:AF1000""),AB$1,FALSE)"),"#N/A")</f>
        <v>#N/A</v>
      </c>
      <c r="AS398" s="40" t="str">
        <f ca="1">IFERROR(__xludf.DUMMYFUNCTION("VLOOKUP($D595,IMPORTRANGE(""1F5N2lheBqU_ssv2fEg7XSiyl0_Jtf24RQubw3IWp7fc"",""'LC-2 BOM'!C2:AF1000""),AB$1,FALSE)"),"#N/A")</f>
        <v>#N/A</v>
      </c>
      <c r="AT398" s="40" t="str">
        <f ca="1">IFERROR(__xludf.DUMMYFUNCTION("VLOOKUP($D595,IMPORTRANGE(""1F5N2lheBqU_ssv2fEg7XSiyl0_Jtf24RQubw3IWp7fc"",""'LC-2 BOM'!C2:AF1000""),AB$1,FALSE)"),"#N/A")</f>
        <v>#N/A</v>
      </c>
      <c r="AU398" s="40" t="str">
        <f ca="1">IFERROR(__xludf.DUMMYFUNCTION("VLOOKUP($D595,IMPORTRANGE(""1F5N2lheBqU_ssv2fEg7XSiyl0_Jtf24RQubw3IWp7fc"",""'LC-2 BOM'!C2:AF1000""),AB$1,FALSE)"),"#N/A")</f>
        <v>#N/A</v>
      </c>
      <c r="AV398" s="40" t="str">
        <f ca="1">IFERROR(__xludf.DUMMYFUNCTION("VLOOKUP($D595,IMPORTRANGE(""1F5N2lheBqU_ssv2fEg7XSiyl0_Jtf24RQubw3IWp7fc"",""'LC-2 BOM'!C2:AF1000""),AB$1,FALSE)"),"#N/A")</f>
        <v>#N/A</v>
      </c>
      <c r="AW398" s="40" t="str">
        <f ca="1">IFERROR(__xludf.DUMMYFUNCTION("VLOOKUP($D595,IMPORTRANGE(""1F5N2lheBqU_ssv2fEg7XSiyl0_Jtf24RQubw3IWp7fc"",""'LC-2 BOM'!C2:AF1000""),AB$1,FALSE)"),"#N/A")</f>
        <v>#N/A</v>
      </c>
      <c r="AX398" s="40" t="str">
        <f ca="1">IFERROR(__xludf.DUMMYFUNCTION("VLOOKUP($D595,IMPORTRANGE(""1F5N2lheBqU_ssv2fEg7XSiyl0_Jtf24RQubw3IWp7fc"",""'LC-2 BOM'!C2:AF1000""),AB$1,FALSE)"),"#N/A")</f>
        <v>#N/A</v>
      </c>
      <c r="AY398" s="40" t="str">
        <f ca="1">IFERROR(__xludf.DUMMYFUNCTION("VLOOKUP($D595,IMPORTRANGE(""1F5N2lheBqU_ssv2fEg7XSiyl0_Jtf24RQubw3IWp7fc"",""'LC-2 BOM'!C2:AF1000""),AB$1,FALSE)"),"#N/A")</f>
        <v>#N/A</v>
      </c>
      <c r="AZ398" s="40" t="str">
        <f ca="1">IFERROR(__xludf.DUMMYFUNCTION("VLOOKUP($D595,IMPORTRANGE(""1F5N2lheBqU_ssv2fEg7XSiyl0_Jtf24RQubw3IWp7fc"",""'LC-2 BOM'!C2:AF1000""),AB$1,FALSE)"),"#N/A")</f>
        <v>#N/A</v>
      </c>
      <c r="BA398" s="40" t="str">
        <f ca="1">IFERROR(__xludf.DUMMYFUNCTION("VLOOKUP($D595,IMPORTRANGE(""1F5N2lheBqU_ssv2fEg7XSiyl0_Jtf24RQubw3IWp7fc"",""'LC-2 BOM'!C2:AF1000""),AB$1,FALSE)"),"#N/A")</f>
        <v>#N/A</v>
      </c>
    </row>
    <row r="399" spans="1:53" ht="14.25">
      <c r="A399" s="119" t="str">
        <f>CONCATENATE(VLOOKUP(E399,Systems,2,FALSE),"-",VLOOKUP(F399,Subsystems,2,FALSE),"-",VLOOKUP(G399,Components,2,FALSE),"-",VLOOKUP(R399,Metrics,2,FALSE),"-",B399)</f>
        <v>HVAC-S1-HTR-ST-475</v>
      </c>
      <c r="B399" s="100">
        <v>475</v>
      </c>
      <c r="C399" s="119" t="s">
        <v>939</v>
      </c>
      <c r="D399" s="104" t="s">
        <v>969</v>
      </c>
      <c r="E399" s="99" t="s">
        <v>431</v>
      </c>
      <c r="F399" s="99" t="s">
        <v>552</v>
      </c>
      <c r="G399" s="99" t="s">
        <v>877</v>
      </c>
      <c r="H399" s="99" t="s">
        <v>102</v>
      </c>
      <c r="I399" s="100" t="str">
        <f>VLOOKUP(L399,InterfaceCards,2,FALSE)</f>
        <v>N5</v>
      </c>
      <c r="J399" s="39" t="str">
        <f>VLOOKUP(I399,'REF - Interface Cards'!$F$2:$G$11,2,FALSE)</f>
        <v>CB6</v>
      </c>
      <c r="K399" s="267">
        <f>VLOOKUP(L399,InterfaceCards,3,FALSE)</f>
        <v>1</v>
      </c>
      <c r="L399" s="99" t="s">
        <v>568</v>
      </c>
      <c r="M399" s="110">
        <v>17</v>
      </c>
      <c r="N399" s="200">
        <v>14</v>
      </c>
      <c r="O399" s="99" t="s">
        <v>247</v>
      </c>
      <c r="P399" s="99" t="s">
        <v>334</v>
      </c>
      <c r="Q399" s="99" t="s">
        <v>878</v>
      </c>
      <c r="R399" s="119" t="s">
        <v>925</v>
      </c>
      <c r="S399" s="119" t="s">
        <v>96</v>
      </c>
      <c r="T399" s="100"/>
      <c r="U399" s="205"/>
      <c r="V399" s="205" t="b">
        <v>0</v>
      </c>
      <c r="W399" s="115" t="str">
        <f>CONCATENATE(L399,":",N399)</f>
        <v>DO5:14</v>
      </c>
      <c r="X399" s="40" t="str">
        <f ca="1">IFERROR(__xludf.DUMMYFUNCTION("VLOOKUP($D475,IMPORTRANGE(""1F5N2lheBqU_ssv2fEg7XSiyl0_Jtf24RQubw3IWp7fc"",""'LC-2 BOM'!C2:AF1000""),X$1,FALSE)"),"04C706")</f>
        <v>04C706</v>
      </c>
      <c r="Y399" s="40" t="str">
        <f ca="1">IFERROR(__xludf.DUMMYFUNCTION("VLOOKUP($D596,IMPORTRANGE(""1F5N2lheBqU_ssv2fEg7XSiyl0_Jtf24RQubw3IWp7fc"",""'LC-2 BOM'!C2:AF900""),Y$1,FALSE)"),"#N/A")</f>
        <v>#N/A</v>
      </c>
      <c r="Z399" s="40" t="str">
        <f ca="1">IFERROR(__xludf.DUMMYFUNCTION("VLOOKUP($D596,IMPORTRANGE(""1F5N2lheBqU_ssv2fEg7XSiyl0_Jtf24RQubw3IWp7fc"",""'LC-2 BOM'!C2:AF900""),Y$1,FALSE)"),"#N/A")</f>
        <v>#N/A</v>
      </c>
      <c r="AA399" s="40" t="str">
        <f ca="1">IFERROR(__xludf.DUMMYFUNCTION("VLOOKUP($D596,IMPORTRANGE(""1F5N2lheBqU_ssv2fEg7XSiyl0_Jtf24RQubw3IWp7fc"",""'LC-2 BOM'!C2:AF900""),Y$1,FALSE)"),"#N/A")</f>
        <v>#N/A</v>
      </c>
      <c r="AB399" s="40" t="str">
        <f ca="1">IFERROR(__xludf.DUMMYFUNCTION("VLOOKUP($D596,IMPORTRANGE(""1F5N2lheBqU_ssv2fEg7XSiyl0_Jtf24RQubw3IWp7fc"",""'LC-2 BOM'!C2:AF1000""),AB$1,FALSE)"),"#N/A")</f>
        <v>#N/A</v>
      </c>
      <c r="AC399" s="40" t="str">
        <f ca="1">IFERROR(__xludf.DUMMYFUNCTION("VLOOKUP($D596,IMPORTRANGE(""1F5N2lheBqU_ssv2fEg7XSiyl0_Jtf24RQubw3IWp7fc"",""'LC-2 BOM'!C2:AF1000""),AB$1,FALSE)"),"#N/A")</f>
        <v>#N/A</v>
      </c>
      <c r="AD399" s="40" t="str">
        <f ca="1">IFERROR(__xludf.DUMMYFUNCTION("VLOOKUP($D596,IMPORTRANGE(""1F5N2lheBqU_ssv2fEg7XSiyl0_Jtf24RQubw3IWp7fc"",""'LC-2 BOM'!C2:AF1000""),AB$1,FALSE)"),"#N/A")</f>
        <v>#N/A</v>
      </c>
      <c r="AE399" s="40" t="str">
        <f ca="1">IFERROR(__xludf.DUMMYFUNCTION("VLOOKUP($D596,IMPORTRANGE(""1F5N2lheBqU_ssv2fEg7XSiyl0_Jtf24RQubw3IWp7fc"",""'LC-2 BOM'!C2:AF1000""),AB$1,FALSE)"),"#N/A")</f>
        <v>#N/A</v>
      </c>
      <c r="AF399" s="40" t="str">
        <f ca="1">IFERROR(__xludf.DUMMYFUNCTION("VLOOKUP($D596,IMPORTRANGE(""1F5N2lheBqU_ssv2fEg7XSiyl0_Jtf24RQubw3IWp7fc"",""'LC-2 BOM'!C2:AF1000""),AB$1,FALSE)"),"#N/A")</f>
        <v>#N/A</v>
      </c>
      <c r="AG399" s="40" t="str">
        <f ca="1">IFERROR(__xludf.DUMMYFUNCTION("VLOOKUP($D596,IMPORTRANGE(""1F5N2lheBqU_ssv2fEg7XSiyl0_Jtf24RQubw3IWp7fc"",""'LC-2 BOM'!C2:AF1000""),AB$1,FALSE)"),"#N/A")</f>
        <v>#N/A</v>
      </c>
      <c r="AH399" s="40" t="str">
        <f ca="1">IFERROR(__xludf.DUMMYFUNCTION("VLOOKUP($D596,IMPORTRANGE(""1F5N2lheBqU_ssv2fEg7XSiyl0_Jtf24RQubw3IWp7fc"",""'LC-2 BOM'!C2:AF1000""),AB$1,FALSE)"),"#N/A")</f>
        <v>#N/A</v>
      </c>
      <c r="AI399" s="40" t="str">
        <f ca="1">IFERROR(__xludf.DUMMYFUNCTION("VLOOKUP($D596,IMPORTRANGE(""1F5N2lheBqU_ssv2fEg7XSiyl0_Jtf24RQubw3IWp7fc"",""'LC-2 BOM'!C2:AF1000""),AB$1,FALSE)"),"#N/A")</f>
        <v>#N/A</v>
      </c>
      <c r="AJ399" s="40" t="str">
        <f ca="1">IFERROR(__xludf.DUMMYFUNCTION("VLOOKUP($D596,IMPORTRANGE(""1F5N2lheBqU_ssv2fEg7XSiyl0_Jtf24RQubw3IWp7fc"",""'LC-2 BOM'!C2:AF1000""),AB$1,FALSE)"),"#N/A")</f>
        <v>#N/A</v>
      </c>
      <c r="AK399" s="40" t="str">
        <f ca="1">IFERROR(__xludf.DUMMYFUNCTION("VLOOKUP($D596,IMPORTRANGE(""1F5N2lheBqU_ssv2fEg7XSiyl0_Jtf24RQubw3IWp7fc"",""'LC-2 BOM'!C2:AF1000""),AB$1,FALSE)"),"#N/A")</f>
        <v>#N/A</v>
      </c>
      <c r="AL399" s="40" t="str">
        <f ca="1">IFERROR(__xludf.DUMMYFUNCTION("VLOOKUP($D596,IMPORTRANGE(""1F5N2lheBqU_ssv2fEg7XSiyl0_Jtf24RQubw3IWp7fc"",""'LC-2 BOM'!C2:AF1000""),AB$1,FALSE)"),"#N/A")</f>
        <v>#N/A</v>
      </c>
      <c r="AM399" s="40" t="str">
        <f ca="1">IFERROR(__xludf.DUMMYFUNCTION("VLOOKUP($D596,IMPORTRANGE(""1F5N2lheBqU_ssv2fEg7XSiyl0_Jtf24RQubw3IWp7fc"",""'LC-2 BOM'!C2:AF1000""),AB$1,FALSE)"),"#N/A")</f>
        <v>#N/A</v>
      </c>
      <c r="AN399" s="40" t="str">
        <f ca="1">IFERROR(__xludf.DUMMYFUNCTION("VLOOKUP($D596,IMPORTRANGE(""1F5N2lheBqU_ssv2fEg7XSiyl0_Jtf24RQubw3IWp7fc"",""'LC-2 BOM'!C2:AF1000""),AB$1,FALSE)"),"#N/A")</f>
        <v>#N/A</v>
      </c>
      <c r="AO399" s="40" t="str">
        <f ca="1">IFERROR(__xludf.DUMMYFUNCTION("VLOOKUP($D596,IMPORTRANGE(""1F5N2lheBqU_ssv2fEg7XSiyl0_Jtf24RQubw3IWp7fc"",""'LC-2 BOM'!C2:AF1000""),AB$1,FALSE)"),"#N/A")</f>
        <v>#N/A</v>
      </c>
      <c r="AP399" s="40" t="str">
        <f ca="1">IFERROR(__xludf.DUMMYFUNCTION("VLOOKUP($D596,IMPORTRANGE(""1F5N2lheBqU_ssv2fEg7XSiyl0_Jtf24RQubw3IWp7fc"",""'LC-2 BOM'!C2:AF1000""),AB$1,FALSE)"),"#N/A")</f>
        <v>#N/A</v>
      </c>
      <c r="AQ399" s="40" t="str">
        <f ca="1">IFERROR(__xludf.DUMMYFUNCTION("VLOOKUP($D596,IMPORTRANGE(""1F5N2lheBqU_ssv2fEg7XSiyl0_Jtf24RQubw3IWp7fc"",""'LC-2 BOM'!C2:AF1000""),AB$1,FALSE)"),"#N/A")</f>
        <v>#N/A</v>
      </c>
      <c r="AR399" s="40" t="str">
        <f ca="1">IFERROR(__xludf.DUMMYFUNCTION("VLOOKUP($D596,IMPORTRANGE(""1F5N2lheBqU_ssv2fEg7XSiyl0_Jtf24RQubw3IWp7fc"",""'LC-2 BOM'!C2:AF1000""),AB$1,FALSE)"),"#N/A")</f>
        <v>#N/A</v>
      </c>
      <c r="AS399" s="40" t="str">
        <f ca="1">IFERROR(__xludf.DUMMYFUNCTION("VLOOKUP($D596,IMPORTRANGE(""1F5N2lheBqU_ssv2fEg7XSiyl0_Jtf24RQubw3IWp7fc"",""'LC-2 BOM'!C2:AF1000""),AB$1,FALSE)"),"#N/A")</f>
        <v>#N/A</v>
      </c>
      <c r="AT399" s="40" t="str">
        <f ca="1">IFERROR(__xludf.DUMMYFUNCTION("VLOOKUP($D596,IMPORTRANGE(""1F5N2lheBqU_ssv2fEg7XSiyl0_Jtf24RQubw3IWp7fc"",""'LC-2 BOM'!C2:AF1000""),AB$1,FALSE)"),"#N/A")</f>
        <v>#N/A</v>
      </c>
      <c r="AU399" s="40" t="str">
        <f ca="1">IFERROR(__xludf.DUMMYFUNCTION("VLOOKUP($D596,IMPORTRANGE(""1F5N2lheBqU_ssv2fEg7XSiyl0_Jtf24RQubw3IWp7fc"",""'LC-2 BOM'!C2:AF1000""),AB$1,FALSE)"),"#N/A")</f>
        <v>#N/A</v>
      </c>
      <c r="AV399" s="40" t="str">
        <f ca="1">IFERROR(__xludf.DUMMYFUNCTION("VLOOKUP($D596,IMPORTRANGE(""1F5N2lheBqU_ssv2fEg7XSiyl0_Jtf24RQubw3IWp7fc"",""'LC-2 BOM'!C2:AF1000""),AB$1,FALSE)"),"#N/A")</f>
        <v>#N/A</v>
      </c>
      <c r="AW399" s="40" t="str">
        <f ca="1">IFERROR(__xludf.DUMMYFUNCTION("VLOOKUP($D596,IMPORTRANGE(""1F5N2lheBqU_ssv2fEg7XSiyl0_Jtf24RQubw3IWp7fc"",""'LC-2 BOM'!C2:AF1000""),AB$1,FALSE)"),"#N/A")</f>
        <v>#N/A</v>
      </c>
      <c r="AX399" s="40" t="str">
        <f ca="1">IFERROR(__xludf.DUMMYFUNCTION("VLOOKUP($D596,IMPORTRANGE(""1F5N2lheBqU_ssv2fEg7XSiyl0_Jtf24RQubw3IWp7fc"",""'LC-2 BOM'!C2:AF1000""),AB$1,FALSE)"),"#N/A")</f>
        <v>#N/A</v>
      </c>
      <c r="AY399" s="40" t="str">
        <f ca="1">IFERROR(__xludf.DUMMYFUNCTION("VLOOKUP($D596,IMPORTRANGE(""1F5N2lheBqU_ssv2fEg7XSiyl0_Jtf24RQubw3IWp7fc"",""'LC-2 BOM'!C2:AF1000""),AB$1,FALSE)"),"#N/A")</f>
        <v>#N/A</v>
      </c>
      <c r="AZ399" s="40" t="str">
        <f ca="1">IFERROR(__xludf.DUMMYFUNCTION("VLOOKUP($D596,IMPORTRANGE(""1F5N2lheBqU_ssv2fEg7XSiyl0_Jtf24RQubw3IWp7fc"",""'LC-2 BOM'!C2:AF1000""),AB$1,FALSE)"),"#N/A")</f>
        <v>#N/A</v>
      </c>
      <c r="BA399" s="40" t="str">
        <f ca="1">IFERROR(__xludf.DUMMYFUNCTION("VLOOKUP($D596,IMPORTRANGE(""1F5N2lheBqU_ssv2fEg7XSiyl0_Jtf24RQubw3IWp7fc"",""'LC-2 BOM'!C2:AF1000""),AB$1,FALSE)"),"#N/A")</f>
        <v>#N/A</v>
      </c>
    </row>
    <row r="400" spans="1:53" ht="14.25">
      <c r="A400" s="119" t="str">
        <f>CONCATENATE(VLOOKUP(E400,Systems,2,FALSE),"-",VLOOKUP(F400,Subsystems,2,FALSE),"-",VLOOKUP(G400,Components,2,FALSE),"-",VLOOKUP(R400,Metrics,2,FALSE),"-",B400)</f>
        <v>HVAC-S1-HTR-Ts-476</v>
      </c>
      <c r="B400" s="100">
        <v>476</v>
      </c>
      <c r="C400" s="119" t="s">
        <v>941</v>
      </c>
      <c r="D400" s="104" t="s">
        <v>970</v>
      </c>
      <c r="E400" s="99" t="s">
        <v>431</v>
      </c>
      <c r="F400" s="99" t="s">
        <v>552</v>
      </c>
      <c r="G400" s="99" t="s">
        <v>877</v>
      </c>
      <c r="H400" s="99" t="s">
        <v>147</v>
      </c>
      <c r="I400" s="100" t="str">
        <f>VLOOKUP(L400,InterfaceCards,2,FALSE)</f>
        <v>N5</v>
      </c>
      <c r="J400" s="39" t="str">
        <f>VLOOKUP(I400,'REF - Interface Cards'!$F$2:$G$11,2,FALSE)</f>
        <v>CB6</v>
      </c>
      <c r="K400" s="267">
        <f>VLOOKUP(L400,InterfaceCards,3,FALSE)</f>
        <v>4</v>
      </c>
      <c r="L400" s="99" t="s">
        <v>943</v>
      </c>
      <c r="M400" s="110">
        <v>1</v>
      </c>
      <c r="N400" s="200" t="s">
        <v>91</v>
      </c>
      <c r="O400" s="99" t="s">
        <v>334</v>
      </c>
      <c r="P400" s="99" t="s">
        <v>334</v>
      </c>
      <c r="Q400" s="205"/>
      <c r="R400" s="119" t="s">
        <v>352</v>
      </c>
      <c r="S400" s="119" t="s">
        <v>353</v>
      </c>
      <c r="T400" s="100"/>
      <c r="U400" s="205"/>
      <c r="V400" s="205" t="b">
        <v>0</v>
      </c>
      <c r="W400" s="115" t="str">
        <f>CONCATENATE(L400,":",N400)</f>
        <v>AI10:00</v>
      </c>
      <c r="X400" s="40" t="str">
        <f ca="1">IFERROR(__xludf.DUMMYFUNCTION("VLOOKUP($D475,IMPORTRANGE(""1F5N2lheBqU_ssv2fEg7XSiyl0_Jtf24RQubw3IWp7fc"",""'LC-2 BOM'!C2:AF1000""),X$1,FALSE)"),"04C706")</f>
        <v>04C706</v>
      </c>
      <c r="Y400" s="40" t="str">
        <f ca="1">IFERROR(__xludf.DUMMYFUNCTION("VLOOKUP($D647,IMPORTRANGE(""1F5N2lheBqU_ssv2fEg7XSiyl0_Jtf24RQubw3IWp7fc"",""'LC-2 BOM'!C2:AF900""),Y$1,FALSE)"),"#N/A")</f>
        <v>#N/A</v>
      </c>
      <c r="Z400" s="40" t="str">
        <f ca="1">IFERROR(__xludf.DUMMYFUNCTION("VLOOKUP($D647,IMPORTRANGE(""1F5N2lheBqU_ssv2fEg7XSiyl0_Jtf24RQubw3IWp7fc"",""'LC-2 BOM'!C2:AF900""),Y$1,FALSE)"),"#N/A")</f>
        <v>#N/A</v>
      </c>
      <c r="AA400" s="40" t="str">
        <f ca="1">IFERROR(__xludf.DUMMYFUNCTION("VLOOKUP($D647,IMPORTRANGE(""1F5N2lheBqU_ssv2fEg7XSiyl0_Jtf24RQubw3IWp7fc"",""'LC-2 BOM'!C2:AF900""),Y$1,FALSE)"),"#N/A")</f>
        <v>#N/A</v>
      </c>
      <c r="AB400" s="40" t="str">
        <f ca="1">IFERROR(__xludf.DUMMYFUNCTION("VLOOKUP($D647,IMPORTRANGE(""1F5N2lheBqU_ssv2fEg7XSiyl0_Jtf24RQubw3IWp7fc"",""'LC-2 BOM'!C2:AF1000""),AB$1,FALSE)"),"#N/A")</f>
        <v>#N/A</v>
      </c>
      <c r="AC400" s="40" t="str">
        <f ca="1">IFERROR(__xludf.DUMMYFUNCTION("VLOOKUP($D647,IMPORTRANGE(""1F5N2lheBqU_ssv2fEg7XSiyl0_Jtf24RQubw3IWp7fc"",""'LC-2 BOM'!C2:AF1000""),AB$1,FALSE)"),"#N/A")</f>
        <v>#N/A</v>
      </c>
      <c r="AD400" s="40" t="str">
        <f ca="1">IFERROR(__xludf.DUMMYFUNCTION("VLOOKUP($D647,IMPORTRANGE(""1F5N2lheBqU_ssv2fEg7XSiyl0_Jtf24RQubw3IWp7fc"",""'LC-2 BOM'!C2:AF1000""),AB$1,FALSE)"),"#N/A")</f>
        <v>#N/A</v>
      </c>
      <c r="AE400" s="40" t="str">
        <f ca="1">IFERROR(__xludf.DUMMYFUNCTION("VLOOKUP($D647,IMPORTRANGE(""1F5N2lheBqU_ssv2fEg7XSiyl0_Jtf24RQubw3IWp7fc"",""'LC-2 BOM'!C2:AF1000""),AB$1,FALSE)"),"#N/A")</f>
        <v>#N/A</v>
      </c>
      <c r="AF400" s="40" t="str">
        <f ca="1">IFERROR(__xludf.DUMMYFUNCTION("VLOOKUP($D647,IMPORTRANGE(""1F5N2lheBqU_ssv2fEg7XSiyl0_Jtf24RQubw3IWp7fc"",""'LC-2 BOM'!C2:AF1000""),AB$1,FALSE)"),"#N/A")</f>
        <v>#N/A</v>
      </c>
      <c r="AG400" s="40" t="str">
        <f ca="1">IFERROR(__xludf.DUMMYFUNCTION("VLOOKUP($D647,IMPORTRANGE(""1F5N2lheBqU_ssv2fEg7XSiyl0_Jtf24RQubw3IWp7fc"",""'LC-2 BOM'!C2:AF1000""),AB$1,FALSE)"),"#N/A")</f>
        <v>#N/A</v>
      </c>
      <c r="AH400" s="40" t="str">
        <f ca="1">IFERROR(__xludf.DUMMYFUNCTION("VLOOKUP($D647,IMPORTRANGE(""1F5N2lheBqU_ssv2fEg7XSiyl0_Jtf24RQubw3IWp7fc"",""'LC-2 BOM'!C2:AF1000""),AB$1,FALSE)"),"#N/A")</f>
        <v>#N/A</v>
      </c>
      <c r="AI400" s="40" t="str">
        <f ca="1">IFERROR(__xludf.DUMMYFUNCTION("VLOOKUP($D647,IMPORTRANGE(""1F5N2lheBqU_ssv2fEg7XSiyl0_Jtf24RQubw3IWp7fc"",""'LC-2 BOM'!C2:AF1000""),AB$1,FALSE)"),"#N/A")</f>
        <v>#N/A</v>
      </c>
      <c r="AJ400" s="40" t="str">
        <f ca="1">IFERROR(__xludf.DUMMYFUNCTION("VLOOKUP($D647,IMPORTRANGE(""1F5N2lheBqU_ssv2fEg7XSiyl0_Jtf24RQubw3IWp7fc"",""'LC-2 BOM'!C2:AF1000""),AB$1,FALSE)"),"#N/A")</f>
        <v>#N/A</v>
      </c>
      <c r="AK400" s="40" t="str">
        <f ca="1">IFERROR(__xludf.DUMMYFUNCTION("VLOOKUP($D647,IMPORTRANGE(""1F5N2lheBqU_ssv2fEg7XSiyl0_Jtf24RQubw3IWp7fc"",""'LC-2 BOM'!C2:AF1000""),AB$1,FALSE)"),"#N/A")</f>
        <v>#N/A</v>
      </c>
      <c r="AL400" s="40" t="str">
        <f ca="1">IFERROR(__xludf.DUMMYFUNCTION("VLOOKUP($D647,IMPORTRANGE(""1F5N2lheBqU_ssv2fEg7XSiyl0_Jtf24RQubw3IWp7fc"",""'LC-2 BOM'!C2:AF1000""),AB$1,FALSE)"),"#N/A")</f>
        <v>#N/A</v>
      </c>
      <c r="AM400" s="40" t="str">
        <f ca="1">IFERROR(__xludf.DUMMYFUNCTION("VLOOKUP($D647,IMPORTRANGE(""1F5N2lheBqU_ssv2fEg7XSiyl0_Jtf24RQubw3IWp7fc"",""'LC-2 BOM'!C2:AF1000""),AB$1,FALSE)"),"#N/A")</f>
        <v>#N/A</v>
      </c>
      <c r="AN400" s="40" t="str">
        <f ca="1">IFERROR(__xludf.DUMMYFUNCTION("VLOOKUP($D647,IMPORTRANGE(""1F5N2lheBqU_ssv2fEg7XSiyl0_Jtf24RQubw3IWp7fc"",""'LC-2 BOM'!C2:AF1000""),AB$1,FALSE)"),"#N/A")</f>
        <v>#N/A</v>
      </c>
      <c r="AO400" s="40" t="str">
        <f ca="1">IFERROR(__xludf.DUMMYFUNCTION("VLOOKUP($D647,IMPORTRANGE(""1F5N2lheBqU_ssv2fEg7XSiyl0_Jtf24RQubw3IWp7fc"",""'LC-2 BOM'!C2:AF1000""),AB$1,FALSE)"),"#N/A")</f>
        <v>#N/A</v>
      </c>
      <c r="AP400" s="40" t="str">
        <f ca="1">IFERROR(__xludf.DUMMYFUNCTION("VLOOKUP($D647,IMPORTRANGE(""1F5N2lheBqU_ssv2fEg7XSiyl0_Jtf24RQubw3IWp7fc"",""'LC-2 BOM'!C2:AF1000""),AB$1,FALSE)"),"#N/A")</f>
        <v>#N/A</v>
      </c>
      <c r="AQ400" s="40" t="str">
        <f ca="1">IFERROR(__xludf.DUMMYFUNCTION("VLOOKUP($D647,IMPORTRANGE(""1F5N2lheBqU_ssv2fEg7XSiyl0_Jtf24RQubw3IWp7fc"",""'LC-2 BOM'!C2:AF1000""),AB$1,FALSE)"),"#N/A")</f>
        <v>#N/A</v>
      </c>
      <c r="AR400" s="40" t="str">
        <f ca="1">IFERROR(__xludf.DUMMYFUNCTION("VLOOKUP($D647,IMPORTRANGE(""1F5N2lheBqU_ssv2fEg7XSiyl0_Jtf24RQubw3IWp7fc"",""'LC-2 BOM'!C2:AF1000""),AB$1,FALSE)"),"#N/A")</f>
        <v>#N/A</v>
      </c>
      <c r="AS400" s="40" t="str">
        <f ca="1">IFERROR(__xludf.DUMMYFUNCTION("VLOOKUP($D647,IMPORTRANGE(""1F5N2lheBqU_ssv2fEg7XSiyl0_Jtf24RQubw3IWp7fc"",""'LC-2 BOM'!C2:AF1000""),AB$1,FALSE)"),"#N/A")</f>
        <v>#N/A</v>
      </c>
      <c r="AT400" s="40" t="str">
        <f ca="1">IFERROR(__xludf.DUMMYFUNCTION("VLOOKUP($D647,IMPORTRANGE(""1F5N2lheBqU_ssv2fEg7XSiyl0_Jtf24RQubw3IWp7fc"",""'LC-2 BOM'!C2:AF1000""),AB$1,FALSE)"),"#N/A")</f>
        <v>#N/A</v>
      </c>
      <c r="AU400" s="40" t="str">
        <f ca="1">IFERROR(__xludf.DUMMYFUNCTION("VLOOKUP($D647,IMPORTRANGE(""1F5N2lheBqU_ssv2fEg7XSiyl0_Jtf24RQubw3IWp7fc"",""'LC-2 BOM'!C2:AF1000""),AB$1,FALSE)"),"#N/A")</f>
        <v>#N/A</v>
      </c>
      <c r="AV400" s="40" t="str">
        <f ca="1">IFERROR(__xludf.DUMMYFUNCTION("VLOOKUP($D647,IMPORTRANGE(""1F5N2lheBqU_ssv2fEg7XSiyl0_Jtf24RQubw3IWp7fc"",""'LC-2 BOM'!C2:AF1000""),AB$1,FALSE)"),"#N/A")</f>
        <v>#N/A</v>
      </c>
      <c r="AW400" s="40" t="str">
        <f ca="1">IFERROR(__xludf.DUMMYFUNCTION("VLOOKUP($D647,IMPORTRANGE(""1F5N2lheBqU_ssv2fEg7XSiyl0_Jtf24RQubw3IWp7fc"",""'LC-2 BOM'!C2:AF1000""),AB$1,FALSE)"),"#N/A")</f>
        <v>#N/A</v>
      </c>
      <c r="AX400" s="40" t="str">
        <f ca="1">IFERROR(__xludf.DUMMYFUNCTION("VLOOKUP($D647,IMPORTRANGE(""1F5N2lheBqU_ssv2fEg7XSiyl0_Jtf24RQubw3IWp7fc"",""'LC-2 BOM'!C2:AF1000""),AB$1,FALSE)"),"#N/A")</f>
        <v>#N/A</v>
      </c>
      <c r="AY400" s="40" t="str">
        <f ca="1">IFERROR(__xludf.DUMMYFUNCTION("VLOOKUP($D647,IMPORTRANGE(""1F5N2lheBqU_ssv2fEg7XSiyl0_Jtf24RQubw3IWp7fc"",""'LC-2 BOM'!C2:AF1000""),AB$1,FALSE)"),"#N/A")</f>
        <v>#N/A</v>
      </c>
      <c r="AZ400" s="40" t="str">
        <f ca="1">IFERROR(__xludf.DUMMYFUNCTION("VLOOKUP($D647,IMPORTRANGE(""1F5N2lheBqU_ssv2fEg7XSiyl0_Jtf24RQubw3IWp7fc"",""'LC-2 BOM'!C2:AF1000""),AB$1,FALSE)"),"#N/A")</f>
        <v>#N/A</v>
      </c>
      <c r="BA400" s="40" t="str">
        <f ca="1">IFERROR(__xludf.DUMMYFUNCTION("VLOOKUP($D647,IMPORTRANGE(""1F5N2lheBqU_ssv2fEg7XSiyl0_Jtf24RQubw3IWp7fc"",""'LC-2 BOM'!C2:AF1000""),AB$1,FALSE)"),"#N/A")</f>
        <v>#N/A</v>
      </c>
    </row>
    <row r="401" spans="1:53" ht="14.25">
      <c r="A401" s="119" t="str">
        <f>CONCATENATE(VLOOKUP(E401,Systems,2,FALSE),"-",VLOOKUP(F401,Subsystems,2,FALSE),"-",VLOOKUP(G401,Components,2,FALSE),"-",VLOOKUP(R401,Metrics,2,FALSE),"-",B401)</f>
        <v>HVAC-S1-HTR-Ts-477</v>
      </c>
      <c r="B401" s="100">
        <v>477</v>
      </c>
      <c r="C401" s="119" t="s">
        <v>944</v>
      </c>
      <c r="D401" s="104" t="s">
        <v>971</v>
      </c>
      <c r="E401" s="99" t="s">
        <v>431</v>
      </c>
      <c r="F401" s="99" t="s">
        <v>552</v>
      </c>
      <c r="G401" s="99" t="s">
        <v>877</v>
      </c>
      <c r="H401" s="99" t="s">
        <v>89</v>
      </c>
      <c r="I401" s="100" t="str">
        <f>VLOOKUP(L401,InterfaceCards,2,FALSE)</f>
        <v>N5</v>
      </c>
      <c r="J401" s="39" t="str">
        <f>VLOOKUP(I401,'REF - Interface Cards'!$F$2:$G$11,2,FALSE)</f>
        <v>CB6</v>
      </c>
      <c r="K401" s="267">
        <f>VLOOKUP(L401,InterfaceCards,3,FALSE)</f>
        <v>2</v>
      </c>
      <c r="L401" s="99" t="s">
        <v>891</v>
      </c>
      <c r="M401" s="110">
        <v>16</v>
      </c>
      <c r="N401" s="200">
        <v>13</v>
      </c>
      <c r="O401" s="99" t="s">
        <v>334</v>
      </c>
      <c r="P401" s="99" t="s">
        <v>334</v>
      </c>
      <c r="Q401" s="205"/>
      <c r="R401" s="119" t="s">
        <v>352</v>
      </c>
      <c r="S401" s="119" t="s">
        <v>96</v>
      </c>
      <c r="T401" s="100"/>
      <c r="U401" s="205"/>
      <c r="V401" s="205" t="b">
        <v>0</v>
      </c>
      <c r="W401" s="115" t="str">
        <f>CONCATENATE(L401,":",N401)</f>
        <v>DI5:13</v>
      </c>
      <c r="X401" s="40" t="str">
        <f ca="1">IFERROR(__xludf.DUMMYFUNCTION("VLOOKUP($D475,IMPORTRANGE(""1F5N2lheBqU_ssv2fEg7XSiyl0_Jtf24RQubw3IWp7fc"",""'LC-2 BOM'!C2:AF1000""),X$1,FALSE)"),"04C706")</f>
        <v>04C706</v>
      </c>
      <c r="Y401" s="40" t="str">
        <f ca="1">IFERROR(__xludf.DUMMYFUNCTION("VLOOKUP($D622,IMPORTRANGE(""1zGeY54V42y3h6ga3LEauokEcjIAfHuNXKCYKLfLWtMI"",""'LC-2 BOM'!C2:AF900""),Y$1,FALSE)"),"#N/A")</f>
        <v>#N/A</v>
      </c>
      <c r="Z401" s="40" t="str">
        <f ca="1">IFERROR(__xludf.DUMMYFUNCTION("VLOOKUP($D622,IMPORTRANGE(""1zGeY54V42y3h6ga3LEauokEcjIAfHuNXKCYKLfLWtMI"",""'LC-2 BOM'!C2:AF900""),Y$1,FALSE)"),"#N/A")</f>
        <v>#N/A</v>
      </c>
      <c r="AA401" s="40" t="str">
        <f ca="1">IFERROR(__xludf.DUMMYFUNCTION("VLOOKUP($D622,IMPORTRANGE(""1zGeY54V42y3h6ga3LEauokEcjIAfHuNXKCYKLfLWtMI"",""'LC-2 BOM'!C2:AF900""),Y$1,FALSE)"),"#N/A")</f>
        <v>#N/A</v>
      </c>
      <c r="AB401" s="40" t="str">
        <f ca="1">IFERROR(__xludf.DUMMYFUNCTION("VLOOKUP($D622,IMPORTRANGE(""1F5N2lheBqU_ssv2fEg7XSiyl0_Jtf24RQubw3IWp7fc"",""'LC-2 BOM'!C2:AF1000""),AB$1,FALSE)"),"#N/A")</f>
        <v>#N/A</v>
      </c>
      <c r="AC401" s="40" t="str">
        <f ca="1">IFERROR(__xludf.DUMMYFUNCTION("VLOOKUP($D622,IMPORTRANGE(""1F5N2lheBqU_ssv2fEg7XSiyl0_Jtf24RQubw3IWp7fc"",""'LC-2 BOM'!C2:AF1000""),AB$1,FALSE)"),"#N/A")</f>
        <v>#N/A</v>
      </c>
      <c r="AD401" s="40" t="str">
        <f ca="1">IFERROR(__xludf.DUMMYFUNCTION("VLOOKUP($D622,IMPORTRANGE(""1F5N2lheBqU_ssv2fEg7XSiyl0_Jtf24RQubw3IWp7fc"",""'LC-2 BOM'!C2:AF1000""),AB$1,FALSE)"),"#N/A")</f>
        <v>#N/A</v>
      </c>
      <c r="AE401" s="40" t="str">
        <f ca="1">IFERROR(__xludf.DUMMYFUNCTION("VLOOKUP($D622,IMPORTRANGE(""1F5N2lheBqU_ssv2fEg7XSiyl0_Jtf24RQubw3IWp7fc"",""'LC-2 BOM'!C2:AF1000""),AB$1,FALSE)"),"#N/A")</f>
        <v>#N/A</v>
      </c>
      <c r="AF401" s="40" t="str">
        <f ca="1">IFERROR(__xludf.DUMMYFUNCTION("VLOOKUP($D622,IMPORTRANGE(""1F5N2lheBqU_ssv2fEg7XSiyl0_Jtf24RQubw3IWp7fc"",""'LC-2 BOM'!C2:AF1000""),AB$1,FALSE)"),"#N/A")</f>
        <v>#N/A</v>
      </c>
      <c r="AG401" s="40" t="str">
        <f ca="1">IFERROR(__xludf.DUMMYFUNCTION("VLOOKUP($D622,IMPORTRANGE(""1F5N2lheBqU_ssv2fEg7XSiyl0_Jtf24RQubw3IWp7fc"",""'LC-2 BOM'!C2:AF1000""),AB$1,FALSE)"),"#N/A")</f>
        <v>#N/A</v>
      </c>
      <c r="AH401" s="40" t="str">
        <f ca="1">IFERROR(__xludf.DUMMYFUNCTION("VLOOKUP($D622,IMPORTRANGE(""1F5N2lheBqU_ssv2fEg7XSiyl0_Jtf24RQubw3IWp7fc"",""'LC-2 BOM'!C2:AF1000""),AB$1,FALSE)"),"#N/A")</f>
        <v>#N/A</v>
      </c>
      <c r="AI401" s="40" t="str">
        <f ca="1">IFERROR(__xludf.DUMMYFUNCTION("VLOOKUP($D622,IMPORTRANGE(""1F5N2lheBqU_ssv2fEg7XSiyl0_Jtf24RQubw3IWp7fc"",""'LC-2 BOM'!C2:AF1000""),AB$1,FALSE)"),"#N/A")</f>
        <v>#N/A</v>
      </c>
      <c r="AJ401" s="40" t="str">
        <f ca="1">IFERROR(__xludf.DUMMYFUNCTION("VLOOKUP($D622,IMPORTRANGE(""1F5N2lheBqU_ssv2fEg7XSiyl0_Jtf24RQubw3IWp7fc"",""'LC-2 BOM'!C2:AF1000""),AB$1,FALSE)"),"#N/A")</f>
        <v>#N/A</v>
      </c>
      <c r="AK401" s="40" t="str">
        <f ca="1">IFERROR(__xludf.DUMMYFUNCTION("VLOOKUP($D622,IMPORTRANGE(""1F5N2lheBqU_ssv2fEg7XSiyl0_Jtf24RQubw3IWp7fc"",""'LC-2 BOM'!C2:AF1000""),AB$1,FALSE)"),"#N/A")</f>
        <v>#N/A</v>
      </c>
      <c r="AL401" s="40" t="str">
        <f ca="1">IFERROR(__xludf.DUMMYFUNCTION("VLOOKUP($D622,IMPORTRANGE(""1F5N2lheBqU_ssv2fEg7XSiyl0_Jtf24RQubw3IWp7fc"",""'LC-2 BOM'!C2:AF1000""),AB$1,FALSE)"),"#N/A")</f>
        <v>#N/A</v>
      </c>
      <c r="AM401" s="40" t="str">
        <f ca="1">IFERROR(__xludf.DUMMYFUNCTION("VLOOKUP($D622,IMPORTRANGE(""1F5N2lheBqU_ssv2fEg7XSiyl0_Jtf24RQubw3IWp7fc"",""'LC-2 BOM'!C2:AF1000""),AB$1,FALSE)"),"#N/A")</f>
        <v>#N/A</v>
      </c>
      <c r="AN401" s="40" t="str">
        <f ca="1">IFERROR(__xludf.DUMMYFUNCTION("VLOOKUP($D622,IMPORTRANGE(""1F5N2lheBqU_ssv2fEg7XSiyl0_Jtf24RQubw3IWp7fc"",""'LC-2 BOM'!C2:AF1000""),AB$1,FALSE)"),"#N/A")</f>
        <v>#N/A</v>
      </c>
      <c r="AO401" s="40" t="str">
        <f ca="1">IFERROR(__xludf.DUMMYFUNCTION("VLOOKUP($D622,IMPORTRANGE(""1F5N2lheBqU_ssv2fEg7XSiyl0_Jtf24RQubw3IWp7fc"",""'LC-2 BOM'!C2:AF1000""),AB$1,FALSE)"),"#N/A")</f>
        <v>#N/A</v>
      </c>
      <c r="AP401" s="40" t="str">
        <f ca="1">IFERROR(__xludf.DUMMYFUNCTION("VLOOKUP($D622,IMPORTRANGE(""1F5N2lheBqU_ssv2fEg7XSiyl0_Jtf24RQubw3IWp7fc"",""'LC-2 BOM'!C2:AF1000""),AB$1,FALSE)"),"#N/A")</f>
        <v>#N/A</v>
      </c>
      <c r="AQ401" s="40" t="str">
        <f ca="1">IFERROR(__xludf.DUMMYFUNCTION("VLOOKUP($D622,IMPORTRANGE(""1F5N2lheBqU_ssv2fEg7XSiyl0_Jtf24RQubw3IWp7fc"",""'LC-2 BOM'!C2:AF1000""),AB$1,FALSE)"),"#N/A")</f>
        <v>#N/A</v>
      </c>
      <c r="AR401" s="40" t="str">
        <f ca="1">IFERROR(__xludf.DUMMYFUNCTION("VLOOKUP($D622,IMPORTRANGE(""1F5N2lheBqU_ssv2fEg7XSiyl0_Jtf24RQubw3IWp7fc"",""'LC-2 BOM'!C2:AF1000""),AB$1,FALSE)"),"#N/A")</f>
        <v>#N/A</v>
      </c>
      <c r="AS401" s="40" t="str">
        <f ca="1">IFERROR(__xludf.DUMMYFUNCTION("VLOOKUP($D622,IMPORTRANGE(""1F5N2lheBqU_ssv2fEg7XSiyl0_Jtf24RQubw3IWp7fc"",""'LC-2 BOM'!C2:AF1000""),AB$1,FALSE)"),"#N/A")</f>
        <v>#N/A</v>
      </c>
      <c r="AT401" s="40" t="str">
        <f ca="1">IFERROR(__xludf.DUMMYFUNCTION("VLOOKUP($D622,IMPORTRANGE(""1F5N2lheBqU_ssv2fEg7XSiyl0_Jtf24RQubw3IWp7fc"",""'LC-2 BOM'!C2:AF1000""),AB$1,FALSE)"),"#N/A")</f>
        <v>#N/A</v>
      </c>
      <c r="AU401" s="40" t="str">
        <f ca="1">IFERROR(__xludf.DUMMYFUNCTION("VLOOKUP($D622,IMPORTRANGE(""1F5N2lheBqU_ssv2fEg7XSiyl0_Jtf24RQubw3IWp7fc"",""'LC-2 BOM'!C2:AF1000""),AB$1,FALSE)"),"#N/A")</f>
        <v>#N/A</v>
      </c>
      <c r="AV401" s="40" t="str">
        <f ca="1">IFERROR(__xludf.DUMMYFUNCTION("VLOOKUP($D622,IMPORTRANGE(""1F5N2lheBqU_ssv2fEg7XSiyl0_Jtf24RQubw3IWp7fc"",""'LC-2 BOM'!C2:AF1000""),AB$1,FALSE)"),"#N/A")</f>
        <v>#N/A</v>
      </c>
      <c r="AW401" s="40" t="str">
        <f ca="1">IFERROR(__xludf.DUMMYFUNCTION("VLOOKUP($D622,IMPORTRANGE(""1F5N2lheBqU_ssv2fEg7XSiyl0_Jtf24RQubw3IWp7fc"",""'LC-2 BOM'!C2:AF1000""),AB$1,FALSE)"),"#N/A")</f>
        <v>#N/A</v>
      </c>
      <c r="AX401" s="40" t="str">
        <f ca="1">IFERROR(__xludf.DUMMYFUNCTION("VLOOKUP($D622,IMPORTRANGE(""1F5N2lheBqU_ssv2fEg7XSiyl0_Jtf24RQubw3IWp7fc"",""'LC-2 BOM'!C2:AF1000""),AB$1,FALSE)"),"#N/A")</f>
        <v>#N/A</v>
      </c>
      <c r="AY401" s="40" t="str">
        <f ca="1">IFERROR(__xludf.DUMMYFUNCTION("VLOOKUP($D622,IMPORTRANGE(""1F5N2lheBqU_ssv2fEg7XSiyl0_Jtf24RQubw3IWp7fc"",""'LC-2 BOM'!C2:AF1000""),AB$1,FALSE)"),"#N/A")</f>
        <v>#N/A</v>
      </c>
      <c r="AZ401" s="40" t="str">
        <f ca="1">IFERROR(__xludf.DUMMYFUNCTION("VLOOKUP($D622,IMPORTRANGE(""1F5N2lheBqU_ssv2fEg7XSiyl0_Jtf24RQubw3IWp7fc"",""'LC-2 BOM'!C2:AF1000""),AB$1,FALSE)"),"#N/A")</f>
        <v>#N/A</v>
      </c>
      <c r="BA401" s="40" t="str">
        <f ca="1">IFERROR(__xludf.DUMMYFUNCTION("VLOOKUP($D622,IMPORTRANGE(""1F5N2lheBqU_ssv2fEg7XSiyl0_Jtf24RQubw3IWp7fc"",""'LC-2 BOM'!C2:AF1000""),AB$1,FALSE)"),"#N/A")</f>
        <v>#N/A</v>
      </c>
    </row>
    <row r="402" spans="1:53" ht="14.25">
      <c r="A402" s="119" t="str">
        <f>CONCATENATE(VLOOKUP(E402,Systems,2,FALSE),"-",VLOOKUP(F402,Subsystems,2,FALSE),"-",VLOOKUP(G402,Components,2,FALSE),"-",VLOOKUP(R402,Metrics,2,FALSE),"-",B402)</f>
        <v>HVBH-CD-AMP-CD-72</v>
      </c>
      <c r="B402" s="100">
        <v>72</v>
      </c>
      <c r="C402" s="99" t="s">
        <v>972</v>
      </c>
      <c r="D402" s="119" t="str">
        <f>A402</f>
        <v>HVBH-CD-AMP-CD-72</v>
      </c>
      <c r="E402" s="99" t="s">
        <v>973</v>
      </c>
      <c r="F402" s="99" t="s">
        <v>888</v>
      </c>
      <c r="G402" s="99" t="s">
        <v>974</v>
      </c>
      <c r="H402" s="99" t="s">
        <v>147</v>
      </c>
      <c r="I402" s="100" t="str">
        <f>VLOOKUP(L402,InterfaceCards,2,FALSE)</f>
        <v>N6</v>
      </c>
      <c r="J402" s="39" t="str">
        <f>VLOOKUP(I402,'REF - Interface Cards'!$F$2:$G$11,2,FALSE)</f>
        <v>CB9</v>
      </c>
      <c r="K402" s="267">
        <f>VLOOKUP(L402,InterfaceCards,3,FALSE)</f>
        <v>4</v>
      </c>
      <c r="L402" s="99" t="s">
        <v>975</v>
      </c>
      <c r="M402" s="99">
        <v>1</v>
      </c>
      <c r="N402" s="96" t="s">
        <v>91</v>
      </c>
      <c r="O402" s="99" t="s">
        <v>313</v>
      </c>
      <c r="P402" s="99" t="s">
        <v>313</v>
      </c>
      <c r="Q402" s="99" t="s">
        <v>924</v>
      </c>
      <c r="R402" s="119" t="s">
        <v>888</v>
      </c>
      <c r="S402" s="119" t="s">
        <v>976</v>
      </c>
      <c r="T402" s="100"/>
      <c r="U402" s="205"/>
      <c r="V402" s="205" t="b">
        <v>0</v>
      </c>
      <c r="W402" s="115" t="str">
        <f>CONCATENATE(L402,":",N402)</f>
        <v>AI13:00</v>
      </c>
      <c r="X402" s="40" t="str">
        <f ca="1">IFERROR(__xludf.DUMMYFUNCTION("VLOOKUP($D475,IMPORTRANGE(""1F5N2lheBqU_ssv2fEg7XSiyl0_Jtf24RQubw3IWp7fc"",""'LC-2 BOM'!C2:AF1000""),X$1,FALSE)"),"04C706")</f>
        <v>04C706</v>
      </c>
      <c r="Y402" s="40" t="str">
        <f ca="1">IFERROR(__xludf.DUMMYFUNCTION("VLOOKUP($D694,IMPORTRANGE(""1F5N2lheBqU_ssv2fEg7XSiyl0_Jtf24RQubw3IWp7fc"",""'LC-2 BOM'!C2:AF900""),Y$1,FALSE)"),"#N/A")</f>
        <v>#N/A</v>
      </c>
      <c r="Z402" s="40" t="str">
        <f ca="1">IFERROR(__xludf.DUMMYFUNCTION("VLOOKUP($D694,IMPORTRANGE(""1F5N2lheBqU_ssv2fEg7XSiyl0_Jtf24RQubw3IWp7fc"",""'LC-2 BOM'!C2:AF900""),Y$1,FALSE)"),"#N/A")</f>
        <v>#N/A</v>
      </c>
      <c r="AA402" s="40" t="str">
        <f ca="1">IFERROR(__xludf.DUMMYFUNCTION("VLOOKUP($D694,IMPORTRANGE(""1F5N2lheBqU_ssv2fEg7XSiyl0_Jtf24RQubw3IWp7fc"",""'LC-2 BOM'!C2:AF900""),Y$1,FALSE)"),"#N/A")</f>
        <v>#N/A</v>
      </c>
      <c r="AB402" s="40" t="str">
        <f ca="1">IFERROR(__xludf.DUMMYFUNCTION("VLOOKUP($D694,IMPORTRANGE(""1F5N2lheBqU_ssv2fEg7XSiyl0_Jtf24RQubw3IWp7fc"",""'LC-2 BOM'!C2:AF1000""),AB$1,FALSE)"),"#N/A")</f>
        <v>#N/A</v>
      </c>
      <c r="AC402" s="40" t="str">
        <f ca="1">IFERROR(__xludf.DUMMYFUNCTION("VLOOKUP($D694,IMPORTRANGE(""1F5N2lheBqU_ssv2fEg7XSiyl0_Jtf24RQubw3IWp7fc"",""'LC-2 BOM'!C2:AF1000""),AB$1,FALSE)"),"#N/A")</f>
        <v>#N/A</v>
      </c>
      <c r="AD402" s="40" t="str">
        <f ca="1">IFERROR(__xludf.DUMMYFUNCTION("VLOOKUP($D694,IMPORTRANGE(""1F5N2lheBqU_ssv2fEg7XSiyl0_Jtf24RQubw3IWp7fc"",""'LC-2 BOM'!C2:AF1000""),AB$1,FALSE)"),"#N/A")</f>
        <v>#N/A</v>
      </c>
      <c r="AE402" s="40" t="str">
        <f ca="1">IFERROR(__xludf.DUMMYFUNCTION("VLOOKUP($D694,IMPORTRANGE(""1F5N2lheBqU_ssv2fEg7XSiyl0_Jtf24RQubw3IWp7fc"",""'LC-2 BOM'!C2:AF1000""),AB$1,FALSE)"),"#N/A")</f>
        <v>#N/A</v>
      </c>
      <c r="AF402" s="40" t="str">
        <f ca="1">IFERROR(__xludf.DUMMYFUNCTION("VLOOKUP($D694,IMPORTRANGE(""1F5N2lheBqU_ssv2fEg7XSiyl0_Jtf24RQubw3IWp7fc"",""'LC-2 BOM'!C2:AF1000""),AB$1,FALSE)"),"#N/A")</f>
        <v>#N/A</v>
      </c>
      <c r="AG402" s="40" t="str">
        <f ca="1">IFERROR(__xludf.DUMMYFUNCTION("VLOOKUP($D694,IMPORTRANGE(""1F5N2lheBqU_ssv2fEg7XSiyl0_Jtf24RQubw3IWp7fc"",""'LC-2 BOM'!C2:AF1000""),AB$1,FALSE)"),"#N/A")</f>
        <v>#N/A</v>
      </c>
      <c r="AH402" s="40" t="str">
        <f ca="1">IFERROR(__xludf.DUMMYFUNCTION("VLOOKUP($D694,IMPORTRANGE(""1F5N2lheBqU_ssv2fEg7XSiyl0_Jtf24RQubw3IWp7fc"",""'LC-2 BOM'!C2:AF1000""),AB$1,FALSE)"),"#N/A")</f>
        <v>#N/A</v>
      </c>
      <c r="AI402" s="40" t="str">
        <f ca="1">IFERROR(__xludf.DUMMYFUNCTION("VLOOKUP($D694,IMPORTRANGE(""1F5N2lheBqU_ssv2fEg7XSiyl0_Jtf24RQubw3IWp7fc"",""'LC-2 BOM'!C2:AF1000""),AB$1,FALSE)"),"#N/A")</f>
        <v>#N/A</v>
      </c>
      <c r="AJ402" s="40" t="str">
        <f ca="1">IFERROR(__xludf.DUMMYFUNCTION("VLOOKUP($D694,IMPORTRANGE(""1F5N2lheBqU_ssv2fEg7XSiyl0_Jtf24RQubw3IWp7fc"",""'LC-2 BOM'!C2:AF1000""),AB$1,FALSE)"),"#N/A")</f>
        <v>#N/A</v>
      </c>
      <c r="AK402" s="40" t="str">
        <f ca="1">IFERROR(__xludf.DUMMYFUNCTION("VLOOKUP($D694,IMPORTRANGE(""1F5N2lheBqU_ssv2fEg7XSiyl0_Jtf24RQubw3IWp7fc"",""'LC-2 BOM'!C2:AF1000""),AB$1,FALSE)"),"#N/A")</f>
        <v>#N/A</v>
      </c>
      <c r="AL402" s="40" t="str">
        <f ca="1">IFERROR(__xludf.DUMMYFUNCTION("VLOOKUP($D694,IMPORTRANGE(""1F5N2lheBqU_ssv2fEg7XSiyl0_Jtf24RQubw3IWp7fc"",""'LC-2 BOM'!C2:AF1000""),AB$1,FALSE)"),"#N/A")</f>
        <v>#N/A</v>
      </c>
      <c r="AM402" s="40" t="str">
        <f ca="1">IFERROR(__xludf.DUMMYFUNCTION("VLOOKUP($D694,IMPORTRANGE(""1F5N2lheBqU_ssv2fEg7XSiyl0_Jtf24RQubw3IWp7fc"",""'LC-2 BOM'!C2:AF1000""),AB$1,FALSE)"),"#N/A")</f>
        <v>#N/A</v>
      </c>
      <c r="AN402" s="40" t="str">
        <f ca="1">IFERROR(__xludf.DUMMYFUNCTION("VLOOKUP($D694,IMPORTRANGE(""1F5N2lheBqU_ssv2fEg7XSiyl0_Jtf24RQubw3IWp7fc"",""'LC-2 BOM'!C2:AF1000""),AB$1,FALSE)"),"#N/A")</f>
        <v>#N/A</v>
      </c>
      <c r="AO402" s="40" t="str">
        <f ca="1">IFERROR(__xludf.DUMMYFUNCTION("VLOOKUP($D694,IMPORTRANGE(""1F5N2lheBqU_ssv2fEg7XSiyl0_Jtf24RQubw3IWp7fc"",""'LC-2 BOM'!C2:AF1000""),AB$1,FALSE)"),"#N/A")</f>
        <v>#N/A</v>
      </c>
      <c r="AP402" s="40" t="str">
        <f ca="1">IFERROR(__xludf.DUMMYFUNCTION("VLOOKUP($D694,IMPORTRANGE(""1F5N2lheBqU_ssv2fEg7XSiyl0_Jtf24RQubw3IWp7fc"",""'LC-2 BOM'!C2:AF1000""),AB$1,FALSE)"),"#N/A")</f>
        <v>#N/A</v>
      </c>
      <c r="AQ402" s="40" t="str">
        <f ca="1">IFERROR(__xludf.DUMMYFUNCTION("VLOOKUP($D694,IMPORTRANGE(""1F5N2lheBqU_ssv2fEg7XSiyl0_Jtf24RQubw3IWp7fc"",""'LC-2 BOM'!C2:AF1000""),AB$1,FALSE)"),"#N/A")</f>
        <v>#N/A</v>
      </c>
      <c r="AR402" s="40" t="str">
        <f ca="1">IFERROR(__xludf.DUMMYFUNCTION("VLOOKUP($D694,IMPORTRANGE(""1F5N2lheBqU_ssv2fEg7XSiyl0_Jtf24RQubw3IWp7fc"",""'LC-2 BOM'!C2:AF1000""),AB$1,FALSE)"),"#N/A")</f>
        <v>#N/A</v>
      </c>
      <c r="AS402" s="40" t="str">
        <f ca="1">IFERROR(__xludf.DUMMYFUNCTION("VLOOKUP($D694,IMPORTRANGE(""1F5N2lheBqU_ssv2fEg7XSiyl0_Jtf24RQubw3IWp7fc"",""'LC-2 BOM'!C2:AF1000""),AB$1,FALSE)"),"#N/A")</f>
        <v>#N/A</v>
      </c>
      <c r="AT402" s="40" t="str">
        <f ca="1">IFERROR(__xludf.DUMMYFUNCTION("VLOOKUP($D694,IMPORTRANGE(""1F5N2lheBqU_ssv2fEg7XSiyl0_Jtf24RQubw3IWp7fc"",""'LC-2 BOM'!C2:AF1000""),AB$1,FALSE)"),"#N/A")</f>
        <v>#N/A</v>
      </c>
      <c r="AU402" s="40" t="str">
        <f ca="1">IFERROR(__xludf.DUMMYFUNCTION("VLOOKUP($D694,IMPORTRANGE(""1F5N2lheBqU_ssv2fEg7XSiyl0_Jtf24RQubw3IWp7fc"",""'LC-2 BOM'!C2:AF1000""),AB$1,FALSE)"),"#N/A")</f>
        <v>#N/A</v>
      </c>
      <c r="AV402" s="40" t="str">
        <f ca="1">IFERROR(__xludf.DUMMYFUNCTION("VLOOKUP($D694,IMPORTRANGE(""1F5N2lheBqU_ssv2fEg7XSiyl0_Jtf24RQubw3IWp7fc"",""'LC-2 BOM'!C2:AF1000""),AB$1,FALSE)"),"#N/A")</f>
        <v>#N/A</v>
      </c>
      <c r="AW402" s="40" t="str">
        <f ca="1">IFERROR(__xludf.DUMMYFUNCTION("VLOOKUP($D694,IMPORTRANGE(""1F5N2lheBqU_ssv2fEg7XSiyl0_Jtf24RQubw3IWp7fc"",""'LC-2 BOM'!C2:AF1000""),AB$1,FALSE)"),"#N/A")</f>
        <v>#N/A</v>
      </c>
      <c r="AX402" s="40" t="str">
        <f ca="1">IFERROR(__xludf.DUMMYFUNCTION("VLOOKUP($D694,IMPORTRANGE(""1F5N2lheBqU_ssv2fEg7XSiyl0_Jtf24RQubw3IWp7fc"",""'LC-2 BOM'!C2:AF1000""),AB$1,FALSE)"),"#N/A")</f>
        <v>#N/A</v>
      </c>
      <c r="AY402" s="40" t="str">
        <f ca="1">IFERROR(__xludf.DUMMYFUNCTION("VLOOKUP($D694,IMPORTRANGE(""1F5N2lheBqU_ssv2fEg7XSiyl0_Jtf24RQubw3IWp7fc"",""'LC-2 BOM'!C2:AF1000""),AB$1,FALSE)"),"#N/A")</f>
        <v>#N/A</v>
      </c>
      <c r="AZ402" s="40" t="str">
        <f ca="1">IFERROR(__xludf.DUMMYFUNCTION("VLOOKUP($D694,IMPORTRANGE(""1F5N2lheBqU_ssv2fEg7XSiyl0_Jtf24RQubw3IWp7fc"",""'LC-2 BOM'!C2:AF1000""),AB$1,FALSE)"),"#N/A")</f>
        <v>#N/A</v>
      </c>
      <c r="BA402" s="40" t="str">
        <f ca="1">IFERROR(__xludf.DUMMYFUNCTION("VLOOKUP($D694,IMPORTRANGE(""1F5N2lheBqU_ssv2fEg7XSiyl0_Jtf24RQubw3IWp7fc"",""'LC-2 BOM'!C2:AF1000""),AB$1,FALSE)"),"#N/A")</f>
        <v>#N/A</v>
      </c>
    </row>
    <row r="403" spans="1:53" ht="14.25">
      <c r="A403" s="119" t="str">
        <f>CONCATENATE(VLOOKUP(E403,Systems,2,FALSE),"-",VLOOKUP(F403,Subsystems,2,FALSE),"-",VLOOKUP(G403,Components,2,FALSE),"-",VLOOKUP(R403,Metrics,2,FALSE),"-",B403)</f>
        <v>HVBH-CD-AMP-CD-73</v>
      </c>
      <c r="B403" s="100">
        <v>73</v>
      </c>
      <c r="C403" s="99" t="s">
        <v>977</v>
      </c>
      <c r="D403" s="119" t="str">
        <f>A403</f>
        <v>HVBH-CD-AMP-CD-73</v>
      </c>
      <c r="E403" s="99" t="s">
        <v>973</v>
      </c>
      <c r="F403" s="99" t="s">
        <v>888</v>
      </c>
      <c r="G403" s="99" t="s">
        <v>974</v>
      </c>
      <c r="H403" s="99" t="s">
        <v>147</v>
      </c>
      <c r="I403" s="100" t="str">
        <f>VLOOKUP(L403,InterfaceCards,2,FALSE)</f>
        <v>N6</v>
      </c>
      <c r="J403" s="39" t="str">
        <f>VLOOKUP(I403,'REF - Interface Cards'!$F$2:$G$11,2,FALSE)</f>
        <v>CB9</v>
      </c>
      <c r="K403" s="267">
        <f>VLOOKUP(L403,InterfaceCards,3,FALSE)</f>
        <v>4</v>
      </c>
      <c r="L403" s="99" t="s">
        <v>975</v>
      </c>
      <c r="M403" s="99">
        <v>2</v>
      </c>
      <c r="N403" s="96" t="s">
        <v>104</v>
      </c>
      <c r="O403" s="99" t="s">
        <v>313</v>
      </c>
      <c r="P403" s="99" t="s">
        <v>313</v>
      </c>
      <c r="Q403" s="99" t="s">
        <v>924</v>
      </c>
      <c r="R403" s="119" t="s">
        <v>888</v>
      </c>
      <c r="S403" s="119" t="s">
        <v>976</v>
      </c>
      <c r="T403" s="100"/>
      <c r="U403" s="205"/>
      <c r="V403" s="205" t="b">
        <v>0</v>
      </c>
      <c r="W403" s="115" t="str">
        <f>CONCATENATE(L403,":",N403)</f>
        <v>AI13:01</v>
      </c>
      <c r="X403" s="40" t="str">
        <f ca="1">IFERROR(__xludf.DUMMYFUNCTION("VLOOKUP($D475,IMPORTRANGE(""1F5N2lheBqU_ssv2fEg7XSiyl0_Jtf24RQubw3IWp7fc"",""'LC-2 BOM'!C2:AF1000""),X$1,FALSE)"),"04C706")</f>
        <v>04C706</v>
      </c>
      <c r="Y403" s="40" t="str">
        <f ca="1">IFERROR(__xludf.DUMMYFUNCTION("VLOOKUP($D695,IMPORTRANGE(""1zGeY54V42y3h6ga3LEauokEcjIAfHuNXKCYKLfLWtMI"",""'LC-2 BOM'!C2:AF900""),Y$1,FALSE)"),"#N/A")</f>
        <v>#N/A</v>
      </c>
      <c r="Z403" s="40" t="str">
        <f ca="1">IFERROR(__xludf.DUMMYFUNCTION("VLOOKUP($D695,IMPORTRANGE(""1zGeY54V42y3h6ga3LEauokEcjIAfHuNXKCYKLfLWtMI"",""'LC-2 BOM'!C2:AF900""),Y$1,FALSE)"),"#N/A")</f>
        <v>#N/A</v>
      </c>
      <c r="AA403" s="40" t="str">
        <f ca="1">IFERROR(__xludf.DUMMYFUNCTION("VLOOKUP($D695,IMPORTRANGE(""1zGeY54V42y3h6ga3LEauokEcjIAfHuNXKCYKLfLWtMI"",""'LC-2 BOM'!C2:AF900""),Y$1,FALSE)"),"#N/A")</f>
        <v>#N/A</v>
      </c>
      <c r="AB403" s="40" t="str">
        <f ca="1">IFERROR(__xludf.DUMMYFUNCTION("VLOOKUP($D695,IMPORTRANGE(""1F5N2lheBqU_ssv2fEg7XSiyl0_Jtf24RQubw3IWp7fc"",""'LC-2 BOM'!C2:AF1000""),AB$1,FALSE)"),"#N/A")</f>
        <v>#N/A</v>
      </c>
      <c r="AC403" s="40" t="str">
        <f ca="1">IFERROR(__xludf.DUMMYFUNCTION("VLOOKUP($D695,IMPORTRANGE(""1F5N2lheBqU_ssv2fEg7XSiyl0_Jtf24RQubw3IWp7fc"",""'LC-2 BOM'!C2:AF1000""),AB$1,FALSE)"),"#N/A")</f>
        <v>#N/A</v>
      </c>
      <c r="AD403" s="40" t="str">
        <f ca="1">IFERROR(__xludf.DUMMYFUNCTION("VLOOKUP($D695,IMPORTRANGE(""1F5N2lheBqU_ssv2fEg7XSiyl0_Jtf24RQubw3IWp7fc"",""'LC-2 BOM'!C2:AF1000""),AB$1,FALSE)"),"#N/A")</f>
        <v>#N/A</v>
      </c>
      <c r="AE403" s="40" t="str">
        <f ca="1">IFERROR(__xludf.DUMMYFUNCTION("VLOOKUP($D695,IMPORTRANGE(""1F5N2lheBqU_ssv2fEg7XSiyl0_Jtf24RQubw3IWp7fc"",""'LC-2 BOM'!C2:AF1000""),AB$1,FALSE)"),"#N/A")</f>
        <v>#N/A</v>
      </c>
      <c r="AF403" s="40" t="str">
        <f ca="1">IFERROR(__xludf.DUMMYFUNCTION("VLOOKUP($D695,IMPORTRANGE(""1F5N2lheBqU_ssv2fEg7XSiyl0_Jtf24RQubw3IWp7fc"",""'LC-2 BOM'!C2:AF1000""),AB$1,FALSE)"),"#N/A")</f>
        <v>#N/A</v>
      </c>
      <c r="AG403" s="40" t="str">
        <f ca="1">IFERROR(__xludf.DUMMYFUNCTION("VLOOKUP($D695,IMPORTRANGE(""1F5N2lheBqU_ssv2fEg7XSiyl0_Jtf24RQubw3IWp7fc"",""'LC-2 BOM'!C2:AF1000""),AB$1,FALSE)"),"#N/A")</f>
        <v>#N/A</v>
      </c>
      <c r="AH403" s="40" t="str">
        <f ca="1">IFERROR(__xludf.DUMMYFUNCTION("VLOOKUP($D695,IMPORTRANGE(""1F5N2lheBqU_ssv2fEg7XSiyl0_Jtf24RQubw3IWp7fc"",""'LC-2 BOM'!C2:AF1000""),AB$1,FALSE)"),"#N/A")</f>
        <v>#N/A</v>
      </c>
      <c r="AI403" s="40" t="str">
        <f ca="1">IFERROR(__xludf.DUMMYFUNCTION("VLOOKUP($D695,IMPORTRANGE(""1F5N2lheBqU_ssv2fEg7XSiyl0_Jtf24RQubw3IWp7fc"",""'LC-2 BOM'!C2:AF1000""),AB$1,FALSE)"),"#N/A")</f>
        <v>#N/A</v>
      </c>
      <c r="AJ403" s="40" t="str">
        <f ca="1">IFERROR(__xludf.DUMMYFUNCTION("VLOOKUP($D695,IMPORTRANGE(""1F5N2lheBqU_ssv2fEg7XSiyl0_Jtf24RQubw3IWp7fc"",""'LC-2 BOM'!C2:AF1000""),AB$1,FALSE)"),"#N/A")</f>
        <v>#N/A</v>
      </c>
      <c r="AK403" s="40" t="str">
        <f ca="1">IFERROR(__xludf.DUMMYFUNCTION("VLOOKUP($D695,IMPORTRANGE(""1F5N2lheBqU_ssv2fEg7XSiyl0_Jtf24RQubw3IWp7fc"",""'LC-2 BOM'!C2:AF1000""),AB$1,FALSE)"),"#N/A")</f>
        <v>#N/A</v>
      </c>
      <c r="AL403" s="40" t="str">
        <f ca="1">IFERROR(__xludf.DUMMYFUNCTION("VLOOKUP($D695,IMPORTRANGE(""1F5N2lheBqU_ssv2fEg7XSiyl0_Jtf24RQubw3IWp7fc"",""'LC-2 BOM'!C2:AF1000""),AB$1,FALSE)"),"#N/A")</f>
        <v>#N/A</v>
      </c>
      <c r="AM403" s="40" t="str">
        <f ca="1">IFERROR(__xludf.DUMMYFUNCTION("VLOOKUP($D695,IMPORTRANGE(""1F5N2lheBqU_ssv2fEg7XSiyl0_Jtf24RQubw3IWp7fc"",""'LC-2 BOM'!C2:AF1000""),AB$1,FALSE)"),"#N/A")</f>
        <v>#N/A</v>
      </c>
      <c r="AN403" s="40" t="str">
        <f ca="1">IFERROR(__xludf.DUMMYFUNCTION("VLOOKUP($D695,IMPORTRANGE(""1F5N2lheBqU_ssv2fEg7XSiyl0_Jtf24RQubw3IWp7fc"",""'LC-2 BOM'!C2:AF1000""),AB$1,FALSE)"),"#N/A")</f>
        <v>#N/A</v>
      </c>
      <c r="AO403" s="40" t="str">
        <f ca="1">IFERROR(__xludf.DUMMYFUNCTION("VLOOKUP($D695,IMPORTRANGE(""1F5N2lheBqU_ssv2fEg7XSiyl0_Jtf24RQubw3IWp7fc"",""'LC-2 BOM'!C2:AF1000""),AB$1,FALSE)"),"#N/A")</f>
        <v>#N/A</v>
      </c>
      <c r="AP403" s="40" t="str">
        <f ca="1">IFERROR(__xludf.DUMMYFUNCTION("VLOOKUP($D695,IMPORTRANGE(""1F5N2lheBqU_ssv2fEg7XSiyl0_Jtf24RQubw3IWp7fc"",""'LC-2 BOM'!C2:AF1000""),AB$1,FALSE)"),"#N/A")</f>
        <v>#N/A</v>
      </c>
      <c r="AQ403" s="40" t="str">
        <f ca="1">IFERROR(__xludf.DUMMYFUNCTION("VLOOKUP($D695,IMPORTRANGE(""1F5N2lheBqU_ssv2fEg7XSiyl0_Jtf24RQubw3IWp7fc"",""'LC-2 BOM'!C2:AF1000""),AB$1,FALSE)"),"#N/A")</f>
        <v>#N/A</v>
      </c>
      <c r="AR403" s="40" t="str">
        <f ca="1">IFERROR(__xludf.DUMMYFUNCTION("VLOOKUP($D695,IMPORTRANGE(""1F5N2lheBqU_ssv2fEg7XSiyl0_Jtf24RQubw3IWp7fc"",""'LC-2 BOM'!C2:AF1000""),AB$1,FALSE)"),"#N/A")</f>
        <v>#N/A</v>
      </c>
      <c r="AS403" s="40" t="str">
        <f ca="1">IFERROR(__xludf.DUMMYFUNCTION("VLOOKUP($D695,IMPORTRANGE(""1F5N2lheBqU_ssv2fEg7XSiyl0_Jtf24RQubw3IWp7fc"",""'LC-2 BOM'!C2:AF1000""),AB$1,FALSE)"),"#N/A")</f>
        <v>#N/A</v>
      </c>
      <c r="AT403" s="40" t="str">
        <f ca="1">IFERROR(__xludf.DUMMYFUNCTION("VLOOKUP($D695,IMPORTRANGE(""1F5N2lheBqU_ssv2fEg7XSiyl0_Jtf24RQubw3IWp7fc"",""'LC-2 BOM'!C2:AF1000""),AB$1,FALSE)"),"#N/A")</f>
        <v>#N/A</v>
      </c>
      <c r="AU403" s="40" t="str">
        <f ca="1">IFERROR(__xludf.DUMMYFUNCTION("VLOOKUP($D695,IMPORTRANGE(""1F5N2lheBqU_ssv2fEg7XSiyl0_Jtf24RQubw3IWp7fc"",""'LC-2 BOM'!C2:AF1000""),AB$1,FALSE)"),"#N/A")</f>
        <v>#N/A</v>
      </c>
      <c r="AV403" s="40" t="str">
        <f ca="1">IFERROR(__xludf.DUMMYFUNCTION("VLOOKUP($D695,IMPORTRANGE(""1F5N2lheBqU_ssv2fEg7XSiyl0_Jtf24RQubw3IWp7fc"",""'LC-2 BOM'!C2:AF1000""),AB$1,FALSE)"),"#N/A")</f>
        <v>#N/A</v>
      </c>
      <c r="AW403" s="40" t="str">
        <f ca="1">IFERROR(__xludf.DUMMYFUNCTION("VLOOKUP($D695,IMPORTRANGE(""1F5N2lheBqU_ssv2fEg7XSiyl0_Jtf24RQubw3IWp7fc"",""'LC-2 BOM'!C2:AF1000""),AB$1,FALSE)"),"#N/A")</f>
        <v>#N/A</v>
      </c>
      <c r="AX403" s="40" t="str">
        <f ca="1">IFERROR(__xludf.DUMMYFUNCTION("VLOOKUP($D695,IMPORTRANGE(""1F5N2lheBqU_ssv2fEg7XSiyl0_Jtf24RQubw3IWp7fc"",""'LC-2 BOM'!C2:AF1000""),AB$1,FALSE)"),"#N/A")</f>
        <v>#N/A</v>
      </c>
      <c r="AY403" s="40" t="str">
        <f ca="1">IFERROR(__xludf.DUMMYFUNCTION("VLOOKUP($D695,IMPORTRANGE(""1F5N2lheBqU_ssv2fEg7XSiyl0_Jtf24RQubw3IWp7fc"",""'LC-2 BOM'!C2:AF1000""),AB$1,FALSE)"),"#N/A")</f>
        <v>#N/A</v>
      </c>
      <c r="AZ403" s="40" t="str">
        <f ca="1">IFERROR(__xludf.DUMMYFUNCTION("VLOOKUP($D695,IMPORTRANGE(""1F5N2lheBqU_ssv2fEg7XSiyl0_Jtf24RQubw3IWp7fc"",""'LC-2 BOM'!C2:AF1000""),AB$1,FALSE)"),"#N/A")</f>
        <v>#N/A</v>
      </c>
      <c r="BA403" s="40" t="str">
        <f ca="1">IFERROR(__xludf.DUMMYFUNCTION("VLOOKUP($D695,IMPORTRANGE(""1F5N2lheBqU_ssv2fEg7XSiyl0_Jtf24RQubw3IWp7fc"",""'LC-2 BOM'!C2:AF1000""),AB$1,FALSE)"),"#N/A")</f>
        <v>#N/A</v>
      </c>
    </row>
    <row r="404" spans="1:53" ht="14.25">
      <c r="A404" s="119" t="str">
        <f>CONCATENATE(VLOOKUP(E404,Systems,2,FALSE),"-",VLOOKUP(F404,Subsystems,2,FALSE),"-",VLOOKUP(G404,Components,2,FALSE),"-",VLOOKUP(R404,Metrics,2,FALSE),"-",B404)</f>
        <v>HVBH-CD-AMP-CD-74</v>
      </c>
      <c r="B404" s="100">
        <v>74</v>
      </c>
      <c r="C404" s="99" t="s">
        <v>978</v>
      </c>
      <c r="D404" s="119" t="str">
        <f>A404</f>
        <v>HVBH-CD-AMP-CD-74</v>
      </c>
      <c r="E404" s="99" t="s">
        <v>973</v>
      </c>
      <c r="F404" s="99" t="s">
        <v>888</v>
      </c>
      <c r="G404" s="99" t="s">
        <v>974</v>
      </c>
      <c r="H404" s="99" t="s">
        <v>147</v>
      </c>
      <c r="I404" s="100" t="str">
        <f>VLOOKUP(L404,InterfaceCards,2,FALSE)</f>
        <v>N6</v>
      </c>
      <c r="J404" s="39" t="str">
        <f>VLOOKUP(I404,'REF - Interface Cards'!$F$2:$G$11,2,FALSE)</f>
        <v>CB9</v>
      </c>
      <c r="K404" s="267">
        <f>VLOOKUP(L404,InterfaceCards,3,FALSE)</f>
        <v>4</v>
      </c>
      <c r="L404" s="99" t="s">
        <v>975</v>
      </c>
      <c r="M404" s="99">
        <v>3</v>
      </c>
      <c r="N404" s="96" t="s">
        <v>108</v>
      </c>
      <c r="O404" s="99" t="s">
        <v>313</v>
      </c>
      <c r="P404" s="99" t="s">
        <v>313</v>
      </c>
      <c r="Q404" s="99" t="s">
        <v>924</v>
      </c>
      <c r="R404" s="119" t="s">
        <v>888</v>
      </c>
      <c r="S404" s="119" t="s">
        <v>976</v>
      </c>
      <c r="T404" s="100"/>
      <c r="U404" s="205"/>
      <c r="V404" s="205" t="b">
        <v>0</v>
      </c>
      <c r="W404" s="115" t="str">
        <f>CONCATENATE(L404,":",N404)</f>
        <v>AI13:02</v>
      </c>
      <c r="X404" s="40" t="str">
        <f ca="1">IFERROR(__xludf.DUMMYFUNCTION("VLOOKUP($D475,IMPORTRANGE(""1F5N2lheBqU_ssv2fEg7XSiyl0_Jtf24RQubw3IWp7fc"",""'LC-2 BOM'!C2:AF1000""),X$1,FALSE)"),"04C706")</f>
        <v>04C706</v>
      </c>
      <c r="Y404" s="40" t="str">
        <f ca="1">IFERROR(__xludf.DUMMYFUNCTION("VLOOKUP($D696,IMPORTRANGE(""1zGeY54V42y3h6ga3LEauokEcjIAfHuNXKCYKLfLWtMI"",""'LC-2 BOM'!C2:AF900""),Y$1,FALSE)"),"#N/A")</f>
        <v>#N/A</v>
      </c>
      <c r="Z404" s="40" t="str">
        <f ca="1">IFERROR(__xludf.DUMMYFUNCTION("VLOOKUP($D696,IMPORTRANGE(""1zGeY54V42y3h6ga3LEauokEcjIAfHuNXKCYKLfLWtMI"",""'LC-2 BOM'!C2:AF900""),Y$1,FALSE)"),"#N/A")</f>
        <v>#N/A</v>
      </c>
      <c r="AA404" s="40" t="str">
        <f ca="1">IFERROR(__xludf.DUMMYFUNCTION("VLOOKUP($D696,IMPORTRANGE(""1zGeY54V42y3h6ga3LEauokEcjIAfHuNXKCYKLfLWtMI"",""'LC-2 BOM'!C2:AF900""),Y$1,FALSE)"),"#N/A")</f>
        <v>#N/A</v>
      </c>
      <c r="AB404" s="40" t="str">
        <f ca="1">IFERROR(__xludf.DUMMYFUNCTION("VLOOKUP($D696,IMPORTRANGE(""1F5N2lheBqU_ssv2fEg7XSiyl0_Jtf24RQubw3IWp7fc"",""'LC-2 BOM'!C2:AF1000""),AB$1,FALSE)"),"#N/A")</f>
        <v>#N/A</v>
      </c>
      <c r="AC404" s="40" t="str">
        <f ca="1">IFERROR(__xludf.DUMMYFUNCTION("VLOOKUP($D696,IMPORTRANGE(""1F5N2lheBqU_ssv2fEg7XSiyl0_Jtf24RQubw3IWp7fc"",""'LC-2 BOM'!C2:AF1000""),AB$1,FALSE)"),"#N/A")</f>
        <v>#N/A</v>
      </c>
      <c r="AD404" s="40" t="str">
        <f ca="1">IFERROR(__xludf.DUMMYFUNCTION("VLOOKUP($D696,IMPORTRANGE(""1F5N2lheBqU_ssv2fEg7XSiyl0_Jtf24RQubw3IWp7fc"",""'LC-2 BOM'!C2:AF1000""),AB$1,FALSE)"),"#N/A")</f>
        <v>#N/A</v>
      </c>
      <c r="AE404" s="40" t="str">
        <f ca="1">IFERROR(__xludf.DUMMYFUNCTION("VLOOKUP($D696,IMPORTRANGE(""1F5N2lheBqU_ssv2fEg7XSiyl0_Jtf24RQubw3IWp7fc"",""'LC-2 BOM'!C2:AF1000""),AB$1,FALSE)"),"#N/A")</f>
        <v>#N/A</v>
      </c>
      <c r="AF404" s="40" t="str">
        <f ca="1">IFERROR(__xludf.DUMMYFUNCTION("VLOOKUP($D696,IMPORTRANGE(""1F5N2lheBqU_ssv2fEg7XSiyl0_Jtf24RQubw3IWp7fc"",""'LC-2 BOM'!C2:AF1000""),AB$1,FALSE)"),"#N/A")</f>
        <v>#N/A</v>
      </c>
      <c r="AG404" s="40" t="str">
        <f ca="1">IFERROR(__xludf.DUMMYFUNCTION("VLOOKUP($D696,IMPORTRANGE(""1F5N2lheBqU_ssv2fEg7XSiyl0_Jtf24RQubw3IWp7fc"",""'LC-2 BOM'!C2:AF1000""),AB$1,FALSE)"),"#N/A")</f>
        <v>#N/A</v>
      </c>
      <c r="AH404" s="40" t="str">
        <f ca="1">IFERROR(__xludf.DUMMYFUNCTION("VLOOKUP($D696,IMPORTRANGE(""1F5N2lheBqU_ssv2fEg7XSiyl0_Jtf24RQubw3IWp7fc"",""'LC-2 BOM'!C2:AF1000""),AB$1,FALSE)"),"#N/A")</f>
        <v>#N/A</v>
      </c>
      <c r="AI404" s="40" t="str">
        <f ca="1">IFERROR(__xludf.DUMMYFUNCTION("VLOOKUP($D696,IMPORTRANGE(""1F5N2lheBqU_ssv2fEg7XSiyl0_Jtf24RQubw3IWp7fc"",""'LC-2 BOM'!C2:AF1000""),AB$1,FALSE)"),"#N/A")</f>
        <v>#N/A</v>
      </c>
      <c r="AJ404" s="40" t="str">
        <f ca="1">IFERROR(__xludf.DUMMYFUNCTION("VLOOKUP($D696,IMPORTRANGE(""1F5N2lheBqU_ssv2fEg7XSiyl0_Jtf24RQubw3IWp7fc"",""'LC-2 BOM'!C2:AF1000""),AB$1,FALSE)"),"#N/A")</f>
        <v>#N/A</v>
      </c>
      <c r="AK404" s="40" t="str">
        <f ca="1">IFERROR(__xludf.DUMMYFUNCTION("VLOOKUP($D696,IMPORTRANGE(""1F5N2lheBqU_ssv2fEg7XSiyl0_Jtf24RQubw3IWp7fc"",""'LC-2 BOM'!C2:AF1000""),AB$1,FALSE)"),"#N/A")</f>
        <v>#N/A</v>
      </c>
      <c r="AL404" s="40" t="str">
        <f ca="1">IFERROR(__xludf.DUMMYFUNCTION("VLOOKUP($D696,IMPORTRANGE(""1F5N2lheBqU_ssv2fEg7XSiyl0_Jtf24RQubw3IWp7fc"",""'LC-2 BOM'!C2:AF1000""),AB$1,FALSE)"),"#N/A")</f>
        <v>#N/A</v>
      </c>
      <c r="AM404" s="40" t="str">
        <f ca="1">IFERROR(__xludf.DUMMYFUNCTION("VLOOKUP($D696,IMPORTRANGE(""1F5N2lheBqU_ssv2fEg7XSiyl0_Jtf24RQubw3IWp7fc"",""'LC-2 BOM'!C2:AF1000""),AB$1,FALSE)"),"#N/A")</f>
        <v>#N/A</v>
      </c>
      <c r="AN404" s="40" t="str">
        <f ca="1">IFERROR(__xludf.DUMMYFUNCTION("VLOOKUP($D696,IMPORTRANGE(""1F5N2lheBqU_ssv2fEg7XSiyl0_Jtf24RQubw3IWp7fc"",""'LC-2 BOM'!C2:AF1000""),AB$1,FALSE)"),"#N/A")</f>
        <v>#N/A</v>
      </c>
      <c r="AO404" s="40" t="str">
        <f ca="1">IFERROR(__xludf.DUMMYFUNCTION("VLOOKUP($D696,IMPORTRANGE(""1F5N2lheBqU_ssv2fEg7XSiyl0_Jtf24RQubw3IWp7fc"",""'LC-2 BOM'!C2:AF1000""),AB$1,FALSE)"),"#N/A")</f>
        <v>#N/A</v>
      </c>
      <c r="AP404" s="40" t="str">
        <f ca="1">IFERROR(__xludf.DUMMYFUNCTION("VLOOKUP($D696,IMPORTRANGE(""1F5N2lheBqU_ssv2fEg7XSiyl0_Jtf24RQubw3IWp7fc"",""'LC-2 BOM'!C2:AF1000""),AB$1,FALSE)"),"#N/A")</f>
        <v>#N/A</v>
      </c>
      <c r="AQ404" s="40" t="str">
        <f ca="1">IFERROR(__xludf.DUMMYFUNCTION("VLOOKUP($D696,IMPORTRANGE(""1F5N2lheBqU_ssv2fEg7XSiyl0_Jtf24RQubw3IWp7fc"",""'LC-2 BOM'!C2:AF1000""),AB$1,FALSE)"),"#N/A")</f>
        <v>#N/A</v>
      </c>
      <c r="AR404" s="40" t="str">
        <f ca="1">IFERROR(__xludf.DUMMYFUNCTION("VLOOKUP($D696,IMPORTRANGE(""1F5N2lheBqU_ssv2fEg7XSiyl0_Jtf24RQubw3IWp7fc"",""'LC-2 BOM'!C2:AF1000""),AB$1,FALSE)"),"#N/A")</f>
        <v>#N/A</v>
      </c>
      <c r="AS404" s="40" t="str">
        <f ca="1">IFERROR(__xludf.DUMMYFUNCTION("VLOOKUP($D696,IMPORTRANGE(""1F5N2lheBqU_ssv2fEg7XSiyl0_Jtf24RQubw3IWp7fc"",""'LC-2 BOM'!C2:AF1000""),AB$1,FALSE)"),"#N/A")</f>
        <v>#N/A</v>
      </c>
      <c r="AT404" s="40" t="str">
        <f ca="1">IFERROR(__xludf.DUMMYFUNCTION("VLOOKUP($D696,IMPORTRANGE(""1F5N2lheBqU_ssv2fEg7XSiyl0_Jtf24RQubw3IWp7fc"",""'LC-2 BOM'!C2:AF1000""),AB$1,FALSE)"),"#N/A")</f>
        <v>#N/A</v>
      </c>
      <c r="AU404" s="40" t="str">
        <f ca="1">IFERROR(__xludf.DUMMYFUNCTION("VLOOKUP($D696,IMPORTRANGE(""1F5N2lheBqU_ssv2fEg7XSiyl0_Jtf24RQubw3IWp7fc"",""'LC-2 BOM'!C2:AF1000""),AB$1,FALSE)"),"#N/A")</f>
        <v>#N/A</v>
      </c>
      <c r="AV404" s="40" t="str">
        <f ca="1">IFERROR(__xludf.DUMMYFUNCTION("VLOOKUP($D696,IMPORTRANGE(""1F5N2lheBqU_ssv2fEg7XSiyl0_Jtf24RQubw3IWp7fc"",""'LC-2 BOM'!C2:AF1000""),AB$1,FALSE)"),"#N/A")</f>
        <v>#N/A</v>
      </c>
      <c r="AW404" s="40" t="str">
        <f ca="1">IFERROR(__xludf.DUMMYFUNCTION("VLOOKUP($D696,IMPORTRANGE(""1F5N2lheBqU_ssv2fEg7XSiyl0_Jtf24RQubw3IWp7fc"",""'LC-2 BOM'!C2:AF1000""),AB$1,FALSE)"),"#N/A")</f>
        <v>#N/A</v>
      </c>
      <c r="AX404" s="40" t="str">
        <f ca="1">IFERROR(__xludf.DUMMYFUNCTION("VLOOKUP($D696,IMPORTRANGE(""1F5N2lheBqU_ssv2fEg7XSiyl0_Jtf24RQubw3IWp7fc"",""'LC-2 BOM'!C2:AF1000""),AB$1,FALSE)"),"#N/A")</f>
        <v>#N/A</v>
      </c>
      <c r="AY404" s="40" t="str">
        <f ca="1">IFERROR(__xludf.DUMMYFUNCTION("VLOOKUP($D696,IMPORTRANGE(""1F5N2lheBqU_ssv2fEg7XSiyl0_Jtf24RQubw3IWp7fc"",""'LC-2 BOM'!C2:AF1000""),AB$1,FALSE)"),"#N/A")</f>
        <v>#N/A</v>
      </c>
      <c r="AZ404" s="40" t="str">
        <f ca="1">IFERROR(__xludf.DUMMYFUNCTION("VLOOKUP($D696,IMPORTRANGE(""1F5N2lheBqU_ssv2fEg7XSiyl0_Jtf24RQubw3IWp7fc"",""'LC-2 BOM'!C2:AF1000""),AB$1,FALSE)"),"#N/A")</f>
        <v>#N/A</v>
      </c>
      <c r="BA404" s="40" t="str">
        <f ca="1">IFERROR(__xludf.DUMMYFUNCTION("VLOOKUP($D696,IMPORTRANGE(""1F5N2lheBqU_ssv2fEg7XSiyl0_Jtf24RQubw3IWp7fc"",""'LC-2 BOM'!C2:AF1000""),AB$1,FALSE)"),"#N/A")</f>
        <v>#N/A</v>
      </c>
    </row>
    <row r="405" spans="1:53" ht="14.25">
      <c r="A405" s="119" t="str">
        <f>CONCATENATE(VLOOKUP(E405,Systems,2,FALSE),"-",VLOOKUP(F405,Subsystems,2,FALSE),"-",VLOOKUP(G405,Components,2,FALSE),"-",VLOOKUP(R405,Metrics,2,FALSE),"-",B405)</f>
        <v>HVBH-CD-AMP-CD-75</v>
      </c>
      <c r="B405" s="100">
        <v>75</v>
      </c>
      <c r="C405" s="99" t="s">
        <v>979</v>
      </c>
      <c r="D405" s="119" t="str">
        <f>A405</f>
        <v>HVBH-CD-AMP-CD-75</v>
      </c>
      <c r="E405" s="99" t="s">
        <v>973</v>
      </c>
      <c r="F405" s="99" t="s">
        <v>888</v>
      </c>
      <c r="G405" s="99" t="s">
        <v>974</v>
      </c>
      <c r="H405" s="99" t="s">
        <v>147</v>
      </c>
      <c r="I405" s="100" t="str">
        <f>VLOOKUP(L405,InterfaceCards,2,FALSE)</f>
        <v>N6</v>
      </c>
      <c r="J405" s="39" t="str">
        <f>VLOOKUP(I405,'REF - Interface Cards'!$F$2:$G$11,2,FALSE)</f>
        <v>CB9</v>
      </c>
      <c r="K405" s="267">
        <f>VLOOKUP(L405,InterfaceCards,3,FALSE)</f>
        <v>4</v>
      </c>
      <c r="L405" s="99" t="s">
        <v>975</v>
      </c>
      <c r="M405" s="99">
        <v>4</v>
      </c>
      <c r="N405" s="96" t="s">
        <v>113</v>
      </c>
      <c r="O405" s="99" t="s">
        <v>313</v>
      </c>
      <c r="P405" s="99" t="s">
        <v>313</v>
      </c>
      <c r="Q405" s="99" t="s">
        <v>924</v>
      </c>
      <c r="R405" s="119" t="s">
        <v>888</v>
      </c>
      <c r="S405" s="119" t="s">
        <v>976</v>
      </c>
      <c r="T405" s="100"/>
      <c r="U405" s="205"/>
      <c r="V405" s="205" t="b">
        <v>0</v>
      </c>
      <c r="W405" s="115" t="str">
        <f>CONCATENATE(L405,":",N405)</f>
        <v>AI13:03</v>
      </c>
      <c r="X405" s="40" t="str">
        <f ca="1">IFERROR(__xludf.DUMMYFUNCTION("VLOOKUP($D475,IMPORTRANGE(""1F5N2lheBqU_ssv2fEg7XSiyl0_Jtf24RQubw3IWp7fc"",""'LC-2 BOM'!C2:AF1000""),X$1,FALSE)"),"04C706")</f>
        <v>04C706</v>
      </c>
      <c r="Y405" s="40" t="str">
        <f ca="1">IFERROR(__xludf.DUMMYFUNCTION("VLOOKUP($D697,IMPORTRANGE(""1zGeY54V42y3h6ga3LEauokEcjIAfHuNXKCYKLfLWtMI"",""'LC-2 BOM'!C2:AF900""),Y$1,FALSE)"),"#N/A")</f>
        <v>#N/A</v>
      </c>
      <c r="Z405" s="40" t="str">
        <f ca="1">IFERROR(__xludf.DUMMYFUNCTION("VLOOKUP($D697,IMPORTRANGE(""1zGeY54V42y3h6ga3LEauokEcjIAfHuNXKCYKLfLWtMI"",""'LC-2 BOM'!C2:AF900""),Y$1,FALSE)"),"#N/A")</f>
        <v>#N/A</v>
      </c>
      <c r="AA405" s="40" t="str">
        <f ca="1">IFERROR(__xludf.DUMMYFUNCTION("VLOOKUP($D697,IMPORTRANGE(""1zGeY54V42y3h6ga3LEauokEcjIAfHuNXKCYKLfLWtMI"",""'LC-2 BOM'!C2:AF900""),Y$1,FALSE)"),"#N/A")</f>
        <v>#N/A</v>
      </c>
      <c r="AB405" s="40" t="str">
        <f ca="1">IFERROR(__xludf.DUMMYFUNCTION("VLOOKUP($D697,IMPORTRANGE(""1F5N2lheBqU_ssv2fEg7XSiyl0_Jtf24RQubw3IWp7fc"",""'LC-2 BOM'!C2:AF1000""),AB$1,FALSE)"),"#N/A")</f>
        <v>#N/A</v>
      </c>
      <c r="AC405" s="40" t="str">
        <f ca="1">IFERROR(__xludf.DUMMYFUNCTION("VLOOKUP($D697,IMPORTRANGE(""1F5N2lheBqU_ssv2fEg7XSiyl0_Jtf24RQubw3IWp7fc"",""'LC-2 BOM'!C2:AF1000""),AB$1,FALSE)"),"#N/A")</f>
        <v>#N/A</v>
      </c>
      <c r="AD405" s="40" t="str">
        <f ca="1">IFERROR(__xludf.DUMMYFUNCTION("VLOOKUP($D697,IMPORTRANGE(""1F5N2lheBqU_ssv2fEg7XSiyl0_Jtf24RQubw3IWp7fc"",""'LC-2 BOM'!C2:AF1000""),AB$1,FALSE)"),"#N/A")</f>
        <v>#N/A</v>
      </c>
      <c r="AE405" s="40" t="str">
        <f ca="1">IFERROR(__xludf.DUMMYFUNCTION("VLOOKUP($D697,IMPORTRANGE(""1F5N2lheBqU_ssv2fEg7XSiyl0_Jtf24RQubw3IWp7fc"",""'LC-2 BOM'!C2:AF1000""),AB$1,FALSE)"),"#N/A")</f>
        <v>#N/A</v>
      </c>
      <c r="AF405" s="40" t="str">
        <f ca="1">IFERROR(__xludf.DUMMYFUNCTION("VLOOKUP($D697,IMPORTRANGE(""1F5N2lheBqU_ssv2fEg7XSiyl0_Jtf24RQubw3IWp7fc"",""'LC-2 BOM'!C2:AF1000""),AB$1,FALSE)"),"#N/A")</f>
        <v>#N/A</v>
      </c>
      <c r="AG405" s="40" t="str">
        <f ca="1">IFERROR(__xludf.DUMMYFUNCTION("VLOOKUP($D697,IMPORTRANGE(""1F5N2lheBqU_ssv2fEg7XSiyl0_Jtf24RQubw3IWp7fc"",""'LC-2 BOM'!C2:AF1000""),AB$1,FALSE)"),"#N/A")</f>
        <v>#N/A</v>
      </c>
      <c r="AH405" s="40" t="str">
        <f ca="1">IFERROR(__xludf.DUMMYFUNCTION("VLOOKUP($D697,IMPORTRANGE(""1F5N2lheBqU_ssv2fEg7XSiyl0_Jtf24RQubw3IWp7fc"",""'LC-2 BOM'!C2:AF1000""),AB$1,FALSE)"),"#N/A")</f>
        <v>#N/A</v>
      </c>
      <c r="AI405" s="40" t="str">
        <f ca="1">IFERROR(__xludf.DUMMYFUNCTION("VLOOKUP($D697,IMPORTRANGE(""1F5N2lheBqU_ssv2fEg7XSiyl0_Jtf24RQubw3IWp7fc"",""'LC-2 BOM'!C2:AF1000""),AB$1,FALSE)"),"#N/A")</f>
        <v>#N/A</v>
      </c>
      <c r="AJ405" s="40" t="str">
        <f ca="1">IFERROR(__xludf.DUMMYFUNCTION("VLOOKUP($D697,IMPORTRANGE(""1F5N2lheBqU_ssv2fEg7XSiyl0_Jtf24RQubw3IWp7fc"",""'LC-2 BOM'!C2:AF1000""),AB$1,FALSE)"),"#N/A")</f>
        <v>#N/A</v>
      </c>
      <c r="AK405" s="40" t="str">
        <f ca="1">IFERROR(__xludf.DUMMYFUNCTION("VLOOKUP($D697,IMPORTRANGE(""1F5N2lheBqU_ssv2fEg7XSiyl0_Jtf24RQubw3IWp7fc"",""'LC-2 BOM'!C2:AF1000""),AB$1,FALSE)"),"#N/A")</f>
        <v>#N/A</v>
      </c>
      <c r="AL405" s="40" t="str">
        <f ca="1">IFERROR(__xludf.DUMMYFUNCTION("VLOOKUP($D697,IMPORTRANGE(""1F5N2lheBqU_ssv2fEg7XSiyl0_Jtf24RQubw3IWp7fc"",""'LC-2 BOM'!C2:AF1000""),AB$1,FALSE)"),"#N/A")</f>
        <v>#N/A</v>
      </c>
      <c r="AM405" s="40" t="str">
        <f ca="1">IFERROR(__xludf.DUMMYFUNCTION("VLOOKUP($D697,IMPORTRANGE(""1F5N2lheBqU_ssv2fEg7XSiyl0_Jtf24RQubw3IWp7fc"",""'LC-2 BOM'!C2:AF1000""),AB$1,FALSE)"),"#N/A")</f>
        <v>#N/A</v>
      </c>
      <c r="AN405" s="40" t="str">
        <f ca="1">IFERROR(__xludf.DUMMYFUNCTION("VLOOKUP($D697,IMPORTRANGE(""1F5N2lheBqU_ssv2fEg7XSiyl0_Jtf24RQubw3IWp7fc"",""'LC-2 BOM'!C2:AF1000""),AB$1,FALSE)"),"#N/A")</f>
        <v>#N/A</v>
      </c>
      <c r="AO405" s="40" t="str">
        <f ca="1">IFERROR(__xludf.DUMMYFUNCTION("VLOOKUP($D697,IMPORTRANGE(""1F5N2lheBqU_ssv2fEg7XSiyl0_Jtf24RQubw3IWp7fc"",""'LC-2 BOM'!C2:AF1000""),AB$1,FALSE)"),"#N/A")</f>
        <v>#N/A</v>
      </c>
      <c r="AP405" s="40" t="str">
        <f ca="1">IFERROR(__xludf.DUMMYFUNCTION("VLOOKUP($D697,IMPORTRANGE(""1F5N2lheBqU_ssv2fEg7XSiyl0_Jtf24RQubw3IWp7fc"",""'LC-2 BOM'!C2:AF1000""),AB$1,FALSE)"),"#N/A")</f>
        <v>#N/A</v>
      </c>
      <c r="AQ405" s="40" t="str">
        <f ca="1">IFERROR(__xludf.DUMMYFUNCTION("VLOOKUP($D697,IMPORTRANGE(""1F5N2lheBqU_ssv2fEg7XSiyl0_Jtf24RQubw3IWp7fc"",""'LC-2 BOM'!C2:AF1000""),AB$1,FALSE)"),"#N/A")</f>
        <v>#N/A</v>
      </c>
      <c r="AR405" s="40" t="str">
        <f ca="1">IFERROR(__xludf.DUMMYFUNCTION("VLOOKUP($D697,IMPORTRANGE(""1F5N2lheBqU_ssv2fEg7XSiyl0_Jtf24RQubw3IWp7fc"",""'LC-2 BOM'!C2:AF1000""),AB$1,FALSE)"),"#N/A")</f>
        <v>#N/A</v>
      </c>
      <c r="AS405" s="40" t="str">
        <f ca="1">IFERROR(__xludf.DUMMYFUNCTION("VLOOKUP($D697,IMPORTRANGE(""1F5N2lheBqU_ssv2fEg7XSiyl0_Jtf24RQubw3IWp7fc"",""'LC-2 BOM'!C2:AF1000""),AB$1,FALSE)"),"#N/A")</f>
        <v>#N/A</v>
      </c>
      <c r="AT405" s="40" t="str">
        <f ca="1">IFERROR(__xludf.DUMMYFUNCTION("VLOOKUP($D697,IMPORTRANGE(""1F5N2lheBqU_ssv2fEg7XSiyl0_Jtf24RQubw3IWp7fc"",""'LC-2 BOM'!C2:AF1000""),AB$1,FALSE)"),"#N/A")</f>
        <v>#N/A</v>
      </c>
      <c r="AU405" s="40" t="str">
        <f ca="1">IFERROR(__xludf.DUMMYFUNCTION("VLOOKUP($D697,IMPORTRANGE(""1F5N2lheBqU_ssv2fEg7XSiyl0_Jtf24RQubw3IWp7fc"",""'LC-2 BOM'!C2:AF1000""),AB$1,FALSE)"),"#N/A")</f>
        <v>#N/A</v>
      </c>
      <c r="AV405" s="40" t="str">
        <f ca="1">IFERROR(__xludf.DUMMYFUNCTION("VLOOKUP($D697,IMPORTRANGE(""1F5N2lheBqU_ssv2fEg7XSiyl0_Jtf24RQubw3IWp7fc"",""'LC-2 BOM'!C2:AF1000""),AB$1,FALSE)"),"#N/A")</f>
        <v>#N/A</v>
      </c>
      <c r="AW405" s="40" t="str">
        <f ca="1">IFERROR(__xludf.DUMMYFUNCTION("VLOOKUP($D697,IMPORTRANGE(""1F5N2lheBqU_ssv2fEg7XSiyl0_Jtf24RQubw3IWp7fc"",""'LC-2 BOM'!C2:AF1000""),AB$1,FALSE)"),"#N/A")</f>
        <v>#N/A</v>
      </c>
      <c r="AX405" s="40" t="str">
        <f ca="1">IFERROR(__xludf.DUMMYFUNCTION("VLOOKUP($D697,IMPORTRANGE(""1F5N2lheBqU_ssv2fEg7XSiyl0_Jtf24RQubw3IWp7fc"",""'LC-2 BOM'!C2:AF1000""),AB$1,FALSE)"),"#N/A")</f>
        <v>#N/A</v>
      </c>
      <c r="AY405" s="40" t="str">
        <f ca="1">IFERROR(__xludf.DUMMYFUNCTION("VLOOKUP($D697,IMPORTRANGE(""1F5N2lheBqU_ssv2fEg7XSiyl0_Jtf24RQubw3IWp7fc"",""'LC-2 BOM'!C2:AF1000""),AB$1,FALSE)"),"#N/A")</f>
        <v>#N/A</v>
      </c>
      <c r="AZ405" s="40" t="str">
        <f ca="1">IFERROR(__xludf.DUMMYFUNCTION("VLOOKUP($D697,IMPORTRANGE(""1F5N2lheBqU_ssv2fEg7XSiyl0_Jtf24RQubw3IWp7fc"",""'LC-2 BOM'!C2:AF1000""),AB$1,FALSE)"),"#N/A")</f>
        <v>#N/A</v>
      </c>
      <c r="BA405" s="40" t="str">
        <f ca="1">IFERROR(__xludf.DUMMYFUNCTION("VLOOKUP($D697,IMPORTRANGE(""1F5N2lheBqU_ssv2fEg7XSiyl0_Jtf24RQubw3IWp7fc"",""'LC-2 BOM'!C2:AF1000""),AB$1,FALSE)"),"#N/A")</f>
        <v>#N/A</v>
      </c>
    </row>
    <row r="406" spans="1:53" ht="14.25">
      <c r="A406" s="119" t="str">
        <f>CONCATENATE(VLOOKUP(E406,Systems,2,FALSE),"-",VLOOKUP(F406,Subsystems,2,FALSE),"-",VLOOKUP(G406,Components,2,FALSE),"-",VLOOKUP(R406,Metrics,2,FALSE),"-",B406)</f>
        <v>HVBH-CD-AMP-CD-76</v>
      </c>
      <c r="B406" s="100">
        <v>76</v>
      </c>
      <c r="C406" s="99" t="s">
        <v>980</v>
      </c>
      <c r="D406" s="119" t="str">
        <f>A406</f>
        <v>HVBH-CD-AMP-CD-76</v>
      </c>
      <c r="E406" s="99" t="s">
        <v>973</v>
      </c>
      <c r="F406" s="99" t="s">
        <v>888</v>
      </c>
      <c r="G406" s="99" t="s">
        <v>974</v>
      </c>
      <c r="H406" s="99" t="s">
        <v>147</v>
      </c>
      <c r="I406" s="100" t="str">
        <f>VLOOKUP(L406,InterfaceCards,2,FALSE)</f>
        <v>N6</v>
      </c>
      <c r="J406" s="39" t="str">
        <f>VLOOKUP(I406,'REF - Interface Cards'!$F$2:$G$11,2,FALSE)</f>
        <v>CB9</v>
      </c>
      <c r="K406" s="267">
        <f>VLOOKUP(L406,InterfaceCards,3,FALSE)</f>
        <v>4</v>
      </c>
      <c r="L406" s="99" t="s">
        <v>975</v>
      </c>
      <c r="M406" s="99">
        <v>5</v>
      </c>
      <c r="N406" s="96" t="s">
        <v>118</v>
      </c>
      <c r="O406" s="99" t="s">
        <v>313</v>
      </c>
      <c r="P406" s="99" t="s">
        <v>313</v>
      </c>
      <c r="Q406" s="99" t="s">
        <v>924</v>
      </c>
      <c r="R406" s="119" t="s">
        <v>888</v>
      </c>
      <c r="S406" s="119" t="s">
        <v>976</v>
      </c>
      <c r="T406" s="100"/>
      <c r="U406" s="205"/>
      <c r="V406" s="205" t="b">
        <v>0</v>
      </c>
      <c r="W406" s="115" t="str">
        <f>CONCATENATE(L406,":",N406)</f>
        <v>AI13:04</v>
      </c>
      <c r="X406" s="40" t="str">
        <f ca="1">IFERROR(__xludf.DUMMYFUNCTION("VLOOKUP($D475,IMPORTRANGE(""1F5N2lheBqU_ssv2fEg7XSiyl0_Jtf24RQubw3IWp7fc"",""'LC-2 BOM'!C2:AF1000""),X$1,FALSE)"),"04C706")</f>
        <v>04C706</v>
      </c>
      <c r="Y406" s="40" t="str">
        <f ca="1">IFERROR(__xludf.DUMMYFUNCTION("VLOOKUP($D698,IMPORTRANGE(""1F5N2lheBqU_ssv2fEg7XSiyl0_Jtf24RQubw3IWp7fc"",""'LC-2 BOM'!C2:AF900""),Y$1,FALSE)"),"#N/A")</f>
        <v>#N/A</v>
      </c>
      <c r="Z406" s="40" t="str">
        <f ca="1">IFERROR(__xludf.DUMMYFUNCTION("VLOOKUP($D698,IMPORTRANGE(""1F5N2lheBqU_ssv2fEg7XSiyl0_Jtf24RQubw3IWp7fc"",""'LC-2 BOM'!C2:AF900""),Y$1,FALSE)"),"#N/A")</f>
        <v>#N/A</v>
      </c>
      <c r="AA406" s="40" t="str">
        <f ca="1">IFERROR(__xludf.DUMMYFUNCTION("VLOOKUP($D698,IMPORTRANGE(""1F5N2lheBqU_ssv2fEg7XSiyl0_Jtf24RQubw3IWp7fc"",""'LC-2 BOM'!C2:AF900""),Y$1,FALSE)"),"#N/A")</f>
        <v>#N/A</v>
      </c>
      <c r="AB406" s="40" t="str">
        <f ca="1">IFERROR(__xludf.DUMMYFUNCTION("VLOOKUP($D698,IMPORTRANGE(""1F5N2lheBqU_ssv2fEg7XSiyl0_Jtf24RQubw3IWp7fc"",""'LC-2 BOM'!C2:AF1000""),AB$1,FALSE)"),"#N/A")</f>
        <v>#N/A</v>
      </c>
      <c r="AC406" s="40" t="str">
        <f ca="1">IFERROR(__xludf.DUMMYFUNCTION("VLOOKUP($D698,IMPORTRANGE(""1F5N2lheBqU_ssv2fEg7XSiyl0_Jtf24RQubw3IWp7fc"",""'LC-2 BOM'!C2:AF1000""),AB$1,FALSE)"),"#N/A")</f>
        <v>#N/A</v>
      </c>
      <c r="AD406" s="40" t="str">
        <f ca="1">IFERROR(__xludf.DUMMYFUNCTION("VLOOKUP($D698,IMPORTRANGE(""1F5N2lheBqU_ssv2fEg7XSiyl0_Jtf24RQubw3IWp7fc"",""'LC-2 BOM'!C2:AF1000""),AB$1,FALSE)"),"#N/A")</f>
        <v>#N/A</v>
      </c>
      <c r="AE406" s="40" t="str">
        <f ca="1">IFERROR(__xludf.DUMMYFUNCTION("VLOOKUP($D698,IMPORTRANGE(""1F5N2lheBqU_ssv2fEg7XSiyl0_Jtf24RQubw3IWp7fc"",""'LC-2 BOM'!C2:AF1000""),AB$1,FALSE)"),"#N/A")</f>
        <v>#N/A</v>
      </c>
      <c r="AF406" s="40" t="str">
        <f ca="1">IFERROR(__xludf.DUMMYFUNCTION("VLOOKUP($D698,IMPORTRANGE(""1F5N2lheBqU_ssv2fEg7XSiyl0_Jtf24RQubw3IWp7fc"",""'LC-2 BOM'!C2:AF1000""),AB$1,FALSE)"),"#N/A")</f>
        <v>#N/A</v>
      </c>
      <c r="AG406" s="40" t="str">
        <f ca="1">IFERROR(__xludf.DUMMYFUNCTION("VLOOKUP($D698,IMPORTRANGE(""1F5N2lheBqU_ssv2fEg7XSiyl0_Jtf24RQubw3IWp7fc"",""'LC-2 BOM'!C2:AF1000""),AB$1,FALSE)"),"#N/A")</f>
        <v>#N/A</v>
      </c>
      <c r="AH406" s="40" t="str">
        <f ca="1">IFERROR(__xludf.DUMMYFUNCTION("VLOOKUP($D698,IMPORTRANGE(""1F5N2lheBqU_ssv2fEg7XSiyl0_Jtf24RQubw3IWp7fc"",""'LC-2 BOM'!C2:AF1000""),AB$1,FALSE)"),"#N/A")</f>
        <v>#N/A</v>
      </c>
      <c r="AI406" s="40" t="str">
        <f ca="1">IFERROR(__xludf.DUMMYFUNCTION("VLOOKUP($D698,IMPORTRANGE(""1F5N2lheBqU_ssv2fEg7XSiyl0_Jtf24RQubw3IWp7fc"",""'LC-2 BOM'!C2:AF1000""),AB$1,FALSE)"),"#N/A")</f>
        <v>#N/A</v>
      </c>
      <c r="AJ406" s="40" t="str">
        <f ca="1">IFERROR(__xludf.DUMMYFUNCTION("VLOOKUP($D698,IMPORTRANGE(""1F5N2lheBqU_ssv2fEg7XSiyl0_Jtf24RQubw3IWp7fc"",""'LC-2 BOM'!C2:AF1000""),AB$1,FALSE)"),"#N/A")</f>
        <v>#N/A</v>
      </c>
      <c r="AK406" s="40" t="str">
        <f ca="1">IFERROR(__xludf.DUMMYFUNCTION("VLOOKUP($D698,IMPORTRANGE(""1F5N2lheBqU_ssv2fEg7XSiyl0_Jtf24RQubw3IWp7fc"",""'LC-2 BOM'!C2:AF1000""),AB$1,FALSE)"),"#N/A")</f>
        <v>#N/A</v>
      </c>
      <c r="AL406" s="40" t="str">
        <f ca="1">IFERROR(__xludf.DUMMYFUNCTION("VLOOKUP($D698,IMPORTRANGE(""1F5N2lheBqU_ssv2fEg7XSiyl0_Jtf24RQubw3IWp7fc"",""'LC-2 BOM'!C2:AF1000""),AB$1,FALSE)"),"#N/A")</f>
        <v>#N/A</v>
      </c>
      <c r="AM406" s="40" t="str">
        <f ca="1">IFERROR(__xludf.DUMMYFUNCTION("VLOOKUP($D698,IMPORTRANGE(""1F5N2lheBqU_ssv2fEg7XSiyl0_Jtf24RQubw3IWp7fc"",""'LC-2 BOM'!C2:AF1000""),AB$1,FALSE)"),"#N/A")</f>
        <v>#N/A</v>
      </c>
      <c r="AN406" s="40" t="str">
        <f ca="1">IFERROR(__xludf.DUMMYFUNCTION("VLOOKUP($D698,IMPORTRANGE(""1F5N2lheBqU_ssv2fEg7XSiyl0_Jtf24RQubw3IWp7fc"",""'LC-2 BOM'!C2:AF1000""),AB$1,FALSE)"),"#N/A")</f>
        <v>#N/A</v>
      </c>
      <c r="AO406" s="40" t="str">
        <f ca="1">IFERROR(__xludf.DUMMYFUNCTION("VLOOKUP($D698,IMPORTRANGE(""1F5N2lheBqU_ssv2fEg7XSiyl0_Jtf24RQubw3IWp7fc"",""'LC-2 BOM'!C2:AF1000""),AB$1,FALSE)"),"#N/A")</f>
        <v>#N/A</v>
      </c>
      <c r="AP406" s="40" t="str">
        <f ca="1">IFERROR(__xludf.DUMMYFUNCTION("VLOOKUP($D698,IMPORTRANGE(""1F5N2lheBqU_ssv2fEg7XSiyl0_Jtf24RQubw3IWp7fc"",""'LC-2 BOM'!C2:AF1000""),AB$1,FALSE)"),"#N/A")</f>
        <v>#N/A</v>
      </c>
      <c r="AQ406" s="40" t="str">
        <f ca="1">IFERROR(__xludf.DUMMYFUNCTION("VLOOKUP($D698,IMPORTRANGE(""1F5N2lheBqU_ssv2fEg7XSiyl0_Jtf24RQubw3IWp7fc"",""'LC-2 BOM'!C2:AF1000""),AB$1,FALSE)"),"#N/A")</f>
        <v>#N/A</v>
      </c>
      <c r="AR406" s="40" t="str">
        <f ca="1">IFERROR(__xludf.DUMMYFUNCTION("VLOOKUP($D698,IMPORTRANGE(""1F5N2lheBqU_ssv2fEg7XSiyl0_Jtf24RQubw3IWp7fc"",""'LC-2 BOM'!C2:AF1000""),AB$1,FALSE)"),"#N/A")</f>
        <v>#N/A</v>
      </c>
      <c r="AS406" s="40" t="str">
        <f ca="1">IFERROR(__xludf.DUMMYFUNCTION("VLOOKUP($D698,IMPORTRANGE(""1F5N2lheBqU_ssv2fEg7XSiyl0_Jtf24RQubw3IWp7fc"",""'LC-2 BOM'!C2:AF1000""),AB$1,FALSE)"),"#N/A")</f>
        <v>#N/A</v>
      </c>
      <c r="AT406" s="40" t="str">
        <f ca="1">IFERROR(__xludf.DUMMYFUNCTION("VLOOKUP($D698,IMPORTRANGE(""1F5N2lheBqU_ssv2fEg7XSiyl0_Jtf24RQubw3IWp7fc"",""'LC-2 BOM'!C2:AF1000""),AB$1,FALSE)"),"#N/A")</f>
        <v>#N/A</v>
      </c>
      <c r="AU406" s="40" t="str">
        <f ca="1">IFERROR(__xludf.DUMMYFUNCTION("VLOOKUP($D698,IMPORTRANGE(""1F5N2lheBqU_ssv2fEg7XSiyl0_Jtf24RQubw3IWp7fc"",""'LC-2 BOM'!C2:AF1000""),AB$1,FALSE)"),"#N/A")</f>
        <v>#N/A</v>
      </c>
      <c r="AV406" s="40" t="str">
        <f ca="1">IFERROR(__xludf.DUMMYFUNCTION("VLOOKUP($D698,IMPORTRANGE(""1F5N2lheBqU_ssv2fEg7XSiyl0_Jtf24RQubw3IWp7fc"",""'LC-2 BOM'!C2:AF1000""),AB$1,FALSE)"),"#N/A")</f>
        <v>#N/A</v>
      </c>
      <c r="AW406" s="40" t="str">
        <f ca="1">IFERROR(__xludf.DUMMYFUNCTION("VLOOKUP($D698,IMPORTRANGE(""1F5N2lheBqU_ssv2fEg7XSiyl0_Jtf24RQubw3IWp7fc"",""'LC-2 BOM'!C2:AF1000""),AB$1,FALSE)"),"#N/A")</f>
        <v>#N/A</v>
      </c>
      <c r="AX406" s="40" t="str">
        <f ca="1">IFERROR(__xludf.DUMMYFUNCTION("VLOOKUP($D698,IMPORTRANGE(""1F5N2lheBqU_ssv2fEg7XSiyl0_Jtf24RQubw3IWp7fc"",""'LC-2 BOM'!C2:AF1000""),AB$1,FALSE)"),"#N/A")</f>
        <v>#N/A</v>
      </c>
      <c r="AY406" s="40" t="str">
        <f ca="1">IFERROR(__xludf.DUMMYFUNCTION("VLOOKUP($D698,IMPORTRANGE(""1F5N2lheBqU_ssv2fEg7XSiyl0_Jtf24RQubw3IWp7fc"",""'LC-2 BOM'!C2:AF1000""),AB$1,FALSE)"),"#N/A")</f>
        <v>#N/A</v>
      </c>
      <c r="AZ406" s="40" t="str">
        <f ca="1">IFERROR(__xludf.DUMMYFUNCTION("VLOOKUP($D698,IMPORTRANGE(""1F5N2lheBqU_ssv2fEg7XSiyl0_Jtf24RQubw3IWp7fc"",""'LC-2 BOM'!C2:AF1000""),AB$1,FALSE)"),"#N/A")</f>
        <v>#N/A</v>
      </c>
      <c r="BA406" s="40" t="str">
        <f ca="1">IFERROR(__xludf.DUMMYFUNCTION("VLOOKUP($D698,IMPORTRANGE(""1F5N2lheBqU_ssv2fEg7XSiyl0_Jtf24RQubw3IWp7fc"",""'LC-2 BOM'!C2:AF1000""),AB$1,FALSE)"),"#N/A")</f>
        <v>#N/A</v>
      </c>
    </row>
    <row r="407" spans="1:53" ht="14.25">
      <c r="A407" s="119" t="str">
        <f>CONCATENATE(VLOOKUP(E407,Systems,2,FALSE),"-",VLOOKUP(F407,Subsystems,2,FALSE),"-",VLOOKUP(G407,Components,2,FALSE),"-",VLOOKUP(R407,Metrics,2,FALSE),"-",B407)</f>
        <v>HVBH-CD-AMP-CD-77</v>
      </c>
      <c r="B407" s="100">
        <v>77</v>
      </c>
      <c r="C407" s="99" t="s">
        <v>981</v>
      </c>
      <c r="D407" s="119" t="str">
        <f>A407</f>
        <v>HVBH-CD-AMP-CD-77</v>
      </c>
      <c r="E407" s="99" t="s">
        <v>973</v>
      </c>
      <c r="F407" s="99" t="s">
        <v>888</v>
      </c>
      <c r="G407" s="99" t="s">
        <v>974</v>
      </c>
      <c r="H407" s="99" t="s">
        <v>147</v>
      </c>
      <c r="I407" s="100" t="str">
        <f>VLOOKUP(L407,InterfaceCards,2,FALSE)</f>
        <v>N6</v>
      </c>
      <c r="J407" s="39" t="str">
        <f>VLOOKUP(I407,'REF - Interface Cards'!$F$2:$G$11,2,FALSE)</f>
        <v>CB9</v>
      </c>
      <c r="K407" s="267">
        <f>VLOOKUP(L407,InterfaceCards,3,FALSE)</f>
        <v>4</v>
      </c>
      <c r="L407" s="99" t="s">
        <v>975</v>
      </c>
      <c r="M407" s="99">
        <v>6</v>
      </c>
      <c r="N407" s="96" t="s">
        <v>129</v>
      </c>
      <c r="O407" s="99" t="s">
        <v>313</v>
      </c>
      <c r="P407" s="99" t="s">
        <v>313</v>
      </c>
      <c r="Q407" s="99" t="s">
        <v>924</v>
      </c>
      <c r="R407" s="119" t="s">
        <v>888</v>
      </c>
      <c r="S407" s="119" t="s">
        <v>976</v>
      </c>
      <c r="T407" s="100"/>
      <c r="U407" s="205"/>
      <c r="V407" s="205" t="b">
        <v>0</v>
      </c>
      <c r="W407" s="115" t="str">
        <f>CONCATENATE(L407,":",N407)</f>
        <v>AI13:05</v>
      </c>
      <c r="X407" s="40" t="str">
        <f ca="1">IFERROR(__xludf.DUMMYFUNCTION("VLOOKUP($D475,IMPORTRANGE(""1F5N2lheBqU_ssv2fEg7XSiyl0_Jtf24RQubw3IWp7fc"",""'LC-2 BOM'!C2:AF1000""),X$1,FALSE)"),"04C706")</f>
        <v>04C706</v>
      </c>
      <c r="Y407" s="40" t="str">
        <f ca="1">IFERROR(__xludf.DUMMYFUNCTION("VLOOKUP($D699,IMPORTRANGE(""1F5N2lheBqU_ssv2fEg7XSiyl0_Jtf24RQubw3IWp7fc"",""'LC-2 BOM'!C2:AF900""),Y$1,FALSE)"),"#N/A")</f>
        <v>#N/A</v>
      </c>
      <c r="Z407" s="40" t="str">
        <f ca="1">IFERROR(__xludf.DUMMYFUNCTION("VLOOKUP($D699,IMPORTRANGE(""1F5N2lheBqU_ssv2fEg7XSiyl0_Jtf24RQubw3IWp7fc"",""'LC-2 BOM'!C2:AF900""),Y$1,FALSE)"),"#N/A")</f>
        <v>#N/A</v>
      </c>
      <c r="AA407" s="40" t="str">
        <f ca="1">IFERROR(__xludf.DUMMYFUNCTION("VLOOKUP($D699,IMPORTRANGE(""1F5N2lheBqU_ssv2fEg7XSiyl0_Jtf24RQubw3IWp7fc"",""'LC-2 BOM'!C2:AF900""),Y$1,FALSE)"),"#N/A")</f>
        <v>#N/A</v>
      </c>
      <c r="AB407" s="40" t="str">
        <f ca="1">IFERROR(__xludf.DUMMYFUNCTION("VLOOKUP($D699,IMPORTRANGE(""1F5N2lheBqU_ssv2fEg7XSiyl0_Jtf24RQubw3IWp7fc"",""'LC-2 BOM'!C2:AF1000""),AB$1,FALSE)"),"#N/A")</f>
        <v>#N/A</v>
      </c>
      <c r="AC407" s="40" t="str">
        <f ca="1">IFERROR(__xludf.DUMMYFUNCTION("VLOOKUP($D699,IMPORTRANGE(""1F5N2lheBqU_ssv2fEg7XSiyl0_Jtf24RQubw3IWp7fc"",""'LC-2 BOM'!C2:AF1000""),AB$1,FALSE)"),"#N/A")</f>
        <v>#N/A</v>
      </c>
      <c r="AD407" s="40" t="str">
        <f ca="1">IFERROR(__xludf.DUMMYFUNCTION("VLOOKUP($D699,IMPORTRANGE(""1F5N2lheBqU_ssv2fEg7XSiyl0_Jtf24RQubw3IWp7fc"",""'LC-2 BOM'!C2:AF1000""),AB$1,FALSE)"),"#N/A")</f>
        <v>#N/A</v>
      </c>
      <c r="AE407" s="40" t="str">
        <f ca="1">IFERROR(__xludf.DUMMYFUNCTION("VLOOKUP($D699,IMPORTRANGE(""1F5N2lheBqU_ssv2fEg7XSiyl0_Jtf24RQubw3IWp7fc"",""'LC-2 BOM'!C2:AF1000""),AB$1,FALSE)"),"#N/A")</f>
        <v>#N/A</v>
      </c>
      <c r="AF407" s="40" t="str">
        <f ca="1">IFERROR(__xludf.DUMMYFUNCTION("VLOOKUP($D699,IMPORTRANGE(""1F5N2lheBqU_ssv2fEg7XSiyl0_Jtf24RQubw3IWp7fc"",""'LC-2 BOM'!C2:AF1000""),AB$1,FALSE)"),"#N/A")</f>
        <v>#N/A</v>
      </c>
      <c r="AG407" s="40" t="str">
        <f ca="1">IFERROR(__xludf.DUMMYFUNCTION("VLOOKUP($D699,IMPORTRANGE(""1F5N2lheBqU_ssv2fEg7XSiyl0_Jtf24RQubw3IWp7fc"",""'LC-2 BOM'!C2:AF1000""),AB$1,FALSE)"),"#N/A")</f>
        <v>#N/A</v>
      </c>
      <c r="AH407" s="40" t="str">
        <f ca="1">IFERROR(__xludf.DUMMYFUNCTION("VLOOKUP($D699,IMPORTRANGE(""1F5N2lheBqU_ssv2fEg7XSiyl0_Jtf24RQubw3IWp7fc"",""'LC-2 BOM'!C2:AF1000""),AB$1,FALSE)"),"#N/A")</f>
        <v>#N/A</v>
      </c>
      <c r="AI407" s="40" t="str">
        <f ca="1">IFERROR(__xludf.DUMMYFUNCTION("VLOOKUP($D699,IMPORTRANGE(""1F5N2lheBqU_ssv2fEg7XSiyl0_Jtf24RQubw3IWp7fc"",""'LC-2 BOM'!C2:AF1000""),AB$1,FALSE)"),"#N/A")</f>
        <v>#N/A</v>
      </c>
      <c r="AJ407" s="40" t="str">
        <f ca="1">IFERROR(__xludf.DUMMYFUNCTION("VLOOKUP($D699,IMPORTRANGE(""1F5N2lheBqU_ssv2fEg7XSiyl0_Jtf24RQubw3IWp7fc"",""'LC-2 BOM'!C2:AF1000""),AB$1,FALSE)"),"#N/A")</f>
        <v>#N/A</v>
      </c>
      <c r="AK407" s="40" t="str">
        <f ca="1">IFERROR(__xludf.DUMMYFUNCTION("VLOOKUP($D699,IMPORTRANGE(""1F5N2lheBqU_ssv2fEg7XSiyl0_Jtf24RQubw3IWp7fc"",""'LC-2 BOM'!C2:AF1000""),AB$1,FALSE)"),"#N/A")</f>
        <v>#N/A</v>
      </c>
      <c r="AL407" s="40" t="str">
        <f ca="1">IFERROR(__xludf.DUMMYFUNCTION("VLOOKUP($D699,IMPORTRANGE(""1F5N2lheBqU_ssv2fEg7XSiyl0_Jtf24RQubw3IWp7fc"",""'LC-2 BOM'!C2:AF1000""),AB$1,FALSE)"),"#N/A")</f>
        <v>#N/A</v>
      </c>
      <c r="AM407" s="40" t="str">
        <f ca="1">IFERROR(__xludf.DUMMYFUNCTION("VLOOKUP($D699,IMPORTRANGE(""1F5N2lheBqU_ssv2fEg7XSiyl0_Jtf24RQubw3IWp7fc"",""'LC-2 BOM'!C2:AF1000""),AB$1,FALSE)"),"#N/A")</f>
        <v>#N/A</v>
      </c>
      <c r="AN407" s="40" t="str">
        <f ca="1">IFERROR(__xludf.DUMMYFUNCTION("VLOOKUP($D699,IMPORTRANGE(""1F5N2lheBqU_ssv2fEg7XSiyl0_Jtf24RQubw3IWp7fc"",""'LC-2 BOM'!C2:AF1000""),AB$1,FALSE)"),"#N/A")</f>
        <v>#N/A</v>
      </c>
      <c r="AO407" s="40" t="str">
        <f ca="1">IFERROR(__xludf.DUMMYFUNCTION("VLOOKUP($D699,IMPORTRANGE(""1F5N2lheBqU_ssv2fEg7XSiyl0_Jtf24RQubw3IWp7fc"",""'LC-2 BOM'!C2:AF1000""),AB$1,FALSE)"),"#N/A")</f>
        <v>#N/A</v>
      </c>
      <c r="AP407" s="40" t="str">
        <f ca="1">IFERROR(__xludf.DUMMYFUNCTION("VLOOKUP($D699,IMPORTRANGE(""1F5N2lheBqU_ssv2fEg7XSiyl0_Jtf24RQubw3IWp7fc"",""'LC-2 BOM'!C2:AF1000""),AB$1,FALSE)"),"#N/A")</f>
        <v>#N/A</v>
      </c>
      <c r="AQ407" s="40" t="str">
        <f ca="1">IFERROR(__xludf.DUMMYFUNCTION("VLOOKUP($D699,IMPORTRANGE(""1F5N2lheBqU_ssv2fEg7XSiyl0_Jtf24RQubw3IWp7fc"",""'LC-2 BOM'!C2:AF1000""),AB$1,FALSE)"),"#N/A")</f>
        <v>#N/A</v>
      </c>
      <c r="AR407" s="40" t="str">
        <f ca="1">IFERROR(__xludf.DUMMYFUNCTION("VLOOKUP($D699,IMPORTRANGE(""1F5N2lheBqU_ssv2fEg7XSiyl0_Jtf24RQubw3IWp7fc"",""'LC-2 BOM'!C2:AF1000""),AB$1,FALSE)"),"#N/A")</f>
        <v>#N/A</v>
      </c>
      <c r="AS407" s="40" t="str">
        <f ca="1">IFERROR(__xludf.DUMMYFUNCTION("VLOOKUP($D699,IMPORTRANGE(""1F5N2lheBqU_ssv2fEg7XSiyl0_Jtf24RQubw3IWp7fc"",""'LC-2 BOM'!C2:AF1000""),AB$1,FALSE)"),"#N/A")</f>
        <v>#N/A</v>
      </c>
      <c r="AT407" s="40" t="str">
        <f ca="1">IFERROR(__xludf.DUMMYFUNCTION("VLOOKUP($D699,IMPORTRANGE(""1F5N2lheBqU_ssv2fEg7XSiyl0_Jtf24RQubw3IWp7fc"",""'LC-2 BOM'!C2:AF1000""),AB$1,FALSE)"),"#N/A")</f>
        <v>#N/A</v>
      </c>
      <c r="AU407" s="40" t="str">
        <f ca="1">IFERROR(__xludf.DUMMYFUNCTION("VLOOKUP($D699,IMPORTRANGE(""1F5N2lheBqU_ssv2fEg7XSiyl0_Jtf24RQubw3IWp7fc"",""'LC-2 BOM'!C2:AF1000""),AB$1,FALSE)"),"#N/A")</f>
        <v>#N/A</v>
      </c>
      <c r="AV407" s="40" t="str">
        <f ca="1">IFERROR(__xludf.DUMMYFUNCTION("VLOOKUP($D699,IMPORTRANGE(""1F5N2lheBqU_ssv2fEg7XSiyl0_Jtf24RQubw3IWp7fc"",""'LC-2 BOM'!C2:AF1000""),AB$1,FALSE)"),"#N/A")</f>
        <v>#N/A</v>
      </c>
      <c r="AW407" s="40" t="str">
        <f ca="1">IFERROR(__xludf.DUMMYFUNCTION("VLOOKUP($D699,IMPORTRANGE(""1F5N2lheBqU_ssv2fEg7XSiyl0_Jtf24RQubw3IWp7fc"",""'LC-2 BOM'!C2:AF1000""),AB$1,FALSE)"),"#N/A")</f>
        <v>#N/A</v>
      </c>
      <c r="AX407" s="40" t="str">
        <f ca="1">IFERROR(__xludf.DUMMYFUNCTION("VLOOKUP($D699,IMPORTRANGE(""1F5N2lheBqU_ssv2fEg7XSiyl0_Jtf24RQubw3IWp7fc"",""'LC-2 BOM'!C2:AF1000""),AB$1,FALSE)"),"#N/A")</f>
        <v>#N/A</v>
      </c>
      <c r="AY407" s="40" t="str">
        <f ca="1">IFERROR(__xludf.DUMMYFUNCTION("VLOOKUP($D699,IMPORTRANGE(""1F5N2lheBqU_ssv2fEg7XSiyl0_Jtf24RQubw3IWp7fc"",""'LC-2 BOM'!C2:AF1000""),AB$1,FALSE)"),"#N/A")</f>
        <v>#N/A</v>
      </c>
      <c r="AZ407" s="40" t="str">
        <f ca="1">IFERROR(__xludf.DUMMYFUNCTION("VLOOKUP($D699,IMPORTRANGE(""1F5N2lheBqU_ssv2fEg7XSiyl0_Jtf24RQubw3IWp7fc"",""'LC-2 BOM'!C2:AF1000""),AB$1,FALSE)"),"#N/A")</f>
        <v>#N/A</v>
      </c>
      <c r="BA407" s="40" t="str">
        <f ca="1">IFERROR(__xludf.DUMMYFUNCTION("VLOOKUP($D699,IMPORTRANGE(""1F5N2lheBqU_ssv2fEg7XSiyl0_Jtf24RQubw3IWp7fc"",""'LC-2 BOM'!C2:AF1000""),AB$1,FALSE)"),"#N/A")</f>
        <v>#N/A</v>
      </c>
    </row>
    <row r="408" spans="1:53" ht="14.25">
      <c r="A408" s="119" t="str">
        <f>CONCATENATE(VLOOKUP(E408,Systems,2,FALSE),"-",VLOOKUP(F408,Subsystems,2,FALSE),"-",VLOOKUP(G408,Components,2,FALSE),"-",VLOOKUP(R408,Metrics,2,FALSE),"-",B408)</f>
        <v>HVBH-CD-AMP-CD-78</v>
      </c>
      <c r="B408" s="100">
        <v>78</v>
      </c>
      <c r="C408" s="99" t="s">
        <v>982</v>
      </c>
      <c r="D408" s="119" t="str">
        <f>A408</f>
        <v>HVBH-CD-AMP-CD-78</v>
      </c>
      <c r="E408" s="99" t="s">
        <v>973</v>
      </c>
      <c r="F408" s="99" t="s">
        <v>888</v>
      </c>
      <c r="G408" s="99" t="s">
        <v>974</v>
      </c>
      <c r="H408" s="99" t="s">
        <v>147</v>
      </c>
      <c r="I408" s="100" t="str">
        <f>VLOOKUP(L408,InterfaceCards,2,FALSE)</f>
        <v>N6</v>
      </c>
      <c r="J408" s="39" t="str">
        <f>VLOOKUP(I408,'REF - Interface Cards'!$F$2:$G$11,2,FALSE)</f>
        <v>CB9</v>
      </c>
      <c r="K408" s="267">
        <f>VLOOKUP(L408,InterfaceCards,3,FALSE)</f>
        <v>4</v>
      </c>
      <c r="L408" s="99" t="s">
        <v>975</v>
      </c>
      <c r="M408" s="99">
        <v>7</v>
      </c>
      <c r="N408" s="96" t="s">
        <v>123</v>
      </c>
      <c r="O408" s="99" t="s">
        <v>313</v>
      </c>
      <c r="P408" s="99" t="s">
        <v>313</v>
      </c>
      <c r="Q408" s="99" t="s">
        <v>924</v>
      </c>
      <c r="R408" s="119" t="s">
        <v>888</v>
      </c>
      <c r="S408" s="119" t="s">
        <v>976</v>
      </c>
      <c r="T408" s="100"/>
      <c r="U408" s="205"/>
      <c r="V408" s="205" t="b">
        <v>0</v>
      </c>
      <c r="W408" s="115" t="str">
        <f>CONCATENATE(L408,":",N408)</f>
        <v>AI13:06</v>
      </c>
      <c r="X408" s="40" t="str">
        <f ca="1">IFERROR(__xludf.DUMMYFUNCTION("VLOOKUP($D475,IMPORTRANGE(""1F5N2lheBqU_ssv2fEg7XSiyl0_Jtf24RQubw3IWp7fc"",""'LC-2 BOM'!C2:AF1000""),X$1,FALSE)"),"04C706")</f>
        <v>04C706</v>
      </c>
      <c r="Y408" s="40" t="str">
        <f ca="1">IFERROR(__xludf.DUMMYFUNCTION("VLOOKUP($D700,IMPORTRANGE(""1F5N2lheBqU_ssv2fEg7XSiyl0_Jtf24RQubw3IWp7fc"",""'LC-2 BOM'!C2:AF900""),Y$1,FALSE)"),"#N/A")</f>
        <v>#N/A</v>
      </c>
      <c r="Z408" s="40" t="str">
        <f ca="1">IFERROR(__xludf.DUMMYFUNCTION("VLOOKUP($D700,IMPORTRANGE(""1F5N2lheBqU_ssv2fEg7XSiyl0_Jtf24RQubw3IWp7fc"",""'LC-2 BOM'!C2:AF900""),Y$1,FALSE)"),"#N/A")</f>
        <v>#N/A</v>
      </c>
      <c r="AA408" s="40" t="str">
        <f ca="1">IFERROR(__xludf.DUMMYFUNCTION("VLOOKUP($D700,IMPORTRANGE(""1F5N2lheBqU_ssv2fEg7XSiyl0_Jtf24RQubw3IWp7fc"",""'LC-2 BOM'!C2:AF900""),Y$1,FALSE)"),"#N/A")</f>
        <v>#N/A</v>
      </c>
      <c r="AB408" s="40" t="str">
        <f ca="1">IFERROR(__xludf.DUMMYFUNCTION("VLOOKUP($D700,IMPORTRANGE(""1F5N2lheBqU_ssv2fEg7XSiyl0_Jtf24RQubw3IWp7fc"",""'LC-2 BOM'!C2:AF1000""),AB$1,FALSE)"),"#N/A")</f>
        <v>#N/A</v>
      </c>
      <c r="AC408" s="40" t="str">
        <f ca="1">IFERROR(__xludf.DUMMYFUNCTION("VLOOKUP($D700,IMPORTRANGE(""1F5N2lheBqU_ssv2fEg7XSiyl0_Jtf24RQubw3IWp7fc"",""'LC-2 BOM'!C2:AF1000""),AB$1,FALSE)"),"#N/A")</f>
        <v>#N/A</v>
      </c>
      <c r="AD408" s="40" t="str">
        <f ca="1">IFERROR(__xludf.DUMMYFUNCTION("VLOOKUP($D700,IMPORTRANGE(""1F5N2lheBqU_ssv2fEg7XSiyl0_Jtf24RQubw3IWp7fc"",""'LC-2 BOM'!C2:AF1000""),AB$1,FALSE)"),"#N/A")</f>
        <v>#N/A</v>
      </c>
      <c r="AE408" s="40" t="str">
        <f ca="1">IFERROR(__xludf.DUMMYFUNCTION("VLOOKUP($D700,IMPORTRANGE(""1F5N2lheBqU_ssv2fEg7XSiyl0_Jtf24RQubw3IWp7fc"",""'LC-2 BOM'!C2:AF1000""),AB$1,FALSE)"),"#N/A")</f>
        <v>#N/A</v>
      </c>
      <c r="AF408" s="40" t="str">
        <f ca="1">IFERROR(__xludf.DUMMYFUNCTION("VLOOKUP($D700,IMPORTRANGE(""1F5N2lheBqU_ssv2fEg7XSiyl0_Jtf24RQubw3IWp7fc"",""'LC-2 BOM'!C2:AF1000""),AB$1,FALSE)"),"#N/A")</f>
        <v>#N/A</v>
      </c>
      <c r="AG408" s="40" t="str">
        <f ca="1">IFERROR(__xludf.DUMMYFUNCTION("VLOOKUP($D700,IMPORTRANGE(""1F5N2lheBqU_ssv2fEg7XSiyl0_Jtf24RQubw3IWp7fc"",""'LC-2 BOM'!C2:AF1000""),AB$1,FALSE)"),"#N/A")</f>
        <v>#N/A</v>
      </c>
      <c r="AH408" s="40" t="str">
        <f ca="1">IFERROR(__xludf.DUMMYFUNCTION("VLOOKUP($D700,IMPORTRANGE(""1F5N2lheBqU_ssv2fEg7XSiyl0_Jtf24RQubw3IWp7fc"",""'LC-2 BOM'!C2:AF1000""),AB$1,FALSE)"),"#N/A")</f>
        <v>#N/A</v>
      </c>
      <c r="AI408" s="40" t="str">
        <f ca="1">IFERROR(__xludf.DUMMYFUNCTION("VLOOKUP($D700,IMPORTRANGE(""1F5N2lheBqU_ssv2fEg7XSiyl0_Jtf24RQubw3IWp7fc"",""'LC-2 BOM'!C2:AF1000""),AB$1,FALSE)"),"#N/A")</f>
        <v>#N/A</v>
      </c>
      <c r="AJ408" s="40" t="str">
        <f ca="1">IFERROR(__xludf.DUMMYFUNCTION("VLOOKUP($D700,IMPORTRANGE(""1F5N2lheBqU_ssv2fEg7XSiyl0_Jtf24RQubw3IWp7fc"",""'LC-2 BOM'!C2:AF1000""),AB$1,FALSE)"),"#N/A")</f>
        <v>#N/A</v>
      </c>
      <c r="AK408" s="40" t="str">
        <f ca="1">IFERROR(__xludf.DUMMYFUNCTION("VLOOKUP($D700,IMPORTRANGE(""1F5N2lheBqU_ssv2fEg7XSiyl0_Jtf24RQubw3IWp7fc"",""'LC-2 BOM'!C2:AF1000""),AB$1,FALSE)"),"#N/A")</f>
        <v>#N/A</v>
      </c>
      <c r="AL408" s="40" t="str">
        <f ca="1">IFERROR(__xludf.DUMMYFUNCTION("VLOOKUP($D700,IMPORTRANGE(""1F5N2lheBqU_ssv2fEg7XSiyl0_Jtf24RQubw3IWp7fc"",""'LC-2 BOM'!C2:AF1000""),AB$1,FALSE)"),"#N/A")</f>
        <v>#N/A</v>
      </c>
      <c r="AM408" s="40" t="str">
        <f ca="1">IFERROR(__xludf.DUMMYFUNCTION("VLOOKUP($D700,IMPORTRANGE(""1F5N2lheBqU_ssv2fEg7XSiyl0_Jtf24RQubw3IWp7fc"",""'LC-2 BOM'!C2:AF1000""),AB$1,FALSE)"),"#N/A")</f>
        <v>#N/A</v>
      </c>
      <c r="AN408" s="40" t="str">
        <f ca="1">IFERROR(__xludf.DUMMYFUNCTION("VLOOKUP($D700,IMPORTRANGE(""1F5N2lheBqU_ssv2fEg7XSiyl0_Jtf24RQubw3IWp7fc"",""'LC-2 BOM'!C2:AF1000""),AB$1,FALSE)"),"#N/A")</f>
        <v>#N/A</v>
      </c>
      <c r="AO408" s="40" t="str">
        <f ca="1">IFERROR(__xludf.DUMMYFUNCTION("VLOOKUP($D700,IMPORTRANGE(""1F5N2lheBqU_ssv2fEg7XSiyl0_Jtf24RQubw3IWp7fc"",""'LC-2 BOM'!C2:AF1000""),AB$1,FALSE)"),"#N/A")</f>
        <v>#N/A</v>
      </c>
      <c r="AP408" s="40" t="str">
        <f ca="1">IFERROR(__xludf.DUMMYFUNCTION("VLOOKUP($D700,IMPORTRANGE(""1F5N2lheBqU_ssv2fEg7XSiyl0_Jtf24RQubw3IWp7fc"",""'LC-2 BOM'!C2:AF1000""),AB$1,FALSE)"),"#N/A")</f>
        <v>#N/A</v>
      </c>
      <c r="AQ408" s="40" t="str">
        <f ca="1">IFERROR(__xludf.DUMMYFUNCTION("VLOOKUP($D700,IMPORTRANGE(""1F5N2lheBqU_ssv2fEg7XSiyl0_Jtf24RQubw3IWp7fc"",""'LC-2 BOM'!C2:AF1000""),AB$1,FALSE)"),"#N/A")</f>
        <v>#N/A</v>
      </c>
      <c r="AR408" s="40" t="str">
        <f ca="1">IFERROR(__xludf.DUMMYFUNCTION("VLOOKUP($D700,IMPORTRANGE(""1F5N2lheBqU_ssv2fEg7XSiyl0_Jtf24RQubw3IWp7fc"",""'LC-2 BOM'!C2:AF1000""),AB$1,FALSE)"),"#N/A")</f>
        <v>#N/A</v>
      </c>
      <c r="AS408" s="40" t="str">
        <f ca="1">IFERROR(__xludf.DUMMYFUNCTION("VLOOKUP($D700,IMPORTRANGE(""1F5N2lheBqU_ssv2fEg7XSiyl0_Jtf24RQubw3IWp7fc"",""'LC-2 BOM'!C2:AF1000""),AB$1,FALSE)"),"#N/A")</f>
        <v>#N/A</v>
      </c>
      <c r="AT408" s="40" t="str">
        <f ca="1">IFERROR(__xludf.DUMMYFUNCTION("VLOOKUP($D700,IMPORTRANGE(""1F5N2lheBqU_ssv2fEg7XSiyl0_Jtf24RQubw3IWp7fc"",""'LC-2 BOM'!C2:AF1000""),AB$1,FALSE)"),"#N/A")</f>
        <v>#N/A</v>
      </c>
      <c r="AU408" s="40" t="str">
        <f ca="1">IFERROR(__xludf.DUMMYFUNCTION("VLOOKUP($D700,IMPORTRANGE(""1F5N2lheBqU_ssv2fEg7XSiyl0_Jtf24RQubw3IWp7fc"",""'LC-2 BOM'!C2:AF1000""),AB$1,FALSE)"),"#N/A")</f>
        <v>#N/A</v>
      </c>
      <c r="AV408" s="40" t="str">
        <f ca="1">IFERROR(__xludf.DUMMYFUNCTION("VLOOKUP($D700,IMPORTRANGE(""1F5N2lheBqU_ssv2fEg7XSiyl0_Jtf24RQubw3IWp7fc"",""'LC-2 BOM'!C2:AF1000""),AB$1,FALSE)"),"#N/A")</f>
        <v>#N/A</v>
      </c>
      <c r="AW408" s="40" t="str">
        <f ca="1">IFERROR(__xludf.DUMMYFUNCTION("VLOOKUP($D700,IMPORTRANGE(""1F5N2lheBqU_ssv2fEg7XSiyl0_Jtf24RQubw3IWp7fc"",""'LC-2 BOM'!C2:AF1000""),AB$1,FALSE)"),"#N/A")</f>
        <v>#N/A</v>
      </c>
      <c r="AX408" s="40" t="str">
        <f ca="1">IFERROR(__xludf.DUMMYFUNCTION("VLOOKUP($D700,IMPORTRANGE(""1F5N2lheBqU_ssv2fEg7XSiyl0_Jtf24RQubw3IWp7fc"",""'LC-2 BOM'!C2:AF1000""),AB$1,FALSE)"),"#N/A")</f>
        <v>#N/A</v>
      </c>
      <c r="AY408" s="40" t="str">
        <f ca="1">IFERROR(__xludf.DUMMYFUNCTION("VLOOKUP($D700,IMPORTRANGE(""1F5N2lheBqU_ssv2fEg7XSiyl0_Jtf24RQubw3IWp7fc"",""'LC-2 BOM'!C2:AF1000""),AB$1,FALSE)"),"#N/A")</f>
        <v>#N/A</v>
      </c>
      <c r="AZ408" s="40" t="str">
        <f ca="1">IFERROR(__xludf.DUMMYFUNCTION("VLOOKUP($D700,IMPORTRANGE(""1F5N2lheBqU_ssv2fEg7XSiyl0_Jtf24RQubw3IWp7fc"",""'LC-2 BOM'!C2:AF1000""),AB$1,FALSE)"),"#N/A")</f>
        <v>#N/A</v>
      </c>
      <c r="BA408" s="40" t="str">
        <f ca="1">IFERROR(__xludf.DUMMYFUNCTION("VLOOKUP($D700,IMPORTRANGE(""1F5N2lheBqU_ssv2fEg7XSiyl0_Jtf24RQubw3IWp7fc"",""'LC-2 BOM'!C2:AF1000""),AB$1,FALSE)"),"#N/A")</f>
        <v>#N/A</v>
      </c>
    </row>
    <row r="409" spans="1:53" ht="14.25">
      <c r="A409" s="119" t="str">
        <f>CONCATENATE(VLOOKUP(E409,Systems,2,FALSE),"-",VLOOKUP(F409,Subsystems,2,FALSE),"-",VLOOKUP(G409,Components,2,FALSE),"-",VLOOKUP(R409,Metrics,2,FALSE),"-",B409)</f>
        <v>HVBH-CD-AMP-CD-79</v>
      </c>
      <c r="B409" s="100">
        <v>79</v>
      </c>
      <c r="C409" s="99" t="s">
        <v>983</v>
      </c>
      <c r="D409" s="119" t="str">
        <f>A409</f>
        <v>HVBH-CD-AMP-CD-79</v>
      </c>
      <c r="E409" s="99" t="s">
        <v>973</v>
      </c>
      <c r="F409" s="99" t="s">
        <v>888</v>
      </c>
      <c r="G409" s="99" t="s">
        <v>974</v>
      </c>
      <c r="H409" s="99" t="s">
        <v>147</v>
      </c>
      <c r="I409" s="100" t="str">
        <f>VLOOKUP(L409,InterfaceCards,2,FALSE)</f>
        <v>N6</v>
      </c>
      <c r="J409" s="39" t="str">
        <f>VLOOKUP(I409,'REF - Interface Cards'!$F$2:$G$11,2,FALSE)</f>
        <v>CB9</v>
      </c>
      <c r="K409" s="267">
        <f>VLOOKUP(L409,InterfaceCards,3,FALSE)</f>
        <v>4</v>
      </c>
      <c r="L409" s="99" t="s">
        <v>975</v>
      </c>
      <c r="M409" s="99">
        <v>8</v>
      </c>
      <c r="N409" s="96" t="s">
        <v>98</v>
      </c>
      <c r="O409" s="99" t="s">
        <v>313</v>
      </c>
      <c r="P409" s="99" t="s">
        <v>313</v>
      </c>
      <c r="Q409" s="99" t="s">
        <v>924</v>
      </c>
      <c r="R409" s="119" t="s">
        <v>888</v>
      </c>
      <c r="S409" s="119" t="s">
        <v>976</v>
      </c>
      <c r="T409" s="100"/>
      <c r="U409" s="205"/>
      <c r="V409" s="205" t="b">
        <v>0</v>
      </c>
      <c r="W409" s="115" t="str">
        <f>CONCATENATE(L409,":",N409)</f>
        <v>AI13:07</v>
      </c>
      <c r="X409" s="40" t="str">
        <f ca="1">IFERROR(__xludf.DUMMYFUNCTION("VLOOKUP($D475,IMPORTRANGE(""1F5N2lheBqU_ssv2fEg7XSiyl0_Jtf24RQubw3IWp7fc"",""'LC-2 BOM'!C2:AF1000""),X$1,FALSE)"),"04C706")</f>
        <v>04C706</v>
      </c>
      <c r="Y409" s="40" t="str">
        <f ca="1">IFERROR(__xludf.DUMMYFUNCTION("VLOOKUP($D701,IMPORTRANGE(""1F5N2lheBqU_ssv2fEg7XSiyl0_Jtf24RQubw3IWp7fc"",""'LC-2 BOM'!C2:AF900""),Y$1,FALSE)"),"#N/A")</f>
        <v>#N/A</v>
      </c>
      <c r="Z409" s="40" t="str">
        <f ca="1">IFERROR(__xludf.DUMMYFUNCTION("VLOOKUP($D701,IMPORTRANGE(""1F5N2lheBqU_ssv2fEg7XSiyl0_Jtf24RQubw3IWp7fc"",""'LC-2 BOM'!C2:AF900""),Y$1,FALSE)"),"#N/A")</f>
        <v>#N/A</v>
      </c>
      <c r="AA409" s="40" t="str">
        <f ca="1">IFERROR(__xludf.DUMMYFUNCTION("VLOOKUP($D701,IMPORTRANGE(""1F5N2lheBqU_ssv2fEg7XSiyl0_Jtf24RQubw3IWp7fc"",""'LC-2 BOM'!C2:AF900""),Y$1,FALSE)"),"#N/A")</f>
        <v>#N/A</v>
      </c>
      <c r="AB409" s="40" t="str">
        <f ca="1">IFERROR(__xludf.DUMMYFUNCTION("VLOOKUP($D701,IMPORTRANGE(""1F5N2lheBqU_ssv2fEg7XSiyl0_Jtf24RQubw3IWp7fc"",""'LC-2 BOM'!C2:AF1000""),AB$1,FALSE)"),"#N/A")</f>
        <v>#N/A</v>
      </c>
      <c r="AC409" s="40" t="str">
        <f ca="1">IFERROR(__xludf.DUMMYFUNCTION("VLOOKUP($D701,IMPORTRANGE(""1F5N2lheBqU_ssv2fEg7XSiyl0_Jtf24RQubw3IWp7fc"",""'LC-2 BOM'!C2:AF1000""),AB$1,FALSE)"),"#N/A")</f>
        <v>#N/A</v>
      </c>
      <c r="AD409" s="40" t="str">
        <f ca="1">IFERROR(__xludf.DUMMYFUNCTION("VLOOKUP($D701,IMPORTRANGE(""1F5N2lheBqU_ssv2fEg7XSiyl0_Jtf24RQubw3IWp7fc"",""'LC-2 BOM'!C2:AF1000""),AB$1,FALSE)"),"#N/A")</f>
        <v>#N/A</v>
      </c>
      <c r="AE409" s="40" t="str">
        <f ca="1">IFERROR(__xludf.DUMMYFUNCTION("VLOOKUP($D701,IMPORTRANGE(""1F5N2lheBqU_ssv2fEg7XSiyl0_Jtf24RQubw3IWp7fc"",""'LC-2 BOM'!C2:AF1000""),AB$1,FALSE)"),"#N/A")</f>
        <v>#N/A</v>
      </c>
      <c r="AF409" s="40" t="str">
        <f ca="1">IFERROR(__xludf.DUMMYFUNCTION("VLOOKUP($D701,IMPORTRANGE(""1F5N2lheBqU_ssv2fEg7XSiyl0_Jtf24RQubw3IWp7fc"",""'LC-2 BOM'!C2:AF1000""),AB$1,FALSE)"),"#N/A")</f>
        <v>#N/A</v>
      </c>
      <c r="AG409" s="40" t="str">
        <f ca="1">IFERROR(__xludf.DUMMYFUNCTION("VLOOKUP($D701,IMPORTRANGE(""1F5N2lheBqU_ssv2fEg7XSiyl0_Jtf24RQubw3IWp7fc"",""'LC-2 BOM'!C2:AF1000""),AB$1,FALSE)"),"#N/A")</f>
        <v>#N/A</v>
      </c>
      <c r="AH409" s="40" t="str">
        <f ca="1">IFERROR(__xludf.DUMMYFUNCTION("VLOOKUP($D701,IMPORTRANGE(""1F5N2lheBqU_ssv2fEg7XSiyl0_Jtf24RQubw3IWp7fc"",""'LC-2 BOM'!C2:AF1000""),AB$1,FALSE)"),"#N/A")</f>
        <v>#N/A</v>
      </c>
      <c r="AI409" s="40" t="str">
        <f ca="1">IFERROR(__xludf.DUMMYFUNCTION("VLOOKUP($D701,IMPORTRANGE(""1F5N2lheBqU_ssv2fEg7XSiyl0_Jtf24RQubw3IWp7fc"",""'LC-2 BOM'!C2:AF1000""),AB$1,FALSE)"),"#N/A")</f>
        <v>#N/A</v>
      </c>
      <c r="AJ409" s="40" t="str">
        <f ca="1">IFERROR(__xludf.DUMMYFUNCTION("VLOOKUP($D701,IMPORTRANGE(""1F5N2lheBqU_ssv2fEg7XSiyl0_Jtf24RQubw3IWp7fc"",""'LC-2 BOM'!C2:AF1000""),AB$1,FALSE)"),"#N/A")</f>
        <v>#N/A</v>
      </c>
      <c r="AK409" s="40" t="str">
        <f ca="1">IFERROR(__xludf.DUMMYFUNCTION("VLOOKUP($D701,IMPORTRANGE(""1F5N2lheBqU_ssv2fEg7XSiyl0_Jtf24RQubw3IWp7fc"",""'LC-2 BOM'!C2:AF1000""),AB$1,FALSE)"),"#N/A")</f>
        <v>#N/A</v>
      </c>
      <c r="AL409" s="40" t="str">
        <f ca="1">IFERROR(__xludf.DUMMYFUNCTION("VLOOKUP($D701,IMPORTRANGE(""1F5N2lheBqU_ssv2fEg7XSiyl0_Jtf24RQubw3IWp7fc"",""'LC-2 BOM'!C2:AF1000""),AB$1,FALSE)"),"#N/A")</f>
        <v>#N/A</v>
      </c>
      <c r="AM409" s="40" t="str">
        <f ca="1">IFERROR(__xludf.DUMMYFUNCTION("VLOOKUP($D701,IMPORTRANGE(""1F5N2lheBqU_ssv2fEg7XSiyl0_Jtf24RQubw3IWp7fc"",""'LC-2 BOM'!C2:AF1000""),AB$1,FALSE)"),"#N/A")</f>
        <v>#N/A</v>
      </c>
      <c r="AN409" s="40" t="str">
        <f ca="1">IFERROR(__xludf.DUMMYFUNCTION("VLOOKUP($D701,IMPORTRANGE(""1F5N2lheBqU_ssv2fEg7XSiyl0_Jtf24RQubw3IWp7fc"",""'LC-2 BOM'!C2:AF1000""),AB$1,FALSE)"),"#N/A")</f>
        <v>#N/A</v>
      </c>
      <c r="AO409" s="40" t="str">
        <f ca="1">IFERROR(__xludf.DUMMYFUNCTION("VLOOKUP($D701,IMPORTRANGE(""1F5N2lheBqU_ssv2fEg7XSiyl0_Jtf24RQubw3IWp7fc"",""'LC-2 BOM'!C2:AF1000""),AB$1,FALSE)"),"#N/A")</f>
        <v>#N/A</v>
      </c>
      <c r="AP409" s="40" t="str">
        <f ca="1">IFERROR(__xludf.DUMMYFUNCTION("VLOOKUP($D701,IMPORTRANGE(""1F5N2lheBqU_ssv2fEg7XSiyl0_Jtf24RQubw3IWp7fc"",""'LC-2 BOM'!C2:AF1000""),AB$1,FALSE)"),"#N/A")</f>
        <v>#N/A</v>
      </c>
      <c r="AQ409" s="40" t="str">
        <f ca="1">IFERROR(__xludf.DUMMYFUNCTION("VLOOKUP($D701,IMPORTRANGE(""1F5N2lheBqU_ssv2fEg7XSiyl0_Jtf24RQubw3IWp7fc"",""'LC-2 BOM'!C2:AF1000""),AB$1,FALSE)"),"#N/A")</f>
        <v>#N/A</v>
      </c>
      <c r="AR409" s="40" t="str">
        <f ca="1">IFERROR(__xludf.DUMMYFUNCTION("VLOOKUP($D701,IMPORTRANGE(""1F5N2lheBqU_ssv2fEg7XSiyl0_Jtf24RQubw3IWp7fc"",""'LC-2 BOM'!C2:AF1000""),AB$1,FALSE)"),"#N/A")</f>
        <v>#N/A</v>
      </c>
      <c r="AS409" s="40" t="str">
        <f ca="1">IFERROR(__xludf.DUMMYFUNCTION("VLOOKUP($D701,IMPORTRANGE(""1F5N2lheBqU_ssv2fEg7XSiyl0_Jtf24RQubw3IWp7fc"",""'LC-2 BOM'!C2:AF1000""),AB$1,FALSE)"),"#N/A")</f>
        <v>#N/A</v>
      </c>
      <c r="AT409" s="40" t="str">
        <f ca="1">IFERROR(__xludf.DUMMYFUNCTION("VLOOKUP($D701,IMPORTRANGE(""1F5N2lheBqU_ssv2fEg7XSiyl0_Jtf24RQubw3IWp7fc"",""'LC-2 BOM'!C2:AF1000""),AB$1,FALSE)"),"#N/A")</f>
        <v>#N/A</v>
      </c>
      <c r="AU409" s="40" t="str">
        <f ca="1">IFERROR(__xludf.DUMMYFUNCTION("VLOOKUP($D701,IMPORTRANGE(""1F5N2lheBqU_ssv2fEg7XSiyl0_Jtf24RQubw3IWp7fc"",""'LC-2 BOM'!C2:AF1000""),AB$1,FALSE)"),"#N/A")</f>
        <v>#N/A</v>
      </c>
      <c r="AV409" s="40" t="str">
        <f ca="1">IFERROR(__xludf.DUMMYFUNCTION("VLOOKUP($D701,IMPORTRANGE(""1F5N2lheBqU_ssv2fEg7XSiyl0_Jtf24RQubw3IWp7fc"",""'LC-2 BOM'!C2:AF1000""),AB$1,FALSE)"),"#N/A")</f>
        <v>#N/A</v>
      </c>
      <c r="AW409" s="40" t="str">
        <f ca="1">IFERROR(__xludf.DUMMYFUNCTION("VLOOKUP($D701,IMPORTRANGE(""1F5N2lheBqU_ssv2fEg7XSiyl0_Jtf24RQubw3IWp7fc"",""'LC-2 BOM'!C2:AF1000""),AB$1,FALSE)"),"#N/A")</f>
        <v>#N/A</v>
      </c>
      <c r="AX409" s="40" t="str">
        <f ca="1">IFERROR(__xludf.DUMMYFUNCTION("VLOOKUP($D701,IMPORTRANGE(""1F5N2lheBqU_ssv2fEg7XSiyl0_Jtf24RQubw3IWp7fc"",""'LC-2 BOM'!C2:AF1000""),AB$1,FALSE)"),"#N/A")</f>
        <v>#N/A</v>
      </c>
      <c r="AY409" s="40" t="str">
        <f ca="1">IFERROR(__xludf.DUMMYFUNCTION("VLOOKUP($D701,IMPORTRANGE(""1F5N2lheBqU_ssv2fEg7XSiyl0_Jtf24RQubw3IWp7fc"",""'LC-2 BOM'!C2:AF1000""),AB$1,FALSE)"),"#N/A")</f>
        <v>#N/A</v>
      </c>
      <c r="AZ409" s="40" t="str">
        <f ca="1">IFERROR(__xludf.DUMMYFUNCTION("VLOOKUP($D701,IMPORTRANGE(""1F5N2lheBqU_ssv2fEg7XSiyl0_Jtf24RQubw3IWp7fc"",""'LC-2 BOM'!C2:AF1000""),AB$1,FALSE)"),"#N/A")</f>
        <v>#N/A</v>
      </c>
      <c r="BA409" s="40" t="str">
        <f ca="1">IFERROR(__xludf.DUMMYFUNCTION("VLOOKUP($D701,IMPORTRANGE(""1F5N2lheBqU_ssv2fEg7XSiyl0_Jtf24RQubw3IWp7fc"",""'LC-2 BOM'!C2:AF1000""),AB$1,FALSE)"),"#N/A")</f>
        <v>#N/A</v>
      </c>
    </row>
    <row r="410" spans="1:53" ht="14.25">
      <c r="A410" s="119" t="str">
        <f>CONCATENATE(VLOOKUP(E410,Systems,2,FALSE),"-",VLOOKUP(F410,Subsystems,2,FALSE),"-",VLOOKUP(G410,Components,2,FALSE),"-",VLOOKUP(R410,Metrics,2,FALSE),"-",B410)</f>
        <v>HVBH-CD-AMP-CD-80</v>
      </c>
      <c r="B410" s="100">
        <v>80</v>
      </c>
      <c r="C410" s="99" t="s">
        <v>984</v>
      </c>
      <c r="D410" s="119" t="str">
        <f>A410</f>
        <v>HVBH-CD-AMP-CD-80</v>
      </c>
      <c r="E410" s="99" t="s">
        <v>973</v>
      </c>
      <c r="F410" s="99" t="s">
        <v>888</v>
      </c>
      <c r="G410" s="99" t="s">
        <v>974</v>
      </c>
      <c r="H410" s="99" t="s">
        <v>147</v>
      </c>
      <c r="I410" s="100" t="str">
        <f>VLOOKUP(L410,InterfaceCards,2,FALSE)</f>
        <v>N6</v>
      </c>
      <c r="J410" s="39" t="str">
        <f>VLOOKUP(I410,'REF - Interface Cards'!$F$2:$G$11,2,FALSE)</f>
        <v>CB9</v>
      </c>
      <c r="K410" s="267">
        <f>VLOOKUP(L410,InterfaceCards,3,FALSE)</f>
        <v>4</v>
      </c>
      <c r="L410" s="99" t="s">
        <v>975</v>
      </c>
      <c r="M410" s="99">
        <v>9</v>
      </c>
      <c r="N410" s="96" t="s">
        <v>133</v>
      </c>
      <c r="O410" s="99" t="s">
        <v>313</v>
      </c>
      <c r="P410" s="99" t="s">
        <v>313</v>
      </c>
      <c r="Q410" s="99" t="s">
        <v>924</v>
      </c>
      <c r="R410" s="119" t="s">
        <v>888</v>
      </c>
      <c r="S410" s="119" t="s">
        <v>976</v>
      </c>
      <c r="T410" s="100"/>
      <c r="U410" s="205"/>
      <c r="V410" s="205" t="b">
        <v>0</v>
      </c>
      <c r="W410" s="115" t="str">
        <f>CONCATENATE(L410,":",N410)</f>
        <v>AI13:08</v>
      </c>
      <c r="X410" s="40" t="str">
        <f ca="1">IFERROR(__xludf.DUMMYFUNCTION("VLOOKUP($D475,IMPORTRANGE(""1F5N2lheBqU_ssv2fEg7XSiyl0_Jtf24RQubw3IWp7fc"",""'LC-2 BOM'!C2:AF1000""),X$1,FALSE)"),"04C706")</f>
        <v>04C706</v>
      </c>
      <c r="Y410" s="40" t="str">
        <f ca="1">IFERROR(__xludf.DUMMYFUNCTION("VLOOKUP($D702,IMPORTRANGE(""1F5N2lheBqU_ssv2fEg7XSiyl0_Jtf24RQubw3IWp7fc"",""'LC-2 BOM'!C2:AF900""),Y$1,FALSE)"),"#N/A")</f>
        <v>#N/A</v>
      </c>
      <c r="Z410" s="40" t="str">
        <f ca="1">IFERROR(__xludf.DUMMYFUNCTION("VLOOKUP($D702,IMPORTRANGE(""1F5N2lheBqU_ssv2fEg7XSiyl0_Jtf24RQubw3IWp7fc"",""'LC-2 BOM'!C2:AF900""),Y$1,FALSE)"),"#N/A")</f>
        <v>#N/A</v>
      </c>
      <c r="AA410" s="40" t="str">
        <f ca="1">IFERROR(__xludf.DUMMYFUNCTION("VLOOKUP($D702,IMPORTRANGE(""1F5N2lheBqU_ssv2fEg7XSiyl0_Jtf24RQubw3IWp7fc"",""'LC-2 BOM'!C2:AF900""),Y$1,FALSE)"),"#N/A")</f>
        <v>#N/A</v>
      </c>
      <c r="AB410" s="40" t="str">
        <f ca="1">IFERROR(__xludf.DUMMYFUNCTION("VLOOKUP($D702,IMPORTRANGE(""1F5N2lheBqU_ssv2fEg7XSiyl0_Jtf24RQubw3IWp7fc"",""'LC-2 BOM'!C2:AF1000""),AB$1,FALSE)"),"#N/A")</f>
        <v>#N/A</v>
      </c>
      <c r="AC410" s="40" t="str">
        <f ca="1">IFERROR(__xludf.DUMMYFUNCTION("VLOOKUP($D702,IMPORTRANGE(""1F5N2lheBqU_ssv2fEg7XSiyl0_Jtf24RQubw3IWp7fc"",""'LC-2 BOM'!C2:AF1000""),AB$1,FALSE)"),"#N/A")</f>
        <v>#N/A</v>
      </c>
      <c r="AD410" s="40" t="str">
        <f ca="1">IFERROR(__xludf.DUMMYFUNCTION("VLOOKUP($D702,IMPORTRANGE(""1F5N2lheBqU_ssv2fEg7XSiyl0_Jtf24RQubw3IWp7fc"",""'LC-2 BOM'!C2:AF1000""),AB$1,FALSE)"),"#N/A")</f>
        <v>#N/A</v>
      </c>
      <c r="AE410" s="40" t="str">
        <f ca="1">IFERROR(__xludf.DUMMYFUNCTION("VLOOKUP($D702,IMPORTRANGE(""1F5N2lheBqU_ssv2fEg7XSiyl0_Jtf24RQubw3IWp7fc"",""'LC-2 BOM'!C2:AF1000""),AB$1,FALSE)"),"#N/A")</f>
        <v>#N/A</v>
      </c>
      <c r="AF410" s="40" t="str">
        <f ca="1">IFERROR(__xludf.DUMMYFUNCTION("VLOOKUP($D702,IMPORTRANGE(""1F5N2lheBqU_ssv2fEg7XSiyl0_Jtf24RQubw3IWp7fc"",""'LC-2 BOM'!C2:AF1000""),AB$1,FALSE)"),"#N/A")</f>
        <v>#N/A</v>
      </c>
      <c r="AG410" s="40" t="str">
        <f ca="1">IFERROR(__xludf.DUMMYFUNCTION("VLOOKUP($D702,IMPORTRANGE(""1F5N2lheBqU_ssv2fEg7XSiyl0_Jtf24RQubw3IWp7fc"",""'LC-2 BOM'!C2:AF1000""),AB$1,FALSE)"),"#N/A")</f>
        <v>#N/A</v>
      </c>
      <c r="AH410" s="40" t="str">
        <f ca="1">IFERROR(__xludf.DUMMYFUNCTION("VLOOKUP($D702,IMPORTRANGE(""1F5N2lheBqU_ssv2fEg7XSiyl0_Jtf24RQubw3IWp7fc"",""'LC-2 BOM'!C2:AF1000""),AB$1,FALSE)"),"#N/A")</f>
        <v>#N/A</v>
      </c>
      <c r="AI410" s="40" t="str">
        <f ca="1">IFERROR(__xludf.DUMMYFUNCTION("VLOOKUP($D702,IMPORTRANGE(""1F5N2lheBqU_ssv2fEg7XSiyl0_Jtf24RQubw3IWp7fc"",""'LC-2 BOM'!C2:AF1000""),AB$1,FALSE)"),"#N/A")</f>
        <v>#N/A</v>
      </c>
      <c r="AJ410" s="40" t="str">
        <f ca="1">IFERROR(__xludf.DUMMYFUNCTION("VLOOKUP($D702,IMPORTRANGE(""1F5N2lheBqU_ssv2fEg7XSiyl0_Jtf24RQubw3IWp7fc"",""'LC-2 BOM'!C2:AF1000""),AB$1,FALSE)"),"#N/A")</f>
        <v>#N/A</v>
      </c>
      <c r="AK410" s="40" t="str">
        <f ca="1">IFERROR(__xludf.DUMMYFUNCTION("VLOOKUP($D702,IMPORTRANGE(""1F5N2lheBqU_ssv2fEg7XSiyl0_Jtf24RQubw3IWp7fc"",""'LC-2 BOM'!C2:AF1000""),AB$1,FALSE)"),"#N/A")</f>
        <v>#N/A</v>
      </c>
      <c r="AL410" s="40" t="str">
        <f ca="1">IFERROR(__xludf.DUMMYFUNCTION("VLOOKUP($D702,IMPORTRANGE(""1F5N2lheBqU_ssv2fEg7XSiyl0_Jtf24RQubw3IWp7fc"",""'LC-2 BOM'!C2:AF1000""),AB$1,FALSE)"),"#N/A")</f>
        <v>#N/A</v>
      </c>
      <c r="AM410" s="40" t="str">
        <f ca="1">IFERROR(__xludf.DUMMYFUNCTION("VLOOKUP($D702,IMPORTRANGE(""1F5N2lheBqU_ssv2fEg7XSiyl0_Jtf24RQubw3IWp7fc"",""'LC-2 BOM'!C2:AF1000""),AB$1,FALSE)"),"#N/A")</f>
        <v>#N/A</v>
      </c>
      <c r="AN410" s="40" t="str">
        <f ca="1">IFERROR(__xludf.DUMMYFUNCTION("VLOOKUP($D702,IMPORTRANGE(""1F5N2lheBqU_ssv2fEg7XSiyl0_Jtf24RQubw3IWp7fc"",""'LC-2 BOM'!C2:AF1000""),AB$1,FALSE)"),"#N/A")</f>
        <v>#N/A</v>
      </c>
      <c r="AO410" s="40" t="str">
        <f ca="1">IFERROR(__xludf.DUMMYFUNCTION("VLOOKUP($D702,IMPORTRANGE(""1F5N2lheBqU_ssv2fEg7XSiyl0_Jtf24RQubw3IWp7fc"",""'LC-2 BOM'!C2:AF1000""),AB$1,FALSE)"),"#N/A")</f>
        <v>#N/A</v>
      </c>
      <c r="AP410" s="40" t="str">
        <f ca="1">IFERROR(__xludf.DUMMYFUNCTION("VLOOKUP($D702,IMPORTRANGE(""1F5N2lheBqU_ssv2fEg7XSiyl0_Jtf24RQubw3IWp7fc"",""'LC-2 BOM'!C2:AF1000""),AB$1,FALSE)"),"#N/A")</f>
        <v>#N/A</v>
      </c>
      <c r="AQ410" s="40" t="str">
        <f ca="1">IFERROR(__xludf.DUMMYFUNCTION("VLOOKUP($D702,IMPORTRANGE(""1F5N2lheBqU_ssv2fEg7XSiyl0_Jtf24RQubw3IWp7fc"",""'LC-2 BOM'!C2:AF1000""),AB$1,FALSE)"),"#N/A")</f>
        <v>#N/A</v>
      </c>
      <c r="AR410" s="40" t="str">
        <f ca="1">IFERROR(__xludf.DUMMYFUNCTION("VLOOKUP($D702,IMPORTRANGE(""1F5N2lheBqU_ssv2fEg7XSiyl0_Jtf24RQubw3IWp7fc"",""'LC-2 BOM'!C2:AF1000""),AB$1,FALSE)"),"#N/A")</f>
        <v>#N/A</v>
      </c>
      <c r="AS410" s="40" t="str">
        <f ca="1">IFERROR(__xludf.DUMMYFUNCTION("VLOOKUP($D702,IMPORTRANGE(""1F5N2lheBqU_ssv2fEg7XSiyl0_Jtf24RQubw3IWp7fc"",""'LC-2 BOM'!C2:AF1000""),AB$1,FALSE)"),"#N/A")</f>
        <v>#N/A</v>
      </c>
      <c r="AT410" s="40" t="str">
        <f ca="1">IFERROR(__xludf.DUMMYFUNCTION("VLOOKUP($D702,IMPORTRANGE(""1F5N2lheBqU_ssv2fEg7XSiyl0_Jtf24RQubw3IWp7fc"",""'LC-2 BOM'!C2:AF1000""),AB$1,FALSE)"),"#N/A")</f>
        <v>#N/A</v>
      </c>
      <c r="AU410" s="40" t="str">
        <f ca="1">IFERROR(__xludf.DUMMYFUNCTION("VLOOKUP($D702,IMPORTRANGE(""1F5N2lheBqU_ssv2fEg7XSiyl0_Jtf24RQubw3IWp7fc"",""'LC-2 BOM'!C2:AF1000""),AB$1,FALSE)"),"#N/A")</f>
        <v>#N/A</v>
      </c>
      <c r="AV410" s="40" t="str">
        <f ca="1">IFERROR(__xludf.DUMMYFUNCTION("VLOOKUP($D702,IMPORTRANGE(""1F5N2lheBqU_ssv2fEg7XSiyl0_Jtf24RQubw3IWp7fc"",""'LC-2 BOM'!C2:AF1000""),AB$1,FALSE)"),"#N/A")</f>
        <v>#N/A</v>
      </c>
      <c r="AW410" s="40" t="str">
        <f ca="1">IFERROR(__xludf.DUMMYFUNCTION("VLOOKUP($D702,IMPORTRANGE(""1F5N2lheBqU_ssv2fEg7XSiyl0_Jtf24RQubw3IWp7fc"",""'LC-2 BOM'!C2:AF1000""),AB$1,FALSE)"),"#N/A")</f>
        <v>#N/A</v>
      </c>
      <c r="AX410" s="40" t="str">
        <f ca="1">IFERROR(__xludf.DUMMYFUNCTION("VLOOKUP($D702,IMPORTRANGE(""1F5N2lheBqU_ssv2fEg7XSiyl0_Jtf24RQubw3IWp7fc"",""'LC-2 BOM'!C2:AF1000""),AB$1,FALSE)"),"#N/A")</f>
        <v>#N/A</v>
      </c>
      <c r="AY410" s="40" t="str">
        <f ca="1">IFERROR(__xludf.DUMMYFUNCTION("VLOOKUP($D702,IMPORTRANGE(""1F5N2lheBqU_ssv2fEg7XSiyl0_Jtf24RQubw3IWp7fc"",""'LC-2 BOM'!C2:AF1000""),AB$1,FALSE)"),"#N/A")</f>
        <v>#N/A</v>
      </c>
      <c r="AZ410" s="40" t="str">
        <f ca="1">IFERROR(__xludf.DUMMYFUNCTION("VLOOKUP($D702,IMPORTRANGE(""1F5N2lheBqU_ssv2fEg7XSiyl0_Jtf24RQubw3IWp7fc"",""'LC-2 BOM'!C2:AF1000""),AB$1,FALSE)"),"#N/A")</f>
        <v>#N/A</v>
      </c>
      <c r="BA410" s="40" t="str">
        <f ca="1">IFERROR(__xludf.DUMMYFUNCTION("VLOOKUP($D702,IMPORTRANGE(""1F5N2lheBqU_ssv2fEg7XSiyl0_Jtf24RQubw3IWp7fc"",""'LC-2 BOM'!C2:AF1000""),AB$1,FALSE)"),"#N/A")</f>
        <v>#N/A</v>
      </c>
    </row>
    <row r="411" spans="1:53" ht="14.25">
      <c r="A411" s="119" t="str">
        <f>CONCATENATE(VLOOKUP(E411,Systems,2,FALSE),"-",VLOOKUP(F411,Subsystems,2,FALSE),"-",VLOOKUP(G411,Components,2,FALSE),"-",VLOOKUP(R411,Metrics,2,FALSE),"-",B411)</f>
        <v>HVBH-CD-AMP-CD-81</v>
      </c>
      <c r="B411" s="100">
        <v>81</v>
      </c>
      <c r="C411" s="99" t="s">
        <v>985</v>
      </c>
      <c r="D411" s="119" t="str">
        <f>A411</f>
        <v>HVBH-CD-AMP-CD-81</v>
      </c>
      <c r="E411" s="99" t="s">
        <v>973</v>
      </c>
      <c r="F411" s="99" t="s">
        <v>888</v>
      </c>
      <c r="G411" s="99" t="s">
        <v>974</v>
      </c>
      <c r="H411" s="99" t="s">
        <v>147</v>
      </c>
      <c r="I411" s="100" t="str">
        <f>VLOOKUP(L411,InterfaceCards,2,FALSE)</f>
        <v>N6</v>
      </c>
      <c r="J411" s="39" t="str">
        <f>VLOOKUP(I411,'REF - Interface Cards'!$F$2:$G$11,2,FALSE)</f>
        <v>CB9</v>
      </c>
      <c r="K411" s="267">
        <f>VLOOKUP(L411,InterfaceCards,3,FALSE)</f>
        <v>4</v>
      </c>
      <c r="L411" s="99" t="s">
        <v>975</v>
      </c>
      <c r="M411" s="99">
        <v>10</v>
      </c>
      <c r="N411" s="96" t="s">
        <v>111</v>
      </c>
      <c r="O411" s="99" t="s">
        <v>313</v>
      </c>
      <c r="P411" s="99" t="s">
        <v>313</v>
      </c>
      <c r="Q411" s="99" t="s">
        <v>924</v>
      </c>
      <c r="R411" s="119" t="s">
        <v>888</v>
      </c>
      <c r="S411" s="119" t="s">
        <v>976</v>
      </c>
      <c r="T411" s="100"/>
      <c r="U411" s="205"/>
      <c r="V411" s="205" t="b">
        <v>0</v>
      </c>
      <c r="W411" s="115" t="str">
        <f>CONCATENATE(L411,":",N411)</f>
        <v>AI13:09</v>
      </c>
      <c r="X411" s="40" t="str">
        <f ca="1">IFERROR(__xludf.DUMMYFUNCTION("VLOOKUP($D475,IMPORTRANGE(""1F5N2lheBqU_ssv2fEg7XSiyl0_Jtf24RQubw3IWp7fc"",""'LC-2 BOM'!C2:AF1000""),X$1,FALSE)"),"04C706")</f>
        <v>04C706</v>
      </c>
      <c r="Y411" s="40" t="str">
        <f ca="1">IFERROR(__xludf.DUMMYFUNCTION("VLOOKUP($D703,IMPORTRANGE(""1F5N2lheBqU_ssv2fEg7XSiyl0_Jtf24RQubw3IWp7fc"",""'LC-2 BOM'!C2:AF900""),Y$1,FALSE)"),"#N/A")</f>
        <v>#N/A</v>
      </c>
      <c r="Z411" s="40" t="str">
        <f ca="1">IFERROR(__xludf.DUMMYFUNCTION("VLOOKUP($D703,IMPORTRANGE(""1F5N2lheBqU_ssv2fEg7XSiyl0_Jtf24RQubw3IWp7fc"",""'LC-2 BOM'!C2:AF900""),Y$1,FALSE)"),"#N/A")</f>
        <v>#N/A</v>
      </c>
      <c r="AA411" s="40" t="str">
        <f ca="1">IFERROR(__xludf.DUMMYFUNCTION("VLOOKUP($D703,IMPORTRANGE(""1F5N2lheBqU_ssv2fEg7XSiyl0_Jtf24RQubw3IWp7fc"",""'LC-2 BOM'!C2:AF900""),Y$1,FALSE)"),"#N/A")</f>
        <v>#N/A</v>
      </c>
      <c r="AB411" s="40" t="str">
        <f ca="1">IFERROR(__xludf.DUMMYFUNCTION("VLOOKUP($D703,IMPORTRANGE(""1F5N2lheBqU_ssv2fEg7XSiyl0_Jtf24RQubw3IWp7fc"",""'LC-2 BOM'!C2:AF1000""),AB$1,FALSE)"),"#N/A")</f>
        <v>#N/A</v>
      </c>
      <c r="AC411" s="40" t="str">
        <f ca="1">IFERROR(__xludf.DUMMYFUNCTION("VLOOKUP($D703,IMPORTRANGE(""1F5N2lheBqU_ssv2fEg7XSiyl0_Jtf24RQubw3IWp7fc"",""'LC-2 BOM'!C2:AF1000""),AB$1,FALSE)"),"#N/A")</f>
        <v>#N/A</v>
      </c>
      <c r="AD411" s="40" t="str">
        <f ca="1">IFERROR(__xludf.DUMMYFUNCTION("VLOOKUP($D703,IMPORTRANGE(""1F5N2lheBqU_ssv2fEg7XSiyl0_Jtf24RQubw3IWp7fc"",""'LC-2 BOM'!C2:AF1000""),AB$1,FALSE)"),"#N/A")</f>
        <v>#N/A</v>
      </c>
      <c r="AE411" s="40" t="str">
        <f ca="1">IFERROR(__xludf.DUMMYFUNCTION("VLOOKUP($D703,IMPORTRANGE(""1F5N2lheBqU_ssv2fEg7XSiyl0_Jtf24RQubw3IWp7fc"",""'LC-2 BOM'!C2:AF1000""),AB$1,FALSE)"),"#N/A")</f>
        <v>#N/A</v>
      </c>
      <c r="AF411" s="40" t="str">
        <f ca="1">IFERROR(__xludf.DUMMYFUNCTION("VLOOKUP($D703,IMPORTRANGE(""1F5N2lheBqU_ssv2fEg7XSiyl0_Jtf24RQubw3IWp7fc"",""'LC-2 BOM'!C2:AF1000""),AB$1,FALSE)"),"#N/A")</f>
        <v>#N/A</v>
      </c>
      <c r="AG411" s="40" t="str">
        <f ca="1">IFERROR(__xludf.DUMMYFUNCTION("VLOOKUP($D703,IMPORTRANGE(""1F5N2lheBqU_ssv2fEg7XSiyl0_Jtf24RQubw3IWp7fc"",""'LC-2 BOM'!C2:AF1000""),AB$1,FALSE)"),"#N/A")</f>
        <v>#N/A</v>
      </c>
      <c r="AH411" s="40" t="str">
        <f ca="1">IFERROR(__xludf.DUMMYFUNCTION("VLOOKUP($D703,IMPORTRANGE(""1F5N2lheBqU_ssv2fEg7XSiyl0_Jtf24RQubw3IWp7fc"",""'LC-2 BOM'!C2:AF1000""),AB$1,FALSE)"),"#N/A")</f>
        <v>#N/A</v>
      </c>
      <c r="AI411" s="40" t="str">
        <f ca="1">IFERROR(__xludf.DUMMYFUNCTION("VLOOKUP($D703,IMPORTRANGE(""1F5N2lheBqU_ssv2fEg7XSiyl0_Jtf24RQubw3IWp7fc"",""'LC-2 BOM'!C2:AF1000""),AB$1,FALSE)"),"#N/A")</f>
        <v>#N/A</v>
      </c>
      <c r="AJ411" s="40" t="str">
        <f ca="1">IFERROR(__xludf.DUMMYFUNCTION("VLOOKUP($D703,IMPORTRANGE(""1F5N2lheBqU_ssv2fEg7XSiyl0_Jtf24RQubw3IWp7fc"",""'LC-2 BOM'!C2:AF1000""),AB$1,FALSE)"),"#N/A")</f>
        <v>#N/A</v>
      </c>
      <c r="AK411" s="40" t="str">
        <f ca="1">IFERROR(__xludf.DUMMYFUNCTION("VLOOKUP($D703,IMPORTRANGE(""1F5N2lheBqU_ssv2fEg7XSiyl0_Jtf24RQubw3IWp7fc"",""'LC-2 BOM'!C2:AF1000""),AB$1,FALSE)"),"#N/A")</f>
        <v>#N/A</v>
      </c>
      <c r="AL411" s="40" t="str">
        <f ca="1">IFERROR(__xludf.DUMMYFUNCTION("VLOOKUP($D703,IMPORTRANGE(""1F5N2lheBqU_ssv2fEg7XSiyl0_Jtf24RQubw3IWp7fc"",""'LC-2 BOM'!C2:AF1000""),AB$1,FALSE)"),"#N/A")</f>
        <v>#N/A</v>
      </c>
      <c r="AM411" s="40" t="str">
        <f ca="1">IFERROR(__xludf.DUMMYFUNCTION("VLOOKUP($D703,IMPORTRANGE(""1F5N2lheBqU_ssv2fEg7XSiyl0_Jtf24RQubw3IWp7fc"",""'LC-2 BOM'!C2:AF1000""),AB$1,FALSE)"),"#N/A")</f>
        <v>#N/A</v>
      </c>
      <c r="AN411" s="40" t="str">
        <f ca="1">IFERROR(__xludf.DUMMYFUNCTION("VLOOKUP($D703,IMPORTRANGE(""1F5N2lheBqU_ssv2fEg7XSiyl0_Jtf24RQubw3IWp7fc"",""'LC-2 BOM'!C2:AF1000""),AB$1,FALSE)"),"#N/A")</f>
        <v>#N/A</v>
      </c>
      <c r="AO411" s="40" t="str">
        <f ca="1">IFERROR(__xludf.DUMMYFUNCTION("VLOOKUP($D703,IMPORTRANGE(""1F5N2lheBqU_ssv2fEg7XSiyl0_Jtf24RQubw3IWp7fc"",""'LC-2 BOM'!C2:AF1000""),AB$1,FALSE)"),"#N/A")</f>
        <v>#N/A</v>
      </c>
      <c r="AP411" s="40" t="str">
        <f ca="1">IFERROR(__xludf.DUMMYFUNCTION("VLOOKUP($D703,IMPORTRANGE(""1F5N2lheBqU_ssv2fEg7XSiyl0_Jtf24RQubw3IWp7fc"",""'LC-2 BOM'!C2:AF1000""),AB$1,FALSE)"),"#N/A")</f>
        <v>#N/A</v>
      </c>
      <c r="AQ411" s="40" t="str">
        <f ca="1">IFERROR(__xludf.DUMMYFUNCTION("VLOOKUP($D703,IMPORTRANGE(""1F5N2lheBqU_ssv2fEg7XSiyl0_Jtf24RQubw3IWp7fc"",""'LC-2 BOM'!C2:AF1000""),AB$1,FALSE)"),"#N/A")</f>
        <v>#N/A</v>
      </c>
      <c r="AR411" s="40" t="str">
        <f ca="1">IFERROR(__xludf.DUMMYFUNCTION("VLOOKUP($D703,IMPORTRANGE(""1F5N2lheBqU_ssv2fEg7XSiyl0_Jtf24RQubw3IWp7fc"",""'LC-2 BOM'!C2:AF1000""),AB$1,FALSE)"),"#N/A")</f>
        <v>#N/A</v>
      </c>
      <c r="AS411" s="40" t="str">
        <f ca="1">IFERROR(__xludf.DUMMYFUNCTION("VLOOKUP($D703,IMPORTRANGE(""1F5N2lheBqU_ssv2fEg7XSiyl0_Jtf24RQubw3IWp7fc"",""'LC-2 BOM'!C2:AF1000""),AB$1,FALSE)"),"#N/A")</f>
        <v>#N/A</v>
      </c>
      <c r="AT411" s="40" t="str">
        <f ca="1">IFERROR(__xludf.DUMMYFUNCTION("VLOOKUP($D703,IMPORTRANGE(""1F5N2lheBqU_ssv2fEg7XSiyl0_Jtf24RQubw3IWp7fc"",""'LC-2 BOM'!C2:AF1000""),AB$1,FALSE)"),"#N/A")</f>
        <v>#N/A</v>
      </c>
      <c r="AU411" s="40" t="str">
        <f ca="1">IFERROR(__xludf.DUMMYFUNCTION("VLOOKUP($D703,IMPORTRANGE(""1F5N2lheBqU_ssv2fEg7XSiyl0_Jtf24RQubw3IWp7fc"",""'LC-2 BOM'!C2:AF1000""),AB$1,FALSE)"),"#N/A")</f>
        <v>#N/A</v>
      </c>
      <c r="AV411" s="40" t="str">
        <f ca="1">IFERROR(__xludf.DUMMYFUNCTION("VLOOKUP($D703,IMPORTRANGE(""1F5N2lheBqU_ssv2fEg7XSiyl0_Jtf24RQubw3IWp7fc"",""'LC-2 BOM'!C2:AF1000""),AB$1,FALSE)"),"#N/A")</f>
        <v>#N/A</v>
      </c>
      <c r="AW411" s="40" t="str">
        <f ca="1">IFERROR(__xludf.DUMMYFUNCTION("VLOOKUP($D703,IMPORTRANGE(""1F5N2lheBqU_ssv2fEg7XSiyl0_Jtf24RQubw3IWp7fc"",""'LC-2 BOM'!C2:AF1000""),AB$1,FALSE)"),"#N/A")</f>
        <v>#N/A</v>
      </c>
      <c r="AX411" s="40" t="str">
        <f ca="1">IFERROR(__xludf.DUMMYFUNCTION("VLOOKUP($D703,IMPORTRANGE(""1F5N2lheBqU_ssv2fEg7XSiyl0_Jtf24RQubw3IWp7fc"",""'LC-2 BOM'!C2:AF1000""),AB$1,FALSE)"),"#N/A")</f>
        <v>#N/A</v>
      </c>
      <c r="AY411" s="40" t="str">
        <f ca="1">IFERROR(__xludf.DUMMYFUNCTION("VLOOKUP($D703,IMPORTRANGE(""1F5N2lheBqU_ssv2fEg7XSiyl0_Jtf24RQubw3IWp7fc"",""'LC-2 BOM'!C2:AF1000""),AB$1,FALSE)"),"#N/A")</f>
        <v>#N/A</v>
      </c>
      <c r="AZ411" s="40" t="str">
        <f ca="1">IFERROR(__xludf.DUMMYFUNCTION("VLOOKUP($D703,IMPORTRANGE(""1F5N2lheBqU_ssv2fEg7XSiyl0_Jtf24RQubw3IWp7fc"",""'LC-2 BOM'!C2:AF1000""),AB$1,FALSE)"),"#N/A")</f>
        <v>#N/A</v>
      </c>
      <c r="BA411" s="40" t="str">
        <f ca="1">IFERROR(__xludf.DUMMYFUNCTION("VLOOKUP($D703,IMPORTRANGE(""1F5N2lheBqU_ssv2fEg7XSiyl0_Jtf24RQubw3IWp7fc"",""'LC-2 BOM'!C2:AF1000""),AB$1,FALSE)"),"#N/A")</f>
        <v>#N/A</v>
      </c>
    </row>
    <row r="412" spans="1:53" ht="14.25">
      <c r="A412" s="119" t="str">
        <f>CONCATENATE(VLOOKUP(E412,Systems,2,FALSE),"-",VLOOKUP(F412,Subsystems,2,FALSE),"-",VLOOKUP(G412,Components,2,FALSE),"-",VLOOKUP(R412,Metrics,2,FALSE),"-",B412)</f>
        <v>HVBH-CD-AMP-CD-82</v>
      </c>
      <c r="B412" s="100">
        <v>82</v>
      </c>
      <c r="C412" s="99" t="s">
        <v>986</v>
      </c>
      <c r="D412" s="119" t="str">
        <f>A412</f>
        <v>HVBH-CD-AMP-CD-82</v>
      </c>
      <c r="E412" s="99" t="s">
        <v>973</v>
      </c>
      <c r="F412" s="99" t="s">
        <v>888</v>
      </c>
      <c r="G412" s="99" t="s">
        <v>974</v>
      </c>
      <c r="H412" s="99" t="s">
        <v>147</v>
      </c>
      <c r="I412" s="100" t="str">
        <f>VLOOKUP(L412,InterfaceCards,2,FALSE)</f>
        <v>N6</v>
      </c>
      <c r="J412" s="39" t="str">
        <f>VLOOKUP(I412,'REF - Interface Cards'!$F$2:$G$11,2,FALSE)</f>
        <v>CB9</v>
      </c>
      <c r="K412" s="267">
        <f>VLOOKUP(L412,InterfaceCards,3,FALSE)</f>
        <v>4</v>
      </c>
      <c r="L412" s="99" t="s">
        <v>975</v>
      </c>
      <c r="M412" s="99">
        <v>11</v>
      </c>
      <c r="N412" s="96">
        <v>10</v>
      </c>
      <c r="O412" s="99" t="s">
        <v>313</v>
      </c>
      <c r="P412" s="99" t="s">
        <v>313</v>
      </c>
      <c r="Q412" s="99" t="s">
        <v>924</v>
      </c>
      <c r="R412" s="119" t="s">
        <v>888</v>
      </c>
      <c r="S412" s="119" t="s">
        <v>976</v>
      </c>
      <c r="T412" s="100"/>
      <c r="U412" s="205"/>
      <c r="V412" s="205" t="b">
        <v>0</v>
      </c>
      <c r="W412" s="115" t="str">
        <f>CONCATENATE(L412,":",N412)</f>
        <v>AI13:10</v>
      </c>
      <c r="X412" s="40" t="str">
        <f ca="1">IFERROR(__xludf.DUMMYFUNCTION("VLOOKUP($D475,IMPORTRANGE(""1F5N2lheBqU_ssv2fEg7XSiyl0_Jtf24RQubw3IWp7fc"",""'LC-2 BOM'!C2:AF1000""),X$1,FALSE)"),"04C706")</f>
        <v>04C706</v>
      </c>
      <c r="Y412" s="40" t="str">
        <f ca="1">IFERROR(__xludf.DUMMYFUNCTION("VLOOKUP($D688,IMPORTRANGE(""1F5N2lheBqU_ssv2fEg7XSiyl0_Jtf24RQubw3IWp7fc"",""'LC-2 BOM'!C2:AF900""),Y$1,FALSE)"),"#N/A")</f>
        <v>#N/A</v>
      </c>
      <c r="Z412" s="40" t="str">
        <f ca="1">IFERROR(__xludf.DUMMYFUNCTION("VLOOKUP($D688,IMPORTRANGE(""1F5N2lheBqU_ssv2fEg7XSiyl0_Jtf24RQubw3IWp7fc"",""'LC-2 BOM'!C2:AF900""),Y$1,FALSE)"),"#N/A")</f>
        <v>#N/A</v>
      </c>
      <c r="AA412" s="40" t="str">
        <f ca="1">IFERROR(__xludf.DUMMYFUNCTION("VLOOKUP($D688,IMPORTRANGE(""1F5N2lheBqU_ssv2fEg7XSiyl0_Jtf24RQubw3IWp7fc"",""'LC-2 BOM'!C2:AF900""),Y$1,FALSE)"),"#N/A")</f>
        <v>#N/A</v>
      </c>
      <c r="AB412" s="40" t="str">
        <f ca="1">IFERROR(__xludf.DUMMYFUNCTION("VLOOKUP($D688,IMPORTRANGE(""1F5N2lheBqU_ssv2fEg7XSiyl0_Jtf24RQubw3IWp7fc"",""'LC-2 BOM'!C2:AF1000""),AB$1,FALSE)"),"#N/A")</f>
        <v>#N/A</v>
      </c>
      <c r="AC412" s="40" t="str">
        <f ca="1">IFERROR(__xludf.DUMMYFUNCTION("VLOOKUP($D688,IMPORTRANGE(""1F5N2lheBqU_ssv2fEg7XSiyl0_Jtf24RQubw3IWp7fc"",""'LC-2 BOM'!C2:AF1000""),AB$1,FALSE)"),"#N/A")</f>
        <v>#N/A</v>
      </c>
      <c r="AD412" s="40" t="str">
        <f ca="1">IFERROR(__xludf.DUMMYFUNCTION("VLOOKUP($D688,IMPORTRANGE(""1F5N2lheBqU_ssv2fEg7XSiyl0_Jtf24RQubw3IWp7fc"",""'LC-2 BOM'!C2:AF1000""),AB$1,FALSE)"),"#N/A")</f>
        <v>#N/A</v>
      </c>
      <c r="AE412" s="40" t="str">
        <f ca="1">IFERROR(__xludf.DUMMYFUNCTION("VLOOKUP($D688,IMPORTRANGE(""1F5N2lheBqU_ssv2fEg7XSiyl0_Jtf24RQubw3IWp7fc"",""'LC-2 BOM'!C2:AF1000""),AB$1,FALSE)"),"#N/A")</f>
        <v>#N/A</v>
      </c>
      <c r="AF412" s="40" t="str">
        <f ca="1">IFERROR(__xludf.DUMMYFUNCTION("VLOOKUP($D688,IMPORTRANGE(""1F5N2lheBqU_ssv2fEg7XSiyl0_Jtf24RQubw3IWp7fc"",""'LC-2 BOM'!C2:AF1000""),AB$1,FALSE)"),"#N/A")</f>
        <v>#N/A</v>
      </c>
      <c r="AG412" s="40" t="str">
        <f ca="1">IFERROR(__xludf.DUMMYFUNCTION("VLOOKUP($D688,IMPORTRANGE(""1F5N2lheBqU_ssv2fEg7XSiyl0_Jtf24RQubw3IWp7fc"",""'LC-2 BOM'!C2:AF1000""),AB$1,FALSE)"),"#N/A")</f>
        <v>#N/A</v>
      </c>
      <c r="AH412" s="40" t="str">
        <f ca="1">IFERROR(__xludf.DUMMYFUNCTION("VLOOKUP($D688,IMPORTRANGE(""1F5N2lheBqU_ssv2fEg7XSiyl0_Jtf24RQubw3IWp7fc"",""'LC-2 BOM'!C2:AF1000""),AB$1,FALSE)"),"#N/A")</f>
        <v>#N/A</v>
      </c>
      <c r="AI412" s="40" t="str">
        <f ca="1">IFERROR(__xludf.DUMMYFUNCTION("VLOOKUP($D688,IMPORTRANGE(""1F5N2lheBqU_ssv2fEg7XSiyl0_Jtf24RQubw3IWp7fc"",""'LC-2 BOM'!C2:AF1000""),AB$1,FALSE)"),"#N/A")</f>
        <v>#N/A</v>
      </c>
      <c r="AJ412" s="40" t="str">
        <f ca="1">IFERROR(__xludf.DUMMYFUNCTION("VLOOKUP($D688,IMPORTRANGE(""1F5N2lheBqU_ssv2fEg7XSiyl0_Jtf24RQubw3IWp7fc"",""'LC-2 BOM'!C2:AF1000""),AB$1,FALSE)"),"#N/A")</f>
        <v>#N/A</v>
      </c>
      <c r="AK412" s="40" t="str">
        <f ca="1">IFERROR(__xludf.DUMMYFUNCTION("VLOOKUP($D688,IMPORTRANGE(""1F5N2lheBqU_ssv2fEg7XSiyl0_Jtf24RQubw3IWp7fc"",""'LC-2 BOM'!C2:AF1000""),AB$1,FALSE)"),"#N/A")</f>
        <v>#N/A</v>
      </c>
      <c r="AL412" s="40" t="str">
        <f ca="1">IFERROR(__xludf.DUMMYFUNCTION("VLOOKUP($D688,IMPORTRANGE(""1F5N2lheBqU_ssv2fEg7XSiyl0_Jtf24RQubw3IWp7fc"",""'LC-2 BOM'!C2:AF1000""),AB$1,FALSE)"),"#N/A")</f>
        <v>#N/A</v>
      </c>
      <c r="AM412" s="40" t="str">
        <f ca="1">IFERROR(__xludf.DUMMYFUNCTION("VLOOKUP($D688,IMPORTRANGE(""1F5N2lheBqU_ssv2fEg7XSiyl0_Jtf24RQubw3IWp7fc"",""'LC-2 BOM'!C2:AF1000""),AB$1,FALSE)"),"#N/A")</f>
        <v>#N/A</v>
      </c>
      <c r="AN412" s="40" t="str">
        <f ca="1">IFERROR(__xludf.DUMMYFUNCTION("VLOOKUP($D688,IMPORTRANGE(""1F5N2lheBqU_ssv2fEg7XSiyl0_Jtf24RQubw3IWp7fc"",""'LC-2 BOM'!C2:AF1000""),AB$1,FALSE)"),"#N/A")</f>
        <v>#N/A</v>
      </c>
      <c r="AO412" s="40" t="str">
        <f ca="1">IFERROR(__xludf.DUMMYFUNCTION("VLOOKUP($D688,IMPORTRANGE(""1F5N2lheBqU_ssv2fEg7XSiyl0_Jtf24RQubw3IWp7fc"",""'LC-2 BOM'!C2:AF1000""),AB$1,FALSE)"),"#N/A")</f>
        <v>#N/A</v>
      </c>
      <c r="AP412" s="40" t="str">
        <f ca="1">IFERROR(__xludf.DUMMYFUNCTION("VLOOKUP($D688,IMPORTRANGE(""1F5N2lheBqU_ssv2fEg7XSiyl0_Jtf24RQubw3IWp7fc"",""'LC-2 BOM'!C2:AF1000""),AB$1,FALSE)"),"#N/A")</f>
        <v>#N/A</v>
      </c>
      <c r="AQ412" s="40" t="str">
        <f ca="1">IFERROR(__xludf.DUMMYFUNCTION("VLOOKUP($D688,IMPORTRANGE(""1F5N2lheBqU_ssv2fEg7XSiyl0_Jtf24RQubw3IWp7fc"",""'LC-2 BOM'!C2:AF1000""),AB$1,FALSE)"),"#N/A")</f>
        <v>#N/A</v>
      </c>
      <c r="AR412" s="40" t="str">
        <f ca="1">IFERROR(__xludf.DUMMYFUNCTION("VLOOKUP($D688,IMPORTRANGE(""1F5N2lheBqU_ssv2fEg7XSiyl0_Jtf24RQubw3IWp7fc"",""'LC-2 BOM'!C2:AF1000""),AB$1,FALSE)"),"#N/A")</f>
        <v>#N/A</v>
      </c>
      <c r="AS412" s="40" t="str">
        <f ca="1">IFERROR(__xludf.DUMMYFUNCTION("VLOOKUP($D688,IMPORTRANGE(""1F5N2lheBqU_ssv2fEg7XSiyl0_Jtf24RQubw3IWp7fc"",""'LC-2 BOM'!C2:AF1000""),AB$1,FALSE)"),"#N/A")</f>
        <v>#N/A</v>
      </c>
      <c r="AT412" s="40" t="str">
        <f ca="1">IFERROR(__xludf.DUMMYFUNCTION("VLOOKUP($D688,IMPORTRANGE(""1F5N2lheBqU_ssv2fEg7XSiyl0_Jtf24RQubw3IWp7fc"",""'LC-2 BOM'!C2:AF1000""),AB$1,FALSE)"),"#N/A")</f>
        <v>#N/A</v>
      </c>
      <c r="AU412" s="40" t="str">
        <f ca="1">IFERROR(__xludf.DUMMYFUNCTION("VLOOKUP($D688,IMPORTRANGE(""1F5N2lheBqU_ssv2fEg7XSiyl0_Jtf24RQubw3IWp7fc"",""'LC-2 BOM'!C2:AF1000""),AB$1,FALSE)"),"#N/A")</f>
        <v>#N/A</v>
      </c>
      <c r="AV412" s="40" t="str">
        <f ca="1">IFERROR(__xludf.DUMMYFUNCTION("VLOOKUP($D688,IMPORTRANGE(""1F5N2lheBqU_ssv2fEg7XSiyl0_Jtf24RQubw3IWp7fc"",""'LC-2 BOM'!C2:AF1000""),AB$1,FALSE)"),"#N/A")</f>
        <v>#N/A</v>
      </c>
      <c r="AW412" s="40" t="str">
        <f ca="1">IFERROR(__xludf.DUMMYFUNCTION("VLOOKUP($D688,IMPORTRANGE(""1F5N2lheBqU_ssv2fEg7XSiyl0_Jtf24RQubw3IWp7fc"",""'LC-2 BOM'!C2:AF1000""),AB$1,FALSE)"),"#N/A")</f>
        <v>#N/A</v>
      </c>
      <c r="AX412" s="40" t="str">
        <f ca="1">IFERROR(__xludf.DUMMYFUNCTION("VLOOKUP($D688,IMPORTRANGE(""1F5N2lheBqU_ssv2fEg7XSiyl0_Jtf24RQubw3IWp7fc"",""'LC-2 BOM'!C2:AF1000""),AB$1,FALSE)"),"#N/A")</f>
        <v>#N/A</v>
      </c>
      <c r="AY412" s="40" t="str">
        <f ca="1">IFERROR(__xludf.DUMMYFUNCTION("VLOOKUP($D688,IMPORTRANGE(""1F5N2lheBqU_ssv2fEg7XSiyl0_Jtf24RQubw3IWp7fc"",""'LC-2 BOM'!C2:AF1000""),AB$1,FALSE)"),"#N/A")</f>
        <v>#N/A</v>
      </c>
      <c r="AZ412" s="40" t="str">
        <f ca="1">IFERROR(__xludf.DUMMYFUNCTION("VLOOKUP($D688,IMPORTRANGE(""1F5N2lheBqU_ssv2fEg7XSiyl0_Jtf24RQubw3IWp7fc"",""'LC-2 BOM'!C2:AF1000""),AB$1,FALSE)"),"#N/A")</f>
        <v>#N/A</v>
      </c>
      <c r="BA412" s="40" t="str">
        <f ca="1">IFERROR(__xludf.DUMMYFUNCTION("VLOOKUP($D688,IMPORTRANGE(""1F5N2lheBqU_ssv2fEg7XSiyl0_Jtf24RQubw3IWp7fc"",""'LC-2 BOM'!C2:AF1000""),AB$1,FALSE)"),"#N/A")</f>
        <v>#N/A</v>
      </c>
    </row>
    <row r="413" spans="1:53" ht="14.25">
      <c r="A413" s="119" t="str">
        <f>CONCATENATE(VLOOKUP(E413,Systems,2,FALSE),"-",VLOOKUP(F413,Subsystems,2,FALSE),"-",VLOOKUP(G413,Components,2,FALSE),"-",VLOOKUP(R413,Metrics,2,FALSE),"-",B413)</f>
        <v>HVBH-CD-AMP-CD-83</v>
      </c>
      <c r="B413" s="100">
        <v>83</v>
      </c>
      <c r="C413" s="99" t="s">
        <v>987</v>
      </c>
      <c r="D413" s="119" t="str">
        <f>A413</f>
        <v>HVBH-CD-AMP-CD-83</v>
      </c>
      <c r="E413" s="99" t="s">
        <v>973</v>
      </c>
      <c r="F413" s="99" t="s">
        <v>888</v>
      </c>
      <c r="G413" s="99" t="s">
        <v>974</v>
      </c>
      <c r="H413" s="99" t="s">
        <v>147</v>
      </c>
      <c r="I413" s="100" t="str">
        <f>VLOOKUP(L413,InterfaceCards,2,FALSE)</f>
        <v>N6</v>
      </c>
      <c r="J413" s="39" t="str">
        <f>VLOOKUP(I413,'REF - Interface Cards'!$F$2:$G$11,2,FALSE)</f>
        <v>CB9</v>
      </c>
      <c r="K413" s="267">
        <f>VLOOKUP(L413,InterfaceCards,3,FALSE)</f>
        <v>4</v>
      </c>
      <c r="L413" s="99" t="s">
        <v>975</v>
      </c>
      <c r="M413" s="99">
        <v>12</v>
      </c>
      <c r="N413" s="96">
        <v>11</v>
      </c>
      <c r="O413" s="99" t="s">
        <v>313</v>
      </c>
      <c r="P413" s="99" t="s">
        <v>313</v>
      </c>
      <c r="Q413" s="99" t="s">
        <v>924</v>
      </c>
      <c r="R413" s="119" t="s">
        <v>888</v>
      </c>
      <c r="S413" s="119" t="s">
        <v>976</v>
      </c>
      <c r="T413" s="100"/>
      <c r="U413" s="205"/>
      <c r="V413" s="205" t="b">
        <v>0</v>
      </c>
      <c r="W413" s="115" t="str">
        <f>CONCATENATE(L413,":",N413)</f>
        <v>AI13:11</v>
      </c>
      <c r="X413" s="40" t="str">
        <f ca="1">IFERROR(__xludf.DUMMYFUNCTION("VLOOKUP($D475,IMPORTRANGE(""1F5N2lheBqU_ssv2fEg7XSiyl0_Jtf24RQubw3IWp7fc"",""'LC-2 BOM'!C2:AF1000""),X$1,FALSE)"),"04C706")</f>
        <v>04C706</v>
      </c>
      <c r="Y413" s="40" t="str">
        <f ca="1">IFERROR(__xludf.DUMMYFUNCTION("VLOOKUP($D689,IMPORTRANGE(""1F5N2lheBqU_ssv2fEg7XSiyl0_Jtf24RQubw3IWp7fc"",""'LC-2 BOM'!C2:AF900""),Y$1,FALSE)"),"#N/A")</f>
        <v>#N/A</v>
      </c>
      <c r="Z413" s="40" t="str">
        <f ca="1">IFERROR(__xludf.DUMMYFUNCTION("VLOOKUP($D689,IMPORTRANGE(""1F5N2lheBqU_ssv2fEg7XSiyl0_Jtf24RQubw3IWp7fc"",""'LC-2 BOM'!C2:AF900""),Y$1,FALSE)"),"#N/A")</f>
        <v>#N/A</v>
      </c>
      <c r="AA413" s="40" t="str">
        <f ca="1">IFERROR(__xludf.DUMMYFUNCTION("VLOOKUP($D689,IMPORTRANGE(""1F5N2lheBqU_ssv2fEg7XSiyl0_Jtf24RQubw3IWp7fc"",""'LC-2 BOM'!C2:AF900""),Y$1,FALSE)"),"#N/A")</f>
        <v>#N/A</v>
      </c>
      <c r="AB413" s="40" t="str">
        <f ca="1">IFERROR(__xludf.DUMMYFUNCTION("VLOOKUP($D689,IMPORTRANGE(""1F5N2lheBqU_ssv2fEg7XSiyl0_Jtf24RQubw3IWp7fc"",""'LC-2 BOM'!C2:AF1000""),AB$1,FALSE)"),"#N/A")</f>
        <v>#N/A</v>
      </c>
      <c r="AC413" s="40" t="str">
        <f ca="1">IFERROR(__xludf.DUMMYFUNCTION("VLOOKUP($D689,IMPORTRANGE(""1F5N2lheBqU_ssv2fEg7XSiyl0_Jtf24RQubw3IWp7fc"",""'LC-2 BOM'!C2:AF1000""),AB$1,FALSE)"),"#N/A")</f>
        <v>#N/A</v>
      </c>
      <c r="AD413" s="40" t="str">
        <f ca="1">IFERROR(__xludf.DUMMYFUNCTION("VLOOKUP($D689,IMPORTRANGE(""1F5N2lheBqU_ssv2fEg7XSiyl0_Jtf24RQubw3IWp7fc"",""'LC-2 BOM'!C2:AF1000""),AB$1,FALSE)"),"#N/A")</f>
        <v>#N/A</v>
      </c>
      <c r="AE413" s="40" t="str">
        <f ca="1">IFERROR(__xludf.DUMMYFUNCTION("VLOOKUP($D689,IMPORTRANGE(""1F5N2lheBqU_ssv2fEg7XSiyl0_Jtf24RQubw3IWp7fc"",""'LC-2 BOM'!C2:AF1000""),AB$1,FALSE)"),"#N/A")</f>
        <v>#N/A</v>
      </c>
      <c r="AF413" s="40" t="str">
        <f ca="1">IFERROR(__xludf.DUMMYFUNCTION("VLOOKUP($D689,IMPORTRANGE(""1F5N2lheBqU_ssv2fEg7XSiyl0_Jtf24RQubw3IWp7fc"",""'LC-2 BOM'!C2:AF1000""),AB$1,FALSE)"),"#N/A")</f>
        <v>#N/A</v>
      </c>
      <c r="AG413" s="40" t="str">
        <f ca="1">IFERROR(__xludf.DUMMYFUNCTION("VLOOKUP($D689,IMPORTRANGE(""1F5N2lheBqU_ssv2fEg7XSiyl0_Jtf24RQubw3IWp7fc"",""'LC-2 BOM'!C2:AF1000""),AB$1,FALSE)"),"#N/A")</f>
        <v>#N/A</v>
      </c>
      <c r="AH413" s="40" t="str">
        <f ca="1">IFERROR(__xludf.DUMMYFUNCTION("VLOOKUP($D689,IMPORTRANGE(""1F5N2lheBqU_ssv2fEg7XSiyl0_Jtf24RQubw3IWp7fc"",""'LC-2 BOM'!C2:AF1000""),AB$1,FALSE)"),"#N/A")</f>
        <v>#N/A</v>
      </c>
      <c r="AI413" s="40" t="str">
        <f ca="1">IFERROR(__xludf.DUMMYFUNCTION("VLOOKUP($D689,IMPORTRANGE(""1F5N2lheBqU_ssv2fEg7XSiyl0_Jtf24RQubw3IWp7fc"",""'LC-2 BOM'!C2:AF1000""),AB$1,FALSE)"),"#N/A")</f>
        <v>#N/A</v>
      </c>
      <c r="AJ413" s="40" t="str">
        <f ca="1">IFERROR(__xludf.DUMMYFUNCTION("VLOOKUP($D689,IMPORTRANGE(""1F5N2lheBqU_ssv2fEg7XSiyl0_Jtf24RQubw3IWp7fc"",""'LC-2 BOM'!C2:AF1000""),AB$1,FALSE)"),"#N/A")</f>
        <v>#N/A</v>
      </c>
      <c r="AK413" s="40" t="str">
        <f ca="1">IFERROR(__xludf.DUMMYFUNCTION("VLOOKUP($D689,IMPORTRANGE(""1F5N2lheBqU_ssv2fEg7XSiyl0_Jtf24RQubw3IWp7fc"",""'LC-2 BOM'!C2:AF1000""),AB$1,FALSE)"),"#N/A")</f>
        <v>#N/A</v>
      </c>
      <c r="AL413" s="40" t="str">
        <f ca="1">IFERROR(__xludf.DUMMYFUNCTION("VLOOKUP($D689,IMPORTRANGE(""1F5N2lheBqU_ssv2fEg7XSiyl0_Jtf24RQubw3IWp7fc"",""'LC-2 BOM'!C2:AF1000""),AB$1,FALSE)"),"#N/A")</f>
        <v>#N/A</v>
      </c>
      <c r="AM413" s="40" t="str">
        <f ca="1">IFERROR(__xludf.DUMMYFUNCTION("VLOOKUP($D689,IMPORTRANGE(""1F5N2lheBqU_ssv2fEg7XSiyl0_Jtf24RQubw3IWp7fc"",""'LC-2 BOM'!C2:AF1000""),AB$1,FALSE)"),"#N/A")</f>
        <v>#N/A</v>
      </c>
      <c r="AN413" s="40" t="str">
        <f ca="1">IFERROR(__xludf.DUMMYFUNCTION("VLOOKUP($D689,IMPORTRANGE(""1F5N2lheBqU_ssv2fEg7XSiyl0_Jtf24RQubw3IWp7fc"",""'LC-2 BOM'!C2:AF1000""),AB$1,FALSE)"),"#N/A")</f>
        <v>#N/A</v>
      </c>
      <c r="AO413" s="40" t="str">
        <f ca="1">IFERROR(__xludf.DUMMYFUNCTION("VLOOKUP($D689,IMPORTRANGE(""1F5N2lheBqU_ssv2fEg7XSiyl0_Jtf24RQubw3IWp7fc"",""'LC-2 BOM'!C2:AF1000""),AB$1,FALSE)"),"#N/A")</f>
        <v>#N/A</v>
      </c>
      <c r="AP413" s="40" t="str">
        <f ca="1">IFERROR(__xludf.DUMMYFUNCTION("VLOOKUP($D689,IMPORTRANGE(""1F5N2lheBqU_ssv2fEg7XSiyl0_Jtf24RQubw3IWp7fc"",""'LC-2 BOM'!C2:AF1000""),AB$1,FALSE)"),"#N/A")</f>
        <v>#N/A</v>
      </c>
      <c r="AQ413" s="40" t="str">
        <f ca="1">IFERROR(__xludf.DUMMYFUNCTION("VLOOKUP($D689,IMPORTRANGE(""1F5N2lheBqU_ssv2fEg7XSiyl0_Jtf24RQubw3IWp7fc"",""'LC-2 BOM'!C2:AF1000""),AB$1,FALSE)"),"#N/A")</f>
        <v>#N/A</v>
      </c>
      <c r="AR413" s="40" t="str">
        <f ca="1">IFERROR(__xludf.DUMMYFUNCTION("VLOOKUP($D689,IMPORTRANGE(""1F5N2lheBqU_ssv2fEg7XSiyl0_Jtf24RQubw3IWp7fc"",""'LC-2 BOM'!C2:AF1000""),AB$1,FALSE)"),"#N/A")</f>
        <v>#N/A</v>
      </c>
      <c r="AS413" s="40" t="str">
        <f ca="1">IFERROR(__xludf.DUMMYFUNCTION("VLOOKUP($D689,IMPORTRANGE(""1F5N2lheBqU_ssv2fEg7XSiyl0_Jtf24RQubw3IWp7fc"",""'LC-2 BOM'!C2:AF1000""),AB$1,FALSE)"),"#N/A")</f>
        <v>#N/A</v>
      </c>
      <c r="AT413" s="40" t="str">
        <f ca="1">IFERROR(__xludf.DUMMYFUNCTION("VLOOKUP($D689,IMPORTRANGE(""1F5N2lheBqU_ssv2fEg7XSiyl0_Jtf24RQubw3IWp7fc"",""'LC-2 BOM'!C2:AF1000""),AB$1,FALSE)"),"#N/A")</f>
        <v>#N/A</v>
      </c>
      <c r="AU413" s="40" t="str">
        <f ca="1">IFERROR(__xludf.DUMMYFUNCTION("VLOOKUP($D689,IMPORTRANGE(""1F5N2lheBqU_ssv2fEg7XSiyl0_Jtf24RQubw3IWp7fc"",""'LC-2 BOM'!C2:AF1000""),AB$1,FALSE)"),"#N/A")</f>
        <v>#N/A</v>
      </c>
      <c r="AV413" s="40" t="str">
        <f ca="1">IFERROR(__xludf.DUMMYFUNCTION("VLOOKUP($D689,IMPORTRANGE(""1F5N2lheBqU_ssv2fEg7XSiyl0_Jtf24RQubw3IWp7fc"",""'LC-2 BOM'!C2:AF1000""),AB$1,FALSE)"),"#N/A")</f>
        <v>#N/A</v>
      </c>
      <c r="AW413" s="40" t="str">
        <f ca="1">IFERROR(__xludf.DUMMYFUNCTION("VLOOKUP($D689,IMPORTRANGE(""1F5N2lheBqU_ssv2fEg7XSiyl0_Jtf24RQubw3IWp7fc"",""'LC-2 BOM'!C2:AF1000""),AB$1,FALSE)"),"#N/A")</f>
        <v>#N/A</v>
      </c>
      <c r="AX413" s="40" t="str">
        <f ca="1">IFERROR(__xludf.DUMMYFUNCTION("VLOOKUP($D689,IMPORTRANGE(""1F5N2lheBqU_ssv2fEg7XSiyl0_Jtf24RQubw3IWp7fc"",""'LC-2 BOM'!C2:AF1000""),AB$1,FALSE)"),"#N/A")</f>
        <v>#N/A</v>
      </c>
      <c r="AY413" s="40" t="str">
        <f ca="1">IFERROR(__xludf.DUMMYFUNCTION("VLOOKUP($D689,IMPORTRANGE(""1F5N2lheBqU_ssv2fEg7XSiyl0_Jtf24RQubw3IWp7fc"",""'LC-2 BOM'!C2:AF1000""),AB$1,FALSE)"),"#N/A")</f>
        <v>#N/A</v>
      </c>
      <c r="AZ413" s="40" t="str">
        <f ca="1">IFERROR(__xludf.DUMMYFUNCTION("VLOOKUP($D689,IMPORTRANGE(""1F5N2lheBqU_ssv2fEg7XSiyl0_Jtf24RQubw3IWp7fc"",""'LC-2 BOM'!C2:AF1000""),AB$1,FALSE)"),"#N/A")</f>
        <v>#N/A</v>
      </c>
      <c r="BA413" s="40" t="str">
        <f ca="1">IFERROR(__xludf.DUMMYFUNCTION("VLOOKUP($D689,IMPORTRANGE(""1F5N2lheBqU_ssv2fEg7XSiyl0_Jtf24RQubw3IWp7fc"",""'LC-2 BOM'!C2:AF1000""),AB$1,FALSE)"),"#N/A")</f>
        <v>#N/A</v>
      </c>
    </row>
    <row r="414" spans="1:53" ht="14.25">
      <c r="A414" s="119" t="str">
        <f>CONCATENATE(VLOOKUP(E414,Systems,2,FALSE),"-",VLOOKUP(F414,Subsystems,2,FALSE),"-",VLOOKUP(G414,Components,2,FALSE),"-",VLOOKUP(R414,Metrics,2,FALSE),"-",B414)</f>
        <v>HVBH-CD-AMP-CD-84</v>
      </c>
      <c r="B414" s="100">
        <v>84</v>
      </c>
      <c r="C414" s="99" t="s">
        <v>988</v>
      </c>
      <c r="D414" s="119" t="str">
        <f>A414</f>
        <v>HVBH-CD-AMP-CD-84</v>
      </c>
      <c r="E414" s="99" t="s">
        <v>973</v>
      </c>
      <c r="F414" s="99" t="s">
        <v>888</v>
      </c>
      <c r="G414" s="99" t="s">
        <v>974</v>
      </c>
      <c r="H414" s="99" t="s">
        <v>147</v>
      </c>
      <c r="I414" s="100" t="str">
        <f>VLOOKUP(L414,InterfaceCards,2,FALSE)</f>
        <v>N6</v>
      </c>
      <c r="J414" s="39" t="str">
        <f>VLOOKUP(I414,'REF - Interface Cards'!$F$2:$G$11,2,FALSE)</f>
        <v>CB9</v>
      </c>
      <c r="K414" s="267">
        <f>VLOOKUP(L414,InterfaceCards,3,FALSE)</f>
        <v>4</v>
      </c>
      <c r="L414" s="99" t="s">
        <v>975</v>
      </c>
      <c r="M414" s="99">
        <v>13</v>
      </c>
      <c r="N414" s="96">
        <v>12</v>
      </c>
      <c r="O414" s="99" t="s">
        <v>313</v>
      </c>
      <c r="P414" s="99" t="s">
        <v>313</v>
      </c>
      <c r="Q414" s="99" t="s">
        <v>924</v>
      </c>
      <c r="R414" s="119" t="s">
        <v>888</v>
      </c>
      <c r="S414" s="119" t="s">
        <v>976</v>
      </c>
      <c r="T414" s="100"/>
      <c r="U414" s="205"/>
      <c r="V414" s="205" t="b">
        <v>0</v>
      </c>
      <c r="W414" s="115" t="str">
        <f>CONCATENATE(L414,":",N414)</f>
        <v>AI13:12</v>
      </c>
      <c r="X414" s="40" t="str">
        <f ca="1">IFERROR(__xludf.DUMMYFUNCTION("VLOOKUP($D475,IMPORTRANGE(""1F5N2lheBqU_ssv2fEg7XSiyl0_Jtf24RQubw3IWp7fc"",""'LC-2 BOM'!C2:AF1000""),X$1,FALSE)"),"04C706")</f>
        <v>04C706</v>
      </c>
      <c r="Y414" s="40" t="str">
        <f ca="1">IFERROR(__xludf.DUMMYFUNCTION("VLOOKUP($D690,IMPORTRANGE(""1F5N2lheBqU_ssv2fEg7XSiyl0_Jtf24RQubw3IWp7fc"",""'LC-2 BOM'!C2:AF900""),Y$1,FALSE)"),"#N/A")</f>
        <v>#N/A</v>
      </c>
      <c r="Z414" s="40" t="str">
        <f ca="1">IFERROR(__xludf.DUMMYFUNCTION("VLOOKUP($D690,IMPORTRANGE(""1F5N2lheBqU_ssv2fEg7XSiyl0_Jtf24RQubw3IWp7fc"",""'LC-2 BOM'!C2:AF900""),Y$1,FALSE)"),"#N/A")</f>
        <v>#N/A</v>
      </c>
      <c r="AA414" s="40" t="str">
        <f ca="1">IFERROR(__xludf.DUMMYFUNCTION("VLOOKUP($D690,IMPORTRANGE(""1F5N2lheBqU_ssv2fEg7XSiyl0_Jtf24RQubw3IWp7fc"",""'LC-2 BOM'!C2:AF900""),Y$1,FALSE)"),"#N/A")</f>
        <v>#N/A</v>
      </c>
      <c r="AB414" s="40" t="str">
        <f ca="1">IFERROR(__xludf.DUMMYFUNCTION("VLOOKUP($D690,IMPORTRANGE(""1F5N2lheBqU_ssv2fEg7XSiyl0_Jtf24RQubw3IWp7fc"",""'LC-2 BOM'!C2:AF1000""),AB$1,FALSE)"),"#N/A")</f>
        <v>#N/A</v>
      </c>
      <c r="AC414" s="40" t="str">
        <f ca="1">IFERROR(__xludf.DUMMYFUNCTION("VLOOKUP($D690,IMPORTRANGE(""1F5N2lheBqU_ssv2fEg7XSiyl0_Jtf24RQubw3IWp7fc"",""'LC-2 BOM'!C2:AF1000""),AB$1,FALSE)"),"#N/A")</f>
        <v>#N/A</v>
      </c>
      <c r="AD414" s="40" t="str">
        <f ca="1">IFERROR(__xludf.DUMMYFUNCTION("VLOOKUP($D690,IMPORTRANGE(""1F5N2lheBqU_ssv2fEg7XSiyl0_Jtf24RQubw3IWp7fc"",""'LC-2 BOM'!C2:AF1000""),AB$1,FALSE)"),"#N/A")</f>
        <v>#N/A</v>
      </c>
      <c r="AE414" s="40" t="str">
        <f ca="1">IFERROR(__xludf.DUMMYFUNCTION("VLOOKUP($D690,IMPORTRANGE(""1F5N2lheBqU_ssv2fEg7XSiyl0_Jtf24RQubw3IWp7fc"",""'LC-2 BOM'!C2:AF1000""),AB$1,FALSE)"),"#N/A")</f>
        <v>#N/A</v>
      </c>
      <c r="AF414" s="40" t="str">
        <f ca="1">IFERROR(__xludf.DUMMYFUNCTION("VLOOKUP($D690,IMPORTRANGE(""1F5N2lheBqU_ssv2fEg7XSiyl0_Jtf24RQubw3IWp7fc"",""'LC-2 BOM'!C2:AF1000""),AB$1,FALSE)"),"#N/A")</f>
        <v>#N/A</v>
      </c>
      <c r="AG414" s="40" t="str">
        <f ca="1">IFERROR(__xludf.DUMMYFUNCTION("VLOOKUP($D690,IMPORTRANGE(""1F5N2lheBqU_ssv2fEg7XSiyl0_Jtf24RQubw3IWp7fc"",""'LC-2 BOM'!C2:AF1000""),AB$1,FALSE)"),"#N/A")</f>
        <v>#N/A</v>
      </c>
      <c r="AH414" s="40" t="str">
        <f ca="1">IFERROR(__xludf.DUMMYFUNCTION("VLOOKUP($D690,IMPORTRANGE(""1F5N2lheBqU_ssv2fEg7XSiyl0_Jtf24RQubw3IWp7fc"",""'LC-2 BOM'!C2:AF1000""),AB$1,FALSE)"),"#N/A")</f>
        <v>#N/A</v>
      </c>
      <c r="AI414" s="40" t="str">
        <f ca="1">IFERROR(__xludf.DUMMYFUNCTION("VLOOKUP($D690,IMPORTRANGE(""1F5N2lheBqU_ssv2fEg7XSiyl0_Jtf24RQubw3IWp7fc"",""'LC-2 BOM'!C2:AF1000""),AB$1,FALSE)"),"#N/A")</f>
        <v>#N/A</v>
      </c>
      <c r="AJ414" s="40" t="str">
        <f ca="1">IFERROR(__xludf.DUMMYFUNCTION("VLOOKUP($D690,IMPORTRANGE(""1F5N2lheBqU_ssv2fEg7XSiyl0_Jtf24RQubw3IWp7fc"",""'LC-2 BOM'!C2:AF1000""),AB$1,FALSE)"),"#N/A")</f>
        <v>#N/A</v>
      </c>
      <c r="AK414" s="40" t="str">
        <f ca="1">IFERROR(__xludf.DUMMYFUNCTION("VLOOKUP($D690,IMPORTRANGE(""1F5N2lheBqU_ssv2fEg7XSiyl0_Jtf24RQubw3IWp7fc"",""'LC-2 BOM'!C2:AF1000""),AB$1,FALSE)"),"#N/A")</f>
        <v>#N/A</v>
      </c>
      <c r="AL414" s="40" t="str">
        <f ca="1">IFERROR(__xludf.DUMMYFUNCTION("VLOOKUP($D690,IMPORTRANGE(""1F5N2lheBqU_ssv2fEg7XSiyl0_Jtf24RQubw3IWp7fc"",""'LC-2 BOM'!C2:AF1000""),AB$1,FALSE)"),"#N/A")</f>
        <v>#N/A</v>
      </c>
      <c r="AM414" s="40" t="str">
        <f ca="1">IFERROR(__xludf.DUMMYFUNCTION("VLOOKUP($D690,IMPORTRANGE(""1F5N2lheBqU_ssv2fEg7XSiyl0_Jtf24RQubw3IWp7fc"",""'LC-2 BOM'!C2:AF1000""),AB$1,FALSE)"),"#N/A")</f>
        <v>#N/A</v>
      </c>
      <c r="AN414" s="40" t="str">
        <f ca="1">IFERROR(__xludf.DUMMYFUNCTION("VLOOKUP($D690,IMPORTRANGE(""1F5N2lheBqU_ssv2fEg7XSiyl0_Jtf24RQubw3IWp7fc"",""'LC-2 BOM'!C2:AF1000""),AB$1,FALSE)"),"#N/A")</f>
        <v>#N/A</v>
      </c>
      <c r="AO414" s="40" t="str">
        <f ca="1">IFERROR(__xludf.DUMMYFUNCTION("VLOOKUP($D690,IMPORTRANGE(""1F5N2lheBqU_ssv2fEg7XSiyl0_Jtf24RQubw3IWp7fc"",""'LC-2 BOM'!C2:AF1000""),AB$1,FALSE)"),"#N/A")</f>
        <v>#N/A</v>
      </c>
      <c r="AP414" s="40" t="str">
        <f ca="1">IFERROR(__xludf.DUMMYFUNCTION("VLOOKUP($D690,IMPORTRANGE(""1F5N2lheBqU_ssv2fEg7XSiyl0_Jtf24RQubw3IWp7fc"",""'LC-2 BOM'!C2:AF1000""),AB$1,FALSE)"),"#N/A")</f>
        <v>#N/A</v>
      </c>
      <c r="AQ414" s="40" t="str">
        <f ca="1">IFERROR(__xludf.DUMMYFUNCTION("VLOOKUP($D690,IMPORTRANGE(""1F5N2lheBqU_ssv2fEg7XSiyl0_Jtf24RQubw3IWp7fc"",""'LC-2 BOM'!C2:AF1000""),AB$1,FALSE)"),"#N/A")</f>
        <v>#N/A</v>
      </c>
      <c r="AR414" s="40" t="str">
        <f ca="1">IFERROR(__xludf.DUMMYFUNCTION("VLOOKUP($D690,IMPORTRANGE(""1F5N2lheBqU_ssv2fEg7XSiyl0_Jtf24RQubw3IWp7fc"",""'LC-2 BOM'!C2:AF1000""),AB$1,FALSE)"),"#N/A")</f>
        <v>#N/A</v>
      </c>
      <c r="AS414" s="40" t="str">
        <f ca="1">IFERROR(__xludf.DUMMYFUNCTION("VLOOKUP($D690,IMPORTRANGE(""1F5N2lheBqU_ssv2fEg7XSiyl0_Jtf24RQubw3IWp7fc"",""'LC-2 BOM'!C2:AF1000""),AB$1,FALSE)"),"#N/A")</f>
        <v>#N/A</v>
      </c>
      <c r="AT414" s="40" t="str">
        <f ca="1">IFERROR(__xludf.DUMMYFUNCTION("VLOOKUP($D690,IMPORTRANGE(""1F5N2lheBqU_ssv2fEg7XSiyl0_Jtf24RQubw3IWp7fc"",""'LC-2 BOM'!C2:AF1000""),AB$1,FALSE)"),"#N/A")</f>
        <v>#N/A</v>
      </c>
      <c r="AU414" s="40" t="str">
        <f ca="1">IFERROR(__xludf.DUMMYFUNCTION("VLOOKUP($D690,IMPORTRANGE(""1F5N2lheBqU_ssv2fEg7XSiyl0_Jtf24RQubw3IWp7fc"",""'LC-2 BOM'!C2:AF1000""),AB$1,FALSE)"),"#N/A")</f>
        <v>#N/A</v>
      </c>
      <c r="AV414" s="40" t="str">
        <f ca="1">IFERROR(__xludf.DUMMYFUNCTION("VLOOKUP($D690,IMPORTRANGE(""1F5N2lheBqU_ssv2fEg7XSiyl0_Jtf24RQubw3IWp7fc"",""'LC-2 BOM'!C2:AF1000""),AB$1,FALSE)"),"#N/A")</f>
        <v>#N/A</v>
      </c>
      <c r="AW414" s="40" t="str">
        <f ca="1">IFERROR(__xludf.DUMMYFUNCTION("VLOOKUP($D690,IMPORTRANGE(""1F5N2lheBqU_ssv2fEg7XSiyl0_Jtf24RQubw3IWp7fc"",""'LC-2 BOM'!C2:AF1000""),AB$1,FALSE)"),"#N/A")</f>
        <v>#N/A</v>
      </c>
      <c r="AX414" s="40" t="str">
        <f ca="1">IFERROR(__xludf.DUMMYFUNCTION("VLOOKUP($D690,IMPORTRANGE(""1F5N2lheBqU_ssv2fEg7XSiyl0_Jtf24RQubw3IWp7fc"",""'LC-2 BOM'!C2:AF1000""),AB$1,FALSE)"),"#N/A")</f>
        <v>#N/A</v>
      </c>
      <c r="AY414" s="40" t="str">
        <f ca="1">IFERROR(__xludf.DUMMYFUNCTION("VLOOKUP($D690,IMPORTRANGE(""1F5N2lheBqU_ssv2fEg7XSiyl0_Jtf24RQubw3IWp7fc"",""'LC-2 BOM'!C2:AF1000""),AB$1,FALSE)"),"#N/A")</f>
        <v>#N/A</v>
      </c>
      <c r="AZ414" s="40" t="str">
        <f ca="1">IFERROR(__xludf.DUMMYFUNCTION("VLOOKUP($D690,IMPORTRANGE(""1F5N2lheBqU_ssv2fEg7XSiyl0_Jtf24RQubw3IWp7fc"",""'LC-2 BOM'!C2:AF1000""),AB$1,FALSE)"),"#N/A")</f>
        <v>#N/A</v>
      </c>
      <c r="BA414" s="40" t="str">
        <f ca="1">IFERROR(__xludf.DUMMYFUNCTION("VLOOKUP($D690,IMPORTRANGE(""1F5N2lheBqU_ssv2fEg7XSiyl0_Jtf24RQubw3IWp7fc"",""'LC-2 BOM'!C2:AF1000""),AB$1,FALSE)"),"#N/A")</f>
        <v>#N/A</v>
      </c>
    </row>
    <row r="415" spans="1:53" ht="14.25">
      <c r="A415" s="119" t="str">
        <f>CONCATENATE(VLOOKUP(E415,Systems,2,FALSE),"-",VLOOKUP(F415,Subsystems,2,FALSE),"-",VLOOKUP(G415,Components,2,FALSE),"-",VLOOKUP(R415,Metrics,2,FALSE),"-",B415)</f>
        <v>HVBH-CD-AMP-CD-85</v>
      </c>
      <c r="B415" s="100">
        <v>85</v>
      </c>
      <c r="C415" s="99" t="s">
        <v>989</v>
      </c>
      <c r="D415" s="119" t="str">
        <f>A415</f>
        <v>HVBH-CD-AMP-CD-85</v>
      </c>
      <c r="E415" s="99" t="s">
        <v>973</v>
      </c>
      <c r="F415" s="99" t="s">
        <v>888</v>
      </c>
      <c r="G415" s="99" t="s">
        <v>974</v>
      </c>
      <c r="H415" s="99" t="s">
        <v>147</v>
      </c>
      <c r="I415" s="100" t="str">
        <f>VLOOKUP(L415,InterfaceCards,2,FALSE)</f>
        <v>N6</v>
      </c>
      <c r="J415" s="39" t="str">
        <f>VLOOKUP(I415,'REF - Interface Cards'!$F$2:$G$11,2,FALSE)</f>
        <v>CB9</v>
      </c>
      <c r="K415" s="267">
        <f>VLOOKUP(L415,InterfaceCards,3,FALSE)</f>
        <v>4</v>
      </c>
      <c r="L415" s="99" t="s">
        <v>975</v>
      </c>
      <c r="M415" s="99">
        <v>14</v>
      </c>
      <c r="N415" s="96">
        <v>13</v>
      </c>
      <c r="O415" s="99" t="s">
        <v>313</v>
      </c>
      <c r="P415" s="99" t="s">
        <v>313</v>
      </c>
      <c r="Q415" s="99" t="s">
        <v>924</v>
      </c>
      <c r="R415" s="119" t="s">
        <v>888</v>
      </c>
      <c r="S415" s="119" t="s">
        <v>976</v>
      </c>
      <c r="T415" s="100"/>
      <c r="U415" s="205"/>
      <c r="V415" s="205" t="b">
        <v>0</v>
      </c>
      <c r="W415" s="115" t="str">
        <f>CONCATENATE(L415,":",N415)</f>
        <v>AI13:13</v>
      </c>
      <c r="X415" s="40" t="str">
        <f ca="1">IFERROR(__xludf.DUMMYFUNCTION("VLOOKUP($D475,IMPORTRANGE(""1F5N2lheBqU_ssv2fEg7XSiyl0_Jtf24RQubw3IWp7fc"",""'LC-2 BOM'!C2:AF1000""),X$1,FALSE)"),"04C706")</f>
        <v>04C706</v>
      </c>
      <c r="Y415" s="40" t="str">
        <f ca="1">IFERROR(__xludf.DUMMYFUNCTION("VLOOKUP($D691,IMPORTRANGE(""1F5N2lheBqU_ssv2fEg7XSiyl0_Jtf24RQubw3IWp7fc"",""'LC-2 BOM'!C2:AF900""),Y$1,FALSE)"),"#N/A")</f>
        <v>#N/A</v>
      </c>
      <c r="Z415" s="40" t="str">
        <f ca="1">IFERROR(__xludf.DUMMYFUNCTION("VLOOKUP($D691,IMPORTRANGE(""1F5N2lheBqU_ssv2fEg7XSiyl0_Jtf24RQubw3IWp7fc"",""'LC-2 BOM'!C2:AF900""),Y$1,FALSE)"),"#N/A")</f>
        <v>#N/A</v>
      </c>
      <c r="AA415" s="40" t="str">
        <f ca="1">IFERROR(__xludf.DUMMYFUNCTION("VLOOKUP($D691,IMPORTRANGE(""1F5N2lheBqU_ssv2fEg7XSiyl0_Jtf24RQubw3IWp7fc"",""'LC-2 BOM'!C2:AF900""),Y$1,FALSE)"),"#N/A")</f>
        <v>#N/A</v>
      </c>
      <c r="AB415" s="40" t="str">
        <f ca="1">IFERROR(__xludf.DUMMYFUNCTION("VLOOKUP($D691,IMPORTRANGE(""1F5N2lheBqU_ssv2fEg7XSiyl0_Jtf24RQubw3IWp7fc"",""'LC-2 BOM'!C2:AF1000""),AB$1,FALSE)"),"#N/A")</f>
        <v>#N/A</v>
      </c>
      <c r="AC415" s="40" t="str">
        <f ca="1">IFERROR(__xludf.DUMMYFUNCTION("VLOOKUP($D691,IMPORTRANGE(""1F5N2lheBqU_ssv2fEg7XSiyl0_Jtf24RQubw3IWp7fc"",""'LC-2 BOM'!C2:AF1000""),AB$1,FALSE)"),"#N/A")</f>
        <v>#N/A</v>
      </c>
      <c r="AD415" s="40" t="str">
        <f ca="1">IFERROR(__xludf.DUMMYFUNCTION("VLOOKUP($D691,IMPORTRANGE(""1F5N2lheBqU_ssv2fEg7XSiyl0_Jtf24RQubw3IWp7fc"",""'LC-2 BOM'!C2:AF1000""),AB$1,FALSE)"),"#N/A")</f>
        <v>#N/A</v>
      </c>
      <c r="AE415" s="40" t="str">
        <f ca="1">IFERROR(__xludf.DUMMYFUNCTION("VLOOKUP($D691,IMPORTRANGE(""1F5N2lheBqU_ssv2fEg7XSiyl0_Jtf24RQubw3IWp7fc"",""'LC-2 BOM'!C2:AF1000""),AB$1,FALSE)"),"#N/A")</f>
        <v>#N/A</v>
      </c>
      <c r="AF415" s="40" t="str">
        <f ca="1">IFERROR(__xludf.DUMMYFUNCTION("VLOOKUP($D691,IMPORTRANGE(""1F5N2lheBqU_ssv2fEg7XSiyl0_Jtf24RQubw3IWp7fc"",""'LC-2 BOM'!C2:AF1000""),AB$1,FALSE)"),"#N/A")</f>
        <v>#N/A</v>
      </c>
      <c r="AG415" s="40" t="str">
        <f ca="1">IFERROR(__xludf.DUMMYFUNCTION("VLOOKUP($D691,IMPORTRANGE(""1F5N2lheBqU_ssv2fEg7XSiyl0_Jtf24RQubw3IWp7fc"",""'LC-2 BOM'!C2:AF1000""),AB$1,FALSE)"),"#N/A")</f>
        <v>#N/A</v>
      </c>
      <c r="AH415" s="40" t="str">
        <f ca="1">IFERROR(__xludf.DUMMYFUNCTION("VLOOKUP($D691,IMPORTRANGE(""1F5N2lheBqU_ssv2fEg7XSiyl0_Jtf24RQubw3IWp7fc"",""'LC-2 BOM'!C2:AF1000""),AB$1,FALSE)"),"#N/A")</f>
        <v>#N/A</v>
      </c>
      <c r="AI415" s="40" t="str">
        <f ca="1">IFERROR(__xludf.DUMMYFUNCTION("VLOOKUP($D691,IMPORTRANGE(""1F5N2lheBqU_ssv2fEg7XSiyl0_Jtf24RQubw3IWp7fc"",""'LC-2 BOM'!C2:AF1000""),AB$1,FALSE)"),"#N/A")</f>
        <v>#N/A</v>
      </c>
      <c r="AJ415" s="40" t="str">
        <f ca="1">IFERROR(__xludf.DUMMYFUNCTION("VLOOKUP($D691,IMPORTRANGE(""1F5N2lheBqU_ssv2fEg7XSiyl0_Jtf24RQubw3IWp7fc"",""'LC-2 BOM'!C2:AF1000""),AB$1,FALSE)"),"#N/A")</f>
        <v>#N/A</v>
      </c>
      <c r="AK415" s="40" t="str">
        <f ca="1">IFERROR(__xludf.DUMMYFUNCTION("VLOOKUP($D691,IMPORTRANGE(""1F5N2lheBqU_ssv2fEg7XSiyl0_Jtf24RQubw3IWp7fc"",""'LC-2 BOM'!C2:AF1000""),AB$1,FALSE)"),"#N/A")</f>
        <v>#N/A</v>
      </c>
      <c r="AL415" s="40" t="str">
        <f ca="1">IFERROR(__xludf.DUMMYFUNCTION("VLOOKUP($D691,IMPORTRANGE(""1F5N2lheBqU_ssv2fEg7XSiyl0_Jtf24RQubw3IWp7fc"",""'LC-2 BOM'!C2:AF1000""),AB$1,FALSE)"),"#N/A")</f>
        <v>#N/A</v>
      </c>
      <c r="AM415" s="40" t="str">
        <f ca="1">IFERROR(__xludf.DUMMYFUNCTION("VLOOKUP($D691,IMPORTRANGE(""1F5N2lheBqU_ssv2fEg7XSiyl0_Jtf24RQubw3IWp7fc"",""'LC-2 BOM'!C2:AF1000""),AB$1,FALSE)"),"#N/A")</f>
        <v>#N/A</v>
      </c>
      <c r="AN415" s="40" t="str">
        <f ca="1">IFERROR(__xludf.DUMMYFUNCTION("VLOOKUP($D691,IMPORTRANGE(""1F5N2lheBqU_ssv2fEg7XSiyl0_Jtf24RQubw3IWp7fc"",""'LC-2 BOM'!C2:AF1000""),AB$1,FALSE)"),"#N/A")</f>
        <v>#N/A</v>
      </c>
      <c r="AO415" s="40" t="str">
        <f ca="1">IFERROR(__xludf.DUMMYFUNCTION("VLOOKUP($D691,IMPORTRANGE(""1F5N2lheBqU_ssv2fEg7XSiyl0_Jtf24RQubw3IWp7fc"",""'LC-2 BOM'!C2:AF1000""),AB$1,FALSE)"),"#N/A")</f>
        <v>#N/A</v>
      </c>
      <c r="AP415" s="40" t="str">
        <f ca="1">IFERROR(__xludf.DUMMYFUNCTION("VLOOKUP($D691,IMPORTRANGE(""1F5N2lheBqU_ssv2fEg7XSiyl0_Jtf24RQubw3IWp7fc"",""'LC-2 BOM'!C2:AF1000""),AB$1,FALSE)"),"#N/A")</f>
        <v>#N/A</v>
      </c>
      <c r="AQ415" s="40" t="str">
        <f ca="1">IFERROR(__xludf.DUMMYFUNCTION("VLOOKUP($D691,IMPORTRANGE(""1F5N2lheBqU_ssv2fEg7XSiyl0_Jtf24RQubw3IWp7fc"",""'LC-2 BOM'!C2:AF1000""),AB$1,FALSE)"),"#N/A")</f>
        <v>#N/A</v>
      </c>
      <c r="AR415" s="40" t="str">
        <f ca="1">IFERROR(__xludf.DUMMYFUNCTION("VLOOKUP($D691,IMPORTRANGE(""1F5N2lheBqU_ssv2fEg7XSiyl0_Jtf24RQubw3IWp7fc"",""'LC-2 BOM'!C2:AF1000""),AB$1,FALSE)"),"#N/A")</f>
        <v>#N/A</v>
      </c>
      <c r="AS415" s="40" t="str">
        <f ca="1">IFERROR(__xludf.DUMMYFUNCTION("VLOOKUP($D691,IMPORTRANGE(""1F5N2lheBqU_ssv2fEg7XSiyl0_Jtf24RQubw3IWp7fc"",""'LC-2 BOM'!C2:AF1000""),AB$1,FALSE)"),"#N/A")</f>
        <v>#N/A</v>
      </c>
      <c r="AT415" s="40" t="str">
        <f ca="1">IFERROR(__xludf.DUMMYFUNCTION("VLOOKUP($D691,IMPORTRANGE(""1F5N2lheBqU_ssv2fEg7XSiyl0_Jtf24RQubw3IWp7fc"",""'LC-2 BOM'!C2:AF1000""),AB$1,FALSE)"),"#N/A")</f>
        <v>#N/A</v>
      </c>
      <c r="AU415" s="40" t="str">
        <f ca="1">IFERROR(__xludf.DUMMYFUNCTION("VLOOKUP($D691,IMPORTRANGE(""1F5N2lheBqU_ssv2fEg7XSiyl0_Jtf24RQubw3IWp7fc"",""'LC-2 BOM'!C2:AF1000""),AB$1,FALSE)"),"#N/A")</f>
        <v>#N/A</v>
      </c>
      <c r="AV415" s="40" t="str">
        <f ca="1">IFERROR(__xludf.DUMMYFUNCTION("VLOOKUP($D691,IMPORTRANGE(""1F5N2lheBqU_ssv2fEg7XSiyl0_Jtf24RQubw3IWp7fc"",""'LC-2 BOM'!C2:AF1000""),AB$1,FALSE)"),"#N/A")</f>
        <v>#N/A</v>
      </c>
      <c r="AW415" s="40" t="str">
        <f ca="1">IFERROR(__xludf.DUMMYFUNCTION("VLOOKUP($D691,IMPORTRANGE(""1F5N2lheBqU_ssv2fEg7XSiyl0_Jtf24RQubw3IWp7fc"",""'LC-2 BOM'!C2:AF1000""),AB$1,FALSE)"),"#N/A")</f>
        <v>#N/A</v>
      </c>
      <c r="AX415" s="40" t="str">
        <f ca="1">IFERROR(__xludf.DUMMYFUNCTION("VLOOKUP($D691,IMPORTRANGE(""1F5N2lheBqU_ssv2fEg7XSiyl0_Jtf24RQubw3IWp7fc"",""'LC-2 BOM'!C2:AF1000""),AB$1,FALSE)"),"#N/A")</f>
        <v>#N/A</v>
      </c>
      <c r="AY415" s="40" t="str">
        <f ca="1">IFERROR(__xludf.DUMMYFUNCTION("VLOOKUP($D691,IMPORTRANGE(""1F5N2lheBqU_ssv2fEg7XSiyl0_Jtf24RQubw3IWp7fc"",""'LC-2 BOM'!C2:AF1000""),AB$1,FALSE)"),"#N/A")</f>
        <v>#N/A</v>
      </c>
      <c r="AZ415" s="40" t="str">
        <f ca="1">IFERROR(__xludf.DUMMYFUNCTION("VLOOKUP($D691,IMPORTRANGE(""1F5N2lheBqU_ssv2fEg7XSiyl0_Jtf24RQubw3IWp7fc"",""'LC-2 BOM'!C2:AF1000""),AB$1,FALSE)"),"#N/A")</f>
        <v>#N/A</v>
      </c>
      <c r="BA415" s="40" t="str">
        <f ca="1">IFERROR(__xludf.DUMMYFUNCTION("VLOOKUP($D691,IMPORTRANGE(""1F5N2lheBqU_ssv2fEg7XSiyl0_Jtf24RQubw3IWp7fc"",""'LC-2 BOM'!C2:AF1000""),AB$1,FALSE)"),"#N/A")</f>
        <v>#N/A</v>
      </c>
    </row>
    <row r="416" spans="1:53" ht="14.25">
      <c r="A416" s="119" t="str">
        <f>CONCATENATE(VLOOKUP(E416,Systems,2,FALSE),"-",VLOOKUP(F416,Subsystems,2,FALSE),"-",VLOOKUP(G416,Components,2,FALSE),"-",VLOOKUP(R416,Metrics,2,FALSE),"-",B416)</f>
        <v>HVBH-CD-AMP-CD-86</v>
      </c>
      <c r="B416" s="100">
        <v>86</v>
      </c>
      <c r="C416" s="99" t="s">
        <v>990</v>
      </c>
      <c r="D416" s="119" t="str">
        <f>A416</f>
        <v>HVBH-CD-AMP-CD-86</v>
      </c>
      <c r="E416" s="99" t="s">
        <v>973</v>
      </c>
      <c r="F416" s="99" t="s">
        <v>888</v>
      </c>
      <c r="G416" s="99" t="s">
        <v>974</v>
      </c>
      <c r="H416" s="99" t="s">
        <v>147</v>
      </c>
      <c r="I416" s="100" t="str">
        <f>VLOOKUP(L416,InterfaceCards,2,FALSE)</f>
        <v>N6</v>
      </c>
      <c r="J416" s="39" t="str">
        <f>VLOOKUP(I416,'REF - Interface Cards'!$F$2:$G$11,2,FALSE)</f>
        <v>CB9</v>
      </c>
      <c r="K416" s="267">
        <f>VLOOKUP(L416,InterfaceCards,3,FALSE)</f>
        <v>4</v>
      </c>
      <c r="L416" s="99" t="s">
        <v>975</v>
      </c>
      <c r="M416" s="99">
        <v>15</v>
      </c>
      <c r="N416" s="96">
        <v>14</v>
      </c>
      <c r="O416" s="99" t="s">
        <v>313</v>
      </c>
      <c r="P416" s="99" t="s">
        <v>313</v>
      </c>
      <c r="Q416" s="99" t="s">
        <v>924</v>
      </c>
      <c r="R416" s="119" t="s">
        <v>888</v>
      </c>
      <c r="S416" s="119" t="s">
        <v>976</v>
      </c>
      <c r="T416" s="100"/>
      <c r="U416" s="205"/>
      <c r="V416" s="205" t="b">
        <v>0</v>
      </c>
      <c r="W416" s="115" t="str">
        <f>CONCATENATE(L416,":",N416)</f>
        <v>AI13:14</v>
      </c>
      <c r="X416" s="40" t="str">
        <f ca="1">IFERROR(__xludf.DUMMYFUNCTION("VLOOKUP($D475,IMPORTRANGE(""1F5N2lheBqU_ssv2fEg7XSiyl0_Jtf24RQubw3IWp7fc"",""'LC-2 BOM'!C2:AF1000""),X$1,FALSE)"),"04C706")</f>
        <v>04C706</v>
      </c>
      <c r="Y416" s="40" t="str">
        <f ca="1">IFERROR(__xludf.DUMMYFUNCTION("VLOOKUP($D692,IMPORTRANGE(""1F5N2lheBqU_ssv2fEg7XSiyl0_Jtf24RQubw3IWp7fc"",""'LC-2 BOM'!C2:AF900""),Y$1,FALSE)"),"#N/A")</f>
        <v>#N/A</v>
      </c>
      <c r="Z416" s="40" t="str">
        <f ca="1">IFERROR(__xludf.DUMMYFUNCTION("VLOOKUP($D692,IMPORTRANGE(""1F5N2lheBqU_ssv2fEg7XSiyl0_Jtf24RQubw3IWp7fc"",""'LC-2 BOM'!C2:AF900""),Y$1,FALSE)"),"#N/A")</f>
        <v>#N/A</v>
      </c>
      <c r="AA416" s="40" t="str">
        <f ca="1">IFERROR(__xludf.DUMMYFUNCTION("VLOOKUP($D692,IMPORTRANGE(""1F5N2lheBqU_ssv2fEg7XSiyl0_Jtf24RQubw3IWp7fc"",""'LC-2 BOM'!C2:AF900""),Y$1,FALSE)"),"#N/A")</f>
        <v>#N/A</v>
      </c>
      <c r="AB416" s="40" t="str">
        <f ca="1">IFERROR(__xludf.DUMMYFUNCTION("VLOOKUP($D692,IMPORTRANGE(""1F5N2lheBqU_ssv2fEg7XSiyl0_Jtf24RQubw3IWp7fc"",""'LC-2 BOM'!C2:AF1000""),AB$1,FALSE)"),"#N/A")</f>
        <v>#N/A</v>
      </c>
      <c r="AC416" s="40" t="str">
        <f ca="1">IFERROR(__xludf.DUMMYFUNCTION("VLOOKUP($D692,IMPORTRANGE(""1F5N2lheBqU_ssv2fEg7XSiyl0_Jtf24RQubw3IWp7fc"",""'LC-2 BOM'!C2:AF1000""),AB$1,FALSE)"),"#N/A")</f>
        <v>#N/A</v>
      </c>
      <c r="AD416" s="40" t="str">
        <f ca="1">IFERROR(__xludf.DUMMYFUNCTION("VLOOKUP($D692,IMPORTRANGE(""1F5N2lheBqU_ssv2fEg7XSiyl0_Jtf24RQubw3IWp7fc"",""'LC-2 BOM'!C2:AF1000""),AB$1,FALSE)"),"#N/A")</f>
        <v>#N/A</v>
      </c>
      <c r="AE416" s="40" t="str">
        <f ca="1">IFERROR(__xludf.DUMMYFUNCTION("VLOOKUP($D692,IMPORTRANGE(""1F5N2lheBqU_ssv2fEg7XSiyl0_Jtf24RQubw3IWp7fc"",""'LC-2 BOM'!C2:AF1000""),AB$1,FALSE)"),"#N/A")</f>
        <v>#N/A</v>
      </c>
      <c r="AF416" s="40" t="str">
        <f ca="1">IFERROR(__xludf.DUMMYFUNCTION("VLOOKUP($D692,IMPORTRANGE(""1F5N2lheBqU_ssv2fEg7XSiyl0_Jtf24RQubw3IWp7fc"",""'LC-2 BOM'!C2:AF1000""),AB$1,FALSE)"),"#N/A")</f>
        <v>#N/A</v>
      </c>
      <c r="AG416" s="40" t="str">
        <f ca="1">IFERROR(__xludf.DUMMYFUNCTION("VLOOKUP($D692,IMPORTRANGE(""1F5N2lheBqU_ssv2fEg7XSiyl0_Jtf24RQubw3IWp7fc"",""'LC-2 BOM'!C2:AF1000""),AB$1,FALSE)"),"#N/A")</f>
        <v>#N/A</v>
      </c>
      <c r="AH416" s="40" t="str">
        <f ca="1">IFERROR(__xludf.DUMMYFUNCTION("VLOOKUP($D692,IMPORTRANGE(""1F5N2lheBqU_ssv2fEg7XSiyl0_Jtf24RQubw3IWp7fc"",""'LC-2 BOM'!C2:AF1000""),AB$1,FALSE)"),"#N/A")</f>
        <v>#N/A</v>
      </c>
      <c r="AI416" s="40" t="str">
        <f ca="1">IFERROR(__xludf.DUMMYFUNCTION("VLOOKUP($D692,IMPORTRANGE(""1F5N2lheBqU_ssv2fEg7XSiyl0_Jtf24RQubw3IWp7fc"",""'LC-2 BOM'!C2:AF1000""),AB$1,FALSE)"),"#N/A")</f>
        <v>#N/A</v>
      </c>
      <c r="AJ416" s="40" t="str">
        <f ca="1">IFERROR(__xludf.DUMMYFUNCTION("VLOOKUP($D692,IMPORTRANGE(""1F5N2lheBqU_ssv2fEg7XSiyl0_Jtf24RQubw3IWp7fc"",""'LC-2 BOM'!C2:AF1000""),AB$1,FALSE)"),"#N/A")</f>
        <v>#N/A</v>
      </c>
      <c r="AK416" s="40" t="str">
        <f ca="1">IFERROR(__xludf.DUMMYFUNCTION("VLOOKUP($D692,IMPORTRANGE(""1F5N2lheBqU_ssv2fEg7XSiyl0_Jtf24RQubw3IWp7fc"",""'LC-2 BOM'!C2:AF1000""),AB$1,FALSE)"),"#N/A")</f>
        <v>#N/A</v>
      </c>
      <c r="AL416" s="40" t="str">
        <f ca="1">IFERROR(__xludf.DUMMYFUNCTION("VLOOKUP($D692,IMPORTRANGE(""1F5N2lheBqU_ssv2fEg7XSiyl0_Jtf24RQubw3IWp7fc"",""'LC-2 BOM'!C2:AF1000""),AB$1,FALSE)"),"#N/A")</f>
        <v>#N/A</v>
      </c>
      <c r="AM416" s="40" t="str">
        <f ca="1">IFERROR(__xludf.DUMMYFUNCTION("VLOOKUP($D692,IMPORTRANGE(""1F5N2lheBqU_ssv2fEg7XSiyl0_Jtf24RQubw3IWp7fc"",""'LC-2 BOM'!C2:AF1000""),AB$1,FALSE)"),"#N/A")</f>
        <v>#N/A</v>
      </c>
      <c r="AN416" s="40" t="str">
        <f ca="1">IFERROR(__xludf.DUMMYFUNCTION("VLOOKUP($D692,IMPORTRANGE(""1F5N2lheBqU_ssv2fEg7XSiyl0_Jtf24RQubw3IWp7fc"",""'LC-2 BOM'!C2:AF1000""),AB$1,FALSE)"),"#N/A")</f>
        <v>#N/A</v>
      </c>
      <c r="AO416" s="40" t="str">
        <f ca="1">IFERROR(__xludf.DUMMYFUNCTION("VLOOKUP($D692,IMPORTRANGE(""1F5N2lheBqU_ssv2fEg7XSiyl0_Jtf24RQubw3IWp7fc"",""'LC-2 BOM'!C2:AF1000""),AB$1,FALSE)"),"#N/A")</f>
        <v>#N/A</v>
      </c>
      <c r="AP416" s="40" t="str">
        <f ca="1">IFERROR(__xludf.DUMMYFUNCTION("VLOOKUP($D692,IMPORTRANGE(""1F5N2lheBqU_ssv2fEg7XSiyl0_Jtf24RQubw3IWp7fc"",""'LC-2 BOM'!C2:AF1000""),AB$1,FALSE)"),"#N/A")</f>
        <v>#N/A</v>
      </c>
      <c r="AQ416" s="40" t="str">
        <f ca="1">IFERROR(__xludf.DUMMYFUNCTION("VLOOKUP($D692,IMPORTRANGE(""1F5N2lheBqU_ssv2fEg7XSiyl0_Jtf24RQubw3IWp7fc"",""'LC-2 BOM'!C2:AF1000""),AB$1,FALSE)"),"#N/A")</f>
        <v>#N/A</v>
      </c>
      <c r="AR416" s="40" t="str">
        <f ca="1">IFERROR(__xludf.DUMMYFUNCTION("VLOOKUP($D692,IMPORTRANGE(""1F5N2lheBqU_ssv2fEg7XSiyl0_Jtf24RQubw3IWp7fc"",""'LC-2 BOM'!C2:AF1000""),AB$1,FALSE)"),"#N/A")</f>
        <v>#N/A</v>
      </c>
      <c r="AS416" s="40" t="str">
        <f ca="1">IFERROR(__xludf.DUMMYFUNCTION("VLOOKUP($D692,IMPORTRANGE(""1F5N2lheBqU_ssv2fEg7XSiyl0_Jtf24RQubw3IWp7fc"",""'LC-2 BOM'!C2:AF1000""),AB$1,FALSE)"),"#N/A")</f>
        <v>#N/A</v>
      </c>
      <c r="AT416" s="40" t="str">
        <f ca="1">IFERROR(__xludf.DUMMYFUNCTION("VLOOKUP($D692,IMPORTRANGE(""1F5N2lheBqU_ssv2fEg7XSiyl0_Jtf24RQubw3IWp7fc"",""'LC-2 BOM'!C2:AF1000""),AB$1,FALSE)"),"#N/A")</f>
        <v>#N/A</v>
      </c>
      <c r="AU416" s="40" t="str">
        <f ca="1">IFERROR(__xludf.DUMMYFUNCTION("VLOOKUP($D692,IMPORTRANGE(""1F5N2lheBqU_ssv2fEg7XSiyl0_Jtf24RQubw3IWp7fc"",""'LC-2 BOM'!C2:AF1000""),AB$1,FALSE)"),"#N/A")</f>
        <v>#N/A</v>
      </c>
      <c r="AV416" s="40" t="str">
        <f ca="1">IFERROR(__xludf.DUMMYFUNCTION("VLOOKUP($D692,IMPORTRANGE(""1F5N2lheBqU_ssv2fEg7XSiyl0_Jtf24RQubw3IWp7fc"",""'LC-2 BOM'!C2:AF1000""),AB$1,FALSE)"),"#N/A")</f>
        <v>#N/A</v>
      </c>
      <c r="AW416" s="40" t="str">
        <f ca="1">IFERROR(__xludf.DUMMYFUNCTION("VLOOKUP($D692,IMPORTRANGE(""1F5N2lheBqU_ssv2fEg7XSiyl0_Jtf24RQubw3IWp7fc"",""'LC-2 BOM'!C2:AF1000""),AB$1,FALSE)"),"#N/A")</f>
        <v>#N/A</v>
      </c>
      <c r="AX416" s="40" t="str">
        <f ca="1">IFERROR(__xludf.DUMMYFUNCTION("VLOOKUP($D692,IMPORTRANGE(""1F5N2lheBqU_ssv2fEg7XSiyl0_Jtf24RQubw3IWp7fc"",""'LC-2 BOM'!C2:AF1000""),AB$1,FALSE)"),"#N/A")</f>
        <v>#N/A</v>
      </c>
      <c r="AY416" s="40" t="str">
        <f ca="1">IFERROR(__xludf.DUMMYFUNCTION("VLOOKUP($D692,IMPORTRANGE(""1F5N2lheBqU_ssv2fEg7XSiyl0_Jtf24RQubw3IWp7fc"",""'LC-2 BOM'!C2:AF1000""),AB$1,FALSE)"),"#N/A")</f>
        <v>#N/A</v>
      </c>
      <c r="AZ416" s="40" t="str">
        <f ca="1">IFERROR(__xludf.DUMMYFUNCTION("VLOOKUP($D692,IMPORTRANGE(""1F5N2lheBqU_ssv2fEg7XSiyl0_Jtf24RQubw3IWp7fc"",""'LC-2 BOM'!C2:AF1000""),AB$1,FALSE)"),"#N/A")</f>
        <v>#N/A</v>
      </c>
      <c r="BA416" s="40" t="str">
        <f ca="1">IFERROR(__xludf.DUMMYFUNCTION("VLOOKUP($D692,IMPORTRANGE(""1F5N2lheBqU_ssv2fEg7XSiyl0_Jtf24RQubw3IWp7fc"",""'LC-2 BOM'!C2:AF1000""),AB$1,FALSE)"),"#N/A")</f>
        <v>#N/A</v>
      </c>
    </row>
    <row r="417" spans="1:53" ht="14.25">
      <c r="A417" s="119" t="str">
        <f>CONCATENATE(VLOOKUP(E417,Systems,2,FALSE),"-",VLOOKUP(F417,Subsystems,2,FALSE),"-",VLOOKUP(G417,Components,2,FALSE),"-",VLOOKUP(R417,Metrics,2,FALSE),"-",B417)</f>
        <v>HVBH-CD-AMP-CD-87</v>
      </c>
      <c r="B417" s="100">
        <v>87</v>
      </c>
      <c r="C417" s="164" t="s">
        <v>991</v>
      </c>
      <c r="D417" s="119" t="str">
        <f>A417</f>
        <v>HVBH-CD-AMP-CD-87</v>
      </c>
      <c r="E417" s="99" t="s">
        <v>973</v>
      </c>
      <c r="F417" s="99" t="s">
        <v>888</v>
      </c>
      <c r="G417" s="99" t="s">
        <v>974</v>
      </c>
      <c r="H417" s="99" t="s">
        <v>147</v>
      </c>
      <c r="I417" s="100" t="str">
        <f>VLOOKUP(L417,InterfaceCards,2,FALSE)</f>
        <v>N6</v>
      </c>
      <c r="J417" s="39" t="str">
        <f>VLOOKUP(I417,'REF - Interface Cards'!$F$2:$G$11,2,FALSE)</f>
        <v>CB9</v>
      </c>
      <c r="K417" s="267">
        <f>VLOOKUP(L417,InterfaceCards,3,FALSE)</f>
        <v>4</v>
      </c>
      <c r="L417" s="99" t="s">
        <v>975</v>
      </c>
      <c r="M417" s="99">
        <v>16</v>
      </c>
      <c r="N417" s="96">
        <v>15</v>
      </c>
      <c r="O417" s="99" t="s">
        <v>313</v>
      </c>
      <c r="P417" s="99" t="s">
        <v>313</v>
      </c>
      <c r="Q417" s="99" t="s">
        <v>924</v>
      </c>
      <c r="R417" s="119" t="s">
        <v>888</v>
      </c>
      <c r="S417" s="119" t="s">
        <v>976</v>
      </c>
      <c r="T417" s="100"/>
      <c r="U417" s="205"/>
      <c r="V417" s="205" t="b">
        <v>0</v>
      </c>
      <c r="W417" s="115" t="str">
        <f>CONCATENATE(L417,":",N417)</f>
        <v>AI13:15</v>
      </c>
      <c r="X417" s="40" t="str">
        <f ca="1">IFERROR(__xludf.DUMMYFUNCTION("VLOOKUP($D475,IMPORTRANGE(""1F5N2lheBqU_ssv2fEg7XSiyl0_Jtf24RQubw3IWp7fc"",""'LC-2 BOM'!C2:AF1000""),X$1,FALSE)"),"04C706")</f>
        <v>04C706</v>
      </c>
      <c r="Y417" s="40" t="str">
        <f ca="1">IFERROR(__xludf.DUMMYFUNCTION("VLOOKUP($D693,IMPORTRANGE(""1F5N2lheBqU_ssv2fEg7XSiyl0_Jtf24RQubw3IWp7fc"",""'LC-2 BOM'!C2:AF900""),Y$1,FALSE)"),"#N/A")</f>
        <v>#N/A</v>
      </c>
      <c r="Z417" s="40" t="str">
        <f ca="1">IFERROR(__xludf.DUMMYFUNCTION("VLOOKUP($D693,IMPORTRANGE(""1F5N2lheBqU_ssv2fEg7XSiyl0_Jtf24RQubw3IWp7fc"",""'LC-2 BOM'!C2:AF900""),Y$1,FALSE)"),"#N/A")</f>
        <v>#N/A</v>
      </c>
      <c r="AA417" s="40" t="str">
        <f ca="1">IFERROR(__xludf.DUMMYFUNCTION("VLOOKUP($D693,IMPORTRANGE(""1F5N2lheBqU_ssv2fEg7XSiyl0_Jtf24RQubw3IWp7fc"",""'LC-2 BOM'!C2:AF900""),Y$1,FALSE)"),"#N/A")</f>
        <v>#N/A</v>
      </c>
      <c r="AB417" s="40" t="str">
        <f ca="1">IFERROR(__xludf.DUMMYFUNCTION("VLOOKUP($D693,IMPORTRANGE(""1F5N2lheBqU_ssv2fEg7XSiyl0_Jtf24RQubw3IWp7fc"",""'LC-2 BOM'!C2:AF1000""),AB$1,FALSE)"),"#N/A")</f>
        <v>#N/A</v>
      </c>
      <c r="AC417" s="40" t="str">
        <f ca="1">IFERROR(__xludf.DUMMYFUNCTION("VLOOKUP($D693,IMPORTRANGE(""1F5N2lheBqU_ssv2fEg7XSiyl0_Jtf24RQubw3IWp7fc"",""'LC-2 BOM'!C2:AF1000""),AB$1,FALSE)"),"#N/A")</f>
        <v>#N/A</v>
      </c>
      <c r="AD417" s="40" t="str">
        <f ca="1">IFERROR(__xludf.DUMMYFUNCTION("VLOOKUP($D693,IMPORTRANGE(""1F5N2lheBqU_ssv2fEg7XSiyl0_Jtf24RQubw3IWp7fc"",""'LC-2 BOM'!C2:AF1000""),AB$1,FALSE)"),"#N/A")</f>
        <v>#N/A</v>
      </c>
      <c r="AE417" s="40" t="str">
        <f ca="1">IFERROR(__xludf.DUMMYFUNCTION("VLOOKUP($D693,IMPORTRANGE(""1F5N2lheBqU_ssv2fEg7XSiyl0_Jtf24RQubw3IWp7fc"",""'LC-2 BOM'!C2:AF1000""),AB$1,FALSE)"),"#N/A")</f>
        <v>#N/A</v>
      </c>
      <c r="AF417" s="40" t="str">
        <f ca="1">IFERROR(__xludf.DUMMYFUNCTION("VLOOKUP($D693,IMPORTRANGE(""1F5N2lheBqU_ssv2fEg7XSiyl0_Jtf24RQubw3IWp7fc"",""'LC-2 BOM'!C2:AF1000""),AB$1,FALSE)"),"#N/A")</f>
        <v>#N/A</v>
      </c>
      <c r="AG417" s="40" t="str">
        <f ca="1">IFERROR(__xludf.DUMMYFUNCTION("VLOOKUP($D693,IMPORTRANGE(""1F5N2lheBqU_ssv2fEg7XSiyl0_Jtf24RQubw3IWp7fc"",""'LC-2 BOM'!C2:AF1000""),AB$1,FALSE)"),"#N/A")</f>
        <v>#N/A</v>
      </c>
      <c r="AH417" s="40" t="str">
        <f ca="1">IFERROR(__xludf.DUMMYFUNCTION("VLOOKUP($D693,IMPORTRANGE(""1F5N2lheBqU_ssv2fEg7XSiyl0_Jtf24RQubw3IWp7fc"",""'LC-2 BOM'!C2:AF1000""),AB$1,FALSE)"),"#N/A")</f>
        <v>#N/A</v>
      </c>
      <c r="AI417" s="40" t="str">
        <f ca="1">IFERROR(__xludf.DUMMYFUNCTION("VLOOKUP($D693,IMPORTRANGE(""1F5N2lheBqU_ssv2fEg7XSiyl0_Jtf24RQubw3IWp7fc"",""'LC-2 BOM'!C2:AF1000""),AB$1,FALSE)"),"#N/A")</f>
        <v>#N/A</v>
      </c>
      <c r="AJ417" s="40" t="str">
        <f ca="1">IFERROR(__xludf.DUMMYFUNCTION("VLOOKUP($D693,IMPORTRANGE(""1F5N2lheBqU_ssv2fEg7XSiyl0_Jtf24RQubw3IWp7fc"",""'LC-2 BOM'!C2:AF1000""),AB$1,FALSE)"),"#N/A")</f>
        <v>#N/A</v>
      </c>
      <c r="AK417" s="40" t="str">
        <f ca="1">IFERROR(__xludf.DUMMYFUNCTION("VLOOKUP($D693,IMPORTRANGE(""1F5N2lheBqU_ssv2fEg7XSiyl0_Jtf24RQubw3IWp7fc"",""'LC-2 BOM'!C2:AF1000""),AB$1,FALSE)"),"#N/A")</f>
        <v>#N/A</v>
      </c>
      <c r="AL417" s="40" t="str">
        <f ca="1">IFERROR(__xludf.DUMMYFUNCTION("VLOOKUP($D693,IMPORTRANGE(""1F5N2lheBqU_ssv2fEg7XSiyl0_Jtf24RQubw3IWp7fc"",""'LC-2 BOM'!C2:AF1000""),AB$1,FALSE)"),"#N/A")</f>
        <v>#N/A</v>
      </c>
      <c r="AM417" s="40" t="str">
        <f ca="1">IFERROR(__xludf.DUMMYFUNCTION("VLOOKUP($D693,IMPORTRANGE(""1F5N2lheBqU_ssv2fEg7XSiyl0_Jtf24RQubw3IWp7fc"",""'LC-2 BOM'!C2:AF1000""),AB$1,FALSE)"),"#N/A")</f>
        <v>#N/A</v>
      </c>
      <c r="AN417" s="40" t="str">
        <f ca="1">IFERROR(__xludf.DUMMYFUNCTION("VLOOKUP($D693,IMPORTRANGE(""1F5N2lheBqU_ssv2fEg7XSiyl0_Jtf24RQubw3IWp7fc"",""'LC-2 BOM'!C2:AF1000""),AB$1,FALSE)"),"#N/A")</f>
        <v>#N/A</v>
      </c>
      <c r="AO417" s="40" t="str">
        <f ca="1">IFERROR(__xludf.DUMMYFUNCTION("VLOOKUP($D693,IMPORTRANGE(""1F5N2lheBqU_ssv2fEg7XSiyl0_Jtf24RQubw3IWp7fc"",""'LC-2 BOM'!C2:AF1000""),AB$1,FALSE)"),"#N/A")</f>
        <v>#N/A</v>
      </c>
      <c r="AP417" s="40" t="str">
        <f ca="1">IFERROR(__xludf.DUMMYFUNCTION("VLOOKUP($D693,IMPORTRANGE(""1F5N2lheBqU_ssv2fEg7XSiyl0_Jtf24RQubw3IWp7fc"",""'LC-2 BOM'!C2:AF1000""),AB$1,FALSE)"),"#N/A")</f>
        <v>#N/A</v>
      </c>
      <c r="AQ417" s="40" t="str">
        <f ca="1">IFERROR(__xludf.DUMMYFUNCTION("VLOOKUP($D693,IMPORTRANGE(""1F5N2lheBqU_ssv2fEg7XSiyl0_Jtf24RQubw3IWp7fc"",""'LC-2 BOM'!C2:AF1000""),AB$1,FALSE)"),"#N/A")</f>
        <v>#N/A</v>
      </c>
      <c r="AR417" s="40" t="str">
        <f ca="1">IFERROR(__xludf.DUMMYFUNCTION("VLOOKUP($D693,IMPORTRANGE(""1F5N2lheBqU_ssv2fEg7XSiyl0_Jtf24RQubw3IWp7fc"",""'LC-2 BOM'!C2:AF1000""),AB$1,FALSE)"),"#N/A")</f>
        <v>#N/A</v>
      </c>
      <c r="AS417" s="40" t="str">
        <f ca="1">IFERROR(__xludf.DUMMYFUNCTION("VLOOKUP($D693,IMPORTRANGE(""1F5N2lheBqU_ssv2fEg7XSiyl0_Jtf24RQubw3IWp7fc"",""'LC-2 BOM'!C2:AF1000""),AB$1,FALSE)"),"#N/A")</f>
        <v>#N/A</v>
      </c>
      <c r="AT417" s="40" t="str">
        <f ca="1">IFERROR(__xludf.DUMMYFUNCTION("VLOOKUP($D693,IMPORTRANGE(""1F5N2lheBqU_ssv2fEg7XSiyl0_Jtf24RQubw3IWp7fc"",""'LC-2 BOM'!C2:AF1000""),AB$1,FALSE)"),"#N/A")</f>
        <v>#N/A</v>
      </c>
      <c r="AU417" s="40" t="str">
        <f ca="1">IFERROR(__xludf.DUMMYFUNCTION("VLOOKUP($D693,IMPORTRANGE(""1F5N2lheBqU_ssv2fEg7XSiyl0_Jtf24RQubw3IWp7fc"",""'LC-2 BOM'!C2:AF1000""),AB$1,FALSE)"),"#N/A")</f>
        <v>#N/A</v>
      </c>
      <c r="AV417" s="40" t="str">
        <f ca="1">IFERROR(__xludf.DUMMYFUNCTION("VLOOKUP($D693,IMPORTRANGE(""1F5N2lheBqU_ssv2fEg7XSiyl0_Jtf24RQubw3IWp7fc"",""'LC-2 BOM'!C2:AF1000""),AB$1,FALSE)"),"#N/A")</f>
        <v>#N/A</v>
      </c>
      <c r="AW417" s="40" t="str">
        <f ca="1">IFERROR(__xludf.DUMMYFUNCTION("VLOOKUP($D693,IMPORTRANGE(""1F5N2lheBqU_ssv2fEg7XSiyl0_Jtf24RQubw3IWp7fc"",""'LC-2 BOM'!C2:AF1000""),AB$1,FALSE)"),"#N/A")</f>
        <v>#N/A</v>
      </c>
      <c r="AX417" s="40" t="str">
        <f ca="1">IFERROR(__xludf.DUMMYFUNCTION("VLOOKUP($D693,IMPORTRANGE(""1F5N2lheBqU_ssv2fEg7XSiyl0_Jtf24RQubw3IWp7fc"",""'LC-2 BOM'!C2:AF1000""),AB$1,FALSE)"),"#N/A")</f>
        <v>#N/A</v>
      </c>
      <c r="AY417" s="40" t="str">
        <f ca="1">IFERROR(__xludf.DUMMYFUNCTION("VLOOKUP($D693,IMPORTRANGE(""1F5N2lheBqU_ssv2fEg7XSiyl0_Jtf24RQubw3IWp7fc"",""'LC-2 BOM'!C2:AF1000""),AB$1,FALSE)"),"#N/A")</f>
        <v>#N/A</v>
      </c>
      <c r="AZ417" s="40" t="str">
        <f ca="1">IFERROR(__xludf.DUMMYFUNCTION("VLOOKUP($D693,IMPORTRANGE(""1F5N2lheBqU_ssv2fEg7XSiyl0_Jtf24RQubw3IWp7fc"",""'LC-2 BOM'!C2:AF1000""),AB$1,FALSE)"),"#N/A")</f>
        <v>#N/A</v>
      </c>
      <c r="BA417" s="40" t="str">
        <f ca="1">IFERROR(__xludf.DUMMYFUNCTION("VLOOKUP($D693,IMPORTRANGE(""1F5N2lheBqU_ssv2fEg7XSiyl0_Jtf24RQubw3IWp7fc"",""'LC-2 BOM'!C2:AF1000""),AB$1,FALSE)"),"#N/A")</f>
        <v>#N/A</v>
      </c>
    </row>
    <row r="418" spans="1:53" ht="14.25">
      <c r="A418" s="119" t="str">
        <f>CONCATENATE(VLOOKUP(E418,Systems,2,FALSE),"-",VLOOKUP(F418,Subsystems,2,FALSE),"-",VLOOKUP(G418,Components,2,FALSE),"-",VLOOKUP(R418,Metrics,2,FALSE),"-",B418)</f>
        <v>HVBH-FSE-SSR-B-70</v>
      </c>
      <c r="B418" s="100">
        <v>70</v>
      </c>
      <c r="C418" s="99" t="s">
        <v>992</v>
      </c>
      <c r="D418" s="119" t="str">
        <f>A418</f>
        <v>HVBH-FSE-SSR-B-70</v>
      </c>
      <c r="E418" s="99" t="s">
        <v>973</v>
      </c>
      <c r="F418" s="99" t="s">
        <v>993</v>
      </c>
      <c r="G418" s="99" t="s">
        <v>994</v>
      </c>
      <c r="H418" s="99" t="s">
        <v>102</v>
      </c>
      <c r="I418" s="100" t="str">
        <f>VLOOKUP(L418,InterfaceCards,2,FALSE)</f>
        <v>N6</v>
      </c>
      <c r="J418" s="39" t="str">
        <f>VLOOKUP(I418,'REF - Interface Cards'!$F$2:$G$11,2,FALSE)</f>
        <v>CB9</v>
      </c>
      <c r="K418" s="267">
        <f>VLOOKUP(L418,InterfaceCards,3,FALSE)</f>
        <v>1</v>
      </c>
      <c r="L418" s="99" t="s">
        <v>995</v>
      </c>
      <c r="M418" s="99">
        <v>36</v>
      </c>
      <c r="N418" s="96" t="s">
        <v>622</v>
      </c>
      <c r="O418" s="99" t="s">
        <v>313</v>
      </c>
      <c r="P418" s="99" t="s">
        <v>313</v>
      </c>
      <c r="Q418" s="99" t="s">
        <v>924</v>
      </c>
      <c r="R418" s="119" t="s">
        <v>105</v>
      </c>
      <c r="S418" s="119" t="s">
        <v>96</v>
      </c>
      <c r="T418" s="100"/>
      <c r="U418" s="205"/>
      <c r="V418" s="205" t="b">
        <v>0</v>
      </c>
      <c r="W418" s="115" t="str">
        <f>CONCATENATE(L418,":",N418)</f>
        <v>DIO2:DO14</v>
      </c>
      <c r="X418" s="40" t="str">
        <f ca="1">IFERROR(__xludf.DUMMYFUNCTION("VLOOKUP($D475,IMPORTRANGE(""1F5N2lheBqU_ssv2fEg7XSiyl0_Jtf24RQubw3IWp7fc"",""'LC-2 BOM'!C2:AF1000""),X$1,FALSE)"),"04C706")</f>
        <v>04C706</v>
      </c>
      <c r="Y418" s="40" t="str">
        <f ca="1">IFERROR(__xludf.DUMMYFUNCTION("VLOOKUP($D676,IMPORTRANGE(""1F5N2lheBqU_ssv2fEg7XSiyl0_Jtf24RQubw3IWp7fc"",""'LC-2 BOM'!C2:AF900""),Y$1,FALSE)"),"#N/A")</f>
        <v>#N/A</v>
      </c>
      <c r="Z418" s="40" t="str">
        <f ca="1">IFERROR(__xludf.DUMMYFUNCTION("VLOOKUP($D676,IMPORTRANGE(""1F5N2lheBqU_ssv2fEg7XSiyl0_Jtf24RQubw3IWp7fc"",""'LC-2 BOM'!C2:AF900""),Y$1,FALSE)"),"#N/A")</f>
        <v>#N/A</v>
      </c>
      <c r="AA418" s="40" t="str">
        <f ca="1">IFERROR(__xludf.DUMMYFUNCTION("VLOOKUP($D676,IMPORTRANGE(""1F5N2lheBqU_ssv2fEg7XSiyl0_Jtf24RQubw3IWp7fc"",""'LC-2 BOM'!C2:AF900""),Y$1,FALSE)"),"#N/A")</f>
        <v>#N/A</v>
      </c>
      <c r="AB418" s="40" t="str">
        <f ca="1">IFERROR(__xludf.DUMMYFUNCTION("VLOOKUP($D676,IMPORTRANGE(""1F5N2lheBqU_ssv2fEg7XSiyl0_Jtf24RQubw3IWp7fc"",""'LC-2 BOM'!C2:AF1000""),AB$1,FALSE)"),"#N/A")</f>
        <v>#N/A</v>
      </c>
      <c r="AC418" s="40" t="str">
        <f ca="1">IFERROR(__xludf.DUMMYFUNCTION("VLOOKUP($D676,IMPORTRANGE(""1F5N2lheBqU_ssv2fEg7XSiyl0_Jtf24RQubw3IWp7fc"",""'LC-2 BOM'!C2:AF1000""),AB$1,FALSE)"),"#N/A")</f>
        <v>#N/A</v>
      </c>
      <c r="AD418" s="40" t="str">
        <f ca="1">IFERROR(__xludf.DUMMYFUNCTION("VLOOKUP($D676,IMPORTRANGE(""1F5N2lheBqU_ssv2fEg7XSiyl0_Jtf24RQubw3IWp7fc"",""'LC-2 BOM'!C2:AF1000""),AB$1,FALSE)"),"#N/A")</f>
        <v>#N/A</v>
      </c>
      <c r="AE418" s="40" t="str">
        <f ca="1">IFERROR(__xludf.DUMMYFUNCTION("VLOOKUP($D676,IMPORTRANGE(""1F5N2lheBqU_ssv2fEg7XSiyl0_Jtf24RQubw3IWp7fc"",""'LC-2 BOM'!C2:AF1000""),AB$1,FALSE)"),"#N/A")</f>
        <v>#N/A</v>
      </c>
      <c r="AF418" s="40" t="str">
        <f ca="1">IFERROR(__xludf.DUMMYFUNCTION("VLOOKUP($D676,IMPORTRANGE(""1F5N2lheBqU_ssv2fEg7XSiyl0_Jtf24RQubw3IWp7fc"",""'LC-2 BOM'!C2:AF1000""),AB$1,FALSE)"),"#N/A")</f>
        <v>#N/A</v>
      </c>
      <c r="AG418" s="40" t="str">
        <f ca="1">IFERROR(__xludf.DUMMYFUNCTION("VLOOKUP($D676,IMPORTRANGE(""1F5N2lheBqU_ssv2fEg7XSiyl0_Jtf24RQubw3IWp7fc"",""'LC-2 BOM'!C2:AF1000""),AB$1,FALSE)"),"#N/A")</f>
        <v>#N/A</v>
      </c>
      <c r="AH418" s="40" t="str">
        <f ca="1">IFERROR(__xludf.DUMMYFUNCTION("VLOOKUP($D676,IMPORTRANGE(""1F5N2lheBqU_ssv2fEg7XSiyl0_Jtf24RQubw3IWp7fc"",""'LC-2 BOM'!C2:AF1000""),AB$1,FALSE)"),"#N/A")</f>
        <v>#N/A</v>
      </c>
      <c r="AI418" s="40" t="str">
        <f ca="1">IFERROR(__xludf.DUMMYFUNCTION("VLOOKUP($D676,IMPORTRANGE(""1F5N2lheBqU_ssv2fEg7XSiyl0_Jtf24RQubw3IWp7fc"",""'LC-2 BOM'!C2:AF1000""),AB$1,FALSE)"),"#N/A")</f>
        <v>#N/A</v>
      </c>
      <c r="AJ418" s="40" t="str">
        <f ca="1">IFERROR(__xludf.DUMMYFUNCTION("VLOOKUP($D676,IMPORTRANGE(""1F5N2lheBqU_ssv2fEg7XSiyl0_Jtf24RQubw3IWp7fc"",""'LC-2 BOM'!C2:AF1000""),AB$1,FALSE)"),"#N/A")</f>
        <v>#N/A</v>
      </c>
      <c r="AK418" s="40" t="str">
        <f ca="1">IFERROR(__xludf.DUMMYFUNCTION("VLOOKUP($D676,IMPORTRANGE(""1F5N2lheBqU_ssv2fEg7XSiyl0_Jtf24RQubw3IWp7fc"",""'LC-2 BOM'!C2:AF1000""),AB$1,FALSE)"),"#N/A")</f>
        <v>#N/A</v>
      </c>
      <c r="AL418" s="40" t="str">
        <f ca="1">IFERROR(__xludf.DUMMYFUNCTION("VLOOKUP($D676,IMPORTRANGE(""1F5N2lheBqU_ssv2fEg7XSiyl0_Jtf24RQubw3IWp7fc"",""'LC-2 BOM'!C2:AF1000""),AB$1,FALSE)"),"#N/A")</f>
        <v>#N/A</v>
      </c>
      <c r="AM418" s="40" t="str">
        <f ca="1">IFERROR(__xludf.DUMMYFUNCTION("VLOOKUP($D676,IMPORTRANGE(""1F5N2lheBqU_ssv2fEg7XSiyl0_Jtf24RQubw3IWp7fc"",""'LC-2 BOM'!C2:AF1000""),AB$1,FALSE)"),"#N/A")</f>
        <v>#N/A</v>
      </c>
      <c r="AN418" s="40" t="str">
        <f ca="1">IFERROR(__xludf.DUMMYFUNCTION("VLOOKUP($D676,IMPORTRANGE(""1F5N2lheBqU_ssv2fEg7XSiyl0_Jtf24RQubw3IWp7fc"",""'LC-2 BOM'!C2:AF1000""),AB$1,FALSE)"),"#N/A")</f>
        <v>#N/A</v>
      </c>
      <c r="AO418" s="40" t="str">
        <f ca="1">IFERROR(__xludf.DUMMYFUNCTION("VLOOKUP($D676,IMPORTRANGE(""1F5N2lheBqU_ssv2fEg7XSiyl0_Jtf24RQubw3IWp7fc"",""'LC-2 BOM'!C2:AF1000""),AB$1,FALSE)"),"#N/A")</f>
        <v>#N/A</v>
      </c>
      <c r="AP418" s="40" t="str">
        <f ca="1">IFERROR(__xludf.DUMMYFUNCTION("VLOOKUP($D676,IMPORTRANGE(""1F5N2lheBqU_ssv2fEg7XSiyl0_Jtf24RQubw3IWp7fc"",""'LC-2 BOM'!C2:AF1000""),AB$1,FALSE)"),"#N/A")</f>
        <v>#N/A</v>
      </c>
      <c r="AQ418" s="40" t="str">
        <f ca="1">IFERROR(__xludf.DUMMYFUNCTION("VLOOKUP($D676,IMPORTRANGE(""1F5N2lheBqU_ssv2fEg7XSiyl0_Jtf24RQubw3IWp7fc"",""'LC-2 BOM'!C2:AF1000""),AB$1,FALSE)"),"#N/A")</f>
        <v>#N/A</v>
      </c>
      <c r="AR418" s="40" t="str">
        <f ca="1">IFERROR(__xludf.DUMMYFUNCTION("VLOOKUP($D676,IMPORTRANGE(""1F5N2lheBqU_ssv2fEg7XSiyl0_Jtf24RQubw3IWp7fc"",""'LC-2 BOM'!C2:AF1000""),AB$1,FALSE)"),"#N/A")</f>
        <v>#N/A</v>
      </c>
      <c r="AS418" s="40" t="str">
        <f ca="1">IFERROR(__xludf.DUMMYFUNCTION("VLOOKUP($D676,IMPORTRANGE(""1F5N2lheBqU_ssv2fEg7XSiyl0_Jtf24RQubw3IWp7fc"",""'LC-2 BOM'!C2:AF1000""),AB$1,FALSE)"),"#N/A")</f>
        <v>#N/A</v>
      </c>
      <c r="AT418" s="40" t="str">
        <f ca="1">IFERROR(__xludf.DUMMYFUNCTION("VLOOKUP($D676,IMPORTRANGE(""1F5N2lheBqU_ssv2fEg7XSiyl0_Jtf24RQubw3IWp7fc"",""'LC-2 BOM'!C2:AF1000""),AB$1,FALSE)"),"#N/A")</f>
        <v>#N/A</v>
      </c>
      <c r="AU418" s="40" t="str">
        <f ca="1">IFERROR(__xludf.DUMMYFUNCTION("VLOOKUP($D676,IMPORTRANGE(""1F5N2lheBqU_ssv2fEg7XSiyl0_Jtf24RQubw3IWp7fc"",""'LC-2 BOM'!C2:AF1000""),AB$1,FALSE)"),"#N/A")</f>
        <v>#N/A</v>
      </c>
      <c r="AV418" s="40" t="str">
        <f ca="1">IFERROR(__xludf.DUMMYFUNCTION("VLOOKUP($D676,IMPORTRANGE(""1F5N2lheBqU_ssv2fEg7XSiyl0_Jtf24RQubw3IWp7fc"",""'LC-2 BOM'!C2:AF1000""),AB$1,FALSE)"),"#N/A")</f>
        <v>#N/A</v>
      </c>
      <c r="AW418" s="40" t="str">
        <f ca="1">IFERROR(__xludf.DUMMYFUNCTION("VLOOKUP($D676,IMPORTRANGE(""1F5N2lheBqU_ssv2fEg7XSiyl0_Jtf24RQubw3IWp7fc"",""'LC-2 BOM'!C2:AF1000""),AB$1,FALSE)"),"#N/A")</f>
        <v>#N/A</v>
      </c>
      <c r="AX418" s="40" t="str">
        <f ca="1">IFERROR(__xludf.DUMMYFUNCTION("VLOOKUP($D676,IMPORTRANGE(""1F5N2lheBqU_ssv2fEg7XSiyl0_Jtf24RQubw3IWp7fc"",""'LC-2 BOM'!C2:AF1000""),AB$1,FALSE)"),"#N/A")</f>
        <v>#N/A</v>
      </c>
      <c r="AY418" s="40" t="str">
        <f ca="1">IFERROR(__xludf.DUMMYFUNCTION("VLOOKUP($D676,IMPORTRANGE(""1F5N2lheBqU_ssv2fEg7XSiyl0_Jtf24RQubw3IWp7fc"",""'LC-2 BOM'!C2:AF1000""),AB$1,FALSE)"),"#N/A")</f>
        <v>#N/A</v>
      </c>
      <c r="AZ418" s="40" t="str">
        <f ca="1">IFERROR(__xludf.DUMMYFUNCTION("VLOOKUP($D676,IMPORTRANGE(""1F5N2lheBqU_ssv2fEg7XSiyl0_Jtf24RQubw3IWp7fc"",""'LC-2 BOM'!C2:AF1000""),AB$1,FALSE)"),"#N/A")</f>
        <v>#N/A</v>
      </c>
      <c r="BA418" s="40" t="str">
        <f ca="1">IFERROR(__xludf.DUMMYFUNCTION("VLOOKUP($D676,IMPORTRANGE(""1F5N2lheBqU_ssv2fEg7XSiyl0_Jtf24RQubw3IWp7fc"",""'LC-2 BOM'!C2:AF1000""),AB$1,FALSE)"),"#N/A")</f>
        <v>#N/A</v>
      </c>
    </row>
    <row r="419" spans="1:53" ht="14.25">
      <c r="A419" s="119" t="str">
        <f>CONCATENATE(VLOOKUP(E419,Systems,2,FALSE),"-",VLOOKUP(F419,Subsystems,2,FALSE),"-",VLOOKUP(G419,Components,2,FALSE),"-",VLOOKUP(R419,Metrics,2,FALSE),"-",B419)</f>
        <v>HVBH-FSE-SSR-B-71</v>
      </c>
      <c r="B419" s="100">
        <v>71</v>
      </c>
      <c r="C419" s="164" t="s">
        <v>996</v>
      </c>
      <c r="D419" s="119" t="str">
        <f>A419</f>
        <v>HVBH-FSE-SSR-B-71</v>
      </c>
      <c r="E419" s="99" t="s">
        <v>973</v>
      </c>
      <c r="F419" s="99" t="s">
        <v>993</v>
      </c>
      <c r="G419" s="99" t="s">
        <v>994</v>
      </c>
      <c r="H419" s="99" t="s">
        <v>102</v>
      </c>
      <c r="I419" s="100" t="str">
        <f>VLOOKUP(L419,InterfaceCards,2,FALSE)</f>
        <v>N6</v>
      </c>
      <c r="J419" s="39" t="str">
        <f>VLOOKUP(I419,'REF - Interface Cards'!$F$2:$G$11,2,FALSE)</f>
        <v>CB9</v>
      </c>
      <c r="K419" s="267">
        <f>VLOOKUP(L419,InterfaceCards,3,FALSE)</f>
        <v>1</v>
      </c>
      <c r="L419" s="99" t="s">
        <v>995</v>
      </c>
      <c r="M419" s="99">
        <v>37</v>
      </c>
      <c r="N419" s="96" t="s">
        <v>625</v>
      </c>
      <c r="O419" s="99" t="s">
        <v>313</v>
      </c>
      <c r="P419" s="99" t="s">
        <v>313</v>
      </c>
      <c r="Q419" s="99" t="s">
        <v>924</v>
      </c>
      <c r="R419" s="119" t="s">
        <v>105</v>
      </c>
      <c r="S419" s="119" t="s">
        <v>96</v>
      </c>
      <c r="T419" s="100"/>
      <c r="U419" s="205"/>
      <c r="V419" s="205" t="b">
        <v>0</v>
      </c>
      <c r="W419" s="115" t="str">
        <f>CONCATENATE(L419,":",N419)</f>
        <v>DIO2:DO15</v>
      </c>
      <c r="X419" s="40" t="str">
        <f ca="1">IFERROR(__xludf.DUMMYFUNCTION("VLOOKUP($D475,IMPORTRANGE(""1F5N2lheBqU_ssv2fEg7XSiyl0_Jtf24RQubw3IWp7fc"",""'LC-2 BOM'!C2:AF1000""),X$1,FALSE)"),"04C706")</f>
        <v>04C706</v>
      </c>
      <c r="Y419" s="40" t="str">
        <f ca="1">IFERROR(__xludf.DUMMYFUNCTION("VLOOKUP($D677,IMPORTRANGE(""1F5N2lheBqU_ssv2fEg7XSiyl0_Jtf24RQubw3IWp7fc"",""'LC-2 BOM'!C2:AF900""),Y$1,FALSE)"),"#N/A")</f>
        <v>#N/A</v>
      </c>
      <c r="Z419" s="40" t="str">
        <f ca="1">IFERROR(__xludf.DUMMYFUNCTION("VLOOKUP($D677,IMPORTRANGE(""1F5N2lheBqU_ssv2fEg7XSiyl0_Jtf24RQubw3IWp7fc"",""'LC-2 BOM'!C2:AF900""),Y$1,FALSE)"),"#N/A")</f>
        <v>#N/A</v>
      </c>
      <c r="AA419" s="40" t="str">
        <f ca="1">IFERROR(__xludf.DUMMYFUNCTION("VLOOKUP($D677,IMPORTRANGE(""1F5N2lheBqU_ssv2fEg7XSiyl0_Jtf24RQubw3IWp7fc"",""'LC-2 BOM'!C2:AF900""),Y$1,FALSE)"),"#N/A")</f>
        <v>#N/A</v>
      </c>
      <c r="AB419" s="40" t="str">
        <f ca="1">IFERROR(__xludf.DUMMYFUNCTION("VLOOKUP($D677,IMPORTRANGE(""1F5N2lheBqU_ssv2fEg7XSiyl0_Jtf24RQubw3IWp7fc"",""'LC-2 BOM'!C2:AF1000""),AB$1,FALSE)"),"#N/A")</f>
        <v>#N/A</v>
      </c>
      <c r="AC419" s="40" t="str">
        <f ca="1">IFERROR(__xludf.DUMMYFUNCTION("VLOOKUP($D677,IMPORTRANGE(""1F5N2lheBqU_ssv2fEg7XSiyl0_Jtf24RQubw3IWp7fc"",""'LC-2 BOM'!C2:AF1000""),AB$1,FALSE)"),"#N/A")</f>
        <v>#N/A</v>
      </c>
      <c r="AD419" s="40" t="str">
        <f ca="1">IFERROR(__xludf.DUMMYFUNCTION("VLOOKUP($D677,IMPORTRANGE(""1F5N2lheBqU_ssv2fEg7XSiyl0_Jtf24RQubw3IWp7fc"",""'LC-2 BOM'!C2:AF1000""),AB$1,FALSE)"),"#N/A")</f>
        <v>#N/A</v>
      </c>
      <c r="AE419" s="40" t="str">
        <f ca="1">IFERROR(__xludf.DUMMYFUNCTION("VLOOKUP($D677,IMPORTRANGE(""1F5N2lheBqU_ssv2fEg7XSiyl0_Jtf24RQubw3IWp7fc"",""'LC-2 BOM'!C2:AF1000""),AB$1,FALSE)"),"#N/A")</f>
        <v>#N/A</v>
      </c>
      <c r="AF419" s="40" t="str">
        <f ca="1">IFERROR(__xludf.DUMMYFUNCTION("VLOOKUP($D677,IMPORTRANGE(""1F5N2lheBqU_ssv2fEg7XSiyl0_Jtf24RQubw3IWp7fc"",""'LC-2 BOM'!C2:AF1000""),AB$1,FALSE)"),"#N/A")</f>
        <v>#N/A</v>
      </c>
      <c r="AG419" s="40" t="str">
        <f ca="1">IFERROR(__xludf.DUMMYFUNCTION("VLOOKUP($D677,IMPORTRANGE(""1F5N2lheBqU_ssv2fEg7XSiyl0_Jtf24RQubw3IWp7fc"",""'LC-2 BOM'!C2:AF1000""),AB$1,FALSE)"),"#N/A")</f>
        <v>#N/A</v>
      </c>
      <c r="AH419" s="40" t="str">
        <f ca="1">IFERROR(__xludf.DUMMYFUNCTION("VLOOKUP($D677,IMPORTRANGE(""1F5N2lheBqU_ssv2fEg7XSiyl0_Jtf24RQubw3IWp7fc"",""'LC-2 BOM'!C2:AF1000""),AB$1,FALSE)"),"#N/A")</f>
        <v>#N/A</v>
      </c>
      <c r="AI419" s="40" t="str">
        <f ca="1">IFERROR(__xludf.DUMMYFUNCTION("VLOOKUP($D677,IMPORTRANGE(""1F5N2lheBqU_ssv2fEg7XSiyl0_Jtf24RQubw3IWp7fc"",""'LC-2 BOM'!C2:AF1000""),AB$1,FALSE)"),"#N/A")</f>
        <v>#N/A</v>
      </c>
      <c r="AJ419" s="40" t="str">
        <f ca="1">IFERROR(__xludf.DUMMYFUNCTION("VLOOKUP($D677,IMPORTRANGE(""1F5N2lheBqU_ssv2fEg7XSiyl0_Jtf24RQubw3IWp7fc"",""'LC-2 BOM'!C2:AF1000""),AB$1,FALSE)"),"#N/A")</f>
        <v>#N/A</v>
      </c>
      <c r="AK419" s="40" t="str">
        <f ca="1">IFERROR(__xludf.DUMMYFUNCTION("VLOOKUP($D677,IMPORTRANGE(""1F5N2lheBqU_ssv2fEg7XSiyl0_Jtf24RQubw3IWp7fc"",""'LC-2 BOM'!C2:AF1000""),AB$1,FALSE)"),"#N/A")</f>
        <v>#N/A</v>
      </c>
      <c r="AL419" s="40" t="str">
        <f ca="1">IFERROR(__xludf.DUMMYFUNCTION("VLOOKUP($D677,IMPORTRANGE(""1F5N2lheBqU_ssv2fEg7XSiyl0_Jtf24RQubw3IWp7fc"",""'LC-2 BOM'!C2:AF1000""),AB$1,FALSE)"),"#N/A")</f>
        <v>#N/A</v>
      </c>
      <c r="AM419" s="40" t="str">
        <f ca="1">IFERROR(__xludf.DUMMYFUNCTION("VLOOKUP($D677,IMPORTRANGE(""1F5N2lheBqU_ssv2fEg7XSiyl0_Jtf24RQubw3IWp7fc"",""'LC-2 BOM'!C2:AF1000""),AB$1,FALSE)"),"#N/A")</f>
        <v>#N/A</v>
      </c>
      <c r="AN419" s="40" t="str">
        <f ca="1">IFERROR(__xludf.DUMMYFUNCTION("VLOOKUP($D677,IMPORTRANGE(""1F5N2lheBqU_ssv2fEg7XSiyl0_Jtf24RQubw3IWp7fc"",""'LC-2 BOM'!C2:AF1000""),AB$1,FALSE)"),"#N/A")</f>
        <v>#N/A</v>
      </c>
      <c r="AO419" s="40" t="str">
        <f ca="1">IFERROR(__xludf.DUMMYFUNCTION("VLOOKUP($D677,IMPORTRANGE(""1F5N2lheBqU_ssv2fEg7XSiyl0_Jtf24RQubw3IWp7fc"",""'LC-2 BOM'!C2:AF1000""),AB$1,FALSE)"),"#N/A")</f>
        <v>#N/A</v>
      </c>
      <c r="AP419" s="40" t="str">
        <f ca="1">IFERROR(__xludf.DUMMYFUNCTION("VLOOKUP($D677,IMPORTRANGE(""1F5N2lheBqU_ssv2fEg7XSiyl0_Jtf24RQubw3IWp7fc"",""'LC-2 BOM'!C2:AF1000""),AB$1,FALSE)"),"#N/A")</f>
        <v>#N/A</v>
      </c>
      <c r="AQ419" s="40" t="str">
        <f ca="1">IFERROR(__xludf.DUMMYFUNCTION("VLOOKUP($D677,IMPORTRANGE(""1F5N2lheBqU_ssv2fEg7XSiyl0_Jtf24RQubw3IWp7fc"",""'LC-2 BOM'!C2:AF1000""),AB$1,FALSE)"),"#N/A")</f>
        <v>#N/A</v>
      </c>
      <c r="AR419" s="40" t="str">
        <f ca="1">IFERROR(__xludf.DUMMYFUNCTION("VLOOKUP($D677,IMPORTRANGE(""1F5N2lheBqU_ssv2fEg7XSiyl0_Jtf24RQubw3IWp7fc"",""'LC-2 BOM'!C2:AF1000""),AB$1,FALSE)"),"#N/A")</f>
        <v>#N/A</v>
      </c>
      <c r="AS419" s="40" t="str">
        <f ca="1">IFERROR(__xludf.DUMMYFUNCTION("VLOOKUP($D677,IMPORTRANGE(""1F5N2lheBqU_ssv2fEg7XSiyl0_Jtf24RQubw3IWp7fc"",""'LC-2 BOM'!C2:AF1000""),AB$1,FALSE)"),"#N/A")</f>
        <v>#N/A</v>
      </c>
      <c r="AT419" s="40" t="str">
        <f ca="1">IFERROR(__xludf.DUMMYFUNCTION("VLOOKUP($D677,IMPORTRANGE(""1F5N2lheBqU_ssv2fEg7XSiyl0_Jtf24RQubw3IWp7fc"",""'LC-2 BOM'!C2:AF1000""),AB$1,FALSE)"),"#N/A")</f>
        <v>#N/A</v>
      </c>
      <c r="AU419" s="40" t="str">
        <f ca="1">IFERROR(__xludf.DUMMYFUNCTION("VLOOKUP($D677,IMPORTRANGE(""1F5N2lheBqU_ssv2fEg7XSiyl0_Jtf24RQubw3IWp7fc"",""'LC-2 BOM'!C2:AF1000""),AB$1,FALSE)"),"#N/A")</f>
        <v>#N/A</v>
      </c>
      <c r="AV419" s="40" t="str">
        <f ca="1">IFERROR(__xludf.DUMMYFUNCTION("VLOOKUP($D677,IMPORTRANGE(""1F5N2lheBqU_ssv2fEg7XSiyl0_Jtf24RQubw3IWp7fc"",""'LC-2 BOM'!C2:AF1000""),AB$1,FALSE)"),"#N/A")</f>
        <v>#N/A</v>
      </c>
      <c r="AW419" s="40" t="str">
        <f ca="1">IFERROR(__xludf.DUMMYFUNCTION("VLOOKUP($D677,IMPORTRANGE(""1F5N2lheBqU_ssv2fEg7XSiyl0_Jtf24RQubw3IWp7fc"",""'LC-2 BOM'!C2:AF1000""),AB$1,FALSE)"),"#N/A")</f>
        <v>#N/A</v>
      </c>
      <c r="AX419" s="40" t="str">
        <f ca="1">IFERROR(__xludf.DUMMYFUNCTION("VLOOKUP($D677,IMPORTRANGE(""1F5N2lheBqU_ssv2fEg7XSiyl0_Jtf24RQubw3IWp7fc"",""'LC-2 BOM'!C2:AF1000""),AB$1,FALSE)"),"#N/A")</f>
        <v>#N/A</v>
      </c>
      <c r="AY419" s="40" t="str">
        <f ca="1">IFERROR(__xludf.DUMMYFUNCTION("VLOOKUP($D677,IMPORTRANGE(""1F5N2lheBqU_ssv2fEg7XSiyl0_Jtf24RQubw3IWp7fc"",""'LC-2 BOM'!C2:AF1000""),AB$1,FALSE)"),"#N/A")</f>
        <v>#N/A</v>
      </c>
      <c r="AZ419" s="40" t="str">
        <f ca="1">IFERROR(__xludf.DUMMYFUNCTION("VLOOKUP($D677,IMPORTRANGE(""1F5N2lheBqU_ssv2fEg7XSiyl0_Jtf24RQubw3IWp7fc"",""'LC-2 BOM'!C2:AF1000""),AB$1,FALSE)"),"#N/A")</f>
        <v>#N/A</v>
      </c>
      <c r="BA419" s="40" t="str">
        <f ca="1">IFERROR(__xludf.DUMMYFUNCTION("VLOOKUP($D677,IMPORTRANGE(""1F5N2lheBqU_ssv2fEg7XSiyl0_Jtf24RQubw3IWp7fc"",""'LC-2 BOM'!C2:AF1000""),AB$1,FALSE)"),"#N/A")</f>
        <v>#N/A</v>
      </c>
    </row>
    <row r="420" spans="1:53" ht="14.25">
      <c r="A420" s="119" t="str">
        <f>CONCATENATE(VLOOKUP(E420,Systems,2,FALSE),"-",VLOOKUP(F420,Subsystems,2,FALSE),"-",VLOOKUP(G420,Components,2,FALSE),"-",VLOOKUP(R420,Metrics,2,FALSE),"-",B420)</f>
        <v>HVBH-HSE-SSR-B-56</v>
      </c>
      <c r="B420" s="100">
        <v>56</v>
      </c>
      <c r="C420" s="99" t="s">
        <v>997</v>
      </c>
      <c r="D420" s="119" t="str">
        <f>A420</f>
        <v>HVBH-HSE-SSR-B-56</v>
      </c>
      <c r="E420" s="99" t="s">
        <v>973</v>
      </c>
      <c r="F420" s="99" t="s">
        <v>998</v>
      </c>
      <c r="G420" s="99" t="s">
        <v>994</v>
      </c>
      <c r="H420" s="99" t="s">
        <v>102</v>
      </c>
      <c r="I420" s="100" t="str">
        <f>VLOOKUP(L420,InterfaceCards,2,FALSE)</f>
        <v>N6</v>
      </c>
      <c r="J420" s="39" t="str">
        <f>VLOOKUP(I420,'REF - Interface Cards'!$F$2:$G$11,2,FALSE)</f>
        <v>CB9</v>
      </c>
      <c r="K420" s="267">
        <f>VLOOKUP(L420,InterfaceCards,3,FALSE)</f>
        <v>1</v>
      </c>
      <c r="L420" s="99" t="s">
        <v>995</v>
      </c>
      <c r="M420" s="99">
        <v>11</v>
      </c>
      <c r="N420" s="96" t="s">
        <v>999</v>
      </c>
      <c r="O420" s="99" t="s">
        <v>313</v>
      </c>
      <c r="P420" s="99" t="s">
        <v>313</v>
      </c>
      <c r="Q420" s="99" t="s">
        <v>924</v>
      </c>
      <c r="R420" s="119" t="s">
        <v>105</v>
      </c>
      <c r="S420" s="119" t="s">
        <v>96</v>
      </c>
      <c r="T420" s="100"/>
      <c r="U420" s="205"/>
      <c r="V420" s="205" t="b">
        <v>0</v>
      </c>
      <c r="W420" s="115" t="str">
        <f>CONCATENATE(L420,":",N420)</f>
        <v>DIO2:DO00</v>
      </c>
      <c r="X420" s="40" t="str">
        <f ca="1">IFERROR(__xludf.DUMMYFUNCTION("VLOOKUP($D475,IMPORTRANGE(""1F5N2lheBqU_ssv2fEg7XSiyl0_Jtf24RQubw3IWp7fc"",""'LC-2 BOM'!C2:AF1000""),X$1,FALSE)"),"04C706")</f>
        <v>04C706</v>
      </c>
      <c r="Y420" s="40" t="str">
        <f ca="1">IFERROR(__xludf.DUMMYFUNCTION("VLOOKUP($D662,IMPORTRANGE(""1zGeY54V42y3h6ga3LEauokEcjIAfHuNXKCYKLfLWtMI"",""'LC-2 BOM'!C2:AF900""),Y$1,FALSE)"),"#N/A")</f>
        <v>#N/A</v>
      </c>
      <c r="Z420" s="40" t="str">
        <f ca="1">IFERROR(__xludf.DUMMYFUNCTION("VLOOKUP($D662,IMPORTRANGE(""1zGeY54V42y3h6ga3LEauokEcjIAfHuNXKCYKLfLWtMI"",""'LC-2 BOM'!C2:AF900""),Y$1,FALSE)"),"#N/A")</f>
        <v>#N/A</v>
      </c>
      <c r="AA420" s="40" t="str">
        <f ca="1">IFERROR(__xludf.DUMMYFUNCTION("VLOOKUP($D662,IMPORTRANGE(""1zGeY54V42y3h6ga3LEauokEcjIAfHuNXKCYKLfLWtMI"",""'LC-2 BOM'!C2:AF900""),Y$1,FALSE)"),"#N/A")</f>
        <v>#N/A</v>
      </c>
      <c r="AB420" s="40" t="str">
        <f ca="1">IFERROR(__xludf.DUMMYFUNCTION("VLOOKUP($D662,IMPORTRANGE(""1F5N2lheBqU_ssv2fEg7XSiyl0_Jtf24RQubw3IWp7fc"",""'LC-2 BOM'!C2:AF1000""),AB$1,FALSE)"),"#N/A")</f>
        <v>#N/A</v>
      </c>
      <c r="AC420" s="40" t="str">
        <f ca="1">IFERROR(__xludf.DUMMYFUNCTION("VLOOKUP($D662,IMPORTRANGE(""1F5N2lheBqU_ssv2fEg7XSiyl0_Jtf24RQubw3IWp7fc"",""'LC-2 BOM'!C2:AF1000""),AB$1,FALSE)"),"#N/A")</f>
        <v>#N/A</v>
      </c>
      <c r="AD420" s="40" t="str">
        <f ca="1">IFERROR(__xludf.DUMMYFUNCTION("VLOOKUP($D662,IMPORTRANGE(""1F5N2lheBqU_ssv2fEg7XSiyl0_Jtf24RQubw3IWp7fc"",""'LC-2 BOM'!C2:AF1000""),AB$1,FALSE)"),"#N/A")</f>
        <v>#N/A</v>
      </c>
      <c r="AE420" s="40" t="str">
        <f ca="1">IFERROR(__xludf.DUMMYFUNCTION("VLOOKUP($D662,IMPORTRANGE(""1F5N2lheBqU_ssv2fEg7XSiyl0_Jtf24RQubw3IWp7fc"",""'LC-2 BOM'!C2:AF1000""),AB$1,FALSE)"),"#N/A")</f>
        <v>#N/A</v>
      </c>
      <c r="AF420" s="40" t="str">
        <f ca="1">IFERROR(__xludf.DUMMYFUNCTION("VLOOKUP($D662,IMPORTRANGE(""1F5N2lheBqU_ssv2fEg7XSiyl0_Jtf24RQubw3IWp7fc"",""'LC-2 BOM'!C2:AF1000""),AB$1,FALSE)"),"#N/A")</f>
        <v>#N/A</v>
      </c>
      <c r="AG420" s="40" t="str">
        <f ca="1">IFERROR(__xludf.DUMMYFUNCTION("VLOOKUP($D662,IMPORTRANGE(""1F5N2lheBqU_ssv2fEg7XSiyl0_Jtf24RQubw3IWp7fc"",""'LC-2 BOM'!C2:AF1000""),AB$1,FALSE)"),"#N/A")</f>
        <v>#N/A</v>
      </c>
      <c r="AH420" s="40" t="str">
        <f ca="1">IFERROR(__xludf.DUMMYFUNCTION("VLOOKUP($D662,IMPORTRANGE(""1F5N2lheBqU_ssv2fEg7XSiyl0_Jtf24RQubw3IWp7fc"",""'LC-2 BOM'!C2:AF1000""),AB$1,FALSE)"),"#N/A")</f>
        <v>#N/A</v>
      </c>
      <c r="AI420" s="40" t="str">
        <f ca="1">IFERROR(__xludf.DUMMYFUNCTION("VLOOKUP($D662,IMPORTRANGE(""1F5N2lheBqU_ssv2fEg7XSiyl0_Jtf24RQubw3IWp7fc"",""'LC-2 BOM'!C2:AF1000""),AB$1,FALSE)"),"#N/A")</f>
        <v>#N/A</v>
      </c>
      <c r="AJ420" s="40" t="str">
        <f ca="1">IFERROR(__xludf.DUMMYFUNCTION("VLOOKUP($D662,IMPORTRANGE(""1F5N2lheBqU_ssv2fEg7XSiyl0_Jtf24RQubw3IWp7fc"",""'LC-2 BOM'!C2:AF1000""),AB$1,FALSE)"),"#N/A")</f>
        <v>#N/A</v>
      </c>
      <c r="AK420" s="40" t="str">
        <f ca="1">IFERROR(__xludf.DUMMYFUNCTION("VLOOKUP($D662,IMPORTRANGE(""1F5N2lheBqU_ssv2fEg7XSiyl0_Jtf24RQubw3IWp7fc"",""'LC-2 BOM'!C2:AF1000""),AB$1,FALSE)"),"#N/A")</f>
        <v>#N/A</v>
      </c>
      <c r="AL420" s="40" t="str">
        <f ca="1">IFERROR(__xludf.DUMMYFUNCTION("VLOOKUP($D662,IMPORTRANGE(""1F5N2lheBqU_ssv2fEg7XSiyl0_Jtf24RQubw3IWp7fc"",""'LC-2 BOM'!C2:AF1000""),AB$1,FALSE)"),"#N/A")</f>
        <v>#N/A</v>
      </c>
      <c r="AM420" s="40" t="str">
        <f ca="1">IFERROR(__xludf.DUMMYFUNCTION("VLOOKUP($D662,IMPORTRANGE(""1F5N2lheBqU_ssv2fEg7XSiyl0_Jtf24RQubw3IWp7fc"",""'LC-2 BOM'!C2:AF1000""),AB$1,FALSE)"),"#N/A")</f>
        <v>#N/A</v>
      </c>
      <c r="AN420" s="40" t="str">
        <f ca="1">IFERROR(__xludf.DUMMYFUNCTION("VLOOKUP($D662,IMPORTRANGE(""1F5N2lheBqU_ssv2fEg7XSiyl0_Jtf24RQubw3IWp7fc"",""'LC-2 BOM'!C2:AF1000""),AB$1,FALSE)"),"#N/A")</f>
        <v>#N/A</v>
      </c>
      <c r="AO420" s="40" t="str">
        <f ca="1">IFERROR(__xludf.DUMMYFUNCTION("VLOOKUP($D662,IMPORTRANGE(""1F5N2lheBqU_ssv2fEg7XSiyl0_Jtf24RQubw3IWp7fc"",""'LC-2 BOM'!C2:AF1000""),AB$1,FALSE)"),"#N/A")</f>
        <v>#N/A</v>
      </c>
      <c r="AP420" s="40" t="str">
        <f ca="1">IFERROR(__xludf.DUMMYFUNCTION("VLOOKUP($D662,IMPORTRANGE(""1F5N2lheBqU_ssv2fEg7XSiyl0_Jtf24RQubw3IWp7fc"",""'LC-2 BOM'!C2:AF1000""),AB$1,FALSE)"),"#N/A")</f>
        <v>#N/A</v>
      </c>
      <c r="AQ420" s="40" t="str">
        <f ca="1">IFERROR(__xludf.DUMMYFUNCTION("VLOOKUP($D662,IMPORTRANGE(""1F5N2lheBqU_ssv2fEg7XSiyl0_Jtf24RQubw3IWp7fc"",""'LC-2 BOM'!C2:AF1000""),AB$1,FALSE)"),"#N/A")</f>
        <v>#N/A</v>
      </c>
      <c r="AR420" s="40" t="str">
        <f ca="1">IFERROR(__xludf.DUMMYFUNCTION("VLOOKUP($D662,IMPORTRANGE(""1F5N2lheBqU_ssv2fEg7XSiyl0_Jtf24RQubw3IWp7fc"",""'LC-2 BOM'!C2:AF1000""),AB$1,FALSE)"),"#N/A")</f>
        <v>#N/A</v>
      </c>
      <c r="AS420" s="40" t="str">
        <f ca="1">IFERROR(__xludf.DUMMYFUNCTION("VLOOKUP($D662,IMPORTRANGE(""1F5N2lheBqU_ssv2fEg7XSiyl0_Jtf24RQubw3IWp7fc"",""'LC-2 BOM'!C2:AF1000""),AB$1,FALSE)"),"#N/A")</f>
        <v>#N/A</v>
      </c>
      <c r="AT420" s="40" t="str">
        <f ca="1">IFERROR(__xludf.DUMMYFUNCTION("VLOOKUP($D662,IMPORTRANGE(""1F5N2lheBqU_ssv2fEg7XSiyl0_Jtf24RQubw3IWp7fc"",""'LC-2 BOM'!C2:AF1000""),AB$1,FALSE)"),"#N/A")</f>
        <v>#N/A</v>
      </c>
      <c r="AU420" s="40" t="str">
        <f ca="1">IFERROR(__xludf.DUMMYFUNCTION("VLOOKUP($D662,IMPORTRANGE(""1F5N2lheBqU_ssv2fEg7XSiyl0_Jtf24RQubw3IWp7fc"",""'LC-2 BOM'!C2:AF1000""),AB$1,FALSE)"),"#N/A")</f>
        <v>#N/A</v>
      </c>
      <c r="AV420" s="40" t="str">
        <f ca="1">IFERROR(__xludf.DUMMYFUNCTION("VLOOKUP($D662,IMPORTRANGE(""1F5N2lheBqU_ssv2fEg7XSiyl0_Jtf24RQubw3IWp7fc"",""'LC-2 BOM'!C2:AF1000""),AB$1,FALSE)"),"#N/A")</f>
        <v>#N/A</v>
      </c>
      <c r="AW420" s="40" t="str">
        <f ca="1">IFERROR(__xludf.DUMMYFUNCTION("VLOOKUP($D662,IMPORTRANGE(""1F5N2lheBqU_ssv2fEg7XSiyl0_Jtf24RQubw3IWp7fc"",""'LC-2 BOM'!C2:AF1000""),AB$1,FALSE)"),"#N/A")</f>
        <v>#N/A</v>
      </c>
      <c r="AX420" s="40" t="str">
        <f ca="1">IFERROR(__xludf.DUMMYFUNCTION("VLOOKUP($D662,IMPORTRANGE(""1F5N2lheBqU_ssv2fEg7XSiyl0_Jtf24RQubw3IWp7fc"",""'LC-2 BOM'!C2:AF1000""),AB$1,FALSE)"),"#N/A")</f>
        <v>#N/A</v>
      </c>
      <c r="AY420" s="40" t="str">
        <f ca="1">IFERROR(__xludf.DUMMYFUNCTION("VLOOKUP($D662,IMPORTRANGE(""1F5N2lheBqU_ssv2fEg7XSiyl0_Jtf24RQubw3IWp7fc"",""'LC-2 BOM'!C2:AF1000""),AB$1,FALSE)"),"#N/A")</f>
        <v>#N/A</v>
      </c>
      <c r="AZ420" s="40" t="str">
        <f ca="1">IFERROR(__xludf.DUMMYFUNCTION("VLOOKUP($D662,IMPORTRANGE(""1F5N2lheBqU_ssv2fEg7XSiyl0_Jtf24RQubw3IWp7fc"",""'LC-2 BOM'!C2:AF1000""),AB$1,FALSE)"),"#N/A")</f>
        <v>#N/A</v>
      </c>
      <c r="BA420" s="40" t="str">
        <f ca="1">IFERROR(__xludf.DUMMYFUNCTION("VLOOKUP($D662,IMPORTRANGE(""1F5N2lheBqU_ssv2fEg7XSiyl0_Jtf24RQubw3IWp7fc"",""'LC-2 BOM'!C2:AF1000""),AB$1,FALSE)"),"#N/A")</f>
        <v>#N/A</v>
      </c>
    </row>
    <row r="421" spans="1:53" ht="14.25">
      <c r="A421" s="119" t="str">
        <f>CONCATENATE(VLOOKUP(E421,Systems,2,FALSE),"-",VLOOKUP(F421,Subsystems,2,FALSE),"-",VLOOKUP(G421,Components,2,FALSE),"-",VLOOKUP(R421,Metrics,2,FALSE),"-",B421)</f>
        <v>HVBH-HSE-SSR-B-57</v>
      </c>
      <c r="B421" s="100">
        <v>57</v>
      </c>
      <c r="C421" s="99" t="s">
        <v>1000</v>
      </c>
      <c r="D421" s="119" t="str">
        <f>A421</f>
        <v>HVBH-HSE-SSR-B-57</v>
      </c>
      <c r="E421" s="99" t="s">
        <v>973</v>
      </c>
      <c r="F421" s="99" t="s">
        <v>998</v>
      </c>
      <c r="G421" s="99" t="s">
        <v>994</v>
      </c>
      <c r="H421" s="99" t="s">
        <v>102</v>
      </c>
      <c r="I421" s="100" t="str">
        <f>VLOOKUP(L421,InterfaceCards,2,FALSE)</f>
        <v>N6</v>
      </c>
      <c r="J421" s="39" t="str">
        <f>VLOOKUP(I421,'REF - Interface Cards'!$F$2:$G$11,2,FALSE)</f>
        <v>CB9</v>
      </c>
      <c r="K421" s="267">
        <f>VLOOKUP(L421,InterfaceCards,3,FALSE)</f>
        <v>1</v>
      </c>
      <c r="L421" s="99" t="s">
        <v>995</v>
      </c>
      <c r="M421" s="99">
        <v>12</v>
      </c>
      <c r="N421" s="96" t="s">
        <v>1001</v>
      </c>
      <c r="O421" s="99" t="s">
        <v>313</v>
      </c>
      <c r="P421" s="99" t="s">
        <v>313</v>
      </c>
      <c r="Q421" s="99" t="s">
        <v>924</v>
      </c>
      <c r="R421" s="119" t="s">
        <v>105</v>
      </c>
      <c r="S421" s="119" t="s">
        <v>96</v>
      </c>
      <c r="T421" s="100"/>
      <c r="U421" s="205"/>
      <c r="V421" s="205" t="b">
        <v>0</v>
      </c>
      <c r="W421" s="115" t="str">
        <f>CONCATENATE(L421,":",N421)</f>
        <v>DIO2:DO01</v>
      </c>
      <c r="X421" s="40" t="str">
        <f ca="1">IFERROR(__xludf.DUMMYFUNCTION("VLOOKUP($D475,IMPORTRANGE(""1F5N2lheBqU_ssv2fEg7XSiyl0_Jtf24RQubw3IWp7fc"",""'LC-2 BOM'!C2:AF1000""),X$1,FALSE)"),"04C706")</f>
        <v>04C706</v>
      </c>
      <c r="Y421" s="40" t="str">
        <f ca="1">IFERROR(__xludf.DUMMYFUNCTION("VLOOKUP($D663,IMPORTRANGE(""1zGeY54V42y3h6ga3LEauokEcjIAfHuNXKCYKLfLWtMI"",""'LC-2 BOM'!C2:AF900""),Y$1,FALSE)"),"#N/A")</f>
        <v>#N/A</v>
      </c>
      <c r="Z421" s="40" t="str">
        <f ca="1">IFERROR(__xludf.DUMMYFUNCTION("VLOOKUP($D663,IMPORTRANGE(""1zGeY54V42y3h6ga3LEauokEcjIAfHuNXKCYKLfLWtMI"",""'LC-2 BOM'!C2:AF900""),Y$1,FALSE)"),"#N/A")</f>
        <v>#N/A</v>
      </c>
      <c r="AA421" s="40" t="str">
        <f ca="1">IFERROR(__xludf.DUMMYFUNCTION("VLOOKUP($D663,IMPORTRANGE(""1zGeY54V42y3h6ga3LEauokEcjIAfHuNXKCYKLfLWtMI"",""'LC-2 BOM'!C2:AF900""),Y$1,FALSE)"),"#N/A")</f>
        <v>#N/A</v>
      </c>
      <c r="AB421" s="40" t="str">
        <f ca="1">IFERROR(__xludf.DUMMYFUNCTION("VLOOKUP($D663,IMPORTRANGE(""1F5N2lheBqU_ssv2fEg7XSiyl0_Jtf24RQubw3IWp7fc"",""'LC-2 BOM'!C2:AF1000""),AB$1,FALSE)"),"#N/A")</f>
        <v>#N/A</v>
      </c>
      <c r="AC421" s="40" t="str">
        <f ca="1">IFERROR(__xludf.DUMMYFUNCTION("VLOOKUP($D663,IMPORTRANGE(""1F5N2lheBqU_ssv2fEg7XSiyl0_Jtf24RQubw3IWp7fc"",""'LC-2 BOM'!C2:AF1000""),AB$1,FALSE)"),"#N/A")</f>
        <v>#N/A</v>
      </c>
      <c r="AD421" s="40" t="str">
        <f ca="1">IFERROR(__xludf.DUMMYFUNCTION("VLOOKUP($D663,IMPORTRANGE(""1F5N2lheBqU_ssv2fEg7XSiyl0_Jtf24RQubw3IWp7fc"",""'LC-2 BOM'!C2:AF1000""),AB$1,FALSE)"),"#N/A")</f>
        <v>#N/A</v>
      </c>
      <c r="AE421" s="40" t="str">
        <f ca="1">IFERROR(__xludf.DUMMYFUNCTION("VLOOKUP($D663,IMPORTRANGE(""1F5N2lheBqU_ssv2fEg7XSiyl0_Jtf24RQubw3IWp7fc"",""'LC-2 BOM'!C2:AF1000""),AB$1,FALSE)"),"#N/A")</f>
        <v>#N/A</v>
      </c>
      <c r="AF421" s="40" t="str">
        <f ca="1">IFERROR(__xludf.DUMMYFUNCTION("VLOOKUP($D663,IMPORTRANGE(""1F5N2lheBqU_ssv2fEg7XSiyl0_Jtf24RQubw3IWp7fc"",""'LC-2 BOM'!C2:AF1000""),AB$1,FALSE)"),"#N/A")</f>
        <v>#N/A</v>
      </c>
      <c r="AG421" s="40" t="str">
        <f ca="1">IFERROR(__xludf.DUMMYFUNCTION("VLOOKUP($D663,IMPORTRANGE(""1F5N2lheBqU_ssv2fEg7XSiyl0_Jtf24RQubw3IWp7fc"",""'LC-2 BOM'!C2:AF1000""),AB$1,FALSE)"),"#N/A")</f>
        <v>#N/A</v>
      </c>
      <c r="AH421" s="40" t="str">
        <f ca="1">IFERROR(__xludf.DUMMYFUNCTION("VLOOKUP($D663,IMPORTRANGE(""1F5N2lheBqU_ssv2fEg7XSiyl0_Jtf24RQubw3IWp7fc"",""'LC-2 BOM'!C2:AF1000""),AB$1,FALSE)"),"#N/A")</f>
        <v>#N/A</v>
      </c>
      <c r="AI421" s="40" t="str">
        <f ca="1">IFERROR(__xludf.DUMMYFUNCTION("VLOOKUP($D663,IMPORTRANGE(""1F5N2lheBqU_ssv2fEg7XSiyl0_Jtf24RQubw3IWp7fc"",""'LC-2 BOM'!C2:AF1000""),AB$1,FALSE)"),"#N/A")</f>
        <v>#N/A</v>
      </c>
      <c r="AJ421" s="40" t="str">
        <f ca="1">IFERROR(__xludf.DUMMYFUNCTION("VLOOKUP($D663,IMPORTRANGE(""1F5N2lheBqU_ssv2fEg7XSiyl0_Jtf24RQubw3IWp7fc"",""'LC-2 BOM'!C2:AF1000""),AB$1,FALSE)"),"#N/A")</f>
        <v>#N/A</v>
      </c>
      <c r="AK421" s="40" t="str">
        <f ca="1">IFERROR(__xludf.DUMMYFUNCTION("VLOOKUP($D663,IMPORTRANGE(""1F5N2lheBqU_ssv2fEg7XSiyl0_Jtf24RQubw3IWp7fc"",""'LC-2 BOM'!C2:AF1000""),AB$1,FALSE)"),"#N/A")</f>
        <v>#N/A</v>
      </c>
      <c r="AL421" s="40" t="str">
        <f ca="1">IFERROR(__xludf.DUMMYFUNCTION("VLOOKUP($D663,IMPORTRANGE(""1F5N2lheBqU_ssv2fEg7XSiyl0_Jtf24RQubw3IWp7fc"",""'LC-2 BOM'!C2:AF1000""),AB$1,FALSE)"),"#N/A")</f>
        <v>#N/A</v>
      </c>
      <c r="AM421" s="40" t="str">
        <f ca="1">IFERROR(__xludf.DUMMYFUNCTION("VLOOKUP($D663,IMPORTRANGE(""1F5N2lheBqU_ssv2fEg7XSiyl0_Jtf24RQubw3IWp7fc"",""'LC-2 BOM'!C2:AF1000""),AB$1,FALSE)"),"#N/A")</f>
        <v>#N/A</v>
      </c>
      <c r="AN421" s="40" t="str">
        <f ca="1">IFERROR(__xludf.DUMMYFUNCTION("VLOOKUP($D663,IMPORTRANGE(""1F5N2lheBqU_ssv2fEg7XSiyl0_Jtf24RQubw3IWp7fc"",""'LC-2 BOM'!C2:AF1000""),AB$1,FALSE)"),"#N/A")</f>
        <v>#N/A</v>
      </c>
      <c r="AO421" s="40" t="str">
        <f ca="1">IFERROR(__xludf.DUMMYFUNCTION("VLOOKUP($D663,IMPORTRANGE(""1F5N2lheBqU_ssv2fEg7XSiyl0_Jtf24RQubw3IWp7fc"",""'LC-2 BOM'!C2:AF1000""),AB$1,FALSE)"),"#N/A")</f>
        <v>#N/A</v>
      </c>
      <c r="AP421" s="40" t="str">
        <f ca="1">IFERROR(__xludf.DUMMYFUNCTION("VLOOKUP($D663,IMPORTRANGE(""1F5N2lheBqU_ssv2fEg7XSiyl0_Jtf24RQubw3IWp7fc"",""'LC-2 BOM'!C2:AF1000""),AB$1,FALSE)"),"#N/A")</f>
        <v>#N/A</v>
      </c>
      <c r="AQ421" s="40" t="str">
        <f ca="1">IFERROR(__xludf.DUMMYFUNCTION("VLOOKUP($D663,IMPORTRANGE(""1F5N2lheBqU_ssv2fEg7XSiyl0_Jtf24RQubw3IWp7fc"",""'LC-2 BOM'!C2:AF1000""),AB$1,FALSE)"),"#N/A")</f>
        <v>#N/A</v>
      </c>
      <c r="AR421" s="40" t="str">
        <f ca="1">IFERROR(__xludf.DUMMYFUNCTION("VLOOKUP($D663,IMPORTRANGE(""1F5N2lheBqU_ssv2fEg7XSiyl0_Jtf24RQubw3IWp7fc"",""'LC-2 BOM'!C2:AF1000""),AB$1,FALSE)"),"#N/A")</f>
        <v>#N/A</v>
      </c>
      <c r="AS421" s="40" t="str">
        <f ca="1">IFERROR(__xludf.DUMMYFUNCTION("VLOOKUP($D663,IMPORTRANGE(""1F5N2lheBqU_ssv2fEg7XSiyl0_Jtf24RQubw3IWp7fc"",""'LC-2 BOM'!C2:AF1000""),AB$1,FALSE)"),"#N/A")</f>
        <v>#N/A</v>
      </c>
      <c r="AT421" s="40" t="str">
        <f ca="1">IFERROR(__xludf.DUMMYFUNCTION("VLOOKUP($D663,IMPORTRANGE(""1F5N2lheBqU_ssv2fEg7XSiyl0_Jtf24RQubw3IWp7fc"",""'LC-2 BOM'!C2:AF1000""),AB$1,FALSE)"),"#N/A")</f>
        <v>#N/A</v>
      </c>
      <c r="AU421" s="40" t="str">
        <f ca="1">IFERROR(__xludf.DUMMYFUNCTION("VLOOKUP($D663,IMPORTRANGE(""1F5N2lheBqU_ssv2fEg7XSiyl0_Jtf24RQubw3IWp7fc"",""'LC-2 BOM'!C2:AF1000""),AB$1,FALSE)"),"#N/A")</f>
        <v>#N/A</v>
      </c>
      <c r="AV421" s="40" t="str">
        <f ca="1">IFERROR(__xludf.DUMMYFUNCTION("VLOOKUP($D663,IMPORTRANGE(""1F5N2lheBqU_ssv2fEg7XSiyl0_Jtf24RQubw3IWp7fc"",""'LC-2 BOM'!C2:AF1000""),AB$1,FALSE)"),"#N/A")</f>
        <v>#N/A</v>
      </c>
      <c r="AW421" s="40" t="str">
        <f ca="1">IFERROR(__xludf.DUMMYFUNCTION("VLOOKUP($D663,IMPORTRANGE(""1F5N2lheBqU_ssv2fEg7XSiyl0_Jtf24RQubw3IWp7fc"",""'LC-2 BOM'!C2:AF1000""),AB$1,FALSE)"),"#N/A")</f>
        <v>#N/A</v>
      </c>
      <c r="AX421" s="40" t="str">
        <f ca="1">IFERROR(__xludf.DUMMYFUNCTION("VLOOKUP($D663,IMPORTRANGE(""1F5N2lheBqU_ssv2fEg7XSiyl0_Jtf24RQubw3IWp7fc"",""'LC-2 BOM'!C2:AF1000""),AB$1,FALSE)"),"#N/A")</f>
        <v>#N/A</v>
      </c>
      <c r="AY421" s="40" t="str">
        <f ca="1">IFERROR(__xludf.DUMMYFUNCTION("VLOOKUP($D663,IMPORTRANGE(""1F5N2lheBqU_ssv2fEg7XSiyl0_Jtf24RQubw3IWp7fc"",""'LC-2 BOM'!C2:AF1000""),AB$1,FALSE)"),"#N/A")</f>
        <v>#N/A</v>
      </c>
      <c r="AZ421" s="40" t="str">
        <f ca="1">IFERROR(__xludf.DUMMYFUNCTION("VLOOKUP($D663,IMPORTRANGE(""1F5N2lheBqU_ssv2fEg7XSiyl0_Jtf24RQubw3IWp7fc"",""'LC-2 BOM'!C2:AF1000""),AB$1,FALSE)"),"#N/A")</f>
        <v>#N/A</v>
      </c>
      <c r="BA421" s="40" t="str">
        <f ca="1">IFERROR(__xludf.DUMMYFUNCTION("VLOOKUP($D663,IMPORTRANGE(""1F5N2lheBqU_ssv2fEg7XSiyl0_Jtf24RQubw3IWp7fc"",""'LC-2 BOM'!C2:AF1000""),AB$1,FALSE)"),"#N/A")</f>
        <v>#N/A</v>
      </c>
    </row>
    <row r="422" spans="1:53" ht="14.25">
      <c r="A422" s="119" t="str">
        <f>CONCATENATE(VLOOKUP(E422,Systems,2,FALSE),"-",VLOOKUP(F422,Subsystems,2,FALSE),"-",VLOOKUP(G422,Components,2,FALSE),"-",VLOOKUP(R422,Metrics,2,FALSE),"-",B422)</f>
        <v>HVBH-HSE-SSR-B-58</v>
      </c>
      <c r="B422" s="100">
        <v>58</v>
      </c>
      <c r="C422" s="99" t="s">
        <v>1002</v>
      </c>
      <c r="D422" s="119" t="str">
        <f>A422</f>
        <v>HVBH-HSE-SSR-B-58</v>
      </c>
      <c r="E422" s="99" t="s">
        <v>973</v>
      </c>
      <c r="F422" s="99" t="s">
        <v>998</v>
      </c>
      <c r="G422" s="99" t="s">
        <v>994</v>
      </c>
      <c r="H422" s="99" t="s">
        <v>102</v>
      </c>
      <c r="I422" s="100" t="str">
        <f>VLOOKUP(L422,InterfaceCards,2,FALSE)</f>
        <v>N6</v>
      </c>
      <c r="J422" s="39" t="str">
        <f>VLOOKUP(I422,'REF - Interface Cards'!$F$2:$G$11,2,FALSE)</f>
        <v>CB9</v>
      </c>
      <c r="K422" s="267">
        <f>VLOOKUP(L422,InterfaceCards,3,FALSE)</f>
        <v>1</v>
      </c>
      <c r="L422" s="99" t="s">
        <v>995</v>
      </c>
      <c r="M422" s="99">
        <v>13</v>
      </c>
      <c r="N422" s="96" t="s">
        <v>1003</v>
      </c>
      <c r="O422" s="99" t="s">
        <v>313</v>
      </c>
      <c r="P422" s="99" t="s">
        <v>313</v>
      </c>
      <c r="Q422" s="99" t="s">
        <v>924</v>
      </c>
      <c r="R422" s="119" t="s">
        <v>105</v>
      </c>
      <c r="S422" s="119" t="s">
        <v>96</v>
      </c>
      <c r="T422" s="100"/>
      <c r="U422" s="205"/>
      <c r="V422" s="205" t="b">
        <v>0</v>
      </c>
      <c r="W422" s="115" t="str">
        <f>CONCATENATE(L422,":",N422)</f>
        <v>DIO2:DO02</v>
      </c>
      <c r="X422" s="40" t="str">
        <f ca="1">IFERROR(__xludf.DUMMYFUNCTION("VLOOKUP($D475,IMPORTRANGE(""1F5N2lheBqU_ssv2fEg7XSiyl0_Jtf24RQubw3IWp7fc"",""'LC-2 BOM'!C2:AF1000""),X$1,FALSE)"),"04C706")</f>
        <v>04C706</v>
      </c>
      <c r="Y422" s="40" t="str">
        <f ca="1">IFERROR(__xludf.DUMMYFUNCTION("VLOOKUP($D664,IMPORTRANGE(""1F5N2lheBqU_ssv2fEg7XSiyl0_Jtf24RQubw3IWp7fc"",""'LC-2 BOM'!C2:AF900""),Y$1,FALSE)"),"#N/A")</f>
        <v>#N/A</v>
      </c>
      <c r="Z422" s="40" t="str">
        <f ca="1">IFERROR(__xludf.DUMMYFUNCTION("VLOOKUP($D664,IMPORTRANGE(""1F5N2lheBqU_ssv2fEg7XSiyl0_Jtf24RQubw3IWp7fc"",""'LC-2 BOM'!C2:AF900""),Y$1,FALSE)"),"#N/A")</f>
        <v>#N/A</v>
      </c>
      <c r="AA422" s="40" t="str">
        <f ca="1">IFERROR(__xludf.DUMMYFUNCTION("VLOOKUP($D664,IMPORTRANGE(""1F5N2lheBqU_ssv2fEg7XSiyl0_Jtf24RQubw3IWp7fc"",""'LC-2 BOM'!C2:AF900""),Y$1,FALSE)"),"#N/A")</f>
        <v>#N/A</v>
      </c>
      <c r="AB422" s="40" t="str">
        <f ca="1">IFERROR(__xludf.DUMMYFUNCTION("VLOOKUP($D664,IMPORTRANGE(""1F5N2lheBqU_ssv2fEg7XSiyl0_Jtf24RQubw3IWp7fc"",""'LC-2 BOM'!C2:AF1000""),AB$1,FALSE)"),"#N/A")</f>
        <v>#N/A</v>
      </c>
      <c r="AC422" s="40" t="str">
        <f ca="1">IFERROR(__xludf.DUMMYFUNCTION("VLOOKUP($D664,IMPORTRANGE(""1F5N2lheBqU_ssv2fEg7XSiyl0_Jtf24RQubw3IWp7fc"",""'LC-2 BOM'!C2:AF1000""),AB$1,FALSE)"),"#N/A")</f>
        <v>#N/A</v>
      </c>
      <c r="AD422" s="40" t="str">
        <f ca="1">IFERROR(__xludf.DUMMYFUNCTION("VLOOKUP($D664,IMPORTRANGE(""1F5N2lheBqU_ssv2fEg7XSiyl0_Jtf24RQubw3IWp7fc"",""'LC-2 BOM'!C2:AF1000""),AB$1,FALSE)"),"#N/A")</f>
        <v>#N/A</v>
      </c>
      <c r="AE422" s="40" t="str">
        <f ca="1">IFERROR(__xludf.DUMMYFUNCTION("VLOOKUP($D664,IMPORTRANGE(""1F5N2lheBqU_ssv2fEg7XSiyl0_Jtf24RQubw3IWp7fc"",""'LC-2 BOM'!C2:AF1000""),AB$1,FALSE)"),"#N/A")</f>
        <v>#N/A</v>
      </c>
      <c r="AF422" s="40" t="str">
        <f ca="1">IFERROR(__xludf.DUMMYFUNCTION("VLOOKUP($D664,IMPORTRANGE(""1F5N2lheBqU_ssv2fEg7XSiyl0_Jtf24RQubw3IWp7fc"",""'LC-2 BOM'!C2:AF1000""),AB$1,FALSE)"),"#N/A")</f>
        <v>#N/A</v>
      </c>
      <c r="AG422" s="40" t="str">
        <f ca="1">IFERROR(__xludf.DUMMYFUNCTION("VLOOKUP($D664,IMPORTRANGE(""1F5N2lheBqU_ssv2fEg7XSiyl0_Jtf24RQubw3IWp7fc"",""'LC-2 BOM'!C2:AF1000""),AB$1,FALSE)"),"#N/A")</f>
        <v>#N/A</v>
      </c>
      <c r="AH422" s="40" t="str">
        <f ca="1">IFERROR(__xludf.DUMMYFUNCTION("VLOOKUP($D664,IMPORTRANGE(""1F5N2lheBqU_ssv2fEg7XSiyl0_Jtf24RQubw3IWp7fc"",""'LC-2 BOM'!C2:AF1000""),AB$1,FALSE)"),"#N/A")</f>
        <v>#N/A</v>
      </c>
      <c r="AI422" s="40" t="str">
        <f ca="1">IFERROR(__xludf.DUMMYFUNCTION("VLOOKUP($D664,IMPORTRANGE(""1F5N2lheBqU_ssv2fEg7XSiyl0_Jtf24RQubw3IWp7fc"",""'LC-2 BOM'!C2:AF1000""),AB$1,FALSE)"),"#N/A")</f>
        <v>#N/A</v>
      </c>
      <c r="AJ422" s="40" t="str">
        <f ca="1">IFERROR(__xludf.DUMMYFUNCTION("VLOOKUP($D664,IMPORTRANGE(""1F5N2lheBqU_ssv2fEg7XSiyl0_Jtf24RQubw3IWp7fc"",""'LC-2 BOM'!C2:AF1000""),AB$1,FALSE)"),"#N/A")</f>
        <v>#N/A</v>
      </c>
      <c r="AK422" s="40" t="str">
        <f ca="1">IFERROR(__xludf.DUMMYFUNCTION("VLOOKUP($D664,IMPORTRANGE(""1F5N2lheBqU_ssv2fEg7XSiyl0_Jtf24RQubw3IWp7fc"",""'LC-2 BOM'!C2:AF1000""),AB$1,FALSE)"),"#N/A")</f>
        <v>#N/A</v>
      </c>
      <c r="AL422" s="40" t="str">
        <f ca="1">IFERROR(__xludf.DUMMYFUNCTION("VLOOKUP($D664,IMPORTRANGE(""1F5N2lheBqU_ssv2fEg7XSiyl0_Jtf24RQubw3IWp7fc"",""'LC-2 BOM'!C2:AF1000""),AB$1,FALSE)"),"#N/A")</f>
        <v>#N/A</v>
      </c>
      <c r="AM422" s="40" t="str">
        <f ca="1">IFERROR(__xludf.DUMMYFUNCTION("VLOOKUP($D664,IMPORTRANGE(""1F5N2lheBqU_ssv2fEg7XSiyl0_Jtf24RQubw3IWp7fc"",""'LC-2 BOM'!C2:AF1000""),AB$1,FALSE)"),"#N/A")</f>
        <v>#N/A</v>
      </c>
      <c r="AN422" s="40" t="str">
        <f ca="1">IFERROR(__xludf.DUMMYFUNCTION("VLOOKUP($D664,IMPORTRANGE(""1F5N2lheBqU_ssv2fEg7XSiyl0_Jtf24RQubw3IWp7fc"",""'LC-2 BOM'!C2:AF1000""),AB$1,FALSE)"),"#N/A")</f>
        <v>#N/A</v>
      </c>
      <c r="AO422" s="40" t="str">
        <f ca="1">IFERROR(__xludf.DUMMYFUNCTION("VLOOKUP($D664,IMPORTRANGE(""1F5N2lheBqU_ssv2fEg7XSiyl0_Jtf24RQubw3IWp7fc"",""'LC-2 BOM'!C2:AF1000""),AB$1,FALSE)"),"#N/A")</f>
        <v>#N/A</v>
      </c>
      <c r="AP422" s="40" t="str">
        <f ca="1">IFERROR(__xludf.DUMMYFUNCTION("VLOOKUP($D664,IMPORTRANGE(""1F5N2lheBqU_ssv2fEg7XSiyl0_Jtf24RQubw3IWp7fc"",""'LC-2 BOM'!C2:AF1000""),AB$1,FALSE)"),"#N/A")</f>
        <v>#N/A</v>
      </c>
      <c r="AQ422" s="40" t="str">
        <f ca="1">IFERROR(__xludf.DUMMYFUNCTION("VLOOKUP($D664,IMPORTRANGE(""1F5N2lheBqU_ssv2fEg7XSiyl0_Jtf24RQubw3IWp7fc"",""'LC-2 BOM'!C2:AF1000""),AB$1,FALSE)"),"#N/A")</f>
        <v>#N/A</v>
      </c>
      <c r="AR422" s="40" t="str">
        <f ca="1">IFERROR(__xludf.DUMMYFUNCTION("VLOOKUP($D664,IMPORTRANGE(""1F5N2lheBqU_ssv2fEg7XSiyl0_Jtf24RQubw3IWp7fc"",""'LC-2 BOM'!C2:AF1000""),AB$1,FALSE)"),"#N/A")</f>
        <v>#N/A</v>
      </c>
      <c r="AS422" s="40" t="str">
        <f ca="1">IFERROR(__xludf.DUMMYFUNCTION("VLOOKUP($D664,IMPORTRANGE(""1F5N2lheBqU_ssv2fEg7XSiyl0_Jtf24RQubw3IWp7fc"",""'LC-2 BOM'!C2:AF1000""),AB$1,FALSE)"),"#N/A")</f>
        <v>#N/A</v>
      </c>
      <c r="AT422" s="40" t="str">
        <f ca="1">IFERROR(__xludf.DUMMYFUNCTION("VLOOKUP($D664,IMPORTRANGE(""1F5N2lheBqU_ssv2fEg7XSiyl0_Jtf24RQubw3IWp7fc"",""'LC-2 BOM'!C2:AF1000""),AB$1,FALSE)"),"#N/A")</f>
        <v>#N/A</v>
      </c>
      <c r="AU422" s="40" t="str">
        <f ca="1">IFERROR(__xludf.DUMMYFUNCTION("VLOOKUP($D664,IMPORTRANGE(""1F5N2lheBqU_ssv2fEg7XSiyl0_Jtf24RQubw3IWp7fc"",""'LC-2 BOM'!C2:AF1000""),AB$1,FALSE)"),"#N/A")</f>
        <v>#N/A</v>
      </c>
      <c r="AV422" s="40" t="str">
        <f ca="1">IFERROR(__xludf.DUMMYFUNCTION("VLOOKUP($D664,IMPORTRANGE(""1F5N2lheBqU_ssv2fEg7XSiyl0_Jtf24RQubw3IWp7fc"",""'LC-2 BOM'!C2:AF1000""),AB$1,FALSE)"),"#N/A")</f>
        <v>#N/A</v>
      </c>
      <c r="AW422" s="40" t="str">
        <f ca="1">IFERROR(__xludf.DUMMYFUNCTION("VLOOKUP($D664,IMPORTRANGE(""1F5N2lheBqU_ssv2fEg7XSiyl0_Jtf24RQubw3IWp7fc"",""'LC-2 BOM'!C2:AF1000""),AB$1,FALSE)"),"#N/A")</f>
        <v>#N/A</v>
      </c>
      <c r="AX422" s="40" t="str">
        <f ca="1">IFERROR(__xludf.DUMMYFUNCTION("VLOOKUP($D664,IMPORTRANGE(""1F5N2lheBqU_ssv2fEg7XSiyl0_Jtf24RQubw3IWp7fc"",""'LC-2 BOM'!C2:AF1000""),AB$1,FALSE)"),"#N/A")</f>
        <v>#N/A</v>
      </c>
      <c r="AY422" s="40" t="str">
        <f ca="1">IFERROR(__xludf.DUMMYFUNCTION("VLOOKUP($D664,IMPORTRANGE(""1F5N2lheBqU_ssv2fEg7XSiyl0_Jtf24RQubw3IWp7fc"",""'LC-2 BOM'!C2:AF1000""),AB$1,FALSE)"),"#N/A")</f>
        <v>#N/A</v>
      </c>
      <c r="AZ422" s="40" t="str">
        <f ca="1">IFERROR(__xludf.DUMMYFUNCTION("VLOOKUP($D664,IMPORTRANGE(""1F5N2lheBqU_ssv2fEg7XSiyl0_Jtf24RQubw3IWp7fc"",""'LC-2 BOM'!C2:AF1000""),AB$1,FALSE)"),"#N/A")</f>
        <v>#N/A</v>
      </c>
      <c r="BA422" s="40" t="str">
        <f ca="1">IFERROR(__xludf.DUMMYFUNCTION("VLOOKUP($D664,IMPORTRANGE(""1F5N2lheBqU_ssv2fEg7XSiyl0_Jtf24RQubw3IWp7fc"",""'LC-2 BOM'!C2:AF1000""),AB$1,FALSE)"),"#N/A")</f>
        <v>#N/A</v>
      </c>
    </row>
    <row r="423" spans="1:53" ht="14.25">
      <c r="A423" s="119" t="str">
        <f>CONCATENATE(VLOOKUP(E423,Systems,2,FALSE),"-",VLOOKUP(F423,Subsystems,2,FALSE),"-",VLOOKUP(G423,Components,2,FALSE),"-",VLOOKUP(R423,Metrics,2,FALSE),"-",B423)</f>
        <v>HVBH-HSE-SSR-B-59</v>
      </c>
      <c r="B423" s="100">
        <v>59</v>
      </c>
      <c r="C423" s="99" t="s">
        <v>1004</v>
      </c>
      <c r="D423" s="119" t="str">
        <f>A423</f>
        <v>HVBH-HSE-SSR-B-59</v>
      </c>
      <c r="E423" s="99" t="s">
        <v>973</v>
      </c>
      <c r="F423" s="99" t="s">
        <v>998</v>
      </c>
      <c r="G423" s="99" t="s">
        <v>994</v>
      </c>
      <c r="H423" s="99" t="s">
        <v>102</v>
      </c>
      <c r="I423" s="100" t="str">
        <f>VLOOKUP(L423,InterfaceCards,2,FALSE)</f>
        <v>N6</v>
      </c>
      <c r="J423" s="39" t="str">
        <f>VLOOKUP(I423,'REF - Interface Cards'!$F$2:$G$11,2,FALSE)</f>
        <v>CB9</v>
      </c>
      <c r="K423" s="267">
        <f>VLOOKUP(L423,InterfaceCards,3,FALSE)</f>
        <v>1</v>
      </c>
      <c r="L423" s="99" t="s">
        <v>995</v>
      </c>
      <c r="M423" s="99">
        <v>14</v>
      </c>
      <c r="N423" s="96" t="s">
        <v>1005</v>
      </c>
      <c r="O423" s="99" t="s">
        <v>313</v>
      </c>
      <c r="P423" s="99" t="s">
        <v>313</v>
      </c>
      <c r="Q423" s="99" t="s">
        <v>924</v>
      </c>
      <c r="R423" s="119" t="s">
        <v>105</v>
      </c>
      <c r="S423" s="119" t="s">
        <v>96</v>
      </c>
      <c r="T423" s="100"/>
      <c r="U423" s="205"/>
      <c r="V423" s="205" t="b">
        <v>0</v>
      </c>
      <c r="W423" s="115" t="str">
        <f>CONCATENATE(L423,":",N423)</f>
        <v>DIO2:DO03</v>
      </c>
      <c r="X423" s="40" t="str">
        <f ca="1">IFERROR(__xludf.DUMMYFUNCTION("VLOOKUP($D475,IMPORTRANGE(""1F5N2lheBqU_ssv2fEg7XSiyl0_Jtf24RQubw3IWp7fc"",""'LC-2 BOM'!C2:AF1000""),X$1,FALSE)"),"04C706")</f>
        <v>04C706</v>
      </c>
      <c r="Y423" s="40" t="str">
        <f ca="1">IFERROR(__xludf.DUMMYFUNCTION("VLOOKUP($D665,IMPORTRANGE(""1zGeY54V42y3h6ga3LEauokEcjIAfHuNXKCYKLfLWtMI"",""'LC-2 BOM'!C2:AF900""),Y$1,FALSE)"),"#N/A")</f>
        <v>#N/A</v>
      </c>
      <c r="Z423" s="40" t="str">
        <f ca="1">IFERROR(__xludf.DUMMYFUNCTION("VLOOKUP($D665,IMPORTRANGE(""1zGeY54V42y3h6ga3LEauokEcjIAfHuNXKCYKLfLWtMI"",""'LC-2 BOM'!C2:AF900""),Y$1,FALSE)"),"#N/A")</f>
        <v>#N/A</v>
      </c>
      <c r="AA423" s="40" t="str">
        <f ca="1">IFERROR(__xludf.DUMMYFUNCTION("VLOOKUP($D665,IMPORTRANGE(""1zGeY54V42y3h6ga3LEauokEcjIAfHuNXKCYKLfLWtMI"",""'LC-2 BOM'!C2:AF900""),Y$1,FALSE)"),"#N/A")</f>
        <v>#N/A</v>
      </c>
      <c r="AB423" s="40" t="str">
        <f ca="1">IFERROR(__xludf.DUMMYFUNCTION("VLOOKUP($D665,IMPORTRANGE(""1F5N2lheBqU_ssv2fEg7XSiyl0_Jtf24RQubw3IWp7fc"",""'LC-2 BOM'!C2:AF1000""),AB$1,FALSE)"),"#N/A")</f>
        <v>#N/A</v>
      </c>
      <c r="AC423" s="40" t="str">
        <f ca="1">IFERROR(__xludf.DUMMYFUNCTION("VLOOKUP($D665,IMPORTRANGE(""1F5N2lheBqU_ssv2fEg7XSiyl0_Jtf24RQubw3IWp7fc"",""'LC-2 BOM'!C2:AF1000""),AB$1,FALSE)"),"#N/A")</f>
        <v>#N/A</v>
      </c>
      <c r="AD423" s="40" t="str">
        <f ca="1">IFERROR(__xludf.DUMMYFUNCTION("VLOOKUP($D665,IMPORTRANGE(""1F5N2lheBqU_ssv2fEg7XSiyl0_Jtf24RQubw3IWp7fc"",""'LC-2 BOM'!C2:AF1000""),AB$1,FALSE)"),"#N/A")</f>
        <v>#N/A</v>
      </c>
      <c r="AE423" s="40" t="str">
        <f ca="1">IFERROR(__xludf.DUMMYFUNCTION("VLOOKUP($D665,IMPORTRANGE(""1F5N2lheBqU_ssv2fEg7XSiyl0_Jtf24RQubw3IWp7fc"",""'LC-2 BOM'!C2:AF1000""),AB$1,FALSE)"),"#N/A")</f>
        <v>#N/A</v>
      </c>
      <c r="AF423" s="40" t="str">
        <f ca="1">IFERROR(__xludf.DUMMYFUNCTION("VLOOKUP($D665,IMPORTRANGE(""1F5N2lheBqU_ssv2fEg7XSiyl0_Jtf24RQubw3IWp7fc"",""'LC-2 BOM'!C2:AF1000""),AB$1,FALSE)"),"#N/A")</f>
        <v>#N/A</v>
      </c>
      <c r="AG423" s="40" t="str">
        <f ca="1">IFERROR(__xludf.DUMMYFUNCTION("VLOOKUP($D665,IMPORTRANGE(""1F5N2lheBqU_ssv2fEg7XSiyl0_Jtf24RQubw3IWp7fc"",""'LC-2 BOM'!C2:AF1000""),AB$1,FALSE)"),"#N/A")</f>
        <v>#N/A</v>
      </c>
      <c r="AH423" s="40" t="str">
        <f ca="1">IFERROR(__xludf.DUMMYFUNCTION("VLOOKUP($D665,IMPORTRANGE(""1F5N2lheBqU_ssv2fEg7XSiyl0_Jtf24RQubw3IWp7fc"",""'LC-2 BOM'!C2:AF1000""),AB$1,FALSE)"),"#N/A")</f>
        <v>#N/A</v>
      </c>
      <c r="AI423" s="40" t="str">
        <f ca="1">IFERROR(__xludf.DUMMYFUNCTION("VLOOKUP($D665,IMPORTRANGE(""1F5N2lheBqU_ssv2fEg7XSiyl0_Jtf24RQubw3IWp7fc"",""'LC-2 BOM'!C2:AF1000""),AB$1,FALSE)"),"#N/A")</f>
        <v>#N/A</v>
      </c>
      <c r="AJ423" s="40" t="str">
        <f ca="1">IFERROR(__xludf.DUMMYFUNCTION("VLOOKUP($D665,IMPORTRANGE(""1F5N2lheBqU_ssv2fEg7XSiyl0_Jtf24RQubw3IWp7fc"",""'LC-2 BOM'!C2:AF1000""),AB$1,FALSE)"),"#N/A")</f>
        <v>#N/A</v>
      </c>
      <c r="AK423" s="40" t="str">
        <f ca="1">IFERROR(__xludf.DUMMYFUNCTION("VLOOKUP($D665,IMPORTRANGE(""1F5N2lheBqU_ssv2fEg7XSiyl0_Jtf24RQubw3IWp7fc"",""'LC-2 BOM'!C2:AF1000""),AB$1,FALSE)"),"#N/A")</f>
        <v>#N/A</v>
      </c>
      <c r="AL423" s="40" t="str">
        <f ca="1">IFERROR(__xludf.DUMMYFUNCTION("VLOOKUP($D665,IMPORTRANGE(""1F5N2lheBqU_ssv2fEg7XSiyl0_Jtf24RQubw3IWp7fc"",""'LC-2 BOM'!C2:AF1000""),AB$1,FALSE)"),"#N/A")</f>
        <v>#N/A</v>
      </c>
      <c r="AM423" s="40" t="str">
        <f ca="1">IFERROR(__xludf.DUMMYFUNCTION("VLOOKUP($D665,IMPORTRANGE(""1F5N2lheBqU_ssv2fEg7XSiyl0_Jtf24RQubw3IWp7fc"",""'LC-2 BOM'!C2:AF1000""),AB$1,FALSE)"),"#N/A")</f>
        <v>#N/A</v>
      </c>
      <c r="AN423" s="40" t="str">
        <f ca="1">IFERROR(__xludf.DUMMYFUNCTION("VLOOKUP($D665,IMPORTRANGE(""1F5N2lheBqU_ssv2fEg7XSiyl0_Jtf24RQubw3IWp7fc"",""'LC-2 BOM'!C2:AF1000""),AB$1,FALSE)"),"#N/A")</f>
        <v>#N/A</v>
      </c>
      <c r="AO423" s="40" t="str">
        <f ca="1">IFERROR(__xludf.DUMMYFUNCTION("VLOOKUP($D665,IMPORTRANGE(""1F5N2lheBqU_ssv2fEg7XSiyl0_Jtf24RQubw3IWp7fc"",""'LC-2 BOM'!C2:AF1000""),AB$1,FALSE)"),"#N/A")</f>
        <v>#N/A</v>
      </c>
      <c r="AP423" s="40" t="str">
        <f ca="1">IFERROR(__xludf.DUMMYFUNCTION("VLOOKUP($D665,IMPORTRANGE(""1F5N2lheBqU_ssv2fEg7XSiyl0_Jtf24RQubw3IWp7fc"",""'LC-2 BOM'!C2:AF1000""),AB$1,FALSE)"),"#N/A")</f>
        <v>#N/A</v>
      </c>
      <c r="AQ423" s="40" t="str">
        <f ca="1">IFERROR(__xludf.DUMMYFUNCTION("VLOOKUP($D665,IMPORTRANGE(""1F5N2lheBqU_ssv2fEg7XSiyl0_Jtf24RQubw3IWp7fc"",""'LC-2 BOM'!C2:AF1000""),AB$1,FALSE)"),"#N/A")</f>
        <v>#N/A</v>
      </c>
      <c r="AR423" s="40" t="str">
        <f ca="1">IFERROR(__xludf.DUMMYFUNCTION("VLOOKUP($D665,IMPORTRANGE(""1F5N2lheBqU_ssv2fEg7XSiyl0_Jtf24RQubw3IWp7fc"",""'LC-2 BOM'!C2:AF1000""),AB$1,FALSE)"),"#N/A")</f>
        <v>#N/A</v>
      </c>
      <c r="AS423" s="40" t="str">
        <f ca="1">IFERROR(__xludf.DUMMYFUNCTION("VLOOKUP($D665,IMPORTRANGE(""1F5N2lheBqU_ssv2fEg7XSiyl0_Jtf24RQubw3IWp7fc"",""'LC-2 BOM'!C2:AF1000""),AB$1,FALSE)"),"#N/A")</f>
        <v>#N/A</v>
      </c>
      <c r="AT423" s="40" t="str">
        <f ca="1">IFERROR(__xludf.DUMMYFUNCTION("VLOOKUP($D665,IMPORTRANGE(""1F5N2lheBqU_ssv2fEg7XSiyl0_Jtf24RQubw3IWp7fc"",""'LC-2 BOM'!C2:AF1000""),AB$1,FALSE)"),"#N/A")</f>
        <v>#N/A</v>
      </c>
      <c r="AU423" s="40" t="str">
        <f ca="1">IFERROR(__xludf.DUMMYFUNCTION("VLOOKUP($D665,IMPORTRANGE(""1F5N2lheBqU_ssv2fEg7XSiyl0_Jtf24RQubw3IWp7fc"",""'LC-2 BOM'!C2:AF1000""),AB$1,FALSE)"),"#N/A")</f>
        <v>#N/A</v>
      </c>
      <c r="AV423" s="40" t="str">
        <f ca="1">IFERROR(__xludf.DUMMYFUNCTION("VLOOKUP($D665,IMPORTRANGE(""1F5N2lheBqU_ssv2fEg7XSiyl0_Jtf24RQubw3IWp7fc"",""'LC-2 BOM'!C2:AF1000""),AB$1,FALSE)"),"#N/A")</f>
        <v>#N/A</v>
      </c>
      <c r="AW423" s="40" t="str">
        <f ca="1">IFERROR(__xludf.DUMMYFUNCTION("VLOOKUP($D665,IMPORTRANGE(""1F5N2lheBqU_ssv2fEg7XSiyl0_Jtf24RQubw3IWp7fc"",""'LC-2 BOM'!C2:AF1000""),AB$1,FALSE)"),"#N/A")</f>
        <v>#N/A</v>
      </c>
      <c r="AX423" s="40" t="str">
        <f ca="1">IFERROR(__xludf.DUMMYFUNCTION("VLOOKUP($D665,IMPORTRANGE(""1F5N2lheBqU_ssv2fEg7XSiyl0_Jtf24RQubw3IWp7fc"",""'LC-2 BOM'!C2:AF1000""),AB$1,FALSE)"),"#N/A")</f>
        <v>#N/A</v>
      </c>
      <c r="AY423" s="40" t="str">
        <f ca="1">IFERROR(__xludf.DUMMYFUNCTION("VLOOKUP($D665,IMPORTRANGE(""1F5N2lheBqU_ssv2fEg7XSiyl0_Jtf24RQubw3IWp7fc"",""'LC-2 BOM'!C2:AF1000""),AB$1,FALSE)"),"#N/A")</f>
        <v>#N/A</v>
      </c>
      <c r="AZ423" s="40" t="str">
        <f ca="1">IFERROR(__xludf.DUMMYFUNCTION("VLOOKUP($D665,IMPORTRANGE(""1F5N2lheBqU_ssv2fEg7XSiyl0_Jtf24RQubw3IWp7fc"",""'LC-2 BOM'!C2:AF1000""),AB$1,FALSE)"),"#N/A")</f>
        <v>#N/A</v>
      </c>
      <c r="BA423" s="40" t="str">
        <f ca="1">IFERROR(__xludf.DUMMYFUNCTION("VLOOKUP($D665,IMPORTRANGE(""1F5N2lheBqU_ssv2fEg7XSiyl0_Jtf24RQubw3IWp7fc"",""'LC-2 BOM'!C2:AF1000""),AB$1,FALSE)"),"#N/A")</f>
        <v>#N/A</v>
      </c>
    </row>
    <row r="424" spans="1:53" ht="14.25">
      <c r="A424" s="119" t="str">
        <f>CONCATENATE(VLOOKUP(E424,Systems,2,FALSE),"-",VLOOKUP(F424,Subsystems,2,FALSE),"-",VLOOKUP(G424,Components,2,FALSE),"-",VLOOKUP(R424,Metrics,2,FALSE),"-",B424)</f>
        <v>HVBH-HSE-SSR-B-60</v>
      </c>
      <c r="B424" s="100">
        <v>60</v>
      </c>
      <c r="C424" s="99" t="s">
        <v>1006</v>
      </c>
      <c r="D424" s="119" t="str">
        <f>A424</f>
        <v>HVBH-HSE-SSR-B-60</v>
      </c>
      <c r="E424" s="99" t="s">
        <v>973</v>
      </c>
      <c r="F424" s="99" t="s">
        <v>998</v>
      </c>
      <c r="G424" s="99" t="s">
        <v>994</v>
      </c>
      <c r="H424" s="99" t="s">
        <v>102</v>
      </c>
      <c r="I424" s="100" t="str">
        <f>VLOOKUP(L424,InterfaceCards,2,FALSE)</f>
        <v>N6</v>
      </c>
      <c r="J424" s="39" t="str">
        <f>VLOOKUP(I424,'REF - Interface Cards'!$F$2:$G$11,2,FALSE)</f>
        <v>CB9</v>
      </c>
      <c r="K424" s="267">
        <f>VLOOKUP(L424,InterfaceCards,3,FALSE)</f>
        <v>1</v>
      </c>
      <c r="L424" s="99" t="s">
        <v>995</v>
      </c>
      <c r="M424" s="99">
        <v>15</v>
      </c>
      <c r="N424" s="96" t="s">
        <v>1007</v>
      </c>
      <c r="O424" s="99" t="s">
        <v>313</v>
      </c>
      <c r="P424" s="99" t="s">
        <v>313</v>
      </c>
      <c r="Q424" s="99" t="s">
        <v>924</v>
      </c>
      <c r="R424" s="119" t="s">
        <v>105</v>
      </c>
      <c r="S424" s="119" t="s">
        <v>96</v>
      </c>
      <c r="T424" s="100"/>
      <c r="U424" s="205"/>
      <c r="V424" s="205" t="b">
        <v>0</v>
      </c>
      <c r="W424" s="115" t="str">
        <f>CONCATENATE(L424,":",N424)</f>
        <v>DIO2:DO04</v>
      </c>
      <c r="X424" s="40" t="str">
        <f ca="1">IFERROR(__xludf.DUMMYFUNCTION("VLOOKUP($D475,IMPORTRANGE(""1F5N2lheBqU_ssv2fEg7XSiyl0_Jtf24RQubw3IWp7fc"",""'LC-2 BOM'!C2:AF1000""),X$1,FALSE)"),"04C706")</f>
        <v>04C706</v>
      </c>
      <c r="Y424" s="40" t="str">
        <f ca="1">IFERROR(__xludf.DUMMYFUNCTION("VLOOKUP($D666,IMPORTRANGE(""1zGeY54V42y3h6ga3LEauokEcjIAfHuNXKCYKLfLWtMI"",""'LC-2 BOM'!C2:AF900""),Y$1,FALSE)"),"#N/A")</f>
        <v>#N/A</v>
      </c>
      <c r="Z424" s="40" t="str">
        <f ca="1">IFERROR(__xludf.DUMMYFUNCTION("VLOOKUP($D666,IMPORTRANGE(""1zGeY54V42y3h6ga3LEauokEcjIAfHuNXKCYKLfLWtMI"",""'LC-2 BOM'!C2:AF900""),Y$1,FALSE)"),"#N/A")</f>
        <v>#N/A</v>
      </c>
      <c r="AA424" s="40" t="str">
        <f ca="1">IFERROR(__xludf.DUMMYFUNCTION("VLOOKUP($D666,IMPORTRANGE(""1zGeY54V42y3h6ga3LEauokEcjIAfHuNXKCYKLfLWtMI"",""'LC-2 BOM'!C2:AF900""),Y$1,FALSE)"),"#N/A")</f>
        <v>#N/A</v>
      </c>
      <c r="AB424" s="40" t="str">
        <f ca="1">IFERROR(__xludf.DUMMYFUNCTION("VLOOKUP($D666,IMPORTRANGE(""1F5N2lheBqU_ssv2fEg7XSiyl0_Jtf24RQubw3IWp7fc"",""'LC-2 BOM'!C2:AF1000""),AB$1,FALSE)"),"#N/A")</f>
        <v>#N/A</v>
      </c>
      <c r="AC424" s="40" t="str">
        <f ca="1">IFERROR(__xludf.DUMMYFUNCTION("VLOOKUP($D666,IMPORTRANGE(""1F5N2lheBqU_ssv2fEg7XSiyl0_Jtf24RQubw3IWp7fc"",""'LC-2 BOM'!C2:AF1000""),AB$1,FALSE)"),"#N/A")</f>
        <v>#N/A</v>
      </c>
      <c r="AD424" s="40" t="str">
        <f ca="1">IFERROR(__xludf.DUMMYFUNCTION("VLOOKUP($D666,IMPORTRANGE(""1F5N2lheBqU_ssv2fEg7XSiyl0_Jtf24RQubw3IWp7fc"",""'LC-2 BOM'!C2:AF1000""),AB$1,FALSE)"),"#N/A")</f>
        <v>#N/A</v>
      </c>
      <c r="AE424" s="40" t="str">
        <f ca="1">IFERROR(__xludf.DUMMYFUNCTION("VLOOKUP($D666,IMPORTRANGE(""1F5N2lheBqU_ssv2fEg7XSiyl0_Jtf24RQubw3IWp7fc"",""'LC-2 BOM'!C2:AF1000""),AB$1,FALSE)"),"#N/A")</f>
        <v>#N/A</v>
      </c>
      <c r="AF424" s="40" t="str">
        <f ca="1">IFERROR(__xludf.DUMMYFUNCTION("VLOOKUP($D666,IMPORTRANGE(""1F5N2lheBqU_ssv2fEg7XSiyl0_Jtf24RQubw3IWp7fc"",""'LC-2 BOM'!C2:AF1000""),AB$1,FALSE)"),"#N/A")</f>
        <v>#N/A</v>
      </c>
      <c r="AG424" s="40" t="str">
        <f ca="1">IFERROR(__xludf.DUMMYFUNCTION("VLOOKUP($D666,IMPORTRANGE(""1F5N2lheBqU_ssv2fEg7XSiyl0_Jtf24RQubw3IWp7fc"",""'LC-2 BOM'!C2:AF1000""),AB$1,FALSE)"),"#N/A")</f>
        <v>#N/A</v>
      </c>
      <c r="AH424" s="40" t="str">
        <f ca="1">IFERROR(__xludf.DUMMYFUNCTION("VLOOKUP($D666,IMPORTRANGE(""1F5N2lheBqU_ssv2fEg7XSiyl0_Jtf24RQubw3IWp7fc"",""'LC-2 BOM'!C2:AF1000""),AB$1,FALSE)"),"#N/A")</f>
        <v>#N/A</v>
      </c>
      <c r="AI424" s="40" t="str">
        <f ca="1">IFERROR(__xludf.DUMMYFUNCTION("VLOOKUP($D666,IMPORTRANGE(""1F5N2lheBqU_ssv2fEg7XSiyl0_Jtf24RQubw3IWp7fc"",""'LC-2 BOM'!C2:AF1000""),AB$1,FALSE)"),"#N/A")</f>
        <v>#N/A</v>
      </c>
      <c r="AJ424" s="40" t="str">
        <f ca="1">IFERROR(__xludf.DUMMYFUNCTION("VLOOKUP($D666,IMPORTRANGE(""1F5N2lheBqU_ssv2fEg7XSiyl0_Jtf24RQubw3IWp7fc"",""'LC-2 BOM'!C2:AF1000""),AB$1,FALSE)"),"#N/A")</f>
        <v>#N/A</v>
      </c>
      <c r="AK424" s="40" t="str">
        <f ca="1">IFERROR(__xludf.DUMMYFUNCTION("VLOOKUP($D666,IMPORTRANGE(""1F5N2lheBqU_ssv2fEg7XSiyl0_Jtf24RQubw3IWp7fc"",""'LC-2 BOM'!C2:AF1000""),AB$1,FALSE)"),"#N/A")</f>
        <v>#N/A</v>
      </c>
      <c r="AL424" s="40" t="str">
        <f ca="1">IFERROR(__xludf.DUMMYFUNCTION("VLOOKUP($D666,IMPORTRANGE(""1F5N2lheBqU_ssv2fEg7XSiyl0_Jtf24RQubw3IWp7fc"",""'LC-2 BOM'!C2:AF1000""),AB$1,FALSE)"),"#N/A")</f>
        <v>#N/A</v>
      </c>
      <c r="AM424" s="40" t="str">
        <f ca="1">IFERROR(__xludf.DUMMYFUNCTION("VLOOKUP($D666,IMPORTRANGE(""1F5N2lheBqU_ssv2fEg7XSiyl0_Jtf24RQubw3IWp7fc"",""'LC-2 BOM'!C2:AF1000""),AB$1,FALSE)"),"#N/A")</f>
        <v>#N/A</v>
      </c>
      <c r="AN424" s="40" t="str">
        <f ca="1">IFERROR(__xludf.DUMMYFUNCTION("VLOOKUP($D666,IMPORTRANGE(""1F5N2lheBqU_ssv2fEg7XSiyl0_Jtf24RQubw3IWp7fc"",""'LC-2 BOM'!C2:AF1000""),AB$1,FALSE)"),"#N/A")</f>
        <v>#N/A</v>
      </c>
      <c r="AO424" s="40" t="str">
        <f ca="1">IFERROR(__xludf.DUMMYFUNCTION("VLOOKUP($D666,IMPORTRANGE(""1F5N2lheBqU_ssv2fEg7XSiyl0_Jtf24RQubw3IWp7fc"",""'LC-2 BOM'!C2:AF1000""),AB$1,FALSE)"),"#N/A")</f>
        <v>#N/A</v>
      </c>
      <c r="AP424" s="40" t="str">
        <f ca="1">IFERROR(__xludf.DUMMYFUNCTION("VLOOKUP($D666,IMPORTRANGE(""1F5N2lheBqU_ssv2fEg7XSiyl0_Jtf24RQubw3IWp7fc"",""'LC-2 BOM'!C2:AF1000""),AB$1,FALSE)"),"#N/A")</f>
        <v>#N/A</v>
      </c>
      <c r="AQ424" s="40" t="str">
        <f ca="1">IFERROR(__xludf.DUMMYFUNCTION("VLOOKUP($D666,IMPORTRANGE(""1F5N2lheBqU_ssv2fEg7XSiyl0_Jtf24RQubw3IWp7fc"",""'LC-2 BOM'!C2:AF1000""),AB$1,FALSE)"),"#N/A")</f>
        <v>#N/A</v>
      </c>
      <c r="AR424" s="40" t="str">
        <f ca="1">IFERROR(__xludf.DUMMYFUNCTION("VLOOKUP($D666,IMPORTRANGE(""1F5N2lheBqU_ssv2fEg7XSiyl0_Jtf24RQubw3IWp7fc"",""'LC-2 BOM'!C2:AF1000""),AB$1,FALSE)"),"#N/A")</f>
        <v>#N/A</v>
      </c>
      <c r="AS424" s="40" t="str">
        <f ca="1">IFERROR(__xludf.DUMMYFUNCTION("VLOOKUP($D666,IMPORTRANGE(""1F5N2lheBqU_ssv2fEg7XSiyl0_Jtf24RQubw3IWp7fc"",""'LC-2 BOM'!C2:AF1000""),AB$1,FALSE)"),"#N/A")</f>
        <v>#N/A</v>
      </c>
      <c r="AT424" s="40" t="str">
        <f ca="1">IFERROR(__xludf.DUMMYFUNCTION("VLOOKUP($D666,IMPORTRANGE(""1F5N2lheBqU_ssv2fEg7XSiyl0_Jtf24RQubw3IWp7fc"",""'LC-2 BOM'!C2:AF1000""),AB$1,FALSE)"),"#N/A")</f>
        <v>#N/A</v>
      </c>
      <c r="AU424" s="40" t="str">
        <f ca="1">IFERROR(__xludf.DUMMYFUNCTION("VLOOKUP($D666,IMPORTRANGE(""1F5N2lheBqU_ssv2fEg7XSiyl0_Jtf24RQubw3IWp7fc"",""'LC-2 BOM'!C2:AF1000""),AB$1,FALSE)"),"#N/A")</f>
        <v>#N/A</v>
      </c>
      <c r="AV424" s="40" t="str">
        <f ca="1">IFERROR(__xludf.DUMMYFUNCTION("VLOOKUP($D666,IMPORTRANGE(""1F5N2lheBqU_ssv2fEg7XSiyl0_Jtf24RQubw3IWp7fc"",""'LC-2 BOM'!C2:AF1000""),AB$1,FALSE)"),"#N/A")</f>
        <v>#N/A</v>
      </c>
      <c r="AW424" s="40" t="str">
        <f ca="1">IFERROR(__xludf.DUMMYFUNCTION("VLOOKUP($D666,IMPORTRANGE(""1F5N2lheBqU_ssv2fEg7XSiyl0_Jtf24RQubw3IWp7fc"",""'LC-2 BOM'!C2:AF1000""),AB$1,FALSE)"),"#N/A")</f>
        <v>#N/A</v>
      </c>
      <c r="AX424" s="40" t="str">
        <f ca="1">IFERROR(__xludf.DUMMYFUNCTION("VLOOKUP($D666,IMPORTRANGE(""1F5N2lheBqU_ssv2fEg7XSiyl0_Jtf24RQubw3IWp7fc"",""'LC-2 BOM'!C2:AF1000""),AB$1,FALSE)"),"#N/A")</f>
        <v>#N/A</v>
      </c>
      <c r="AY424" s="40" t="str">
        <f ca="1">IFERROR(__xludf.DUMMYFUNCTION("VLOOKUP($D666,IMPORTRANGE(""1F5N2lheBqU_ssv2fEg7XSiyl0_Jtf24RQubw3IWp7fc"",""'LC-2 BOM'!C2:AF1000""),AB$1,FALSE)"),"#N/A")</f>
        <v>#N/A</v>
      </c>
      <c r="AZ424" s="40" t="str">
        <f ca="1">IFERROR(__xludf.DUMMYFUNCTION("VLOOKUP($D666,IMPORTRANGE(""1F5N2lheBqU_ssv2fEg7XSiyl0_Jtf24RQubw3IWp7fc"",""'LC-2 BOM'!C2:AF1000""),AB$1,FALSE)"),"#N/A")</f>
        <v>#N/A</v>
      </c>
      <c r="BA424" s="40" t="str">
        <f ca="1">IFERROR(__xludf.DUMMYFUNCTION("VLOOKUP($D666,IMPORTRANGE(""1F5N2lheBqU_ssv2fEg7XSiyl0_Jtf24RQubw3IWp7fc"",""'LC-2 BOM'!C2:AF1000""),AB$1,FALSE)"),"#N/A")</f>
        <v>#N/A</v>
      </c>
    </row>
    <row r="425" spans="1:53" ht="14.25">
      <c r="A425" s="119" t="str">
        <f>CONCATENATE(VLOOKUP(E425,Systems,2,FALSE),"-",VLOOKUP(F425,Subsystems,2,FALSE),"-",VLOOKUP(G425,Components,2,FALSE),"-",VLOOKUP(R425,Metrics,2,FALSE),"-",B425)</f>
        <v>HVBH-HSE-SSR-B-61</v>
      </c>
      <c r="B425" s="100">
        <v>61</v>
      </c>
      <c r="C425" s="99" t="s">
        <v>1008</v>
      </c>
      <c r="D425" s="119" t="str">
        <f>A425</f>
        <v>HVBH-HSE-SSR-B-61</v>
      </c>
      <c r="E425" s="99" t="s">
        <v>973</v>
      </c>
      <c r="F425" s="99" t="s">
        <v>998</v>
      </c>
      <c r="G425" s="99" t="s">
        <v>994</v>
      </c>
      <c r="H425" s="99" t="s">
        <v>102</v>
      </c>
      <c r="I425" s="100" t="str">
        <f>VLOOKUP(L425,InterfaceCards,2,FALSE)</f>
        <v>N6</v>
      </c>
      <c r="J425" s="39" t="str">
        <f>VLOOKUP(I425,'REF - Interface Cards'!$F$2:$G$11,2,FALSE)</f>
        <v>CB9</v>
      </c>
      <c r="K425" s="267">
        <f>VLOOKUP(L425,InterfaceCards,3,FALSE)</f>
        <v>1</v>
      </c>
      <c r="L425" s="99" t="s">
        <v>995</v>
      </c>
      <c r="M425" s="99">
        <v>16</v>
      </c>
      <c r="N425" s="96" t="s">
        <v>1009</v>
      </c>
      <c r="O425" s="99" t="s">
        <v>313</v>
      </c>
      <c r="P425" s="99" t="s">
        <v>313</v>
      </c>
      <c r="Q425" s="99" t="s">
        <v>924</v>
      </c>
      <c r="R425" s="119" t="s">
        <v>105</v>
      </c>
      <c r="S425" s="119" t="s">
        <v>96</v>
      </c>
      <c r="T425" s="100"/>
      <c r="U425" s="205"/>
      <c r="V425" s="205" t="b">
        <v>0</v>
      </c>
      <c r="W425" s="115" t="str">
        <f>CONCATENATE(L425,":",N425)</f>
        <v>DIO2:DO05</v>
      </c>
      <c r="X425" s="40" t="str">
        <f ca="1">IFERROR(__xludf.DUMMYFUNCTION("VLOOKUP($D475,IMPORTRANGE(""1F5N2lheBqU_ssv2fEg7XSiyl0_Jtf24RQubw3IWp7fc"",""'LC-2 BOM'!C2:AF1000""),X$1,FALSE)"),"04C706")</f>
        <v>04C706</v>
      </c>
      <c r="Y425" s="40" t="str">
        <f ca="1">IFERROR(__xludf.DUMMYFUNCTION("VLOOKUP($D667,IMPORTRANGE(""1zGeY54V42y3h6ga3LEauokEcjIAfHuNXKCYKLfLWtMI"",""'LC-2 BOM'!C2:AF900""),Y$1,FALSE)"),"#N/A")</f>
        <v>#N/A</v>
      </c>
      <c r="Z425" s="40" t="str">
        <f ca="1">IFERROR(__xludf.DUMMYFUNCTION("VLOOKUP($D667,IMPORTRANGE(""1zGeY54V42y3h6ga3LEauokEcjIAfHuNXKCYKLfLWtMI"",""'LC-2 BOM'!C2:AF900""),Y$1,FALSE)"),"#N/A")</f>
        <v>#N/A</v>
      </c>
      <c r="AA425" s="40" t="str">
        <f ca="1">IFERROR(__xludf.DUMMYFUNCTION("VLOOKUP($D667,IMPORTRANGE(""1zGeY54V42y3h6ga3LEauokEcjIAfHuNXKCYKLfLWtMI"",""'LC-2 BOM'!C2:AF900""),Y$1,FALSE)"),"#N/A")</f>
        <v>#N/A</v>
      </c>
      <c r="AB425" s="40" t="str">
        <f ca="1">IFERROR(__xludf.DUMMYFUNCTION("VLOOKUP($D667,IMPORTRANGE(""1F5N2lheBqU_ssv2fEg7XSiyl0_Jtf24RQubw3IWp7fc"",""'LC-2 BOM'!C2:AF1000""),AB$1,FALSE)"),"#N/A")</f>
        <v>#N/A</v>
      </c>
      <c r="AC425" s="40" t="str">
        <f ca="1">IFERROR(__xludf.DUMMYFUNCTION("VLOOKUP($D667,IMPORTRANGE(""1F5N2lheBqU_ssv2fEg7XSiyl0_Jtf24RQubw3IWp7fc"",""'LC-2 BOM'!C2:AF1000""),AB$1,FALSE)"),"#N/A")</f>
        <v>#N/A</v>
      </c>
      <c r="AD425" s="40" t="str">
        <f ca="1">IFERROR(__xludf.DUMMYFUNCTION("VLOOKUP($D667,IMPORTRANGE(""1F5N2lheBqU_ssv2fEg7XSiyl0_Jtf24RQubw3IWp7fc"",""'LC-2 BOM'!C2:AF1000""),AB$1,FALSE)"),"#N/A")</f>
        <v>#N/A</v>
      </c>
      <c r="AE425" s="40" t="str">
        <f ca="1">IFERROR(__xludf.DUMMYFUNCTION("VLOOKUP($D667,IMPORTRANGE(""1F5N2lheBqU_ssv2fEg7XSiyl0_Jtf24RQubw3IWp7fc"",""'LC-2 BOM'!C2:AF1000""),AB$1,FALSE)"),"#N/A")</f>
        <v>#N/A</v>
      </c>
      <c r="AF425" s="40" t="str">
        <f ca="1">IFERROR(__xludf.DUMMYFUNCTION("VLOOKUP($D667,IMPORTRANGE(""1F5N2lheBqU_ssv2fEg7XSiyl0_Jtf24RQubw3IWp7fc"",""'LC-2 BOM'!C2:AF1000""),AB$1,FALSE)"),"#N/A")</f>
        <v>#N/A</v>
      </c>
      <c r="AG425" s="40" t="str">
        <f ca="1">IFERROR(__xludf.DUMMYFUNCTION("VLOOKUP($D667,IMPORTRANGE(""1F5N2lheBqU_ssv2fEg7XSiyl0_Jtf24RQubw3IWp7fc"",""'LC-2 BOM'!C2:AF1000""),AB$1,FALSE)"),"#N/A")</f>
        <v>#N/A</v>
      </c>
      <c r="AH425" s="40" t="str">
        <f ca="1">IFERROR(__xludf.DUMMYFUNCTION("VLOOKUP($D667,IMPORTRANGE(""1F5N2lheBqU_ssv2fEg7XSiyl0_Jtf24RQubw3IWp7fc"",""'LC-2 BOM'!C2:AF1000""),AB$1,FALSE)"),"#N/A")</f>
        <v>#N/A</v>
      </c>
      <c r="AI425" s="40" t="str">
        <f ca="1">IFERROR(__xludf.DUMMYFUNCTION("VLOOKUP($D667,IMPORTRANGE(""1F5N2lheBqU_ssv2fEg7XSiyl0_Jtf24RQubw3IWp7fc"",""'LC-2 BOM'!C2:AF1000""),AB$1,FALSE)"),"#N/A")</f>
        <v>#N/A</v>
      </c>
      <c r="AJ425" s="40" t="str">
        <f ca="1">IFERROR(__xludf.DUMMYFUNCTION("VLOOKUP($D667,IMPORTRANGE(""1F5N2lheBqU_ssv2fEg7XSiyl0_Jtf24RQubw3IWp7fc"",""'LC-2 BOM'!C2:AF1000""),AB$1,FALSE)"),"#N/A")</f>
        <v>#N/A</v>
      </c>
      <c r="AK425" s="40" t="str">
        <f ca="1">IFERROR(__xludf.DUMMYFUNCTION("VLOOKUP($D667,IMPORTRANGE(""1F5N2lheBqU_ssv2fEg7XSiyl0_Jtf24RQubw3IWp7fc"",""'LC-2 BOM'!C2:AF1000""),AB$1,FALSE)"),"#N/A")</f>
        <v>#N/A</v>
      </c>
      <c r="AL425" s="40" t="str">
        <f ca="1">IFERROR(__xludf.DUMMYFUNCTION("VLOOKUP($D667,IMPORTRANGE(""1F5N2lheBqU_ssv2fEg7XSiyl0_Jtf24RQubw3IWp7fc"",""'LC-2 BOM'!C2:AF1000""),AB$1,FALSE)"),"#N/A")</f>
        <v>#N/A</v>
      </c>
      <c r="AM425" s="40" t="str">
        <f ca="1">IFERROR(__xludf.DUMMYFUNCTION("VLOOKUP($D667,IMPORTRANGE(""1F5N2lheBqU_ssv2fEg7XSiyl0_Jtf24RQubw3IWp7fc"",""'LC-2 BOM'!C2:AF1000""),AB$1,FALSE)"),"#N/A")</f>
        <v>#N/A</v>
      </c>
      <c r="AN425" s="40" t="str">
        <f ca="1">IFERROR(__xludf.DUMMYFUNCTION("VLOOKUP($D667,IMPORTRANGE(""1F5N2lheBqU_ssv2fEg7XSiyl0_Jtf24RQubw3IWp7fc"",""'LC-2 BOM'!C2:AF1000""),AB$1,FALSE)"),"#N/A")</f>
        <v>#N/A</v>
      </c>
      <c r="AO425" s="40" t="str">
        <f ca="1">IFERROR(__xludf.DUMMYFUNCTION("VLOOKUP($D667,IMPORTRANGE(""1F5N2lheBqU_ssv2fEg7XSiyl0_Jtf24RQubw3IWp7fc"",""'LC-2 BOM'!C2:AF1000""),AB$1,FALSE)"),"#N/A")</f>
        <v>#N/A</v>
      </c>
      <c r="AP425" s="40" t="str">
        <f ca="1">IFERROR(__xludf.DUMMYFUNCTION("VLOOKUP($D667,IMPORTRANGE(""1F5N2lheBqU_ssv2fEg7XSiyl0_Jtf24RQubw3IWp7fc"",""'LC-2 BOM'!C2:AF1000""),AB$1,FALSE)"),"#N/A")</f>
        <v>#N/A</v>
      </c>
      <c r="AQ425" s="40" t="str">
        <f ca="1">IFERROR(__xludf.DUMMYFUNCTION("VLOOKUP($D667,IMPORTRANGE(""1F5N2lheBqU_ssv2fEg7XSiyl0_Jtf24RQubw3IWp7fc"",""'LC-2 BOM'!C2:AF1000""),AB$1,FALSE)"),"#N/A")</f>
        <v>#N/A</v>
      </c>
      <c r="AR425" s="40" t="str">
        <f ca="1">IFERROR(__xludf.DUMMYFUNCTION("VLOOKUP($D667,IMPORTRANGE(""1F5N2lheBqU_ssv2fEg7XSiyl0_Jtf24RQubw3IWp7fc"",""'LC-2 BOM'!C2:AF1000""),AB$1,FALSE)"),"#N/A")</f>
        <v>#N/A</v>
      </c>
      <c r="AS425" s="40" t="str">
        <f ca="1">IFERROR(__xludf.DUMMYFUNCTION("VLOOKUP($D667,IMPORTRANGE(""1F5N2lheBqU_ssv2fEg7XSiyl0_Jtf24RQubw3IWp7fc"",""'LC-2 BOM'!C2:AF1000""),AB$1,FALSE)"),"#N/A")</f>
        <v>#N/A</v>
      </c>
      <c r="AT425" s="40" t="str">
        <f ca="1">IFERROR(__xludf.DUMMYFUNCTION("VLOOKUP($D667,IMPORTRANGE(""1F5N2lheBqU_ssv2fEg7XSiyl0_Jtf24RQubw3IWp7fc"",""'LC-2 BOM'!C2:AF1000""),AB$1,FALSE)"),"#N/A")</f>
        <v>#N/A</v>
      </c>
      <c r="AU425" s="40" t="str">
        <f ca="1">IFERROR(__xludf.DUMMYFUNCTION("VLOOKUP($D667,IMPORTRANGE(""1F5N2lheBqU_ssv2fEg7XSiyl0_Jtf24RQubw3IWp7fc"",""'LC-2 BOM'!C2:AF1000""),AB$1,FALSE)"),"#N/A")</f>
        <v>#N/A</v>
      </c>
      <c r="AV425" s="40" t="str">
        <f ca="1">IFERROR(__xludf.DUMMYFUNCTION("VLOOKUP($D667,IMPORTRANGE(""1F5N2lheBqU_ssv2fEg7XSiyl0_Jtf24RQubw3IWp7fc"",""'LC-2 BOM'!C2:AF1000""),AB$1,FALSE)"),"#N/A")</f>
        <v>#N/A</v>
      </c>
      <c r="AW425" s="40" t="str">
        <f ca="1">IFERROR(__xludf.DUMMYFUNCTION("VLOOKUP($D667,IMPORTRANGE(""1F5N2lheBqU_ssv2fEg7XSiyl0_Jtf24RQubw3IWp7fc"",""'LC-2 BOM'!C2:AF1000""),AB$1,FALSE)"),"#N/A")</f>
        <v>#N/A</v>
      </c>
      <c r="AX425" s="40" t="str">
        <f ca="1">IFERROR(__xludf.DUMMYFUNCTION("VLOOKUP($D667,IMPORTRANGE(""1F5N2lheBqU_ssv2fEg7XSiyl0_Jtf24RQubw3IWp7fc"",""'LC-2 BOM'!C2:AF1000""),AB$1,FALSE)"),"#N/A")</f>
        <v>#N/A</v>
      </c>
      <c r="AY425" s="40" t="str">
        <f ca="1">IFERROR(__xludf.DUMMYFUNCTION("VLOOKUP($D667,IMPORTRANGE(""1F5N2lheBqU_ssv2fEg7XSiyl0_Jtf24RQubw3IWp7fc"",""'LC-2 BOM'!C2:AF1000""),AB$1,FALSE)"),"#N/A")</f>
        <v>#N/A</v>
      </c>
      <c r="AZ425" s="40" t="str">
        <f ca="1">IFERROR(__xludf.DUMMYFUNCTION("VLOOKUP($D667,IMPORTRANGE(""1F5N2lheBqU_ssv2fEg7XSiyl0_Jtf24RQubw3IWp7fc"",""'LC-2 BOM'!C2:AF1000""),AB$1,FALSE)"),"#N/A")</f>
        <v>#N/A</v>
      </c>
      <c r="BA425" s="40" t="str">
        <f ca="1">IFERROR(__xludf.DUMMYFUNCTION("VLOOKUP($D667,IMPORTRANGE(""1F5N2lheBqU_ssv2fEg7XSiyl0_Jtf24RQubw3IWp7fc"",""'LC-2 BOM'!C2:AF1000""),AB$1,FALSE)"),"#N/A")</f>
        <v>#N/A</v>
      </c>
    </row>
    <row r="426" spans="1:53" ht="14.25">
      <c r="A426" s="119" t="str">
        <f>CONCATENATE(VLOOKUP(E426,Systems,2,FALSE),"-",VLOOKUP(F426,Subsystems,2,FALSE),"-",VLOOKUP(G426,Components,2,FALSE),"-",VLOOKUP(R426,Metrics,2,FALSE),"-",B426)</f>
        <v>HVBH-HSE-SSR-B-62</v>
      </c>
      <c r="B426" s="100">
        <v>62</v>
      </c>
      <c r="C426" s="99" t="s">
        <v>1010</v>
      </c>
      <c r="D426" s="119" t="str">
        <f>A426</f>
        <v>HVBH-HSE-SSR-B-62</v>
      </c>
      <c r="E426" s="99" t="s">
        <v>973</v>
      </c>
      <c r="F426" s="99" t="s">
        <v>998</v>
      </c>
      <c r="G426" s="99" t="s">
        <v>994</v>
      </c>
      <c r="H426" s="99" t="s">
        <v>102</v>
      </c>
      <c r="I426" s="100" t="str">
        <f>VLOOKUP(L426,InterfaceCards,2,FALSE)</f>
        <v>N6</v>
      </c>
      <c r="J426" s="39" t="str">
        <f>VLOOKUP(I426,'REF - Interface Cards'!$F$2:$G$11,2,FALSE)</f>
        <v>CB9</v>
      </c>
      <c r="K426" s="267">
        <f>VLOOKUP(L426,InterfaceCards,3,FALSE)</f>
        <v>1</v>
      </c>
      <c r="L426" s="99" t="s">
        <v>995</v>
      </c>
      <c r="M426" s="99">
        <v>17</v>
      </c>
      <c r="N426" s="96" t="s">
        <v>1011</v>
      </c>
      <c r="O426" s="99" t="s">
        <v>313</v>
      </c>
      <c r="P426" s="99" t="s">
        <v>313</v>
      </c>
      <c r="Q426" s="99" t="s">
        <v>924</v>
      </c>
      <c r="R426" s="119" t="s">
        <v>105</v>
      </c>
      <c r="S426" s="119" t="s">
        <v>96</v>
      </c>
      <c r="T426" s="100"/>
      <c r="U426" s="205"/>
      <c r="V426" s="205" t="b">
        <v>0</v>
      </c>
      <c r="W426" s="115" t="str">
        <f>CONCATENATE(L426,":",N426)</f>
        <v>DIO2:DO06</v>
      </c>
      <c r="X426" s="40" t="str">
        <f ca="1">IFERROR(__xludf.DUMMYFUNCTION("VLOOKUP($D475,IMPORTRANGE(""1F5N2lheBqU_ssv2fEg7XSiyl0_Jtf24RQubw3IWp7fc"",""'LC-2 BOM'!C2:AF1000""),X$1,FALSE)"),"04C706")</f>
        <v>04C706</v>
      </c>
      <c r="Y426" s="40" t="str">
        <f ca="1">IFERROR(__xludf.DUMMYFUNCTION("VLOOKUP($D668,IMPORTRANGE(""1zGeY54V42y3h6ga3LEauokEcjIAfHuNXKCYKLfLWtMI"",""'LC-2 BOM'!C2:AF900""),Y$1,FALSE)"),"#N/A")</f>
        <v>#N/A</v>
      </c>
      <c r="Z426" s="40" t="str">
        <f ca="1">IFERROR(__xludf.DUMMYFUNCTION("VLOOKUP($D668,IMPORTRANGE(""1zGeY54V42y3h6ga3LEauokEcjIAfHuNXKCYKLfLWtMI"",""'LC-2 BOM'!C2:AF900""),Y$1,FALSE)"),"#N/A")</f>
        <v>#N/A</v>
      </c>
      <c r="AA426" s="40" t="str">
        <f ca="1">IFERROR(__xludf.DUMMYFUNCTION("VLOOKUP($D668,IMPORTRANGE(""1zGeY54V42y3h6ga3LEauokEcjIAfHuNXKCYKLfLWtMI"",""'LC-2 BOM'!C2:AF900""),Y$1,FALSE)"),"#N/A")</f>
        <v>#N/A</v>
      </c>
      <c r="AB426" s="40" t="str">
        <f ca="1">IFERROR(__xludf.DUMMYFUNCTION("VLOOKUP($D668,IMPORTRANGE(""1F5N2lheBqU_ssv2fEg7XSiyl0_Jtf24RQubw3IWp7fc"",""'LC-2 BOM'!C2:AF1000""),AB$1,FALSE)"),"#N/A")</f>
        <v>#N/A</v>
      </c>
      <c r="AC426" s="40" t="str">
        <f ca="1">IFERROR(__xludf.DUMMYFUNCTION("VLOOKUP($D668,IMPORTRANGE(""1F5N2lheBqU_ssv2fEg7XSiyl0_Jtf24RQubw3IWp7fc"",""'LC-2 BOM'!C2:AF1000""),AB$1,FALSE)"),"#N/A")</f>
        <v>#N/A</v>
      </c>
      <c r="AD426" s="40" t="str">
        <f ca="1">IFERROR(__xludf.DUMMYFUNCTION("VLOOKUP($D668,IMPORTRANGE(""1F5N2lheBqU_ssv2fEg7XSiyl0_Jtf24RQubw3IWp7fc"",""'LC-2 BOM'!C2:AF1000""),AB$1,FALSE)"),"#N/A")</f>
        <v>#N/A</v>
      </c>
      <c r="AE426" s="40" t="str">
        <f ca="1">IFERROR(__xludf.DUMMYFUNCTION("VLOOKUP($D668,IMPORTRANGE(""1F5N2lheBqU_ssv2fEg7XSiyl0_Jtf24RQubw3IWp7fc"",""'LC-2 BOM'!C2:AF1000""),AB$1,FALSE)"),"#N/A")</f>
        <v>#N/A</v>
      </c>
      <c r="AF426" s="40" t="str">
        <f ca="1">IFERROR(__xludf.DUMMYFUNCTION("VLOOKUP($D668,IMPORTRANGE(""1F5N2lheBqU_ssv2fEg7XSiyl0_Jtf24RQubw3IWp7fc"",""'LC-2 BOM'!C2:AF1000""),AB$1,FALSE)"),"#N/A")</f>
        <v>#N/A</v>
      </c>
      <c r="AG426" s="40" t="str">
        <f ca="1">IFERROR(__xludf.DUMMYFUNCTION("VLOOKUP($D668,IMPORTRANGE(""1F5N2lheBqU_ssv2fEg7XSiyl0_Jtf24RQubw3IWp7fc"",""'LC-2 BOM'!C2:AF1000""),AB$1,FALSE)"),"#N/A")</f>
        <v>#N/A</v>
      </c>
      <c r="AH426" s="40" t="str">
        <f ca="1">IFERROR(__xludf.DUMMYFUNCTION("VLOOKUP($D668,IMPORTRANGE(""1F5N2lheBqU_ssv2fEg7XSiyl0_Jtf24RQubw3IWp7fc"",""'LC-2 BOM'!C2:AF1000""),AB$1,FALSE)"),"#N/A")</f>
        <v>#N/A</v>
      </c>
      <c r="AI426" s="40" t="str">
        <f ca="1">IFERROR(__xludf.DUMMYFUNCTION("VLOOKUP($D668,IMPORTRANGE(""1F5N2lheBqU_ssv2fEg7XSiyl0_Jtf24RQubw3IWp7fc"",""'LC-2 BOM'!C2:AF1000""),AB$1,FALSE)"),"#N/A")</f>
        <v>#N/A</v>
      </c>
      <c r="AJ426" s="40" t="str">
        <f ca="1">IFERROR(__xludf.DUMMYFUNCTION("VLOOKUP($D668,IMPORTRANGE(""1F5N2lheBqU_ssv2fEg7XSiyl0_Jtf24RQubw3IWp7fc"",""'LC-2 BOM'!C2:AF1000""),AB$1,FALSE)"),"#N/A")</f>
        <v>#N/A</v>
      </c>
      <c r="AK426" s="40" t="str">
        <f ca="1">IFERROR(__xludf.DUMMYFUNCTION("VLOOKUP($D668,IMPORTRANGE(""1F5N2lheBqU_ssv2fEg7XSiyl0_Jtf24RQubw3IWp7fc"",""'LC-2 BOM'!C2:AF1000""),AB$1,FALSE)"),"#N/A")</f>
        <v>#N/A</v>
      </c>
      <c r="AL426" s="40" t="str">
        <f ca="1">IFERROR(__xludf.DUMMYFUNCTION("VLOOKUP($D668,IMPORTRANGE(""1F5N2lheBqU_ssv2fEg7XSiyl0_Jtf24RQubw3IWp7fc"",""'LC-2 BOM'!C2:AF1000""),AB$1,FALSE)"),"#N/A")</f>
        <v>#N/A</v>
      </c>
      <c r="AM426" s="40" t="str">
        <f ca="1">IFERROR(__xludf.DUMMYFUNCTION("VLOOKUP($D668,IMPORTRANGE(""1F5N2lheBqU_ssv2fEg7XSiyl0_Jtf24RQubw3IWp7fc"",""'LC-2 BOM'!C2:AF1000""),AB$1,FALSE)"),"#N/A")</f>
        <v>#N/A</v>
      </c>
      <c r="AN426" s="40" t="str">
        <f ca="1">IFERROR(__xludf.DUMMYFUNCTION("VLOOKUP($D668,IMPORTRANGE(""1F5N2lheBqU_ssv2fEg7XSiyl0_Jtf24RQubw3IWp7fc"",""'LC-2 BOM'!C2:AF1000""),AB$1,FALSE)"),"#N/A")</f>
        <v>#N/A</v>
      </c>
      <c r="AO426" s="40" t="str">
        <f ca="1">IFERROR(__xludf.DUMMYFUNCTION("VLOOKUP($D668,IMPORTRANGE(""1F5N2lheBqU_ssv2fEg7XSiyl0_Jtf24RQubw3IWp7fc"",""'LC-2 BOM'!C2:AF1000""),AB$1,FALSE)"),"#N/A")</f>
        <v>#N/A</v>
      </c>
      <c r="AP426" s="40" t="str">
        <f ca="1">IFERROR(__xludf.DUMMYFUNCTION("VLOOKUP($D668,IMPORTRANGE(""1F5N2lheBqU_ssv2fEg7XSiyl0_Jtf24RQubw3IWp7fc"",""'LC-2 BOM'!C2:AF1000""),AB$1,FALSE)"),"#N/A")</f>
        <v>#N/A</v>
      </c>
      <c r="AQ426" s="40" t="str">
        <f ca="1">IFERROR(__xludf.DUMMYFUNCTION("VLOOKUP($D668,IMPORTRANGE(""1F5N2lheBqU_ssv2fEg7XSiyl0_Jtf24RQubw3IWp7fc"",""'LC-2 BOM'!C2:AF1000""),AB$1,FALSE)"),"#N/A")</f>
        <v>#N/A</v>
      </c>
      <c r="AR426" s="40" t="str">
        <f ca="1">IFERROR(__xludf.DUMMYFUNCTION("VLOOKUP($D668,IMPORTRANGE(""1F5N2lheBqU_ssv2fEg7XSiyl0_Jtf24RQubw3IWp7fc"",""'LC-2 BOM'!C2:AF1000""),AB$1,FALSE)"),"#N/A")</f>
        <v>#N/A</v>
      </c>
      <c r="AS426" s="40" t="str">
        <f ca="1">IFERROR(__xludf.DUMMYFUNCTION("VLOOKUP($D668,IMPORTRANGE(""1F5N2lheBqU_ssv2fEg7XSiyl0_Jtf24RQubw3IWp7fc"",""'LC-2 BOM'!C2:AF1000""),AB$1,FALSE)"),"#N/A")</f>
        <v>#N/A</v>
      </c>
      <c r="AT426" s="40" t="str">
        <f ca="1">IFERROR(__xludf.DUMMYFUNCTION("VLOOKUP($D668,IMPORTRANGE(""1F5N2lheBqU_ssv2fEg7XSiyl0_Jtf24RQubw3IWp7fc"",""'LC-2 BOM'!C2:AF1000""),AB$1,FALSE)"),"#N/A")</f>
        <v>#N/A</v>
      </c>
      <c r="AU426" s="40" t="str">
        <f ca="1">IFERROR(__xludf.DUMMYFUNCTION("VLOOKUP($D668,IMPORTRANGE(""1F5N2lheBqU_ssv2fEg7XSiyl0_Jtf24RQubw3IWp7fc"",""'LC-2 BOM'!C2:AF1000""),AB$1,FALSE)"),"#N/A")</f>
        <v>#N/A</v>
      </c>
      <c r="AV426" s="40" t="str">
        <f ca="1">IFERROR(__xludf.DUMMYFUNCTION("VLOOKUP($D668,IMPORTRANGE(""1F5N2lheBqU_ssv2fEg7XSiyl0_Jtf24RQubw3IWp7fc"",""'LC-2 BOM'!C2:AF1000""),AB$1,FALSE)"),"#N/A")</f>
        <v>#N/A</v>
      </c>
      <c r="AW426" s="40" t="str">
        <f ca="1">IFERROR(__xludf.DUMMYFUNCTION("VLOOKUP($D668,IMPORTRANGE(""1F5N2lheBqU_ssv2fEg7XSiyl0_Jtf24RQubw3IWp7fc"",""'LC-2 BOM'!C2:AF1000""),AB$1,FALSE)"),"#N/A")</f>
        <v>#N/A</v>
      </c>
      <c r="AX426" s="40" t="str">
        <f ca="1">IFERROR(__xludf.DUMMYFUNCTION("VLOOKUP($D668,IMPORTRANGE(""1F5N2lheBqU_ssv2fEg7XSiyl0_Jtf24RQubw3IWp7fc"",""'LC-2 BOM'!C2:AF1000""),AB$1,FALSE)"),"#N/A")</f>
        <v>#N/A</v>
      </c>
      <c r="AY426" s="40" t="str">
        <f ca="1">IFERROR(__xludf.DUMMYFUNCTION("VLOOKUP($D668,IMPORTRANGE(""1F5N2lheBqU_ssv2fEg7XSiyl0_Jtf24RQubw3IWp7fc"",""'LC-2 BOM'!C2:AF1000""),AB$1,FALSE)"),"#N/A")</f>
        <v>#N/A</v>
      </c>
      <c r="AZ426" s="40" t="str">
        <f ca="1">IFERROR(__xludf.DUMMYFUNCTION("VLOOKUP($D668,IMPORTRANGE(""1F5N2lheBqU_ssv2fEg7XSiyl0_Jtf24RQubw3IWp7fc"",""'LC-2 BOM'!C2:AF1000""),AB$1,FALSE)"),"#N/A")</f>
        <v>#N/A</v>
      </c>
      <c r="BA426" s="40" t="str">
        <f ca="1">IFERROR(__xludf.DUMMYFUNCTION("VLOOKUP($D668,IMPORTRANGE(""1F5N2lheBqU_ssv2fEg7XSiyl0_Jtf24RQubw3IWp7fc"",""'LC-2 BOM'!C2:AF1000""),AB$1,FALSE)"),"#N/A")</f>
        <v>#N/A</v>
      </c>
    </row>
    <row r="427" spans="1:53" ht="14.25">
      <c r="A427" s="119" t="str">
        <f>CONCATENATE(VLOOKUP(E427,Systems,2,FALSE),"-",VLOOKUP(F427,Subsystems,2,FALSE),"-",VLOOKUP(G427,Components,2,FALSE),"-",VLOOKUP(R427,Metrics,2,FALSE),"-",B427)</f>
        <v>HVBH-HSE-SSR-B-63</v>
      </c>
      <c r="B427" s="100">
        <v>63</v>
      </c>
      <c r="C427" s="99" t="s">
        <v>1012</v>
      </c>
      <c r="D427" s="119" t="str">
        <f>A427</f>
        <v>HVBH-HSE-SSR-B-63</v>
      </c>
      <c r="E427" s="99" t="s">
        <v>973</v>
      </c>
      <c r="F427" s="99" t="s">
        <v>998</v>
      </c>
      <c r="G427" s="99" t="s">
        <v>994</v>
      </c>
      <c r="H427" s="99" t="s">
        <v>102</v>
      </c>
      <c r="I427" s="100" t="str">
        <f>VLOOKUP(L427,InterfaceCards,2,FALSE)</f>
        <v>N6</v>
      </c>
      <c r="J427" s="39" t="str">
        <f>VLOOKUP(I427,'REF - Interface Cards'!$F$2:$G$11,2,FALSE)</f>
        <v>CB9</v>
      </c>
      <c r="K427" s="267">
        <f>VLOOKUP(L427,InterfaceCards,3,FALSE)</f>
        <v>1</v>
      </c>
      <c r="L427" s="99" t="s">
        <v>995</v>
      </c>
      <c r="M427" s="99">
        <v>18</v>
      </c>
      <c r="N427" s="96" t="s">
        <v>1013</v>
      </c>
      <c r="O427" s="99" t="s">
        <v>313</v>
      </c>
      <c r="P427" s="99" t="s">
        <v>313</v>
      </c>
      <c r="Q427" s="99" t="s">
        <v>924</v>
      </c>
      <c r="R427" s="119" t="s">
        <v>105</v>
      </c>
      <c r="S427" s="119" t="s">
        <v>96</v>
      </c>
      <c r="T427" s="100"/>
      <c r="U427" s="205"/>
      <c r="V427" s="205" t="b">
        <v>0</v>
      </c>
      <c r="W427" s="115" t="str">
        <f>CONCATENATE(L427,":",N427)</f>
        <v>DIO2:DO07</v>
      </c>
      <c r="X427" s="40" t="str">
        <f ca="1">IFERROR(__xludf.DUMMYFUNCTION("VLOOKUP($D475,IMPORTRANGE(""1F5N2lheBqU_ssv2fEg7XSiyl0_Jtf24RQubw3IWp7fc"",""'LC-2 BOM'!C2:AF1000""),X$1,FALSE)"),"04C706")</f>
        <v>04C706</v>
      </c>
      <c r="Y427" s="40" t="str">
        <f ca="1">IFERROR(__xludf.DUMMYFUNCTION("VLOOKUP($D669,IMPORTRANGE(""1F5N2lheBqU_ssv2fEg7XSiyl0_Jtf24RQubw3IWp7fc"",""'LC-2 BOM'!C2:AF900""),Y$1,FALSE)"),"#N/A")</f>
        <v>#N/A</v>
      </c>
      <c r="Z427" s="40" t="str">
        <f ca="1">IFERROR(__xludf.DUMMYFUNCTION("VLOOKUP($D669,IMPORTRANGE(""1F5N2lheBqU_ssv2fEg7XSiyl0_Jtf24RQubw3IWp7fc"",""'LC-2 BOM'!C2:AF900""),Y$1,FALSE)"),"#N/A")</f>
        <v>#N/A</v>
      </c>
      <c r="AA427" s="40" t="str">
        <f ca="1">IFERROR(__xludf.DUMMYFUNCTION("VLOOKUP($D669,IMPORTRANGE(""1F5N2lheBqU_ssv2fEg7XSiyl0_Jtf24RQubw3IWp7fc"",""'LC-2 BOM'!C2:AF900""),Y$1,FALSE)"),"#N/A")</f>
        <v>#N/A</v>
      </c>
      <c r="AB427" s="40" t="str">
        <f ca="1">IFERROR(__xludf.DUMMYFUNCTION("VLOOKUP($D669,IMPORTRANGE(""1F5N2lheBqU_ssv2fEg7XSiyl0_Jtf24RQubw3IWp7fc"",""'LC-2 BOM'!C2:AF1000""),AB$1,FALSE)"),"#N/A")</f>
        <v>#N/A</v>
      </c>
      <c r="AC427" s="40" t="str">
        <f ca="1">IFERROR(__xludf.DUMMYFUNCTION("VLOOKUP($D669,IMPORTRANGE(""1F5N2lheBqU_ssv2fEg7XSiyl0_Jtf24RQubw3IWp7fc"",""'LC-2 BOM'!C2:AF1000""),AB$1,FALSE)"),"#N/A")</f>
        <v>#N/A</v>
      </c>
      <c r="AD427" s="40" t="str">
        <f ca="1">IFERROR(__xludf.DUMMYFUNCTION("VLOOKUP($D669,IMPORTRANGE(""1F5N2lheBqU_ssv2fEg7XSiyl0_Jtf24RQubw3IWp7fc"",""'LC-2 BOM'!C2:AF1000""),AB$1,FALSE)"),"#N/A")</f>
        <v>#N/A</v>
      </c>
      <c r="AE427" s="40" t="str">
        <f ca="1">IFERROR(__xludf.DUMMYFUNCTION("VLOOKUP($D669,IMPORTRANGE(""1F5N2lheBqU_ssv2fEg7XSiyl0_Jtf24RQubw3IWp7fc"",""'LC-2 BOM'!C2:AF1000""),AB$1,FALSE)"),"#N/A")</f>
        <v>#N/A</v>
      </c>
      <c r="AF427" s="40" t="str">
        <f ca="1">IFERROR(__xludf.DUMMYFUNCTION("VLOOKUP($D669,IMPORTRANGE(""1F5N2lheBqU_ssv2fEg7XSiyl0_Jtf24RQubw3IWp7fc"",""'LC-2 BOM'!C2:AF1000""),AB$1,FALSE)"),"#N/A")</f>
        <v>#N/A</v>
      </c>
      <c r="AG427" s="40" t="str">
        <f ca="1">IFERROR(__xludf.DUMMYFUNCTION("VLOOKUP($D669,IMPORTRANGE(""1F5N2lheBqU_ssv2fEg7XSiyl0_Jtf24RQubw3IWp7fc"",""'LC-2 BOM'!C2:AF1000""),AB$1,FALSE)"),"#N/A")</f>
        <v>#N/A</v>
      </c>
      <c r="AH427" s="40" t="str">
        <f ca="1">IFERROR(__xludf.DUMMYFUNCTION("VLOOKUP($D669,IMPORTRANGE(""1F5N2lheBqU_ssv2fEg7XSiyl0_Jtf24RQubw3IWp7fc"",""'LC-2 BOM'!C2:AF1000""),AB$1,FALSE)"),"#N/A")</f>
        <v>#N/A</v>
      </c>
      <c r="AI427" s="40" t="str">
        <f ca="1">IFERROR(__xludf.DUMMYFUNCTION("VLOOKUP($D669,IMPORTRANGE(""1F5N2lheBqU_ssv2fEg7XSiyl0_Jtf24RQubw3IWp7fc"",""'LC-2 BOM'!C2:AF1000""),AB$1,FALSE)"),"#N/A")</f>
        <v>#N/A</v>
      </c>
      <c r="AJ427" s="40" t="str">
        <f ca="1">IFERROR(__xludf.DUMMYFUNCTION("VLOOKUP($D669,IMPORTRANGE(""1F5N2lheBqU_ssv2fEg7XSiyl0_Jtf24RQubw3IWp7fc"",""'LC-2 BOM'!C2:AF1000""),AB$1,FALSE)"),"#N/A")</f>
        <v>#N/A</v>
      </c>
      <c r="AK427" s="40" t="str">
        <f ca="1">IFERROR(__xludf.DUMMYFUNCTION("VLOOKUP($D669,IMPORTRANGE(""1F5N2lheBqU_ssv2fEg7XSiyl0_Jtf24RQubw3IWp7fc"",""'LC-2 BOM'!C2:AF1000""),AB$1,FALSE)"),"#N/A")</f>
        <v>#N/A</v>
      </c>
      <c r="AL427" s="40" t="str">
        <f ca="1">IFERROR(__xludf.DUMMYFUNCTION("VLOOKUP($D669,IMPORTRANGE(""1F5N2lheBqU_ssv2fEg7XSiyl0_Jtf24RQubw3IWp7fc"",""'LC-2 BOM'!C2:AF1000""),AB$1,FALSE)"),"#N/A")</f>
        <v>#N/A</v>
      </c>
      <c r="AM427" s="40" t="str">
        <f ca="1">IFERROR(__xludf.DUMMYFUNCTION("VLOOKUP($D669,IMPORTRANGE(""1F5N2lheBqU_ssv2fEg7XSiyl0_Jtf24RQubw3IWp7fc"",""'LC-2 BOM'!C2:AF1000""),AB$1,FALSE)"),"#N/A")</f>
        <v>#N/A</v>
      </c>
      <c r="AN427" s="40" t="str">
        <f ca="1">IFERROR(__xludf.DUMMYFUNCTION("VLOOKUP($D669,IMPORTRANGE(""1F5N2lheBqU_ssv2fEg7XSiyl0_Jtf24RQubw3IWp7fc"",""'LC-2 BOM'!C2:AF1000""),AB$1,FALSE)"),"#N/A")</f>
        <v>#N/A</v>
      </c>
      <c r="AO427" s="40" t="str">
        <f ca="1">IFERROR(__xludf.DUMMYFUNCTION("VLOOKUP($D669,IMPORTRANGE(""1F5N2lheBqU_ssv2fEg7XSiyl0_Jtf24RQubw3IWp7fc"",""'LC-2 BOM'!C2:AF1000""),AB$1,FALSE)"),"#N/A")</f>
        <v>#N/A</v>
      </c>
      <c r="AP427" s="40" t="str">
        <f ca="1">IFERROR(__xludf.DUMMYFUNCTION("VLOOKUP($D669,IMPORTRANGE(""1F5N2lheBqU_ssv2fEg7XSiyl0_Jtf24RQubw3IWp7fc"",""'LC-2 BOM'!C2:AF1000""),AB$1,FALSE)"),"#N/A")</f>
        <v>#N/A</v>
      </c>
      <c r="AQ427" s="40" t="str">
        <f ca="1">IFERROR(__xludf.DUMMYFUNCTION("VLOOKUP($D669,IMPORTRANGE(""1F5N2lheBqU_ssv2fEg7XSiyl0_Jtf24RQubw3IWp7fc"",""'LC-2 BOM'!C2:AF1000""),AB$1,FALSE)"),"#N/A")</f>
        <v>#N/A</v>
      </c>
      <c r="AR427" s="40" t="str">
        <f ca="1">IFERROR(__xludf.DUMMYFUNCTION("VLOOKUP($D669,IMPORTRANGE(""1F5N2lheBqU_ssv2fEg7XSiyl0_Jtf24RQubw3IWp7fc"",""'LC-2 BOM'!C2:AF1000""),AB$1,FALSE)"),"#N/A")</f>
        <v>#N/A</v>
      </c>
      <c r="AS427" s="40" t="str">
        <f ca="1">IFERROR(__xludf.DUMMYFUNCTION("VLOOKUP($D669,IMPORTRANGE(""1F5N2lheBqU_ssv2fEg7XSiyl0_Jtf24RQubw3IWp7fc"",""'LC-2 BOM'!C2:AF1000""),AB$1,FALSE)"),"#N/A")</f>
        <v>#N/A</v>
      </c>
      <c r="AT427" s="40" t="str">
        <f ca="1">IFERROR(__xludf.DUMMYFUNCTION("VLOOKUP($D669,IMPORTRANGE(""1F5N2lheBqU_ssv2fEg7XSiyl0_Jtf24RQubw3IWp7fc"",""'LC-2 BOM'!C2:AF1000""),AB$1,FALSE)"),"#N/A")</f>
        <v>#N/A</v>
      </c>
      <c r="AU427" s="40" t="str">
        <f ca="1">IFERROR(__xludf.DUMMYFUNCTION("VLOOKUP($D669,IMPORTRANGE(""1F5N2lheBqU_ssv2fEg7XSiyl0_Jtf24RQubw3IWp7fc"",""'LC-2 BOM'!C2:AF1000""),AB$1,FALSE)"),"#N/A")</f>
        <v>#N/A</v>
      </c>
      <c r="AV427" s="40" t="str">
        <f ca="1">IFERROR(__xludf.DUMMYFUNCTION("VLOOKUP($D669,IMPORTRANGE(""1F5N2lheBqU_ssv2fEg7XSiyl0_Jtf24RQubw3IWp7fc"",""'LC-2 BOM'!C2:AF1000""),AB$1,FALSE)"),"#N/A")</f>
        <v>#N/A</v>
      </c>
      <c r="AW427" s="40" t="str">
        <f ca="1">IFERROR(__xludf.DUMMYFUNCTION("VLOOKUP($D669,IMPORTRANGE(""1F5N2lheBqU_ssv2fEg7XSiyl0_Jtf24RQubw3IWp7fc"",""'LC-2 BOM'!C2:AF1000""),AB$1,FALSE)"),"#N/A")</f>
        <v>#N/A</v>
      </c>
      <c r="AX427" s="40" t="str">
        <f ca="1">IFERROR(__xludf.DUMMYFUNCTION("VLOOKUP($D669,IMPORTRANGE(""1F5N2lheBqU_ssv2fEg7XSiyl0_Jtf24RQubw3IWp7fc"",""'LC-2 BOM'!C2:AF1000""),AB$1,FALSE)"),"#N/A")</f>
        <v>#N/A</v>
      </c>
      <c r="AY427" s="40" t="str">
        <f ca="1">IFERROR(__xludf.DUMMYFUNCTION("VLOOKUP($D669,IMPORTRANGE(""1F5N2lheBqU_ssv2fEg7XSiyl0_Jtf24RQubw3IWp7fc"",""'LC-2 BOM'!C2:AF1000""),AB$1,FALSE)"),"#N/A")</f>
        <v>#N/A</v>
      </c>
      <c r="AZ427" s="40" t="str">
        <f ca="1">IFERROR(__xludf.DUMMYFUNCTION("VLOOKUP($D669,IMPORTRANGE(""1F5N2lheBqU_ssv2fEg7XSiyl0_Jtf24RQubw3IWp7fc"",""'LC-2 BOM'!C2:AF1000""),AB$1,FALSE)"),"#N/A")</f>
        <v>#N/A</v>
      </c>
      <c r="BA427" s="40" t="str">
        <f ca="1">IFERROR(__xludf.DUMMYFUNCTION("VLOOKUP($D669,IMPORTRANGE(""1F5N2lheBqU_ssv2fEg7XSiyl0_Jtf24RQubw3IWp7fc"",""'LC-2 BOM'!C2:AF1000""),AB$1,FALSE)"),"#N/A")</f>
        <v>#N/A</v>
      </c>
    </row>
    <row r="428" spans="1:53" ht="14.25">
      <c r="A428" s="119" t="str">
        <f>CONCATENATE(VLOOKUP(E428,Systems,2,FALSE),"-",VLOOKUP(F428,Subsystems,2,FALSE),"-",VLOOKUP(G428,Components,2,FALSE),"-",VLOOKUP(R428,Metrics,2,FALSE),"-",B428)</f>
        <v>HVBH-HSE-SSR-B-64</v>
      </c>
      <c r="B428" s="100">
        <v>64</v>
      </c>
      <c r="C428" s="127" t="s">
        <v>1014</v>
      </c>
      <c r="D428" s="119" t="str">
        <f>A428</f>
        <v>HVBH-HSE-SSR-B-64</v>
      </c>
      <c r="E428" s="99" t="s">
        <v>973</v>
      </c>
      <c r="F428" s="127" t="s">
        <v>998</v>
      </c>
      <c r="G428" s="99" t="s">
        <v>994</v>
      </c>
      <c r="H428" s="99" t="s">
        <v>102</v>
      </c>
      <c r="I428" s="100" t="str">
        <f>VLOOKUP(L428,InterfaceCards,2,FALSE)</f>
        <v>N6</v>
      </c>
      <c r="J428" s="39" t="str">
        <f>VLOOKUP(I428,'REF - Interface Cards'!$F$2:$G$11,2,FALSE)</f>
        <v>CB9</v>
      </c>
      <c r="K428" s="267">
        <f>VLOOKUP(L428,InterfaceCards,3,FALSE)</f>
        <v>1</v>
      </c>
      <c r="L428" s="127" t="s">
        <v>995</v>
      </c>
      <c r="M428" s="127">
        <v>30</v>
      </c>
      <c r="N428" s="189" t="s">
        <v>1015</v>
      </c>
      <c r="O428" s="127" t="s">
        <v>313</v>
      </c>
      <c r="P428" s="127" t="s">
        <v>313</v>
      </c>
      <c r="Q428" s="99" t="s">
        <v>924</v>
      </c>
      <c r="R428" s="175" t="s">
        <v>105</v>
      </c>
      <c r="S428" s="119" t="s">
        <v>96</v>
      </c>
      <c r="T428" s="100"/>
      <c r="U428" s="205"/>
      <c r="V428" s="205" t="b">
        <v>0</v>
      </c>
      <c r="W428" s="115" t="str">
        <f>CONCATENATE(L428,":",N428)</f>
        <v>DIO2:DO08</v>
      </c>
      <c r="X428" s="40" t="str">
        <f ca="1">IFERROR(__xludf.DUMMYFUNCTION("VLOOKUP($D475,IMPORTRANGE(""1F5N2lheBqU_ssv2fEg7XSiyl0_Jtf24RQubw3IWp7fc"",""'LC-2 BOM'!C2:AF1000""),X$1,FALSE)"),"04C706")</f>
        <v>04C706</v>
      </c>
      <c r="Y428" s="40" t="str">
        <f ca="1">IFERROR(__xludf.DUMMYFUNCTION("VLOOKUP($D670,IMPORTRANGE(""1F5N2lheBqU_ssv2fEg7XSiyl0_Jtf24RQubw3IWp7fc"",""'LC-2 BOM'!C2:AF900""),Y$1,FALSE)"),"#N/A")</f>
        <v>#N/A</v>
      </c>
      <c r="Z428" s="40" t="str">
        <f ca="1">IFERROR(__xludf.DUMMYFUNCTION("VLOOKUP($D670,IMPORTRANGE(""1F5N2lheBqU_ssv2fEg7XSiyl0_Jtf24RQubw3IWp7fc"",""'LC-2 BOM'!C2:AF900""),Y$1,FALSE)"),"#N/A")</f>
        <v>#N/A</v>
      </c>
      <c r="AA428" s="40" t="str">
        <f ca="1">IFERROR(__xludf.DUMMYFUNCTION("VLOOKUP($D670,IMPORTRANGE(""1F5N2lheBqU_ssv2fEg7XSiyl0_Jtf24RQubw3IWp7fc"",""'LC-2 BOM'!C2:AF900""),Y$1,FALSE)"),"#N/A")</f>
        <v>#N/A</v>
      </c>
      <c r="AB428" s="40" t="str">
        <f ca="1">IFERROR(__xludf.DUMMYFUNCTION("VLOOKUP($D670,IMPORTRANGE(""1F5N2lheBqU_ssv2fEg7XSiyl0_Jtf24RQubw3IWp7fc"",""'LC-2 BOM'!C2:AF1000""),AB$1,FALSE)"),"#N/A")</f>
        <v>#N/A</v>
      </c>
      <c r="AC428" s="40" t="str">
        <f ca="1">IFERROR(__xludf.DUMMYFUNCTION("VLOOKUP($D670,IMPORTRANGE(""1F5N2lheBqU_ssv2fEg7XSiyl0_Jtf24RQubw3IWp7fc"",""'LC-2 BOM'!C2:AF1000""),AB$1,FALSE)"),"#N/A")</f>
        <v>#N/A</v>
      </c>
      <c r="AD428" s="40" t="str">
        <f ca="1">IFERROR(__xludf.DUMMYFUNCTION("VLOOKUP($D670,IMPORTRANGE(""1F5N2lheBqU_ssv2fEg7XSiyl0_Jtf24RQubw3IWp7fc"",""'LC-2 BOM'!C2:AF1000""),AB$1,FALSE)"),"#N/A")</f>
        <v>#N/A</v>
      </c>
      <c r="AE428" s="40" t="str">
        <f ca="1">IFERROR(__xludf.DUMMYFUNCTION("VLOOKUP($D670,IMPORTRANGE(""1F5N2lheBqU_ssv2fEg7XSiyl0_Jtf24RQubw3IWp7fc"",""'LC-2 BOM'!C2:AF1000""),AB$1,FALSE)"),"#N/A")</f>
        <v>#N/A</v>
      </c>
      <c r="AF428" s="40" t="str">
        <f ca="1">IFERROR(__xludf.DUMMYFUNCTION("VLOOKUP($D670,IMPORTRANGE(""1F5N2lheBqU_ssv2fEg7XSiyl0_Jtf24RQubw3IWp7fc"",""'LC-2 BOM'!C2:AF1000""),AB$1,FALSE)"),"#N/A")</f>
        <v>#N/A</v>
      </c>
      <c r="AG428" s="40" t="str">
        <f ca="1">IFERROR(__xludf.DUMMYFUNCTION("VLOOKUP($D670,IMPORTRANGE(""1F5N2lheBqU_ssv2fEg7XSiyl0_Jtf24RQubw3IWp7fc"",""'LC-2 BOM'!C2:AF1000""),AB$1,FALSE)"),"#N/A")</f>
        <v>#N/A</v>
      </c>
      <c r="AH428" s="40" t="str">
        <f ca="1">IFERROR(__xludf.DUMMYFUNCTION("VLOOKUP($D670,IMPORTRANGE(""1F5N2lheBqU_ssv2fEg7XSiyl0_Jtf24RQubw3IWp7fc"",""'LC-2 BOM'!C2:AF1000""),AB$1,FALSE)"),"#N/A")</f>
        <v>#N/A</v>
      </c>
      <c r="AI428" s="40" t="str">
        <f ca="1">IFERROR(__xludf.DUMMYFUNCTION("VLOOKUP($D670,IMPORTRANGE(""1F5N2lheBqU_ssv2fEg7XSiyl0_Jtf24RQubw3IWp7fc"",""'LC-2 BOM'!C2:AF1000""),AB$1,FALSE)"),"#N/A")</f>
        <v>#N/A</v>
      </c>
      <c r="AJ428" s="40" t="str">
        <f ca="1">IFERROR(__xludf.DUMMYFUNCTION("VLOOKUP($D670,IMPORTRANGE(""1F5N2lheBqU_ssv2fEg7XSiyl0_Jtf24RQubw3IWp7fc"",""'LC-2 BOM'!C2:AF1000""),AB$1,FALSE)"),"#N/A")</f>
        <v>#N/A</v>
      </c>
      <c r="AK428" s="40" t="str">
        <f ca="1">IFERROR(__xludf.DUMMYFUNCTION("VLOOKUP($D670,IMPORTRANGE(""1F5N2lheBqU_ssv2fEg7XSiyl0_Jtf24RQubw3IWp7fc"",""'LC-2 BOM'!C2:AF1000""),AB$1,FALSE)"),"#N/A")</f>
        <v>#N/A</v>
      </c>
      <c r="AL428" s="40" t="str">
        <f ca="1">IFERROR(__xludf.DUMMYFUNCTION("VLOOKUP($D670,IMPORTRANGE(""1F5N2lheBqU_ssv2fEg7XSiyl0_Jtf24RQubw3IWp7fc"",""'LC-2 BOM'!C2:AF1000""),AB$1,FALSE)"),"#N/A")</f>
        <v>#N/A</v>
      </c>
      <c r="AM428" s="40" t="str">
        <f ca="1">IFERROR(__xludf.DUMMYFUNCTION("VLOOKUP($D670,IMPORTRANGE(""1F5N2lheBqU_ssv2fEg7XSiyl0_Jtf24RQubw3IWp7fc"",""'LC-2 BOM'!C2:AF1000""),AB$1,FALSE)"),"#N/A")</f>
        <v>#N/A</v>
      </c>
      <c r="AN428" s="40" t="str">
        <f ca="1">IFERROR(__xludf.DUMMYFUNCTION("VLOOKUP($D670,IMPORTRANGE(""1F5N2lheBqU_ssv2fEg7XSiyl0_Jtf24RQubw3IWp7fc"",""'LC-2 BOM'!C2:AF1000""),AB$1,FALSE)"),"#N/A")</f>
        <v>#N/A</v>
      </c>
      <c r="AO428" s="40" t="str">
        <f ca="1">IFERROR(__xludf.DUMMYFUNCTION("VLOOKUP($D670,IMPORTRANGE(""1F5N2lheBqU_ssv2fEg7XSiyl0_Jtf24RQubw3IWp7fc"",""'LC-2 BOM'!C2:AF1000""),AB$1,FALSE)"),"#N/A")</f>
        <v>#N/A</v>
      </c>
      <c r="AP428" s="40" t="str">
        <f ca="1">IFERROR(__xludf.DUMMYFUNCTION("VLOOKUP($D670,IMPORTRANGE(""1F5N2lheBqU_ssv2fEg7XSiyl0_Jtf24RQubw3IWp7fc"",""'LC-2 BOM'!C2:AF1000""),AB$1,FALSE)"),"#N/A")</f>
        <v>#N/A</v>
      </c>
      <c r="AQ428" s="40" t="str">
        <f ca="1">IFERROR(__xludf.DUMMYFUNCTION("VLOOKUP($D670,IMPORTRANGE(""1F5N2lheBqU_ssv2fEg7XSiyl0_Jtf24RQubw3IWp7fc"",""'LC-2 BOM'!C2:AF1000""),AB$1,FALSE)"),"#N/A")</f>
        <v>#N/A</v>
      </c>
      <c r="AR428" s="40" t="str">
        <f ca="1">IFERROR(__xludf.DUMMYFUNCTION("VLOOKUP($D670,IMPORTRANGE(""1F5N2lheBqU_ssv2fEg7XSiyl0_Jtf24RQubw3IWp7fc"",""'LC-2 BOM'!C2:AF1000""),AB$1,FALSE)"),"#N/A")</f>
        <v>#N/A</v>
      </c>
      <c r="AS428" s="40" t="str">
        <f ca="1">IFERROR(__xludf.DUMMYFUNCTION("VLOOKUP($D670,IMPORTRANGE(""1F5N2lheBqU_ssv2fEg7XSiyl0_Jtf24RQubw3IWp7fc"",""'LC-2 BOM'!C2:AF1000""),AB$1,FALSE)"),"#N/A")</f>
        <v>#N/A</v>
      </c>
      <c r="AT428" s="40" t="str">
        <f ca="1">IFERROR(__xludf.DUMMYFUNCTION("VLOOKUP($D670,IMPORTRANGE(""1F5N2lheBqU_ssv2fEg7XSiyl0_Jtf24RQubw3IWp7fc"",""'LC-2 BOM'!C2:AF1000""),AB$1,FALSE)"),"#N/A")</f>
        <v>#N/A</v>
      </c>
      <c r="AU428" s="40" t="str">
        <f ca="1">IFERROR(__xludf.DUMMYFUNCTION("VLOOKUP($D670,IMPORTRANGE(""1F5N2lheBqU_ssv2fEg7XSiyl0_Jtf24RQubw3IWp7fc"",""'LC-2 BOM'!C2:AF1000""),AB$1,FALSE)"),"#N/A")</f>
        <v>#N/A</v>
      </c>
      <c r="AV428" s="40" t="str">
        <f ca="1">IFERROR(__xludf.DUMMYFUNCTION("VLOOKUP($D670,IMPORTRANGE(""1F5N2lheBqU_ssv2fEg7XSiyl0_Jtf24RQubw3IWp7fc"",""'LC-2 BOM'!C2:AF1000""),AB$1,FALSE)"),"#N/A")</f>
        <v>#N/A</v>
      </c>
      <c r="AW428" s="40" t="str">
        <f ca="1">IFERROR(__xludf.DUMMYFUNCTION("VLOOKUP($D670,IMPORTRANGE(""1F5N2lheBqU_ssv2fEg7XSiyl0_Jtf24RQubw3IWp7fc"",""'LC-2 BOM'!C2:AF1000""),AB$1,FALSE)"),"#N/A")</f>
        <v>#N/A</v>
      </c>
      <c r="AX428" s="40" t="str">
        <f ca="1">IFERROR(__xludf.DUMMYFUNCTION("VLOOKUP($D670,IMPORTRANGE(""1F5N2lheBqU_ssv2fEg7XSiyl0_Jtf24RQubw3IWp7fc"",""'LC-2 BOM'!C2:AF1000""),AB$1,FALSE)"),"#N/A")</f>
        <v>#N/A</v>
      </c>
      <c r="AY428" s="40" t="str">
        <f ca="1">IFERROR(__xludf.DUMMYFUNCTION("VLOOKUP($D670,IMPORTRANGE(""1F5N2lheBqU_ssv2fEg7XSiyl0_Jtf24RQubw3IWp7fc"",""'LC-2 BOM'!C2:AF1000""),AB$1,FALSE)"),"#N/A")</f>
        <v>#N/A</v>
      </c>
      <c r="AZ428" s="40" t="str">
        <f ca="1">IFERROR(__xludf.DUMMYFUNCTION("VLOOKUP($D670,IMPORTRANGE(""1F5N2lheBqU_ssv2fEg7XSiyl0_Jtf24RQubw3IWp7fc"",""'LC-2 BOM'!C2:AF1000""),AB$1,FALSE)"),"#N/A")</f>
        <v>#N/A</v>
      </c>
      <c r="BA428" s="40" t="str">
        <f ca="1">IFERROR(__xludf.DUMMYFUNCTION("VLOOKUP($D670,IMPORTRANGE(""1F5N2lheBqU_ssv2fEg7XSiyl0_Jtf24RQubw3IWp7fc"",""'LC-2 BOM'!C2:AF1000""),AB$1,FALSE)"),"#N/A")</f>
        <v>#N/A</v>
      </c>
    </row>
    <row r="429" spans="1:53" ht="14.25">
      <c r="A429" s="119" t="str">
        <f>CONCATENATE(VLOOKUP(E429,Systems,2,FALSE),"-",VLOOKUP(F429,Subsystems,2,FALSE),"-",VLOOKUP(G429,Components,2,FALSE),"-",VLOOKUP(R429,Metrics,2,FALSE),"-",B429)</f>
        <v>HVBH-HSE-SSR-B-65</v>
      </c>
      <c r="B429" s="100">
        <v>65</v>
      </c>
      <c r="C429" s="99" t="s">
        <v>1016</v>
      </c>
      <c r="D429" s="119" t="str">
        <f>A429</f>
        <v>HVBH-HSE-SSR-B-65</v>
      </c>
      <c r="E429" s="99" t="s">
        <v>973</v>
      </c>
      <c r="F429" s="99" t="s">
        <v>998</v>
      </c>
      <c r="G429" s="99" t="s">
        <v>994</v>
      </c>
      <c r="H429" s="99" t="s">
        <v>102</v>
      </c>
      <c r="I429" s="100" t="str">
        <f>VLOOKUP(L429,InterfaceCards,2,FALSE)</f>
        <v>N6</v>
      </c>
      <c r="J429" s="39" t="str">
        <f>VLOOKUP(I429,'REF - Interface Cards'!$F$2:$G$11,2,FALSE)</f>
        <v>CB9</v>
      </c>
      <c r="K429" s="267">
        <f>VLOOKUP(L429,InterfaceCards,3,FALSE)</f>
        <v>1</v>
      </c>
      <c r="L429" s="127" t="s">
        <v>995</v>
      </c>
      <c r="M429" s="99">
        <v>31</v>
      </c>
      <c r="N429" s="96" t="s">
        <v>1017</v>
      </c>
      <c r="O429" s="99" t="s">
        <v>313</v>
      </c>
      <c r="P429" s="99" t="s">
        <v>313</v>
      </c>
      <c r="Q429" s="99" t="s">
        <v>924</v>
      </c>
      <c r="R429" s="119" t="s">
        <v>105</v>
      </c>
      <c r="S429" s="119" t="s">
        <v>96</v>
      </c>
      <c r="T429" s="100"/>
      <c r="U429" s="205"/>
      <c r="V429" s="205" t="b">
        <v>0</v>
      </c>
      <c r="W429" s="115" t="str">
        <f>CONCATENATE(L429,":",N429)</f>
        <v>DIO2:DO09</v>
      </c>
      <c r="X429" s="40" t="str">
        <f ca="1">IFERROR(__xludf.DUMMYFUNCTION("VLOOKUP($D475,IMPORTRANGE(""1F5N2lheBqU_ssv2fEg7XSiyl0_Jtf24RQubw3IWp7fc"",""'LC-2 BOM'!C2:AF1000""),X$1,FALSE)"),"04C706")</f>
        <v>04C706</v>
      </c>
      <c r="Y429" s="40" t="str">
        <f ca="1">IFERROR(__xludf.DUMMYFUNCTION("VLOOKUP($D671,IMPORTRANGE(""1F5N2lheBqU_ssv2fEg7XSiyl0_Jtf24RQubw3IWp7fc"",""'LC-2 BOM'!C2:AF900""),Y$1,FALSE)"),"#N/A")</f>
        <v>#N/A</v>
      </c>
      <c r="Z429" s="40" t="str">
        <f ca="1">IFERROR(__xludf.DUMMYFUNCTION("VLOOKUP($D671,IMPORTRANGE(""1F5N2lheBqU_ssv2fEg7XSiyl0_Jtf24RQubw3IWp7fc"",""'LC-2 BOM'!C2:AF900""),Y$1,FALSE)"),"#N/A")</f>
        <v>#N/A</v>
      </c>
      <c r="AA429" s="40" t="str">
        <f ca="1">IFERROR(__xludf.DUMMYFUNCTION("VLOOKUP($D671,IMPORTRANGE(""1F5N2lheBqU_ssv2fEg7XSiyl0_Jtf24RQubw3IWp7fc"",""'LC-2 BOM'!C2:AF900""),Y$1,FALSE)"),"#N/A")</f>
        <v>#N/A</v>
      </c>
      <c r="AB429" s="40" t="str">
        <f ca="1">IFERROR(__xludf.DUMMYFUNCTION("VLOOKUP($D671,IMPORTRANGE(""1F5N2lheBqU_ssv2fEg7XSiyl0_Jtf24RQubw3IWp7fc"",""'LC-2 BOM'!C2:AF1000""),AB$1,FALSE)"),"#N/A")</f>
        <v>#N/A</v>
      </c>
      <c r="AC429" s="40" t="str">
        <f ca="1">IFERROR(__xludf.DUMMYFUNCTION("VLOOKUP($D671,IMPORTRANGE(""1F5N2lheBqU_ssv2fEg7XSiyl0_Jtf24RQubw3IWp7fc"",""'LC-2 BOM'!C2:AF1000""),AB$1,FALSE)"),"#N/A")</f>
        <v>#N/A</v>
      </c>
      <c r="AD429" s="40" t="str">
        <f ca="1">IFERROR(__xludf.DUMMYFUNCTION("VLOOKUP($D671,IMPORTRANGE(""1F5N2lheBqU_ssv2fEg7XSiyl0_Jtf24RQubw3IWp7fc"",""'LC-2 BOM'!C2:AF1000""),AB$1,FALSE)"),"#N/A")</f>
        <v>#N/A</v>
      </c>
      <c r="AE429" s="40" t="str">
        <f ca="1">IFERROR(__xludf.DUMMYFUNCTION("VLOOKUP($D671,IMPORTRANGE(""1F5N2lheBqU_ssv2fEg7XSiyl0_Jtf24RQubw3IWp7fc"",""'LC-2 BOM'!C2:AF1000""),AB$1,FALSE)"),"#N/A")</f>
        <v>#N/A</v>
      </c>
      <c r="AF429" s="40" t="str">
        <f ca="1">IFERROR(__xludf.DUMMYFUNCTION("VLOOKUP($D671,IMPORTRANGE(""1F5N2lheBqU_ssv2fEg7XSiyl0_Jtf24RQubw3IWp7fc"",""'LC-2 BOM'!C2:AF1000""),AB$1,FALSE)"),"#N/A")</f>
        <v>#N/A</v>
      </c>
      <c r="AG429" s="40" t="str">
        <f ca="1">IFERROR(__xludf.DUMMYFUNCTION("VLOOKUP($D671,IMPORTRANGE(""1F5N2lheBqU_ssv2fEg7XSiyl0_Jtf24RQubw3IWp7fc"",""'LC-2 BOM'!C2:AF1000""),AB$1,FALSE)"),"#N/A")</f>
        <v>#N/A</v>
      </c>
      <c r="AH429" s="40" t="str">
        <f ca="1">IFERROR(__xludf.DUMMYFUNCTION("VLOOKUP($D671,IMPORTRANGE(""1F5N2lheBqU_ssv2fEg7XSiyl0_Jtf24RQubw3IWp7fc"",""'LC-2 BOM'!C2:AF1000""),AB$1,FALSE)"),"#N/A")</f>
        <v>#N/A</v>
      </c>
      <c r="AI429" s="40" t="str">
        <f ca="1">IFERROR(__xludf.DUMMYFUNCTION("VLOOKUP($D671,IMPORTRANGE(""1F5N2lheBqU_ssv2fEg7XSiyl0_Jtf24RQubw3IWp7fc"",""'LC-2 BOM'!C2:AF1000""),AB$1,FALSE)"),"#N/A")</f>
        <v>#N/A</v>
      </c>
      <c r="AJ429" s="40" t="str">
        <f ca="1">IFERROR(__xludf.DUMMYFUNCTION("VLOOKUP($D671,IMPORTRANGE(""1F5N2lheBqU_ssv2fEg7XSiyl0_Jtf24RQubw3IWp7fc"",""'LC-2 BOM'!C2:AF1000""),AB$1,FALSE)"),"#N/A")</f>
        <v>#N/A</v>
      </c>
      <c r="AK429" s="40" t="str">
        <f ca="1">IFERROR(__xludf.DUMMYFUNCTION("VLOOKUP($D671,IMPORTRANGE(""1F5N2lheBqU_ssv2fEg7XSiyl0_Jtf24RQubw3IWp7fc"",""'LC-2 BOM'!C2:AF1000""),AB$1,FALSE)"),"#N/A")</f>
        <v>#N/A</v>
      </c>
      <c r="AL429" s="40" t="str">
        <f ca="1">IFERROR(__xludf.DUMMYFUNCTION("VLOOKUP($D671,IMPORTRANGE(""1F5N2lheBqU_ssv2fEg7XSiyl0_Jtf24RQubw3IWp7fc"",""'LC-2 BOM'!C2:AF1000""),AB$1,FALSE)"),"#N/A")</f>
        <v>#N/A</v>
      </c>
      <c r="AM429" s="40" t="str">
        <f ca="1">IFERROR(__xludf.DUMMYFUNCTION("VLOOKUP($D671,IMPORTRANGE(""1F5N2lheBqU_ssv2fEg7XSiyl0_Jtf24RQubw3IWp7fc"",""'LC-2 BOM'!C2:AF1000""),AB$1,FALSE)"),"#N/A")</f>
        <v>#N/A</v>
      </c>
      <c r="AN429" s="40" t="str">
        <f ca="1">IFERROR(__xludf.DUMMYFUNCTION("VLOOKUP($D671,IMPORTRANGE(""1F5N2lheBqU_ssv2fEg7XSiyl0_Jtf24RQubw3IWp7fc"",""'LC-2 BOM'!C2:AF1000""),AB$1,FALSE)"),"#N/A")</f>
        <v>#N/A</v>
      </c>
      <c r="AO429" s="40" t="str">
        <f ca="1">IFERROR(__xludf.DUMMYFUNCTION("VLOOKUP($D671,IMPORTRANGE(""1F5N2lheBqU_ssv2fEg7XSiyl0_Jtf24RQubw3IWp7fc"",""'LC-2 BOM'!C2:AF1000""),AB$1,FALSE)"),"#N/A")</f>
        <v>#N/A</v>
      </c>
      <c r="AP429" s="40" t="str">
        <f ca="1">IFERROR(__xludf.DUMMYFUNCTION("VLOOKUP($D671,IMPORTRANGE(""1F5N2lheBqU_ssv2fEg7XSiyl0_Jtf24RQubw3IWp7fc"",""'LC-2 BOM'!C2:AF1000""),AB$1,FALSE)"),"#N/A")</f>
        <v>#N/A</v>
      </c>
      <c r="AQ429" s="40" t="str">
        <f ca="1">IFERROR(__xludf.DUMMYFUNCTION("VLOOKUP($D671,IMPORTRANGE(""1F5N2lheBqU_ssv2fEg7XSiyl0_Jtf24RQubw3IWp7fc"",""'LC-2 BOM'!C2:AF1000""),AB$1,FALSE)"),"#N/A")</f>
        <v>#N/A</v>
      </c>
      <c r="AR429" s="40" t="str">
        <f ca="1">IFERROR(__xludf.DUMMYFUNCTION("VLOOKUP($D671,IMPORTRANGE(""1F5N2lheBqU_ssv2fEg7XSiyl0_Jtf24RQubw3IWp7fc"",""'LC-2 BOM'!C2:AF1000""),AB$1,FALSE)"),"#N/A")</f>
        <v>#N/A</v>
      </c>
      <c r="AS429" s="40" t="str">
        <f ca="1">IFERROR(__xludf.DUMMYFUNCTION("VLOOKUP($D671,IMPORTRANGE(""1F5N2lheBqU_ssv2fEg7XSiyl0_Jtf24RQubw3IWp7fc"",""'LC-2 BOM'!C2:AF1000""),AB$1,FALSE)"),"#N/A")</f>
        <v>#N/A</v>
      </c>
      <c r="AT429" s="40" t="str">
        <f ca="1">IFERROR(__xludf.DUMMYFUNCTION("VLOOKUP($D671,IMPORTRANGE(""1F5N2lheBqU_ssv2fEg7XSiyl0_Jtf24RQubw3IWp7fc"",""'LC-2 BOM'!C2:AF1000""),AB$1,FALSE)"),"#N/A")</f>
        <v>#N/A</v>
      </c>
      <c r="AU429" s="40" t="str">
        <f ca="1">IFERROR(__xludf.DUMMYFUNCTION("VLOOKUP($D671,IMPORTRANGE(""1F5N2lheBqU_ssv2fEg7XSiyl0_Jtf24RQubw3IWp7fc"",""'LC-2 BOM'!C2:AF1000""),AB$1,FALSE)"),"#N/A")</f>
        <v>#N/A</v>
      </c>
      <c r="AV429" s="40" t="str">
        <f ca="1">IFERROR(__xludf.DUMMYFUNCTION("VLOOKUP($D671,IMPORTRANGE(""1F5N2lheBqU_ssv2fEg7XSiyl0_Jtf24RQubw3IWp7fc"",""'LC-2 BOM'!C2:AF1000""),AB$1,FALSE)"),"#N/A")</f>
        <v>#N/A</v>
      </c>
      <c r="AW429" s="40" t="str">
        <f ca="1">IFERROR(__xludf.DUMMYFUNCTION("VLOOKUP($D671,IMPORTRANGE(""1F5N2lheBqU_ssv2fEg7XSiyl0_Jtf24RQubw3IWp7fc"",""'LC-2 BOM'!C2:AF1000""),AB$1,FALSE)"),"#N/A")</f>
        <v>#N/A</v>
      </c>
      <c r="AX429" s="40" t="str">
        <f ca="1">IFERROR(__xludf.DUMMYFUNCTION("VLOOKUP($D671,IMPORTRANGE(""1F5N2lheBqU_ssv2fEg7XSiyl0_Jtf24RQubw3IWp7fc"",""'LC-2 BOM'!C2:AF1000""),AB$1,FALSE)"),"#N/A")</f>
        <v>#N/A</v>
      </c>
      <c r="AY429" s="40" t="str">
        <f ca="1">IFERROR(__xludf.DUMMYFUNCTION("VLOOKUP($D671,IMPORTRANGE(""1F5N2lheBqU_ssv2fEg7XSiyl0_Jtf24RQubw3IWp7fc"",""'LC-2 BOM'!C2:AF1000""),AB$1,FALSE)"),"#N/A")</f>
        <v>#N/A</v>
      </c>
      <c r="AZ429" s="40" t="str">
        <f ca="1">IFERROR(__xludf.DUMMYFUNCTION("VLOOKUP($D671,IMPORTRANGE(""1F5N2lheBqU_ssv2fEg7XSiyl0_Jtf24RQubw3IWp7fc"",""'LC-2 BOM'!C2:AF1000""),AB$1,FALSE)"),"#N/A")</f>
        <v>#N/A</v>
      </c>
      <c r="BA429" s="40" t="str">
        <f ca="1">IFERROR(__xludf.DUMMYFUNCTION("VLOOKUP($D671,IMPORTRANGE(""1F5N2lheBqU_ssv2fEg7XSiyl0_Jtf24RQubw3IWp7fc"",""'LC-2 BOM'!C2:AF1000""),AB$1,FALSE)"),"#N/A")</f>
        <v>#N/A</v>
      </c>
    </row>
    <row r="430" spans="1:53" ht="14.25">
      <c r="A430" s="119" t="str">
        <f>CONCATENATE(VLOOKUP(E430,Systems,2,FALSE),"-",VLOOKUP(F430,Subsystems,2,FALSE),"-",VLOOKUP(G430,Components,2,FALSE),"-",VLOOKUP(R430,Metrics,2,FALSE),"-",B430)</f>
        <v>HVBH-HSE-SSR-B-66</v>
      </c>
      <c r="B430" s="100">
        <v>66</v>
      </c>
      <c r="C430" s="99" t="s">
        <v>1018</v>
      </c>
      <c r="D430" s="119" t="str">
        <f>A430</f>
        <v>HVBH-HSE-SSR-B-66</v>
      </c>
      <c r="E430" s="99" t="s">
        <v>973</v>
      </c>
      <c r="F430" s="99" t="s">
        <v>998</v>
      </c>
      <c r="G430" s="99" t="s">
        <v>994</v>
      </c>
      <c r="H430" s="99" t="s">
        <v>102</v>
      </c>
      <c r="I430" s="100" t="str">
        <f>VLOOKUP(L430,InterfaceCards,2,FALSE)</f>
        <v>N6</v>
      </c>
      <c r="J430" s="39" t="str">
        <f>VLOOKUP(I430,'REF - Interface Cards'!$F$2:$G$11,2,FALSE)</f>
        <v>CB9</v>
      </c>
      <c r="K430" s="267">
        <f>VLOOKUP(L430,InterfaceCards,3,FALSE)</f>
        <v>1</v>
      </c>
      <c r="L430" s="127" t="s">
        <v>995</v>
      </c>
      <c r="M430" s="99">
        <v>32</v>
      </c>
      <c r="N430" s="96" t="s">
        <v>594</v>
      </c>
      <c r="O430" s="99" t="s">
        <v>313</v>
      </c>
      <c r="P430" s="99" t="s">
        <v>313</v>
      </c>
      <c r="Q430" s="99" t="s">
        <v>924</v>
      </c>
      <c r="R430" s="119" t="s">
        <v>105</v>
      </c>
      <c r="S430" s="119" t="s">
        <v>96</v>
      </c>
      <c r="T430" s="100"/>
      <c r="U430" s="205"/>
      <c r="V430" s="205" t="b">
        <v>0</v>
      </c>
      <c r="W430" s="115" t="str">
        <f>CONCATENATE(L430,":",N430)</f>
        <v>DIO2:DO10</v>
      </c>
      <c r="X430" s="40" t="str">
        <f ca="1">IFERROR(__xludf.DUMMYFUNCTION("VLOOKUP($D475,IMPORTRANGE(""1F5N2lheBqU_ssv2fEg7XSiyl0_Jtf24RQubw3IWp7fc"",""'LC-2 BOM'!C2:AF1000""),X$1,FALSE)"),"04C706")</f>
        <v>04C706</v>
      </c>
      <c r="Y430" s="40" t="str">
        <f ca="1">IFERROR(__xludf.DUMMYFUNCTION("VLOOKUP($D672,IMPORTRANGE(""1F5N2lheBqU_ssv2fEg7XSiyl0_Jtf24RQubw3IWp7fc"",""'LC-2 BOM'!C2:AF900""),Y$1,FALSE)"),"#N/A")</f>
        <v>#N/A</v>
      </c>
      <c r="Z430" s="40" t="str">
        <f ca="1">IFERROR(__xludf.DUMMYFUNCTION("VLOOKUP($D672,IMPORTRANGE(""1F5N2lheBqU_ssv2fEg7XSiyl0_Jtf24RQubw3IWp7fc"",""'LC-2 BOM'!C2:AF900""),Y$1,FALSE)"),"#N/A")</f>
        <v>#N/A</v>
      </c>
      <c r="AA430" s="40" t="str">
        <f ca="1">IFERROR(__xludf.DUMMYFUNCTION("VLOOKUP($D672,IMPORTRANGE(""1F5N2lheBqU_ssv2fEg7XSiyl0_Jtf24RQubw3IWp7fc"",""'LC-2 BOM'!C2:AF900""),Y$1,FALSE)"),"#N/A")</f>
        <v>#N/A</v>
      </c>
      <c r="AB430" s="40" t="str">
        <f ca="1">IFERROR(__xludf.DUMMYFUNCTION("VLOOKUP($D672,IMPORTRANGE(""1F5N2lheBqU_ssv2fEg7XSiyl0_Jtf24RQubw3IWp7fc"",""'LC-2 BOM'!C2:AF1000""),AB$1,FALSE)"),"#N/A")</f>
        <v>#N/A</v>
      </c>
      <c r="AC430" s="40" t="str">
        <f ca="1">IFERROR(__xludf.DUMMYFUNCTION("VLOOKUP($D672,IMPORTRANGE(""1F5N2lheBqU_ssv2fEg7XSiyl0_Jtf24RQubw3IWp7fc"",""'LC-2 BOM'!C2:AF1000""),AB$1,FALSE)"),"#N/A")</f>
        <v>#N/A</v>
      </c>
      <c r="AD430" s="40" t="str">
        <f ca="1">IFERROR(__xludf.DUMMYFUNCTION("VLOOKUP($D672,IMPORTRANGE(""1F5N2lheBqU_ssv2fEg7XSiyl0_Jtf24RQubw3IWp7fc"",""'LC-2 BOM'!C2:AF1000""),AB$1,FALSE)"),"#N/A")</f>
        <v>#N/A</v>
      </c>
      <c r="AE430" s="40" t="str">
        <f ca="1">IFERROR(__xludf.DUMMYFUNCTION("VLOOKUP($D672,IMPORTRANGE(""1F5N2lheBqU_ssv2fEg7XSiyl0_Jtf24RQubw3IWp7fc"",""'LC-2 BOM'!C2:AF1000""),AB$1,FALSE)"),"#N/A")</f>
        <v>#N/A</v>
      </c>
      <c r="AF430" s="40" t="str">
        <f ca="1">IFERROR(__xludf.DUMMYFUNCTION("VLOOKUP($D672,IMPORTRANGE(""1F5N2lheBqU_ssv2fEg7XSiyl0_Jtf24RQubw3IWp7fc"",""'LC-2 BOM'!C2:AF1000""),AB$1,FALSE)"),"#N/A")</f>
        <v>#N/A</v>
      </c>
      <c r="AG430" s="40" t="str">
        <f ca="1">IFERROR(__xludf.DUMMYFUNCTION("VLOOKUP($D672,IMPORTRANGE(""1F5N2lheBqU_ssv2fEg7XSiyl0_Jtf24RQubw3IWp7fc"",""'LC-2 BOM'!C2:AF1000""),AB$1,FALSE)"),"#N/A")</f>
        <v>#N/A</v>
      </c>
      <c r="AH430" s="40" t="str">
        <f ca="1">IFERROR(__xludf.DUMMYFUNCTION("VLOOKUP($D672,IMPORTRANGE(""1F5N2lheBqU_ssv2fEg7XSiyl0_Jtf24RQubw3IWp7fc"",""'LC-2 BOM'!C2:AF1000""),AB$1,FALSE)"),"#N/A")</f>
        <v>#N/A</v>
      </c>
      <c r="AI430" s="40" t="str">
        <f ca="1">IFERROR(__xludf.DUMMYFUNCTION("VLOOKUP($D672,IMPORTRANGE(""1F5N2lheBqU_ssv2fEg7XSiyl0_Jtf24RQubw3IWp7fc"",""'LC-2 BOM'!C2:AF1000""),AB$1,FALSE)"),"#N/A")</f>
        <v>#N/A</v>
      </c>
      <c r="AJ430" s="40" t="str">
        <f ca="1">IFERROR(__xludf.DUMMYFUNCTION("VLOOKUP($D672,IMPORTRANGE(""1F5N2lheBqU_ssv2fEg7XSiyl0_Jtf24RQubw3IWp7fc"",""'LC-2 BOM'!C2:AF1000""),AB$1,FALSE)"),"#N/A")</f>
        <v>#N/A</v>
      </c>
      <c r="AK430" s="40" t="str">
        <f ca="1">IFERROR(__xludf.DUMMYFUNCTION("VLOOKUP($D672,IMPORTRANGE(""1F5N2lheBqU_ssv2fEg7XSiyl0_Jtf24RQubw3IWp7fc"",""'LC-2 BOM'!C2:AF1000""),AB$1,FALSE)"),"#N/A")</f>
        <v>#N/A</v>
      </c>
      <c r="AL430" s="40" t="str">
        <f ca="1">IFERROR(__xludf.DUMMYFUNCTION("VLOOKUP($D672,IMPORTRANGE(""1F5N2lheBqU_ssv2fEg7XSiyl0_Jtf24RQubw3IWp7fc"",""'LC-2 BOM'!C2:AF1000""),AB$1,FALSE)"),"#N/A")</f>
        <v>#N/A</v>
      </c>
      <c r="AM430" s="40" t="str">
        <f ca="1">IFERROR(__xludf.DUMMYFUNCTION("VLOOKUP($D672,IMPORTRANGE(""1F5N2lheBqU_ssv2fEg7XSiyl0_Jtf24RQubw3IWp7fc"",""'LC-2 BOM'!C2:AF1000""),AB$1,FALSE)"),"#N/A")</f>
        <v>#N/A</v>
      </c>
      <c r="AN430" s="40" t="str">
        <f ca="1">IFERROR(__xludf.DUMMYFUNCTION("VLOOKUP($D672,IMPORTRANGE(""1F5N2lheBqU_ssv2fEg7XSiyl0_Jtf24RQubw3IWp7fc"",""'LC-2 BOM'!C2:AF1000""),AB$1,FALSE)"),"#N/A")</f>
        <v>#N/A</v>
      </c>
      <c r="AO430" s="40" t="str">
        <f ca="1">IFERROR(__xludf.DUMMYFUNCTION("VLOOKUP($D672,IMPORTRANGE(""1F5N2lheBqU_ssv2fEg7XSiyl0_Jtf24RQubw3IWp7fc"",""'LC-2 BOM'!C2:AF1000""),AB$1,FALSE)"),"#N/A")</f>
        <v>#N/A</v>
      </c>
      <c r="AP430" s="40" t="str">
        <f ca="1">IFERROR(__xludf.DUMMYFUNCTION("VLOOKUP($D672,IMPORTRANGE(""1F5N2lheBqU_ssv2fEg7XSiyl0_Jtf24RQubw3IWp7fc"",""'LC-2 BOM'!C2:AF1000""),AB$1,FALSE)"),"#N/A")</f>
        <v>#N/A</v>
      </c>
      <c r="AQ430" s="40" t="str">
        <f ca="1">IFERROR(__xludf.DUMMYFUNCTION("VLOOKUP($D672,IMPORTRANGE(""1F5N2lheBqU_ssv2fEg7XSiyl0_Jtf24RQubw3IWp7fc"",""'LC-2 BOM'!C2:AF1000""),AB$1,FALSE)"),"#N/A")</f>
        <v>#N/A</v>
      </c>
      <c r="AR430" s="40" t="str">
        <f ca="1">IFERROR(__xludf.DUMMYFUNCTION("VLOOKUP($D672,IMPORTRANGE(""1F5N2lheBqU_ssv2fEg7XSiyl0_Jtf24RQubw3IWp7fc"",""'LC-2 BOM'!C2:AF1000""),AB$1,FALSE)"),"#N/A")</f>
        <v>#N/A</v>
      </c>
      <c r="AS430" s="40" t="str">
        <f ca="1">IFERROR(__xludf.DUMMYFUNCTION("VLOOKUP($D672,IMPORTRANGE(""1F5N2lheBqU_ssv2fEg7XSiyl0_Jtf24RQubw3IWp7fc"",""'LC-2 BOM'!C2:AF1000""),AB$1,FALSE)"),"#N/A")</f>
        <v>#N/A</v>
      </c>
      <c r="AT430" s="40" t="str">
        <f ca="1">IFERROR(__xludf.DUMMYFUNCTION("VLOOKUP($D672,IMPORTRANGE(""1F5N2lheBqU_ssv2fEg7XSiyl0_Jtf24RQubw3IWp7fc"",""'LC-2 BOM'!C2:AF1000""),AB$1,FALSE)"),"#N/A")</f>
        <v>#N/A</v>
      </c>
      <c r="AU430" s="40" t="str">
        <f ca="1">IFERROR(__xludf.DUMMYFUNCTION("VLOOKUP($D672,IMPORTRANGE(""1F5N2lheBqU_ssv2fEg7XSiyl0_Jtf24RQubw3IWp7fc"",""'LC-2 BOM'!C2:AF1000""),AB$1,FALSE)"),"#N/A")</f>
        <v>#N/A</v>
      </c>
      <c r="AV430" s="40" t="str">
        <f ca="1">IFERROR(__xludf.DUMMYFUNCTION("VLOOKUP($D672,IMPORTRANGE(""1F5N2lheBqU_ssv2fEg7XSiyl0_Jtf24RQubw3IWp7fc"",""'LC-2 BOM'!C2:AF1000""),AB$1,FALSE)"),"#N/A")</f>
        <v>#N/A</v>
      </c>
      <c r="AW430" s="40" t="str">
        <f ca="1">IFERROR(__xludf.DUMMYFUNCTION("VLOOKUP($D672,IMPORTRANGE(""1F5N2lheBqU_ssv2fEg7XSiyl0_Jtf24RQubw3IWp7fc"",""'LC-2 BOM'!C2:AF1000""),AB$1,FALSE)"),"#N/A")</f>
        <v>#N/A</v>
      </c>
      <c r="AX430" s="40" t="str">
        <f ca="1">IFERROR(__xludf.DUMMYFUNCTION("VLOOKUP($D672,IMPORTRANGE(""1F5N2lheBqU_ssv2fEg7XSiyl0_Jtf24RQubw3IWp7fc"",""'LC-2 BOM'!C2:AF1000""),AB$1,FALSE)"),"#N/A")</f>
        <v>#N/A</v>
      </c>
      <c r="AY430" s="40" t="str">
        <f ca="1">IFERROR(__xludf.DUMMYFUNCTION("VLOOKUP($D672,IMPORTRANGE(""1F5N2lheBqU_ssv2fEg7XSiyl0_Jtf24RQubw3IWp7fc"",""'LC-2 BOM'!C2:AF1000""),AB$1,FALSE)"),"#N/A")</f>
        <v>#N/A</v>
      </c>
      <c r="AZ430" s="40" t="str">
        <f ca="1">IFERROR(__xludf.DUMMYFUNCTION("VLOOKUP($D672,IMPORTRANGE(""1F5N2lheBqU_ssv2fEg7XSiyl0_Jtf24RQubw3IWp7fc"",""'LC-2 BOM'!C2:AF1000""),AB$1,FALSE)"),"#N/A")</f>
        <v>#N/A</v>
      </c>
      <c r="BA430" s="40" t="str">
        <f ca="1">IFERROR(__xludf.DUMMYFUNCTION("VLOOKUP($D672,IMPORTRANGE(""1F5N2lheBqU_ssv2fEg7XSiyl0_Jtf24RQubw3IWp7fc"",""'LC-2 BOM'!C2:AF1000""),AB$1,FALSE)"),"#N/A")</f>
        <v>#N/A</v>
      </c>
    </row>
    <row r="431" spans="1:53" ht="14.25">
      <c r="A431" s="119" t="str">
        <f>CONCATENATE(VLOOKUP(E431,Systems,2,FALSE),"-",VLOOKUP(F431,Subsystems,2,FALSE),"-",VLOOKUP(G431,Components,2,FALSE),"-",VLOOKUP(R431,Metrics,2,FALSE),"-",B431)</f>
        <v>HVBH-HSE-SSR-B-67</v>
      </c>
      <c r="B431" s="100">
        <v>67</v>
      </c>
      <c r="C431" s="99" t="s">
        <v>1019</v>
      </c>
      <c r="D431" s="119" t="str">
        <f>A431</f>
        <v>HVBH-HSE-SSR-B-67</v>
      </c>
      <c r="E431" s="99" t="s">
        <v>973</v>
      </c>
      <c r="F431" s="99" t="s">
        <v>998</v>
      </c>
      <c r="G431" s="99" t="s">
        <v>994</v>
      </c>
      <c r="H431" s="99" t="s">
        <v>102</v>
      </c>
      <c r="I431" s="100" t="str">
        <f>VLOOKUP(L431,InterfaceCards,2,FALSE)</f>
        <v>N6</v>
      </c>
      <c r="J431" s="39" t="str">
        <f>VLOOKUP(I431,'REF - Interface Cards'!$F$2:$G$11,2,FALSE)</f>
        <v>CB9</v>
      </c>
      <c r="K431" s="267">
        <f>VLOOKUP(L431,InterfaceCards,3,FALSE)</f>
        <v>1</v>
      </c>
      <c r="L431" s="127" t="s">
        <v>995</v>
      </c>
      <c r="M431" s="99">
        <v>33</v>
      </c>
      <c r="N431" s="96" t="s">
        <v>597</v>
      </c>
      <c r="O431" s="99" t="s">
        <v>313</v>
      </c>
      <c r="P431" s="99" t="s">
        <v>313</v>
      </c>
      <c r="Q431" s="99" t="s">
        <v>924</v>
      </c>
      <c r="R431" s="119" t="s">
        <v>105</v>
      </c>
      <c r="S431" s="119" t="s">
        <v>96</v>
      </c>
      <c r="T431" s="100"/>
      <c r="U431" s="205"/>
      <c r="V431" s="205" t="b">
        <v>0</v>
      </c>
      <c r="W431" s="115" t="str">
        <f>CONCATENATE(L431,":",N431)</f>
        <v>DIO2:DO11</v>
      </c>
      <c r="X431" s="40" t="str">
        <f ca="1">IFERROR(__xludf.DUMMYFUNCTION("VLOOKUP($D475,IMPORTRANGE(""1F5N2lheBqU_ssv2fEg7XSiyl0_Jtf24RQubw3IWp7fc"",""'LC-2 BOM'!C2:AF1000""),X$1,FALSE)"),"04C706")</f>
        <v>04C706</v>
      </c>
      <c r="Y431" s="40" t="str">
        <f ca="1">IFERROR(__xludf.DUMMYFUNCTION("VLOOKUP($D673,IMPORTRANGE(""1F5N2lheBqU_ssv2fEg7XSiyl0_Jtf24RQubw3IWp7fc"",""'LC-2 BOM'!C2:AF900""),Y$1,FALSE)"),"#N/A")</f>
        <v>#N/A</v>
      </c>
      <c r="Z431" s="40" t="str">
        <f ca="1">IFERROR(__xludf.DUMMYFUNCTION("VLOOKUP($D673,IMPORTRANGE(""1F5N2lheBqU_ssv2fEg7XSiyl0_Jtf24RQubw3IWp7fc"",""'LC-2 BOM'!C2:AF900""),Y$1,FALSE)"),"#N/A")</f>
        <v>#N/A</v>
      </c>
      <c r="AA431" s="40" t="str">
        <f ca="1">IFERROR(__xludf.DUMMYFUNCTION("VLOOKUP($D673,IMPORTRANGE(""1F5N2lheBqU_ssv2fEg7XSiyl0_Jtf24RQubw3IWp7fc"",""'LC-2 BOM'!C2:AF900""),Y$1,FALSE)"),"#N/A")</f>
        <v>#N/A</v>
      </c>
      <c r="AB431" s="40" t="str">
        <f ca="1">IFERROR(__xludf.DUMMYFUNCTION("VLOOKUP($D673,IMPORTRANGE(""1F5N2lheBqU_ssv2fEg7XSiyl0_Jtf24RQubw3IWp7fc"",""'LC-2 BOM'!C2:AF1000""),AB$1,FALSE)"),"#N/A")</f>
        <v>#N/A</v>
      </c>
      <c r="AC431" s="40" t="str">
        <f ca="1">IFERROR(__xludf.DUMMYFUNCTION("VLOOKUP($D673,IMPORTRANGE(""1F5N2lheBqU_ssv2fEg7XSiyl0_Jtf24RQubw3IWp7fc"",""'LC-2 BOM'!C2:AF1000""),AB$1,FALSE)"),"#N/A")</f>
        <v>#N/A</v>
      </c>
      <c r="AD431" s="40" t="str">
        <f ca="1">IFERROR(__xludf.DUMMYFUNCTION("VLOOKUP($D673,IMPORTRANGE(""1F5N2lheBqU_ssv2fEg7XSiyl0_Jtf24RQubw3IWp7fc"",""'LC-2 BOM'!C2:AF1000""),AB$1,FALSE)"),"#N/A")</f>
        <v>#N/A</v>
      </c>
      <c r="AE431" s="40" t="str">
        <f ca="1">IFERROR(__xludf.DUMMYFUNCTION("VLOOKUP($D673,IMPORTRANGE(""1F5N2lheBqU_ssv2fEg7XSiyl0_Jtf24RQubw3IWp7fc"",""'LC-2 BOM'!C2:AF1000""),AB$1,FALSE)"),"#N/A")</f>
        <v>#N/A</v>
      </c>
      <c r="AF431" s="40" t="str">
        <f ca="1">IFERROR(__xludf.DUMMYFUNCTION("VLOOKUP($D673,IMPORTRANGE(""1F5N2lheBqU_ssv2fEg7XSiyl0_Jtf24RQubw3IWp7fc"",""'LC-2 BOM'!C2:AF1000""),AB$1,FALSE)"),"#N/A")</f>
        <v>#N/A</v>
      </c>
      <c r="AG431" s="40" t="str">
        <f ca="1">IFERROR(__xludf.DUMMYFUNCTION("VLOOKUP($D673,IMPORTRANGE(""1F5N2lheBqU_ssv2fEg7XSiyl0_Jtf24RQubw3IWp7fc"",""'LC-2 BOM'!C2:AF1000""),AB$1,FALSE)"),"#N/A")</f>
        <v>#N/A</v>
      </c>
      <c r="AH431" s="40" t="str">
        <f ca="1">IFERROR(__xludf.DUMMYFUNCTION("VLOOKUP($D673,IMPORTRANGE(""1F5N2lheBqU_ssv2fEg7XSiyl0_Jtf24RQubw3IWp7fc"",""'LC-2 BOM'!C2:AF1000""),AB$1,FALSE)"),"#N/A")</f>
        <v>#N/A</v>
      </c>
      <c r="AI431" s="40" t="str">
        <f ca="1">IFERROR(__xludf.DUMMYFUNCTION("VLOOKUP($D673,IMPORTRANGE(""1F5N2lheBqU_ssv2fEg7XSiyl0_Jtf24RQubw3IWp7fc"",""'LC-2 BOM'!C2:AF1000""),AB$1,FALSE)"),"#N/A")</f>
        <v>#N/A</v>
      </c>
      <c r="AJ431" s="40" t="str">
        <f ca="1">IFERROR(__xludf.DUMMYFUNCTION("VLOOKUP($D673,IMPORTRANGE(""1F5N2lheBqU_ssv2fEg7XSiyl0_Jtf24RQubw3IWp7fc"",""'LC-2 BOM'!C2:AF1000""),AB$1,FALSE)"),"#N/A")</f>
        <v>#N/A</v>
      </c>
      <c r="AK431" s="40" t="str">
        <f ca="1">IFERROR(__xludf.DUMMYFUNCTION("VLOOKUP($D673,IMPORTRANGE(""1F5N2lheBqU_ssv2fEg7XSiyl0_Jtf24RQubw3IWp7fc"",""'LC-2 BOM'!C2:AF1000""),AB$1,FALSE)"),"#N/A")</f>
        <v>#N/A</v>
      </c>
      <c r="AL431" s="40" t="str">
        <f ca="1">IFERROR(__xludf.DUMMYFUNCTION("VLOOKUP($D673,IMPORTRANGE(""1F5N2lheBqU_ssv2fEg7XSiyl0_Jtf24RQubw3IWp7fc"",""'LC-2 BOM'!C2:AF1000""),AB$1,FALSE)"),"#N/A")</f>
        <v>#N/A</v>
      </c>
      <c r="AM431" s="40" t="str">
        <f ca="1">IFERROR(__xludf.DUMMYFUNCTION("VLOOKUP($D673,IMPORTRANGE(""1F5N2lheBqU_ssv2fEg7XSiyl0_Jtf24RQubw3IWp7fc"",""'LC-2 BOM'!C2:AF1000""),AB$1,FALSE)"),"#N/A")</f>
        <v>#N/A</v>
      </c>
      <c r="AN431" s="40" t="str">
        <f ca="1">IFERROR(__xludf.DUMMYFUNCTION("VLOOKUP($D673,IMPORTRANGE(""1F5N2lheBqU_ssv2fEg7XSiyl0_Jtf24RQubw3IWp7fc"",""'LC-2 BOM'!C2:AF1000""),AB$1,FALSE)"),"#N/A")</f>
        <v>#N/A</v>
      </c>
      <c r="AO431" s="40" t="str">
        <f ca="1">IFERROR(__xludf.DUMMYFUNCTION("VLOOKUP($D673,IMPORTRANGE(""1F5N2lheBqU_ssv2fEg7XSiyl0_Jtf24RQubw3IWp7fc"",""'LC-2 BOM'!C2:AF1000""),AB$1,FALSE)"),"#N/A")</f>
        <v>#N/A</v>
      </c>
      <c r="AP431" s="40" t="str">
        <f ca="1">IFERROR(__xludf.DUMMYFUNCTION("VLOOKUP($D673,IMPORTRANGE(""1F5N2lheBqU_ssv2fEg7XSiyl0_Jtf24RQubw3IWp7fc"",""'LC-2 BOM'!C2:AF1000""),AB$1,FALSE)"),"#N/A")</f>
        <v>#N/A</v>
      </c>
      <c r="AQ431" s="40" t="str">
        <f ca="1">IFERROR(__xludf.DUMMYFUNCTION("VLOOKUP($D673,IMPORTRANGE(""1F5N2lheBqU_ssv2fEg7XSiyl0_Jtf24RQubw3IWp7fc"",""'LC-2 BOM'!C2:AF1000""),AB$1,FALSE)"),"#N/A")</f>
        <v>#N/A</v>
      </c>
      <c r="AR431" s="40" t="str">
        <f ca="1">IFERROR(__xludf.DUMMYFUNCTION("VLOOKUP($D673,IMPORTRANGE(""1F5N2lheBqU_ssv2fEg7XSiyl0_Jtf24RQubw3IWp7fc"",""'LC-2 BOM'!C2:AF1000""),AB$1,FALSE)"),"#N/A")</f>
        <v>#N/A</v>
      </c>
      <c r="AS431" s="40" t="str">
        <f ca="1">IFERROR(__xludf.DUMMYFUNCTION("VLOOKUP($D673,IMPORTRANGE(""1F5N2lheBqU_ssv2fEg7XSiyl0_Jtf24RQubw3IWp7fc"",""'LC-2 BOM'!C2:AF1000""),AB$1,FALSE)"),"#N/A")</f>
        <v>#N/A</v>
      </c>
      <c r="AT431" s="40" t="str">
        <f ca="1">IFERROR(__xludf.DUMMYFUNCTION("VLOOKUP($D673,IMPORTRANGE(""1F5N2lheBqU_ssv2fEg7XSiyl0_Jtf24RQubw3IWp7fc"",""'LC-2 BOM'!C2:AF1000""),AB$1,FALSE)"),"#N/A")</f>
        <v>#N/A</v>
      </c>
      <c r="AU431" s="40" t="str">
        <f ca="1">IFERROR(__xludf.DUMMYFUNCTION("VLOOKUP($D673,IMPORTRANGE(""1F5N2lheBqU_ssv2fEg7XSiyl0_Jtf24RQubw3IWp7fc"",""'LC-2 BOM'!C2:AF1000""),AB$1,FALSE)"),"#N/A")</f>
        <v>#N/A</v>
      </c>
      <c r="AV431" s="40" t="str">
        <f ca="1">IFERROR(__xludf.DUMMYFUNCTION("VLOOKUP($D673,IMPORTRANGE(""1F5N2lheBqU_ssv2fEg7XSiyl0_Jtf24RQubw3IWp7fc"",""'LC-2 BOM'!C2:AF1000""),AB$1,FALSE)"),"#N/A")</f>
        <v>#N/A</v>
      </c>
      <c r="AW431" s="40" t="str">
        <f ca="1">IFERROR(__xludf.DUMMYFUNCTION("VLOOKUP($D673,IMPORTRANGE(""1F5N2lheBqU_ssv2fEg7XSiyl0_Jtf24RQubw3IWp7fc"",""'LC-2 BOM'!C2:AF1000""),AB$1,FALSE)"),"#N/A")</f>
        <v>#N/A</v>
      </c>
      <c r="AX431" s="40" t="str">
        <f ca="1">IFERROR(__xludf.DUMMYFUNCTION("VLOOKUP($D673,IMPORTRANGE(""1F5N2lheBqU_ssv2fEg7XSiyl0_Jtf24RQubw3IWp7fc"",""'LC-2 BOM'!C2:AF1000""),AB$1,FALSE)"),"#N/A")</f>
        <v>#N/A</v>
      </c>
      <c r="AY431" s="40" t="str">
        <f ca="1">IFERROR(__xludf.DUMMYFUNCTION("VLOOKUP($D673,IMPORTRANGE(""1F5N2lheBqU_ssv2fEg7XSiyl0_Jtf24RQubw3IWp7fc"",""'LC-2 BOM'!C2:AF1000""),AB$1,FALSE)"),"#N/A")</f>
        <v>#N/A</v>
      </c>
      <c r="AZ431" s="40" t="str">
        <f ca="1">IFERROR(__xludf.DUMMYFUNCTION("VLOOKUP($D673,IMPORTRANGE(""1F5N2lheBqU_ssv2fEg7XSiyl0_Jtf24RQubw3IWp7fc"",""'LC-2 BOM'!C2:AF1000""),AB$1,FALSE)"),"#N/A")</f>
        <v>#N/A</v>
      </c>
      <c r="BA431" s="40" t="str">
        <f ca="1">IFERROR(__xludf.DUMMYFUNCTION("VLOOKUP($D673,IMPORTRANGE(""1F5N2lheBqU_ssv2fEg7XSiyl0_Jtf24RQubw3IWp7fc"",""'LC-2 BOM'!C2:AF1000""),AB$1,FALSE)"),"#N/A")</f>
        <v>#N/A</v>
      </c>
    </row>
    <row r="432" spans="1:53" ht="14.25">
      <c r="A432" s="119" t="str">
        <f>CONCATENATE(VLOOKUP(E432,Systems,2,FALSE),"-",VLOOKUP(F432,Subsystems,2,FALSE),"-",VLOOKUP(G432,Components,2,FALSE),"-",VLOOKUP(R432,Metrics,2,FALSE),"-",B432)</f>
        <v>HVBH-HSE-SSR-B-68</v>
      </c>
      <c r="B432" s="100">
        <v>68</v>
      </c>
      <c r="C432" s="99" t="s">
        <v>1020</v>
      </c>
      <c r="D432" s="119" t="str">
        <f>A432</f>
        <v>HVBH-HSE-SSR-B-68</v>
      </c>
      <c r="E432" s="99" t="s">
        <v>973</v>
      </c>
      <c r="F432" s="99" t="s">
        <v>998</v>
      </c>
      <c r="G432" s="99" t="s">
        <v>994</v>
      </c>
      <c r="H432" s="99" t="s">
        <v>102</v>
      </c>
      <c r="I432" s="100" t="str">
        <f>VLOOKUP(L432,InterfaceCards,2,FALSE)</f>
        <v>N6</v>
      </c>
      <c r="J432" s="39" t="str">
        <f>VLOOKUP(I432,'REF - Interface Cards'!$F$2:$G$11,2,FALSE)</f>
        <v>CB9</v>
      </c>
      <c r="K432" s="267">
        <f>VLOOKUP(L432,InterfaceCards,3,FALSE)</f>
        <v>1</v>
      </c>
      <c r="L432" s="127" t="s">
        <v>995</v>
      </c>
      <c r="M432" s="99">
        <v>34</v>
      </c>
      <c r="N432" s="96" t="s">
        <v>602</v>
      </c>
      <c r="O432" s="99" t="s">
        <v>313</v>
      </c>
      <c r="P432" s="99" t="s">
        <v>313</v>
      </c>
      <c r="Q432" s="99" t="s">
        <v>924</v>
      </c>
      <c r="R432" s="119" t="s">
        <v>105</v>
      </c>
      <c r="S432" s="119" t="s">
        <v>96</v>
      </c>
      <c r="T432" s="100"/>
      <c r="U432" s="205"/>
      <c r="V432" s="205" t="b">
        <v>0</v>
      </c>
      <c r="W432" s="115" t="str">
        <f>CONCATENATE(L432,":",N432)</f>
        <v>DIO2:DO12</v>
      </c>
      <c r="X432" s="40" t="str">
        <f ca="1">IFERROR(__xludf.DUMMYFUNCTION("VLOOKUP($D475,IMPORTRANGE(""1F5N2lheBqU_ssv2fEg7XSiyl0_Jtf24RQubw3IWp7fc"",""'LC-2 BOM'!C2:AF1000""),X$1,FALSE)"),"04C706")</f>
        <v>04C706</v>
      </c>
      <c r="Y432" s="40" t="str">
        <f ca="1">IFERROR(__xludf.DUMMYFUNCTION("VLOOKUP($D674,IMPORTRANGE(""1F5N2lheBqU_ssv2fEg7XSiyl0_Jtf24RQubw3IWp7fc"",""'LC-2 BOM'!C2:AF900""),Y$1,FALSE)"),"#N/A")</f>
        <v>#N/A</v>
      </c>
      <c r="Z432" s="40" t="str">
        <f ca="1">IFERROR(__xludf.DUMMYFUNCTION("VLOOKUP($D674,IMPORTRANGE(""1F5N2lheBqU_ssv2fEg7XSiyl0_Jtf24RQubw3IWp7fc"",""'LC-2 BOM'!C2:AF900""),Y$1,FALSE)"),"#N/A")</f>
        <v>#N/A</v>
      </c>
      <c r="AA432" s="40" t="str">
        <f ca="1">IFERROR(__xludf.DUMMYFUNCTION("VLOOKUP($D674,IMPORTRANGE(""1F5N2lheBqU_ssv2fEg7XSiyl0_Jtf24RQubw3IWp7fc"",""'LC-2 BOM'!C2:AF900""),Y$1,FALSE)"),"#N/A")</f>
        <v>#N/A</v>
      </c>
      <c r="AB432" s="40" t="str">
        <f ca="1">IFERROR(__xludf.DUMMYFUNCTION("VLOOKUP($D674,IMPORTRANGE(""1F5N2lheBqU_ssv2fEg7XSiyl0_Jtf24RQubw3IWp7fc"",""'LC-2 BOM'!C2:AF1000""),AB$1,FALSE)"),"#N/A")</f>
        <v>#N/A</v>
      </c>
      <c r="AC432" s="40" t="str">
        <f ca="1">IFERROR(__xludf.DUMMYFUNCTION("VLOOKUP($D674,IMPORTRANGE(""1F5N2lheBqU_ssv2fEg7XSiyl0_Jtf24RQubw3IWp7fc"",""'LC-2 BOM'!C2:AF1000""),AB$1,FALSE)"),"#N/A")</f>
        <v>#N/A</v>
      </c>
      <c r="AD432" s="40" t="str">
        <f ca="1">IFERROR(__xludf.DUMMYFUNCTION("VLOOKUP($D674,IMPORTRANGE(""1F5N2lheBqU_ssv2fEg7XSiyl0_Jtf24RQubw3IWp7fc"",""'LC-2 BOM'!C2:AF1000""),AB$1,FALSE)"),"#N/A")</f>
        <v>#N/A</v>
      </c>
      <c r="AE432" s="40" t="str">
        <f ca="1">IFERROR(__xludf.DUMMYFUNCTION("VLOOKUP($D674,IMPORTRANGE(""1F5N2lheBqU_ssv2fEg7XSiyl0_Jtf24RQubw3IWp7fc"",""'LC-2 BOM'!C2:AF1000""),AB$1,FALSE)"),"#N/A")</f>
        <v>#N/A</v>
      </c>
      <c r="AF432" s="40" t="str">
        <f ca="1">IFERROR(__xludf.DUMMYFUNCTION("VLOOKUP($D674,IMPORTRANGE(""1F5N2lheBqU_ssv2fEg7XSiyl0_Jtf24RQubw3IWp7fc"",""'LC-2 BOM'!C2:AF1000""),AB$1,FALSE)"),"#N/A")</f>
        <v>#N/A</v>
      </c>
      <c r="AG432" s="40" t="str">
        <f ca="1">IFERROR(__xludf.DUMMYFUNCTION("VLOOKUP($D674,IMPORTRANGE(""1F5N2lheBqU_ssv2fEg7XSiyl0_Jtf24RQubw3IWp7fc"",""'LC-2 BOM'!C2:AF1000""),AB$1,FALSE)"),"#N/A")</f>
        <v>#N/A</v>
      </c>
      <c r="AH432" s="40" t="str">
        <f ca="1">IFERROR(__xludf.DUMMYFUNCTION("VLOOKUP($D674,IMPORTRANGE(""1F5N2lheBqU_ssv2fEg7XSiyl0_Jtf24RQubw3IWp7fc"",""'LC-2 BOM'!C2:AF1000""),AB$1,FALSE)"),"#N/A")</f>
        <v>#N/A</v>
      </c>
      <c r="AI432" s="40" t="str">
        <f ca="1">IFERROR(__xludf.DUMMYFUNCTION("VLOOKUP($D674,IMPORTRANGE(""1F5N2lheBqU_ssv2fEg7XSiyl0_Jtf24RQubw3IWp7fc"",""'LC-2 BOM'!C2:AF1000""),AB$1,FALSE)"),"#N/A")</f>
        <v>#N/A</v>
      </c>
      <c r="AJ432" s="40" t="str">
        <f ca="1">IFERROR(__xludf.DUMMYFUNCTION("VLOOKUP($D674,IMPORTRANGE(""1F5N2lheBqU_ssv2fEg7XSiyl0_Jtf24RQubw3IWp7fc"",""'LC-2 BOM'!C2:AF1000""),AB$1,FALSE)"),"#N/A")</f>
        <v>#N/A</v>
      </c>
      <c r="AK432" s="40" t="str">
        <f ca="1">IFERROR(__xludf.DUMMYFUNCTION("VLOOKUP($D674,IMPORTRANGE(""1F5N2lheBqU_ssv2fEg7XSiyl0_Jtf24RQubw3IWp7fc"",""'LC-2 BOM'!C2:AF1000""),AB$1,FALSE)"),"#N/A")</f>
        <v>#N/A</v>
      </c>
      <c r="AL432" s="40" t="str">
        <f ca="1">IFERROR(__xludf.DUMMYFUNCTION("VLOOKUP($D674,IMPORTRANGE(""1F5N2lheBqU_ssv2fEg7XSiyl0_Jtf24RQubw3IWp7fc"",""'LC-2 BOM'!C2:AF1000""),AB$1,FALSE)"),"#N/A")</f>
        <v>#N/A</v>
      </c>
      <c r="AM432" s="40" t="str">
        <f ca="1">IFERROR(__xludf.DUMMYFUNCTION("VLOOKUP($D674,IMPORTRANGE(""1F5N2lheBqU_ssv2fEg7XSiyl0_Jtf24RQubw3IWp7fc"",""'LC-2 BOM'!C2:AF1000""),AB$1,FALSE)"),"#N/A")</f>
        <v>#N/A</v>
      </c>
      <c r="AN432" s="40" t="str">
        <f ca="1">IFERROR(__xludf.DUMMYFUNCTION("VLOOKUP($D674,IMPORTRANGE(""1F5N2lheBqU_ssv2fEg7XSiyl0_Jtf24RQubw3IWp7fc"",""'LC-2 BOM'!C2:AF1000""),AB$1,FALSE)"),"#N/A")</f>
        <v>#N/A</v>
      </c>
      <c r="AO432" s="40" t="str">
        <f ca="1">IFERROR(__xludf.DUMMYFUNCTION("VLOOKUP($D674,IMPORTRANGE(""1F5N2lheBqU_ssv2fEg7XSiyl0_Jtf24RQubw3IWp7fc"",""'LC-2 BOM'!C2:AF1000""),AB$1,FALSE)"),"#N/A")</f>
        <v>#N/A</v>
      </c>
      <c r="AP432" s="40" t="str">
        <f ca="1">IFERROR(__xludf.DUMMYFUNCTION("VLOOKUP($D674,IMPORTRANGE(""1F5N2lheBqU_ssv2fEg7XSiyl0_Jtf24RQubw3IWp7fc"",""'LC-2 BOM'!C2:AF1000""),AB$1,FALSE)"),"#N/A")</f>
        <v>#N/A</v>
      </c>
      <c r="AQ432" s="40" t="str">
        <f ca="1">IFERROR(__xludf.DUMMYFUNCTION("VLOOKUP($D674,IMPORTRANGE(""1F5N2lheBqU_ssv2fEg7XSiyl0_Jtf24RQubw3IWp7fc"",""'LC-2 BOM'!C2:AF1000""),AB$1,FALSE)"),"#N/A")</f>
        <v>#N/A</v>
      </c>
      <c r="AR432" s="40" t="str">
        <f ca="1">IFERROR(__xludf.DUMMYFUNCTION("VLOOKUP($D674,IMPORTRANGE(""1F5N2lheBqU_ssv2fEg7XSiyl0_Jtf24RQubw3IWp7fc"",""'LC-2 BOM'!C2:AF1000""),AB$1,FALSE)"),"#N/A")</f>
        <v>#N/A</v>
      </c>
      <c r="AS432" s="40" t="str">
        <f ca="1">IFERROR(__xludf.DUMMYFUNCTION("VLOOKUP($D674,IMPORTRANGE(""1F5N2lheBqU_ssv2fEg7XSiyl0_Jtf24RQubw3IWp7fc"",""'LC-2 BOM'!C2:AF1000""),AB$1,FALSE)"),"#N/A")</f>
        <v>#N/A</v>
      </c>
      <c r="AT432" s="40" t="str">
        <f ca="1">IFERROR(__xludf.DUMMYFUNCTION("VLOOKUP($D674,IMPORTRANGE(""1F5N2lheBqU_ssv2fEg7XSiyl0_Jtf24RQubw3IWp7fc"",""'LC-2 BOM'!C2:AF1000""),AB$1,FALSE)"),"#N/A")</f>
        <v>#N/A</v>
      </c>
      <c r="AU432" s="40" t="str">
        <f ca="1">IFERROR(__xludf.DUMMYFUNCTION("VLOOKUP($D674,IMPORTRANGE(""1F5N2lheBqU_ssv2fEg7XSiyl0_Jtf24RQubw3IWp7fc"",""'LC-2 BOM'!C2:AF1000""),AB$1,FALSE)"),"#N/A")</f>
        <v>#N/A</v>
      </c>
      <c r="AV432" s="40" t="str">
        <f ca="1">IFERROR(__xludf.DUMMYFUNCTION("VLOOKUP($D674,IMPORTRANGE(""1F5N2lheBqU_ssv2fEg7XSiyl0_Jtf24RQubw3IWp7fc"",""'LC-2 BOM'!C2:AF1000""),AB$1,FALSE)"),"#N/A")</f>
        <v>#N/A</v>
      </c>
      <c r="AW432" s="40" t="str">
        <f ca="1">IFERROR(__xludf.DUMMYFUNCTION("VLOOKUP($D674,IMPORTRANGE(""1F5N2lheBqU_ssv2fEg7XSiyl0_Jtf24RQubw3IWp7fc"",""'LC-2 BOM'!C2:AF1000""),AB$1,FALSE)"),"#N/A")</f>
        <v>#N/A</v>
      </c>
      <c r="AX432" s="40" t="str">
        <f ca="1">IFERROR(__xludf.DUMMYFUNCTION("VLOOKUP($D674,IMPORTRANGE(""1F5N2lheBqU_ssv2fEg7XSiyl0_Jtf24RQubw3IWp7fc"",""'LC-2 BOM'!C2:AF1000""),AB$1,FALSE)"),"#N/A")</f>
        <v>#N/A</v>
      </c>
      <c r="AY432" s="40" t="str">
        <f ca="1">IFERROR(__xludf.DUMMYFUNCTION("VLOOKUP($D674,IMPORTRANGE(""1F5N2lheBqU_ssv2fEg7XSiyl0_Jtf24RQubw3IWp7fc"",""'LC-2 BOM'!C2:AF1000""),AB$1,FALSE)"),"#N/A")</f>
        <v>#N/A</v>
      </c>
      <c r="AZ432" s="40" t="str">
        <f ca="1">IFERROR(__xludf.DUMMYFUNCTION("VLOOKUP($D674,IMPORTRANGE(""1F5N2lheBqU_ssv2fEg7XSiyl0_Jtf24RQubw3IWp7fc"",""'LC-2 BOM'!C2:AF1000""),AB$1,FALSE)"),"#N/A")</f>
        <v>#N/A</v>
      </c>
      <c r="BA432" s="40" t="str">
        <f ca="1">IFERROR(__xludf.DUMMYFUNCTION("VLOOKUP($D674,IMPORTRANGE(""1F5N2lheBqU_ssv2fEg7XSiyl0_Jtf24RQubw3IWp7fc"",""'LC-2 BOM'!C2:AF1000""),AB$1,FALSE)"),"#N/A")</f>
        <v>#N/A</v>
      </c>
    </row>
    <row r="433" spans="1:53" ht="14.25">
      <c r="A433" s="119" t="str">
        <f>CONCATENATE(VLOOKUP(E433,Systems,2,FALSE),"-",VLOOKUP(F433,Subsystems,2,FALSE),"-",VLOOKUP(G433,Components,2,FALSE),"-",VLOOKUP(R433,Metrics,2,FALSE),"-",B433)</f>
        <v>HVBH-HSE-SSR-B-69</v>
      </c>
      <c r="B433" s="100">
        <v>69</v>
      </c>
      <c r="C433" s="99" t="s">
        <v>1021</v>
      </c>
      <c r="D433" s="119" t="str">
        <f>A433</f>
        <v>HVBH-HSE-SSR-B-69</v>
      </c>
      <c r="E433" s="99" t="s">
        <v>973</v>
      </c>
      <c r="F433" s="99" t="s">
        <v>998</v>
      </c>
      <c r="G433" s="99" t="s">
        <v>994</v>
      </c>
      <c r="H433" s="99" t="s">
        <v>102</v>
      </c>
      <c r="I433" s="100" t="str">
        <f>VLOOKUP(L433,InterfaceCards,2,FALSE)</f>
        <v>N6</v>
      </c>
      <c r="J433" s="39" t="str">
        <f>VLOOKUP(I433,'REF - Interface Cards'!$F$2:$G$11,2,FALSE)</f>
        <v>CB9</v>
      </c>
      <c r="K433" s="267">
        <f>VLOOKUP(L433,InterfaceCards,3,FALSE)</f>
        <v>1</v>
      </c>
      <c r="L433" s="99" t="s">
        <v>995</v>
      </c>
      <c r="M433" s="99">
        <v>35</v>
      </c>
      <c r="N433" s="96" t="s">
        <v>620</v>
      </c>
      <c r="O433" s="99" t="s">
        <v>313</v>
      </c>
      <c r="P433" s="99" t="s">
        <v>313</v>
      </c>
      <c r="Q433" s="99" t="s">
        <v>878</v>
      </c>
      <c r="R433" s="119" t="s">
        <v>105</v>
      </c>
      <c r="S433" s="119" t="s">
        <v>96</v>
      </c>
      <c r="T433" s="194"/>
      <c r="U433" s="205"/>
      <c r="V433" s="205" t="b">
        <v>0</v>
      </c>
      <c r="W433" s="115" t="str">
        <f>CONCATENATE(L433,":",N433)</f>
        <v>DIO2:DO13</v>
      </c>
      <c r="X433" s="40" t="str">
        <f ca="1">IFERROR(__xludf.DUMMYFUNCTION("VLOOKUP($D475,IMPORTRANGE(""1F5N2lheBqU_ssv2fEg7XSiyl0_Jtf24RQubw3IWp7fc"",""'LC-2 BOM'!C2:AF1000""),X$1,FALSE)"),"04C706")</f>
        <v>04C706</v>
      </c>
      <c r="Y433" s="40" t="str">
        <f ca="1">IFERROR(__xludf.DUMMYFUNCTION("VLOOKUP($D675,IMPORTRANGE(""1F5N2lheBqU_ssv2fEg7XSiyl0_Jtf24RQubw3IWp7fc"",""'LC-2 BOM'!C2:AF900""),Y$1,FALSE)"),"#N/A")</f>
        <v>#N/A</v>
      </c>
      <c r="Z433" s="40" t="str">
        <f ca="1">IFERROR(__xludf.DUMMYFUNCTION("VLOOKUP($D675,IMPORTRANGE(""1F5N2lheBqU_ssv2fEg7XSiyl0_Jtf24RQubw3IWp7fc"",""'LC-2 BOM'!C2:AF900""),Y$1,FALSE)"),"#N/A")</f>
        <v>#N/A</v>
      </c>
      <c r="AA433" s="40" t="str">
        <f ca="1">IFERROR(__xludf.DUMMYFUNCTION("VLOOKUP($D675,IMPORTRANGE(""1F5N2lheBqU_ssv2fEg7XSiyl0_Jtf24RQubw3IWp7fc"",""'LC-2 BOM'!C2:AF900""),Y$1,FALSE)"),"#N/A")</f>
        <v>#N/A</v>
      </c>
      <c r="AB433" s="40" t="str">
        <f ca="1">IFERROR(__xludf.DUMMYFUNCTION("VLOOKUP($D675,IMPORTRANGE(""1F5N2lheBqU_ssv2fEg7XSiyl0_Jtf24RQubw3IWp7fc"",""'LC-2 BOM'!C2:AF1000""),AB$1,FALSE)"),"#N/A")</f>
        <v>#N/A</v>
      </c>
      <c r="AC433" s="40" t="str">
        <f ca="1">IFERROR(__xludf.DUMMYFUNCTION("VLOOKUP($D675,IMPORTRANGE(""1F5N2lheBqU_ssv2fEg7XSiyl0_Jtf24RQubw3IWp7fc"",""'LC-2 BOM'!C2:AF1000""),AB$1,FALSE)"),"#N/A")</f>
        <v>#N/A</v>
      </c>
      <c r="AD433" s="40" t="str">
        <f ca="1">IFERROR(__xludf.DUMMYFUNCTION("VLOOKUP($D675,IMPORTRANGE(""1F5N2lheBqU_ssv2fEg7XSiyl0_Jtf24RQubw3IWp7fc"",""'LC-2 BOM'!C2:AF1000""),AB$1,FALSE)"),"#N/A")</f>
        <v>#N/A</v>
      </c>
      <c r="AE433" s="40" t="str">
        <f ca="1">IFERROR(__xludf.DUMMYFUNCTION("VLOOKUP($D675,IMPORTRANGE(""1F5N2lheBqU_ssv2fEg7XSiyl0_Jtf24RQubw3IWp7fc"",""'LC-2 BOM'!C2:AF1000""),AB$1,FALSE)"),"#N/A")</f>
        <v>#N/A</v>
      </c>
      <c r="AF433" s="40" t="str">
        <f ca="1">IFERROR(__xludf.DUMMYFUNCTION("VLOOKUP($D675,IMPORTRANGE(""1F5N2lheBqU_ssv2fEg7XSiyl0_Jtf24RQubw3IWp7fc"",""'LC-2 BOM'!C2:AF1000""),AB$1,FALSE)"),"#N/A")</f>
        <v>#N/A</v>
      </c>
      <c r="AG433" s="40" t="str">
        <f ca="1">IFERROR(__xludf.DUMMYFUNCTION("VLOOKUP($D675,IMPORTRANGE(""1F5N2lheBqU_ssv2fEg7XSiyl0_Jtf24RQubw3IWp7fc"",""'LC-2 BOM'!C2:AF1000""),AB$1,FALSE)"),"#N/A")</f>
        <v>#N/A</v>
      </c>
      <c r="AH433" s="40" t="str">
        <f ca="1">IFERROR(__xludf.DUMMYFUNCTION("VLOOKUP($D675,IMPORTRANGE(""1F5N2lheBqU_ssv2fEg7XSiyl0_Jtf24RQubw3IWp7fc"",""'LC-2 BOM'!C2:AF1000""),AB$1,FALSE)"),"#N/A")</f>
        <v>#N/A</v>
      </c>
      <c r="AI433" s="40" t="str">
        <f ca="1">IFERROR(__xludf.DUMMYFUNCTION("VLOOKUP($D675,IMPORTRANGE(""1F5N2lheBqU_ssv2fEg7XSiyl0_Jtf24RQubw3IWp7fc"",""'LC-2 BOM'!C2:AF1000""),AB$1,FALSE)"),"#N/A")</f>
        <v>#N/A</v>
      </c>
      <c r="AJ433" s="40" t="str">
        <f ca="1">IFERROR(__xludf.DUMMYFUNCTION("VLOOKUP($D675,IMPORTRANGE(""1F5N2lheBqU_ssv2fEg7XSiyl0_Jtf24RQubw3IWp7fc"",""'LC-2 BOM'!C2:AF1000""),AB$1,FALSE)"),"#N/A")</f>
        <v>#N/A</v>
      </c>
      <c r="AK433" s="40" t="str">
        <f ca="1">IFERROR(__xludf.DUMMYFUNCTION("VLOOKUP($D675,IMPORTRANGE(""1F5N2lheBqU_ssv2fEg7XSiyl0_Jtf24RQubw3IWp7fc"",""'LC-2 BOM'!C2:AF1000""),AB$1,FALSE)"),"#N/A")</f>
        <v>#N/A</v>
      </c>
      <c r="AL433" s="40" t="str">
        <f ca="1">IFERROR(__xludf.DUMMYFUNCTION("VLOOKUP($D675,IMPORTRANGE(""1F5N2lheBqU_ssv2fEg7XSiyl0_Jtf24RQubw3IWp7fc"",""'LC-2 BOM'!C2:AF1000""),AB$1,FALSE)"),"#N/A")</f>
        <v>#N/A</v>
      </c>
      <c r="AM433" s="40" t="str">
        <f ca="1">IFERROR(__xludf.DUMMYFUNCTION("VLOOKUP($D675,IMPORTRANGE(""1F5N2lheBqU_ssv2fEg7XSiyl0_Jtf24RQubw3IWp7fc"",""'LC-2 BOM'!C2:AF1000""),AB$1,FALSE)"),"#N/A")</f>
        <v>#N/A</v>
      </c>
      <c r="AN433" s="40" t="str">
        <f ca="1">IFERROR(__xludf.DUMMYFUNCTION("VLOOKUP($D675,IMPORTRANGE(""1F5N2lheBqU_ssv2fEg7XSiyl0_Jtf24RQubw3IWp7fc"",""'LC-2 BOM'!C2:AF1000""),AB$1,FALSE)"),"#N/A")</f>
        <v>#N/A</v>
      </c>
      <c r="AO433" s="40" t="str">
        <f ca="1">IFERROR(__xludf.DUMMYFUNCTION("VLOOKUP($D675,IMPORTRANGE(""1F5N2lheBqU_ssv2fEg7XSiyl0_Jtf24RQubw3IWp7fc"",""'LC-2 BOM'!C2:AF1000""),AB$1,FALSE)"),"#N/A")</f>
        <v>#N/A</v>
      </c>
      <c r="AP433" s="40" t="str">
        <f ca="1">IFERROR(__xludf.DUMMYFUNCTION("VLOOKUP($D675,IMPORTRANGE(""1F5N2lheBqU_ssv2fEg7XSiyl0_Jtf24RQubw3IWp7fc"",""'LC-2 BOM'!C2:AF1000""),AB$1,FALSE)"),"#N/A")</f>
        <v>#N/A</v>
      </c>
      <c r="AQ433" s="40" t="str">
        <f ca="1">IFERROR(__xludf.DUMMYFUNCTION("VLOOKUP($D675,IMPORTRANGE(""1F5N2lheBqU_ssv2fEg7XSiyl0_Jtf24RQubw3IWp7fc"",""'LC-2 BOM'!C2:AF1000""),AB$1,FALSE)"),"#N/A")</f>
        <v>#N/A</v>
      </c>
      <c r="AR433" s="40" t="str">
        <f ca="1">IFERROR(__xludf.DUMMYFUNCTION("VLOOKUP($D675,IMPORTRANGE(""1F5N2lheBqU_ssv2fEg7XSiyl0_Jtf24RQubw3IWp7fc"",""'LC-2 BOM'!C2:AF1000""),AB$1,FALSE)"),"#N/A")</f>
        <v>#N/A</v>
      </c>
      <c r="AS433" s="40" t="str">
        <f ca="1">IFERROR(__xludf.DUMMYFUNCTION("VLOOKUP($D675,IMPORTRANGE(""1F5N2lheBqU_ssv2fEg7XSiyl0_Jtf24RQubw3IWp7fc"",""'LC-2 BOM'!C2:AF1000""),AB$1,FALSE)"),"#N/A")</f>
        <v>#N/A</v>
      </c>
      <c r="AT433" s="40" t="str">
        <f ca="1">IFERROR(__xludf.DUMMYFUNCTION("VLOOKUP($D675,IMPORTRANGE(""1F5N2lheBqU_ssv2fEg7XSiyl0_Jtf24RQubw3IWp7fc"",""'LC-2 BOM'!C2:AF1000""),AB$1,FALSE)"),"#N/A")</f>
        <v>#N/A</v>
      </c>
      <c r="AU433" s="40" t="str">
        <f ca="1">IFERROR(__xludf.DUMMYFUNCTION("VLOOKUP($D675,IMPORTRANGE(""1F5N2lheBqU_ssv2fEg7XSiyl0_Jtf24RQubw3IWp7fc"",""'LC-2 BOM'!C2:AF1000""),AB$1,FALSE)"),"#N/A")</f>
        <v>#N/A</v>
      </c>
      <c r="AV433" s="40" t="str">
        <f ca="1">IFERROR(__xludf.DUMMYFUNCTION("VLOOKUP($D675,IMPORTRANGE(""1F5N2lheBqU_ssv2fEg7XSiyl0_Jtf24RQubw3IWp7fc"",""'LC-2 BOM'!C2:AF1000""),AB$1,FALSE)"),"#N/A")</f>
        <v>#N/A</v>
      </c>
      <c r="AW433" s="40" t="str">
        <f ca="1">IFERROR(__xludf.DUMMYFUNCTION("VLOOKUP($D675,IMPORTRANGE(""1F5N2lheBqU_ssv2fEg7XSiyl0_Jtf24RQubw3IWp7fc"",""'LC-2 BOM'!C2:AF1000""),AB$1,FALSE)"),"#N/A")</f>
        <v>#N/A</v>
      </c>
      <c r="AX433" s="40" t="str">
        <f ca="1">IFERROR(__xludf.DUMMYFUNCTION("VLOOKUP($D675,IMPORTRANGE(""1F5N2lheBqU_ssv2fEg7XSiyl0_Jtf24RQubw3IWp7fc"",""'LC-2 BOM'!C2:AF1000""),AB$1,FALSE)"),"#N/A")</f>
        <v>#N/A</v>
      </c>
      <c r="AY433" s="40" t="str">
        <f ca="1">IFERROR(__xludf.DUMMYFUNCTION("VLOOKUP($D675,IMPORTRANGE(""1F5N2lheBqU_ssv2fEg7XSiyl0_Jtf24RQubw3IWp7fc"",""'LC-2 BOM'!C2:AF1000""),AB$1,FALSE)"),"#N/A")</f>
        <v>#N/A</v>
      </c>
      <c r="AZ433" s="40" t="str">
        <f ca="1">IFERROR(__xludf.DUMMYFUNCTION("VLOOKUP($D675,IMPORTRANGE(""1F5N2lheBqU_ssv2fEg7XSiyl0_Jtf24RQubw3IWp7fc"",""'LC-2 BOM'!C2:AF1000""),AB$1,FALSE)"),"#N/A")</f>
        <v>#N/A</v>
      </c>
      <c r="BA433" s="40" t="str">
        <f ca="1">IFERROR(__xludf.DUMMYFUNCTION("VLOOKUP($D675,IMPORTRANGE(""1F5N2lheBqU_ssv2fEg7XSiyl0_Jtf24RQubw3IWp7fc"",""'LC-2 BOM'!C2:AF1000""),AB$1,FALSE)"),"#N/A")</f>
        <v>#N/A</v>
      </c>
    </row>
    <row r="434" spans="1:53" ht="14.25">
      <c r="A434" s="119" t="str">
        <f>CONCATENATE(VLOOKUP(E434,Systems,2,FALSE),"-",VLOOKUP(F434,Subsystems,2,FALSE),"-",VLOOKUP(G434,Components,2,FALSE),"-",VLOOKUP(R434,Metrics,2,FALSE),"-",B434)</f>
        <v>HVBH-TF-TC-Ts-88</v>
      </c>
      <c r="B434" s="100">
        <v>88</v>
      </c>
      <c r="C434" s="99" t="s">
        <v>1022</v>
      </c>
      <c r="D434" s="119" t="str">
        <f>A434</f>
        <v>HVBH-TF-TC-Ts-88</v>
      </c>
      <c r="E434" s="99" t="s">
        <v>973</v>
      </c>
      <c r="F434" s="99" t="s">
        <v>1023</v>
      </c>
      <c r="G434" s="99" t="s">
        <v>685</v>
      </c>
      <c r="H434" s="99" t="s">
        <v>1024</v>
      </c>
      <c r="I434" s="100" t="str">
        <f>VLOOKUP(L434,InterfaceCards,2,FALSE)</f>
        <v>N6</v>
      </c>
      <c r="J434" s="39" t="str">
        <f>VLOOKUP(I434,'REF - Interface Cards'!$F$2:$G$11,2,FALSE)</f>
        <v>CB9</v>
      </c>
      <c r="K434" s="267">
        <f>VLOOKUP(L434,InterfaceCards,3,FALSE)</f>
        <v>3</v>
      </c>
      <c r="L434" s="99" t="s">
        <v>1025</v>
      </c>
      <c r="M434" s="99">
        <v>0</v>
      </c>
      <c r="N434" s="96" t="s">
        <v>91</v>
      </c>
      <c r="O434" s="99" t="s">
        <v>313</v>
      </c>
      <c r="P434" s="99" t="s">
        <v>313</v>
      </c>
      <c r="Q434" s="99" t="s">
        <v>924</v>
      </c>
      <c r="R434" s="119" t="s">
        <v>352</v>
      </c>
      <c r="S434" s="119" t="s">
        <v>353</v>
      </c>
      <c r="T434" s="205"/>
      <c r="U434" s="205"/>
      <c r="V434" s="205" t="b">
        <v>0</v>
      </c>
      <c r="W434" s="115" t="str">
        <f>CONCATENATE(L434,":",N434)</f>
        <v>TC01:00</v>
      </c>
      <c r="X434" s="40" t="str">
        <f ca="1">IFERROR(__xludf.DUMMYFUNCTION("VLOOKUP($D475,IMPORTRANGE(""1F5N2lheBqU_ssv2fEg7XSiyl0_Jtf24RQubw3IWp7fc"",""'LC-2 BOM'!C2:AF1000""),X$1,FALSE)"),"04C706")</f>
        <v>04C706</v>
      </c>
      <c r="Y434" s="40" t="str">
        <f ca="1">IFERROR(__xludf.DUMMYFUNCTION("VLOOKUP($D678,IMPORTRANGE(""1F5N2lheBqU_ssv2fEg7XSiyl0_Jtf24RQubw3IWp7fc"",""'LC-2 BOM'!C2:AF900""),Y$1,FALSE)"),"#N/A")</f>
        <v>#N/A</v>
      </c>
      <c r="Z434" s="40" t="str">
        <f ca="1">IFERROR(__xludf.DUMMYFUNCTION("VLOOKUP($D678,IMPORTRANGE(""1F5N2lheBqU_ssv2fEg7XSiyl0_Jtf24RQubw3IWp7fc"",""'LC-2 BOM'!C2:AF900""),Y$1,FALSE)"),"#N/A")</f>
        <v>#N/A</v>
      </c>
      <c r="AA434" s="40" t="str">
        <f ca="1">IFERROR(__xludf.DUMMYFUNCTION("VLOOKUP($D678,IMPORTRANGE(""1F5N2lheBqU_ssv2fEg7XSiyl0_Jtf24RQubw3IWp7fc"",""'LC-2 BOM'!C2:AF900""),Y$1,FALSE)"),"#N/A")</f>
        <v>#N/A</v>
      </c>
      <c r="AB434" s="40" t="str">
        <f ca="1">IFERROR(__xludf.DUMMYFUNCTION("VLOOKUP($D678,IMPORTRANGE(""1F5N2lheBqU_ssv2fEg7XSiyl0_Jtf24RQubw3IWp7fc"",""'LC-2 BOM'!C2:AF1000""),AB$1,FALSE)"),"#N/A")</f>
        <v>#N/A</v>
      </c>
      <c r="AC434" s="40" t="str">
        <f ca="1">IFERROR(__xludf.DUMMYFUNCTION("VLOOKUP($D678,IMPORTRANGE(""1F5N2lheBqU_ssv2fEg7XSiyl0_Jtf24RQubw3IWp7fc"",""'LC-2 BOM'!C2:AF1000""),AB$1,FALSE)"),"#N/A")</f>
        <v>#N/A</v>
      </c>
      <c r="AD434" s="40" t="str">
        <f ca="1">IFERROR(__xludf.DUMMYFUNCTION("VLOOKUP($D678,IMPORTRANGE(""1F5N2lheBqU_ssv2fEg7XSiyl0_Jtf24RQubw3IWp7fc"",""'LC-2 BOM'!C2:AF1000""),AB$1,FALSE)"),"#N/A")</f>
        <v>#N/A</v>
      </c>
      <c r="AE434" s="40" t="str">
        <f ca="1">IFERROR(__xludf.DUMMYFUNCTION("VLOOKUP($D678,IMPORTRANGE(""1F5N2lheBqU_ssv2fEg7XSiyl0_Jtf24RQubw3IWp7fc"",""'LC-2 BOM'!C2:AF1000""),AB$1,FALSE)"),"#N/A")</f>
        <v>#N/A</v>
      </c>
      <c r="AF434" s="40" t="str">
        <f ca="1">IFERROR(__xludf.DUMMYFUNCTION("VLOOKUP($D678,IMPORTRANGE(""1F5N2lheBqU_ssv2fEg7XSiyl0_Jtf24RQubw3IWp7fc"",""'LC-2 BOM'!C2:AF1000""),AB$1,FALSE)"),"#N/A")</f>
        <v>#N/A</v>
      </c>
      <c r="AG434" s="40" t="str">
        <f ca="1">IFERROR(__xludf.DUMMYFUNCTION("VLOOKUP($D678,IMPORTRANGE(""1F5N2lheBqU_ssv2fEg7XSiyl0_Jtf24RQubw3IWp7fc"",""'LC-2 BOM'!C2:AF1000""),AB$1,FALSE)"),"#N/A")</f>
        <v>#N/A</v>
      </c>
      <c r="AH434" s="40" t="str">
        <f ca="1">IFERROR(__xludf.DUMMYFUNCTION("VLOOKUP($D678,IMPORTRANGE(""1F5N2lheBqU_ssv2fEg7XSiyl0_Jtf24RQubw3IWp7fc"",""'LC-2 BOM'!C2:AF1000""),AB$1,FALSE)"),"#N/A")</f>
        <v>#N/A</v>
      </c>
      <c r="AI434" s="40" t="str">
        <f ca="1">IFERROR(__xludf.DUMMYFUNCTION("VLOOKUP($D678,IMPORTRANGE(""1F5N2lheBqU_ssv2fEg7XSiyl0_Jtf24RQubw3IWp7fc"",""'LC-2 BOM'!C2:AF1000""),AB$1,FALSE)"),"#N/A")</f>
        <v>#N/A</v>
      </c>
      <c r="AJ434" s="40" t="str">
        <f ca="1">IFERROR(__xludf.DUMMYFUNCTION("VLOOKUP($D678,IMPORTRANGE(""1F5N2lheBqU_ssv2fEg7XSiyl0_Jtf24RQubw3IWp7fc"",""'LC-2 BOM'!C2:AF1000""),AB$1,FALSE)"),"#N/A")</f>
        <v>#N/A</v>
      </c>
      <c r="AK434" s="40" t="str">
        <f ca="1">IFERROR(__xludf.DUMMYFUNCTION("VLOOKUP($D678,IMPORTRANGE(""1F5N2lheBqU_ssv2fEg7XSiyl0_Jtf24RQubw3IWp7fc"",""'LC-2 BOM'!C2:AF1000""),AB$1,FALSE)"),"#N/A")</f>
        <v>#N/A</v>
      </c>
      <c r="AL434" s="40" t="str">
        <f ca="1">IFERROR(__xludf.DUMMYFUNCTION("VLOOKUP($D678,IMPORTRANGE(""1F5N2lheBqU_ssv2fEg7XSiyl0_Jtf24RQubw3IWp7fc"",""'LC-2 BOM'!C2:AF1000""),AB$1,FALSE)"),"#N/A")</f>
        <v>#N/A</v>
      </c>
      <c r="AM434" s="40" t="str">
        <f ca="1">IFERROR(__xludf.DUMMYFUNCTION("VLOOKUP($D678,IMPORTRANGE(""1F5N2lheBqU_ssv2fEg7XSiyl0_Jtf24RQubw3IWp7fc"",""'LC-2 BOM'!C2:AF1000""),AB$1,FALSE)"),"#N/A")</f>
        <v>#N/A</v>
      </c>
      <c r="AN434" s="40" t="str">
        <f ca="1">IFERROR(__xludf.DUMMYFUNCTION("VLOOKUP($D678,IMPORTRANGE(""1F5N2lheBqU_ssv2fEg7XSiyl0_Jtf24RQubw3IWp7fc"",""'LC-2 BOM'!C2:AF1000""),AB$1,FALSE)"),"#N/A")</f>
        <v>#N/A</v>
      </c>
      <c r="AO434" s="40" t="str">
        <f ca="1">IFERROR(__xludf.DUMMYFUNCTION("VLOOKUP($D678,IMPORTRANGE(""1F5N2lheBqU_ssv2fEg7XSiyl0_Jtf24RQubw3IWp7fc"",""'LC-2 BOM'!C2:AF1000""),AB$1,FALSE)"),"#N/A")</f>
        <v>#N/A</v>
      </c>
      <c r="AP434" s="40" t="str">
        <f ca="1">IFERROR(__xludf.DUMMYFUNCTION("VLOOKUP($D678,IMPORTRANGE(""1F5N2lheBqU_ssv2fEg7XSiyl0_Jtf24RQubw3IWp7fc"",""'LC-2 BOM'!C2:AF1000""),AB$1,FALSE)"),"#N/A")</f>
        <v>#N/A</v>
      </c>
      <c r="AQ434" s="40" t="str">
        <f ca="1">IFERROR(__xludf.DUMMYFUNCTION("VLOOKUP($D678,IMPORTRANGE(""1F5N2lheBqU_ssv2fEg7XSiyl0_Jtf24RQubw3IWp7fc"",""'LC-2 BOM'!C2:AF1000""),AB$1,FALSE)"),"#N/A")</f>
        <v>#N/A</v>
      </c>
      <c r="AR434" s="40" t="str">
        <f ca="1">IFERROR(__xludf.DUMMYFUNCTION("VLOOKUP($D678,IMPORTRANGE(""1F5N2lheBqU_ssv2fEg7XSiyl0_Jtf24RQubw3IWp7fc"",""'LC-2 BOM'!C2:AF1000""),AB$1,FALSE)"),"#N/A")</f>
        <v>#N/A</v>
      </c>
      <c r="AS434" s="40" t="str">
        <f ca="1">IFERROR(__xludf.DUMMYFUNCTION("VLOOKUP($D678,IMPORTRANGE(""1F5N2lheBqU_ssv2fEg7XSiyl0_Jtf24RQubw3IWp7fc"",""'LC-2 BOM'!C2:AF1000""),AB$1,FALSE)"),"#N/A")</f>
        <v>#N/A</v>
      </c>
      <c r="AT434" s="40" t="str">
        <f ca="1">IFERROR(__xludf.DUMMYFUNCTION("VLOOKUP($D678,IMPORTRANGE(""1F5N2lheBqU_ssv2fEg7XSiyl0_Jtf24RQubw3IWp7fc"",""'LC-2 BOM'!C2:AF1000""),AB$1,FALSE)"),"#N/A")</f>
        <v>#N/A</v>
      </c>
      <c r="AU434" s="40" t="str">
        <f ca="1">IFERROR(__xludf.DUMMYFUNCTION("VLOOKUP($D678,IMPORTRANGE(""1F5N2lheBqU_ssv2fEg7XSiyl0_Jtf24RQubw3IWp7fc"",""'LC-2 BOM'!C2:AF1000""),AB$1,FALSE)"),"#N/A")</f>
        <v>#N/A</v>
      </c>
      <c r="AV434" s="40" t="str">
        <f ca="1">IFERROR(__xludf.DUMMYFUNCTION("VLOOKUP($D678,IMPORTRANGE(""1F5N2lheBqU_ssv2fEg7XSiyl0_Jtf24RQubw3IWp7fc"",""'LC-2 BOM'!C2:AF1000""),AB$1,FALSE)"),"#N/A")</f>
        <v>#N/A</v>
      </c>
      <c r="AW434" s="40" t="str">
        <f ca="1">IFERROR(__xludf.DUMMYFUNCTION("VLOOKUP($D678,IMPORTRANGE(""1F5N2lheBqU_ssv2fEg7XSiyl0_Jtf24RQubw3IWp7fc"",""'LC-2 BOM'!C2:AF1000""),AB$1,FALSE)"),"#N/A")</f>
        <v>#N/A</v>
      </c>
      <c r="AX434" s="40" t="str">
        <f ca="1">IFERROR(__xludf.DUMMYFUNCTION("VLOOKUP($D678,IMPORTRANGE(""1F5N2lheBqU_ssv2fEg7XSiyl0_Jtf24RQubw3IWp7fc"",""'LC-2 BOM'!C2:AF1000""),AB$1,FALSE)"),"#N/A")</f>
        <v>#N/A</v>
      </c>
      <c r="AY434" s="40" t="str">
        <f ca="1">IFERROR(__xludf.DUMMYFUNCTION("VLOOKUP($D678,IMPORTRANGE(""1F5N2lheBqU_ssv2fEg7XSiyl0_Jtf24RQubw3IWp7fc"",""'LC-2 BOM'!C2:AF1000""),AB$1,FALSE)"),"#N/A")</f>
        <v>#N/A</v>
      </c>
      <c r="AZ434" s="40" t="str">
        <f ca="1">IFERROR(__xludf.DUMMYFUNCTION("VLOOKUP($D678,IMPORTRANGE(""1F5N2lheBqU_ssv2fEg7XSiyl0_Jtf24RQubw3IWp7fc"",""'LC-2 BOM'!C2:AF1000""),AB$1,FALSE)"),"#N/A")</f>
        <v>#N/A</v>
      </c>
      <c r="BA434" s="40" t="str">
        <f ca="1">IFERROR(__xludf.DUMMYFUNCTION("VLOOKUP($D678,IMPORTRANGE(""1F5N2lheBqU_ssv2fEg7XSiyl0_Jtf24RQubw3IWp7fc"",""'LC-2 BOM'!C2:AF1000""),AB$1,FALSE)"),"#N/A")</f>
        <v>#N/A</v>
      </c>
    </row>
    <row r="435" spans="1:53" ht="14.25">
      <c r="A435" s="119" t="str">
        <f>CONCATENATE(VLOOKUP(E435,Systems,2,FALSE),"-",VLOOKUP(F435,Subsystems,2,FALSE),"-",VLOOKUP(G435,Components,2,FALSE),"-",VLOOKUP(R435,Metrics,2,FALSE),"-",B435)</f>
        <v>HVBH-TF-TC-Ts-89</v>
      </c>
      <c r="B435" s="100">
        <v>89</v>
      </c>
      <c r="C435" s="99" t="s">
        <v>1026</v>
      </c>
      <c r="D435" s="119" t="str">
        <f>A435</f>
        <v>HVBH-TF-TC-Ts-89</v>
      </c>
      <c r="E435" s="99" t="s">
        <v>973</v>
      </c>
      <c r="F435" s="99" t="s">
        <v>1023</v>
      </c>
      <c r="G435" s="99" t="s">
        <v>685</v>
      </c>
      <c r="H435" s="99" t="s">
        <v>1024</v>
      </c>
      <c r="I435" s="100" t="str">
        <f>VLOOKUP(L435,InterfaceCards,2,FALSE)</f>
        <v>N6</v>
      </c>
      <c r="J435" s="39" t="str">
        <f>VLOOKUP(I435,'REF - Interface Cards'!$F$2:$G$11,2,FALSE)</f>
        <v>CB9</v>
      </c>
      <c r="K435" s="267">
        <f>VLOOKUP(L435,InterfaceCards,3,FALSE)</f>
        <v>3</v>
      </c>
      <c r="L435" s="99" t="s">
        <v>1025</v>
      </c>
      <c r="M435" s="99">
        <v>1</v>
      </c>
      <c r="N435" s="96" t="s">
        <v>104</v>
      </c>
      <c r="O435" s="99" t="s">
        <v>313</v>
      </c>
      <c r="P435" s="99" t="s">
        <v>313</v>
      </c>
      <c r="Q435" s="99" t="s">
        <v>924</v>
      </c>
      <c r="R435" s="119" t="s">
        <v>352</v>
      </c>
      <c r="S435" s="119" t="s">
        <v>353</v>
      </c>
      <c r="T435" s="100"/>
      <c r="U435" s="205"/>
      <c r="V435" s="205" t="b">
        <v>0</v>
      </c>
      <c r="W435" s="115" t="str">
        <f>CONCATENATE(L435,":",N435)</f>
        <v>TC01:01</v>
      </c>
      <c r="X435" s="40" t="str">
        <f ca="1">IFERROR(__xludf.DUMMYFUNCTION("VLOOKUP($D475,IMPORTRANGE(""1F5N2lheBqU_ssv2fEg7XSiyl0_Jtf24RQubw3IWp7fc"",""'LC-2 BOM'!C2:AF1000""),X$1,FALSE)"),"04C706")</f>
        <v>04C706</v>
      </c>
      <c r="Y435" s="40" t="str">
        <f ca="1">IFERROR(__xludf.DUMMYFUNCTION("VLOOKUP($D679,IMPORTRANGE(""1F5N2lheBqU_ssv2fEg7XSiyl0_Jtf24RQubw3IWp7fc"",""'LC-2 BOM'!C2:AF900""),Y$1,FALSE)"),"#N/A")</f>
        <v>#N/A</v>
      </c>
      <c r="Z435" s="40" t="str">
        <f ca="1">IFERROR(__xludf.DUMMYFUNCTION("VLOOKUP($D679,IMPORTRANGE(""1F5N2lheBqU_ssv2fEg7XSiyl0_Jtf24RQubw3IWp7fc"",""'LC-2 BOM'!C2:AF900""),Y$1,FALSE)"),"#N/A")</f>
        <v>#N/A</v>
      </c>
      <c r="AA435" s="40" t="str">
        <f ca="1">IFERROR(__xludf.DUMMYFUNCTION("VLOOKUP($D679,IMPORTRANGE(""1F5N2lheBqU_ssv2fEg7XSiyl0_Jtf24RQubw3IWp7fc"",""'LC-2 BOM'!C2:AF900""),Y$1,FALSE)"),"#N/A")</f>
        <v>#N/A</v>
      </c>
      <c r="AB435" s="40" t="str">
        <f ca="1">IFERROR(__xludf.DUMMYFUNCTION("VLOOKUP($D679,IMPORTRANGE(""1F5N2lheBqU_ssv2fEg7XSiyl0_Jtf24RQubw3IWp7fc"",""'LC-2 BOM'!C2:AF1000""),AB$1,FALSE)"),"#N/A")</f>
        <v>#N/A</v>
      </c>
      <c r="AC435" s="40" t="str">
        <f ca="1">IFERROR(__xludf.DUMMYFUNCTION("VLOOKUP($D679,IMPORTRANGE(""1F5N2lheBqU_ssv2fEg7XSiyl0_Jtf24RQubw3IWp7fc"",""'LC-2 BOM'!C2:AF1000""),AB$1,FALSE)"),"#N/A")</f>
        <v>#N/A</v>
      </c>
      <c r="AD435" s="40" t="str">
        <f ca="1">IFERROR(__xludf.DUMMYFUNCTION("VLOOKUP($D679,IMPORTRANGE(""1F5N2lheBqU_ssv2fEg7XSiyl0_Jtf24RQubw3IWp7fc"",""'LC-2 BOM'!C2:AF1000""),AB$1,FALSE)"),"#N/A")</f>
        <v>#N/A</v>
      </c>
      <c r="AE435" s="40" t="str">
        <f ca="1">IFERROR(__xludf.DUMMYFUNCTION("VLOOKUP($D679,IMPORTRANGE(""1F5N2lheBqU_ssv2fEg7XSiyl0_Jtf24RQubw3IWp7fc"",""'LC-2 BOM'!C2:AF1000""),AB$1,FALSE)"),"#N/A")</f>
        <v>#N/A</v>
      </c>
      <c r="AF435" s="40" t="str">
        <f ca="1">IFERROR(__xludf.DUMMYFUNCTION("VLOOKUP($D679,IMPORTRANGE(""1F5N2lheBqU_ssv2fEg7XSiyl0_Jtf24RQubw3IWp7fc"",""'LC-2 BOM'!C2:AF1000""),AB$1,FALSE)"),"#N/A")</f>
        <v>#N/A</v>
      </c>
      <c r="AG435" s="40" t="str">
        <f ca="1">IFERROR(__xludf.DUMMYFUNCTION("VLOOKUP($D679,IMPORTRANGE(""1F5N2lheBqU_ssv2fEg7XSiyl0_Jtf24RQubw3IWp7fc"",""'LC-2 BOM'!C2:AF1000""),AB$1,FALSE)"),"#N/A")</f>
        <v>#N/A</v>
      </c>
      <c r="AH435" s="40" t="str">
        <f ca="1">IFERROR(__xludf.DUMMYFUNCTION("VLOOKUP($D679,IMPORTRANGE(""1F5N2lheBqU_ssv2fEg7XSiyl0_Jtf24RQubw3IWp7fc"",""'LC-2 BOM'!C2:AF1000""),AB$1,FALSE)"),"#N/A")</f>
        <v>#N/A</v>
      </c>
      <c r="AI435" s="40" t="str">
        <f ca="1">IFERROR(__xludf.DUMMYFUNCTION("VLOOKUP($D679,IMPORTRANGE(""1F5N2lheBqU_ssv2fEg7XSiyl0_Jtf24RQubw3IWp7fc"",""'LC-2 BOM'!C2:AF1000""),AB$1,FALSE)"),"#N/A")</f>
        <v>#N/A</v>
      </c>
      <c r="AJ435" s="40" t="str">
        <f ca="1">IFERROR(__xludf.DUMMYFUNCTION("VLOOKUP($D679,IMPORTRANGE(""1F5N2lheBqU_ssv2fEg7XSiyl0_Jtf24RQubw3IWp7fc"",""'LC-2 BOM'!C2:AF1000""),AB$1,FALSE)"),"#N/A")</f>
        <v>#N/A</v>
      </c>
      <c r="AK435" s="40" t="str">
        <f ca="1">IFERROR(__xludf.DUMMYFUNCTION("VLOOKUP($D679,IMPORTRANGE(""1F5N2lheBqU_ssv2fEg7XSiyl0_Jtf24RQubw3IWp7fc"",""'LC-2 BOM'!C2:AF1000""),AB$1,FALSE)"),"#N/A")</f>
        <v>#N/A</v>
      </c>
      <c r="AL435" s="40" t="str">
        <f ca="1">IFERROR(__xludf.DUMMYFUNCTION("VLOOKUP($D679,IMPORTRANGE(""1F5N2lheBqU_ssv2fEg7XSiyl0_Jtf24RQubw3IWp7fc"",""'LC-2 BOM'!C2:AF1000""),AB$1,FALSE)"),"#N/A")</f>
        <v>#N/A</v>
      </c>
      <c r="AM435" s="40" t="str">
        <f ca="1">IFERROR(__xludf.DUMMYFUNCTION("VLOOKUP($D679,IMPORTRANGE(""1F5N2lheBqU_ssv2fEg7XSiyl0_Jtf24RQubw3IWp7fc"",""'LC-2 BOM'!C2:AF1000""),AB$1,FALSE)"),"#N/A")</f>
        <v>#N/A</v>
      </c>
      <c r="AN435" s="40" t="str">
        <f ca="1">IFERROR(__xludf.DUMMYFUNCTION("VLOOKUP($D679,IMPORTRANGE(""1F5N2lheBqU_ssv2fEg7XSiyl0_Jtf24RQubw3IWp7fc"",""'LC-2 BOM'!C2:AF1000""),AB$1,FALSE)"),"#N/A")</f>
        <v>#N/A</v>
      </c>
      <c r="AO435" s="40" t="str">
        <f ca="1">IFERROR(__xludf.DUMMYFUNCTION("VLOOKUP($D679,IMPORTRANGE(""1F5N2lheBqU_ssv2fEg7XSiyl0_Jtf24RQubw3IWp7fc"",""'LC-2 BOM'!C2:AF1000""),AB$1,FALSE)"),"#N/A")</f>
        <v>#N/A</v>
      </c>
      <c r="AP435" s="40" t="str">
        <f ca="1">IFERROR(__xludf.DUMMYFUNCTION("VLOOKUP($D679,IMPORTRANGE(""1F5N2lheBqU_ssv2fEg7XSiyl0_Jtf24RQubw3IWp7fc"",""'LC-2 BOM'!C2:AF1000""),AB$1,FALSE)"),"#N/A")</f>
        <v>#N/A</v>
      </c>
      <c r="AQ435" s="40" t="str">
        <f ca="1">IFERROR(__xludf.DUMMYFUNCTION("VLOOKUP($D679,IMPORTRANGE(""1F5N2lheBqU_ssv2fEg7XSiyl0_Jtf24RQubw3IWp7fc"",""'LC-2 BOM'!C2:AF1000""),AB$1,FALSE)"),"#N/A")</f>
        <v>#N/A</v>
      </c>
      <c r="AR435" s="40" t="str">
        <f ca="1">IFERROR(__xludf.DUMMYFUNCTION("VLOOKUP($D679,IMPORTRANGE(""1F5N2lheBqU_ssv2fEg7XSiyl0_Jtf24RQubw3IWp7fc"",""'LC-2 BOM'!C2:AF1000""),AB$1,FALSE)"),"#N/A")</f>
        <v>#N/A</v>
      </c>
      <c r="AS435" s="40" t="str">
        <f ca="1">IFERROR(__xludf.DUMMYFUNCTION("VLOOKUP($D679,IMPORTRANGE(""1F5N2lheBqU_ssv2fEg7XSiyl0_Jtf24RQubw3IWp7fc"",""'LC-2 BOM'!C2:AF1000""),AB$1,FALSE)"),"#N/A")</f>
        <v>#N/A</v>
      </c>
      <c r="AT435" s="40" t="str">
        <f ca="1">IFERROR(__xludf.DUMMYFUNCTION("VLOOKUP($D679,IMPORTRANGE(""1F5N2lheBqU_ssv2fEg7XSiyl0_Jtf24RQubw3IWp7fc"",""'LC-2 BOM'!C2:AF1000""),AB$1,FALSE)"),"#N/A")</f>
        <v>#N/A</v>
      </c>
      <c r="AU435" s="40" t="str">
        <f ca="1">IFERROR(__xludf.DUMMYFUNCTION("VLOOKUP($D679,IMPORTRANGE(""1F5N2lheBqU_ssv2fEg7XSiyl0_Jtf24RQubw3IWp7fc"",""'LC-2 BOM'!C2:AF1000""),AB$1,FALSE)"),"#N/A")</f>
        <v>#N/A</v>
      </c>
      <c r="AV435" s="40" t="str">
        <f ca="1">IFERROR(__xludf.DUMMYFUNCTION("VLOOKUP($D679,IMPORTRANGE(""1F5N2lheBqU_ssv2fEg7XSiyl0_Jtf24RQubw3IWp7fc"",""'LC-2 BOM'!C2:AF1000""),AB$1,FALSE)"),"#N/A")</f>
        <v>#N/A</v>
      </c>
      <c r="AW435" s="40" t="str">
        <f ca="1">IFERROR(__xludf.DUMMYFUNCTION("VLOOKUP($D679,IMPORTRANGE(""1F5N2lheBqU_ssv2fEg7XSiyl0_Jtf24RQubw3IWp7fc"",""'LC-2 BOM'!C2:AF1000""),AB$1,FALSE)"),"#N/A")</f>
        <v>#N/A</v>
      </c>
      <c r="AX435" s="40" t="str">
        <f ca="1">IFERROR(__xludf.DUMMYFUNCTION("VLOOKUP($D679,IMPORTRANGE(""1F5N2lheBqU_ssv2fEg7XSiyl0_Jtf24RQubw3IWp7fc"",""'LC-2 BOM'!C2:AF1000""),AB$1,FALSE)"),"#N/A")</f>
        <v>#N/A</v>
      </c>
      <c r="AY435" s="40" t="str">
        <f ca="1">IFERROR(__xludf.DUMMYFUNCTION("VLOOKUP($D679,IMPORTRANGE(""1F5N2lheBqU_ssv2fEg7XSiyl0_Jtf24RQubw3IWp7fc"",""'LC-2 BOM'!C2:AF1000""),AB$1,FALSE)"),"#N/A")</f>
        <v>#N/A</v>
      </c>
      <c r="AZ435" s="40" t="str">
        <f ca="1">IFERROR(__xludf.DUMMYFUNCTION("VLOOKUP($D679,IMPORTRANGE(""1F5N2lheBqU_ssv2fEg7XSiyl0_Jtf24RQubw3IWp7fc"",""'LC-2 BOM'!C2:AF1000""),AB$1,FALSE)"),"#N/A")</f>
        <v>#N/A</v>
      </c>
      <c r="BA435" s="40" t="str">
        <f ca="1">IFERROR(__xludf.DUMMYFUNCTION("VLOOKUP($D679,IMPORTRANGE(""1F5N2lheBqU_ssv2fEg7XSiyl0_Jtf24RQubw3IWp7fc"",""'LC-2 BOM'!C2:AF1000""),AB$1,FALSE)"),"#N/A")</f>
        <v>#N/A</v>
      </c>
    </row>
    <row r="436" spans="1:53" ht="14.25">
      <c r="A436" s="119" t="str">
        <f>CONCATENATE(VLOOKUP(E436,Systems,2,FALSE),"-",VLOOKUP(F436,Subsystems,2,FALSE),"-",VLOOKUP(G436,Components,2,FALSE),"-",VLOOKUP(R436,Metrics,2,FALSE),"-",B436)</f>
        <v>HVBH-TF-TC-Ts-90</v>
      </c>
      <c r="B436" s="100">
        <v>90</v>
      </c>
      <c r="C436" s="99" t="s">
        <v>1027</v>
      </c>
      <c r="D436" s="119" t="str">
        <f>A436</f>
        <v>HVBH-TF-TC-Ts-90</v>
      </c>
      <c r="E436" s="99" t="s">
        <v>973</v>
      </c>
      <c r="F436" s="99" t="s">
        <v>1023</v>
      </c>
      <c r="G436" s="99" t="s">
        <v>685</v>
      </c>
      <c r="H436" s="99" t="s">
        <v>1024</v>
      </c>
      <c r="I436" s="100" t="str">
        <f>VLOOKUP(L436,InterfaceCards,2,FALSE)</f>
        <v>N6</v>
      </c>
      <c r="J436" s="39" t="str">
        <f>VLOOKUP(I436,'REF - Interface Cards'!$F$2:$G$11,2,FALSE)</f>
        <v>CB9</v>
      </c>
      <c r="K436" s="267">
        <f>VLOOKUP(L436,InterfaceCards,3,FALSE)</f>
        <v>3</v>
      </c>
      <c r="L436" s="127" t="s">
        <v>1025</v>
      </c>
      <c r="M436" s="99">
        <v>2</v>
      </c>
      <c r="N436" s="96" t="s">
        <v>108</v>
      </c>
      <c r="O436" s="127" t="s">
        <v>313</v>
      </c>
      <c r="P436" s="99" t="s">
        <v>313</v>
      </c>
      <c r="Q436" s="99" t="s">
        <v>924</v>
      </c>
      <c r="R436" s="119" t="s">
        <v>352</v>
      </c>
      <c r="S436" s="119" t="s">
        <v>353</v>
      </c>
      <c r="T436" s="100"/>
      <c r="U436" s="205"/>
      <c r="V436" s="205" t="b">
        <v>0</v>
      </c>
      <c r="W436" s="115" t="str">
        <f>CONCATENATE(L436,":",N436)</f>
        <v>TC01:02</v>
      </c>
      <c r="X436" s="40" t="str">
        <f ca="1">IFERROR(__xludf.DUMMYFUNCTION("VLOOKUP($D475,IMPORTRANGE(""1F5N2lheBqU_ssv2fEg7XSiyl0_Jtf24RQubw3IWp7fc"",""'LC-2 BOM'!C2:AF1000""),X$1,FALSE)"),"04C706")</f>
        <v>04C706</v>
      </c>
      <c r="Y436" s="40" t="str">
        <f ca="1">IFERROR(__xludf.DUMMYFUNCTION("VLOOKUP($D680,IMPORTRANGE(""1F5N2lheBqU_ssv2fEg7XSiyl0_Jtf24RQubw3IWp7fc"",""'LC-2 BOM'!C2:AF900""),Y$1,FALSE)"),"#N/A")</f>
        <v>#N/A</v>
      </c>
      <c r="Z436" s="40" t="str">
        <f ca="1">IFERROR(__xludf.DUMMYFUNCTION("VLOOKUP($D680,IMPORTRANGE(""1F5N2lheBqU_ssv2fEg7XSiyl0_Jtf24RQubw3IWp7fc"",""'LC-2 BOM'!C2:AF900""),Y$1,FALSE)"),"#N/A")</f>
        <v>#N/A</v>
      </c>
      <c r="AA436" s="40" t="str">
        <f ca="1">IFERROR(__xludf.DUMMYFUNCTION("VLOOKUP($D680,IMPORTRANGE(""1F5N2lheBqU_ssv2fEg7XSiyl0_Jtf24RQubw3IWp7fc"",""'LC-2 BOM'!C2:AF900""),Y$1,FALSE)"),"#N/A")</f>
        <v>#N/A</v>
      </c>
      <c r="AB436" s="40" t="str">
        <f ca="1">IFERROR(__xludf.DUMMYFUNCTION("VLOOKUP($D680,IMPORTRANGE(""1F5N2lheBqU_ssv2fEg7XSiyl0_Jtf24RQubw3IWp7fc"",""'LC-2 BOM'!C2:AF1000""),AB$1,FALSE)"),"#N/A")</f>
        <v>#N/A</v>
      </c>
      <c r="AC436" s="40" t="str">
        <f ca="1">IFERROR(__xludf.DUMMYFUNCTION("VLOOKUP($D680,IMPORTRANGE(""1F5N2lheBqU_ssv2fEg7XSiyl0_Jtf24RQubw3IWp7fc"",""'LC-2 BOM'!C2:AF1000""),AB$1,FALSE)"),"#N/A")</f>
        <v>#N/A</v>
      </c>
      <c r="AD436" s="40" t="str">
        <f ca="1">IFERROR(__xludf.DUMMYFUNCTION("VLOOKUP($D680,IMPORTRANGE(""1F5N2lheBqU_ssv2fEg7XSiyl0_Jtf24RQubw3IWp7fc"",""'LC-2 BOM'!C2:AF1000""),AB$1,FALSE)"),"#N/A")</f>
        <v>#N/A</v>
      </c>
      <c r="AE436" s="40" t="str">
        <f ca="1">IFERROR(__xludf.DUMMYFUNCTION("VLOOKUP($D680,IMPORTRANGE(""1F5N2lheBqU_ssv2fEg7XSiyl0_Jtf24RQubw3IWp7fc"",""'LC-2 BOM'!C2:AF1000""),AB$1,FALSE)"),"#N/A")</f>
        <v>#N/A</v>
      </c>
      <c r="AF436" s="40" t="str">
        <f ca="1">IFERROR(__xludf.DUMMYFUNCTION("VLOOKUP($D680,IMPORTRANGE(""1F5N2lheBqU_ssv2fEg7XSiyl0_Jtf24RQubw3IWp7fc"",""'LC-2 BOM'!C2:AF1000""),AB$1,FALSE)"),"#N/A")</f>
        <v>#N/A</v>
      </c>
      <c r="AG436" s="40" t="str">
        <f ca="1">IFERROR(__xludf.DUMMYFUNCTION("VLOOKUP($D680,IMPORTRANGE(""1F5N2lheBqU_ssv2fEg7XSiyl0_Jtf24RQubw3IWp7fc"",""'LC-2 BOM'!C2:AF1000""),AB$1,FALSE)"),"#N/A")</f>
        <v>#N/A</v>
      </c>
      <c r="AH436" s="40" t="str">
        <f ca="1">IFERROR(__xludf.DUMMYFUNCTION("VLOOKUP($D680,IMPORTRANGE(""1F5N2lheBqU_ssv2fEg7XSiyl0_Jtf24RQubw3IWp7fc"",""'LC-2 BOM'!C2:AF1000""),AB$1,FALSE)"),"#N/A")</f>
        <v>#N/A</v>
      </c>
      <c r="AI436" s="40" t="str">
        <f ca="1">IFERROR(__xludf.DUMMYFUNCTION("VLOOKUP($D680,IMPORTRANGE(""1F5N2lheBqU_ssv2fEg7XSiyl0_Jtf24RQubw3IWp7fc"",""'LC-2 BOM'!C2:AF1000""),AB$1,FALSE)"),"#N/A")</f>
        <v>#N/A</v>
      </c>
      <c r="AJ436" s="40" t="str">
        <f ca="1">IFERROR(__xludf.DUMMYFUNCTION("VLOOKUP($D680,IMPORTRANGE(""1F5N2lheBqU_ssv2fEg7XSiyl0_Jtf24RQubw3IWp7fc"",""'LC-2 BOM'!C2:AF1000""),AB$1,FALSE)"),"#N/A")</f>
        <v>#N/A</v>
      </c>
      <c r="AK436" s="40" t="str">
        <f ca="1">IFERROR(__xludf.DUMMYFUNCTION("VLOOKUP($D680,IMPORTRANGE(""1F5N2lheBqU_ssv2fEg7XSiyl0_Jtf24RQubw3IWp7fc"",""'LC-2 BOM'!C2:AF1000""),AB$1,FALSE)"),"#N/A")</f>
        <v>#N/A</v>
      </c>
      <c r="AL436" s="40" t="str">
        <f ca="1">IFERROR(__xludf.DUMMYFUNCTION("VLOOKUP($D680,IMPORTRANGE(""1F5N2lheBqU_ssv2fEg7XSiyl0_Jtf24RQubw3IWp7fc"",""'LC-2 BOM'!C2:AF1000""),AB$1,FALSE)"),"#N/A")</f>
        <v>#N/A</v>
      </c>
      <c r="AM436" s="40" t="str">
        <f ca="1">IFERROR(__xludf.DUMMYFUNCTION("VLOOKUP($D680,IMPORTRANGE(""1F5N2lheBqU_ssv2fEg7XSiyl0_Jtf24RQubw3IWp7fc"",""'LC-2 BOM'!C2:AF1000""),AB$1,FALSE)"),"#N/A")</f>
        <v>#N/A</v>
      </c>
      <c r="AN436" s="40" t="str">
        <f ca="1">IFERROR(__xludf.DUMMYFUNCTION("VLOOKUP($D680,IMPORTRANGE(""1F5N2lheBqU_ssv2fEg7XSiyl0_Jtf24RQubw3IWp7fc"",""'LC-2 BOM'!C2:AF1000""),AB$1,FALSE)"),"#N/A")</f>
        <v>#N/A</v>
      </c>
      <c r="AO436" s="40" t="str">
        <f ca="1">IFERROR(__xludf.DUMMYFUNCTION("VLOOKUP($D680,IMPORTRANGE(""1F5N2lheBqU_ssv2fEg7XSiyl0_Jtf24RQubw3IWp7fc"",""'LC-2 BOM'!C2:AF1000""),AB$1,FALSE)"),"#N/A")</f>
        <v>#N/A</v>
      </c>
      <c r="AP436" s="40" t="str">
        <f ca="1">IFERROR(__xludf.DUMMYFUNCTION("VLOOKUP($D680,IMPORTRANGE(""1F5N2lheBqU_ssv2fEg7XSiyl0_Jtf24RQubw3IWp7fc"",""'LC-2 BOM'!C2:AF1000""),AB$1,FALSE)"),"#N/A")</f>
        <v>#N/A</v>
      </c>
      <c r="AQ436" s="40" t="str">
        <f ca="1">IFERROR(__xludf.DUMMYFUNCTION("VLOOKUP($D680,IMPORTRANGE(""1F5N2lheBqU_ssv2fEg7XSiyl0_Jtf24RQubw3IWp7fc"",""'LC-2 BOM'!C2:AF1000""),AB$1,FALSE)"),"#N/A")</f>
        <v>#N/A</v>
      </c>
      <c r="AR436" s="40" t="str">
        <f ca="1">IFERROR(__xludf.DUMMYFUNCTION("VLOOKUP($D680,IMPORTRANGE(""1F5N2lheBqU_ssv2fEg7XSiyl0_Jtf24RQubw3IWp7fc"",""'LC-2 BOM'!C2:AF1000""),AB$1,FALSE)"),"#N/A")</f>
        <v>#N/A</v>
      </c>
      <c r="AS436" s="40" t="str">
        <f ca="1">IFERROR(__xludf.DUMMYFUNCTION("VLOOKUP($D680,IMPORTRANGE(""1F5N2lheBqU_ssv2fEg7XSiyl0_Jtf24RQubw3IWp7fc"",""'LC-2 BOM'!C2:AF1000""),AB$1,FALSE)"),"#N/A")</f>
        <v>#N/A</v>
      </c>
      <c r="AT436" s="40" t="str">
        <f ca="1">IFERROR(__xludf.DUMMYFUNCTION("VLOOKUP($D680,IMPORTRANGE(""1F5N2lheBqU_ssv2fEg7XSiyl0_Jtf24RQubw3IWp7fc"",""'LC-2 BOM'!C2:AF1000""),AB$1,FALSE)"),"#N/A")</f>
        <v>#N/A</v>
      </c>
      <c r="AU436" s="40" t="str">
        <f ca="1">IFERROR(__xludf.DUMMYFUNCTION("VLOOKUP($D680,IMPORTRANGE(""1F5N2lheBqU_ssv2fEg7XSiyl0_Jtf24RQubw3IWp7fc"",""'LC-2 BOM'!C2:AF1000""),AB$1,FALSE)"),"#N/A")</f>
        <v>#N/A</v>
      </c>
      <c r="AV436" s="40" t="str">
        <f ca="1">IFERROR(__xludf.DUMMYFUNCTION("VLOOKUP($D680,IMPORTRANGE(""1F5N2lheBqU_ssv2fEg7XSiyl0_Jtf24RQubw3IWp7fc"",""'LC-2 BOM'!C2:AF1000""),AB$1,FALSE)"),"#N/A")</f>
        <v>#N/A</v>
      </c>
      <c r="AW436" s="40" t="str">
        <f ca="1">IFERROR(__xludf.DUMMYFUNCTION("VLOOKUP($D680,IMPORTRANGE(""1F5N2lheBqU_ssv2fEg7XSiyl0_Jtf24RQubw3IWp7fc"",""'LC-2 BOM'!C2:AF1000""),AB$1,FALSE)"),"#N/A")</f>
        <v>#N/A</v>
      </c>
      <c r="AX436" s="40" t="str">
        <f ca="1">IFERROR(__xludf.DUMMYFUNCTION("VLOOKUP($D680,IMPORTRANGE(""1F5N2lheBqU_ssv2fEg7XSiyl0_Jtf24RQubw3IWp7fc"",""'LC-2 BOM'!C2:AF1000""),AB$1,FALSE)"),"#N/A")</f>
        <v>#N/A</v>
      </c>
      <c r="AY436" s="40" t="str">
        <f ca="1">IFERROR(__xludf.DUMMYFUNCTION("VLOOKUP($D680,IMPORTRANGE(""1F5N2lheBqU_ssv2fEg7XSiyl0_Jtf24RQubw3IWp7fc"",""'LC-2 BOM'!C2:AF1000""),AB$1,FALSE)"),"#N/A")</f>
        <v>#N/A</v>
      </c>
      <c r="AZ436" s="40" t="str">
        <f ca="1">IFERROR(__xludf.DUMMYFUNCTION("VLOOKUP($D680,IMPORTRANGE(""1F5N2lheBqU_ssv2fEg7XSiyl0_Jtf24RQubw3IWp7fc"",""'LC-2 BOM'!C2:AF1000""),AB$1,FALSE)"),"#N/A")</f>
        <v>#N/A</v>
      </c>
      <c r="BA436" s="40" t="str">
        <f ca="1">IFERROR(__xludf.DUMMYFUNCTION("VLOOKUP($D680,IMPORTRANGE(""1F5N2lheBqU_ssv2fEg7XSiyl0_Jtf24RQubw3IWp7fc"",""'LC-2 BOM'!C2:AF1000""),AB$1,FALSE)"),"#N/A")</f>
        <v>#N/A</v>
      </c>
    </row>
    <row r="437" spans="1:53" ht="14.25">
      <c r="A437" s="119" t="str">
        <f>CONCATENATE(VLOOKUP(E437,Systems,2,FALSE),"-",VLOOKUP(F437,Subsystems,2,FALSE),"-",VLOOKUP(G437,Components,2,FALSE),"-",VLOOKUP(R437,Metrics,2,FALSE),"-",B437)</f>
        <v>HVBH-TF-TC-Ts-91</v>
      </c>
      <c r="B437" s="100">
        <v>91</v>
      </c>
      <c r="C437" s="99" t="s">
        <v>1028</v>
      </c>
      <c r="D437" s="119" t="str">
        <f>A437</f>
        <v>HVBH-TF-TC-Ts-91</v>
      </c>
      <c r="E437" s="99" t="s">
        <v>973</v>
      </c>
      <c r="F437" s="99" t="s">
        <v>1023</v>
      </c>
      <c r="G437" s="99" t="s">
        <v>685</v>
      </c>
      <c r="H437" s="99" t="s">
        <v>1024</v>
      </c>
      <c r="I437" s="100" t="str">
        <f>VLOOKUP(L437,InterfaceCards,2,FALSE)</f>
        <v>N6</v>
      </c>
      <c r="J437" s="39" t="str">
        <f>VLOOKUP(I437,'REF - Interface Cards'!$F$2:$G$11,2,FALSE)</f>
        <v>CB9</v>
      </c>
      <c r="K437" s="267">
        <f>VLOOKUP(L437,InterfaceCards,3,FALSE)</f>
        <v>3</v>
      </c>
      <c r="L437" s="127" t="s">
        <v>1025</v>
      </c>
      <c r="M437" s="99">
        <v>3</v>
      </c>
      <c r="N437" s="96" t="s">
        <v>113</v>
      </c>
      <c r="O437" s="127" t="s">
        <v>313</v>
      </c>
      <c r="P437" s="99" t="s">
        <v>313</v>
      </c>
      <c r="Q437" s="99" t="s">
        <v>924</v>
      </c>
      <c r="R437" s="119" t="s">
        <v>352</v>
      </c>
      <c r="S437" s="119" t="s">
        <v>353</v>
      </c>
      <c r="T437" s="100"/>
      <c r="U437" s="205"/>
      <c r="V437" s="205" t="b">
        <v>0</v>
      </c>
      <c r="W437" s="115" t="str">
        <f>CONCATENATE(L437,":",N437)</f>
        <v>TC01:03</v>
      </c>
      <c r="X437" s="40" t="str">
        <f ca="1">IFERROR(__xludf.DUMMYFUNCTION("VLOOKUP($D475,IMPORTRANGE(""1F5N2lheBqU_ssv2fEg7XSiyl0_Jtf24RQubw3IWp7fc"",""'LC-2 BOM'!C2:AF1000""),X$1,FALSE)"),"04C706")</f>
        <v>04C706</v>
      </c>
      <c r="Y437" s="40" t="str">
        <f ca="1">IFERROR(__xludf.DUMMYFUNCTION("VLOOKUP($D681,IMPORTRANGE(""1F5N2lheBqU_ssv2fEg7XSiyl0_Jtf24RQubw3IWp7fc"",""'LC-2 BOM'!C2:AF900""),Y$1,FALSE)"),"#N/A")</f>
        <v>#N/A</v>
      </c>
      <c r="Z437" s="40" t="str">
        <f ca="1">IFERROR(__xludf.DUMMYFUNCTION("VLOOKUP($D681,IMPORTRANGE(""1F5N2lheBqU_ssv2fEg7XSiyl0_Jtf24RQubw3IWp7fc"",""'LC-2 BOM'!C2:AF900""),Y$1,FALSE)"),"#N/A")</f>
        <v>#N/A</v>
      </c>
      <c r="AA437" s="40" t="str">
        <f ca="1">IFERROR(__xludf.DUMMYFUNCTION("VLOOKUP($D681,IMPORTRANGE(""1F5N2lheBqU_ssv2fEg7XSiyl0_Jtf24RQubw3IWp7fc"",""'LC-2 BOM'!C2:AF900""),Y$1,FALSE)"),"#N/A")</f>
        <v>#N/A</v>
      </c>
      <c r="AB437" s="40" t="str">
        <f ca="1">IFERROR(__xludf.DUMMYFUNCTION("VLOOKUP($D681,IMPORTRANGE(""1F5N2lheBqU_ssv2fEg7XSiyl0_Jtf24RQubw3IWp7fc"",""'LC-2 BOM'!C2:AF1000""),AB$1,FALSE)"),"#N/A")</f>
        <v>#N/A</v>
      </c>
      <c r="AC437" s="40" t="str">
        <f ca="1">IFERROR(__xludf.DUMMYFUNCTION("VLOOKUP($D681,IMPORTRANGE(""1F5N2lheBqU_ssv2fEg7XSiyl0_Jtf24RQubw3IWp7fc"",""'LC-2 BOM'!C2:AF1000""),AB$1,FALSE)"),"#N/A")</f>
        <v>#N/A</v>
      </c>
      <c r="AD437" s="40" t="str">
        <f ca="1">IFERROR(__xludf.DUMMYFUNCTION("VLOOKUP($D681,IMPORTRANGE(""1F5N2lheBqU_ssv2fEg7XSiyl0_Jtf24RQubw3IWp7fc"",""'LC-2 BOM'!C2:AF1000""),AB$1,FALSE)"),"#N/A")</f>
        <v>#N/A</v>
      </c>
      <c r="AE437" s="40" t="str">
        <f ca="1">IFERROR(__xludf.DUMMYFUNCTION("VLOOKUP($D681,IMPORTRANGE(""1F5N2lheBqU_ssv2fEg7XSiyl0_Jtf24RQubw3IWp7fc"",""'LC-2 BOM'!C2:AF1000""),AB$1,FALSE)"),"#N/A")</f>
        <v>#N/A</v>
      </c>
      <c r="AF437" s="40" t="str">
        <f ca="1">IFERROR(__xludf.DUMMYFUNCTION("VLOOKUP($D681,IMPORTRANGE(""1F5N2lheBqU_ssv2fEg7XSiyl0_Jtf24RQubw3IWp7fc"",""'LC-2 BOM'!C2:AF1000""),AB$1,FALSE)"),"#N/A")</f>
        <v>#N/A</v>
      </c>
      <c r="AG437" s="40" t="str">
        <f ca="1">IFERROR(__xludf.DUMMYFUNCTION("VLOOKUP($D681,IMPORTRANGE(""1F5N2lheBqU_ssv2fEg7XSiyl0_Jtf24RQubw3IWp7fc"",""'LC-2 BOM'!C2:AF1000""),AB$1,FALSE)"),"#N/A")</f>
        <v>#N/A</v>
      </c>
      <c r="AH437" s="40" t="str">
        <f ca="1">IFERROR(__xludf.DUMMYFUNCTION("VLOOKUP($D681,IMPORTRANGE(""1F5N2lheBqU_ssv2fEg7XSiyl0_Jtf24RQubw3IWp7fc"",""'LC-2 BOM'!C2:AF1000""),AB$1,FALSE)"),"#N/A")</f>
        <v>#N/A</v>
      </c>
      <c r="AI437" s="40" t="str">
        <f ca="1">IFERROR(__xludf.DUMMYFUNCTION("VLOOKUP($D681,IMPORTRANGE(""1F5N2lheBqU_ssv2fEg7XSiyl0_Jtf24RQubw3IWp7fc"",""'LC-2 BOM'!C2:AF1000""),AB$1,FALSE)"),"#N/A")</f>
        <v>#N/A</v>
      </c>
      <c r="AJ437" s="40" t="str">
        <f ca="1">IFERROR(__xludf.DUMMYFUNCTION("VLOOKUP($D681,IMPORTRANGE(""1F5N2lheBqU_ssv2fEg7XSiyl0_Jtf24RQubw3IWp7fc"",""'LC-2 BOM'!C2:AF1000""),AB$1,FALSE)"),"#N/A")</f>
        <v>#N/A</v>
      </c>
      <c r="AK437" s="40" t="str">
        <f ca="1">IFERROR(__xludf.DUMMYFUNCTION("VLOOKUP($D681,IMPORTRANGE(""1F5N2lheBqU_ssv2fEg7XSiyl0_Jtf24RQubw3IWp7fc"",""'LC-2 BOM'!C2:AF1000""),AB$1,FALSE)"),"#N/A")</f>
        <v>#N/A</v>
      </c>
      <c r="AL437" s="40" t="str">
        <f ca="1">IFERROR(__xludf.DUMMYFUNCTION("VLOOKUP($D681,IMPORTRANGE(""1F5N2lheBqU_ssv2fEg7XSiyl0_Jtf24RQubw3IWp7fc"",""'LC-2 BOM'!C2:AF1000""),AB$1,FALSE)"),"#N/A")</f>
        <v>#N/A</v>
      </c>
      <c r="AM437" s="40" t="str">
        <f ca="1">IFERROR(__xludf.DUMMYFUNCTION("VLOOKUP($D681,IMPORTRANGE(""1F5N2lheBqU_ssv2fEg7XSiyl0_Jtf24RQubw3IWp7fc"",""'LC-2 BOM'!C2:AF1000""),AB$1,FALSE)"),"#N/A")</f>
        <v>#N/A</v>
      </c>
      <c r="AN437" s="40" t="str">
        <f ca="1">IFERROR(__xludf.DUMMYFUNCTION("VLOOKUP($D681,IMPORTRANGE(""1F5N2lheBqU_ssv2fEg7XSiyl0_Jtf24RQubw3IWp7fc"",""'LC-2 BOM'!C2:AF1000""),AB$1,FALSE)"),"#N/A")</f>
        <v>#N/A</v>
      </c>
      <c r="AO437" s="40" t="str">
        <f ca="1">IFERROR(__xludf.DUMMYFUNCTION("VLOOKUP($D681,IMPORTRANGE(""1F5N2lheBqU_ssv2fEg7XSiyl0_Jtf24RQubw3IWp7fc"",""'LC-2 BOM'!C2:AF1000""),AB$1,FALSE)"),"#N/A")</f>
        <v>#N/A</v>
      </c>
      <c r="AP437" s="40" t="str">
        <f ca="1">IFERROR(__xludf.DUMMYFUNCTION("VLOOKUP($D681,IMPORTRANGE(""1F5N2lheBqU_ssv2fEg7XSiyl0_Jtf24RQubw3IWp7fc"",""'LC-2 BOM'!C2:AF1000""),AB$1,FALSE)"),"#N/A")</f>
        <v>#N/A</v>
      </c>
      <c r="AQ437" s="40" t="str">
        <f ca="1">IFERROR(__xludf.DUMMYFUNCTION("VLOOKUP($D681,IMPORTRANGE(""1F5N2lheBqU_ssv2fEg7XSiyl0_Jtf24RQubw3IWp7fc"",""'LC-2 BOM'!C2:AF1000""),AB$1,FALSE)"),"#N/A")</f>
        <v>#N/A</v>
      </c>
      <c r="AR437" s="40" t="str">
        <f ca="1">IFERROR(__xludf.DUMMYFUNCTION("VLOOKUP($D681,IMPORTRANGE(""1F5N2lheBqU_ssv2fEg7XSiyl0_Jtf24RQubw3IWp7fc"",""'LC-2 BOM'!C2:AF1000""),AB$1,FALSE)"),"#N/A")</f>
        <v>#N/A</v>
      </c>
      <c r="AS437" s="40" t="str">
        <f ca="1">IFERROR(__xludf.DUMMYFUNCTION("VLOOKUP($D681,IMPORTRANGE(""1F5N2lheBqU_ssv2fEg7XSiyl0_Jtf24RQubw3IWp7fc"",""'LC-2 BOM'!C2:AF1000""),AB$1,FALSE)"),"#N/A")</f>
        <v>#N/A</v>
      </c>
      <c r="AT437" s="40" t="str">
        <f ca="1">IFERROR(__xludf.DUMMYFUNCTION("VLOOKUP($D681,IMPORTRANGE(""1F5N2lheBqU_ssv2fEg7XSiyl0_Jtf24RQubw3IWp7fc"",""'LC-2 BOM'!C2:AF1000""),AB$1,FALSE)"),"#N/A")</f>
        <v>#N/A</v>
      </c>
      <c r="AU437" s="40" t="str">
        <f ca="1">IFERROR(__xludf.DUMMYFUNCTION("VLOOKUP($D681,IMPORTRANGE(""1F5N2lheBqU_ssv2fEg7XSiyl0_Jtf24RQubw3IWp7fc"",""'LC-2 BOM'!C2:AF1000""),AB$1,FALSE)"),"#N/A")</f>
        <v>#N/A</v>
      </c>
      <c r="AV437" s="40" t="str">
        <f ca="1">IFERROR(__xludf.DUMMYFUNCTION("VLOOKUP($D681,IMPORTRANGE(""1F5N2lheBqU_ssv2fEg7XSiyl0_Jtf24RQubw3IWp7fc"",""'LC-2 BOM'!C2:AF1000""),AB$1,FALSE)"),"#N/A")</f>
        <v>#N/A</v>
      </c>
      <c r="AW437" s="40" t="str">
        <f ca="1">IFERROR(__xludf.DUMMYFUNCTION("VLOOKUP($D681,IMPORTRANGE(""1F5N2lheBqU_ssv2fEg7XSiyl0_Jtf24RQubw3IWp7fc"",""'LC-2 BOM'!C2:AF1000""),AB$1,FALSE)"),"#N/A")</f>
        <v>#N/A</v>
      </c>
      <c r="AX437" s="40" t="str">
        <f ca="1">IFERROR(__xludf.DUMMYFUNCTION("VLOOKUP($D681,IMPORTRANGE(""1F5N2lheBqU_ssv2fEg7XSiyl0_Jtf24RQubw3IWp7fc"",""'LC-2 BOM'!C2:AF1000""),AB$1,FALSE)"),"#N/A")</f>
        <v>#N/A</v>
      </c>
      <c r="AY437" s="40" t="str">
        <f ca="1">IFERROR(__xludf.DUMMYFUNCTION("VLOOKUP($D681,IMPORTRANGE(""1F5N2lheBqU_ssv2fEg7XSiyl0_Jtf24RQubw3IWp7fc"",""'LC-2 BOM'!C2:AF1000""),AB$1,FALSE)"),"#N/A")</f>
        <v>#N/A</v>
      </c>
      <c r="AZ437" s="40" t="str">
        <f ca="1">IFERROR(__xludf.DUMMYFUNCTION("VLOOKUP($D681,IMPORTRANGE(""1F5N2lheBqU_ssv2fEg7XSiyl0_Jtf24RQubw3IWp7fc"",""'LC-2 BOM'!C2:AF1000""),AB$1,FALSE)"),"#N/A")</f>
        <v>#N/A</v>
      </c>
      <c r="BA437" s="40" t="str">
        <f ca="1">IFERROR(__xludf.DUMMYFUNCTION("VLOOKUP($D681,IMPORTRANGE(""1F5N2lheBqU_ssv2fEg7XSiyl0_Jtf24RQubw3IWp7fc"",""'LC-2 BOM'!C2:AF1000""),AB$1,FALSE)"),"#N/A")</f>
        <v>#N/A</v>
      </c>
    </row>
    <row r="438" spans="1:53" ht="14.25">
      <c r="A438" s="119" t="str">
        <f>CONCATENATE(VLOOKUP(E438,Systems,2,FALSE),"-",VLOOKUP(F438,Subsystems,2,FALSE),"-",VLOOKUP(G438,Components,2,FALSE),"-",VLOOKUP(R438,Metrics,2,FALSE),"-",B438)</f>
        <v>HVBH-TF-TC-Ts-92</v>
      </c>
      <c r="B438" s="100">
        <v>92</v>
      </c>
      <c r="C438" s="99" t="s">
        <v>1029</v>
      </c>
      <c r="D438" s="119" t="str">
        <f>A438</f>
        <v>HVBH-TF-TC-Ts-92</v>
      </c>
      <c r="E438" s="99" t="s">
        <v>973</v>
      </c>
      <c r="F438" s="99" t="s">
        <v>1023</v>
      </c>
      <c r="G438" s="99" t="s">
        <v>685</v>
      </c>
      <c r="H438" s="99" t="s">
        <v>1024</v>
      </c>
      <c r="I438" s="100" t="str">
        <f>VLOOKUP(L438,InterfaceCards,2,FALSE)</f>
        <v>N6</v>
      </c>
      <c r="J438" s="39" t="str">
        <f>VLOOKUP(I438,'REF - Interface Cards'!$F$2:$G$11,2,FALSE)</f>
        <v>CB9</v>
      </c>
      <c r="K438" s="267">
        <f>VLOOKUP(L438,InterfaceCards,3,FALSE)</f>
        <v>3</v>
      </c>
      <c r="L438" s="99" t="s">
        <v>1025</v>
      </c>
      <c r="M438" s="99">
        <v>4</v>
      </c>
      <c r="N438" s="96" t="s">
        <v>118</v>
      </c>
      <c r="O438" s="99" t="s">
        <v>313</v>
      </c>
      <c r="P438" s="99" t="s">
        <v>313</v>
      </c>
      <c r="Q438" s="99" t="s">
        <v>924</v>
      </c>
      <c r="R438" s="119" t="s">
        <v>352</v>
      </c>
      <c r="S438" s="119" t="s">
        <v>353</v>
      </c>
      <c r="T438" s="100"/>
      <c r="U438" s="205"/>
      <c r="V438" s="205" t="b">
        <v>0</v>
      </c>
      <c r="W438" s="115" t="str">
        <f>CONCATENATE(L438,":",N438)</f>
        <v>TC01:04</v>
      </c>
      <c r="X438" s="40" t="str">
        <f ca="1">IFERROR(__xludf.DUMMYFUNCTION("VLOOKUP($D475,IMPORTRANGE(""1F5N2lheBqU_ssv2fEg7XSiyl0_Jtf24RQubw3IWp7fc"",""'LC-2 BOM'!C2:AF1000""),X$1,FALSE)"),"04C706")</f>
        <v>04C706</v>
      </c>
      <c r="Y438" s="40" t="str">
        <f ca="1">IFERROR(__xludf.DUMMYFUNCTION("VLOOKUP($D682,IMPORTRANGE(""1F5N2lheBqU_ssv2fEg7XSiyl0_Jtf24RQubw3IWp7fc"",""'LC-2 BOM'!C2:AF900""),Y$1,FALSE)"),"#N/A")</f>
        <v>#N/A</v>
      </c>
      <c r="Z438" s="40" t="str">
        <f ca="1">IFERROR(__xludf.DUMMYFUNCTION("VLOOKUP($D682,IMPORTRANGE(""1F5N2lheBqU_ssv2fEg7XSiyl0_Jtf24RQubw3IWp7fc"",""'LC-2 BOM'!C2:AF900""),Y$1,FALSE)"),"#N/A")</f>
        <v>#N/A</v>
      </c>
      <c r="AA438" s="40" t="str">
        <f ca="1">IFERROR(__xludf.DUMMYFUNCTION("VLOOKUP($D682,IMPORTRANGE(""1F5N2lheBqU_ssv2fEg7XSiyl0_Jtf24RQubw3IWp7fc"",""'LC-2 BOM'!C2:AF900""),Y$1,FALSE)"),"#N/A")</f>
        <v>#N/A</v>
      </c>
      <c r="AB438" s="40" t="str">
        <f ca="1">IFERROR(__xludf.DUMMYFUNCTION("VLOOKUP($D682,IMPORTRANGE(""1F5N2lheBqU_ssv2fEg7XSiyl0_Jtf24RQubw3IWp7fc"",""'LC-2 BOM'!C2:AF1000""),AB$1,FALSE)"),"#N/A")</f>
        <v>#N/A</v>
      </c>
      <c r="AC438" s="40" t="str">
        <f ca="1">IFERROR(__xludf.DUMMYFUNCTION("VLOOKUP($D682,IMPORTRANGE(""1F5N2lheBqU_ssv2fEg7XSiyl0_Jtf24RQubw3IWp7fc"",""'LC-2 BOM'!C2:AF1000""),AB$1,FALSE)"),"#N/A")</f>
        <v>#N/A</v>
      </c>
      <c r="AD438" s="40" t="str">
        <f ca="1">IFERROR(__xludf.DUMMYFUNCTION("VLOOKUP($D682,IMPORTRANGE(""1F5N2lheBqU_ssv2fEg7XSiyl0_Jtf24RQubw3IWp7fc"",""'LC-2 BOM'!C2:AF1000""),AB$1,FALSE)"),"#N/A")</f>
        <v>#N/A</v>
      </c>
      <c r="AE438" s="40" t="str">
        <f ca="1">IFERROR(__xludf.DUMMYFUNCTION("VLOOKUP($D682,IMPORTRANGE(""1F5N2lheBqU_ssv2fEg7XSiyl0_Jtf24RQubw3IWp7fc"",""'LC-2 BOM'!C2:AF1000""),AB$1,FALSE)"),"#N/A")</f>
        <v>#N/A</v>
      </c>
      <c r="AF438" s="40" t="str">
        <f ca="1">IFERROR(__xludf.DUMMYFUNCTION("VLOOKUP($D682,IMPORTRANGE(""1F5N2lheBqU_ssv2fEg7XSiyl0_Jtf24RQubw3IWp7fc"",""'LC-2 BOM'!C2:AF1000""),AB$1,FALSE)"),"#N/A")</f>
        <v>#N/A</v>
      </c>
      <c r="AG438" s="40" t="str">
        <f ca="1">IFERROR(__xludf.DUMMYFUNCTION("VLOOKUP($D682,IMPORTRANGE(""1F5N2lheBqU_ssv2fEg7XSiyl0_Jtf24RQubw3IWp7fc"",""'LC-2 BOM'!C2:AF1000""),AB$1,FALSE)"),"#N/A")</f>
        <v>#N/A</v>
      </c>
      <c r="AH438" s="40" t="str">
        <f ca="1">IFERROR(__xludf.DUMMYFUNCTION("VLOOKUP($D682,IMPORTRANGE(""1F5N2lheBqU_ssv2fEg7XSiyl0_Jtf24RQubw3IWp7fc"",""'LC-2 BOM'!C2:AF1000""),AB$1,FALSE)"),"#N/A")</f>
        <v>#N/A</v>
      </c>
      <c r="AI438" s="40" t="str">
        <f ca="1">IFERROR(__xludf.DUMMYFUNCTION("VLOOKUP($D682,IMPORTRANGE(""1F5N2lheBqU_ssv2fEg7XSiyl0_Jtf24RQubw3IWp7fc"",""'LC-2 BOM'!C2:AF1000""),AB$1,FALSE)"),"#N/A")</f>
        <v>#N/A</v>
      </c>
      <c r="AJ438" s="40" t="str">
        <f ca="1">IFERROR(__xludf.DUMMYFUNCTION("VLOOKUP($D682,IMPORTRANGE(""1F5N2lheBqU_ssv2fEg7XSiyl0_Jtf24RQubw3IWp7fc"",""'LC-2 BOM'!C2:AF1000""),AB$1,FALSE)"),"#N/A")</f>
        <v>#N/A</v>
      </c>
      <c r="AK438" s="40" t="str">
        <f ca="1">IFERROR(__xludf.DUMMYFUNCTION("VLOOKUP($D682,IMPORTRANGE(""1F5N2lheBqU_ssv2fEg7XSiyl0_Jtf24RQubw3IWp7fc"",""'LC-2 BOM'!C2:AF1000""),AB$1,FALSE)"),"#N/A")</f>
        <v>#N/A</v>
      </c>
      <c r="AL438" s="40" t="str">
        <f ca="1">IFERROR(__xludf.DUMMYFUNCTION("VLOOKUP($D682,IMPORTRANGE(""1F5N2lheBqU_ssv2fEg7XSiyl0_Jtf24RQubw3IWp7fc"",""'LC-2 BOM'!C2:AF1000""),AB$1,FALSE)"),"#N/A")</f>
        <v>#N/A</v>
      </c>
      <c r="AM438" s="40" t="str">
        <f ca="1">IFERROR(__xludf.DUMMYFUNCTION("VLOOKUP($D682,IMPORTRANGE(""1F5N2lheBqU_ssv2fEg7XSiyl0_Jtf24RQubw3IWp7fc"",""'LC-2 BOM'!C2:AF1000""),AB$1,FALSE)"),"#N/A")</f>
        <v>#N/A</v>
      </c>
      <c r="AN438" s="40" t="str">
        <f ca="1">IFERROR(__xludf.DUMMYFUNCTION("VLOOKUP($D682,IMPORTRANGE(""1F5N2lheBqU_ssv2fEg7XSiyl0_Jtf24RQubw3IWp7fc"",""'LC-2 BOM'!C2:AF1000""),AB$1,FALSE)"),"#N/A")</f>
        <v>#N/A</v>
      </c>
      <c r="AO438" s="40" t="str">
        <f ca="1">IFERROR(__xludf.DUMMYFUNCTION("VLOOKUP($D682,IMPORTRANGE(""1F5N2lheBqU_ssv2fEg7XSiyl0_Jtf24RQubw3IWp7fc"",""'LC-2 BOM'!C2:AF1000""),AB$1,FALSE)"),"#N/A")</f>
        <v>#N/A</v>
      </c>
      <c r="AP438" s="40" t="str">
        <f ca="1">IFERROR(__xludf.DUMMYFUNCTION("VLOOKUP($D682,IMPORTRANGE(""1F5N2lheBqU_ssv2fEg7XSiyl0_Jtf24RQubw3IWp7fc"",""'LC-2 BOM'!C2:AF1000""),AB$1,FALSE)"),"#N/A")</f>
        <v>#N/A</v>
      </c>
      <c r="AQ438" s="40" t="str">
        <f ca="1">IFERROR(__xludf.DUMMYFUNCTION("VLOOKUP($D682,IMPORTRANGE(""1F5N2lheBqU_ssv2fEg7XSiyl0_Jtf24RQubw3IWp7fc"",""'LC-2 BOM'!C2:AF1000""),AB$1,FALSE)"),"#N/A")</f>
        <v>#N/A</v>
      </c>
      <c r="AR438" s="40" t="str">
        <f ca="1">IFERROR(__xludf.DUMMYFUNCTION("VLOOKUP($D682,IMPORTRANGE(""1F5N2lheBqU_ssv2fEg7XSiyl0_Jtf24RQubw3IWp7fc"",""'LC-2 BOM'!C2:AF1000""),AB$1,FALSE)"),"#N/A")</f>
        <v>#N/A</v>
      </c>
      <c r="AS438" s="40" t="str">
        <f ca="1">IFERROR(__xludf.DUMMYFUNCTION("VLOOKUP($D682,IMPORTRANGE(""1F5N2lheBqU_ssv2fEg7XSiyl0_Jtf24RQubw3IWp7fc"",""'LC-2 BOM'!C2:AF1000""),AB$1,FALSE)"),"#N/A")</f>
        <v>#N/A</v>
      </c>
      <c r="AT438" s="40" t="str">
        <f ca="1">IFERROR(__xludf.DUMMYFUNCTION("VLOOKUP($D682,IMPORTRANGE(""1F5N2lheBqU_ssv2fEg7XSiyl0_Jtf24RQubw3IWp7fc"",""'LC-2 BOM'!C2:AF1000""),AB$1,FALSE)"),"#N/A")</f>
        <v>#N/A</v>
      </c>
      <c r="AU438" s="40" t="str">
        <f ca="1">IFERROR(__xludf.DUMMYFUNCTION("VLOOKUP($D682,IMPORTRANGE(""1F5N2lheBqU_ssv2fEg7XSiyl0_Jtf24RQubw3IWp7fc"",""'LC-2 BOM'!C2:AF1000""),AB$1,FALSE)"),"#N/A")</f>
        <v>#N/A</v>
      </c>
      <c r="AV438" s="40" t="str">
        <f ca="1">IFERROR(__xludf.DUMMYFUNCTION("VLOOKUP($D682,IMPORTRANGE(""1F5N2lheBqU_ssv2fEg7XSiyl0_Jtf24RQubw3IWp7fc"",""'LC-2 BOM'!C2:AF1000""),AB$1,FALSE)"),"#N/A")</f>
        <v>#N/A</v>
      </c>
      <c r="AW438" s="40" t="str">
        <f ca="1">IFERROR(__xludf.DUMMYFUNCTION("VLOOKUP($D682,IMPORTRANGE(""1F5N2lheBqU_ssv2fEg7XSiyl0_Jtf24RQubw3IWp7fc"",""'LC-2 BOM'!C2:AF1000""),AB$1,FALSE)"),"#N/A")</f>
        <v>#N/A</v>
      </c>
      <c r="AX438" s="40" t="str">
        <f ca="1">IFERROR(__xludf.DUMMYFUNCTION("VLOOKUP($D682,IMPORTRANGE(""1F5N2lheBqU_ssv2fEg7XSiyl0_Jtf24RQubw3IWp7fc"",""'LC-2 BOM'!C2:AF1000""),AB$1,FALSE)"),"#N/A")</f>
        <v>#N/A</v>
      </c>
      <c r="AY438" s="40" t="str">
        <f ca="1">IFERROR(__xludf.DUMMYFUNCTION("VLOOKUP($D682,IMPORTRANGE(""1F5N2lheBqU_ssv2fEg7XSiyl0_Jtf24RQubw3IWp7fc"",""'LC-2 BOM'!C2:AF1000""),AB$1,FALSE)"),"#N/A")</f>
        <v>#N/A</v>
      </c>
      <c r="AZ438" s="40" t="str">
        <f ca="1">IFERROR(__xludf.DUMMYFUNCTION("VLOOKUP($D682,IMPORTRANGE(""1F5N2lheBqU_ssv2fEg7XSiyl0_Jtf24RQubw3IWp7fc"",""'LC-2 BOM'!C2:AF1000""),AB$1,FALSE)"),"#N/A")</f>
        <v>#N/A</v>
      </c>
      <c r="BA438" s="40" t="str">
        <f ca="1">IFERROR(__xludf.DUMMYFUNCTION("VLOOKUP($D682,IMPORTRANGE(""1F5N2lheBqU_ssv2fEg7XSiyl0_Jtf24RQubw3IWp7fc"",""'LC-2 BOM'!C2:AF1000""),AB$1,FALSE)"),"#N/A")</f>
        <v>#N/A</v>
      </c>
    </row>
    <row r="439" spans="1:53" ht="14.25">
      <c r="A439" s="119" t="str">
        <f>CONCATENATE(VLOOKUP(E439,Systems,2,FALSE),"-",VLOOKUP(F439,Subsystems,2,FALSE),"-",VLOOKUP(G439,Components,2,FALSE),"-",VLOOKUP(R439,Metrics,2,FALSE),"-",B439)</f>
        <v>HVBH-TF-TC-Ts-93</v>
      </c>
      <c r="B439" s="100">
        <v>93</v>
      </c>
      <c r="C439" s="99" t="s">
        <v>1030</v>
      </c>
      <c r="D439" s="119" t="str">
        <f>A439</f>
        <v>HVBH-TF-TC-Ts-93</v>
      </c>
      <c r="E439" s="99" t="s">
        <v>973</v>
      </c>
      <c r="F439" s="99" t="s">
        <v>1023</v>
      </c>
      <c r="G439" s="99" t="s">
        <v>685</v>
      </c>
      <c r="H439" s="99" t="s">
        <v>1024</v>
      </c>
      <c r="I439" s="100" t="str">
        <f>VLOOKUP(L439,InterfaceCards,2,FALSE)</f>
        <v>N6</v>
      </c>
      <c r="J439" s="39" t="str">
        <f>VLOOKUP(I439,'REF - Interface Cards'!$F$2:$G$11,2,FALSE)</f>
        <v>CB9</v>
      </c>
      <c r="K439" s="267">
        <f>VLOOKUP(L439,InterfaceCards,3,FALSE)</f>
        <v>3</v>
      </c>
      <c r="L439" s="99" t="s">
        <v>1025</v>
      </c>
      <c r="M439" s="99">
        <v>5</v>
      </c>
      <c r="N439" s="96" t="s">
        <v>129</v>
      </c>
      <c r="O439" s="99" t="s">
        <v>313</v>
      </c>
      <c r="P439" s="99" t="s">
        <v>313</v>
      </c>
      <c r="Q439" s="99" t="s">
        <v>924</v>
      </c>
      <c r="R439" s="119" t="s">
        <v>352</v>
      </c>
      <c r="S439" s="119" t="s">
        <v>353</v>
      </c>
      <c r="T439" s="100"/>
      <c r="U439" s="205"/>
      <c r="V439" s="205" t="b">
        <v>0</v>
      </c>
      <c r="W439" s="115" t="str">
        <f>CONCATENATE(L439,":",N439)</f>
        <v>TC01:05</v>
      </c>
      <c r="X439" s="40" t="str">
        <f ca="1">IFERROR(__xludf.DUMMYFUNCTION("VLOOKUP($D475,IMPORTRANGE(""1F5N2lheBqU_ssv2fEg7XSiyl0_Jtf24RQubw3IWp7fc"",""'LC-2 BOM'!C2:AF1000""),X$1,FALSE)"),"04C706")</f>
        <v>04C706</v>
      </c>
      <c r="Y439" s="40" t="str">
        <f ca="1">IFERROR(__xludf.DUMMYFUNCTION("VLOOKUP($D683,IMPORTRANGE(""1F5N2lheBqU_ssv2fEg7XSiyl0_Jtf24RQubw3IWp7fc"",""'LC-2 BOM'!C2:AF900""),Y$1,FALSE)"),"#N/A")</f>
        <v>#N/A</v>
      </c>
      <c r="Z439" s="40" t="str">
        <f ca="1">IFERROR(__xludf.DUMMYFUNCTION("VLOOKUP($D683,IMPORTRANGE(""1F5N2lheBqU_ssv2fEg7XSiyl0_Jtf24RQubw3IWp7fc"",""'LC-2 BOM'!C2:AF900""),Y$1,FALSE)"),"#N/A")</f>
        <v>#N/A</v>
      </c>
      <c r="AA439" s="40" t="str">
        <f ca="1">IFERROR(__xludf.DUMMYFUNCTION("VLOOKUP($D683,IMPORTRANGE(""1F5N2lheBqU_ssv2fEg7XSiyl0_Jtf24RQubw3IWp7fc"",""'LC-2 BOM'!C2:AF900""),Y$1,FALSE)"),"#N/A")</f>
        <v>#N/A</v>
      </c>
      <c r="AB439" s="40" t="str">
        <f ca="1">IFERROR(__xludf.DUMMYFUNCTION("VLOOKUP($D683,IMPORTRANGE(""1F5N2lheBqU_ssv2fEg7XSiyl0_Jtf24RQubw3IWp7fc"",""'LC-2 BOM'!C2:AF1000""),AB$1,FALSE)"),"#N/A")</f>
        <v>#N/A</v>
      </c>
      <c r="AC439" s="40" t="str">
        <f ca="1">IFERROR(__xludf.DUMMYFUNCTION("VLOOKUP($D683,IMPORTRANGE(""1F5N2lheBqU_ssv2fEg7XSiyl0_Jtf24RQubw3IWp7fc"",""'LC-2 BOM'!C2:AF1000""),AB$1,FALSE)"),"#N/A")</f>
        <v>#N/A</v>
      </c>
      <c r="AD439" s="40" t="str">
        <f ca="1">IFERROR(__xludf.DUMMYFUNCTION("VLOOKUP($D683,IMPORTRANGE(""1F5N2lheBqU_ssv2fEg7XSiyl0_Jtf24RQubw3IWp7fc"",""'LC-2 BOM'!C2:AF1000""),AB$1,FALSE)"),"#N/A")</f>
        <v>#N/A</v>
      </c>
      <c r="AE439" s="40" t="str">
        <f ca="1">IFERROR(__xludf.DUMMYFUNCTION("VLOOKUP($D683,IMPORTRANGE(""1F5N2lheBqU_ssv2fEg7XSiyl0_Jtf24RQubw3IWp7fc"",""'LC-2 BOM'!C2:AF1000""),AB$1,FALSE)"),"#N/A")</f>
        <v>#N/A</v>
      </c>
      <c r="AF439" s="40" t="str">
        <f ca="1">IFERROR(__xludf.DUMMYFUNCTION("VLOOKUP($D683,IMPORTRANGE(""1F5N2lheBqU_ssv2fEg7XSiyl0_Jtf24RQubw3IWp7fc"",""'LC-2 BOM'!C2:AF1000""),AB$1,FALSE)"),"#N/A")</f>
        <v>#N/A</v>
      </c>
      <c r="AG439" s="40" t="str">
        <f ca="1">IFERROR(__xludf.DUMMYFUNCTION("VLOOKUP($D683,IMPORTRANGE(""1F5N2lheBqU_ssv2fEg7XSiyl0_Jtf24RQubw3IWp7fc"",""'LC-2 BOM'!C2:AF1000""),AB$1,FALSE)"),"#N/A")</f>
        <v>#N/A</v>
      </c>
      <c r="AH439" s="40" t="str">
        <f ca="1">IFERROR(__xludf.DUMMYFUNCTION("VLOOKUP($D683,IMPORTRANGE(""1F5N2lheBqU_ssv2fEg7XSiyl0_Jtf24RQubw3IWp7fc"",""'LC-2 BOM'!C2:AF1000""),AB$1,FALSE)"),"#N/A")</f>
        <v>#N/A</v>
      </c>
      <c r="AI439" s="40" t="str">
        <f ca="1">IFERROR(__xludf.DUMMYFUNCTION("VLOOKUP($D683,IMPORTRANGE(""1F5N2lheBqU_ssv2fEg7XSiyl0_Jtf24RQubw3IWp7fc"",""'LC-2 BOM'!C2:AF1000""),AB$1,FALSE)"),"#N/A")</f>
        <v>#N/A</v>
      </c>
      <c r="AJ439" s="40" t="str">
        <f ca="1">IFERROR(__xludf.DUMMYFUNCTION("VLOOKUP($D683,IMPORTRANGE(""1F5N2lheBqU_ssv2fEg7XSiyl0_Jtf24RQubw3IWp7fc"",""'LC-2 BOM'!C2:AF1000""),AB$1,FALSE)"),"#N/A")</f>
        <v>#N/A</v>
      </c>
      <c r="AK439" s="40" t="str">
        <f ca="1">IFERROR(__xludf.DUMMYFUNCTION("VLOOKUP($D683,IMPORTRANGE(""1F5N2lheBqU_ssv2fEg7XSiyl0_Jtf24RQubw3IWp7fc"",""'LC-2 BOM'!C2:AF1000""),AB$1,FALSE)"),"#N/A")</f>
        <v>#N/A</v>
      </c>
      <c r="AL439" s="40" t="str">
        <f ca="1">IFERROR(__xludf.DUMMYFUNCTION("VLOOKUP($D683,IMPORTRANGE(""1F5N2lheBqU_ssv2fEg7XSiyl0_Jtf24RQubw3IWp7fc"",""'LC-2 BOM'!C2:AF1000""),AB$1,FALSE)"),"#N/A")</f>
        <v>#N/A</v>
      </c>
      <c r="AM439" s="40" t="str">
        <f ca="1">IFERROR(__xludf.DUMMYFUNCTION("VLOOKUP($D683,IMPORTRANGE(""1F5N2lheBqU_ssv2fEg7XSiyl0_Jtf24RQubw3IWp7fc"",""'LC-2 BOM'!C2:AF1000""),AB$1,FALSE)"),"#N/A")</f>
        <v>#N/A</v>
      </c>
      <c r="AN439" s="40" t="str">
        <f ca="1">IFERROR(__xludf.DUMMYFUNCTION("VLOOKUP($D683,IMPORTRANGE(""1F5N2lheBqU_ssv2fEg7XSiyl0_Jtf24RQubw3IWp7fc"",""'LC-2 BOM'!C2:AF1000""),AB$1,FALSE)"),"#N/A")</f>
        <v>#N/A</v>
      </c>
      <c r="AO439" s="40" t="str">
        <f ca="1">IFERROR(__xludf.DUMMYFUNCTION("VLOOKUP($D683,IMPORTRANGE(""1F5N2lheBqU_ssv2fEg7XSiyl0_Jtf24RQubw3IWp7fc"",""'LC-2 BOM'!C2:AF1000""),AB$1,FALSE)"),"#N/A")</f>
        <v>#N/A</v>
      </c>
      <c r="AP439" s="40" t="str">
        <f ca="1">IFERROR(__xludf.DUMMYFUNCTION("VLOOKUP($D683,IMPORTRANGE(""1F5N2lheBqU_ssv2fEg7XSiyl0_Jtf24RQubw3IWp7fc"",""'LC-2 BOM'!C2:AF1000""),AB$1,FALSE)"),"#N/A")</f>
        <v>#N/A</v>
      </c>
      <c r="AQ439" s="40" t="str">
        <f ca="1">IFERROR(__xludf.DUMMYFUNCTION("VLOOKUP($D683,IMPORTRANGE(""1F5N2lheBqU_ssv2fEg7XSiyl0_Jtf24RQubw3IWp7fc"",""'LC-2 BOM'!C2:AF1000""),AB$1,FALSE)"),"#N/A")</f>
        <v>#N/A</v>
      </c>
      <c r="AR439" s="40" t="str">
        <f ca="1">IFERROR(__xludf.DUMMYFUNCTION("VLOOKUP($D683,IMPORTRANGE(""1F5N2lheBqU_ssv2fEg7XSiyl0_Jtf24RQubw3IWp7fc"",""'LC-2 BOM'!C2:AF1000""),AB$1,FALSE)"),"#N/A")</f>
        <v>#N/A</v>
      </c>
      <c r="AS439" s="40" t="str">
        <f ca="1">IFERROR(__xludf.DUMMYFUNCTION("VLOOKUP($D683,IMPORTRANGE(""1F5N2lheBqU_ssv2fEg7XSiyl0_Jtf24RQubw3IWp7fc"",""'LC-2 BOM'!C2:AF1000""),AB$1,FALSE)"),"#N/A")</f>
        <v>#N/A</v>
      </c>
      <c r="AT439" s="40" t="str">
        <f ca="1">IFERROR(__xludf.DUMMYFUNCTION("VLOOKUP($D683,IMPORTRANGE(""1F5N2lheBqU_ssv2fEg7XSiyl0_Jtf24RQubw3IWp7fc"",""'LC-2 BOM'!C2:AF1000""),AB$1,FALSE)"),"#N/A")</f>
        <v>#N/A</v>
      </c>
      <c r="AU439" s="40" t="str">
        <f ca="1">IFERROR(__xludf.DUMMYFUNCTION("VLOOKUP($D683,IMPORTRANGE(""1F5N2lheBqU_ssv2fEg7XSiyl0_Jtf24RQubw3IWp7fc"",""'LC-2 BOM'!C2:AF1000""),AB$1,FALSE)"),"#N/A")</f>
        <v>#N/A</v>
      </c>
      <c r="AV439" s="40" t="str">
        <f ca="1">IFERROR(__xludf.DUMMYFUNCTION("VLOOKUP($D683,IMPORTRANGE(""1F5N2lheBqU_ssv2fEg7XSiyl0_Jtf24RQubw3IWp7fc"",""'LC-2 BOM'!C2:AF1000""),AB$1,FALSE)"),"#N/A")</f>
        <v>#N/A</v>
      </c>
      <c r="AW439" s="40" t="str">
        <f ca="1">IFERROR(__xludf.DUMMYFUNCTION("VLOOKUP($D683,IMPORTRANGE(""1F5N2lheBqU_ssv2fEg7XSiyl0_Jtf24RQubw3IWp7fc"",""'LC-2 BOM'!C2:AF1000""),AB$1,FALSE)"),"#N/A")</f>
        <v>#N/A</v>
      </c>
      <c r="AX439" s="40" t="str">
        <f ca="1">IFERROR(__xludf.DUMMYFUNCTION("VLOOKUP($D683,IMPORTRANGE(""1F5N2lheBqU_ssv2fEg7XSiyl0_Jtf24RQubw3IWp7fc"",""'LC-2 BOM'!C2:AF1000""),AB$1,FALSE)"),"#N/A")</f>
        <v>#N/A</v>
      </c>
      <c r="AY439" s="40" t="str">
        <f ca="1">IFERROR(__xludf.DUMMYFUNCTION("VLOOKUP($D683,IMPORTRANGE(""1F5N2lheBqU_ssv2fEg7XSiyl0_Jtf24RQubw3IWp7fc"",""'LC-2 BOM'!C2:AF1000""),AB$1,FALSE)"),"#N/A")</f>
        <v>#N/A</v>
      </c>
      <c r="AZ439" s="40" t="str">
        <f ca="1">IFERROR(__xludf.DUMMYFUNCTION("VLOOKUP($D683,IMPORTRANGE(""1F5N2lheBqU_ssv2fEg7XSiyl0_Jtf24RQubw3IWp7fc"",""'LC-2 BOM'!C2:AF1000""),AB$1,FALSE)"),"#N/A")</f>
        <v>#N/A</v>
      </c>
      <c r="BA439" s="40" t="str">
        <f ca="1">IFERROR(__xludf.DUMMYFUNCTION("VLOOKUP($D683,IMPORTRANGE(""1F5N2lheBqU_ssv2fEg7XSiyl0_Jtf24RQubw3IWp7fc"",""'LC-2 BOM'!C2:AF1000""),AB$1,FALSE)"),"#N/A")</f>
        <v>#N/A</v>
      </c>
    </row>
    <row r="440" spans="1:53" ht="14.25">
      <c r="A440" s="119" t="str">
        <f>CONCATENATE(VLOOKUP(E440,Systems,2,FALSE),"-",VLOOKUP(F440,Subsystems,2,FALSE),"-",VLOOKUP(G440,Components,2,FALSE),"-",VLOOKUP(R440,Metrics,2,FALSE),"-",B440)</f>
        <v>HVBH-TF-TC-Ts-94</v>
      </c>
      <c r="B440" s="100">
        <v>94</v>
      </c>
      <c r="C440" s="99" t="s">
        <v>1031</v>
      </c>
      <c r="D440" s="119" t="str">
        <f>A440</f>
        <v>HVBH-TF-TC-Ts-94</v>
      </c>
      <c r="E440" s="99" t="s">
        <v>973</v>
      </c>
      <c r="F440" s="99" t="s">
        <v>1023</v>
      </c>
      <c r="G440" s="99" t="s">
        <v>685</v>
      </c>
      <c r="H440" s="99" t="s">
        <v>1024</v>
      </c>
      <c r="I440" s="100" t="str">
        <f>VLOOKUP(L440,InterfaceCards,2,FALSE)</f>
        <v>N6</v>
      </c>
      <c r="J440" s="39" t="str">
        <f>VLOOKUP(I440,'REF - Interface Cards'!$F$2:$G$11,2,FALSE)</f>
        <v>CB9</v>
      </c>
      <c r="K440" s="267">
        <f>VLOOKUP(L440,InterfaceCards,3,FALSE)</f>
        <v>3</v>
      </c>
      <c r="L440" s="99" t="s">
        <v>1025</v>
      </c>
      <c r="M440" s="99">
        <v>6</v>
      </c>
      <c r="N440" s="96" t="s">
        <v>123</v>
      </c>
      <c r="O440" s="99" t="s">
        <v>313</v>
      </c>
      <c r="P440" s="99" t="s">
        <v>313</v>
      </c>
      <c r="Q440" s="99" t="s">
        <v>924</v>
      </c>
      <c r="R440" s="119" t="s">
        <v>352</v>
      </c>
      <c r="S440" s="119" t="s">
        <v>353</v>
      </c>
      <c r="T440" s="100"/>
      <c r="U440" s="205"/>
      <c r="V440" s="205" t="b">
        <v>0</v>
      </c>
      <c r="W440" s="115" t="str">
        <f>CONCATENATE(L440,":",N440)</f>
        <v>TC01:06</v>
      </c>
      <c r="X440" s="40" t="str">
        <f ca="1">IFERROR(__xludf.DUMMYFUNCTION("VLOOKUP($D475,IMPORTRANGE(""1F5N2lheBqU_ssv2fEg7XSiyl0_Jtf24RQubw3IWp7fc"",""'LC-2 BOM'!C2:AF1000""),X$1,FALSE)"),"04C706")</f>
        <v>04C706</v>
      </c>
      <c r="Y440" s="40" t="str">
        <f ca="1">IFERROR(__xludf.DUMMYFUNCTION("VLOOKUP($D684,IMPORTRANGE(""1F5N2lheBqU_ssv2fEg7XSiyl0_Jtf24RQubw3IWp7fc"",""'LC-2 BOM'!C2:AF900""),Y$1,FALSE)"),"#N/A")</f>
        <v>#N/A</v>
      </c>
      <c r="Z440" s="40" t="str">
        <f ca="1">IFERROR(__xludf.DUMMYFUNCTION("VLOOKUP($D684,IMPORTRANGE(""1F5N2lheBqU_ssv2fEg7XSiyl0_Jtf24RQubw3IWp7fc"",""'LC-2 BOM'!C2:AF900""),Y$1,FALSE)"),"#N/A")</f>
        <v>#N/A</v>
      </c>
      <c r="AA440" s="40" t="str">
        <f ca="1">IFERROR(__xludf.DUMMYFUNCTION("VLOOKUP($D684,IMPORTRANGE(""1F5N2lheBqU_ssv2fEg7XSiyl0_Jtf24RQubw3IWp7fc"",""'LC-2 BOM'!C2:AF900""),Y$1,FALSE)"),"#N/A")</f>
        <v>#N/A</v>
      </c>
      <c r="AB440" s="40" t="str">
        <f ca="1">IFERROR(__xludf.DUMMYFUNCTION("VLOOKUP($D684,IMPORTRANGE(""1F5N2lheBqU_ssv2fEg7XSiyl0_Jtf24RQubw3IWp7fc"",""'LC-2 BOM'!C2:AF1000""),AB$1,FALSE)"),"#N/A")</f>
        <v>#N/A</v>
      </c>
      <c r="AC440" s="40" t="str">
        <f ca="1">IFERROR(__xludf.DUMMYFUNCTION("VLOOKUP($D684,IMPORTRANGE(""1F5N2lheBqU_ssv2fEg7XSiyl0_Jtf24RQubw3IWp7fc"",""'LC-2 BOM'!C2:AF1000""),AB$1,FALSE)"),"#N/A")</f>
        <v>#N/A</v>
      </c>
      <c r="AD440" s="40" t="str">
        <f ca="1">IFERROR(__xludf.DUMMYFUNCTION("VLOOKUP($D684,IMPORTRANGE(""1F5N2lheBqU_ssv2fEg7XSiyl0_Jtf24RQubw3IWp7fc"",""'LC-2 BOM'!C2:AF1000""),AB$1,FALSE)"),"#N/A")</f>
        <v>#N/A</v>
      </c>
      <c r="AE440" s="40" t="str">
        <f ca="1">IFERROR(__xludf.DUMMYFUNCTION("VLOOKUP($D684,IMPORTRANGE(""1F5N2lheBqU_ssv2fEg7XSiyl0_Jtf24RQubw3IWp7fc"",""'LC-2 BOM'!C2:AF1000""),AB$1,FALSE)"),"#N/A")</f>
        <v>#N/A</v>
      </c>
      <c r="AF440" s="40" t="str">
        <f ca="1">IFERROR(__xludf.DUMMYFUNCTION("VLOOKUP($D684,IMPORTRANGE(""1F5N2lheBqU_ssv2fEg7XSiyl0_Jtf24RQubw3IWp7fc"",""'LC-2 BOM'!C2:AF1000""),AB$1,FALSE)"),"#N/A")</f>
        <v>#N/A</v>
      </c>
      <c r="AG440" s="40" t="str">
        <f ca="1">IFERROR(__xludf.DUMMYFUNCTION("VLOOKUP($D684,IMPORTRANGE(""1F5N2lheBqU_ssv2fEg7XSiyl0_Jtf24RQubw3IWp7fc"",""'LC-2 BOM'!C2:AF1000""),AB$1,FALSE)"),"#N/A")</f>
        <v>#N/A</v>
      </c>
      <c r="AH440" s="40" t="str">
        <f ca="1">IFERROR(__xludf.DUMMYFUNCTION("VLOOKUP($D684,IMPORTRANGE(""1F5N2lheBqU_ssv2fEg7XSiyl0_Jtf24RQubw3IWp7fc"",""'LC-2 BOM'!C2:AF1000""),AB$1,FALSE)"),"#N/A")</f>
        <v>#N/A</v>
      </c>
      <c r="AI440" s="40" t="str">
        <f ca="1">IFERROR(__xludf.DUMMYFUNCTION("VLOOKUP($D684,IMPORTRANGE(""1F5N2lheBqU_ssv2fEg7XSiyl0_Jtf24RQubw3IWp7fc"",""'LC-2 BOM'!C2:AF1000""),AB$1,FALSE)"),"#N/A")</f>
        <v>#N/A</v>
      </c>
      <c r="AJ440" s="40" t="str">
        <f ca="1">IFERROR(__xludf.DUMMYFUNCTION("VLOOKUP($D684,IMPORTRANGE(""1F5N2lheBqU_ssv2fEg7XSiyl0_Jtf24RQubw3IWp7fc"",""'LC-2 BOM'!C2:AF1000""),AB$1,FALSE)"),"#N/A")</f>
        <v>#N/A</v>
      </c>
      <c r="AK440" s="40" t="str">
        <f ca="1">IFERROR(__xludf.DUMMYFUNCTION("VLOOKUP($D684,IMPORTRANGE(""1F5N2lheBqU_ssv2fEg7XSiyl0_Jtf24RQubw3IWp7fc"",""'LC-2 BOM'!C2:AF1000""),AB$1,FALSE)"),"#N/A")</f>
        <v>#N/A</v>
      </c>
      <c r="AL440" s="40" t="str">
        <f ca="1">IFERROR(__xludf.DUMMYFUNCTION("VLOOKUP($D684,IMPORTRANGE(""1F5N2lheBqU_ssv2fEg7XSiyl0_Jtf24RQubw3IWp7fc"",""'LC-2 BOM'!C2:AF1000""),AB$1,FALSE)"),"#N/A")</f>
        <v>#N/A</v>
      </c>
      <c r="AM440" s="40" t="str">
        <f ca="1">IFERROR(__xludf.DUMMYFUNCTION("VLOOKUP($D684,IMPORTRANGE(""1F5N2lheBqU_ssv2fEg7XSiyl0_Jtf24RQubw3IWp7fc"",""'LC-2 BOM'!C2:AF1000""),AB$1,FALSE)"),"#N/A")</f>
        <v>#N/A</v>
      </c>
      <c r="AN440" s="40" t="str">
        <f ca="1">IFERROR(__xludf.DUMMYFUNCTION("VLOOKUP($D684,IMPORTRANGE(""1F5N2lheBqU_ssv2fEg7XSiyl0_Jtf24RQubw3IWp7fc"",""'LC-2 BOM'!C2:AF1000""),AB$1,FALSE)"),"#N/A")</f>
        <v>#N/A</v>
      </c>
      <c r="AO440" s="40" t="str">
        <f ca="1">IFERROR(__xludf.DUMMYFUNCTION("VLOOKUP($D684,IMPORTRANGE(""1F5N2lheBqU_ssv2fEg7XSiyl0_Jtf24RQubw3IWp7fc"",""'LC-2 BOM'!C2:AF1000""),AB$1,FALSE)"),"#N/A")</f>
        <v>#N/A</v>
      </c>
      <c r="AP440" s="40" t="str">
        <f ca="1">IFERROR(__xludf.DUMMYFUNCTION("VLOOKUP($D684,IMPORTRANGE(""1F5N2lheBqU_ssv2fEg7XSiyl0_Jtf24RQubw3IWp7fc"",""'LC-2 BOM'!C2:AF1000""),AB$1,FALSE)"),"#N/A")</f>
        <v>#N/A</v>
      </c>
      <c r="AQ440" s="40" t="str">
        <f ca="1">IFERROR(__xludf.DUMMYFUNCTION("VLOOKUP($D684,IMPORTRANGE(""1F5N2lheBqU_ssv2fEg7XSiyl0_Jtf24RQubw3IWp7fc"",""'LC-2 BOM'!C2:AF1000""),AB$1,FALSE)"),"#N/A")</f>
        <v>#N/A</v>
      </c>
      <c r="AR440" s="40" t="str">
        <f ca="1">IFERROR(__xludf.DUMMYFUNCTION("VLOOKUP($D684,IMPORTRANGE(""1F5N2lheBqU_ssv2fEg7XSiyl0_Jtf24RQubw3IWp7fc"",""'LC-2 BOM'!C2:AF1000""),AB$1,FALSE)"),"#N/A")</f>
        <v>#N/A</v>
      </c>
      <c r="AS440" s="40" t="str">
        <f ca="1">IFERROR(__xludf.DUMMYFUNCTION("VLOOKUP($D684,IMPORTRANGE(""1F5N2lheBqU_ssv2fEg7XSiyl0_Jtf24RQubw3IWp7fc"",""'LC-2 BOM'!C2:AF1000""),AB$1,FALSE)"),"#N/A")</f>
        <v>#N/A</v>
      </c>
      <c r="AT440" s="40" t="str">
        <f ca="1">IFERROR(__xludf.DUMMYFUNCTION("VLOOKUP($D684,IMPORTRANGE(""1F5N2lheBqU_ssv2fEg7XSiyl0_Jtf24RQubw3IWp7fc"",""'LC-2 BOM'!C2:AF1000""),AB$1,FALSE)"),"#N/A")</f>
        <v>#N/A</v>
      </c>
      <c r="AU440" s="40" t="str">
        <f ca="1">IFERROR(__xludf.DUMMYFUNCTION("VLOOKUP($D684,IMPORTRANGE(""1F5N2lheBqU_ssv2fEg7XSiyl0_Jtf24RQubw3IWp7fc"",""'LC-2 BOM'!C2:AF1000""),AB$1,FALSE)"),"#N/A")</f>
        <v>#N/A</v>
      </c>
      <c r="AV440" s="40" t="str">
        <f ca="1">IFERROR(__xludf.DUMMYFUNCTION("VLOOKUP($D684,IMPORTRANGE(""1F5N2lheBqU_ssv2fEg7XSiyl0_Jtf24RQubw3IWp7fc"",""'LC-2 BOM'!C2:AF1000""),AB$1,FALSE)"),"#N/A")</f>
        <v>#N/A</v>
      </c>
      <c r="AW440" s="40" t="str">
        <f ca="1">IFERROR(__xludf.DUMMYFUNCTION("VLOOKUP($D684,IMPORTRANGE(""1F5N2lheBqU_ssv2fEg7XSiyl0_Jtf24RQubw3IWp7fc"",""'LC-2 BOM'!C2:AF1000""),AB$1,FALSE)"),"#N/A")</f>
        <v>#N/A</v>
      </c>
      <c r="AX440" s="40" t="str">
        <f ca="1">IFERROR(__xludf.DUMMYFUNCTION("VLOOKUP($D684,IMPORTRANGE(""1F5N2lheBqU_ssv2fEg7XSiyl0_Jtf24RQubw3IWp7fc"",""'LC-2 BOM'!C2:AF1000""),AB$1,FALSE)"),"#N/A")</f>
        <v>#N/A</v>
      </c>
      <c r="AY440" s="40" t="str">
        <f ca="1">IFERROR(__xludf.DUMMYFUNCTION("VLOOKUP($D684,IMPORTRANGE(""1F5N2lheBqU_ssv2fEg7XSiyl0_Jtf24RQubw3IWp7fc"",""'LC-2 BOM'!C2:AF1000""),AB$1,FALSE)"),"#N/A")</f>
        <v>#N/A</v>
      </c>
      <c r="AZ440" s="40" t="str">
        <f ca="1">IFERROR(__xludf.DUMMYFUNCTION("VLOOKUP($D684,IMPORTRANGE(""1F5N2lheBqU_ssv2fEg7XSiyl0_Jtf24RQubw3IWp7fc"",""'LC-2 BOM'!C2:AF1000""),AB$1,FALSE)"),"#N/A")</f>
        <v>#N/A</v>
      </c>
      <c r="BA440" s="40" t="str">
        <f ca="1">IFERROR(__xludf.DUMMYFUNCTION("VLOOKUP($D684,IMPORTRANGE(""1F5N2lheBqU_ssv2fEg7XSiyl0_Jtf24RQubw3IWp7fc"",""'LC-2 BOM'!C2:AF1000""),AB$1,FALSE)"),"#N/A")</f>
        <v>#N/A</v>
      </c>
    </row>
    <row r="441" spans="1:53" ht="14.25">
      <c r="A441" s="119" t="str">
        <f>CONCATENATE(VLOOKUP(E441,Systems,2,FALSE),"-",VLOOKUP(F441,Subsystems,2,FALSE),"-",VLOOKUP(G441,Components,2,FALSE),"-",VLOOKUP(R441,Metrics,2,FALSE),"-",B441)</f>
        <v>HVBH-TF-TC-Ts-95</v>
      </c>
      <c r="B441" s="100">
        <v>95</v>
      </c>
      <c r="C441" s="99" t="s">
        <v>1032</v>
      </c>
      <c r="D441" s="119" t="str">
        <f>A441</f>
        <v>HVBH-TF-TC-Ts-95</v>
      </c>
      <c r="E441" s="99" t="s">
        <v>973</v>
      </c>
      <c r="F441" s="99" t="s">
        <v>1023</v>
      </c>
      <c r="G441" s="99" t="s">
        <v>685</v>
      </c>
      <c r="H441" s="99" t="s">
        <v>1024</v>
      </c>
      <c r="I441" s="100" t="str">
        <f>VLOOKUP(L441,InterfaceCards,2,FALSE)</f>
        <v>N6</v>
      </c>
      <c r="J441" s="39" t="str">
        <f>VLOOKUP(I441,'REF - Interface Cards'!$F$2:$G$11,2,FALSE)</f>
        <v>CB9</v>
      </c>
      <c r="K441" s="267">
        <f>VLOOKUP(L441,InterfaceCards,3,FALSE)</f>
        <v>3</v>
      </c>
      <c r="L441" s="99" t="s">
        <v>1025</v>
      </c>
      <c r="M441" s="99">
        <v>7</v>
      </c>
      <c r="N441" s="96" t="s">
        <v>98</v>
      </c>
      <c r="O441" s="99" t="s">
        <v>313</v>
      </c>
      <c r="P441" s="99" t="s">
        <v>313</v>
      </c>
      <c r="Q441" s="99" t="s">
        <v>924</v>
      </c>
      <c r="R441" s="119" t="s">
        <v>352</v>
      </c>
      <c r="S441" s="119" t="s">
        <v>353</v>
      </c>
      <c r="T441" s="100"/>
      <c r="U441" s="205"/>
      <c r="V441" s="205" t="b">
        <v>0</v>
      </c>
      <c r="W441" s="115" t="str">
        <f>CONCATENATE(L441,":",N441)</f>
        <v>TC01:07</v>
      </c>
      <c r="X441" s="40" t="str">
        <f ca="1">IFERROR(__xludf.DUMMYFUNCTION("VLOOKUP($D475,IMPORTRANGE(""1F5N2lheBqU_ssv2fEg7XSiyl0_Jtf24RQubw3IWp7fc"",""'LC-2 BOM'!C2:AF1000""),X$1,FALSE)"),"04C706")</f>
        <v>04C706</v>
      </c>
      <c r="Y441" s="40" t="str">
        <f ca="1">IFERROR(__xludf.DUMMYFUNCTION("VLOOKUP($D685,IMPORTRANGE(""1F5N2lheBqU_ssv2fEg7XSiyl0_Jtf24RQubw3IWp7fc"",""'LC-2 BOM'!C2:AF900""),Y$1,FALSE)"),"#N/A")</f>
        <v>#N/A</v>
      </c>
      <c r="Z441" s="40" t="str">
        <f ca="1">IFERROR(__xludf.DUMMYFUNCTION("VLOOKUP($D685,IMPORTRANGE(""1F5N2lheBqU_ssv2fEg7XSiyl0_Jtf24RQubw3IWp7fc"",""'LC-2 BOM'!C2:AF900""),Y$1,FALSE)"),"#N/A")</f>
        <v>#N/A</v>
      </c>
      <c r="AA441" s="40" t="str">
        <f ca="1">IFERROR(__xludf.DUMMYFUNCTION("VLOOKUP($D685,IMPORTRANGE(""1F5N2lheBqU_ssv2fEg7XSiyl0_Jtf24RQubw3IWp7fc"",""'LC-2 BOM'!C2:AF900""),Y$1,FALSE)"),"#N/A")</f>
        <v>#N/A</v>
      </c>
      <c r="AB441" s="40" t="str">
        <f ca="1">IFERROR(__xludf.DUMMYFUNCTION("VLOOKUP($D685,IMPORTRANGE(""1F5N2lheBqU_ssv2fEg7XSiyl0_Jtf24RQubw3IWp7fc"",""'LC-2 BOM'!C2:AF1000""),AB$1,FALSE)"),"#N/A")</f>
        <v>#N/A</v>
      </c>
      <c r="AC441" s="40" t="str">
        <f ca="1">IFERROR(__xludf.DUMMYFUNCTION("VLOOKUP($D685,IMPORTRANGE(""1F5N2lheBqU_ssv2fEg7XSiyl0_Jtf24RQubw3IWp7fc"",""'LC-2 BOM'!C2:AF1000""),AB$1,FALSE)"),"#N/A")</f>
        <v>#N/A</v>
      </c>
      <c r="AD441" s="40" t="str">
        <f ca="1">IFERROR(__xludf.DUMMYFUNCTION("VLOOKUP($D685,IMPORTRANGE(""1F5N2lheBqU_ssv2fEg7XSiyl0_Jtf24RQubw3IWp7fc"",""'LC-2 BOM'!C2:AF1000""),AB$1,FALSE)"),"#N/A")</f>
        <v>#N/A</v>
      </c>
      <c r="AE441" s="40" t="str">
        <f ca="1">IFERROR(__xludf.DUMMYFUNCTION("VLOOKUP($D685,IMPORTRANGE(""1F5N2lheBqU_ssv2fEg7XSiyl0_Jtf24RQubw3IWp7fc"",""'LC-2 BOM'!C2:AF1000""),AB$1,FALSE)"),"#N/A")</f>
        <v>#N/A</v>
      </c>
      <c r="AF441" s="40" t="str">
        <f ca="1">IFERROR(__xludf.DUMMYFUNCTION("VLOOKUP($D685,IMPORTRANGE(""1F5N2lheBqU_ssv2fEg7XSiyl0_Jtf24RQubw3IWp7fc"",""'LC-2 BOM'!C2:AF1000""),AB$1,FALSE)"),"#N/A")</f>
        <v>#N/A</v>
      </c>
      <c r="AG441" s="40" t="str">
        <f ca="1">IFERROR(__xludf.DUMMYFUNCTION("VLOOKUP($D685,IMPORTRANGE(""1F5N2lheBqU_ssv2fEg7XSiyl0_Jtf24RQubw3IWp7fc"",""'LC-2 BOM'!C2:AF1000""),AB$1,FALSE)"),"#N/A")</f>
        <v>#N/A</v>
      </c>
      <c r="AH441" s="40" t="str">
        <f ca="1">IFERROR(__xludf.DUMMYFUNCTION("VLOOKUP($D685,IMPORTRANGE(""1F5N2lheBqU_ssv2fEg7XSiyl0_Jtf24RQubw3IWp7fc"",""'LC-2 BOM'!C2:AF1000""),AB$1,FALSE)"),"#N/A")</f>
        <v>#N/A</v>
      </c>
      <c r="AI441" s="40" t="str">
        <f ca="1">IFERROR(__xludf.DUMMYFUNCTION("VLOOKUP($D685,IMPORTRANGE(""1F5N2lheBqU_ssv2fEg7XSiyl0_Jtf24RQubw3IWp7fc"",""'LC-2 BOM'!C2:AF1000""),AB$1,FALSE)"),"#N/A")</f>
        <v>#N/A</v>
      </c>
      <c r="AJ441" s="40" t="str">
        <f ca="1">IFERROR(__xludf.DUMMYFUNCTION("VLOOKUP($D685,IMPORTRANGE(""1F5N2lheBqU_ssv2fEg7XSiyl0_Jtf24RQubw3IWp7fc"",""'LC-2 BOM'!C2:AF1000""),AB$1,FALSE)"),"#N/A")</f>
        <v>#N/A</v>
      </c>
      <c r="AK441" s="40" t="str">
        <f ca="1">IFERROR(__xludf.DUMMYFUNCTION("VLOOKUP($D685,IMPORTRANGE(""1F5N2lheBqU_ssv2fEg7XSiyl0_Jtf24RQubw3IWp7fc"",""'LC-2 BOM'!C2:AF1000""),AB$1,FALSE)"),"#N/A")</f>
        <v>#N/A</v>
      </c>
      <c r="AL441" s="40" t="str">
        <f ca="1">IFERROR(__xludf.DUMMYFUNCTION("VLOOKUP($D685,IMPORTRANGE(""1F5N2lheBqU_ssv2fEg7XSiyl0_Jtf24RQubw3IWp7fc"",""'LC-2 BOM'!C2:AF1000""),AB$1,FALSE)"),"#N/A")</f>
        <v>#N/A</v>
      </c>
      <c r="AM441" s="40" t="str">
        <f ca="1">IFERROR(__xludf.DUMMYFUNCTION("VLOOKUP($D685,IMPORTRANGE(""1F5N2lheBqU_ssv2fEg7XSiyl0_Jtf24RQubw3IWp7fc"",""'LC-2 BOM'!C2:AF1000""),AB$1,FALSE)"),"#N/A")</f>
        <v>#N/A</v>
      </c>
      <c r="AN441" s="40" t="str">
        <f ca="1">IFERROR(__xludf.DUMMYFUNCTION("VLOOKUP($D685,IMPORTRANGE(""1F5N2lheBqU_ssv2fEg7XSiyl0_Jtf24RQubw3IWp7fc"",""'LC-2 BOM'!C2:AF1000""),AB$1,FALSE)"),"#N/A")</f>
        <v>#N/A</v>
      </c>
      <c r="AO441" s="40" t="str">
        <f ca="1">IFERROR(__xludf.DUMMYFUNCTION("VLOOKUP($D685,IMPORTRANGE(""1F5N2lheBqU_ssv2fEg7XSiyl0_Jtf24RQubw3IWp7fc"",""'LC-2 BOM'!C2:AF1000""),AB$1,FALSE)"),"#N/A")</f>
        <v>#N/A</v>
      </c>
      <c r="AP441" s="40" t="str">
        <f ca="1">IFERROR(__xludf.DUMMYFUNCTION("VLOOKUP($D685,IMPORTRANGE(""1F5N2lheBqU_ssv2fEg7XSiyl0_Jtf24RQubw3IWp7fc"",""'LC-2 BOM'!C2:AF1000""),AB$1,FALSE)"),"#N/A")</f>
        <v>#N/A</v>
      </c>
      <c r="AQ441" s="40" t="str">
        <f ca="1">IFERROR(__xludf.DUMMYFUNCTION("VLOOKUP($D685,IMPORTRANGE(""1F5N2lheBqU_ssv2fEg7XSiyl0_Jtf24RQubw3IWp7fc"",""'LC-2 BOM'!C2:AF1000""),AB$1,FALSE)"),"#N/A")</f>
        <v>#N/A</v>
      </c>
      <c r="AR441" s="40" t="str">
        <f ca="1">IFERROR(__xludf.DUMMYFUNCTION("VLOOKUP($D685,IMPORTRANGE(""1F5N2lheBqU_ssv2fEg7XSiyl0_Jtf24RQubw3IWp7fc"",""'LC-2 BOM'!C2:AF1000""),AB$1,FALSE)"),"#N/A")</f>
        <v>#N/A</v>
      </c>
      <c r="AS441" s="40" t="str">
        <f ca="1">IFERROR(__xludf.DUMMYFUNCTION("VLOOKUP($D685,IMPORTRANGE(""1F5N2lheBqU_ssv2fEg7XSiyl0_Jtf24RQubw3IWp7fc"",""'LC-2 BOM'!C2:AF1000""),AB$1,FALSE)"),"#N/A")</f>
        <v>#N/A</v>
      </c>
      <c r="AT441" s="40" t="str">
        <f ca="1">IFERROR(__xludf.DUMMYFUNCTION("VLOOKUP($D685,IMPORTRANGE(""1F5N2lheBqU_ssv2fEg7XSiyl0_Jtf24RQubw3IWp7fc"",""'LC-2 BOM'!C2:AF1000""),AB$1,FALSE)"),"#N/A")</f>
        <v>#N/A</v>
      </c>
      <c r="AU441" s="40" t="str">
        <f ca="1">IFERROR(__xludf.DUMMYFUNCTION("VLOOKUP($D685,IMPORTRANGE(""1F5N2lheBqU_ssv2fEg7XSiyl0_Jtf24RQubw3IWp7fc"",""'LC-2 BOM'!C2:AF1000""),AB$1,FALSE)"),"#N/A")</f>
        <v>#N/A</v>
      </c>
      <c r="AV441" s="40" t="str">
        <f ca="1">IFERROR(__xludf.DUMMYFUNCTION("VLOOKUP($D685,IMPORTRANGE(""1F5N2lheBqU_ssv2fEg7XSiyl0_Jtf24RQubw3IWp7fc"",""'LC-2 BOM'!C2:AF1000""),AB$1,FALSE)"),"#N/A")</f>
        <v>#N/A</v>
      </c>
      <c r="AW441" s="40" t="str">
        <f ca="1">IFERROR(__xludf.DUMMYFUNCTION("VLOOKUP($D685,IMPORTRANGE(""1F5N2lheBqU_ssv2fEg7XSiyl0_Jtf24RQubw3IWp7fc"",""'LC-2 BOM'!C2:AF1000""),AB$1,FALSE)"),"#N/A")</f>
        <v>#N/A</v>
      </c>
      <c r="AX441" s="40" t="str">
        <f ca="1">IFERROR(__xludf.DUMMYFUNCTION("VLOOKUP($D685,IMPORTRANGE(""1F5N2lheBqU_ssv2fEg7XSiyl0_Jtf24RQubw3IWp7fc"",""'LC-2 BOM'!C2:AF1000""),AB$1,FALSE)"),"#N/A")</f>
        <v>#N/A</v>
      </c>
      <c r="AY441" s="40" t="str">
        <f ca="1">IFERROR(__xludf.DUMMYFUNCTION("VLOOKUP($D685,IMPORTRANGE(""1F5N2lheBqU_ssv2fEg7XSiyl0_Jtf24RQubw3IWp7fc"",""'LC-2 BOM'!C2:AF1000""),AB$1,FALSE)"),"#N/A")</f>
        <v>#N/A</v>
      </c>
      <c r="AZ441" s="40" t="str">
        <f ca="1">IFERROR(__xludf.DUMMYFUNCTION("VLOOKUP($D685,IMPORTRANGE(""1F5N2lheBqU_ssv2fEg7XSiyl0_Jtf24RQubw3IWp7fc"",""'LC-2 BOM'!C2:AF1000""),AB$1,FALSE)"),"#N/A")</f>
        <v>#N/A</v>
      </c>
      <c r="BA441" s="40" t="str">
        <f ca="1">IFERROR(__xludf.DUMMYFUNCTION("VLOOKUP($D685,IMPORTRANGE(""1F5N2lheBqU_ssv2fEg7XSiyl0_Jtf24RQubw3IWp7fc"",""'LC-2 BOM'!C2:AF1000""),AB$1,FALSE)"),"#N/A")</f>
        <v>#N/A</v>
      </c>
    </row>
    <row r="442" spans="1:53" ht="14.25">
      <c r="A442" s="119" t="str">
        <f>CONCATENATE(VLOOKUP(E442,Systems,2,FALSE),"-",VLOOKUP(F442,Subsystems,2,FALSE),"-",VLOOKUP(G442,Components,2,FALSE),"-",VLOOKUP(R442,Metrics,2,FALSE),"-",B442)</f>
        <v>HVBH-TF-TC-Ts-96</v>
      </c>
      <c r="B442" s="100">
        <v>96</v>
      </c>
      <c r="C442" s="99" t="s">
        <v>1033</v>
      </c>
      <c r="D442" s="119" t="str">
        <f>A442</f>
        <v>HVBH-TF-TC-Ts-96</v>
      </c>
      <c r="E442" s="99" t="s">
        <v>973</v>
      </c>
      <c r="F442" s="99" t="s">
        <v>1023</v>
      </c>
      <c r="G442" s="99" t="s">
        <v>685</v>
      </c>
      <c r="H442" s="99" t="s">
        <v>1024</v>
      </c>
      <c r="I442" s="100" t="str">
        <f>VLOOKUP(L442,InterfaceCards,2,FALSE)</f>
        <v>N6</v>
      </c>
      <c r="J442" s="39" t="str">
        <f>VLOOKUP(I442,'REF - Interface Cards'!$F$2:$G$11,2,FALSE)</f>
        <v>CB9</v>
      </c>
      <c r="K442" s="267">
        <f>VLOOKUP(L442,InterfaceCards,3,FALSE)</f>
        <v>3</v>
      </c>
      <c r="L442" s="99" t="s">
        <v>1025</v>
      </c>
      <c r="M442" s="99">
        <v>8</v>
      </c>
      <c r="N442" s="96" t="s">
        <v>133</v>
      </c>
      <c r="O442" s="99" t="s">
        <v>313</v>
      </c>
      <c r="P442" s="99" t="s">
        <v>313</v>
      </c>
      <c r="Q442" s="99" t="s">
        <v>924</v>
      </c>
      <c r="R442" s="119" t="s">
        <v>352</v>
      </c>
      <c r="S442" s="119" t="s">
        <v>353</v>
      </c>
      <c r="T442" s="100"/>
      <c r="U442" s="205"/>
      <c r="V442" s="205" t="b">
        <v>0</v>
      </c>
      <c r="W442" s="115" t="str">
        <f>CONCATENATE(L442,":",N442)</f>
        <v>TC01:08</v>
      </c>
      <c r="X442" s="40" t="str">
        <f ca="1">IFERROR(__xludf.DUMMYFUNCTION("VLOOKUP($D475,IMPORTRANGE(""1F5N2lheBqU_ssv2fEg7XSiyl0_Jtf24RQubw3IWp7fc"",""'LC-2 BOM'!C2:AF1000""),X$1,FALSE)"),"04C706")</f>
        <v>04C706</v>
      </c>
      <c r="Y442" s="40" t="str">
        <f ca="1">IFERROR(__xludf.DUMMYFUNCTION("VLOOKUP($D686,IMPORTRANGE(""1F5N2lheBqU_ssv2fEg7XSiyl0_Jtf24RQubw3IWp7fc"",""'LC-2 BOM'!C2:AF900""),Y$1,FALSE)"),"#N/A")</f>
        <v>#N/A</v>
      </c>
      <c r="Z442" s="40" t="str">
        <f ca="1">IFERROR(__xludf.DUMMYFUNCTION("VLOOKUP($D686,IMPORTRANGE(""1F5N2lheBqU_ssv2fEg7XSiyl0_Jtf24RQubw3IWp7fc"",""'LC-2 BOM'!C2:AF900""),Y$1,FALSE)"),"#N/A")</f>
        <v>#N/A</v>
      </c>
      <c r="AA442" s="40" t="str">
        <f ca="1">IFERROR(__xludf.DUMMYFUNCTION("VLOOKUP($D686,IMPORTRANGE(""1F5N2lheBqU_ssv2fEg7XSiyl0_Jtf24RQubw3IWp7fc"",""'LC-2 BOM'!C2:AF900""),Y$1,FALSE)"),"#N/A")</f>
        <v>#N/A</v>
      </c>
      <c r="AB442" s="40" t="str">
        <f ca="1">IFERROR(__xludf.DUMMYFUNCTION("VLOOKUP($D686,IMPORTRANGE(""1F5N2lheBqU_ssv2fEg7XSiyl0_Jtf24RQubw3IWp7fc"",""'LC-2 BOM'!C2:AF1000""),AB$1,FALSE)"),"#N/A")</f>
        <v>#N/A</v>
      </c>
      <c r="AC442" s="40" t="str">
        <f ca="1">IFERROR(__xludf.DUMMYFUNCTION("VLOOKUP($D686,IMPORTRANGE(""1F5N2lheBqU_ssv2fEg7XSiyl0_Jtf24RQubw3IWp7fc"",""'LC-2 BOM'!C2:AF1000""),AB$1,FALSE)"),"#N/A")</f>
        <v>#N/A</v>
      </c>
      <c r="AD442" s="40" t="str">
        <f ca="1">IFERROR(__xludf.DUMMYFUNCTION("VLOOKUP($D686,IMPORTRANGE(""1F5N2lheBqU_ssv2fEg7XSiyl0_Jtf24RQubw3IWp7fc"",""'LC-2 BOM'!C2:AF1000""),AB$1,FALSE)"),"#N/A")</f>
        <v>#N/A</v>
      </c>
      <c r="AE442" s="40" t="str">
        <f ca="1">IFERROR(__xludf.DUMMYFUNCTION("VLOOKUP($D686,IMPORTRANGE(""1F5N2lheBqU_ssv2fEg7XSiyl0_Jtf24RQubw3IWp7fc"",""'LC-2 BOM'!C2:AF1000""),AB$1,FALSE)"),"#N/A")</f>
        <v>#N/A</v>
      </c>
      <c r="AF442" s="40" t="str">
        <f ca="1">IFERROR(__xludf.DUMMYFUNCTION("VLOOKUP($D686,IMPORTRANGE(""1F5N2lheBqU_ssv2fEg7XSiyl0_Jtf24RQubw3IWp7fc"",""'LC-2 BOM'!C2:AF1000""),AB$1,FALSE)"),"#N/A")</f>
        <v>#N/A</v>
      </c>
      <c r="AG442" s="40" t="str">
        <f ca="1">IFERROR(__xludf.DUMMYFUNCTION("VLOOKUP($D686,IMPORTRANGE(""1F5N2lheBqU_ssv2fEg7XSiyl0_Jtf24RQubw3IWp7fc"",""'LC-2 BOM'!C2:AF1000""),AB$1,FALSE)"),"#N/A")</f>
        <v>#N/A</v>
      </c>
      <c r="AH442" s="40" t="str">
        <f ca="1">IFERROR(__xludf.DUMMYFUNCTION("VLOOKUP($D686,IMPORTRANGE(""1F5N2lheBqU_ssv2fEg7XSiyl0_Jtf24RQubw3IWp7fc"",""'LC-2 BOM'!C2:AF1000""),AB$1,FALSE)"),"#N/A")</f>
        <v>#N/A</v>
      </c>
      <c r="AI442" s="40" t="str">
        <f ca="1">IFERROR(__xludf.DUMMYFUNCTION("VLOOKUP($D686,IMPORTRANGE(""1F5N2lheBqU_ssv2fEg7XSiyl0_Jtf24RQubw3IWp7fc"",""'LC-2 BOM'!C2:AF1000""),AB$1,FALSE)"),"#N/A")</f>
        <v>#N/A</v>
      </c>
      <c r="AJ442" s="40" t="str">
        <f ca="1">IFERROR(__xludf.DUMMYFUNCTION("VLOOKUP($D686,IMPORTRANGE(""1F5N2lheBqU_ssv2fEg7XSiyl0_Jtf24RQubw3IWp7fc"",""'LC-2 BOM'!C2:AF1000""),AB$1,FALSE)"),"#N/A")</f>
        <v>#N/A</v>
      </c>
      <c r="AK442" s="40" t="str">
        <f ca="1">IFERROR(__xludf.DUMMYFUNCTION("VLOOKUP($D686,IMPORTRANGE(""1F5N2lheBqU_ssv2fEg7XSiyl0_Jtf24RQubw3IWp7fc"",""'LC-2 BOM'!C2:AF1000""),AB$1,FALSE)"),"#N/A")</f>
        <v>#N/A</v>
      </c>
      <c r="AL442" s="40" t="str">
        <f ca="1">IFERROR(__xludf.DUMMYFUNCTION("VLOOKUP($D686,IMPORTRANGE(""1F5N2lheBqU_ssv2fEg7XSiyl0_Jtf24RQubw3IWp7fc"",""'LC-2 BOM'!C2:AF1000""),AB$1,FALSE)"),"#N/A")</f>
        <v>#N/A</v>
      </c>
      <c r="AM442" s="40" t="str">
        <f ca="1">IFERROR(__xludf.DUMMYFUNCTION("VLOOKUP($D686,IMPORTRANGE(""1F5N2lheBqU_ssv2fEg7XSiyl0_Jtf24RQubw3IWp7fc"",""'LC-2 BOM'!C2:AF1000""),AB$1,FALSE)"),"#N/A")</f>
        <v>#N/A</v>
      </c>
      <c r="AN442" s="40" t="str">
        <f ca="1">IFERROR(__xludf.DUMMYFUNCTION("VLOOKUP($D686,IMPORTRANGE(""1F5N2lheBqU_ssv2fEg7XSiyl0_Jtf24RQubw3IWp7fc"",""'LC-2 BOM'!C2:AF1000""),AB$1,FALSE)"),"#N/A")</f>
        <v>#N/A</v>
      </c>
      <c r="AO442" s="40" t="str">
        <f ca="1">IFERROR(__xludf.DUMMYFUNCTION("VLOOKUP($D686,IMPORTRANGE(""1F5N2lheBqU_ssv2fEg7XSiyl0_Jtf24RQubw3IWp7fc"",""'LC-2 BOM'!C2:AF1000""),AB$1,FALSE)"),"#N/A")</f>
        <v>#N/A</v>
      </c>
      <c r="AP442" s="40" t="str">
        <f ca="1">IFERROR(__xludf.DUMMYFUNCTION("VLOOKUP($D686,IMPORTRANGE(""1F5N2lheBqU_ssv2fEg7XSiyl0_Jtf24RQubw3IWp7fc"",""'LC-2 BOM'!C2:AF1000""),AB$1,FALSE)"),"#N/A")</f>
        <v>#N/A</v>
      </c>
      <c r="AQ442" s="40" t="str">
        <f ca="1">IFERROR(__xludf.DUMMYFUNCTION("VLOOKUP($D686,IMPORTRANGE(""1F5N2lheBqU_ssv2fEg7XSiyl0_Jtf24RQubw3IWp7fc"",""'LC-2 BOM'!C2:AF1000""),AB$1,FALSE)"),"#N/A")</f>
        <v>#N/A</v>
      </c>
      <c r="AR442" s="40" t="str">
        <f ca="1">IFERROR(__xludf.DUMMYFUNCTION("VLOOKUP($D686,IMPORTRANGE(""1F5N2lheBqU_ssv2fEg7XSiyl0_Jtf24RQubw3IWp7fc"",""'LC-2 BOM'!C2:AF1000""),AB$1,FALSE)"),"#N/A")</f>
        <v>#N/A</v>
      </c>
      <c r="AS442" s="40" t="str">
        <f ca="1">IFERROR(__xludf.DUMMYFUNCTION("VLOOKUP($D686,IMPORTRANGE(""1F5N2lheBqU_ssv2fEg7XSiyl0_Jtf24RQubw3IWp7fc"",""'LC-2 BOM'!C2:AF1000""),AB$1,FALSE)"),"#N/A")</f>
        <v>#N/A</v>
      </c>
      <c r="AT442" s="40" t="str">
        <f ca="1">IFERROR(__xludf.DUMMYFUNCTION("VLOOKUP($D686,IMPORTRANGE(""1F5N2lheBqU_ssv2fEg7XSiyl0_Jtf24RQubw3IWp7fc"",""'LC-2 BOM'!C2:AF1000""),AB$1,FALSE)"),"#N/A")</f>
        <v>#N/A</v>
      </c>
      <c r="AU442" s="40" t="str">
        <f ca="1">IFERROR(__xludf.DUMMYFUNCTION("VLOOKUP($D686,IMPORTRANGE(""1F5N2lheBqU_ssv2fEg7XSiyl0_Jtf24RQubw3IWp7fc"",""'LC-2 BOM'!C2:AF1000""),AB$1,FALSE)"),"#N/A")</f>
        <v>#N/A</v>
      </c>
      <c r="AV442" s="40" t="str">
        <f ca="1">IFERROR(__xludf.DUMMYFUNCTION("VLOOKUP($D686,IMPORTRANGE(""1F5N2lheBqU_ssv2fEg7XSiyl0_Jtf24RQubw3IWp7fc"",""'LC-2 BOM'!C2:AF1000""),AB$1,FALSE)"),"#N/A")</f>
        <v>#N/A</v>
      </c>
      <c r="AW442" s="40" t="str">
        <f ca="1">IFERROR(__xludf.DUMMYFUNCTION("VLOOKUP($D686,IMPORTRANGE(""1F5N2lheBqU_ssv2fEg7XSiyl0_Jtf24RQubw3IWp7fc"",""'LC-2 BOM'!C2:AF1000""),AB$1,FALSE)"),"#N/A")</f>
        <v>#N/A</v>
      </c>
      <c r="AX442" s="40" t="str">
        <f ca="1">IFERROR(__xludf.DUMMYFUNCTION("VLOOKUP($D686,IMPORTRANGE(""1F5N2lheBqU_ssv2fEg7XSiyl0_Jtf24RQubw3IWp7fc"",""'LC-2 BOM'!C2:AF1000""),AB$1,FALSE)"),"#N/A")</f>
        <v>#N/A</v>
      </c>
      <c r="AY442" s="40" t="str">
        <f ca="1">IFERROR(__xludf.DUMMYFUNCTION("VLOOKUP($D686,IMPORTRANGE(""1F5N2lheBqU_ssv2fEg7XSiyl0_Jtf24RQubw3IWp7fc"",""'LC-2 BOM'!C2:AF1000""),AB$1,FALSE)"),"#N/A")</f>
        <v>#N/A</v>
      </c>
      <c r="AZ442" s="40" t="str">
        <f ca="1">IFERROR(__xludf.DUMMYFUNCTION("VLOOKUP($D686,IMPORTRANGE(""1F5N2lheBqU_ssv2fEg7XSiyl0_Jtf24RQubw3IWp7fc"",""'LC-2 BOM'!C2:AF1000""),AB$1,FALSE)"),"#N/A")</f>
        <v>#N/A</v>
      </c>
      <c r="BA442" s="40" t="str">
        <f ca="1">IFERROR(__xludf.DUMMYFUNCTION("VLOOKUP($D686,IMPORTRANGE(""1F5N2lheBqU_ssv2fEg7XSiyl0_Jtf24RQubw3IWp7fc"",""'LC-2 BOM'!C2:AF1000""),AB$1,FALSE)"),"#N/A")</f>
        <v>#N/A</v>
      </c>
    </row>
    <row r="443" spans="1:53" ht="14.25">
      <c r="A443" s="119" t="str">
        <f>CONCATENATE(VLOOKUP(E443,Systems,2,FALSE),"-",VLOOKUP(F443,Subsystems,2,FALSE),"-",VLOOKUP(G443,Components,2,FALSE),"-",VLOOKUP(R443,Metrics,2,FALSE),"-",B443)</f>
        <v>HVBH-TF-TC-Ts-97</v>
      </c>
      <c r="B443" s="100">
        <v>97</v>
      </c>
      <c r="C443" s="99" t="s">
        <v>1034</v>
      </c>
      <c r="D443" s="119" t="str">
        <f>A443</f>
        <v>HVBH-TF-TC-Ts-97</v>
      </c>
      <c r="E443" s="99" t="s">
        <v>973</v>
      </c>
      <c r="F443" s="99" t="s">
        <v>1023</v>
      </c>
      <c r="G443" s="99" t="s">
        <v>685</v>
      </c>
      <c r="H443" s="99" t="s">
        <v>1024</v>
      </c>
      <c r="I443" s="100" t="str">
        <f>VLOOKUP(L443,InterfaceCards,2,FALSE)</f>
        <v>N6</v>
      </c>
      <c r="J443" s="39" t="str">
        <f>VLOOKUP(I443,'REF - Interface Cards'!$F$2:$G$11,2,FALSE)</f>
        <v>CB9</v>
      </c>
      <c r="K443" s="267">
        <f>VLOOKUP(L443,InterfaceCards,3,FALSE)</f>
        <v>3</v>
      </c>
      <c r="L443" s="99" t="s">
        <v>1025</v>
      </c>
      <c r="M443" s="99">
        <v>9</v>
      </c>
      <c r="N443" s="96" t="s">
        <v>111</v>
      </c>
      <c r="O443" s="99" t="s">
        <v>313</v>
      </c>
      <c r="P443" s="99" t="s">
        <v>313</v>
      </c>
      <c r="Q443" s="99" t="s">
        <v>924</v>
      </c>
      <c r="R443" s="119" t="s">
        <v>352</v>
      </c>
      <c r="S443" s="119" t="s">
        <v>353</v>
      </c>
      <c r="T443" s="100"/>
      <c r="U443" s="205"/>
      <c r="V443" s="205" t="b">
        <v>0</v>
      </c>
      <c r="W443" s="115" t="str">
        <f>CONCATENATE(L443,":",N443)</f>
        <v>TC01:09</v>
      </c>
      <c r="X443" s="40" t="str">
        <f ca="1">IFERROR(__xludf.DUMMYFUNCTION("VLOOKUP($D475,IMPORTRANGE(""1F5N2lheBqU_ssv2fEg7XSiyl0_Jtf24RQubw3IWp7fc"",""'LC-2 BOM'!C2:AF1000""),X$1,FALSE)"),"04C706")</f>
        <v>04C706</v>
      </c>
      <c r="Y443" s="40" t="str">
        <f ca="1">IFERROR(__xludf.DUMMYFUNCTION("VLOOKUP($D687,IMPORTRANGE(""1F5N2lheBqU_ssv2fEg7XSiyl0_Jtf24RQubw3IWp7fc"",""'LC-2 BOM'!C2:AF900""),Y$1,FALSE)"),"#N/A")</f>
        <v>#N/A</v>
      </c>
      <c r="Z443" s="40" t="str">
        <f ca="1">IFERROR(__xludf.DUMMYFUNCTION("VLOOKUP($D687,IMPORTRANGE(""1F5N2lheBqU_ssv2fEg7XSiyl0_Jtf24RQubw3IWp7fc"",""'LC-2 BOM'!C2:AF900""),Y$1,FALSE)"),"#N/A")</f>
        <v>#N/A</v>
      </c>
      <c r="AA443" s="40" t="str">
        <f ca="1">IFERROR(__xludf.DUMMYFUNCTION("VLOOKUP($D687,IMPORTRANGE(""1F5N2lheBqU_ssv2fEg7XSiyl0_Jtf24RQubw3IWp7fc"",""'LC-2 BOM'!C2:AF900""),Y$1,FALSE)"),"#N/A")</f>
        <v>#N/A</v>
      </c>
      <c r="AB443" s="40" t="str">
        <f ca="1">IFERROR(__xludf.DUMMYFUNCTION("VLOOKUP($D687,IMPORTRANGE(""1F5N2lheBqU_ssv2fEg7XSiyl0_Jtf24RQubw3IWp7fc"",""'LC-2 BOM'!C2:AF1000""),AB$1,FALSE)"),"#N/A")</f>
        <v>#N/A</v>
      </c>
      <c r="AC443" s="40" t="str">
        <f ca="1">IFERROR(__xludf.DUMMYFUNCTION("VLOOKUP($D687,IMPORTRANGE(""1F5N2lheBqU_ssv2fEg7XSiyl0_Jtf24RQubw3IWp7fc"",""'LC-2 BOM'!C2:AF1000""),AB$1,FALSE)"),"#N/A")</f>
        <v>#N/A</v>
      </c>
      <c r="AD443" s="40" t="str">
        <f ca="1">IFERROR(__xludf.DUMMYFUNCTION("VLOOKUP($D687,IMPORTRANGE(""1F5N2lheBqU_ssv2fEg7XSiyl0_Jtf24RQubw3IWp7fc"",""'LC-2 BOM'!C2:AF1000""),AB$1,FALSE)"),"#N/A")</f>
        <v>#N/A</v>
      </c>
      <c r="AE443" s="40" t="str">
        <f ca="1">IFERROR(__xludf.DUMMYFUNCTION("VLOOKUP($D687,IMPORTRANGE(""1F5N2lheBqU_ssv2fEg7XSiyl0_Jtf24RQubw3IWp7fc"",""'LC-2 BOM'!C2:AF1000""),AB$1,FALSE)"),"#N/A")</f>
        <v>#N/A</v>
      </c>
      <c r="AF443" s="40" t="str">
        <f ca="1">IFERROR(__xludf.DUMMYFUNCTION("VLOOKUP($D687,IMPORTRANGE(""1F5N2lheBqU_ssv2fEg7XSiyl0_Jtf24RQubw3IWp7fc"",""'LC-2 BOM'!C2:AF1000""),AB$1,FALSE)"),"#N/A")</f>
        <v>#N/A</v>
      </c>
      <c r="AG443" s="40" t="str">
        <f ca="1">IFERROR(__xludf.DUMMYFUNCTION("VLOOKUP($D687,IMPORTRANGE(""1F5N2lheBqU_ssv2fEg7XSiyl0_Jtf24RQubw3IWp7fc"",""'LC-2 BOM'!C2:AF1000""),AB$1,FALSE)"),"#N/A")</f>
        <v>#N/A</v>
      </c>
      <c r="AH443" s="40" t="str">
        <f ca="1">IFERROR(__xludf.DUMMYFUNCTION("VLOOKUP($D687,IMPORTRANGE(""1F5N2lheBqU_ssv2fEg7XSiyl0_Jtf24RQubw3IWp7fc"",""'LC-2 BOM'!C2:AF1000""),AB$1,FALSE)"),"#N/A")</f>
        <v>#N/A</v>
      </c>
      <c r="AI443" s="40" t="str">
        <f ca="1">IFERROR(__xludf.DUMMYFUNCTION("VLOOKUP($D687,IMPORTRANGE(""1F5N2lheBqU_ssv2fEg7XSiyl0_Jtf24RQubw3IWp7fc"",""'LC-2 BOM'!C2:AF1000""),AB$1,FALSE)"),"#N/A")</f>
        <v>#N/A</v>
      </c>
      <c r="AJ443" s="40" t="str">
        <f ca="1">IFERROR(__xludf.DUMMYFUNCTION("VLOOKUP($D687,IMPORTRANGE(""1F5N2lheBqU_ssv2fEg7XSiyl0_Jtf24RQubw3IWp7fc"",""'LC-2 BOM'!C2:AF1000""),AB$1,FALSE)"),"#N/A")</f>
        <v>#N/A</v>
      </c>
      <c r="AK443" s="40" t="str">
        <f ca="1">IFERROR(__xludf.DUMMYFUNCTION("VLOOKUP($D687,IMPORTRANGE(""1F5N2lheBqU_ssv2fEg7XSiyl0_Jtf24RQubw3IWp7fc"",""'LC-2 BOM'!C2:AF1000""),AB$1,FALSE)"),"#N/A")</f>
        <v>#N/A</v>
      </c>
      <c r="AL443" s="40" t="str">
        <f ca="1">IFERROR(__xludf.DUMMYFUNCTION("VLOOKUP($D687,IMPORTRANGE(""1F5N2lheBqU_ssv2fEg7XSiyl0_Jtf24RQubw3IWp7fc"",""'LC-2 BOM'!C2:AF1000""),AB$1,FALSE)"),"#N/A")</f>
        <v>#N/A</v>
      </c>
      <c r="AM443" s="40" t="str">
        <f ca="1">IFERROR(__xludf.DUMMYFUNCTION("VLOOKUP($D687,IMPORTRANGE(""1F5N2lheBqU_ssv2fEg7XSiyl0_Jtf24RQubw3IWp7fc"",""'LC-2 BOM'!C2:AF1000""),AB$1,FALSE)"),"#N/A")</f>
        <v>#N/A</v>
      </c>
      <c r="AN443" s="40" t="str">
        <f ca="1">IFERROR(__xludf.DUMMYFUNCTION("VLOOKUP($D687,IMPORTRANGE(""1F5N2lheBqU_ssv2fEg7XSiyl0_Jtf24RQubw3IWp7fc"",""'LC-2 BOM'!C2:AF1000""),AB$1,FALSE)"),"#N/A")</f>
        <v>#N/A</v>
      </c>
      <c r="AO443" s="40" t="str">
        <f ca="1">IFERROR(__xludf.DUMMYFUNCTION("VLOOKUP($D687,IMPORTRANGE(""1F5N2lheBqU_ssv2fEg7XSiyl0_Jtf24RQubw3IWp7fc"",""'LC-2 BOM'!C2:AF1000""),AB$1,FALSE)"),"#N/A")</f>
        <v>#N/A</v>
      </c>
      <c r="AP443" s="40" t="str">
        <f ca="1">IFERROR(__xludf.DUMMYFUNCTION("VLOOKUP($D687,IMPORTRANGE(""1F5N2lheBqU_ssv2fEg7XSiyl0_Jtf24RQubw3IWp7fc"",""'LC-2 BOM'!C2:AF1000""),AB$1,FALSE)"),"#N/A")</f>
        <v>#N/A</v>
      </c>
      <c r="AQ443" s="40" t="str">
        <f ca="1">IFERROR(__xludf.DUMMYFUNCTION("VLOOKUP($D687,IMPORTRANGE(""1F5N2lheBqU_ssv2fEg7XSiyl0_Jtf24RQubw3IWp7fc"",""'LC-2 BOM'!C2:AF1000""),AB$1,FALSE)"),"#N/A")</f>
        <v>#N/A</v>
      </c>
      <c r="AR443" s="40" t="str">
        <f ca="1">IFERROR(__xludf.DUMMYFUNCTION("VLOOKUP($D687,IMPORTRANGE(""1F5N2lheBqU_ssv2fEg7XSiyl0_Jtf24RQubw3IWp7fc"",""'LC-2 BOM'!C2:AF1000""),AB$1,FALSE)"),"#N/A")</f>
        <v>#N/A</v>
      </c>
      <c r="AS443" s="40" t="str">
        <f ca="1">IFERROR(__xludf.DUMMYFUNCTION("VLOOKUP($D687,IMPORTRANGE(""1F5N2lheBqU_ssv2fEg7XSiyl0_Jtf24RQubw3IWp7fc"",""'LC-2 BOM'!C2:AF1000""),AB$1,FALSE)"),"#N/A")</f>
        <v>#N/A</v>
      </c>
      <c r="AT443" s="40" t="str">
        <f ca="1">IFERROR(__xludf.DUMMYFUNCTION("VLOOKUP($D687,IMPORTRANGE(""1F5N2lheBqU_ssv2fEg7XSiyl0_Jtf24RQubw3IWp7fc"",""'LC-2 BOM'!C2:AF1000""),AB$1,FALSE)"),"#N/A")</f>
        <v>#N/A</v>
      </c>
      <c r="AU443" s="40" t="str">
        <f ca="1">IFERROR(__xludf.DUMMYFUNCTION("VLOOKUP($D687,IMPORTRANGE(""1F5N2lheBqU_ssv2fEg7XSiyl0_Jtf24RQubw3IWp7fc"",""'LC-2 BOM'!C2:AF1000""),AB$1,FALSE)"),"#N/A")</f>
        <v>#N/A</v>
      </c>
      <c r="AV443" s="40" t="str">
        <f ca="1">IFERROR(__xludf.DUMMYFUNCTION("VLOOKUP($D687,IMPORTRANGE(""1F5N2lheBqU_ssv2fEg7XSiyl0_Jtf24RQubw3IWp7fc"",""'LC-2 BOM'!C2:AF1000""),AB$1,FALSE)"),"#N/A")</f>
        <v>#N/A</v>
      </c>
      <c r="AW443" s="40" t="str">
        <f ca="1">IFERROR(__xludf.DUMMYFUNCTION("VLOOKUP($D687,IMPORTRANGE(""1F5N2lheBqU_ssv2fEg7XSiyl0_Jtf24RQubw3IWp7fc"",""'LC-2 BOM'!C2:AF1000""),AB$1,FALSE)"),"#N/A")</f>
        <v>#N/A</v>
      </c>
      <c r="AX443" s="40" t="str">
        <f ca="1">IFERROR(__xludf.DUMMYFUNCTION("VLOOKUP($D687,IMPORTRANGE(""1F5N2lheBqU_ssv2fEg7XSiyl0_Jtf24RQubw3IWp7fc"",""'LC-2 BOM'!C2:AF1000""),AB$1,FALSE)"),"#N/A")</f>
        <v>#N/A</v>
      </c>
      <c r="AY443" s="40" t="str">
        <f ca="1">IFERROR(__xludf.DUMMYFUNCTION("VLOOKUP($D687,IMPORTRANGE(""1F5N2lheBqU_ssv2fEg7XSiyl0_Jtf24RQubw3IWp7fc"",""'LC-2 BOM'!C2:AF1000""),AB$1,FALSE)"),"#N/A")</f>
        <v>#N/A</v>
      </c>
      <c r="AZ443" s="40" t="str">
        <f ca="1">IFERROR(__xludf.DUMMYFUNCTION("VLOOKUP($D687,IMPORTRANGE(""1F5N2lheBqU_ssv2fEg7XSiyl0_Jtf24RQubw3IWp7fc"",""'LC-2 BOM'!C2:AF1000""),AB$1,FALSE)"),"#N/A")</f>
        <v>#N/A</v>
      </c>
      <c r="BA443" s="40" t="str">
        <f ca="1">IFERROR(__xludf.DUMMYFUNCTION("VLOOKUP($D687,IMPORTRANGE(""1F5N2lheBqU_ssv2fEg7XSiyl0_Jtf24RQubw3IWp7fc"",""'LC-2 BOM'!C2:AF1000""),AB$1,FALSE)"),"#N/A")</f>
        <v>#N/A</v>
      </c>
    </row>
    <row r="444" spans="1:53" ht="14.25">
      <c r="A444" s="119" t="str">
        <f>CONCATENATE(VLOOKUP(E444,Systems,2,FALSE),"-",VLOOKUP(F444,Subsystems,2,FALSE),"-",VLOOKUP(G444,Components,2,FALSE),"-",VLOOKUP(R444,Metrics,2,FALSE),"-",B444)</f>
        <v>CPWR-RST-FX-CD-44</v>
      </c>
      <c r="B444" s="100">
        <v>44</v>
      </c>
      <c r="C444" s="99" t="s">
        <v>1035</v>
      </c>
      <c r="D444" s="99" t="s">
        <v>1036</v>
      </c>
      <c r="E444" s="99" t="s">
        <v>885</v>
      </c>
      <c r="F444" s="99" t="s">
        <v>886</v>
      </c>
      <c r="G444" s="99" t="s">
        <v>887</v>
      </c>
      <c r="H444" s="99" t="s">
        <v>89</v>
      </c>
      <c r="I444" s="100" t="str">
        <f>VLOOKUP(L444,InterfaceCards,2,FALSE)</f>
        <v>C1</v>
      </c>
      <c r="J444" s="39" t="str">
        <f>VLOOKUP(I444,'REF - Interface Cards'!$F$2:$G$11,2,FALSE)</f>
        <v>CB1</v>
      </c>
      <c r="K444" s="267">
        <f>VLOOKUP(L444,InterfaceCards,3,FALSE)</f>
        <v>5</v>
      </c>
      <c r="L444" s="99" t="s">
        <v>240</v>
      </c>
      <c r="M444" s="272">
        <v>6</v>
      </c>
      <c r="N444" s="96" t="s">
        <v>1037</v>
      </c>
      <c r="O444" s="99" t="s">
        <v>247</v>
      </c>
      <c r="P444" s="99" t="s">
        <v>247</v>
      </c>
      <c r="Q444" s="99" t="s">
        <v>253</v>
      </c>
      <c r="R444" s="100" t="s">
        <v>888</v>
      </c>
      <c r="S444" s="100" t="s">
        <v>96</v>
      </c>
      <c r="T444" s="274"/>
      <c r="U444" s="82"/>
      <c r="V444" s="82" t="b">
        <v>0</v>
      </c>
      <c r="W444" s="115" t="str">
        <f>CONCATENATE(L444,":",N444)</f>
        <v>DIO1:DI05</v>
      </c>
      <c r="X444" s="40" t="str">
        <f ca="1">IFERROR(__xludf.DUMMYFUNCTION("VLOOKUP($D4,IMPORTRANGE(""1F5N2lheBqU_ssv2fEg7XSiyl0_Jtf24RQubw3IWp7fc"",""'LC-2 BOM'!C2:AF1000""),X$1,FALSE)"),"S13.2")</f>
        <v>S13.2</v>
      </c>
      <c r="Y444" s="40" t="str">
        <f ca="1">IFERROR(__xludf.DUMMYFUNCTION("VLOOKUP($D103,IMPORTRANGE(""1zGeY54V42y3h6ga3LEauokEcjIAfHuNXKCYKLfLWtMI"",""'LC-2 BOM'!C2:AF900""),Y$1,FALSE)"),"#N/A")</f>
        <v>#N/A</v>
      </c>
      <c r="Z444" s="40" t="str">
        <f ca="1">IFERROR(__xludf.DUMMYFUNCTION("VLOOKUP($D103,IMPORTRANGE(""1zGeY54V42y3h6ga3LEauokEcjIAfHuNXKCYKLfLWtMI"",""'LC-2 BOM'!C2:AF900""),Y$1,FALSE)"),"#N/A")</f>
        <v>#N/A</v>
      </c>
      <c r="AA444" s="40" t="str">
        <f ca="1">IFERROR(__xludf.DUMMYFUNCTION("VLOOKUP($D103,IMPORTRANGE(""1zGeY54V42y3h6ga3LEauokEcjIAfHuNXKCYKLfLWtMI"",""'LC-2 BOM'!C2:AF900""),Y$1,FALSE)"),"#N/A")</f>
        <v>#N/A</v>
      </c>
      <c r="AB444" s="40" t="str">
        <f ca="1">IFERROR(__xludf.DUMMYFUNCTION("VLOOKUP($D103,IMPORTRANGE(""1F5N2lheBqU_ssv2fEg7XSiyl0_Jtf24RQubw3IWp7fc"",""'LC-2 BOM'!C2:AF1000""),AB$1,FALSE)"),"#N/A")</f>
        <v>#N/A</v>
      </c>
      <c r="AC444" s="40" t="str">
        <f ca="1">IFERROR(__xludf.DUMMYFUNCTION("VLOOKUP($D103,IMPORTRANGE(""1F5N2lheBqU_ssv2fEg7XSiyl0_Jtf24RQubw3IWp7fc"",""'LC-2 BOM'!C2:AF1000""),AB$1,FALSE)"),"#N/A")</f>
        <v>#N/A</v>
      </c>
      <c r="AD444" s="40" t="str">
        <f ca="1">IFERROR(__xludf.DUMMYFUNCTION("VLOOKUP($D103,IMPORTRANGE(""1F5N2lheBqU_ssv2fEg7XSiyl0_Jtf24RQubw3IWp7fc"",""'LC-2 BOM'!C2:AF1000""),AB$1,FALSE)"),"#N/A")</f>
        <v>#N/A</v>
      </c>
      <c r="AE444" s="40" t="str">
        <f ca="1">IFERROR(__xludf.DUMMYFUNCTION("VLOOKUP($D103,IMPORTRANGE(""1F5N2lheBqU_ssv2fEg7XSiyl0_Jtf24RQubw3IWp7fc"",""'LC-2 BOM'!C2:AF1000""),AB$1,FALSE)"),"#N/A")</f>
        <v>#N/A</v>
      </c>
      <c r="AF444" s="40" t="str">
        <f ca="1">IFERROR(__xludf.DUMMYFUNCTION("VLOOKUP($D103,IMPORTRANGE(""1F5N2lheBqU_ssv2fEg7XSiyl0_Jtf24RQubw3IWp7fc"",""'LC-2 BOM'!C2:AF1000""),AB$1,FALSE)"),"#N/A")</f>
        <v>#N/A</v>
      </c>
      <c r="AG444" s="40" t="str">
        <f ca="1">IFERROR(__xludf.DUMMYFUNCTION("VLOOKUP($D103,IMPORTRANGE(""1F5N2lheBqU_ssv2fEg7XSiyl0_Jtf24RQubw3IWp7fc"",""'LC-2 BOM'!C2:AF1000""),AB$1,FALSE)"),"#N/A")</f>
        <v>#N/A</v>
      </c>
      <c r="AH444" s="40" t="str">
        <f ca="1">IFERROR(__xludf.DUMMYFUNCTION("VLOOKUP($D103,IMPORTRANGE(""1F5N2lheBqU_ssv2fEg7XSiyl0_Jtf24RQubw3IWp7fc"",""'LC-2 BOM'!C2:AF1000""),AB$1,FALSE)"),"#N/A")</f>
        <v>#N/A</v>
      </c>
      <c r="AI444" s="40" t="str">
        <f ca="1">IFERROR(__xludf.DUMMYFUNCTION("VLOOKUP($D103,IMPORTRANGE(""1F5N2lheBqU_ssv2fEg7XSiyl0_Jtf24RQubw3IWp7fc"",""'LC-2 BOM'!C2:AF1000""),AB$1,FALSE)"),"#N/A")</f>
        <v>#N/A</v>
      </c>
      <c r="AJ444" s="40" t="str">
        <f ca="1">IFERROR(__xludf.DUMMYFUNCTION("VLOOKUP($D103,IMPORTRANGE(""1F5N2lheBqU_ssv2fEg7XSiyl0_Jtf24RQubw3IWp7fc"",""'LC-2 BOM'!C2:AF1000""),AB$1,FALSE)"),"#N/A")</f>
        <v>#N/A</v>
      </c>
      <c r="AK444" s="40" t="str">
        <f ca="1">IFERROR(__xludf.DUMMYFUNCTION("VLOOKUP($D103,IMPORTRANGE(""1F5N2lheBqU_ssv2fEg7XSiyl0_Jtf24RQubw3IWp7fc"",""'LC-2 BOM'!C2:AF1000""),AB$1,FALSE)"),"#N/A")</f>
        <v>#N/A</v>
      </c>
      <c r="AL444" s="40" t="str">
        <f ca="1">IFERROR(__xludf.DUMMYFUNCTION("VLOOKUP($D103,IMPORTRANGE(""1F5N2lheBqU_ssv2fEg7XSiyl0_Jtf24RQubw3IWp7fc"",""'LC-2 BOM'!C2:AF1000""),AB$1,FALSE)"),"#N/A")</f>
        <v>#N/A</v>
      </c>
      <c r="AM444" s="40" t="str">
        <f ca="1">IFERROR(__xludf.DUMMYFUNCTION("VLOOKUP($D103,IMPORTRANGE(""1F5N2lheBqU_ssv2fEg7XSiyl0_Jtf24RQubw3IWp7fc"",""'LC-2 BOM'!C2:AF1000""),AB$1,FALSE)"),"#N/A")</f>
        <v>#N/A</v>
      </c>
      <c r="AN444" s="40" t="str">
        <f ca="1">IFERROR(__xludf.DUMMYFUNCTION("VLOOKUP($D103,IMPORTRANGE(""1F5N2lheBqU_ssv2fEg7XSiyl0_Jtf24RQubw3IWp7fc"",""'LC-2 BOM'!C2:AF1000""),AB$1,FALSE)"),"#N/A")</f>
        <v>#N/A</v>
      </c>
      <c r="AO444" s="40" t="str">
        <f ca="1">IFERROR(__xludf.DUMMYFUNCTION("VLOOKUP($D103,IMPORTRANGE(""1F5N2lheBqU_ssv2fEg7XSiyl0_Jtf24RQubw3IWp7fc"",""'LC-2 BOM'!C2:AF1000""),AB$1,FALSE)"),"#N/A")</f>
        <v>#N/A</v>
      </c>
      <c r="AP444" s="40" t="str">
        <f ca="1">IFERROR(__xludf.DUMMYFUNCTION("VLOOKUP($D103,IMPORTRANGE(""1F5N2lheBqU_ssv2fEg7XSiyl0_Jtf24RQubw3IWp7fc"",""'LC-2 BOM'!C2:AF1000""),AB$1,FALSE)"),"#N/A")</f>
        <v>#N/A</v>
      </c>
      <c r="AQ444" s="40" t="str">
        <f ca="1">IFERROR(__xludf.DUMMYFUNCTION("VLOOKUP($D103,IMPORTRANGE(""1F5N2lheBqU_ssv2fEg7XSiyl0_Jtf24RQubw3IWp7fc"",""'LC-2 BOM'!C2:AF1000""),AB$1,FALSE)"),"#N/A")</f>
        <v>#N/A</v>
      </c>
      <c r="AR444" s="40" t="str">
        <f ca="1">IFERROR(__xludf.DUMMYFUNCTION("VLOOKUP($D103,IMPORTRANGE(""1F5N2lheBqU_ssv2fEg7XSiyl0_Jtf24RQubw3IWp7fc"",""'LC-2 BOM'!C2:AF1000""),AB$1,FALSE)"),"#N/A")</f>
        <v>#N/A</v>
      </c>
      <c r="AS444" s="40" t="str">
        <f ca="1">IFERROR(__xludf.DUMMYFUNCTION("VLOOKUP($D103,IMPORTRANGE(""1F5N2lheBqU_ssv2fEg7XSiyl0_Jtf24RQubw3IWp7fc"",""'LC-2 BOM'!C2:AF1000""),AB$1,FALSE)"),"#N/A")</f>
        <v>#N/A</v>
      </c>
      <c r="AT444" s="40" t="str">
        <f ca="1">IFERROR(__xludf.DUMMYFUNCTION("VLOOKUP($D103,IMPORTRANGE(""1F5N2lheBqU_ssv2fEg7XSiyl0_Jtf24RQubw3IWp7fc"",""'LC-2 BOM'!C2:AF1000""),AB$1,FALSE)"),"#N/A")</f>
        <v>#N/A</v>
      </c>
      <c r="AU444" s="40" t="str">
        <f ca="1">IFERROR(__xludf.DUMMYFUNCTION("VLOOKUP($D103,IMPORTRANGE(""1F5N2lheBqU_ssv2fEg7XSiyl0_Jtf24RQubw3IWp7fc"",""'LC-2 BOM'!C2:AF1000""),AB$1,FALSE)"),"#N/A")</f>
        <v>#N/A</v>
      </c>
      <c r="AV444" s="40" t="str">
        <f ca="1">IFERROR(__xludf.DUMMYFUNCTION("VLOOKUP($D103,IMPORTRANGE(""1F5N2lheBqU_ssv2fEg7XSiyl0_Jtf24RQubw3IWp7fc"",""'LC-2 BOM'!C2:AF1000""),AB$1,FALSE)"),"#N/A")</f>
        <v>#N/A</v>
      </c>
      <c r="AW444" s="40" t="str">
        <f ca="1">IFERROR(__xludf.DUMMYFUNCTION("VLOOKUP($D103,IMPORTRANGE(""1F5N2lheBqU_ssv2fEg7XSiyl0_Jtf24RQubw3IWp7fc"",""'LC-2 BOM'!C2:AF1000""),AB$1,FALSE)"),"#N/A")</f>
        <v>#N/A</v>
      </c>
      <c r="AX444" s="40" t="str">
        <f ca="1">IFERROR(__xludf.DUMMYFUNCTION("VLOOKUP($D103,IMPORTRANGE(""1F5N2lheBqU_ssv2fEg7XSiyl0_Jtf24RQubw3IWp7fc"",""'LC-2 BOM'!C2:AF1000""),AB$1,FALSE)"),"#N/A")</f>
        <v>#N/A</v>
      </c>
      <c r="AY444" s="40" t="str">
        <f ca="1">IFERROR(__xludf.DUMMYFUNCTION("VLOOKUP($D103,IMPORTRANGE(""1F5N2lheBqU_ssv2fEg7XSiyl0_Jtf24RQubw3IWp7fc"",""'LC-2 BOM'!C2:AF1000""),AB$1,FALSE)"),"#N/A")</f>
        <v>#N/A</v>
      </c>
      <c r="AZ444" s="40" t="str">
        <f ca="1">IFERROR(__xludf.DUMMYFUNCTION("VLOOKUP($D103,IMPORTRANGE(""1F5N2lheBqU_ssv2fEg7XSiyl0_Jtf24RQubw3IWp7fc"",""'LC-2 BOM'!C2:AF1000""),AB$1,FALSE)"),"#N/A")</f>
        <v>#N/A</v>
      </c>
      <c r="BA444" s="40" t="str">
        <f ca="1">IFERROR(__xludf.DUMMYFUNCTION("VLOOKUP($D103,IMPORTRANGE(""1F5N2lheBqU_ssv2fEg7XSiyl0_Jtf24RQubw3IWp7fc"",""'LC-2 BOM'!C2:AF1000""),AB$1,FALSE)"),"#N/A")</f>
        <v>#N/A</v>
      </c>
    </row>
    <row r="445" spans="1:53" ht="14.25">
      <c r="A445" s="201" t="e">
        <f>CONCATENATE(VLOOKUP(E445,Systems,2,FALSE),"-",VLOOKUP(F445,Subsystems,2,FALSE),"-",VLOOKUP(G445,Components,2,FALSE),"-",VLOOKUP(R445,Metrics,2,FALSE),"-",B445)</f>
        <v>#N/A</v>
      </c>
      <c r="B445" s="99">
        <v>723</v>
      </c>
      <c r="C445" s="201" t="s">
        <v>1038</v>
      </c>
      <c r="D445" s="119" t="s">
        <v>1039</v>
      </c>
      <c r="E445" s="99" t="s">
        <v>1040</v>
      </c>
      <c r="F445" s="110" t="s">
        <v>1041</v>
      </c>
      <c r="G445" s="99" t="s">
        <v>81</v>
      </c>
      <c r="H445" s="99" t="s">
        <v>348</v>
      </c>
      <c r="I445" s="100" t="e">
        <f>VLOOKUP(L445,InterfaceCards,2,FALSE)</f>
        <v>#N/A</v>
      </c>
      <c r="J445" s="39" t="e">
        <f>VLOOKUP(I445,'REF - Interface Cards'!$F$2:$G$11,2,FALSE)</f>
        <v>#N/A</v>
      </c>
      <c r="K445" s="267" t="e">
        <f>VLOOKUP(L445,InterfaceCards,3,FALSE)</f>
        <v>#N/A</v>
      </c>
      <c r="L445" s="99" t="s">
        <v>1042</v>
      </c>
      <c r="M445" s="99" t="s">
        <v>1042</v>
      </c>
      <c r="N445" s="96" t="s">
        <v>1042</v>
      </c>
      <c r="O445" s="99" t="s">
        <v>1042</v>
      </c>
      <c r="P445" s="99" t="s">
        <v>1042</v>
      </c>
      <c r="Q445" s="205"/>
      <c r="R445" s="119"/>
      <c r="S445" s="119"/>
      <c r="T445" s="100"/>
      <c r="U445" s="205"/>
      <c r="V445" s="205" t="b">
        <v>0</v>
      </c>
      <c r="W445" s="115" t="str">
        <f>CONCATENATE(L445,":",N445)</f>
        <v>N/A:N/A</v>
      </c>
      <c r="X445" s="40" t="str">
        <f ca="1">IFERROR(__xludf.DUMMYFUNCTION("VLOOKUP($D475,IMPORTRANGE(""1F5N2lheBqU_ssv2fEg7XSiyl0_Jtf24RQubw3IWp7fc"",""'LC-2 BOM'!C2:AF1000""),X$1,FALSE)"),"04C706")</f>
        <v>04C706</v>
      </c>
      <c r="Y445" s="183" t="str">
        <f ca="1">IFERROR(__xludf.DUMMYFUNCTION("VLOOKUP($D708,IMPORTRANGE(""1zGeY54V42y3h6ga3LEauokEcjIAfHuNXKCYKLfLWtMI"",""'LC-2 BOM'!C2:AF900""),Y$1,FALSE)"),"#N/A")</f>
        <v>#N/A</v>
      </c>
      <c r="Z445" s="183" t="str">
        <f ca="1">IFERROR(__xludf.DUMMYFUNCTION("VLOOKUP($D708,IMPORTRANGE(""1zGeY54V42y3h6ga3LEauokEcjIAfHuNXKCYKLfLWtMI"",""'LC-2 BOM'!C2:AF900""),Y$1,FALSE)"),"#N/A")</f>
        <v>#N/A</v>
      </c>
      <c r="AA445" s="183" t="str">
        <f ca="1">IFERROR(__xludf.DUMMYFUNCTION("VLOOKUP($D708,IMPORTRANGE(""1zGeY54V42y3h6ga3LEauokEcjIAfHuNXKCYKLfLWtMI"",""'LC-2 BOM'!C2:AF900""),Y$1,FALSE)"),"#N/A")</f>
        <v>#N/A</v>
      </c>
      <c r="AB445" s="40" t="str">
        <f ca="1">IFERROR(__xludf.DUMMYFUNCTION("VLOOKUP($D708,IMPORTRANGE(""1F5N2lheBqU_ssv2fEg7XSiyl0_Jtf24RQubw3IWp7fc"",""'LC-2 BOM'!C2:AF1000""),AB$1,FALSE)"),"#N/A")</f>
        <v>#N/A</v>
      </c>
      <c r="AC445" s="40" t="str">
        <f ca="1">IFERROR(__xludf.DUMMYFUNCTION("VLOOKUP($D708,IMPORTRANGE(""1F5N2lheBqU_ssv2fEg7XSiyl0_Jtf24RQubw3IWp7fc"",""'LC-2 BOM'!C2:AF1000""),AB$1,FALSE)"),"#N/A")</f>
        <v>#N/A</v>
      </c>
      <c r="AD445" s="40" t="str">
        <f ca="1">IFERROR(__xludf.DUMMYFUNCTION("VLOOKUP($D708,IMPORTRANGE(""1F5N2lheBqU_ssv2fEg7XSiyl0_Jtf24RQubw3IWp7fc"",""'LC-2 BOM'!C2:AF1000""),AB$1,FALSE)"),"#N/A")</f>
        <v>#N/A</v>
      </c>
      <c r="AE445" s="40" t="str">
        <f ca="1">IFERROR(__xludf.DUMMYFUNCTION("VLOOKUP($D708,IMPORTRANGE(""1F5N2lheBqU_ssv2fEg7XSiyl0_Jtf24RQubw3IWp7fc"",""'LC-2 BOM'!C2:AF1000""),AB$1,FALSE)"),"#N/A")</f>
        <v>#N/A</v>
      </c>
      <c r="AF445" s="40" t="str">
        <f ca="1">IFERROR(__xludf.DUMMYFUNCTION("VLOOKUP($D708,IMPORTRANGE(""1F5N2lheBqU_ssv2fEg7XSiyl0_Jtf24RQubw3IWp7fc"",""'LC-2 BOM'!C2:AF1000""),AB$1,FALSE)"),"#N/A")</f>
        <v>#N/A</v>
      </c>
      <c r="AG445" s="40" t="str">
        <f ca="1">IFERROR(__xludf.DUMMYFUNCTION("VLOOKUP($D708,IMPORTRANGE(""1F5N2lheBqU_ssv2fEg7XSiyl0_Jtf24RQubw3IWp7fc"",""'LC-2 BOM'!C2:AF1000""),AB$1,FALSE)"),"#N/A")</f>
        <v>#N/A</v>
      </c>
      <c r="AH445" s="40" t="str">
        <f ca="1">IFERROR(__xludf.DUMMYFUNCTION("VLOOKUP($D708,IMPORTRANGE(""1F5N2lheBqU_ssv2fEg7XSiyl0_Jtf24RQubw3IWp7fc"",""'LC-2 BOM'!C2:AF1000""),AB$1,FALSE)"),"#N/A")</f>
        <v>#N/A</v>
      </c>
      <c r="AI445" s="40" t="str">
        <f ca="1">IFERROR(__xludf.DUMMYFUNCTION("VLOOKUP($D708,IMPORTRANGE(""1F5N2lheBqU_ssv2fEg7XSiyl0_Jtf24RQubw3IWp7fc"",""'LC-2 BOM'!C2:AF1000""),AB$1,FALSE)"),"#N/A")</f>
        <v>#N/A</v>
      </c>
      <c r="AJ445" s="40" t="str">
        <f ca="1">IFERROR(__xludf.DUMMYFUNCTION("VLOOKUP($D708,IMPORTRANGE(""1F5N2lheBqU_ssv2fEg7XSiyl0_Jtf24RQubw3IWp7fc"",""'LC-2 BOM'!C2:AF1000""),AB$1,FALSE)"),"#N/A")</f>
        <v>#N/A</v>
      </c>
      <c r="AK445" s="40" t="str">
        <f ca="1">IFERROR(__xludf.DUMMYFUNCTION("VLOOKUP($D708,IMPORTRANGE(""1F5N2lheBqU_ssv2fEg7XSiyl0_Jtf24RQubw3IWp7fc"",""'LC-2 BOM'!C2:AF1000""),AB$1,FALSE)"),"#N/A")</f>
        <v>#N/A</v>
      </c>
      <c r="AL445" s="40" t="str">
        <f ca="1">IFERROR(__xludf.DUMMYFUNCTION("VLOOKUP($D708,IMPORTRANGE(""1F5N2lheBqU_ssv2fEg7XSiyl0_Jtf24RQubw3IWp7fc"",""'LC-2 BOM'!C2:AF1000""),AB$1,FALSE)"),"#N/A")</f>
        <v>#N/A</v>
      </c>
      <c r="AM445" s="40" t="str">
        <f ca="1">IFERROR(__xludf.DUMMYFUNCTION("VLOOKUP($D708,IMPORTRANGE(""1F5N2lheBqU_ssv2fEg7XSiyl0_Jtf24RQubw3IWp7fc"",""'LC-2 BOM'!C2:AF1000""),AB$1,FALSE)"),"#N/A")</f>
        <v>#N/A</v>
      </c>
      <c r="AN445" s="40" t="str">
        <f ca="1">IFERROR(__xludf.DUMMYFUNCTION("VLOOKUP($D708,IMPORTRANGE(""1F5N2lheBqU_ssv2fEg7XSiyl0_Jtf24RQubw3IWp7fc"",""'LC-2 BOM'!C2:AF1000""),AB$1,FALSE)"),"#N/A")</f>
        <v>#N/A</v>
      </c>
      <c r="AO445" s="40" t="str">
        <f ca="1">IFERROR(__xludf.DUMMYFUNCTION("VLOOKUP($D708,IMPORTRANGE(""1F5N2lheBqU_ssv2fEg7XSiyl0_Jtf24RQubw3IWp7fc"",""'LC-2 BOM'!C2:AF1000""),AB$1,FALSE)"),"#N/A")</f>
        <v>#N/A</v>
      </c>
      <c r="AP445" s="40" t="str">
        <f ca="1">IFERROR(__xludf.DUMMYFUNCTION("VLOOKUP($D708,IMPORTRANGE(""1F5N2lheBqU_ssv2fEg7XSiyl0_Jtf24RQubw3IWp7fc"",""'LC-2 BOM'!C2:AF1000""),AB$1,FALSE)"),"#N/A")</f>
        <v>#N/A</v>
      </c>
      <c r="AQ445" s="40" t="str">
        <f ca="1">IFERROR(__xludf.DUMMYFUNCTION("VLOOKUP($D708,IMPORTRANGE(""1F5N2lheBqU_ssv2fEg7XSiyl0_Jtf24RQubw3IWp7fc"",""'LC-2 BOM'!C2:AF1000""),AB$1,FALSE)"),"#N/A")</f>
        <v>#N/A</v>
      </c>
      <c r="AR445" s="40" t="str">
        <f ca="1">IFERROR(__xludf.DUMMYFUNCTION("VLOOKUP($D708,IMPORTRANGE(""1F5N2lheBqU_ssv2fEg7XSiyl0_Jtf24RQubw3IWp7fc"",""'LC-2 BOM'!C2:AF1000""),AB$1,FALSE)"),"#N/A")</f>
        <v>#N/A</v>
      </c>
      <c r="AS445" s="40" t="str">
        <f ca="1">IFERROR(__xludf.DUMMYFUNCTION("VLOOKUP($D708,IMPORTRANGE(""1F5N2lheBqU_ssv2fEg7XSiyl0_Jtf24RQubw3IWp7fc"",""'LC-2 BOM'!C2:AF1000""),AB$1,FALSE)"),"#N/A")</f>
        <v>#N/A</v>
      </c>
      <c r="AT445" s="40" t="str">
        <f ca="1">IFERROR(__xludf.DUMMYFUNCTION("VLOOKUP($D708,IMPORTRANGE(""1F5N2lheBqU_ssv2fEg7XSiyl0_Jtf24RQubw3IWp7fc"",""'LC-2 BOM'!C2:AF1000""),AB$1,FALSE)"),"#N/A")</f>
        <v>#N/A</v>
      </c>
      <c r="AU445" s="40" t="str">
        <f ca="1">IFERROR(__xludf.DUMMYFUNCTION("VLOOKUP($D708,IMPORTRANGE(""1F5N2lheBqU_ssv2fEg7XSiyl0_Jtf24RQubw3IWp7fc"",""'LC-2 BOM'!C2:AF1000""),AB$1,FALSE)"),"#N/A")</f>
        <v>#N/A</v>
      </c>
      <c r="AV445" s="40" t="str">
        <f ca="1">IFERROR(__xludf.DUMMYFUNCTION("VLOOKUP($D708,IMPORTRANGE(""1F5N2lheBqU_ssv2fEg7XSiyl0_Jtf24RQubw3IWp7fc"",""'LC-2 BOM'!C2:AF1000""),AB$1,FALSE)"),"#N/A")</f>
        <v>#N/A</v>
      </c>
      <c r="AW445" s="40" t="str">
        <f ca="1">IFERROR(__xludf.DUMMYFUNCTION("VLOOKUP($D708,IMPORTRANGE(""1F5N2lheBqU_ssv2fEg7XSiyl0_Jtf24RQubw3IWp7fc"",""'LC-2 BOM'!C2:AF1000""),AB$1,FALSE)"),"#N/A")</f>
        <v>#N/A</v>
      </c>
      <c r="AX445" s="40" t="str">
        <f ca="1">IFERROR(__xludf.DUMMYFUNCTION("VLOOKUP($D708,IMPORTRANGE(""1F5N2lheBqU_ssv2fEg7XSiyl0_Jtf24RQubw3IWp7fc"",""'LC-2 BOM'!C2:AF1000""),AB$1,FALSE)"),"#N/A")</f>
        <v>#N/A</v>
      </c>
      <c r="AY445" s="40" t="str">
        <f ca="1">IFERROR(__xludf.DUMMYFUNCTION("VLOOKUP($D708,IMPORTRANGE(""1F5N2lheBqU_ssv2fEg7XSiyl0_Jtf24RQubw3IWp7fc"",""'LC-2 BOM'!C2:AF1000""),AB$1,FALSE)"),"#N/A")</f>
        <v>#N/A</v>
      </c>
      <c r="AZ445" s="40" t="str">
        <f ca="1">IFERROR(__xludf.DUMMYFUNCTION("VLOOKUP($D708,IMPORTRANGE(""1F5N2lheBqU_ssv2fEg7XSiyl0_Jtf24RQubw3IWp7fc"",""'LC-2 BOM'!C2:AF1000""),AB$1,FALSE)"),"#N/A")</f>
        <v>#N/A</v>
      </c>
      <c r="BA445" s="40" t="str">
        <f ca="1">IFERROR(__xludf.DUMMYFUNCTION("VLOOKUP($D708,IMPORTRANGE(""1F5N2lheBqU_ssv2fEg7XSiyl0_Jtf24RQubw3IWp7fc"",""'LC-2 BOM'!C2:AF1000""),AB$1,FALSE)"),"#N/A")</f>
        <v>#N/A</v>
      </c>
    </row>
    <row r="446" spans="1:53" ht="14.25">
      <c r="A446" s="201" t="e">
        <f>CONCATENATE(VLOOKUP(E446,Systems,2,FALSE),"-",VLOOKUP(F446,Subsystems,2,FALSE),"-",VLOOKUP(G446,Components,2,FALSE),"-",VLOOKUP(R446,Metrics,2,FALSE),"-",B446)</f>
        <v>#N/A</v>
      </c>
      <c r="B446" s="99">
        <v>722</v>
      </c>
      <c r="C446" s="299" t="s">
        <v>1043</v>
      </c>
      <c r="D446" s="119" t="s">
        <v>1044</v>
      </c>
      <c r="E446" s="205"/>
      <c r="F446" s="110"/>
      <c r="G446" s="205"/>
      <c r="H446" s="205"/>
      <c r="I446" s="100" t="e">
        <f>VLOOKUP(L446,InterfaceCards,2,FALSE)</f>
        <v>#N/A</v>
      </c>
      <c r="J446" s="39" t="e">
        <f>VLOOKUP(I446,'REF - Interface Cards'!$F$2:$G$11,2,FALSE)</f>
        <v>#N/A</v>
      </c>
      <c r="K446" s="267" t="e">
        <f>VLOOKUP(L446,InterfaceCards,3,FALSE)</f>
        <v>#N/A</v>
      </c>
      <c r="L446" s="99" t="s">
        <v>1042</v>
      </c>
      <c r="M446" s="99" t="s">
        <v>1042</v>
      </c>
      <c r="N446" s="96" t="s">
        <v>1042</v>
      </c>
      <c r="O446" s="99" t="s">
        <v>1042</v>
      </c>
      <c r="P446" s="99" t="s">
        <v>1042</v>
      </c>
      <c r="Q446" s="205"/>
      <c r="R446" s="119"/>
      <c r="S446" s="119"/>
      <c r="T446" s="100"/>
      <c r="U446" s="205"/>
      <c r="V446" s="205" t="b">
        <v>0</v>
      </c>
      <c r="W446" s="115" t="str">
        <f>CONCATENATE(L446,":",N446)</f>
        <v>N/A:N/A</v>
      </c>
      <c r="X446" s="40" t="str">
        <f ca="1">IFERROR(__xludf.DUMMYFUNCTION("VLOOKUP($D475,IMPORTRANGE(""1F5N2lheBqU_ssv2fEg7XSiyl0_Jtf24RQubw3IWp7fc"",""'LC-2 BOM'!C2:AF1000""),X$1,FALSE)"),"04C706")</f>
        <v>04C706</v>
      </c>
      <c r="Y446" s="183" t="str">
        <f ca="1">IFERROR(__xludf.DUMMYFUNCTION("VLOOKUP($D707,IMPORTRANGE(""1zGeY54V42y3h6ga3LEauokEcjIAfHuNXKCYKLfLWtMI"",""'LC-2 BOM'!C2:AF900""),Y$1,FALSE)"),"#N/A")</f>
        <v>#N/A</v>
      </c>
      <c r="Z446" s="183" t="str">
        <f ca="1">IFERROR(__xludf.DUMMYFUNCTION("VLOOKUP($D707,IMPORTRANGE(""1zGeY54V42y3h6ga3LEauokEcjIAfHuNXKCYKLfLWtMI"",""'LC-2 BOM'!C2:AF900""),Y$1,FALSE)"),"#N/A")</f>
        <v>#N/A</v>
      </c>
      <c r="AA446" s="183" t="str">
        <f ca="1">IFERROR(__xludf.DUMMYFUNCTION("VLOOKUP($D707,IMPORTRANGE(""1zGeY54V42y3h6ga3LEauokEcjIAfHuNXKCYKLfLWtMI"",""'LC-2 BOM'!C2:AF900""),Y$1,FALSE)"),"#N/A")</f>
        <v>#N/A</v>
      </c>
      <c r="AB446" s="40" t="str">
        <f ca="1">IFERROR(__xludf.DUMMYFUNCTION("VLOOKUP($D707,IMPORTRANGE(""1F5N2lheBqU_ssv2fEg7XSiyl0_Jtf24RQubw3IWp7fc"",""'LC-2 BOM'!C2:AF1000""),AB$1,FALSE)"),"#N/A")</f>
        <v>#N/A</v>
      </c>
      <c r="AC446" s="40" t="str">
        <f ca="1">IFERROR(__xludf.DUMMYFUNCTION("VLOOKUP($D707,IMPORTRANGE(""1F5N2lheBqU_ssv2fEg7XSiyl0_Jtf24RQubw3IWp7fc"",""'LC-2 BOM'!C2:AF1000""),AB$1,FALSE)"),"#N/A")</f>
        <v>#N/A</v>
      </c>
      <c r="AD446" s="40" t="str">
        <f ca="1">IFERROR(__xludf.DUMMYFUNCTION("VLOOKUP($D707,IMPORTRANGE(""1F5N2lheBqU_ssv2fEg7XSiyl0_Jtf24RQubw3IWp7fc"",""'LC-2 BOM'!C2:AF1000""),AB$1,FALSE)"),"#N/A")</f>
        <v>#N/A</v>
      </c>
      <c r="AE446" s="40" t="str">
        <f ca="1">IFERROR(__xludf.DUMMYFUNCTION("VLOOKUP($D707,IMPORTRANGE(""1F5N2lheBqU_ssv2fEg7XSiyl0_Jtf24RQubw3IWp7fc"",""'LC-2 BOM'!C2:AF1000""),AB$1,FALSE)"),"#N/A")</f>
        <v>#N/A</v>
      </c>
      <c r="AF446" s="40" t="str">
        <f ca="1">IFERROR(__xludf.DUMMYFUNCTION("VLOOKUP($D707,IMPORTRANGE(""1F5N2lheBqU_ssv2fEg7XSiyl0_Jtf24RQubw3IWp7fc"",""'LC-2 BOM'!C2:AF1000""),AB$1,FALSE)"),"#N/A")</f>
        <v>#N/A</v>
      </c>
      <c r="AG446" s="40" t="str">
        <f ca="1">IFERROR(__xludf.DUMMYFUNCTION("VLOOKUP($D707,IMPORTRANGE(""1F5N2lheBqU_ssv2fEg7XSiyl0_Jtf24RQubw3IWp7fc"",""'LC-2 BOM'!C2:AF1000""),AB$1,FALSE)"),"#N/A")</f>
        <v>#N/A</v>
      </c>
      <c r="AH446" s="40" t="str">
        <f ca="1">IFERROR(__xludf.DUMMYFUNCTION("VLOOKUP($D707,IMPORTRANGE(""1F5N2lheBqU_ssv2fEg7XSiyl0_Jtf24RQubw3IWp7fc"",""'LC-2 BOM'!C2:AF1000""),AB$1,FALSE)"),"#N/A")</f>
        <v>#N/A</v>
      </c>
      <c r="AI446" s="40" t="str">
        <f ca="1">IFERROR(__xludf.DUMMYFUNCTION("VLOOKUP($D707,IMPORTRANGE(""1F5N2lheBqU_ssv2fEg7XSiyl0_Jtf24RQubw3IWp7fc"",""'LC-2 BOM'!C2:AF1000""),AB$1,FALSE)"),"#N/A")</f>
        <v>#N/A</v>
      </c>
      <c r="AJ446" s="40" t="str">
        <f ca="1">IFERROR(__xludf.DUMMYFUNCTION("VLOOKUP($D707,IMPORTRANGE(""1F5N2lheBqU_ssv2fEg7XSiyl0_Jtf24RQubw3IWp7fc"",""'LC-2 BOM'!C2:AF1000""),AB$1,FALSE)"),"#N/A")</f>
        <v>#N/A</v>
      </c>
      <c r="AK446" s="40" t="str">
        <f ca="1">IFERROR(__xludf.DUMMYFUNCTION("VLOOKUP($D707,IMPORTRANGE(""1F5N2lheBqU_ssv2fEg7XSiyl0_Jtf24RQubw3IWp7fc"",""'LC-2 BOM'!C2:AF1000""),AB$1,FALSE)"),"#N/A")</f>
        <v>#N/A</v>
      </c>
      <c r="AL446" s="40" t="str">
        <f ca="1">IFERROR(__xludf.DUMMYFUNCTION("VLOOKUP($D707,IMPORTRANGE(""1F5N2lheBqU_ssv2fEg7XSiyl0_Jtf24RQubw3IWp7fc"",""'LC-2 BOM'!C2:AF1000""),AB$1,FALSE)"),"#N/A")</f>
        <v>#N/A</v>
      </c>
      <c r="AM446" s="40" t="str">
        <f ca="1">IFERROR(__xludf.DUMMYFUNCTION("VLOOKUP($D707,IMPORTRANGE(""1F5N2lheBqU_ssv2fEg7XSiyl0_Jtf24RQubw3IWp7fc"",""'LC-2 BOM'!C2:AF1000""),AB$1,FALSE)"),"#N/A")</f>
        <v>#N/A</v>
      </c>
      <c r="AN446" s="40" t="str">
        <f ca="1">IFERROR(__xludf.DUMMYFUNCTION("VLOOKUP($D707,IMPORTRANGE(""1F5N2lheBqU_ssv2fEg7XSiyl0_Jtf24RQubw3IWp7fc"",""'LC-2 BOM'!C2:AF1000""),AB$1,FALSE)"),"#N/A")</f>
        <v>#N/A</v>
      </c>
      <c r="AO446" s="40" t="str">
        <f ca="1">IFERROR(__xludf.DUMMYFUNCTION("VLOOKUP($D707,IMPORTRANGE(""1F5N2lheBqU_ssv2fEg7XSiyl0_Jtf24RQubw3IWp7fc"",""'LC-2 BOM'!C2:AF1000""),AB$1,FALSE)"),"#N/A")</f>
        <v>#N/A</v>
      </c>
      <c r="AP446" s="40" t="str">
        <f ca="1">IFERROR(__xludf.DUMMYFUNCTION("VLOOKUP($D707,IMPORTRANGE(""1F5N2lheBqU_ssv2fEg7XSiyl0_Jtf24RQubw3IWp7fc"",""'LC-2 BOM'!C2:AF1000""),AB$1,FALSE)"),"#N/A")</f>
        <v>#N/A</v>
      </c>
      <c r="AQ446" s="40" t="str">
        <f ca="1">IFERROR(__xludf.DUMMYFUNCTION("VLOOKUP($D707,IMPORTRANGE(""1F5N2lheBqU_ssv2fEg7XSiyl0_Jtf24RQubw3IWp7fc"",""'LC-2 BOM'!C2:AF1000""),AB$1,FALSE)"),"#N/A")</f>
        <v>#N/A</v>
      </c>
      <c r="AR446" s="40" t="str">
        <f ca="1">IFERROR(__xludf.DUMMYFUNCTION("VLOOKUP($D707,IMPORTRANGE(""1F5N2lheBqU_ssv2fEg7XSiyl0_Jtf24RQubw3IWp7fc"",""'LC-2 BOM'!C2:AF1000""),AB$1,FALSE)"),"#N/A")</f>
        <v>#N/A</v>
      </c>
      <c r="AS446" s="40" t="str">
        <f ca="1">IFERROR(__xludf.DUMMYFUNCTION("VLOOKUP($D707,IMPORTRANGE(""1F5N2lheBqU_ssv2fEg7XSiyl0_Jtf24RQubw3IWp7fc"",""'LC-2 BOM'!C2:AF1000""),AB$1,FALSE)"),"#N/A")</f>
        <v>#N/A</v>
      </c>
      <c r="AT446" s="40" t="str">
        <f ca="1">IFERROR(__xludf.DUMMYFUNCTION("VLOOKUP($D707,IMPORTRANGE(""1F5N2lheBqU_ssv2fEg7XSiyl0_Jtf24RQubw3IWp7fc"",""'LC-2 BOM'!C2:AF1000""),AB$1,FALSE)"),"#N/A")</f>
        <v>#N/A</v>
      </c>
      <c r="AU446" s="40" t="str">
        <f ca="1">IFERROR(__xludf.DUMMYFUNCTION("VLOOKUP($D707,IMPORTRANGE(""1F5N2lheBqU_ssv2fEg7XSiyl0_Jtf24RQubw3IWp7fc"",""'LC-2 BOM'!C2:AF1000""),AB$1,FALSE)"),"#N/A")</f>
        <v>#N/A</v>
      </c>
      <c r="AV446" s="40" t="str">
        <f ca="1">IFERROR(__xludf.DUMMYFUNCTION("VLOOKUP($D707,IMPORTRANGE(""1F5N2lheBqU_ssv2fEg7XSiyl0_Jtf24RQubw3IWp7fc"",""'LC-2 BOM'!C2:AF1000""),AB$1,FALSE)"),"#N/A")</f>
        <v>#N/A</v>
      </c>
      <c r="AW446" s="40" t="str">
        <f ca="1">IFERROR(__xludf.DUMMYFUNCTION("VLOOKUP($D707,IMPORTRANGE(""1F5N2lheBqU_ssv2fEg7XSiyl0_Jtf24RQubw3IWp7fc"",""'LC-2 BOM'!C2:AF1000""),AB$1,FALSE)"),"#N/A")</f>
        <v>#N/A</v>
      </c>
      <c r="AX446" s="40" t="str">
        <f ca="1">IFERROR(__xludf.DUMMYFUNCTION("VLOOKUP($D707,IMPORTRANGE(""1F5N2lheBqU_ssv2fEg7XSiyl0_Jtf24RQubw3IWp7fc"",""'LC-2 BOM'!C2:AF1000""),AB$1,FALSE)"),"#N/A")</f>
        <v>#N/A</v>
      </c>
      <c r="AY446" s="40" t="str">
        <f ca="1">IFERROR(__xludf.DUMMYFUNCTION("VLOOKUP($D707,IMPORTRANGE(""1F5N2lheBqU_ssv2fEg7XSiyl0_Jtf24RQubw3IWp7fc"",""'LC-2 BOM'!C2:AF1000""),AB$1,FALSE)"),"#N/A")</f>
        <v>#N/A</v>
      </c>
      <c r="AZ446" s="40" t="str">
        <f ca="1">IFERROR(__xludf.DUMMYFUNCTION("VLOOKUP($D707,IMPORTRANGE(""1F5N2lheBqU_ssv2fEg7XSiyl0_Jtf24RQubw3IWp7fc"",""'LC-2 BOM'!C2:AF1000""),AB$1,FALSE)"),"#N/A")</f>
        <v>#N/A</v>
      </c>
      <c r="BA446" s="40" t="str">
        <f ca="1">IFERROR(__xludf.DUMMYFUNCTION("VLOOKUP($D707,IMPORTRANGE(""1F5N2lheBqU_ssv2fEg7XSiyl0_Jtf24RQubw3IWp7fc"",""'LC-2 BOM'!C2:AF1000""),AB$1,FALSE)"),"#N/A")</f>
        <v>#N/A</v>
      </c>
    </row>
    <row r="447" spans="1:53" ht="14.25">
      <c r="A447" s="110" t="str">
        <f>CONCATENATE(VLOOKUP(E447,Systems,2,FALSE),"-",VLOOKUP(F447,Subsystems,2,FALSE),"-",VLOOKUP(G447,Components,2,FALSE),"-",VLOOKUP(R447,Metrics,2,FALSE),"-",B447)</f>
        <v>MEC-CL-PXS-PxC-660</v>
      </c>
      <c r="B447" s="99">
        <v>660</v>
      </c>
      <c r="C447" s="97" t="s">
        <v>1045</v>
      </c>
      <c r="D447" s="155" t="s">
        <v>1046</v>
      </c>
      <c r="E447" s="99" t="s">
        <v>1047</v>
      </c>
      <c r="F447" s="99" t="s">
        <v>1048</v>
      </c>
      <c r="G447" s="99" t="s">
        <v>452</v>
      </c>
      <c r="H447" s="99" t="s">
        <v>89</v>
      </c>
      <c r="I447" s="100" t="str">
        <f>VLOOKUP(L447,InterfaceCards,2,FALSE)</f>
        <v>C1</v>
      </c>
      <c r="J447" s="39" t="str">
        <f>VLOOKUP(I447,'REF - Interface Cards'!$F$2:$G$11,2,FALSE)</f>
        <v>CB1</v>
      </c>
      <c r="K447" s="267">
        <f>VLOOKUP(L447,InterfaceCards,3,FALSE)</f>
        <v>6</v>
      </c>
      <c r="L447" s="99" t="s">
        <v>1049</v>
      </c>
      <c r="M447" s="99">
        <v>7</v>
      </c>
      <c r="N447" s="99" t="s">
        <v>1050</v>
      </c>
      <c r="O447" s="205"/>
      <c r="P447" s="99" t="s">
        <v>248</v>
      </c>
      <c r="Q447" s="99" t="s">
        <v>249</v>
      </c>
      <c r="R447" s="99" t="s">
        <v>99</v>
      </c>
      <c r="S447" s="99" t="s">
        <v>96</v>
      </c>
      <c r="T447" s="100"/>
      <c r="U447" s="205"/>
      <c r="V447" s="205" t="b">
        <v>0</v>
      </c>
      <c r="W447" s="115" t="str">
        <f>CONCATENATE(L447,":",N447)</f>
        <v>DIO3:DI06</v>
      </c>
      <c r="X447" s="40" t="str">
        <f ca="1">IFERROR(__xludf.DUMMYFUNCTION("VLOOKUP($D119,IMPORTRANGE(""1F5N2lheBqU_ssv2fEg7XSiyl0_Jtf24RQubw3IWp7fc"",""'LC-2 BOM'!C2:AF1000""),X$1,FALSE)"),"05C360")</f>
        <v>05C360</v>
      </c>
      <c r="Y447" s="183" t="str">
        <f ca="1">IFERROR(__xludf.DUMMYFUNCTION("VLOOKUP($D125,IMPORTRANGE(""1zGeY54V42y3h6ga3LEauokEcjIAfHuNXKCYKLfLWtMI"",""'LC-2 BOM'!C2:AF900""),Y$1,FALSE)"),"#N/A")</f>
        <v>#N/A</v>
      </c>
      <c r="Z447" s="183" t="str">
        <f ca="1">IFERROR(__xludf.DUMMYFUNCTION("VLOOKUP($D125,IMPORTRANGE(""1zGeY54V42y3h6ga3LEauokEcjIAfHuNXKCYKLfLWtMI"",""'LC-2 BOM'!C2:AF900""),Y$1,FALSE)"),"#N/A")</f>
        <v>#N/A</v>
      </c>
      <c r="AA447" s="183" t="str">
        <f ca="1">IFERROR(__xludf.DUMMYFUNCTION("VLOOKUP($D125,IMPORTRANGE(""1zGeY54V42y3h6ga3LEauokEcjIAfHuNXKCYKLfLWtMI"",""'LC-2 BOM'!C2:AF900""),Y$1,FALSE)"),"#N/A")</f>
        <v>#N/A</v>
      </c>
      <c r="AB447" s="40" t="str">
        <f ca="1">IFERROR(__xludf.DUMMYFUNCTION("VLOOKUP($D125,IMPORTRANGE(""1F5N2lheBqU_ssv2fEg7XSiyl0_Jtf24RQubw3IWp7fc"",""'LC-2 BOM'!C2:AF1000""),AB$1,FALSE)"),"#N/A")</f>
        <v>#N/A</v>
      </c>
      <c r="AC447" s="40" t="str">
        <f ca="1">IFERROR(__xludf.DUMMYFUNCTION("VLOOKUP($D125,IMPORTRANGE(""1F5N2lheBqU_ssv2fEg7XSiyl0_Jtf24RQubw3IWp7fc"",""'LC-2 BOM'!C2:AF1000""),AB$1,FALSE)"),"#N/A")</f>
        <v>#N/A</v>
      </c>
      <c r="AD447" s="40" t="str">
        <f ca="1">IFERROR(__xludf.DUMMYFUNCTION("VLOOKUP($D125,IMPORTRANGE(""1F5N2lheBqU_ssv2fEg7XSiyl0_Jtf24RQubw3IWp7fc"",""'LC-2 BOM'!C2:AF1000""),AB$1,FALSE)"),"#N/A")</f>
        <v>#N/A</v>
      </c>
      <c r="AE447" s="40" t="str">
        <f ca="1">IFERROR(__xludf.DUMMYFUNCTION("VLOOKUP($D125,IMPORTRANGE(""1F5N2lheBqU_ssv2fEg7XSiyl0_Jtf24RQubw3IWp7fc"",""'LC-2 BOM'!C2:AF1000""),AB$1,FALSE)"),"#N/A")</f>
        <v>#N/A</v>
      </c>
      <c r="AF447" s="40" t="str">
        <f ca="1">IFERROR(__xludf.DUMMYFUNCTION("VLOOKUP($D125,IMPORTRANGE(""1F5N2lheBqU_ssv2fEg7XSiyl0_Jtf24RQubw3IWp7fc"",""'LC-2 BOM'!C2:AF1000""),AB$1,FALSE)"),"#N/A")</f>
        <v>#N/A</v>
      </c>
      <c r="AG447" s="40" t="str">
        <f ca="1">IFERROR(__xludf.DUMMYFUNCTION("VLOOKUP($D125,IMPORTRANGE(""1F5N2lheBqU_ssv2fEg7XSiyl0_Jtf24RQubw3IWp7fc"",""'LC-2 BOM'!C2:AF1000""),AB$1,FALSE)"),"#N/A")</f>
        <v>#N/A</v>
      </c>
      <c r="AH447" s="40" t="str">
        <f ca="1">IFERROR(__xludf.DUMMYFUNCTION("VLOOKUP($D125,IMPORTRANGE(""1F5N2lheBqU_ssv2fEg7XSiyl0_Jtf24RQubw3IWp7fc"",""'LC-2 BOM'!C2:AF1000""),AB$1,FALSE)"),"#N/A")</f>
        <v>#N/A</v>
      </c>
      <c r="AI447" s="40" t="str">
        <f ca="1">IFERROR(__xludf.DUMMYFUNCTION("VLOOKUP($D125,IMPORTRANGE(""1F5N2lheBqU_ssv2fEg7XSiyl0_Jtf24RQubw3IWp7fc"",""'LC-2 BOM'!C2:AF1000""),AB$1,FALSE)"),"#N/A")</f>
        <v>#N/A</v>
      </c>
      <c r="AJ447" s="40" t="str">
        <f ca="1">IFERROR(__xludf.DUMMYFUNCTION("VLOOKUP($D125,IMPORTRANGE(""1F5N2lheBqU_ssv2fEg7XSiyl0_Jtf24RQubw3IWp7fc"",""'LC-2 BOM'!C2:AF1000""),AB$1,FALSE)"),"#N/A")</f>
        <v>#N/A</v>
      </c>
      <c r="AK447" s="40" t="str">
        <f ca="1">IFERROR(__xludf.DUMMYFUNCTION("VLOOKUP($D125,IMPORTRANGE(""1F5N2lheBqU_ssv2fEg7XSiyl0_Jtf24RQubw3IWp7fc"",""'LC-2 BOM'!C2:AF1000""),AB$1,FALSE)"),"#N/A")</f>
        <v>#N/A</v>
      </c>
      <c r="AL447" s="40" t="str">
        <f ca="1">IFERROR(__xludf.DUMMYFUNCTION("VLOOKUP($D125,IMPORTRANGE(""1F5N2lheBqU_ssv2fEg7XSiyl0_Jtf24RQubw3IWp7fc"",""'LC-2 BOM'!C2:AF1000""),AB$1,FALSE)"),"#N/A")</f>
        <v>#N/A</v>
      </c>
      <c r="AM447" s="40" t="str">
        <f ca="1">IFERROR(__xludf.DUMMYFUNCTION("VLOOKUP($D125,IMPORTRANGE(""1F5N2lheBqU_ssv2fEg7XSiyl0_Jtf24RQubw3IWp7fc"",""'LC-2 BOM'!C2:AF1000""),AB$1,FALSE)"),"#N/A")</f>
        <v>#N/A</v>
      </c>
      <c r="AN447" s="40" t="str">
        <f ca="1">IFERROR(__xludf.DUMMYFUNCTION("VLOOKUP($D125,IMPORTRANGE(""1F5N2lheBqU_ssv2fEg7XSiyl0_Jtf24RQubw3IWp7fc"",""'LC-2 BOM'!C2:AF1000""),AB$1,FALSE)"),"#N/A")</f>
        <v>#N/A</v>
      </c>
      <c r="AO447" s="40" t="str">
        <f ca="1">IFERROR(__xludf.DUMMYFUNCTION("VLOOKUP($D125,IMPORTRANGE(""1F5N2lheBqU_ssv2fEg7XSiyl0_Jtf24RQubw3IWp7fc"",""'LC-2 BOM'!C2:AF1000""),AB$1,FALSE)"),"#N/A")</f>
        <v>#N/A</v>
      </c>
      <c r="AP447" s="40" t="str">
        <f ca="1">IFERROR(__xludf.DUMMYFUNCTION("VLOOKUP($D125,IMPORTRANGE(""1F5N2lheBqU_ssv2fEg7XSiyl0_Jtf24RQubw3IWp7fc"",""'LC-2 BOM'!C2:AF1000""),AB$1,FALSE)"),"#N/A")</f>
        <v>#N/A</v>
      </c>
      <c r="AQ447" s="40" t="str">
        <f ca="1">IFERROR(__xludf.DUMMYFUNCTION("VLOOKUP($D125,IMPORTRANGE(""1F5N2lheBqU_ssv2fEg7XSiyl0_Jtf24RQubw3IWp7fc"",""'LC-2 BOM'!C2:AF1000""),AB$1,FALSE)"),"#N/A")</f>
        <v>#N/A</v>
      </c>
      <c r="AR447" s="40" t="str">
        <f ca="1">IFERROR(__xludf.DUMMYFUNCTION("VLOOKUP($D125,IMPORTRANGE(""1F5N2lheBqU_ssv2fEg7XSiyl0_Jtf24RQubw3IWp7fc"",""'LC-2 BOM'!C2:AF1000""),AB$1,FALSE)"),"#N/A")</f>
        <v>#N/A</v>
      </c>
      <c r="AS447" s="40" t="str">
        <f ca="1">IFERROR(__xludf.DUMMYFUNCTION("VLOOKUP($D125,IMPORTRANGE(""1F5N2lheBqU_ssv2fEg7XSiyl0_Jtf24RQubw3IWp7fc"",""'LC-2 BOM'!C2:AF1000""),AB$1,FALSE)"),"#N/A")</f>
        <v>#N/A</v>
      </c>
      <c r="AT447" s="40" t="str">
        <f ca="1">IFERROR(__xludf.DUMMYFUNCTION("VLOOKUP($D125,IMPORTRANGE(""1F5N2lheBqU_ssv2fEg7XSiyl0_Jtf24RQubw3IWp7fc"",""'LC-2 BOM'!C2:AF1000""),AB$1,FALSE)"),"#N/A")</f>
        <v>#N/A</v>
      </c>
      <c r="AU447" s="40" t="str">
        <f ca="1">IFERROR(__xludf.DUMMYFUNCTION("VLOOKUP($D125,IMPORTRANGE(""1F5N2lheBqU_ssv2fEg7XSiyl0_Jtf24RQubw3IWp7fc"",""'LC-2 BOM'!C2:AF1000""),AB$1,FALSE)"),"#N/A")</f>
        <v>#N/A</v>
      </c>
      <c r="AV447" s="40" t="str">
        <f ca="1">IFERROR(__xludf.DUMMYFUNCTION("VLOOKUP($D125,IMPORTRANGE(""1F5N2lheBqU_ssv2fEg7XSiyl0_Jtf24RQubw3IWp7fc"",""'LC-2 BOM'!C2:AF1000""),AB$1,FALSE)"),"#N/A")</f>
        <v>#N/A</v>
      </c>
      <c r="AW447" s="40" t="str">
        <f ca="1">IFERROR(__xludf.DUMMYFUNCTION("VLOOKUP($D125,IMPORTRANGE(""1F5N2lheBqU_ssv2fEg7XSiyl0_Jtf24RQubw3IWp7fc"",""'LC-2 BOM'!C2:AF1000""),AB$1,FALSE)"),"#N/A")</f>
        <v>#N/A</v>
      </c>
      <c r="AX447" s="40" t="str">
        <f ca="1">IFERROR(__xludf.DUMMYFUNCTION("VLOOKUP($D125,IMPORTRANGE(""1F5N2lheBqU_ssv2fEg7XSiyl0_Jtf24RQubw3IWp7fc"",""'LC-2 BOM'!C2:AF1000""),AB$1,FALSE)"),"#N/A")</f>
        <v>#N/A</v>
      </c>
      <c r="AY447" s="40" t="str">
        <f ca="1">IFERROR(__xludf.DUMMYFUNCTION("VLOOKUP($D125,IMPORTRANGE(""1F5N2lheBqU_ssv2fEg7XSiyl0_Jtf24RQubw3IWp7fc"",""'LC-2 BOM'!C2:AF1000""),AB$1,FALSE)"),"#N/A")</f>
        <v>#N/A</v>
      </c>
      <c r="AZ447" s="40" t="str">
        <f ca="1">IFERROR(__xludf.DUMMYFUNCTION("VLOOKUP($D125,IMPORTRANGE(""1F5N2lheBqU_ssv2fEg7XSiyl0_Jtf24RQubw3IWp7fc"",""'LC-2 BOM'!C2:AF1000""),AB$1,FALSE)"),"#N/A")</f>
        <v>#N/A</v>
      </c>
      <c r="BA447" s="40" t="str">
        <f ca="1">IFERROR(__xludf.DUMMYFUNCTION("VLOOKUP($D125,IMPORTRANGE(""1F5N2lheBqU_ssv2fEg7XSiyl0_Jtf24RQubw3IWp7fc"",""'LC-2 BOM'!C2:AF1000""),AB$1,FALSE)"),"#N/A")</f>
        <v>#N/A</v>
      </c>
    </row>
    <row r="448" spans="1:53" ht="14.25">
      <c r="A448" s="199" t="str">
        <f>CONCATENATE(VLOOKUP(E448,Systems,2,FALSE),"-",VLOOKUP(F448,Subsystems,2,FALSE),"-",VLOOKUP(G448,Components,2,FALSE),"-",VLOOKUP(R448,Metrics,2,FALSE),"-",B448)</f>
        <v>HYD-CL-PXS-PxC-243</v>
      </c>
      <c r="B448" s="100">
        <v>243</v>
      </c>
      <c r="C448" s="99" t="s">
        <v>1051</v>
      </c>
      <c r="D448" s="81" t="s">
        <v>1046</v>
      </c>
      <c r="E448" s="99" t="s">
        <v>715</v>
      </c>
      <c r="F448" s="99" t="s">
        <v>1048</v>
      </c>
      <c r="G448" s="99" t="s">
        <v>452</v>
      </c>
      <c r="H448" s="99" t="s">
        <v>89</v>
      </c>
      <c r="I448" s="100" t="str">
        <f>VLOOKUP(L448,InterfaceCards,2,FALSE)</f>
        <v>N4</v>
      </c>
      <c r="J448" s="39" t="str">
        <f>VLOOKUP(I448,'REF - Interface Cards'!$F$2:$G$11,2,FALSE)</f>
        <v>CB5</v>
      </c>
      <c r="K448" s="100">
        <f>VLOOKUP(L448,InterfaceCards,3,FALSE)</f>
        <v>1</v>
      </c>
      <c r="L448" s="99" t="s">
        <v>256</v>
      </c>
      <c r="M448" s="99">
        <v>3</v>
      </c>
      <c r="N448" s="96" t="s">
        <v>108</v>
      </c>
      <c r="O448" s="99" t="s">
        <v>248</v>
      </c>
      <c r="P448" s="205"/>
      <c r="Q448" s="99" t="s">
        <v>249</v>
      </c>
      <c r="R448" s="119" t="s">
        <v>99</v>
      </c>
      <c r="S448" s="119" t="s">
        <v>96</v>
      </c>
      <c r="T448" s="100"/>
      <c r="U448" s="205"/>
      <c r="V448" s="205" t="b">
        <v>0</v>
      </c>
      <c r="W448" s="115" t="str">
        <f>CONCATENATE(L448,":",N448)</f>
        <v>DI4:02</v>
      </c>
      <c r="X448" s="40" t="str">
        <f ca="1">IFERROR(__xludf.DUMMYFUNCTION("VLOOKUP($D475,IMPORTRANGE(""1F5N2lheBqU_ssv2fEg7XSiyl0_Jtf24RQubw3IWp7fc"",""'LC-2 BOM'!C2:AF1000""),X$1,FALSE)"),"04C706")</f>
        <v>04C706</v>
      </c>
      <c r="Y448" s="40" t="str">
        <f ca="1">IFERROR(__xludf.DUMMYFUNCTION("VLOOKUP($D554,IMPORTRANGE(""1F5N2lheBqU_ssv2fEg7XSiyl0_Jtf24RQubw3IWp7fc"",""'LC-2 BOM'!C2:AF900""),Y$1,FALSE)"),"#N/A")</f>
        <v>#N/A</v>
      </c>
      <c r="Z448" s="40" t="str">
        <f ca="1">IFERROR(__xludf.DUMMYFUNCTION("VLOOKUP($D554,IMPORTRANGE(""1F5N2lheBqU_ssv2fEg7XSiyl0_Jtf24RQubw3IWp7fc"",""'LC-2 BOM'!C2:AF900""),Y$1,FALSE)"),"#N/A")</f>
        <v>#N/A</v>
      </c>
      <c r="AA448" s="40" t="str">
        <f ca="1">IFERROR(__xludf.DUMMYFUNCTION("VLOOKUP($D554,IMPORTRANGE(""1F5N2lheBqU_ssv2fEg7XSiyl0_Jtf24RQubw3IWp7fc"",""'LC-2 BOM'!C2:AF900""),Y$1,FALSE)"),"#N/A")</f>
        <v>#N/A</v>
      </c>
      <c r="AB448" s="40" t="str">
        <f ca="1">IFERROR(__xludf.DUMMYFUNCTION("VLOOKUP($D554,IMPORTRANGE(""1F5N2lheBqU_ssv2fEg7XSiyl0_Jtf24RQubw3IWp7fc"",""'LC-2 BOM'!C2:AF1000""),AB$1,FALSE)"),"#N/A")</f>
        <v>#N/A</v>
      </c>
      <c r="AC448" s="40" t="str">
        <f ca="1">IFERROR(__xludf.DUMMYFUNCTION("VLOOKUP($D554,IMPORTRANGE(""1F5N2lheBqU_ssv2fEg7XSiyl0_Jtf24RQubw3IWp7fc"",""'LC-2 BOM'!C2:AF1000""),AB$1,FALSE)"),"#N/A")</f>
        <v>#N/A</v>
      </c>
      <c r="AD448" s="40" t="str">
        <f ca="1">IFERROR(__xludf.DUMMYFUNCTION("VLOOKUP($D554,IMPORTRANGE(""1F5N2lheBqU_ssv2fEg7XSiyl0_Jtf24RQubw3IWp7fc"",""'LC-2 BOM'!C2:AF1000""),AB$1,FALSE)"),"#N/A")</f>
        <v>#N/A</v>
      </c>
      <c r="AE448" s="40" t="str">
        <f ca="1">IFERROR(__xludf.DUMMYFUNCTION("VLOOKUP($D554,IMPORTRANGE(""1F5N2lheBqU_ssv2fEg7XSiyl0_Jtf24RQubw3IWp7fc"",""'LC-2 BOM'!C2:AF1000""),AB$1,FALSE)"),"#N/A")</f>
        <v>#N/A</v>
      </c>
      <c r="AF448" s="40" t="str">
        <f ca="1">IFERROR(__xludf.DUMMYFUNCTION("VLOOKUP($D554,IMPORTRANGE(""1F5N2lheBqU_ssv2fEg7XSiyl0_Jtf24RQubw3IWp7fc"",""'LC-2 BOM'!C2:AF1000""),AB$1,FALSE)"),"#N/A")</f>
        <v>#N/A</v>
      </c>
      <c r="AG448" s="40" t="str">
        <f ca="1">IFERROR(__xludf.DUMMYFUNCTION("VLOOKUP($D554,IMPORTRANGE(""1F5N2lheBqU_ssv2fEg7XSiyl0_Jtf24RQubw3IWp7fc"",""'LC-2 BOM'!C2:AF1000""),AB$1,FALSE)"),"#N/A")</f>
        <v>#N/A</v>
      </c>
      <c r="AH448" s="40" t="str">
        <f ca="1">IFERROR(__xludf.DUMMYFUNCTION("VLOOKUP($D554,IMPORTRANGE(""1F5N2lheBqU_ssv2fEg7XSiyl0_Jtf24RQubw3IWp7fc"",""'LC-2 BOM'!C2:AF1000""),AB$1,FALSE)"),"#N/A")</f>
        <v>#N/A</v>
      </c>
      <c r="AI448" s="40" t="str">
        <f ca="1">IFERROR(__xludf.DUMMYFUNCTION("VLOOKUP($D554,IMPORTRANGE(""1F5N2lheBqU_ssv2fEg7XSiyl0_Jtf24RQubw3IWp7fc"",""'LC-2 BOM'!C2:AF1000""),AB$1,FALSE)"),"#N/A")</f>
        <v>#N/A</v>
      </c>
      <c r="AJ448" s="40" t="str">
        <f ca="1">IFERROR(__xludf.DUMMYFUNCTION("VLOOKUP($D554,IMPORTRANGE(""1F5N2lheBqU_ssv2fEg7XSiyl0_Jtf24RQubw3IWp7fc"",""'LC-2 BOM'!C2:AF1000""),AB$1,FALSE)"),"#N/A")</f>
        <v>#N/A</v>
      </c>
      <c r="AK448" s="40" t="str">
        <f ca="1">IFERROR(__xludf.DUMMYFUNCTION("VLOOKUP($D554,IMPORTRANGE(""1F5N2lheBqU_ssv2fEg7XSiyl0_Jtf24RQubw3IWp7fc"",""'LC-2 BOM'!C2:AF1000""),AB$1,FALSE)"),"#N/A")</f>
        <v>#N/A</v>
      </c>
      <c r="AL448" s="40" t="str">
        <f ca="1">IFERROR(__xludf.DUMMYFUNCTION("VLOOKUP($D554,IMPORTRANGE(""1F5N2lheBqU_ssv2fEg7XSiyl0_Jtf24RQubw3IWp7fc"",""'LC-2 BOM'!C2:AF1000""),AB$1,FALSE)"),"#N/A")</f>
        <v>#N/A</v>
      </c>
      <c r="AM448" s="40" t="str">
        <f ca="1">IFERROR(__xludf.DUMMYFUNCTION("VLOOKUP($D554,IMPORTRANGE(""1F5N2lheBqU_ssv2fEg7XSiyl0_Jtf24RQubw3IWp7fc"",""'LC-2 BOM'!C2:AF1000""),AB$1,FALSE)"),"#N/A")</f>
        <v>#N/A</v>
      </c>
      <c r="AN448" s="40" t="str">
        <f ca="1">IFERROR(__xludf.DUMMYFUNCTION("VLOOKUP($D554,IMPORTRANGE(""1F5N2lheBqU_ssv2fEg7XSiyl0_Jtf24RQubw3IWp7fc"",""'LC-2 BOM'!C2:AF1000""),AB$1,FALSE)"),"#N/A")</f>
        <v>#N/A</v>
      </c>
      <c r="AO448" s="40" t="str">
        <f ca="1">IFERROR(__xludf.DUMMYFUNCTION("VLOOKUP($D554,IMPORTRANGE(""1F5N2lheBqU_ssv2fEg7XSiyl0_Jtf24RQubw3IWp7fc"",""'LC-2 BOM'!C2:AF1000""),AB$1,FALSE)"),"#N/A")</f>
        <v>#N/A</v>
      </c>
      <c r="AP448" s="40" t="str">
        <f ca="1">IFERROR(__xludf.DUMMYFUNCTION("VLOOKUP($D554,IMPORTRANGE(""1F5N2lheBqU_ssv2fEg7XSiyl0_Jtf24RQubw3IWp7fc"",""'LC-2 BOM'!C2:AF1000""),AB$1,FALSE)"),"#N/A")</f>
        <v>#N/A</v>
      </c>
      <c r="AQ448" s="40" t="str">
        <f ca="1">IFERROR(__xludf.DUMMYFUNCTION("VLOOKUP($D554,IMPORTRANGE(""1F5N2lheBqU_ssv2fEg7XSiyl0_Jtf24RQubw3IWp7fc"",""'LC-2 BOM'!C2:AF1000""),AB$1,FALSE)"),"#N/A")</f>
        <v>#N/A</v>
      </c>
      <c r="AR448" s="40" t="str">
        <f ca="1">IFERROR(__xludf.DUMMYFUNCTION("VLOOKUP($D554,IMPORTRANGE(""1F5N2lheBqU_ssv2fEg7XSiyl0_Jtf24RQubw3IWp7fc"",""'LC-2 BOM'!C2:AF1000""),AB$1,FALSE)"),"#N/A")</f>
        <v>#N/A</v>
      </c>
      <c r="AS448" s="40" t="str">
        <f ca="1">IFERROR(__xludf.DUMMYFUNCTION("VLOOKUP($D554,IMPORTRANGE(""1F5N2lheBqU_ssv2fEg7XSiyl0_Jtf24RQubw3IWp7fc"",""'LC-2 BOM'!C2:AF1000""),AB$1,FALSE)"),"#N/A")</f>
        <v>#N/A</v>
      </c>
      <c r="AT448" s="40" t="str">
        <f ca="1">IFERROR(__xludf.DUMMYFUNCTION("VLOOKUP($D554,IMPORTRANGE(""1F5N2lheBqU_ssv2fEg7XSiyl0_Jtf24RQubw3IWp7fc"",""'LC-2 BOM'!C2:AF1000""),AB$1,FALSE)"),"#N/A")</f>
        <v>#N/A</v>
      </c>
      <c r="AU448" s="40" t="str">
        <f ca="1">IFERROR(__xludf.DUMMYFUNCTION("VLOOKUP($D554,IMPORTRANGE(""1F5N2lheBqU_ssv2fEg7XSiyl0_Jtf24RQubw3IWp7fc"",""'LC-2 BOM'!C2:AF1000""),AB$1,FALSE)"),"#N/A")</f>
        <v>#N/A</v>
      </c>
      <c r="AV448" s="40" t="str">
        <f ca="1">IFERROR(__xludf.DUMMYFUNCTION("VLOOKUP($D554,IMPORTRANGE(""1F5N2lheBqU_ssv2fEg7XSiyl0_Jtf24RQubw3IWp7fc"",""'LC-2 BOM'!C2:AF1000""),AB$1,FALSE)"),"#N/A")</f>
        <v>#N/A</v>
      </c>
      <c r="AW448" s="40" t="str">
        <f ca="1">IFERROR(__xludf.DUMMYFUNCTION("VLOOKUP($D554,IMPORTRANGE(""1F5N2lheBqU_ssv2fEg7XSiyl0_Jtf24RQubw3IWp7fc"",""'LC-2 BOM'!C2:AF1000""),AB$1,FALSE)"),"#N/A")</f>
        <v>#N/A</v>
      </c>
      <c r="AX448" s="40" t="str">
        <f ca="1">IFERROR(__xludf.DUMMYFUNCTION("VLOOKUP($D554,IMPORTRANGE(""1F5N2lheBqU_ssv2fEg7XSiyl0_Jtf24RQubw3IWp7fc"",""'LC-2 BOM'!C2:AF1000""),AB$1,FALSE)"),"#N/A")</f>
        <v>#N/A</v>
      </c>
      <c r="AY448" s="40" t="str">
        <f ca="1">IFERROR(__xludf.DUMMYFUNCTION("VLOOKUP($D554,IMPORTRANGE(""1F5N2lheBqU_ssv2fEg7XSiyl0_Jtf24RQubw3IWp7fc"",""'LC-2 BOM'!C2:AF1000""),AB$1,FALSE)"),"#N/A")</f>
        <v>#N/A</v>
      </c>
      <c r="AZ448" s="40" t="str">
        <f ca="1">IFERROR(__xludf.DUMMYFUNCTION("VLOOKUP($D554,IMPORTRANGE(""1F5N2lheBqU_ssv2fEg7XSiyl0_Jtf24RQubw3IWp7fc"",""'LC-2 BOM'!C2:AF1000""),AB$1,FALSE)"),"#N/A")</f>
        <v>#N/A</v>
      </c>
      <c r="BA448" s="40" t="str">
        <f ca="1">IFERROR(__xludf.DUMMYFUNCTION("VLOOKUP($D554,IMPORTRANGE(""1F5N2lheBqU_ssv2fEg7XSiyl0_Jtf24RQubw3IWp7fc"",""'LC-2 BOM'!C2:AF1000""),AB$1,FALSE)"),"#N/A")</f>
        <v>#N/A</v>
      </c>
    </row>
    <row r="449" spans="1:53" ht="14.25">
      <c r="A449" s="110" t="str">
        <f>CONCATENATE(VLOOKUP(E449,Systems,2,FALSE),"-",VLOOKUP(F449,Subsystems,2,FALSE),"-",VLOOKUP(G449,Components,2,FALSE),"-",VLOOKUP(R449,Metrics,2,FALSE),"-",B449)</f>
        <v>MEC-CL-PXS-PxC-661</v>
      </c>
      <c r="B449" s="99">
        <v>661</v>
      </c>
      <c r="C449" s="97" t="s">
        <v>1052</v>
      </c>
      <c r="D449" s="155" t="s">
        <v>1053</v>
      </c>
      <c r="E449" s="99" t="s">
        <v>1047</v>
      </c>
      <c r="F449" s="99" t="s">
        <v>1048</v>
      </c>
      <c r="G449" s="99" t="s">
        <v>452</v>
      </c>
      <c r="H449" s="99" t="s">
        <v>89</v>
      </c>
      <c r="I449" s="100" t="str">
        <f>VLOOKUP(L449,InterfaceCards,2,FALSE)</f>
        <v>C1</v>
      </c>
      <c r="J449" s="39" t="str">
        <f>VLOOKUP(I449,'REF - Interface Cards'!$F$2:$G$11,2,FALSE)</f>
        <v>CB1</v>
      </c>
      <c r="K449" s="267">
        <f>VLOOKUP(L449,InterfaceCards,3,FALSE)</f>
        <v>6</v>
      </c>
      <c r="L449" s="99" t="s">
        <v>1049</v>
      </c>
      <c r="M449" s="99">
        <v>8</v>
      </c>
      <c r="N449" s="99" t="s">
        <v>1054</v>
      </c>
      <c r="O449" s="205"/>
      <c r="P449" s="99" t="s">
        <v>248</v>
      </c>
      <c r="Q449" s="99" t="s">
        <v>249</v>
      </c>
      <c r="R449" s="99" t="s">
        <v>99</v>
      </c>
      <c r="S449" s="99" t="s">
        <v>96</v>
      </c>
      <c r="T449" s="100"/>
      <c r="U449" s="205"/>
      <c r="V449" s="205" t="b">
        <v>0</v>
      </c>
      <c r="W449" s="115" t="str">
        <f>CONCATENATE(L449,":",N449)</f>
        <v>DIO3:DI07</v>
      </c>
      <c r="X449" s="40" t="str">
        <f ca="1">IFERROR(__xludf.DUMMYFUNCTION("VLOOKUP($D119,IMPORTRANGE(""1F5N2lheBqU_ssv2fEg7XSiyl0_Jtf24RQubw3IWp7fc"",""'LC-2 BOM'!C2:AF1000""),X$1,FALSE)"),"05C360")</f>
        <v>05C360</v>
      </c>
      <c r="Y449" s="183" t="str">
        <f ca="1">IFERROR(__xludf.DUMMYFUNCTION("VLOOKUP($D126,IMPORTRANGE(""1zGeY54V42y3h6ga3LEauokEcjIAfHuNXKCYKLfLWtMI"",""'LC-2 BOM'!C2:AF900""),Y$1,FALSE)"),"#N/A")</f>
        <v>#N/A</v>
      </c>
      <c r="Z449" s="183" t="str">
        <f ca="1">IFERROR(__xludf.DUMMYFUNCTION("VLOOKUP($D126,IMPORTRANGE(""1zGeY54V42y3h6ga3LEauokEcjIAfHuNXKCYKLfLWtMI"",""'LC-2 BOM'!C2:AF900""),Y$1,FALSE)"),"#N/A")</f>
        <v>#N/A</v>
      </c>
      <c r="AA449" s="183" t="str">
        <f ca="1">IFERROR(__xludf.DUMMYFUNCTION("VLOOKUP($D126,IMPORTRANGE(""1zGeY54V42y3h6ga3LEauokEcjIAfHuNXKCYKLfLWtMI"",""'LC-2 BOM'!C2:AF900""),Y$1,FALSE)"),"#N/A")</f>
        <v>#N/A</v>
      </c>
      <c r="AB449" s="40" t="str">
        <f ca="1">IFERROR(__xludf.DUMMYFUNCTION("VLOOKUP($D126,IMPORTRANGE(""1F5N2lheBqU_ssv2fEg7XSiyl0_Jtf24RQubw3IWp7fc"",""'LC-2 BOM'!C2:AF1000""),AB$1,FALSE)"),"#N/A")</f>
        <v>#N/A</v>
      </c>
      <c r="AC449" s="40" t="str">
        <f ca="1">IFERROR(__xludf.DUMMYFUNCTION("VLOOKUP($D126,IMPORTRANGE(""1F5N2lheBqU_ssv2fEg7XSiyl0_Jtf24RQubw3IWp7fc"",""'LC-2 BOM'!C2:AF1000""),AB$1,FALSE)"),"#N/A")</f>
        <v>#N/A</v>
      </c>
      <c r="AD449" s="40" t="str">
        <f ca="1">IFERROR(__xludf.DUMMYFUNCTION("VLOOKUP($D126,IMPORTRANGE(""1F5N2lheBqU_ssv2fEg7XSiyl0_Jtf24RQubw3IWp7fc"",""'LC-2 BOM'!C2:AF1000""),AB$1,FALSE)"),"#N/A")</f>
        <v>#N/A</v>
      </c>
      <c r="AE449" s="40" t="str">
        <f ca="1">IFERROR(__xludf.DUMMYFUNCTION("VLOOKUP($D126,IMPORTRANGE(""1F5N2lheBqU_ssv2fEg7XSiyl0_Jtf24RQubw3IWp7fc"",""'LC-2 BOM'!C2:AF1000""),AB$1,FALSE)"),"#N/A")</f>
        <v>#N/A</v>
      </c>
      <c r="AF449" s="40" t="str">
        <f ca="1">IFERROR(__xludf.DUMMYFUNCTION("VLOOKUP($D126,IMPORTRANGE(""1F5N2lheBqU_ssv2fEg7XSiyl0_Jtf24RQubw3IWp7fc"",""'LC-2 BOM'!C2:AF1000""),AB$1,FALSE)"),"#N/A")</f>
        <v>#N/A</v>
      </c>
      <c r="AG449" s="40" t="str">
        <f ca="1">IFERROR(__xludf.DUMMYFUNCTION("VLOOKUP($D126,IMPORTRANGE(""1F5N2lheBqU_ssv2fEg7XSiyl0_Jtf24RQubw3IWp7fc"",""'LC-2 BOM'!C2:AF1000""),AB$1,FALSE)"),"#N/A")</f>
        <v>#N/A</v>
      </c>
      <c r="AH449" s="40" t="str">
        <f ca="1">IFERROR(__xludf.DUMMYFUNCTION("VLOOKUP($D126,IMPORTRANGE(""1F5N2lheBqU_ssv2fEg7XSiyl0_Jtf24RQubw3IWp7fc"",""'LC-2 BOM'!C2:AF1000""),AB$1,FALSE)"),"#N/A")</f>
        <v>#N/A</v>
      </c>
      <c r="AI449" s="40" t="str">
        <f ca="1">IFERROR(__xludf.DUMMYFUNCTION("VLOOKUP($D126,IMPORTRANGE(""1F5N2lheBqU_ssv2fEg7XSiyl0_Jtf24RQubw3IWp7fc"",""'LC-2 BOM'!C2:AF1000""),AB$1,FALSE)"),"#N/A")</f>
        <v>#N/A</v>
      </c>
      <c r="AJ449" s="40" t="str">
        <f ca="1">IFERROR(__xludf.DUMMYFUNCTION("VLOOKUP($D126,IMPORTRANGE(""1F5N2lheBqU_ssv2fEg7XSiyl0_Jtf24RQubw3IWp7fc"",""'LC-2 BOM'!C2:AF1000""),AB$1,FALSE)"),"#N/A")</f>
        <v>#N/A</v>
      </c>
      <c r="AK449" s="40" t="str">
        <f ca="1">IFERROR(__xludf.DUMMYFUNCTION("VLOOKUP($D126,IMPORTRANGE(""1F5N2lheBqU_ssv2fEg7XSiyl0_Jtf24RQubw3IWp7fc"",""'LC-2 BOM'!C2:AF1000""),AB$1,FALSE)"),"#N/A")</f>
        <v>#N/A</v>
      </c>
      <c r="AL449" s="40" t="str">
        <f ca="1">IFERROR(__xludf.DUMMYFUNCTION("VLOOKUP($D126,IMPORTRANGE(""1F5N2lheBqU_ssv2fEg7XSiyl0_Jtf24RQubw3IWp7fc"",""'LC-2 BOM'!C2:AF1000""),AB$1,FALSE)"),"#N/A")</f>
        <v>#N/A</v>
      </c>
      <c r="AM449" s="40" t="str">
        <f ca="1">IFERROR(__xludf.DUMMYFUNCTION("VLOOKUP($D126,IMPORTRANGE(""1F5N2lheBqU_ssv2fEg7XSiyl0_Jtf24RQubw3IWp7fc"",""'LC-2 BOM'!C2:AF1000""),AB$1,FALSE)"),"#N/A")</f>
        <v>#N/A</v>
      </c>
      <c r="AN449" s="40" t="str">
        <f ca="1">IFERROR(__xludf.DUMMYFUNCTION("VLOOKUP($D126,IMPORTRANGE(""1F5N2lheBqU_ssv2fEg7XSiyl0_Jtf24RQubw3IWp7fc"",""'LC-2 BOM'!C2:AF1000""),AB$1,FALSE)"),"#N/A")</f>
        <v>#N/A</v>
      </c>
      <c r="AO449" s="40" t="str">
        <f ca="1">IFERROR(__xludf.DUMMYFUNCTION("VLOOKUP($D126,IMPORTRANGE(""1F5N2lheBqU_ssv2fEg7XSiyl0_Jtf24RQubw3IWp7fc"",""'LC-2 BOM'!C2:AF1000""),AB$1,FALSE)"),"#N/A")</f>
        <v>#N/A</v>
      </c>
      <c r="AP449" s="40" t="str">
        <f ca="1">IFERROR(__xludf.DUMMYFUNCTION("VLOOKUP($D126,IMPORTRANGE(""1F5N2lheBqU_ssv2fEg7XSiyl0_Jtf24RQubw3IWp7fc"",""'LC-2 BOM'!C2:AF1000""),AB$1,FALSE)"),"#N/A")</f>
        <v>#N/A</v>
      </c>
      <c r="AQ449" s="40" t="str">
        <f ca="1">IFERROR(__xludf.DUMMYFUNCTION("VLOOKUP($D126,IMPORTRANGE(""1F5N2lheBqU_ssv2fEg7XSiyl0_Jtf24RQubw3IWp7fc"",""'LC-2 BOM'!C2:AF1000""),AB$1,FALSE)"),"#N/A")</f>
        <v>#N/A</v>
      </c>
      <c r="AR449" s="40" t="str">
        <f ca="1">IFERROR(__xludf.DUMMYFUNCTION("VLOOKUP($D126,IMPORTRANGE(""1F5N2lheBqU_ssv2fEg7XSiyl0_Jtf24RQubw3IWp7fc"",""'LC-2 BOM'!C2:AF1000""),AB$1,FALSE)"),"#N/A")</f>
        <v>#N/A</v>
      </c>
      <c r="AS449" s="40" t="str">
        <f ca="1">IFERROR(__xludf.DUMMYFUNCTION("VLOOKUP($D126,IMPORTRANGE(""1F5N2lheBqU_ssv2fEg7XSiyl0_Jtf24RQubw3IWp7fc"",""'LC-2 BOM'!C2:AF1000""),AB$1,FALSE)"),"#N/A")</f>
        <v>#N/A</v>
      </c>
      <c r="AT449" s="40" t="str">
        <f ca="1">IFERROR(__xludf.DUMMYFUNCTION("VLOOKUP($D126,IMPORTRANGE(""1F5N2lheBqU_ssv2fEg7XSiyl0_Jtf24RQubw3IWp7fc"",""'LC-2 BOM'!C2:AF1000""),AB$1,FALSE)"),"#N/A")</f>
        <v>#N/A</v>
      </c>
      <c r="AU449" s="40" t="str">
        <f ca="1">IFERROR(__xludf.DUMMYFUNCTION("VLOOKUP($D126,IMPORTRANGE(""1F5N2lheBqU_ssv2fEg7XSiyl0_Jtf24RQubw3IWp7fc"",""'LC-2 BOM'!C2:AF1000""),AB$1,FALSE)"),"#N/A")</f>
        <v>#N/A</v>
      </c>
      <c r="AV449" s="40" t="str">
        <f ca="1">IFERROR(__xludf.DUMMYFUNCTION("VLOOKUP($D126,IMPORTRANGE(""1F5N2lheBqU_ssv2fEg7XSiyl0_Jtf24RQubw3IWp7fc"",""'LC-2 BOM'!C2:AF1000""),AB$1,FALSE)"),"#N/A")</f>
        <v>#N/A</v>
      </c>
      <c r="AW449" s="40" t="str">
        <f ca="1">IFERROR(__xludf.DUMMYFUNCTION("VLOOKUP($D126,IMPORTRANGE(""1F5N2lheBqU_ssv2fEg7XSiyl0_Jtf24RQubw3IWp7fc"",""'LC-2 BOM'!C2:AF1000""),AB$1,FALSE)"),"#N/A")</f>
        <v>#N/A</v>
      </c>
      <c r="AX449" s="40" t="str">
        <f ca="1">IFERROR(__xludf.DUMMYFUNCTION("VLOOKUP($D126,IMPORTRANGE(""1F5N2lheBqU_ssv2fEg7XSiyl0_Jtf24RQubw3IWp7fc"",""'LC-2 BOM'!C2:AF1000""),AB$1,FALSE)"),"#N/A")</f>
        <v>#N/A</v>
      </c>
      <c r="AY449" s="40" t="str">
        <f ca="1">IFERROR(__xludf.DUMMYFUNCTION("VLOOKUP($D126,IMPORTRANGE(""1F5N2lheBqU_ssv2fEg7XSiyl0_Jtf24RQubw3IWp7fc"",""'LC-2 BOM'!C2:AF1000""),AB$1,FALSE)"),"#N/A")</f>
        <v>#N/A</v>
      </c>
      <c r="AZ449" s="40" t="str">
        <f ca="1">IFERROR(__xludf.DUMMYFUNCTION("VLOOKUP($D126,IMPORTRANGE(""1F5N2lheBqU_ssv2fEg7XSiyl0_Jtf24RQubw3IWp7fc"",""'LC-2 BOM'!C2:AF1000""),AB$1,FALSE)"),"#N/A")</f>
        <v>#N/A</v>
      </c>
      <c r="BA449" s="40" t="str">
        <f ca="1">IFERROR(__xludf.DUMMYFUNCTION("VLOOKUP($D126,IMPORTRANGE(""1F5N2lheBqU_ssv2fEg7XSiyl0_Jtf24RQubw3IWp7fc"",""'LC-2 BOM'!C2:AF1000""),AB$1,FALSE)"),"#N/A")</f>
        <v>#N/A</v>
      </c>
    </row>
    <row r="450" spans="1:53" ht="14.25">
      <c r="A450" s="199" t="str">
        <f>CONCATENATE(VLOOKUP(E450,Systems,2,FALSE),"-",VLOOKUP(F450,Subsystems,2,FALSE),"-",VLOOKUP(G450,Components,2,FALSE),"-",VLOOKUP(R450,Metrics,2,FALSE),"-",B450)</f>
        <v>HYD-CL-PXS-PxC-244</v>
      </c>
      <c r="B450" s="100">
        <v>244</v>
      </c>
      <c r="C450" s="99" t="s">
        <v>1055</v>
      </c>
      <c r="D450" s="81" t="s">
        <v>1053</v>
      </c>
      <c r="E450" s="99" t="s">
        <v>715</v>
      </c>
      <c r="F450" s="99" t="s">
        <v>1048</v>
      </c>
      <c r="G450" s="99" t="s">
        <v>452</v>
      </c>
      <c r="H450" s="99" t="s">
        <v>89</v>
      </c>
      <c r="I450" s="100" t="str">
        <f>VLOOKUP(L450,InterfaceCards,2,FALSE)</f>
        <v>N4</v>
      </c>
      <c r="J450" s="39" t="str">
        <f>VLOOKUP(I450,'REF - Interface Cards'!$F$2:$G$11,2,FALSE)</f>
        <v>CB5</v>
      </c>
      <c r="K450" s="100">
        <f>VLOOKUP(L450,InterfaceCards,3,FALSE)</f>
        <v>1</v>
      </c>
      <c r="L450" s="99" t="s">
        <v>256</v>
      </c>
      <c r="M450" s="99">
        <v>4</v>
      </c>
      <c r="N450" s="96" t="s">
        <v>113</v>
      </c>
      <c r="O450" s="99" t="s">
        <v>248</v>
      </c>
      <c r="P450" s="205"/>
      <c r="Q450" s="99" t="s">
        <v>249</v>
      </c>
      <c r="R450" s="119" t="s">
        <v>99</v>
      </c>
      <c r="S450" s="119" t="s">
        <v>96</v>
      </c>
      <c r="T450" s="100"/>
      <c r="U450" s="205"/>
      <c r="V450" s="205" t="b">
        <v>0</v>
      </c>
      <c r="W450" s="115" t="str">
        <f>CONCATENATE(L450,":",N450)</f>
        <v>DI4:03</v>
      </c>
      <c r="X450" s="40" t="str">
        <f ca="1">IFERROR(__xludf.DUMMYFUNCTION("VLOOKUP($D475,IMPORTRANGE(""1F5N2lheBqU_ssv2fEg7XSiyl0_Jtf24RQubw3IWp7fc"",""'LC-2 BOM'!C2:AF1000""),X$1,FALSE)"),"04C706")</f>
        <v>04C706</v>
      </c>
      <c r="Y450" s="40" t="str">
        <f ca="1">IFERROR(__xludf.DUMMYFUNCTION("VLOOKUP($D555,IMPORTRANGE(""1F5N2lheBqU_ssv2fEg7XSiyl0_Jtf24RQubw3IWp7fc"",""'LC-2 BOM'!C2:AF900""),Y$1,FALSE)"),"#N/A")</f>
        <v>#N/A</v>
      </c>
      <c r="Z450" s="40" t="str">
        <f ca="1">IFERROR(__xludf.DUMMYFUNCTION("VLOOKUP($D555,IMPORTRANGE(""1F5N2lheBqU_ssv2fEg7XSiyl0_Jtf24RQubw3IWp7fc"",""'LC-2 BOM'!C2:AF900""),Y$1,FALSE)"),"#N/A")</f>
        <v>#N/A</v>
      </c>
      <c r="AA450" s="40" t="str">
        <f ca="1">IFERROR(__xludf.DUMMYFUNCTION("VLOOKUP($D555,IMPORTRANGE(""1F5N2lheBqU_ssv2fEg7XSiyl0_Jtf24RQubw3IWp7fc"",""'LC-2 BOM'!C2:AF900""),Y$1,FALSE)"),"#N/A")</f>
        <v>#N/A</v>
      </c>
      <c r="AB450" s="40" t="str">
        <f ca="1">IFERROR(__xludf.DUMMYFUNCTION("VLOOKUP($D555,IMPORTRANGE(""1F5N2lheBqU_ssv2fEg7XSiyl0_Jtf24RQubw3IWp7fc"",""'LC-2 BOM'!C2:AF1000""),AB$1,FALSE)"),"#N/A")</f>
        <v>#N/A</v>
      </c>
      <c r="AC450" s="40" t="str">
        <f ca="1">IFERROR(__xludf.DUMMYFUNCTION("VLOOKUP($D555,IMPORTRANGE(""1F5N2lheBqU_ssv2fEg7XSiyl0_Jtf24RQubw3IWp7fc"",""'LC-2 BOM'!C2:AF1000""),AB$1,FALSE)"),"#N/A")</f>
        <v>#N/A</v>
      </c>
      <c r="AD450" s="40" t="str">
        <f ca="1">IFERROR(__xludf.DUMMYFUNCTION("VLOOKUP($D555,IMPORTRANGE(""1F5N2lheBqU_ssv2fEg7XSiyl0_Jtf24RQubw3IWp7fc"",""'LC-2 BOM'!C2:AF1000""),AB$1,FALSE)"),"#N/A")</f>
        <v>#N/A</v>
      </c>
      <c r="AE450" s="40" t="str">
        <f ca="1">IFERROR(__xludf.DUMMYFUNCTION("VLOOKUP($D555,IMPORTRANGE(""1F5N2lheBqU_ssv2fEg7XSiyl0_Jtf24RQubw3IWp7fc"",""'LC-2 BOM'!C2:AF1000""),AB$1,FALSE)"),"#N/A")</f>
        <v>#N/A</v>
      </c>
      <c r="AF450" s="40" t="str">
        <f ca="1">IFERROR(__xludf.DUMMYFUNCTION("VLOOKUP($D555,IMPORTRANGE(""1F5N2lheBqU_ssv2fEg7XSiyl0_Jtf24RQubw3IWp7fc"",""'LC-2 BOM'!C2:AF1000""),AB$1,FALSE)"),"#N/A")</f>
        <v>#N/A</v>
      </c>
      <c r="AG450" s="40" t="str">
        <f ca="1">IFERROR(__xludf.DUMMYFUNCTION("VLOOKUP($D555,IMPORTRANGE(""1F5N2lheBqU_ssv2fEg7XSiyl0_Jtf24RQubw3IWp7fc"",""'LC-2 BOM'!C2:AF1000""),AB$1,FALSE)"),"#N/A")</f>
        <v>#N/A</v>
      </c>
      <c r="AH450" s="40" t="str">
        <f ca="1">IFERROR(__xludf.DUMMYFUNCTION("VLOOKUP($D555,IMPORTRANGE(""1F5N2lheBqU_ssv2fEg7XSiyl0_Jtf24RQubw3IWp7fc"",""'LC-2 BOM'!C2:AF1000""),AB$1,FALSE)"),"#N/A")</f>
        <v>#N/A</v>
      </c>
      <c r="AI450" s="40" t="str">
        <f ca="1">IFERROR(__xludf.DUMMYFUNCTION("VLOOKUP($D555,IMPORTRANGE(""1F5N2lheBqU_ssv2fEg7XSiyl0_Jtf24RQubw3IWp7fc"",""'LC-2 BOM'!C2:AF1000""),AB$1,FALSE)"),"#N/A")</f>
        <v>#N/A</v>
      </c>
      <c r="AJ450" s="40" t="str">
        <f ca="1">IFERROR(__xludf.DUMMYFUNCTION("VLOOKUP($D555,IMPORTRANGE(""1F5N2lheBqU_ssv2fEg7XSiyl0_Jtf24RQubw3IWp7fc"",""'LC-2 BOM'!C2:AF1000""),AB$1,FALSE)"),"#N/A")</f>
        <v>#N/A</v>
      </c>
      <c r="AK450" s="40" t="str">
        <f ca="1">IFERROR(__xludf.DUMMYFUNCTION("VLOOKUP($D555,IMPORTRANGE(""1F5N2lheBqU_ssv2fEg7XSiyl0_Jtf24RQubw3IWp7fc"",""'LC-2 BOM'!C2:AF1000""),AB$1,FALSE)"),"#N/A")</f>
        <v>#N/A</v>
      </c>
      <c r="AL450" s="40" t="str">
        <f ca="1">IFERROR(__xludf.DUMMYFUNCTION("VLOOKUP($D555,IMPORTRANGE(""1F5N2lheBqU_ssv2fEg7XSiyl0_Jtf24RQubw3IWp7fc"",""'LC-2 BOM'!C2:AF1000""),AB$1,FALSE)"),"#N/A")</f>
        <v>#N/A</v>
      </c>
      <c r="AM450" s="40" t="str">
        <f ca="1">IFERROR(__xludf.DUMMYFUNCTION("VLOOKUP($D555,IMPORTRANGE(""1F5N2lheBqU_ssv2fEg7XSiyl0_Jtf24RQubw3IWp7fc"",""'LC-2 BOM'!C2:AF1000""),AB$1,FALSE)"),"#N/A")</f>
        <v>#N/A</v>
      </c>
      <c r="AN450" s="40" t="str">
        <f ca="1">IFERROR(__xludf.DUMMYFUNCTION("VLOOKUP($D555,IMPORTRANGE(""1F5N2lheBqU_ssv2fEg7XSiyl0_Jtf24RQubw3IWp7fc"",""'LC-2 BOM'!C2:AF1000""),AB$1,FALSE)"),"#N/A")</f>
        <v>#N/A</v>
      </c>
      <c r="AO450" s="40" t="str">
        <f ca="1">IFERROR(__xludf.DUMMYFUNCTION("VLOOKUP($D555,IMPORTRANGE(""1F5N2lheBqU_ssv2fEg7XSiyl0_Jtf24RQubw3IWp7fc"",""'LC-2 BOM'!C2:AF1000""),AB$1,FALSE)"),"#N/A")</f>
        <v>#N/A</v>
      </c>
      <c r="AP450" s="40" t="str">
        <f ca="1">IFERROR(__xludf.DUMMYFUNCTION("VLOOKUP($D555,IMPORTRANGE(""1F5N2lheBqU_ssv2fEg7XSiyl0_Jtf24RQubw3IWp7fc"",""'LC-2 BOM'!C2:AF1000""),AB$1,FALSE)"),"#N/A")</f>
        <v>#N/A</v>
      </c>
      <c r="AQ450" s="40" t="str">
        <f ca="1">IFERROR(__xludf.DUMMYFUNCTION("VLOOKUP($D555,IMPORTRANGE(""1F5N2lheBqU_ssv2fEg7XSiyl0_Jtf24RQubw3IWp7fc"",""'LC-2 BOM'!C2:AF1000""),AB$1,FALSE)"),"#N/A")</f>
        <v>#N/A</v>
      </c>
      <c r="AR450" s="40" t="str">
        <f ca="1">IFERROR(__xludf.DUMMYFUNCTION("VLOOKUP($D555,IMPORTRANGE(""1F5N2lheBqU_ssv2fEg7XSiyl0_Jtf24RQubw3IWp7fc"",""'LC-2 BOM'!C2:AF1000""),AB$1,FALSE)"),"#N/A")</f>
        <v>#N/A</v>
      </c>
      <c r="AS450" s="40" t="str">
        <f ca="1">IFERROR(__xludf.DUMMYFUNCTION("VLOOKUP($D555,IMPORTRANGE(""1F5N2lheBqU_ssv2fEg7XSiyl0_Jtf24RQubw3IWp7fc"",""'LC-2 BOM'!C2:AF1000""),AB$1,FALSE)"),"#N/A")</f>
        <v>#N/A</v>
      </c>
      <c r="AT450" s="40" t="str">
        <f ca="1">IFERROR(__xludf.DUMMYFUNCTION("VLOOKUP($D555,IMPORTRANGE(""1F5N2lheBqU_ssv2fEg7XSiyl0_Jtf24RQubw3IWp7fc"",""'LC-2 BOM'!C2:AF1000""),AB$1,FALSE)"),"#N/A")</f>
        <v>#N/A</v>
      </c>
      <c r="AU450" s="40" t="str">
        <f ca="1">IFERROR(__xludf.DUMMYFUNCTION("VLOOKUP($D555,IMPORTRANGE(""1F5N2lheBqU_ssv2fEg7XSiyl0_Jtf24RQubw3IWp7fc"",""'LC-2 BOM'!C2:AF1000""),AB$1,FALSE)"),"#N/A")</f>
        <v>#N/A</v>
      </c>
      <c r="AV450" s="40" t="str">
        <f ca="1">IFERROR(__xludf.DUMMYFUNCTION("VLOOKUP($D555,IMPORTRANGE(""1F5N2lheBqU_ssv2fEg7XSiyl0_Jtf24RQubw3IWp7fc"",""'LC-2 BOM'!C2:AF1000""),AB$1,FALSE)"),"#N/A")</f>
        <v>#N/A</v>
      </c>
      <c r="AW450" s="40" t="str">
        <f ca="1">IFERROR(__xludf.DUMMYFUNCTION("VLOOKUP($D555,IMPORTRANGE(""1F5N2lheBqU_ssv2fEg7XSiyl0_Jtf24RQubw3IWp7fc"",""'LC-2 BOM'!C2:AF1000""),AB$1,FALSE)"),"#N/A")</f>
        <v>#N/A</v>
      </c>
      <c r="AX450" s="40" t="str">
        <f ca="1">IFERROR(__xludf.DUMMYFUNCTION("VLOOKUP($D555,IMPORTRANGE(""1F5N2lheBqU_ssv2fEg7XSiyl0_Jtf24RQubw3IWp7fc"",""'LC-2 BOM'!C2:AF1000""),AB$1,FALSE)"),"#N/A")</f>
        <v>#N/A</v>
      </c>
      <c r="AY450" s="40" t="str">
        <f ca="1">IFERROR(__xludf.DUMMYFUNCTION("VLOOKUP($D555,IMPORTRANGE(""1F5N2lheBqU_ssv2fEg7XSiyl0_Jtf24RQubw3IWp7fc"",""'LC-2 BOM'!C2:AF1000""),AB$1,FALSE)"),"#N/A")</f>
        <v>#N/A</v>
      </c>
      <c r="AZ450" s="40" t="str">
        <f ca="1">IFERROR(__xludf.DUMMYFUNCTION("VLOOKUP($D555,IMPORTRANGE(""1F5N2lheBqU_ssv2fEg7XSiyl0_Jtf24RQubw3IWp7fc"",""'LC-2 BOM'!C2:AF1000""),AB$1,FALSE)"),"#N/A")</f>
        <v>#N/A</v>
      </c>
      <c r="BA450" s="40" t="str">
        <f ca="1">IFERROR(__xludf.DUMMYFUNCTION("VLOOKUP($D555,IMPORTRANGE(""1F5N2lheBqU_ssv2fEg7XSiyl0_Jtf24RQubw3IWp7fc"",""'LC-2 BOM'!C2:AF1000""),AB$1,FALSE)"),"#N/A")</f>
        <v>#N/A</v>
      </c>
    </row>
    <row r="451" spans="1:53" ht="14.25">
      <c r="A451" s="110" t="str">
        <f>CONCATENATE(VLOOKUP(E451,Systems,2,FALSE),"-",VLOOKUP(F451,Subsystems,2,FALSE),"-",VLOOKUP(G451,Components,2,FALSE),"-",VLOOKUP(R451,Metrics,2,FALSE),"-",B451)</f>
        <v>MEC-CL-PXS-PxO-658</v>
      </c>
      <c r="B451" s="99">
        <v>658</v>
      </c>
      <c r="C451" s="97" t="s">
        <v>1056</v>
      </c>
      <c r="D451" s="155" t="s">
        <v>1057</v>
      </c>
      <c r="E451" s="99" t="s">
        <v>1047</v>
      </c>
      <c r="F451" s="99" t="s">
        <v>1048</v>
      </c>
      <c r="G451" s="99" t="s">
        <v>452</v>
      </c>
      <c r="H451" s="99" t="s">
        <v>89</v>
      </c>
      <c r="I451" s="100" t="str">
        <f>VLOOKUP(L451,InterfaceCards,2,FALSE)</f>
        <v>C1</v>
      </c>
      <c r="J451" s="39" t="str">
        <f>VLOOKUP(I451,'REF - Interface Cards'!$F$2:$G$11,2,FALSE)</f>
        <v>CB1</v>
      </c>
      <c r="K451" s="267">
        <f>VLOOKUP(L451,InterfaceCards,3,FALSE)</f>
        <v>6</v>
      </c>
      <c r="L451" s="99" t="s">
        <v>1049</v>
      </c>
      <c r="M451" s="99">
        <v>5</v>
      </c>
      <c r="N451" s="99" t="s">
        <v>1058</v>
      </c>
      <c r="O451" s="205"/>
      <c r="P451" s="99" t="s">
        <v>248</v>
      </c>
      <c r="Q451" s="99" t="s">
        <v>249</v>
      </c>
      <c r="R451" s="99" t="s">
        <v>95</v>
      </c>
      <c r="S451" s="99" t="s">
        <v>96</v>
      </c>
      <c r="T451" s="100"/>
      <c r="U451" s="205"/>
      <c r="V451" s="205" t="b">
        <v>0</v>
      </c>
      <c r="W451" s="115" t="str">
        <f>CONCATENATE(L451,":",N451)</f>
        <v>DIO3:DI04</v>
      </c>
      <c r="X451" s="40" t="str">
        <f ca="1">IFERROR(__xludf.DUMMYFUNCTION("VLOOKUP($D119,IMPORTRANGE(""1F5N2lheBqU_ssv2fEg7XSiyl0_Jtf24RQubw3IWp7fc"",""'LC-2 BOM'!C2:AF1000""),X$1,FALSE)"),"05C360")</f>
        <v>05C360</v>
      </c>
      <c r="Y451" s="183" t="str">
        <f ca="1">IFERROR(__xludf.DUMMYFUNCTION("VLOOKUP($D123,IMPORTRANGE(""1zGeY54V42y3h6ga3LEauokEcjIAfHuNXKCYKLfLWtMI"",""'LC-2 BOM'!C2:AF900""),Y$1,FALSE)"),"#N/A")</f>
        <v>#N/A</v>
      </c>
      <c r="Z451" s="183" t="str">
        <f ca="1">IFERROR(__xludf.DUMMYFUNCTION("VLOOKUP($D123,IMPORTRANGE(""1zGeY54V42y3h6ga3LEauokEcjIAfHuNXKCYKLfLWtMI"",""'LC-2 BOM'!C2:AF900""),Y$1,FALSE)"),"#N/A")</f>
        <v>#N/A</v>
      </c>
      <c r="AA451" s="183" t="str">
        <f ca="1">IFERROR(__xludf.DUMMYFUNCTION("VLOOKUP($D123,IMPORTRANGE(""1zGeY54V42y3h6ga3LEauokEcjIAfHuNXKCYKLfLWtMI"",""'LC-2 BOM'!C2:AF900""),Y$1,FALSE)"),"#N/A")</f>
        <v>#N/A</v>
      </c>
      <c r="AB451" s="40" t="str">
        <f ca="1">IFERROR(__xludf.DUMMYFUNCTION("VLOOKUP($D123,IMPORTRANGE(""1F5N2lheBqU_ssv2fEg7XSiyl0_Jtf24RQubw3IWp7fc"",""'LC-2 BOM'!C2:AF1000""),AB$1,FALSE)"),"#N/A")</f>
        <v>#N/A</v>
      </c>
      <c r="AC451" s="40" t="str">
        <f ca="1">IFERROR(__xludf.DUMMYFUNCTION("VLOOKUP($D123,IMPORTRANGE(""1F5N2lheBqU_ssv2fEg7XSiyl0_Jtf24RQubw3IWp7fc"",""'LC-2 BOM'!C2:AF1000""),AB$1,FALSE)"),"#N/A")</f>
        <v>#N/A</v>
      </c>
      <c r="AD451" s="40" t="str">
        <f ca="1">IFERROR(__xludf.DUMMYFUNCTION("VLOOKUP($D123,IMPORTRANGE(""1F5N2lheBqU_ssv2fEg7XSiyl0_Jtf24RQubw3IWp7fc"",""'LC-2 BOM'!C2:AF1000""),AB$1,FALSE)"),"#N/A")</f>
        <v>#N/A</v>
      </c>
      <c r="AE451" s="40" t="str">
        <f ca="1">IFERROR(__xludf.DUMMYFUNCTION("VLOOKUP($D123,IMPORTRANGE(""1F5N2lheBqU_ssv2fEg7XSiyl0_Jtf24RQubw3IWp7fc"",""'LC-2 BOM'!C2:AF1000""),AB$1,FALSE)"),"#N/A")</f>
        <v>#N/A</v>
      </c>
      <c r="AF451" s="40" t="str">
        <f ca="1">IFERROR(__xludf.DUMMYFUNCTION("VLOOKUP($D123,IMPORTRANGE(""1F5N2lheBqU_ssv2fEg7XSiyl0_Jtf24RQubw3IWp7fc"",""'LC-2 BOM'!C2:AF1000""),AB$1,FALSE)"),"#N/A")</f>
        <v>#N/A</v>
      </c>
      <c r="AG451" s="40" t="str">
        <f ca="1">IFERROR(__xludf.DUMMYFUNCTION("VLOOKUP($D123,IMPORTRANGE(""1F5N2lheBqU_ssv2fEg7XSiyl0_Jtf24RQubw3IWp7fc"",""'LC-2 BOM'!C2:AF1000""),AB$1,FALSE)"),"#N/A")</f>
        <v>#N/A</v>
      </c>
      <c r="AH451" s="40" t="str">
        <f ca="1">IFERROR(__xludf.DUMMYFUNCTION("VLOOKUP($D123,IMPORTRANGE(""1F5N2lheBqU_ssv2fEg7XSiyl0_Jtf24RQubw3IWp7fc"",""'LC-2 BOM'!C2:AF1000""),AB$1,FALSE)"),"#N/A")</f>
        <v>#N/A</v>
      </c>
      <c r="AI451" s="40" t="str">
        <f ca="1">IFERROR(__xludf.DUMMYFUNCTION("VLOOKUP($D123,IMPORTRANGE(""1F5N2lheBqU_ssv2fEg7XSiyl0_Jtf24RQubw3IWp7fc"",""'LC-2 BOM'!C2:AF1000""),AB$1,FALSE)"),"#N/A")</f>
        <v>#N/A</v>
      </c>
      <c r="AJ451" s="40" t="str">
        <f ca="1">IFERROR(__xludf.DUMMYFUNCTION("VLOOKUP($D123,IMPORTRANGE(""1F5N2lheBqU_ssv2fEg7XSiyl0_Jtf24RQubw3IWp7fc"",""'LC-2 BOM'!C2:AF1000""),AB$1,FALSE)"),"#N/A")</f>
        <v>#N/A</v>
      </c>
      <c r="AK451" s="40" t="str">
        <f ca="1">IFERROR(__xludf.DUMMYFUNCTION("VLOOKUP($D123,IMPORTRANGE(""1F5N2lheBqU_ssv2fEg7XSiyl0_Jtf24RQubw3IWp7fc"",""'LC-2 BOM'!C2:AF1000""),AB$1,FALSE)"),"#N/A")</f>
        <v>#N/A</v>
      </c>
      <c r="AL451" s="40" t="str">
        <f ca="1">IFERROR(__xludf.DUMMYFUNCTION("VLOOKUP($D123,IMPORTRANGE(""1F5N2lheBqU_ssv2fEg7XSiyl0_Jtf24RQubw3IWp7fc"",""'LC-2 BOM'!C2:AF1000""),AB$1,FALSE)"),"#N/A")</f>
        <v>#N/A</v>
      </c>
      <c r="AM451" s="40" t="str">
        <f ca="1">IFERROR(__xludf.DUMMYFUNCTION("VLOOKUP($D123,IMPORTRANGE(""1F5N2lheBqU_ssv2fEg7XSiyl0_Jtf24RQubw3IWp7fc"",""'LC-2 BOM'!C2:AF1000""),AB$1,FALSE)"),"#N/A")</f>
        <v>#N/A</v>
      </c>
      <c r="AN451" s="40" t="str">
        <f ca="1">IFERROR(__xludf.DUMMYFUNCTION("VLOOKUP($D123,IMPORTRANGE(""1F5N2lheBqU_ssv2fEg7XSiyl0_Jtf24RQubw3IWp7fc"",""'LC-2 BOM'!C2:AF1000""),AB$1,FALSE)"),"#N/A")</f>
        <v>#N/A</v>
      </c>
      <c r="AO451" s="40" t="str">
        <f ca="1">IFERROR(__xludf.DUMMYFUNCTION("VLOOKUP($D123,IMPORTRANGE(""1F5N2lheBqU_ssv2fEg7XSiyl0_Jtf24RQubw3IWp7fc"",""'LC-2 BOM'!C2:AF1000""),AB$1,FALSE)"),"#N/A")</f>
        <v>#N/A</v>
      </c>
      <c r="AP451" s="40" t="str">
        <f ca="1">IFERROR(__xludf.DUMMYFUNCTION("VLOOKUP($D123,IMPORTRANGE(""1F5N2lheBqU_ssv2fEg7XSiyl0_Jtf24RQubw3IWp7fc"",""'LC-2 BOM'!C2:AF1000""),AB$1,FALSE)"),"#N/A")</f>
        <v>#N/A</v>
      </c>
      <c r="AQ451" s="40" t="str">
        <f ca="1">IFERROR(__xludf.DUMMYFUNCTION("VLOOKUP($D123,IMPORTRANGE(""1F5N2lheBqU_ssv2fEg7XSiyl0_Jtf24RQubw3IWp7fc"",""'LC-2 BOM'!C2:AF1000""),AB$1,FALSE)"),"#N/A")</f>
        <v>#N/A</v>
      </c>
      <c r="AR451" s="40" t="str">
        <f ca="1">IFERROR(__xludf.DUMMYFUNCTION("VLOOKUP($D123,IMPORTRANGE(""1F5N2lheBqU_ssv2fEg7XSiyl0_Jtf24RQubw3IWp7fc"",""'LC-2 BOM'!C2:AF1000""),AB$1,FALSE)"),"#N/A")</f>
        <v>#N/A</v>
      </c>
      <c r="AS451" s="40" t="str">
        <f ca="1">IFERROR(__xludf.DUMMYFUNCTION("VLOOKUP($D123,IMPORTRANGE(""1F5N2lheBqU_ssv2fEg7XSiyl0_Jtf24RQubw3IWp7fc"",""'LC-2 BOM'!C2:AF1000""),AB$1,FALSE)"),"#N/A")</f>
        <v>#N/A</v>
      </c>
      <c r="AT451" s="40" t="str">
        <f ca="1">IFERROR(__xludf.DUMMYFUNCTION("VLOOKUP($D123,IMPORTRANGE(""1F5N2lheBqU_ssv2fEg7XSiyl0_Jtf24RQubw3IWp7fc"",""'LC-2 BOM'!C2:AF1000""),AB$1,FALSE)"),"#N/A")</f>
        <v>#N/A</v>
      </c>
      <c r="AU451" s="40" t="str">
        <f ca="1">IFERROR(__xludf.DUMMYFUNCTION("VLOOKUP($D123,IMPORTRANGE(""1F5N2lheBqU_ssv2fEg7XSiyl0_Jtf24RQubw3IWp7fc"",""'LC-2 BOM'!C2:AF1000""),AB$1,FALSE)"),"#N/A")</f>
        <v>#N/A</v>
      </c>
      <c r="AV451" s="40" t="str">
        <f ca="1">IFERROR(__xludf.DUMMYFUNCTION("VLOOKUP($D123,IMPORTRANGE(""1F5N2lheBqU_ssv2fEg7XSiyl0_Jtf24RQubw3IWp7fc"",""'LC-2 BOM'!C2:AF1000""),AB$1,FALSE)"),"#N/A")</f>
        <v>#N/A</v>
      </c>
      <c r="AW451" s="40" t="str">
        <f ca="1">IFERROR(__xludf.DUMMYFUNCTION("VLOOKUP($D123,IMPORTRANGE(""1F5N2lheBqU_ssv2fEg7XSiyl0_Jtf24RQubw3IWp7fc"",""'LC-2 BOM'!C2:AF1000""),AB$1,FALSE)"),"#N/A")</f>
        <v>#N/A</v>
      </c>
      <c r="AX451" s="40" t="str">
        <f ca="1">IFERROR(__xludf.DUMMYFUNCTION("VLOOKUP($D123,IMPORTRANGE(""1F5N2lheBqU_ssv2fEg7XSiyl0_Jtf24RQubw3IWp7fc"",""'LC-2 BOM'!C2:AF1000""),AB$1,FALSE)"),"#N/A")</f>
        <v>#N/A</v>
      </c>
      <c r="AY451" s="40" t="str">
        <f ca="1">IFERROR(__xludf.DUMMYFUNCTION("VLOOKUP($D123,IMPORTRANGE(""1F5N2lheBqU_ssv2fEg7XSiyl0_Jtf24RQubw3IWp7fc"",""'LC-2 BOM'!C2:AF1000""),AB$1,FALSE)"),"#N/A")</f>
        <v>#N/A</v>
      </c>
      <c r="AZ451" s="40" t="str">
        <f ca="1">IFERROR(__xludf.DUMMYFUNCTION("VLOOKUP($D123,IMPORTRANGE(""1F5N2lheBqU_ssv2fEg7XSiyl0_Jtf24RQubw3IWp7fc"",""'LC-2 BOM'!C2:AF1000""),AB$1,FALSE)"),"#N/A")</f>
        <v>#N/A</v>
      </c>
      <c r="BA451" s="40" t="str">
        <f ca="1">IFERROR(__xludf.DUMMYFUNCTION("VLOOKUP($D123,IMPORTRANGE(""1F5N2lheBqU_ssv2fEg7XSiyl0_Jtf24RQubw3IWp7fc"",""'LC-2 BOM'!C2:AF1000""),AB$1,FALSE)"),"#N/A")</f>
        <v>#N/A</v>
      </c>
    </row>
    <row r="452" spans="1:53" ht="14.25">
      <c r="A452" s="199" t="str">
        <f>CONCATENATE(VLOOKUP(E452,Systems,2,FALSE),"-",VLOOKUP(F452,Subsystems,2,FALSE),"-",VLOOKUP(G452,Components,2,FALSE),"-",VLOOKUP(R452,Metrics,2,FALSE),"-",B452)</f>
        <v>HYD-CL-PXS-PxO-241</v>
      </c>
      <c r="B452" s="100">
        <v>241</v>
      </c>
      <c r="C452" s="99" t="s">
        <v>1059</v>
      </c>
      <c r="D452" s="81" t="s">
        <v>1057</v>
      </c>
      <c r="E452" s="99" t="s">
        <v>715</v>
      </c>
      <c r="F452" s="99" t="s">
        <v>1048</v>
      </c>
      <c r="G452" s="99" t="s">
        <v>452</v>
      </c>
      <c r="H452" s="99" t="s">
        <v>89</v>
      </c>
      <c r="I452" s="100" t="str">
        <f>VLOOKUP(L452,InterfaceCards,2,FALSE)</f>
        <v>N4</v>
      </c>
      <c r="J452" s="39" t="str">
        <f>VLOOKUP(I452,'REF - Interface Cards'!$F$2:$G$11,2,FALSE)</f>
        <v>CB5</v>
      </c>
      <c r="K452" s="100">
        <f>VLOOKUP(L452,InterfaceCards,3,FALSE)</f>
        <v>1</v>
      </c>
      <c r="L452" s="99" t="s">
        <v>256</v>
      </c>
      <c r="M452" s="99">
        <v>1</v>
      </c>
      <c r="N452" s="96" t="s">
        <v>91</v>
      </c>
      <c r="O452" s="99" t="s">
        <v>248</v>
      </c>
      <c r="P452" s="205"/>
      <c r="Q452" s="99" t="s">
        <v>249</v>
      </c>
      <c r="R452" s="268" t="s">
        <v>95</v>
      </c>
      <c r="S452" s="119" t="s">
        <v>96</v>
      </c>
      <c r="T452" s="100"/>
      <c r="U452" s="205"/>
      <c r="V452" s="205" t="b">
        <v>0</v>
      </c>
      <c r="W452" s="115" t="str">
        <f>CONCATENATE(L452,":",N452)</f>
        <v>DI4:00</v>
      </c>
      <c r="X452" s="40" t="str">
        <f ca="1">IFERROR(__xludf.DUMMYFUNCTION("VLOOKUP($D475,IMPORTRANGE(""1F5N2lheBqU_ssv2fEg7XSiyl0_Jtf24RQubw3IWp7fc"",""'LC-2 BOM'!C2:AF1000""),X$1,FALSE)"),"04C706")</f>
        <v>04C706</v>
      </c>
      <c r="Y452" s="40" t="str">
        <f ca="1">IFERROR(__xludf.DUMMYFUNCTION("VLOOKUP($D552,IMPORTRANGE(""1zGeY54V42y3h6ga3LEauokEcjIAfHuNXKCYKLfLWtMI"",""'LC-2 BOM'!C2:AF900""),Y$1,FALSE)"),"#N/A")</f>
        <v>#N/A</v>
      </c>
      <c r="Z452" s="40" t="str">
        <f ca="1">IFERROR(__xludf.DUMMYFUNCTION("VLOOKUP($D552,IMPORTRANGE(""1zGeY54V42y3h6ga3LEauokEcjIAfHuNXKCYKLfLWtMI"",""'LC-2 BOM'!C2:AF900""),Y$1,FALSE)"),"#N/A")</f>
        <v>#N/A</v>
      </c>
      <c r="AA452" s="40" t="str">
        <f ca="1">IFERROR(__xludf.DUMMYFUNCTION("VLOOKUP($D552,IMPORTRANGE(""1zGeY54V42y3h6ga3LEauokEcjIAfHuNXKCYKLfLWtMI"",""'LC-2 BOM'!C2:AF900""),Y$1,FALSE)"),"#N/A")</f>
        <v>#N/A</v>
      </c>
      <c r="AB452" s="40" t="str">
        <f ca="1">IFERROR(__xludf.DUMMYFUNCTION("VLOOKUP($D552,IMPORTRANGE(""1F5N2lheBqU_ssv2fEg7XSiyl0_Jtf24RQubw3IWp7fc"",""'LC-2 BOM'!C2:AF1000""),AB$1,FALSE)"),"#N/A")</f>
        <v>#N/A</v>
      </c>
      <c r="AC452" s="40" t="str">
        <f ca="1">IFERROR(__xludf.DUMMYFUNCTION("VLOOKUP($D552,IMPORTRANGE(""1F5N2lheBqU_ssv2fEg7XSiyl0_Jtf24RQubw3IWp7fc"",""'LC-2 BOM'!C2:AF1000""),AB$1,FALSE)"),"#N/A")</f>
        <v>#N/A</v>
      </c>
      <c r="AD452" s="40" t="str">
        <f ca="1">IFERROR(__xludf.DUMMYFUNCTION("VLOOKUP($D552,IMPORTRANGE(""1F5N2lheBqU_ssv2fEg7XSiyl0_Jtf24RQubw3IWp7fc"",""'LC-2 BOM'!C2:AF1000""),AB$1,FALSE)"),"#N/A")</f>
        <v>#N/A</v>
      </c>
      <c r="AE452" s="40" t="str">
        <f ca="1">IFERROR(__xludf.DUMMYFUNCTION("VLOOKUP($D552,IMPORTRANGE(""1F5N2lheBqU_ssv2fEg7XSiyl0_Jtf24RQubw3IWp7fc"",""'LC-2 BOM'!C2:AF1000""),AB$1,FALSE)"),"#N/A")</f>
        <v>#N/A</v>
      </c>
      <c r="AF452" s="40" t="str">
        <f ca="1">IFERROR(__xludf.DUMMYFUNCTION("VLOOKUP($D552,IMPORTRANGE(""1F5N2lheBqU_ssv2fEg7XSiyl0_Jtf24RQubw3IWp7fc"",""'LC-2 BOM'!C2:AF1000""),AB$1,FALSE)"),"#N/A")</f>
        <v>#N/A</v>
      </c>
      <c r="AG452" s="40" t="str">
        <f ca="1">IFERROR(__xludf.DUMMYFUNCTION("VLOOKUP($D552,IMPORTRANGE(""1F5N2lheBqU_ssv2fEg7XSiyl0_Jtf24RQubw3IWp7fc"",""'LC-2 BOM'!C2:AF1000""),AB$1,FALSE)"),"#N/A")</f>
        <v>#N/A</v>
      </c>
      <c r="AH452" s="40" t="str">
        <f ca="1">IFERROR(__xludf.DUMMYFUNCTION("VLOOKUP($D552,IMPORTRANGE(""1F5N2lheBqU_ssv2fEg7XSiyl0_Jtf24RQubw3IWp7fc"",""'LC-2 BOM'!C2:AF1000""),AB$1,FALSE)"),"#N/A")</f>
        <v>#N/A</v>
      </c>
      <c r="AI452" s="40" t="str">
        <f ca="1">IFERROR(__xludf.DUMMYFUNCTION("VLOOKUP($D552,IMPORTRANGE(""1F5N2lheBqU_ssv2fEg7XSiyl0_Jtf24RQubw3IWp7fc"",""'LC-2 BOM'!C2:AF1000""),AB$1,FALSE)"),"#N/A")</f>
        <v>#N/A</v>
      </c>
      <c r="AJ452" s="40" t="str">
        <f ca="1">IFERROR(__xludf.DUMMYFUNCTION("VLOOKUP($D552,IMPORTRANGE(""1F5N2lheBqU_ssv2fEg7XSiyl0_Jtf24RQubw3IWp7fc"",""'LC-2 BOM'!C2:AF1000""),AB$1,FALSE)"),"#N/A")</f>
        <v>#N/A</v>
      </c>
      <c r="AK452" s="40" t="str">
        <f ca="1">IFERROR(__xludf.DUMMYFUNCTION("VLOOKUP($D552,IMPORTRANGE(""1F5N2lheBqU_ssv2fEg7XSiyl0_Jtf24RQubw3IWp7fc"",""'LC-2 BOM'!C2:AF1000""),AB$1,FALSE)"),"#N/A")</f>
        <v>#N/A</v>
      </c>
      <c r="AL452" s="40" t="str">
        <f ca="1">IFERROR(__xludf.DUMMYFUNCTION("VLOOKUP($D552,IMPORTRANGE(""1F5N2lheBqU_ssv2fEg7XSiyl0_Jtf24RQubw3IWp7fc"",""'LC-2 BOM'!C2:AF1000""),AB$1,FALSE)"),"#N/A")</f>
        <v>#N/A</v>
      </c>
      <c r="AM452" s="40" t="str">
        <f ca="1">IFERROR(__xludf.DUMMYFUNCTION("VLOOKUP($D552,IMPORTRANGE(""1F5N2lheBqU_ssv2fEg7XSiyl0_Jtf24RQubw3IWp7fc"",""'LC-2 BOM'!C2:AF1000""),AB$1,FALSE)"),"#N/A")</f>
        <v>#N/A</v>
      </c>
      <c r="AN452" s="40" t="str">
        <f ca="1">IFERROR(__xludf.DUMMYFUNCTION("VLOOKUP($D552,IMPORTRANGE(""1F5N2lheBqU_ssv2fEg7XSiyl0_Jtf24RQubw3IWp7fc"",""'LC-2 BOM'!C2:AF1000""),AB$1,FALSE)"),"#N/A")</f>
        <v>#N/A</v>
      </c>
      <c r="AO452" s="40" t="str">
        <f ca="1">IFERROR(__xludf.DUMMYFUNCTION("VLOOKUP($D552,IMPORTRANGE(""1F5N2lheBqU_ssv2fEg7XSiyl0_Jtf24RQubw3IWp7fc"",""'LC-2 BOM'!C2:AF1000""),AB$1,FALSE)"),"#N/A")</f>
        <v>#N/A</v>
      </c>
      <c r="AP452" s="40" t="str">
        <f ca="1">IFERROR(__xludf.DUMMYFUNCTION("VLOOKUP($D552,IMPORTRANGE(""1F5N2lheBqU_ssv2fEg7XSiyl0_Jtf24RQubw3IWp7fc"",""'LC-2 BOM'!C2:AF1000""),AB$1,FALSE)"),"#N/A")</f>
        <v>#N/A</v>
      </c>
      <c r="AQ452" s="40" t="str">
        <f ca="1">IFERROR(__xludf.DUMMYFUNCTION("VLOOKUP($D552,IMPORTRANGE(""1F5N2lheBqU_ssv2fEg7XSiyl0_Jtf24RQubw3IWp7fc"",""'LC-2 BOM'!C2:AF1000""),AB$1,FALSE)"),"#N/A")</f>
        <v>#N/A</v>
      </c>
      <c r="AR452" s="40" t="str">
        <f ca="1">IFERROR(__xludf.DUMMYFUNCTION("VLOOKUP($D552,IMPORTRANGE(""1F5N2lheBqU_ssv2fEg7XSiyl0_Jtf24RQubw3IWp7fc"",""'LC-2 BOM'!C2:AF1000""),AB$1,FALSE)"),"#N/A")</f>
        <v>#N/A</v>
      </c>
      <c r="AS452" s="40" t="str">
        <f ca="1">IFERROR(__xludf.DUMMYFUNCTION("VLOOKUP($D552,IMPORTRANGE(""1F5N2lheBqU_ssv2fEg7XSiyl0_Jtf24RQubw3IWp7fc"",""'LC-2 BOM'!C2:AF1000""),AB$1,FALSE)"),"#N/A")</f>
        <v>#N/A</v>
      </c>
      <c r="AT452" s="40" t="str">
        <f ca="1">IFERROR(__xludf.DUMMYFUNCTION("VLOOKUP($D552,IMPORTRANGE(""1F5N2lheBqU_ssv2fEg7XSiyl0_Jtf24RQubw3IWp7fc"",""'LC-2 BOM'!C2:AF1000""),AB$1,FALSE)"),"#N/A")</f>
        <v>#N/A</v>
      </c>
      <c r="AU452" s="40" t="str">
        <f ca="1">IFERROR(__xludf.DUMMYFUNCTION("VLOOKUP($D552,IMPORTRANGE(""1F5N2lheBqU_ssv2fEg7XSiyl0_Jtf24RQubw3IWp7fc"",""'LC-2 BOM'!C2:AF1000""),AB$1,FALSE)"),"#N/A")</f>
        <v>#N/A</v>
      </c>
      <c r="AV452" s="40" t="str">
        <f ca="1">IFERROR(__xludf.DUMMYFUNCTION("VLOOKUP($D552,IMPORTRANGE(""1F5N2lheBqU_ssv2fEg7XSiyl0_Jtf24RQubw3IWp7fc"",""'LC-2 BOM'!C2:AF1000""),AB$1,FALSE)"),"#N/A")</f>
        <v>#N/A</v>
      </c>
      <c r="AW452" s="40" t="str">
        <f ca="1">IFERROR(__xludf.DUMMYFUNCTION("VLOOKUP($D552,IMPORTRANGE(""1F5N2lheBqU_ssv2fEg7XSiyl0_Jtf24RQubw3IWp7fc"",""'LC-2 BOM'!C2:AF1000""),AB$1,FALSE)"),"#N/A")</f>
        <v>#N/A</v>
      </c>
      <c r="AX452" s="40" t="str">
        <f ca="1">IFERROR(__xludf.DUMMYFUNCTION("VLOOKUP($D552,IMPORTRANGE(""1F5N2lheBqU_ssv2fEg7XSiyl0_Jtf24RQubw3IWp7fc"",""'LC-2 BOM'!C2:AF1000""),AB$1,FALSE)"),"#N/A")</f>
        <v>#N/A</v>
      </c>
      <c r="AY452" s="40" t="str">
        <f ca="1">IFERROR(__xludf.DUMMYFUNCTION("VLOOKUP($D552,IMPORTRANGE(""1F5N2lheBqU_ssv2fEg7XSiyl0_Jtf24RQubw3IWp7fc"",""'LC-2 BOM'!C2:AF1000""),AB$1,FALSE)"),"#N/A")</f>
        <v>#N/A</v>
      </c>
      <c r="AZ452" s="40" t="str">
        <f ca="1">IFERROR(__xludf.DUMMYFUNCTION("VLOOKUP($D552,IMPORTRANGE(""1F5N2lheBqU_ssv2fEg7XSiyl0_Jtf24RQubw3IWp7fc"",""'LC-2 BOM'!C2:AF1000""),AB$1,FALSE)"),"#N/A")</f>
        <v>#N/A</v>
      </c>
      <c r="BA452" s="40" t="str">
        <f ca="1">IFERROR(__xludf.DUMMYFUNCTION("VLOOKUP($D552,IMPORTRANGE(""1F5N2lheBqU_ssv2fEg7XSiyl0_Jtf24RQubw3IWp7fc"",""'LC-2 BOM'!C2:AF1000""),AB$1,FALSE)"),"#N/A")</f>
        <v>#N/A</v>
      </c>
    </row>
    <row r="453" spans="1:53" ht="14.25">
      <c r="A453" s="110" t="str">
        <f>CONCATENATE(VLOOKUP(E453,Systems,2,FALSE),"-",VLOOKUP(F453,Subsystems,2,FALSE),"-",VLOOKUP(G453,Components,2,FALSE),"-",VLOOKUP(R453,Metrics,2,FALSE),"-",B453)</f>
        <v>MEC-CL-PXS-PxO-659</v>
      </c>
      <c r="B453" s="99">
        <v>659</v>
      </c>
      <c r="C453" s="97" t="s">
        <v>1060</v>
      </c>
      <c r="D453" s="155" t="s">
        <v>1061</v>
      </c>
      <c r="E453" s="99" t="s">
        <v>1047</v>
      </c>
      <c r="F453" s="99" t="s">
        <v>1048</v>
      </c>
      <c r="G453" s="99" t="s">
        <v>452</v>
      </c>
      <c r="H453" s="99" t="s">
        <v>89</v>
      </c>
      <c r="I453" s="100" t="str">
        <f>VLOOKUP(L453,InterfaceCards,2,FALSE)</f>
        <v>C1</v>
      </c>
      <c r="J453" s="39" t="str">
        <f>VLOOKUP(I453,'REF - Interface Cards'!$F$2:$G$11,2,FALSE)</f>
        <v>CB1</v>
      </c>
      <c r="K453" s="267">
        <f>VLOOKUP(L453,InterfaceCards,3,FALSE)</f>
        <v>6</v>
      </c>
      <c r="L453" s="99" t="s">
        <v>1049</v>
      </c>
      <c r="M453" s="99">
        <v>6</v>
      </c>
      <c r="N453" s="99" t="s">
        <v>1037</v>
      </c>
      <c r="O453" s="205"/>
      <c r="P453" s="99" t="s">
        <v>248</v>
      </c>
      <c r="Q453" s="99" t="s">
        <v>249</v>
      </c>
      <c r="R453" s="99" t="s">
        <v>95</v>
      </c>
      <c r="S453" s="99" t="s">
        <v>96</v>
      </c>
      <c r="T453" s="100"/>
      <c r="U453" s="205"/>
      <c r="V453" s="205" t="b">
        <v>0</v>
      </c>
      <c r="W453" s="115" t="str">
        <f>CONCATENATE(L453,":",N453)</f>
        <v>DIO3:DI05</v>
      </c>
      <c r="X453" s="40" t="str">
        <f ca="1">IFERROR(__xludf.DUMMYFUNCTION("VLOOKUP($D119,IMPORTRANGE(""1F5N2lheBqU_ssv2fEg7XSiyl0_Jtf24RQubw3IWp7fc"",""'LC-2 BOM'!C2:AF1000""),X$1,FALSE)"),"05C360")</f>
        <v>05C360</v>
      </c>
      <c r="Y453" s="183" t="str">
        <f ca="1">IFERROR(__xludf.DUMMYFUNCTION("VLOOKUP($D124,IMPORTRANGE(""1zGeY54V42y3h6ga3LEauokEcjIAfHuNXKCYKLfLWtMI"",""'LC-2 BOM'!C2:AF900""),Y$1,FALSE)"),"#N/A")</f>
        <v>#N/A</v>
      </c>
      <c r="Z453" s="183" t="str">
        <f ca="1">IFERROR(__xludf.DUMMYFUNCTION("VLOOKUP($D124,IMPORTRANGE(""1zGeY54V42y3h6ga3LEauokEcjIAfHuNXKCYKLfLWtMI"",""'LC-2 BOM'!C2:AF900""),Y$1,FALSE)"),"#N/A")</f>
        <v>#N/A</v>
      </c>
      <c r="AA453" s="183" t="str">
        <f ca="1">IFERROR(__xludf.DUMMYFUNCTION("VLOOKUP($D124,IMPORTRANGE(""1zGeY54V42y3h6ga3LEauokEcjIAfHuNXKCYKLfLWtMI"",""'LC-2 BOM'!C2:AF900""),Y$1,FALSE)"),"#N/A")</f>
        <v>#N/A</v>
      </c>
      <c r="AB453" s="40" t="str">
        <f ca="1">IFERROR(__xludf.DUMMYFUNCTION("VLOOKUP($D124,IMPORTRANGE(""1F5N2lheBqU_ssv2fEg7XSiyl0_Jtf24RQubw3IWp7fc"",""'LC-2 BOM'!C2:AF1000""),AB$1,FALSE)"),"#N/A")</f>
        <v>#N/A</v>
      </c>
      <c r="AC453" s="40" t="str">
        <f ca="1">IFERROR(__xludf.DUMMYFUNCTION("VLOOKUP($D124,IMPORTRANGE(""1F5N2lheBqU_ssv2fEg7XSiyl0_Jtf24RQubw3IWp7fc"",""'LC-2 BOM'!C2:AF1000""),AB$1,FALSE)"),"#N/A")</f>
        <v>#N/A</v>
      </c>
      <c r="AD453" s="40" t="str">
        <f ca="1">IFERROR(__xludf.DUMMYFUNCTION("VLOOKUP($D124,IMPORTRANGE(""1F5N2lheBqU_ssv2fEg7XSiyl0_Jtf24RQubw3IWp7fc"",""'LC-2 BOM'!C2:AF1000""),AB$1,FALSE)"),"#N/A")</f>
        <v>#N/A</v>
      </c>
      <c r="AE453" s="40" t="str">
        <f ca="1">IFERROR(__xludf.DUMMYFUNCTION("VLOOKUP($D124,IMPORTRANGE(""1F5N2lheBqU_ssv2fEg7XSiyl0_Jtf24RQubw3IWp7fc"",""'LC-2 BOM'!C2:AF1000""),AB$1,FALSE)"),"#N/A")</f>
        <v>#N/A</v>
      </c>
      <c r="AF453" s="40" t="str">
        <f ca="1">IFERROR(__xludf.DUMMYFUNCTION("VLOOKUP($D124,IMPORTRANGE(""1F5N2lheBqU_ssv2fEg7XSiyl0_Jtf24RQubw3IWp7fc"",""'LC-2 BOM'!C2:AF1000""),AB$1,FALSE)"),"#N/A")</f>
        <v>#N/A</v>
      </c>
      <c r="AG453" s="40" t="str">
        <f ca="1">IFERROR(__xludf.DUMMYFUNCTION("VLOOKUP($D124,IMPORTRANGE(""1F5N2lheBqU_ssv2fEg7XSiyl0_Jtf24RQubw3IWp7fc"",""'LC-2 BOM'!C2:AF1000""),AB$1,FALSE)"),"#N/A")</f>
        <v>#N/A</v>
      </c>
      <c r="AH453" s="40" t="str">
        <f ca="1">IFERROR(__xludf.DUMMYFUNCTION("VLOOKUP($D124,IMPORTRANGE(""1F5N2lheBqU_ssv2fEg7XSiyl0_Jtf24RQubw3IWp7fc"",""'LC-2 BOM'!C2:AF1000""),AB$1,FALSE)"),"#N/A")</f>
        <v>#N/A</v>
      </c>
      <c r="AI453" s="40" t="str">
        <f ca="1">IFERROR(__xludf.DUMMYFUNCTION("VLOOKUP($D124,IMPORTRANGE(""1F5N2lheBqU_ssv2fEg7XSiyl0_Jtf24RQubw3IWp7fc"",""'LC-2 BOM'!C2:AF1000""),AB$1,FALSE)"),"#N/A")</f>
        <v>#N/A</v>
      </c>
      <c r="AJ453" s="40" t="str">
        <f ca="1">IFERROR(__xludf.DUMMYFUNCTION("VLOOKUP($D124,IMPORTRANGE(""1F5N2lheBqU_ssv2fEg7XSiyl0_Jtf24RQubw3IWp7fc"",""'LC-2 BOM'!C2:AF1000""),AB$1,FALSE)"),"#N/A")</f>
        <v>#N/A</v>
      </c>
      <c r="AK453" s="40" t="str">
        <f ca="1">IFERROR(__xludf.DUMMYFUNCTION("VLOOKUP($D124,IMPORTRANGE(""1F5N2lheBqU_ssv2fEg7XSiyl0_Jtf24RQubw3IWp7fc"",""'LC-2 BOM'!C2:AF1000""),AB$1,FALSE)"),"#N/A")</f>
        <v>#N/A</v>
      </c>
      <c r="AL453" s="40" t="str">
        <f ca="1">IFERROR(__xludf.DUMMYFUNCTION("VLOOKUP($D124,IMPORTRANGE(""1F5N2lheBqU_ssv2fEg7XSiyl0_Jtf24RQubw3IWp7fc"",""'LC-2 BOM'!C2:AF1000""),AB$1,FALSE)"),"#N/A")</f>
        <v>#N/A</v>
      </c>
      <c r="AM453" s="40" t="str">
        <f ca="1">IFERROR(__xludf.DUMMYFUNCTION("VLOOKUP($D124,IMPORTRANGE(""1F5N2lheBqU_ssv2fEg7XSiyl0_Jtf24RQubw3IWp7fc"",""'LC-2 BOM'!C2:AF1000""),AB$1,FALSE)"),"#N/A")</f>
        <v>#N/A</v>
      </c>
      <c r="AN453" s="40" t="str">
        <f ca="1">IFERROR(__xludf.DUMMYFUNCTION("VLOOKUP($D124,IMPORTRANGE(""1F5N2lheBqU_ssv2fEg7XSiyl0_Jtf24RQubw3IWp7fc"",""'LC-2 BOM'!C2:AF1000""),AB$1,FALSE)"),"#N/A")</f>
        <v>#N/A</v>
      </c>
      <c r="AO453" s="40" t="str">
        <f ca="1">IFERROR(__xludf.DUMMYFUNCTION("VLOOKUP($D124,IMPORTRANGE(""1F5N2lheBqU_ssv2fEg7XSiyl0_Jtf24RQubw3IWp7fc"",""'LC-2 BOM'!C2:AF1000""),AB$1,FALSE)"),"#N/A")</f>
        <v>#N/A</v>
      </c>
      <c r="AP453" s="40" t="str">
        <f ca="1">IFERROR(__xludf.DUMMYFUNCTION("VLOOKUP($D124,IMPORTRANGE(""1F5N2lheBqU_ssv2fEg7XSiyl0_Jtf24RQubw3IWp7fc"",""'LC-2 BOM'!C2:AF1000""),AB$1,FALSE)"),"#N/A")</f>
        <v>#N/A</v>
      </c>
      <c r="AQ453" s="40" t="str">
        <f ca="1">IFERROR(__xludf.DUMMYFUNCTION("VLOOKUP($D124,IMPORTRANGE(""1F5N2lheBqU_ssv2fEg7XSiyl0_Jtf24RQubw3IWp7fc"",""'LC-2 BOM'!C2:AF1000""),AB$1,FALSE)"),"#N/A")</f>
        <v>#N/A</v>
      </c>
      <c r="AR453" s="40" t="str">
        <f ca="1">IFERROR(__xludf.DUMMYFUNCTION("VLOOKUP($D124,IMPORTRANGE(""1F5N2lheBqU_ssv2fEg7XSiyl0_Jtf24RQubw3IWp7fc"",""'LC-2 BOM'!C2:AF1000""),AB$1,FALSE)"),"#N/A")</f>
        <v>#N/A</v>
      </c>
      <c r="AS453" s="40" t="str">
        <f ca="1">IFERROR(__xludf.DUMMYFUNCTION("VLOOKUP($D124,IMPORTRANGE(""1F5N2lheBqU_ssv2fEg7XSiyl0_Jtf24RQubw3IWp7fc"",""'LC-2 BOM'!C2:AF1000""),AB$1,FALSE)"),"#N/A")</f>
        <v>#N/A</v>
      </c>
      <c r="AT453" s="40" t="str">
        <f ca="1">IFERROR(__xludf.DUMMYFUNCTION("VLOOKUP($D124,IMPORTRANGE(""1F5N2lheBqU_ssv2fEg7XSiyl0_Jtf24RQubw3IWp7fc"",""'LC-2 BOM'!C2:AF1000""),AB$1,FALSE)"),"#N/A")</f>
        <v>#N/A</v>
      </c>
      <c r="AU453" s="40" t="str">
        <f ca="1">IFERROR(__xludf.DUMMYFUNCTION("VLOOKUP($D124,IMPORTRANGE(""1F5N2lheBqU_ssv2fEg7XSiyl0_Jtf24RQubw3IWp7fc"",""'LC-2 BOM'!C2:AF1000""),AB$1,FALSE)"),"#N/A")</f>
        <v>#N/A</v>
      </c>
      <c r="AV453" s="40" t="str">
        <f ca="1">IFERROR(__xludf.DUMMYFUNCTION("VLOOKUP($D124,IMPORTRANGE(""1F5N2lheBqU_ssv2fEg7XSiyl0_Jtf24RQubw3IWp7fc"",""'LC-2 BOM'!C2:AF1000""),AB$1,FALSE)"),"#N/A")</f>
        <v>#N/A</v>
      </c>
      <c r="AW453" s="40" t="str">
        <f ca="1">IFERROR(__xludf.DUMMYFUNCTION("VLOOKUP($D124,IMPORTRANGE(""1F5N2lheBqU_ssv2fEg7XSiyl0_Jtf24RQubw3IWp7fc"",""'LC-2 BOM'!C2:AF1000""),AB$1,FALSE)"),"#N/A")</f>
        <v>#N/A</v>
      </c>
      <c r="AX453" s="40" t="str">
        <f ca="1">IFERROR(__xludf.DUMMYFUNCTION("VLOOKUP($D124,IMPORTRANGE(""1F5N2lheBqU_ssv2fEg7XSiyl0_Jtf24RQubw3IWp7fc"",""'LC-2 BOM'!C2:AF1000""),AB$1,FALSE)"),"#N/A")</f>
        <v>#N/A</v>
      </c>
      <c r="AY453" s="40" t="str">
        <f ca="1">IFERROR(__xludf.DUMMYFUNCTION("VLOOKUP($D124,IMPORTRANGE(""1F5N2lheBqU_ssv2fEg7XSiyl0_Jtf24RQubw3IWp7fc"",""'LC-2 BOM'!C2:AF1000""),AB$1,FALSE)"),"#N/A")</f>
        <v>#N/A</v>
      </c>
      <c r="AZ453" s="40" t="str">
        <f ca="1">IFERROR(__xludf.DUMMYFUNCTION("VLOOKUP($D124,IMPORTRANGE(""1F5N2lheBqU_ssv2fEg7XSiyl0_Jtf24RQubw3IWp7fc"",""'LC-2 BOM'!C2:AF1000""),AB$1,FALSE)"),"#N/A")</f>
        <v>#N/A</v>
      </c>
      <c r="BA453" s="40" t="str">
        <f ca="1">IFERROR(__xludf.DUMMYFUNCTION("VLOOKUP($D124,IMPORTRANGE(""1F5N2lheBqU_ssv2fEg7XSiyl0_Jtf24RQubw3IWp7fc"",""'LC-2 BOM'!C2:AF1000""),AB$1,FALSE)"),"#N/A")</f>
        <v>#N/A</v>
      </c>
    </row>
    <row r="454" spans="1:53" ht="14.25">
      <c r="A454" s="199" t="str">
        <f>CONCATENATE(VLOOKUP(E454,Systems,2,FALSE),"-",VLOOKUP(F454,Subsystems,2,FALSE),"-",VLOOKUP(G454,Components,2,FALSE),"-",VLOOKUP(R454,Metrics,2,FALSE),"-",B454)</f>
        <v>HYD-CL-PXS-PxO-242</v>
      </c>
      <c r="B454" s="100">
        <v>242</v>
      </c>
      <c r="C454" s="99" t="s">
        <v>1062</v>
      </c>
      <c r="D454" s="81" t="s">
        <v>1061</v>
      </c>
      <c r="E454" s="99" t="s">
        <v>715</v>
      </c>
      <c r="F454" s="99" t="s">
        <v>1048</v>
      </c>
      <c r="G454" s="99" t="s">
        <v>452</v>
      </c>
      <c r="H454" s="99" t="s">
        <v>89</v>
      </c>
      <c r="I454" s="100" t="str">
        <f>VLOOKUP(L454,InterfaceCards,2,FALSE)</f>
        <v>N4</v>
      </c>
      <c r="J454" s="39" t="str">
        <f>VLOOKUP(I454,'REF - Interface Cards'!$F$2:$G$11,2,FALSE)</f>
        <v>CB5</v>
      </c>
      <c r="K454" s="100">
        <f>VLOOKUP(L454,InterfaceCards,3,FALSE)</f>
        <v>1</v>
      </c>
      <c r="L454" s="99" t="s">
        <v>256</v>
      </c>
      <c r="M454" s="99">
        <v>2</v>
      </c>
      <c r="N454" s="96" t="s">
        <v>104</v>
      </c>
      <c r="O454" s="99" t="s">
        <v>248</v>
      </c>
      <c r="P454" s="205"/>
      <c r="Q454" s="99" t="s">
        <v>249</v>
      </c>
      <c r="R454" s="268" t="s">
        <v>95</v>
      </c>
      <c r="S454" s="119" t="s">
        <v>96</v>
      </c>
      <c r="T454" s="100"/>
      <c r="U454" s="205"/>
      <c r="V454" s="205" t="b">
        <v>0</v>
      </c>
      <c r="W454" s="115" t="str">
        <f>CONCATENATE(L454,":",N454)</f>
        <v>DI4:01</v>
      </c>
      <c r="X454" s="40" t="str">
        <f ca="1">IFERROR(__xludf.DUMMYFUNCTION("VLOOKUP($D475,IMPORTRANGE(""1F5N2lheBqU_ssv2fEg7XSiyl0_Jtf24RQubw3IWp7fc"",""'LC-2 BOM'!C2:AF1000""),X$1,FALSE)"),"04C706")</f>
        <v>04C706</v>
      </c>
      <c r="Y454" s="40" t="str">
        <f ca="1">IFERROR(__xludf.DUMMYFUNCTION("VLOOKUP($D553,IMPORTRANGE(""1F5N2lheBqU_ssv2fEg7XSiyl0_Jtf24RQubw3IWp7fc"",""'LC-2 BOM'!C2:AF900""),Y$1,FALSE)"),"#N/A")</f>
        <v>#N/A</v>
      </c>
      <c r="Z454" s="40" t="str">
        <f ca="1">IFERROR(__xludf.DUMMYFUNCTION("VLOOKUP($D553,IMPORTRANGE(""1F5N2lheBqU_ssv2fEg7XSiyl0_Jtf24RQubw3IWp7fc"",""'LC-2 BOM'!C2:AF900""),Y$1,FALSE)"),"#N/A")</f>
        <v>#N/A</v>
      </c>
      <c r="AA454" s="40" t="str">
        <f ca="1">IFERROR(__xludf.DUMMYFUNCTION("VLOOKUP($D553,IMPORTRANGE(""1F5N2lheBqU_ssv2fEg7XSiyl0_Jtf24RQubw3IWp7fc"",""'LC-2 BOM'!C2:AF900""),Y$1,FALSE)"),"#N/A")</f>
        <v>#N/A</v>
      </c>
      <c r="AB454" s="40" t="str">
        <f ca="1">IFERROR(__xludf.DUMMYFUNCTION("VLOOKUP($D553,IMPORTRANGE(""1F5N2lheBqU_ssv2fEg7XSiyl0_Jtf24RQubw3IWp7fc"",""'LC-2 BOM'!C2:AF1000""),AB$1,FALSE)"),"#N/A")</f>
        <v>#N/A</v>
      </c>
      <c r="AC454" s="40" t="str">
        <f ca="1">IFERROR(__xludf.DUMMYFUNCTION("VLOOKUP($D553,IMPORTRANGE(""1F5N2lheBqU_ssv2fEg7XSiyl0_Jtf24RQubw3IWp7fc"",""'LC-2 BOM'!C2:AF1000""),AB$1,FALSE)"),"#N/A")</f>
        <v>#N/A</v>
      </c>
      <c r="AD454" s="40" t="str">
        <f ca="1">IFERROR(__xludf.DUMMYFUNCTION("VLOOKUP($D553,IMPORTRANGE(""1F5N2lheBqU_ssv2fEg7XSiyl0_Jtf24RQubw3IWp7fc"",""'LC-2 BOM'!C2:AF1000""),AB$1,FALSE)"),"#N/A")</f>
        <v>#N/A</v>
      </c>
      <c r="AE454" s="40" t="str">
        <f ca="1">IFERROR(__xludf.DUMMYFUNCTION("VLOOKUP($D553,IMPORTRANGE(""1F5N2lheBqU_ssv2fEg7XSiyl0_Jtf24RQubw3IWp7fc"",""'LC-2 BOM'!C2:AF1000""),AB$1,FALSE)"),"#N/A")</f>
        <v>#N/A</v>
      </c>
      <c r="AF454" s="40" t="str">
        <f ca="1">IFERROR(__xludf.DUMMYFUNCTION("VLOOKUP($D553,IMPORTRANGE(""1F5N2lheBqU_ssv2fEg7XSiyl0_Jtf24RQubw3IWp7fc"",""'LC-2 BOM'!C2:AF1000""),AB$1,FALSE)"),"#N/A")</f>
        <v>#N/A</v>
      </c>
      <c r="AG454" s="40" t="str">
        <f ca="1">IFERROR(__xludf.DUMMYFUNCTION("VLOOKUP($D553,IMPORTRANGE(""1F5N2lheBqU_ssv2fEg7XSiyl0_Jtf24RQubw3IWp7fc"",""'LC-2 BOM'!C2:AF1000""),AB$1,FALSE)"),"#N/A")</f>
        <v>#N/A</v>
      </c>
      <c r="AH454" s="40" t="str">
        <f ca="1">IFERROR(__xludf.DUMMYFUNCTION("VLOOKUP($D553,IMPORTRANGE(""1F5N2lheBqU_ssv2fEg7XSiyl0_Jtf24RQubw3IWp7fc"",""'LC-2 BOM'!C2:AF1000""),AB$1,FALSE)"),"#N/A")</f>
        <v>#N/A</v>
      </c>
      <c r="AI454" s="40" t="str">
        <f ca="1">IFERROR(__xludf.DUMMYFUNCTION("VLOOKUP($D553,IMPORTRANGE(""1F5N2lheBqU_ssv2fEg7XSiyl0_Jtf24RQubw3IWp7fc"",""'LC-2 BOM'!C2:AF1000""),AB$1,FALSE)"),"#N/A")</f>
        <v>#N/A</v>
      </c>
      <c r="AJ454" s="40" t="str">
        <f ca="1">IFERROR(__xludf.DUMMYFUNCTION("VLOOKUP($D553,IMPORTRANGE(""1F5N2lheBqU_ssv2fEg7XSiyl0_Jtf24RQubw3IWp7fc"",""'LC-2 BOM'!C2:AF1000""),AB$1,FALSE)"),"#N/A")</f>
        <v>#N/A</v>
      </c>
      <c r="AK454" s="40" t="str">
        <f ca="1">IFERROR(__xludf.DUMMYFUNCTION("VLOOKUP($D553,IMPORTRANGE(""1F5N2lheBqU_ssv2fEg7XSiyl0_Jtf24RQubw3IWp7fc"",""'LC-2 BOM'!C2:AF1000""),AB$1,FALSE)"),"#N/A")</f>
        <v>#N/A</v>
      </c>
      <c r="AL454" s="40" t="str">
        <f ca="1">IFERROR(__xludf.DUMMYFUNCTION("VLOOKUP($D553,IMPORTRANGE(""1F5N2lheBqU_ssv2fEg7XSiyl0_Jtf24RQubw3IWp7fc"",""'LC-2 BOM'!C2:AF1000""),AB$1,FALSE)"),"#N/A")</f>
        <v>#N/A</v>
      </c>
      <c r="AM454" s="40" t="str">
        <f ca="1">IFERROR(__xludf.DUMMYFUNCTION("VLOOKUP($D553,IMPORTRANGE(""1F5N2lheBqU_ssv2fEg7XSiyl0_Jtf24RQubw3IWp7fc"",""'LC-2 BOM'!C2:AF1000""),AB$1,FALSE)"),"#N/A")</f>
        <v>#N/A</v>
      </c>
      <c r="AN454" s="40" t="str">
        <f ca="1">IFERROR(__xludf.DUMMYFUNCTION("VLOOKUP($D553,IMPORTRANGE(""1F5N2lheBqU_ssv2fEg7XSiyl0_Jtf24RQubw3IWp7fc"",""'LC-2 BOM'!C2:AF1000""),AB$1,FALSE)"),"#N/A")</f>
        <v>#N/A</v>
      </c>
      <c r="AO454" s="40" t="str">
        <f ca="1">IFERROR(__xludf.DUMMYFUNCTION("VLOOKUP($D553,IMPORTRANGE(""1F5N2lheBqU_ssv2fEg7XSiyl0_Jtf24RQubw3IWp7fc"",""'LC-2 BOM'!C2:AF1000""),AB$1,FALSE)"),"#N/A")</f>
        <v>#N/A</v>
      </c>
      <c r="AP454" s="40" t="str">
        <f ca="1">IFERROR(__xludf.DUMMYFUNCTION("VLOOKUP($D553,IMPORTRANGE(""1F5N2lheBqU_ssv2fEg7XSiyl0_Jtf24RQubw3IWp7fc"",""'LC-2 BOM'!C2:AF1000""),AB$1,FALSE)"),"#N/A")</f>
        <v>#N/A</v>
      </c>
      <c r="AQ454" s="40" t="str">
        <f ca="1">IFERROR(__xludf.DUMMYFUNCTION("VLOOKUP($D553,IMPORTRANGE(""1F5N2lheBqU_ssv2fEg7XSiyl0_Jtf24RQubw3IWp7fc"",""'LC-2 BOM'!C2:AF1000""),AB$1,FALSE)"),"#N/A")</f>
        <v>#N/A</v>
      </c>
      <c r="AR454" s="40" t="str">
        <f ca="1">IFERROR(__xludf.DUMMYFUNCTION("VLOOKUP($D553,IMPORTRANGE(""1F5N2lheBqU_ssv2fEg7XSiyl0_Jtf24RQubw3IWp7fc"",""'LC-2 BOM'!C2:AF1000""),AB$1,FALSE)"),"#N/A")</f>
        <v>#N/A</v>
      </c>
      <c r="AS454" s="40" t="str">
        <f ca="1">IFERROR(__xludf.DUMMYFUNCTION("VLOOKUP($D553,IMPORTRANGE(""1F5N2lheBqU_ssv2fEg7XSiyl0_Jtf24RQubw3IWp7fc"",""'LC-2 BOM'!C2:AF1000""),AB$1,FALSE)"),"#N/A")</f>
        <v>#N/A</v>
      </c>
      <c r="AT454" s="40" t="str">
        <f ca="1">IFERROR(__xludf.DUMMYFUNCTION("VLOOKUP($D553,IMPORTRANGE(""1F5N2lheBqU_ssv2fEg7XSiyl0_Jtf24RQubw3IWp7fc"",""'LC-2 BOM'!C2:AF1000""),AB$1,FALSE)"),"#N/A")</f>
        <v>#N/A</v>
      </c>
      <c r="AU454" s="40" t="str">
        <f ca="1">IFERROR(__xludf.DUMMYFUNCTION("VLOOKUP($D553,IMPORTRANGE(""1F5N2lheBqU_ssv2fEg7XSiyl0_Jtf24RQubw3IWp7fc"",""'LC-2 BOM'!C2:AF1000""),AB$1,FALSE)"),"#N/A")</f>
        <v>#N/A</v>
      </c>
      <c r="AV454" s="40" t="str">
        <f ca="1">IFERROR(__xludf.DUMMYFUNCTION("VLOOKUP($D553,IMPORTRANGE(""1F5N2lheBqU_ssv2fEg7XSiyl0_Jtf24RQubw3IWp7fc"",""'LC-2 BOM'!C2:AF1000""),AB$1,FALSE)"),"#N/A")</f>
        <v>#N/A</v>
      </c>
      <c r="AW454" s="40" t="str">
        <f ca="1">IFERROR(__xludf.DUMMYFUNCTION("VLOOKUP($D553,IMPORTRANGE(""1F5N2lheBqU_ssv2fEg7XSiyl0_Jtf24RQubw3IWp7fc"",""'LC-2 BOM'!C2:AF1000""),AB$1,FALSE)"),"#N/A")</f>
        <v>#N/A</v>
      </c>
      <c r="AX454" s="40" t="str">
        <f ca="1">IFERROR(__xludf.DUMMYFUNCTION("VLOOKUP($D553,IMPORTRANGE(""1F5N2lheBqU_ssv2fEg7XSiyl0_Jtf24RQubw3IWp7fc"",""'LC-2 BOM'!C2:AF1000""),AB$1,FALSE)"),"#N/A")</f>
        <v>#N/A</v>
      </c>
      <c r="AY454" s="40" t="str">
        <f ca="1">IFERROR(__xludf.DUMMYFUNCTION("VLOOKUP($D553,IMPORTRANGE(""1F5N2lheBqU_ssv2fEg7XSiyl0_Jtf24RQubw3IWp7fc"",""'LC-2 BOM'!C2:AF1000""),AB$1,FALSE)"),"#N/A")</f>
        <v>#N/A</v>
      </c>
      <c r="AZ454" s="40" t="str">
        <f ca="1">IFERROR(__xludf.DUMMYFUNCTION("VLOOKUP($D553,IMPORTRANGE(""1F5N2lheBqU_ssv2fEg7XSiyl0_Jtf24RQubw3IWp7fc"",""'LC-2 BOM'!C2:AF1000""),AB$1,FALSE)"),"#N/A")</f>
        <v>#N/A</v>
      </c>
      <c r="BA454" s="40" t="str">
        <f ca="1">IFERROR(__xludf.DUMMYFUNCTION("VLOOKUP($D553,IMPORTRANGE(""1F5N2lheBqU_ssv2fEg7XSiyl0_Jtf24RQubw3IWp7fc"",""'LC-2 BOM'!C2:AF1000""),AB$1,FALSE)"),"#N/A")</f>
        <v>#N/A</v>
      </c>
    </row>
    <row r="455" spans="1:53" ht="14.25">
      <c r="A455" s="119" t="str">
        <f>CONCATENATE(VLOOKUP(E455,Systems,2,FALSE),"-",VLOOKUP(F455,Subsystems,2,FALSE),"-",VLOOKUP(G455,Components,2,FALSE),"-",VLOOKUP(R455,Metrics,2,FALSE),"-",B455)</f>
        <v>HYD-HD-DVL-B-170</v>
      </c>
      <c r="B455" s="100">
        <v>170</v>
      </c>
      <c r="C455" s="99" t="s">
        <v>1063</v>
      </c>
      <c r="D455" s="81" t="s">
        <v>1064</v>
      </c>
      <c r="E455" s="99" t="s">
        <v>715</v>
      </c>
      <c r="F455" s="99" t="s">
        <v>898</v>
      </c>
      <c r="G455" s="99" t="s">
        <v>101</v>
      </c>
      <c r="H455" s="100" t="s">
        <v>102</v>
      </c>
      <c r="I455" s="100" t="str">
        <f>VLOOKUP(L455,InterfaceCards,2,FALSE)</f>
        <v>C1</v>
      </c>
      <c r="J455" s="39" t="str">
        <f>VLOOKUP(I455,'REF - Interface Cards'!$F$2:$G$11,2,FALSE)</f>
        <v>CB1</v>
      </c>
      <c r="K455" s="100">
        <f>VLOOKUP(L455,InterfaceCards,3,FALSE)</f>
        <v>2</v>
      </c>
      <c r="L455" s="99" t="s">
        <v>553</v>
      </c>
      <c r="M455" s="272">
        <v>2</v>
      </c>
      <c r="N455" s="96" t="s">
        <v>104</v>
      </c>
      <c r="O455" s="100" t="s">
        <v>247</v>
      </c>
      <c r="P455" s="100"/>
      <c r="Q455" s="100"/>
      <c r="R455" s="268" t="s">
        <v>105</v>
      </c>
      <c r="S455" s="119" t="s">
        <v>96</v>
      </c>
      <c r="T455" s="100"/>
      <c r="U455" s="205"/>
      <c r="V455" s="205" t="b">
        <v>0</v>
      </c>
      <c r="W455" s="115" t="str">
        <f>CONCATENATE(L455,":",N455)</f>
        <v>DO2:01</v>
      </c>
      <c r="X455" s="40" t="str">
        <f ca="1">IFERROR(__xludf.DUMMYFUNCTION("VLOOKUP($D4,IMPORTRANGE(""1F5N2lheBqU_ssv2fEg7XSiyl0_Jtf24RQubw3IWp7fc"",""'LC-2 BOM'!C2:AF1000""),X$1,FALSE)"),"S13.2")</f>
        <v>S13.2</v>
      </c>
      <c r="Y455" s="40" t="str">
        <f ca="1">IFERROR(__xludf.DUMMYFUNCTION("VLOOKUP($D54,IMPORTRANGE(""1zGeY54V42y3h6ga3LEauokEcjIAfHuNXKCYKLfLWtMI"",""'LC-2 BOM'!C2:AF900""),Y$1,FALSE)"),"#N/A")</f>
        <v>#N/A</v>
      </c>
      <c r="Z455" s="40" t="str">
        <f ca="1">IFERROR(__xludf.DUMMYFUNCTION("VLOOKUP($D54,IMPORTRANGE(""1zGeY54V42y3h6ga3LEauokEcjIAfHuNXKCYKLfLWtMI"",""'LC-2 BOM'!C2:AF900""),Y$1,FALSE)"),"#N/A")</f>
        <v>#N/A</v>
      </c>
      <c r="AA455" s="40" t="str">
        <f ca="1">IFERROR(__xludf.DUMMYFUNCTION("VLOOKUP($D54,IMPORTRANGE(""1zGeY54V42y3h6ga3LEauokEcjIAfHuNXKCYKLfLWtMI"",""'LC-2 BOM'!C2:AF900""),Y$1,FALSE)"),"#N/A")</f>
        <v>#N/A</v>
      </c>
      <c r="AB455" s="40" t="str">
        <f ca="1">IFERROR(__xludf.DUMMYFUNCTION("VLOOKUP($D54,IMPORTRANGE(""1F5N2lheBqU_ssv2fEg7XSiyl0_Jtf24RQubw3IWp7fc"",""'LC-2 BOM'!C2:AF1000""),AB$1,FALSE)"),"#N/A")</f>
        <v>#N/A</v>
      </c>
      <c r="AC455" s="40" t="str">
        <f ca="1">IFERROR(__xludf.DUMMYFUNCTION("VLOOKUP($D54,IMPORTRANGE(""1F5N2lheBqU_ssv2fEg7XSiyl0_Jtf24RQubw3IWp7fc"",""'LC-2 BOM'!C2:AF1000""),AB$1,FALSE)"),"#N/A")</f>
        <v>#N/A</v>
      </c>
      <c r="AD455" s="40" t="str">
        <f ca="1">IFERROR(__xludf.DUMMYFUNCTION("VLOOKUP($D54,IMPORTRANGE(""1F5N2lheBqU_ssv2fEg7XSiyl0_Jtf24RQubw3IWp7fc"",""'LC-2 BOM'!C2:AF1000""),AB$1,FALSE)"),"#N/A")</f>
        <v>#N/A</v>
      </c>
      <c r="AE455" s="40" t="str">
        <f ca="1">IFERROR(__xludf.DUMMYFUNCTION("VLOOKUP($D54,IMPORTRANGE(""1F5N2lheBqU_ssv2fEg7XSiyl0_Jtf24RQubw3IWp7fc"",""'LC-2 BOM'!C2:AF1000""),AB$1,FALSE)"),"#N/A")</f>
        <v>#N/A</v>
      </c>
      <c r="AF455" s="40" t="str">
        <f ca="1">IFERROR(__xludf.DUMMYFUNCTION("VLOOKUP($D54,IMPORTRANGE(""1F5N2lheBqU_ssv2fEg7XSiyl0_Jtf24RQubw3IWp7fc"",""'LC-2 BOM'!C2:AF1000""),AB$1,FALSE)"),"#N/A")</f>
        <v>#N/A</v>
      </c>
      <c r="AG455" s="40" t="str">
        <f ca="1">IFERROR(__xludf.DUMMYFUNCTION("VLOOKUP($D54,IMPORTRANGE(""1F5N2lheBqU_ssv2fEg7XSiyl0_Jtf24RQubw3IWp7fc"",""'LC-2 BOM'!C2:AF1000""),AB$1,FALSE)"),"#N/A")</f>
        <v>#N/A</v>
      </c>
      <c r="AH455" s="40" t="str">
        <f ca="1">IFERROR(__xludf.DUMMYFUNCTION("VLOOKUP($D54,IMPORTRANGE(""1F5N2lheBqU_ssv2fEg7XSiyl0_Jtf24RQubw3IWp7fc"",""'LC-2 BOM'!C2:AF1000""),AB$1,FALSE)"),"#N/A")</f>
        <v>#N/A</v>
      </c>
      <c r="AI455" s="40" t="str">
        <f ca="1">IFERROR(__xludf.DUMMYFUNCTION("VLOOKUP($D54,IMPORTRANGE(""1F5N2lheBqU_ssv2fEg7XSiyl0_Jtf24RQubw3IWp7fc"",""'LC-2 BOM'!C2:AF1000""),AB$1,FALSE)"),"#N/A")</f>
        <v>#N/A</v>
      </c>
      <c r="AJ455" s="40" t="str">
        <f ca="1">IFERROR(__xludf.DUMMYFUNCTION("VLOOKUP($D54,IMPORTRANGE(""1F5N2lheBqU_ssv2fEg7XSiyl0_Jtf24RQubw3IWp7fc"",""'LC-2 BOM'!C2:AF1000""),AB$1,FALSE)"),"#N/A")</f>
        <v>#N/A</v>
      </c>
      <c r="AK455" s="40" t="str">
        <f ca="1">IFERROR(__xludf.DUMMYFUNCTION("VLOOKUP($D54,IMPORTRANGE(""1F5N2lheBqU_ssv2fEg7XSiyl0_Jtf24RQubw3IWp7fc"",""'LC-2 BOM'!C2:AF1000""),AB$1,FALSE)"),"#N/A")</f>
        <v>#N/A</v>
      </c>
      <c r="AL455" s="40" t="str">
        <f ca="1">IFERROR(__xludf.DUMMYFUNCTION("VLOOKUP($D54,IMPORTRANGE(""1F5N2lheBqU_ssv2fEg7XSiyl0_Jtf24RQubw3IWp7fc"",""'LC-2 BOM'!C2:AF1000""),AB$1,FALSE)"),"#N/A")</f>
        <v>#N/A</v>
      </c>
      <c r="AM455" s="40" t="str">
        <f ca="1">IFERROR(__xludf.DUMMYFUNCTION("VLOOKUP($D54,IMPORTRANGE(""1F5N2lheBqU_ssv2fEg7XSiyl0_Jtf24RQubw3IWp7fc"",""'LC-2 BOM'!C2:AF1000""),AB$1,FALSE)"),"#N/A")</f>
        <v>#N/A</v>
      </c>
      <c r="AN455" s="40" t="str">
        <f ca="1">IFERROR(__xludf.DUMMYFUNCTION("VLOOKUP($D54,IMPORTRANGE(""1F5N2lheBqU_ssv2fEg7XSiyl0_Jtf24RQubw3IWp7fc"",""'LC-2 BOM'!C2:AF1000""),AB$1,FALSE)"),"#N/A")</f>
        <v>#N/A</v>
      </c>
      <c r="AO455" s="40" t="str">
        <f ca="1">IFERROR(__xludf.DUMMYFUNCTION("VLOOKUP($D54,IMPORTRANGE(""1F5N2lheBqU_ssv2fEg7XSiyl0_Jtf24RQubw3IWp7fc"",""'LC-2 BOM'!C2:AF1000""),AB$1,FALSE)"),"#N/A")</f>
        <v>#N/A</v>
      </c>
      <c r="AP455" s="40" t="str">
        <f ca="1">IFERROR(__xludf.DUMMYFUNCTION("VLOOKUP($D54,IMPORTRANGE(""1F5N2lheBqU_ssv2fEg7XSiyl0_Jtf24RQubw3IWp7fc"",""'LC-2 BOM'!C2:AF1000""),AB$1,FALSE)"),"#N/A")</f>
        <v>#N/A</v>
      </c>
      <c r="AQ455" s="40" t="str">
        <f ca="1">IFERROR(__xludf.DUMMYFUNCTION("VLOOKUP($D54,IMPORTRANGE(""1F5N2lheBqU_ssv2fEg7XSiyl0_Jtf24RQubw3IWp7fc"",""'LC-2 BOM'!C2:AF1000""),AB$1,FALSE)"),"#N/A")</f>
        <v>#N/A</v>
      </c>
      <c r="AR455" s="40" t="str">
        <f ca="1">IFERROR(__xludf.DUMMYFUNCTION("VLOOKUP($D54,IMPORTRANGE(""1F5N2lheBqU_ssv2fEg7XSiyl0_Jtf24RQubw3IWp7fc"",""'LC-2 BOM'!C2:AF1000""),AB$1,FALSE)"),"#N/A")</f>
        <v>#N/A</v>
      </c>
      <c r="AS455" s="40" t="str">
        <f ca="1">IFERROR(__xludf.DUMMYFUNCTION("VLOOKUP($D54,IMPORTRANGE(""1F5N2lheBqU_ssv2fEg7XSiyl0_Jtf24RQubw3IWp7fc"",""'LC-2 BOM'!C2:AF1000""),AB$1,FALSE)"),"#N/A")</f>
        <v>#N/A</v>
      </c>
      <c r="AT455" s="40" t="str">
        <f ca="1">IFERROR(__xludf.DUMMYFUNCTION("VLOOKUP($D54,IMPORTRANGE(""1F5N2lheBqU_ssv2fEg7XSiyl0_Jtf24RQubw3IWp7fc"",""'LC-2 BOM'!C2:AF1000""),AB$1,FALSE)"),"#N/A")</f>
        <v>#N/A</v>
      </c>
      <c r="AU455" s="40" t="str">
        <f ca="1">IFERROR(__xludf.DUMMYFUNCTION("VLOOKUP($D54,IMPORTRANGE(""1F5N2lheBqU_ssv2fEg7XSiyl0_Jtf24RQubw3IWp7fc"",""'LC-2 BOM'!C2:AF1000""),AB$1,FALSE)"),"#N/A")</f>
        <v>#N/A</v>
      </c>
      <c r="AV455" s="40" t="str">
        <f ca="1">IFERROR(__xludf.DUMMYFUNCTION("VLOOKUP($D54,IMPORTRANGE(""1F5N2lheBqU_ssv2fEg7XSiyl0_Jtf24RQubw3IWp7fc"",""'LC-2 BOM'!C2:AF1000""),AB$1,FALSE)"),"#N/A")</f>
        <v>#N/A</v>
      </c>
      <c r="AW455" s="40" t="str">
        <f ca="1">IFERROR(__xludf.DUMMYFUNCTION("VLOOKUP($D54,IMPORTRANGE(""1F5N2lheBqU_ssv2fEg7XSiyl0_Jtf24RQubw3IWp7fc"",""'LC-2 BOM'!C2:AF1000""),AB$1,FALSE)"),"#N/A")</f>
        <v>#N/A</v>
      </c>
      <c r="AX455" s="40" t="str">
        <f ca="1">IFERROR(__xludf.DUMMYFUNCTION("VLOOKUP($D54,IMPORTRANGE(""1F5N2lheBqU_ssv2fEg7XSiyl0_Jtf24RQubw3IWp7fc"",""'LC-2 BOM'!C2:AF1000""),AB$1,FALSE)"),"#N/A")</f>
        <v>#N/A</v>
      </c>
      <c r="AY455" s="40" t="str">
        <f ca="1">IFERROR(__xludf.DUMMYFUNCTION("VLOOKUP($D54,IMPORTRANGE(""1F5N2lheBqU_ssv2fEg7XSiyl0_Jtf24RQubw3IWp7fc"",""'LC-2 BOM'!C2:AF1000""),AB$1,FALSE)"),"#N/A")</f>
        <v>#N/A</v>
      </c>
      <c r="AZ455" s="40" t="str">
        <f ca="1">IFERROR(__xludf.DUMMYFUNCTION("VLOOKUP($D54,IMPORTRANGE(""1F5N2lheBqU_ssv2fEg7XSiyl0_Jtf24RQubw3IWp7fc"",""'LC-2 BOM'!C2:AF1000""),AB$1,FALSE)"),"#N/A")</f>
        <v>#N/A</v>
      </c>
      <c r="BA455" s="40" t="str">
        <f ca="1">IFERROR(__xludf.DUMMYFUNCTION("VLOOKUP($D54,IMPORTRANGE(""1F5N2lheBqU_ssv2fEg7XSiyl0_Jtf24RQubw3IWp7fc"",""'LC-2 BOM'!C2:AF1000""),AB$1,FALSE)"),"#N/A")</f>
        <v>#N/A</v>
      </c>
    </row>
    <row r="456" spans="1:53" ht="14.25">
      <c r="A456" s="110" t="str">
        <f>CONCATENATE(VLOOKUP(E456,Systems,2,FALSE),"-",VLOOKUP(F456,Subsystems,2,FALSE),"-",VLOOKUP(G456,Components,2,FALSE),"-",VLOOKUP(R456,Metrics,2,FALSE),"-",B456)</f>
        <v>HYD-S1U-SSR-B-706</v>
      </c>
      <c r="B456" s="99">
        <v>706</v>
      </c>
      <c r="C456" s="97" t="s">
        <v>1065</v>
      </c>
      <c r="D456" s="155" t="s">
        <v>1066</v>
      </c>
      <c r="E456" s="99" t="s">
        <v>715</v>
      </c>
      <c r="F456" s="99" t="s">
        <v>368</v>
      </c>
      <c r="G456" s="99" t="s">
        <v>994</v>
      </c>
      <c r="H456" s="99" t="s">
        <v>102</v>
      </c>
      <c r="I456" s="100" t="str">
        <f>VLOOKUP(L456,InterfaceCards,2,FALSE)</f>
        <v>C1</v>
      </c>
      <c r="J456" s="39" t="str">
        <f>VLOOKUP(I456,'REF - Interface Cards'!$F$2:$G$11,2,FALSE)</f>
        <v>CB1</v>
      </c>
      <c r="K456" s="267">
        <f>VLOOKUP(L456,InterfaceCards,3,FALSE)</f>
        <v>6</v>
      </c>
      <c r="L456" s="99" t="s">
        <v>1049</v>
      </c>
      <c r="M456" s="99">
        <v>35</v>
      </c>
      <c r="N456" s="99" t="s">
        <v>620</v>
      </c>
      <c r="O456" s="205"/>
      <c r="P456" s="99" t="s">
        <v>247</v>
      </c>
      <c r="Q456" s="99" t="s">
        <v>253</v>
      </c>
      <c r="R456" s="268" t="s">
        <v>105</v>
      </c>
      <c r="S456" s="119" t="s">
        <v>96</v>
      </c>
      <c r="T456" s="100"/>
      <c r="U456" s="205"/>
      <c r="V456" s="205" t="b">
        <v>0</v>
      </c>
      <c r="W456" s="115" t="str">
        <f>CONCATENATE(L456,":",N456)</f>
        <v>DIO3:DO13</v>
      </c>
      <c r="X456" s="40" t="str">
        <f ca="1">IFERROR(__xludf.DUMMYFUNCTION("VLOOKUP($D119,IMPORTRANGE(""1F5N2lheBqU_ssv2fEg7XSiyl0_Jtf24RQubw3IWp7fc"",""'LC-2 BOM'!C2:AF1000""),X$1,FALSE)"),"05C360")</f>
        <v>05C360</v>
      </c>
      <c r="Y456" s="40" t="str">
        <f ca="1">IFERROR(__xludf.DUMMYFUNCTION("VLOOKUP($D148,IMPORTRANGE(""1F5N2lheBqU_ssv2fEg7XSiyl0_Jtf24RQubw3IWp7fc"",""'LC-2 BOM'!C2:AF900""),Y$1,FALSE)"),"#N/A")</f>
        <v>#N/A</v>
      </c>
      <c r="Z456" s="183" t="str">
        <f ca="1">IFERROR(__xludf.DUMMYFUNCTION("VLOOKUP($D148,IMPORTRANGE(""1zGeY54V42y3h6ga3LEauokEcjIAfHuNXKCYKLfLWtMI"",""'LC-2 BOM'!C2:AF900""),Z$1,FALSE)"),"#N/A")</f>
        <v>#N/A</v>
      </c>
      <c r="AA456" s="183" t="str">
        <f ca="1">IFERROR(__xludf.DUMMYFUNCTION("VLOOKUP($D148,IMPORTRANGE(""1zGeY54V42y3h6ga3LEauokEcjIAfHuNXKCYKLfLWtMI"",""'LC-2 BOM'!C2:AF900""),Z$1,FALSE)"),"#N/A")</f>
        <v>#N/A</v>
      </c>
      <c r="AB456" s="40" t="str">
        <f ca="1">IFERROR(__xludf.DUMMYFUNCTION("VLOOKUP($D148,IMPORTRANGE(""1F5N2lheBqU_ssv2fEg7XSiyl0_Jtf24RQubw3IWp7fc"",""'LC-2 BOM'!C2:AF1000""),AB$1,FALSE)"),"#N/A")</f>
        <v>#N/A</v>
      </c>
      <c r="AC456" s="40" t="str">
        <f ca="1">IFERROR(__xludf.DUMMYFUNCTION("VLOOKUP($D148,IMPORTRANGE(""1F5N2lheBqU_ssv2fEg7XSiyl0_Jtf24RQubw3IWp7fc"",""'LC-2 BOM'!C2:AF1000""),AB$1,FALSE)"),"#N/A")</f>
        <v>#N/A</v>
      </c>
      <c r="AD456" s="40" t="str">
        <f ca="1">IFERROR(__xludf.DUMMYFUNCTION("VLOOKUP($D148,IMPORTRANGE(""1F5N2lheBqU_ssv2fEg7XSiyl0_Jtf24RQubw3IWp7fc"",""'LC-2 BOM'!C2:AF1000""),AB$1,FALSE)"),"#N/A")</f>
        <v>#N/A</v>
      </c>
      <c r="AE456" s="40" t="str">
        <f ca="1">IFERROR(__xludf.DUMMYFUNCTION("VLOOKUP($D148,IMPORTRANGE(""1F5N2lheBqU_ssv2fEg7XSiyl0_Jtf24RQubw3IWp7fc"",""'LC-2 BOM'!C2:AF1000""),AB$1,FALSE)"),"#N/A")</f>
        <v>#N/A</v>
      </c>
      <c r="AF456" s="40" t="str">
        <f ca="1">IFERROR(__xludf.DUMMYFUNCTION("VLOOKUP($D148,IMPORTRANGE(""1F5N2lheBqU_ssv2fEg7XSiyl0_Jtf24RQubw3IWp7fc"",""'LC-2 BOM'!C2:AF1000""),AB$1,FALSE)"),"#N/A")</f>
        <v>#N/A</v>
      </c>
      <c r="AG456" s="40" t="str">
        <f ca="1">IFERROR(__xludf.DUMMYFUNCTION("VLOOKUP($D148,IMPORTRANGE(""1F5N2lheBqU_ssv2fEg7XSiyl0_Jtf24RQubw3IWp7fc"",""'LC-2 BOM'!C2:AF1000""),AB$1,FALSE)"),"#N/A")</f>
        <v>#N/A</v>
      </c>
      <c r="AH456" s="40" t="str">
        <f ca="1">IFERROR(__xludf.DUMMYFUNCTION("VLOOKUP($D148,IMPORTRANGE(""1F5N2lheBqU_ssv2fEg7XSiyl0_Jtf24RQubw3IWp7fc"",""'LC-2 BOM'!C2:AF1000""),AB$1,FALSE)"),"#N/A")</f>
        <v>#N/A</v>
      </c>
      <c r="AI456" s="40" t="str">
        <f ca="1">IFERROR(__xludf.DUMMYFUNCTION("VLOOKUP($D148,IMPORTRANGE(""1F5N2lheBqU_ssv2fEg7XSiyl0_Jtf24RQubw3IWp7fc"",""'LC-2 BOM'!C2:AF1000""),AB$1,FALSE)"),"#N/A")</f>
        <v>#N/A</v>
      </c>
      <c r="AJ456" s="40" t="str">
        <f ca="1">IFERROR(__xludf.DUMMYFUNCTION("VLOOKUP($D148,IMPORTRANGE(""1F5N2lheBqU_ssv2fEg7XSiyl0_Jtf24RQubw3IWp7fc"",""'LC-2 BOM'!C2:AF1000""),AB$1,FALSE)"),"#N/A")</f>
        <v>#N/A</v>
      </c>
      <c r="AK456" s="40" t="str">
        <f ca="1">IFERROR(__xludf.DUMMYFUNCTION("VLOOKUP($D148,IMPORTRANGE(""1F5N2lheBqU_ssv2fEg7XSiyl0_Jtf24RQubw3IWp7fc"",""'LC-2 BOM'!C2:AF1000""),AB$1,FALSE)"),"#N/A")</f>
        <v>#N/A</v>
      </c>
      <c r="AL456" s="40" t="str">
        <f ca="1">IFERROR(__xludf.DUMMYFUNCTION("VLOOKUP($D148,IMPORTRANGE(""1F5N2lheBqU_ssv2fEg7XSiyl0_Jtf24RQubw3IWp7fc"",""'LC-2 BOM'!C2:AF1000""),AB$1,FALSE)"),"#N/A")</f>
        <v>#N/A</v>
      </c>
      <c r="AM456" s="40" t="str">
        <f ca="1">IFERROR(__xludf.DUMMYFUNCTION("VLOOKUP($D148,IMPORTRANGE(""1F5N2lheBqU_ssv2fEg7XSiyl0_Jtf24RQubw3IWp7fc"",""'LC-2 BOM'!C2:AF1000""),AB$1,FALSE)"),"#N/A")</f>
        <v>#N/A</v>
      </c>
      <c r="AN456" s="40" t="str">
        <f ca="1">IFERROR(__xludf.DUMMYFUNCTION("VLOOKUP($D148,IMPORTRANGE(""1F5N2lheBqU_ssv2fEg7XSiyl0_Jtf24RQubw3IWp7fc"",""'LC-2 BOM'!C2:AF1000""),AB$1,FALSE)"),"#N/A")</f>
        <v>#N/A</v>
      </c>
      <c r="AO456" s="40" t="str">
        <f ca="1">IFERROR(__xludf.DUMMYFUNCTION("VLOOKUP($D148,IMPORTRANGE(""1F5N2lheBqU_ssv2fEg7XSiyl0_Jtf24RQubw3IWp7fc"",""'LC-2 BOM'!C2:AF1000""),AB$1,FALSE)"),"#N/A")</f>
        <v>#N/A</v>
      </c>
      <c r="AP456" s="40" t="str">
        <f ca="1">IFERROR(__xludf.DUMMYFUNCTION("VLOOKUP($D148,IMPORTRANGE(""1F5N2lheBqU_ssv2fEg7XSiyl0_Jtf24RQubw3IWp7fc"",""'LC-2 BOM'!C2:AF1000""),AB$1,FALSE)"),"#N/A")</f>
        <v>#N/A</v>
      </c>
      <c r="AQ456" s="40" t="str">
        <f ca="1">IFERROR(__xludf.DUMMYFUNCTION("VLOOKUP($D148,IMPORTRANGE(""1F5N2lheBqU_ssv2fEg7XSiyl0_Jtf24RQubw3IWp7fc"",""'LC-2 BOM'!C2:AF1000""),AB$1,FALSE)"),"#N/A")</f>
        <v>#N/A</v>
      </c>
      <c r="AR456" s="40" t="str">
        <f ca="1">IFERROR(__xludf.DUMMYFUNCTION("VLOOKUP($D148,IMPORTRANGE(""1F5N2lheBqU_ssv2fEg7XSiyl0_Jtf24RQubw3IWp7fc"",""'LC-2 BOM'!C2:AF1000""),AB$1,FALSE)"),"#N/A")</f>
        <v>#N/A</v>
      </c>
      <c r="AS456" s="40" t="str">
        <f ca="1">IFERROR(__xludf.DUMMYFUNCTION("VLOOKUP($D148,IMPORTRANGE(""1F5N2lheBqU_ssv2fEg7XSiyl0_Jtf24RQubw3IWp7fc"",""'LC-2 BOM'!C2:AF1000""),AB$1,FALSE)"),"#N/A")</f>
        <v>#N/A</v>
      </c>
      <c r="AT456" s="40" t="str">
        <f ca="1">IFERROR(__xludf.DUMMYFUNCTION("VLOOKUP($D148,IMPORTRANGE(""1F5N2lheBqU_ssv2fEg7XSiyl0_Jtf24RQubw3IWp7fc"",""'LC-2 BOM'!C2:AF1000""),AB$1,FALSE)"),"#N/A")</f>
        <v>#N/A</v>
      </c>
      <c r="AU456" s="40" t="str">
        <f ca="1">IFERROR(__xludf.DUMMYFUNCTION("VLOOKUP($D148,IMPORTRANGE(""1F5N2lheBqU_ssv2fEg7XSiyl0_Jtf24RQubw3IWp7fc"",""'LC-2 BOM'!C2:AF1000""),AB$1,FALSE)"),"#N/A")</f>
        <v>#N/A</v>
      </c>
      <c r="AV456" s="40" t="str">
        <f ca="1">IFERROR(__xludf.DUMMYFUNCTION("VLOOKUP($D148,IMPORTRANGE(""1F5N2lheBqU_ssv2fEg7XSiyl0_Jtf24RQubw3IWp7fc"",""'LC-2 BOM'!C2:AF1000""),AB$1,FALSE)"),"#N/A")</f>
        <v>#N/A</v>
      </c>
      <c r="AW456" s="40" t="str">
        <f ca="1">IFERROR(__xludf.DUMMYFUNCTION("VLOOKUP($D148,IMPORTRANGE(""1F5N2lheBqU_ssv2fEg7XSiyl0_Jtf24RQubw3IWp7fc"",""'LC-2 BOM'!C2:AF1000""),AB$1,FALSE)"),"#N/A")</f>
        <v>#N/A</v>
      </c>
      <c r="AX456" s="40" t="str">
        <f ca="1">IFERROR(__xludf.DUMMYFUNCTION("VLOOKUP($D148,IMPORTRANGE(""1F5N2lheBqU_ssv2fEg7XSiyl0_Jtf24RQubw3IWp7fc"",""'LC-2 BOM'!C2:AF1000""),AB$1,FALSE)"),"#N/A")</f>
        <v>#N/A</v>
      </c>
      <c r="AY456" s="40" t="str">
        <f ca="1">IFERROR(__xludf.DUMMYFUNCTION("VLOOKUP($D148,IMPORTRANGE(""1F5N2lheBqU_ssv2fEg7XSiyl0_Jtf24RQubw3IWp7fc"",""'LC-2 BOM'!C2:AF1000""),AB$1,FALSE)"),"#N/A")</f>
        <v>#N/A</v>
      </c>
      <c r="AZ456" s="40" t="str">
        <f ca="1">IFERROR(__xludf.DUMMYFUNCTION("VLOOKUP($D148,IMPORTRANGE(""1F5N2lheBqU_ssv2fEg7XSiyl0_Jtf24RQubw3IWp7fc"",""'LC-2 BOM'!C2:AF1000""),AB$1,FALSE)"),"#N/A")</f>
        <v>#N/A</v>
      </c>
      <c r="BA456" s="40" t="str">
        <f ca="1">IFERROR(__xludf.DUMMYFUNCTION("VLOOKUP($D148,IMPORTRANGE(""1F5N2lheBqU_ssv2fEg7XSiyl0_Jtf24RQubw3IWp7fc"",""'LC-2 BOM'!C2:AF1000""),AB$1,FALSE)"),"#N/A")</f>
        <v>#N/A</v>
      </c>
    </row>
    <row r="457" spans="1:53" ht="14.25">
      <c r="A457" s="199" t="str">
        <f>CONCATENATE(VLOOKUP(E457,Systems,2,FALSE),"-",VLOOKUP(F457,Subsystems,2,FALSE),"-",VLOOKUP(G457,Components,2,FALSE),"-",VLOOKUP(R457,Metrics,2,FALSE),"-",B457)</f>
        <v>HYD-HD-PXS-PxO-225</v>
      </c>
      <c r="B457" s="100">
        <v>225</v>
      </c>
      <c r="C457" s="99" t="s">
        <v>1067</v>
      </c>
      <c r="D457" s="205" t="s">
        <v>1068</v>
      </c>
      <c r="E457" s="99" t="s">
        <v>715</v>
      </c>
      <c r="F457" s="99" t="s">
        <v>898</v>
      </c>
      <c r="G457" s="99" t="s">
        <v>452</v>
      </c>
      <c r="H457" s="99" t="s">
        <v>89</v>
      </c>
      <c r="I457" s="100" t="str">
        <f>VLOOKUP(L457,InterfaceCards,2,FALSE)</f>
        <v>N3</v>
      </c>
      <c r="J457" s="39" t="str">
        <f>VLOOKUP(I457,'REF - Interface Cards'!$F$2:$G$11,2,FALSE)</f>
        <v>CB4</v>
      </c>
      <c r="K457" s="100">
        <f>VLOOKUP(L457,InterfaceCards,3,FALSE)</f>
        <v>1</v>
      </c>
      <c r="L457" s="99" t="s">
        <v>844</v>
      </c>
      <c r="M457" s="99">
        <v>7</v>
      </c>
      <c r="N457" s="96" t="s">
        <v>123</v>
      </c>
      <c r="O457" s="99" t="s">
        <v>313</v>
      </c>
      <c r="P457" s="205"/>
      <c r="Q457" s="100" t="s">
        <v>521</v>
      </c>
      <c r="R457" s="268" t="s">
        <v>95</v>
      </c>
      <c r="S457" s="119" t="s">
        <v>96</v>
      </c>
      <c r="T457" s="100"/>
      <c r="U457" s="205"/>
      <c r="V457" s="205" t="b">
        <v>0</v>
      </c>
      <c r="W457" s="115" t="str">
        <f>CONCATENATE(L457,":",N457)</f>
        <v>DI3:06</v>
      </c>
      <c r="X457" s="40" t="str">
        <f ca="1">IFERROR(__xludf.DUMMYFUNCTION("VLOOKUP($D475,IMPORTRANGE(""1F5N2lheBqU_ssv2fEg7XSiyl0_Jtf24RQubw3IWp7fc"",""'LC-2 BOM'!C2:AF1000""),X$1,FALSE)"),"04C706")</f>
        <v>04C706</v>
      </c>
      <c r="Y457" s="40" t="str">
        <f ca="1">IFERROR(__xludf.DUMMYFUNCTION("VLOOKUP($D512,IMPORTRANGE(""1F5N2lheBqU_ssv2fEg7XSiyl0_Jtf24RQubw3IWp7fc"",""'LC-2 BOM'!C2:AF900""),Y$1,FALSE)"),"#N/A")</f>
        <v>#N/A</v>
      </c>
      <c r="Z457" s="40" t="str">
        <f ca="1">IFERROR(__xludf.DUMMYFUNCTION("VLOOKUP($D512,IMPORTRANGE(""1F5N2lheBqU_ssv2fEg7XSiyl0_Jtf24RQubw3IWp7fc"",""'LC-2 BOM'!C2:AF900""),Y$1,FALSE)"),"#N/A")</f>
        <v>#N/A</v>
      </c>
      <c r="AA457" s="40" t="str">
        <f ca="1">IFERROR(__xludf.DUMMYFUNCTION("VLOOKUP($D512,IMPORTRANGE(""1F5N2lheBqU_ssv2fEg7XSiyl0_Jtf24RQubw3IWp7fc"",""'LC-2 BOM'!C2:AF900""),Y$1,FALSE)"),"#N/A")</f>
        <v>#N/A</v>
      </c>
      <c r="AB457" s="40" t="str">
        <f ca="1">IFERROR(__xludf.DUMMYFUNCTION("VLOOKUP($D512,IMPORTRANGE(""1F5N2lheBqU_ssv2fEg7XSiyl0_Jtf24RQubw3IWp7fc"",""'LC-2 BOM'!C2:AF1000""),AB$1,FALSE)"),"#N/A")</f>
        <v>#N/A</v>
      </c>
      <c r="AC457" s="40" t="str">
        <f ca="1">IFERROR(__xludf.DUMMYFUNCTION("VLOOKUP($D512,IMPORTRANGE(""1F5N2lheBqU_ssv2fEg7XSiyl0_Jtf24RQubw3IWp7fc"",""'LC-2 BOM'!C2:AF1000""),AB$1,FALSE)"),"#N/A")</f>
        <v>#N/A</v>
      </c>
      <c r="AD457" s="40" t="str">
        <f ca="1">IFERROR(__xludf.DUMMYFUNCTION("VLOOKUP($D512,IMPORTRANGE(""1F5N2lheBqU_ssv2fEg7XSiyl0_Jtf24RQubw3IWp7fc"",""'LC-2 BOM'!C2:AF1000""),AB$1,FALSE)"),"#N/A")</f>
        <v>#N/A</v>
      </c>
      <c r="AE457" s="40" t="str">
        <f ca="1">IFERROR(__xludf.DUMMYFUNCTION("VLOOKUP($D512,IMPORTRANGE(""1F5N2lheBqU_ssv2fEg7XSiyl0_Jtf24RQubw3IWp7fc"",""'LC-2 BOM'!C2:AF1000""),AB$1,FALSE)"),"#N/A")</f>
        <v>#N/A</v>
      </c>
      <c r="AF457" s="40" t="str">
        <f ca="1">IFERROR(__xludf.DUMMYFUNCTION("VLOOKUP($D512,IMPORTRANGE(""1F5N2lheBqU_ssv2fEg7XSiyl0_Jtf24RQubw3IWp7fc"",""'LC-2 BOM'!C2:AF1000""),AB$1,FALSE)"),"#N/A")</f>
        <v>#N/A</v>
      </c>
      <c r="AG457" s="40" t="str">
        <f ca="1">IFERROR(__xludf.DUMMYFUNCTION("VLOOKUP($D512,IMPORTRANGE(""1F5N2lheBqU_ssv2fEg7XSiyl0_Jtf24RQubw3IWp7fc"",""'LC-2 BOM'!C2:AF1000""),AB$1,FALSE)"),"#N/A")</f>
        <v>#N/A</v>
      </c>
      <c r="AH457" s="40" t="str">
        <f ca="1">IFERROR(__xludf.DUMMYFUNCTION("VLOOKUP($D512,IMPORTRANGE(""1F5N2lheBqU_ssv2fEg7XSiyl0_Jtf24RQubw3IWp7fc"",""'LC-2 BOM'!C2:AF1000""),AB$1,FALSE)"),"#N/A")</f>
        <v>#N/A</v>
      </c>
      <c r="AI457" s="40" t="str">
        <f ca="1">IFERROR(__xludf.DUMMYFUNCTION("VLOOKUP($D512,IMPORTRANGE(""1F5N2lheBqU_ssv2fEg7XSiyl0_Jtf24RQubw3IWp7fc"",""'LC-2 BOM'!C2:AF1000""),AB$1,FALSE)"),"#N/A")</f>
        <v>#N/A</v>
      </c>
      <c r="AJ457" s="40" t="str">
        <f ca="1">IFERROR(__xludf.DUMMYFUNCTION("VLOOKUP($D512,IMPORTRANGE(""1F5N2lheBqU_ssv2fEg7XSiyl0_Jtf24RQubw3IWp7fc"",""'LC-2 BOM'!C2:AF1000""),AB$1,FALSE)"),"#N/A")</f>
        <v>#N/A</v>
      </c>
      <c r="AK457" s="40" t="str">
        <f ca="1">IFERROR(__xludf.DUMMYFUNCTION("VLOOKUP($D512,IMPORTRANGE(""1F5N2lheBqU_ssv2fEg7XSiyl0_Jtf24RQubw3IWp7fc"",""'LC-2 BOM'!C2:AF1000""),AB$1,FALSE)"),"#N/A")</f>
        <v>#N/A</v>
      </c>
      <c r="AL457" s="40" t="str">
        <f ca="1">IFERROR(__xludf.DUMMYFUNCTION("VLOOKUP($D512,IMPORTRANGE(""1F5N2lheBqU_ssv2fEg7XSiyl0_Jtf24RQubw3IWp7fc"",""'LC-2 BOM'!C2:AF1000""),AB$1,FALSE)"),"#N/A")</f>
        <v>#N/A</v>
      </c>
      <c r="AM457" s="40" t="str">
        <f ca="1">IFERROR(__xludf.DUMMYFUNCTION("VLOOKUP($D512,IMPORTRANGE(""1F5N2lheBqU_ssv2fEg7XSiyl0_Jtf24RQubw3IWp7fc"",""'LC-2 BOM'!C2:AF1000""),AB$1,FALSE)"),"#N/A")</f>
        <v>#N/A</v>
      </c>
      <c r="AN457" s="40" t="str">
        <f ca="1">IFERROR(__xludf.DUMMYFUNCTION("VLOOKUP($D512,IMPORTRANGE(""1F5N2lheBqU_ssv2fEg7XSiyl0_Jtf24RQubw3IWp7fc"",""'LC-2 BOM'!C2:AF1000""),AB$1,FALSE)"),"#N/A")</f>
        <v>#N/A</v>
      </c>
      <c r="AO457" s="40" t="str">
        <f ca="1">IFERROR(__xludf.DUMMYFUNCTION("VLOOKUP($D512,IMPORTRANGE(""1F5N2lheBqU_ssv2fEg7XSiyl0_Jtf24RQubw3IWp7fc"",""'LC-2 BOM'!C2:AF1000""),AB$1,FALSE)"),"#N/A")</f>
        <v>#N/A</v>
      </c>
      <c r="AP457" s="40" t="str">
        <f ca="1">IFERROR(__xludf.DUMMYFUNCTION("VLOOKUP($D512,IMPORTRANGE(""1F5N2lheBqU_ssv2fEg7XSiyl0_Jtf24RQubw3IWp7fc"",""'LC-2 BOM'!C2:AF1000""),AB$1,FALSE)"),"#N/A")</f>
        <v>#N/A</v>
      </c>
      <c r="AQ457" s="40" t="str">
        <f ca="1">IFERROR(__xludf.DUMMYFUNCTION("VLOOKUP($D512,IMPORTRANGE(""1F5N2lheBqU_ssv2fEg7XSiyl0_Jtf24RQubw3IWp7fc"",""'LC-2 BOM'!C2:AF1000""),AB$1,FALSE)"),"#N/A")</f>
        <v>#N/A</v>
      </c>
      <c r="AR457" s="40" t="str">
        <f ca="1">IFERROR(__xludf.DUMMYFUNCTION("VLOOKUP($D512,IMPORTRANGE(""1F5N2lheBqU_ssv2fEg7XSiyl0_Jtf24RQubw3IWp7fc"",""'LC-2 BOM'!C2:AF1000""),AB$1,FALSE)"),"#N/A")</f>
        <v>#N/A</v>
      </c>
      <c r="AS457" s="40" t="str">
        <f ca="1">IFERROR(__xludf.DUMMYFUNCTION("VLOOKUP($D512,IMPORTRANGE(""1F5N2lheBqU_ssv2fEg7XSiyl0_Jtf24RQubw3IWp7fc"",""'LC-2 BOM'!C2:AF1000""),AB$1,FALSE)"),"#N/A")</f>
        <v>#N/A</v>
      </c>
      <c r="AT457" s="40" t="str">
        <f ca="1">IFERROR(__xludf.DUMMYFUNCTION("VLOOKUP($D512,IMPORTRANGE(""1F5N2lheBqU_ssv2fEg7XSiyl0_Jtf24RQubw3IWp7fc"",""'LC-2 BOM'!C2:AF1000""),AB$1,FALSE)"),"#N/A")</f>
        <v>#N/A</v>
      </c>
      <c r="AU457" s="40" t="str">
        <f ca="1">IFERROR(__xludf.DUMMYFUNCTION("VLOOKUP($D512,IMPORTRANGE(""1F5N2lheBqU_ssv2fEg7XSiyl0_Jtf24RQubw3IWp7fc"",""'LC-2 BOM'!C2:AF1000""),AB$1,FALSE)"),"#N/A")</f>
        <v>#N/A</v>
      </c>
      <c r="AV457" s="40" t="str">
        <f ca="1">IFERROR(__xludf.DUMMYFUNCTION("VLOOKUP($D512,IMPORTRANGE(""1F5N2lheBqU_ssv2fEg7XSiyl0_Jtf24RQubw3IWp7fc"",""'LC-2 BOM'!C2:AF1000""),AB$1,FALSE)"),"#N/A")</f>
        <v>#N/A</v>
      </c>
      <c r="AW457" s="40" t="str">
        <f ca="1">IFERROR(__xludf.DUMMYFUNCTION("VLOOKUP($D512,IMPORTRANGE(""1F5N2lheBqU_ssv2fEg7XSiyl0_Jtf24RQubw3IWp7fc"",""'LC-2 BOM'!C2:AF1000""),AB$1,FALSE)"),"#N/A")</f>
        <v>#N/A</v>
      </c>
      <c r="AX457" s="40" t="str">
        <f ca="1">IFERROR(__xludf.DUMMYFUNCTION("VLOOKUP($D512,IMPORTRANGE(""1F5N2lheBqU_ssv2fEg7XSiyl0_Jtf24RQubw3IWp7fc"",""'LC-2 BOM'!C2:AF1000""),AB$1,FALSE)"),"#N/A")</f>
        <v>#N/A</v>
      </c>
      <c r="AY457" s="40" t="str">
        <f ca="1">IFERROR(__xludf.DUMMYFUNCTION("VLOOKUP($D512,IMPORTRANGE(""1F5N2lheBqU_ssv2fEg7XSiyl0_Jtf24RQubw3IWp7fc"",""'LC-2 BOM'!C2:AF1000""),AB$1,FALSE)"),"#N/A")</f>
        <v>#N/A</v>
      </c>
      <c r="AZ457" s="40" t="str">
        <f ca="1">IFERROR(__xludf.DUMMYFUNCTION("VLOOKUP($D512,IMPORTRANGE(""1F5N2lheBqU_ssv2fEg7XSiyl0_Jtf24RQubw3IWp7fc"",""'LC-2 BOM'!C2:AF1000""),AB$1,FALSE)"),"#N/A")</f>
        <v>#N/A</v>
      </c>
      <c r="BA457" s="40" t="str">
        <f ca="1">IFERROR(__xludf.DUMMYFUNCTION("VLOOKUP($D512,IMPORTRANGE(""1F5N2lheBqU_ssv2fEg7XSiyl0_Jtf24RQubw3IWp7fc"",""'LC-2 BOM'!C2:AF1000""),AB$1,FALSE)"),"#N/A")</f>
        <v>#N/A</v>
      </c>
    </row>
    <row r="458" spans="1:53" ht="14.25">
      <c r="A458" s="199" t="str">
        <f>CONCATENATE(VLOOKUP(E458,Systems,2,FALSE),"-",VLOOKUP(F458,Subsystems,2,FALSE),"-",VLOOKUP(G458,Components,2,FALSE),"-",VLOOKUP(R458,Metrics,2,FALSE),"-",B458)</f>
        <v>HYD-HD-PXS-PxO-226</v>
      </c>
      <c r="B458" s="100">
        <v>226</v>
      </c>
      <c r="C458" s="99" t="s">
        <v>1069</v>
      </c>
      <c r="D458" s="205" t="s">
        <v>1070</v>
      </c>
      <c r="E458" s="99" t="s">
        <v>715</v>
      </c>
      <c r="F458" s="99" t="s">
        <v>898</v>
      </c>
      <c r="G458" s="99" t="s">
        <v>452</v>
      </c>
      <c r="H458" s="99" t="s">
        <v>89</v>
      </c>
      <c r="I458" s="100" t="str">
        <f>VLOOKUP(L458,InterfaceCards,2,FALSE)</f>
        <v>N2</v>
      </c>
      <c r="J458" s="39" t="str">
        <f>VLOOKUP(I458,'REF - Interface Cards'!$F$2:$G$11,2,FALSE)</f>
        <v>CB3</v>
      </c>
      <c r="K458" s="100">
        <f>VLOOKUP(L458,InterfaceCards,3,FALSE)</f>
        <v>1</v>
      </c>
      <c r="L458" s="99" t="s">
        <v>496</v>
      </c>
      <c r="M458" s="99">
        <v>2</v>
      </c>
      <c r="N458" s="96" t="s">
        <v>104</v>
      </c>
      <c r="O458" s="99" t="s">
        <v>313</v>
      </c>
      <c r="P458" s="205"/>
      <c r="Q458" s="100" t="s">
        <v>338</v>
      </c>
      <c r="R458" s="268" t="s">
        <v>95</v>
      </c>
      <c r="S458" s="119" t="s">
        <v>96</v>
      </c>
      <c r="T458" s="100"/>
      <c r="U458" s="205"/>
      <c r="V458" s="205" t="b">
        <v>0</v>
      </c>
      <c r="W458" s="115" t="str">
        <f>CONCATENATE(L458,":",N458)</f>
        <v>DI2:01</v>
      </c>
      <c r="X458" s="40" t="str">
        <f ca="1">IFERROR(__xludf.DUMMYFUNCTION("VLOOKUP($D119,IMPORTRANGE(""1F5N2lheBqU_ssv2fEg7XSiyl0_Jtf24RQubw3IWp7fc"",""'LC-2 BOM'!C2:AF1000""),X$1,FALSE)"),"05C360")</f>
        <v>05C360</v>
      </c>
      <c r="Y458" s="40" t="str">
        <f ca="1">IFERROR(__xludf.DUMMYFUNCTION("VLOOKUP($D427,IMPORTRANGE(""1F5N2lheBqU_ssv2fEg7XSiyl0_Jtf24RQubw3IWp7fc"",""'LC-2 BOM'!C2:AF900""),Y$1,FALSE)"),"#N/A")</f>
        <v>#N/A</v>
      </c>
      <c r="Z458" s="40" t="str">
        <f ca="1">IFERROR(__xludf.DUMMYFUNCTION("VLOOKUP($D427,IMPORTRANGE(""1F5N2lheBqU_ssv2fEg7XSiyl0_Jtf24RQubw3IWp7fc"",""'LC-2 BOM'!C2:AF900""),Y$1,FALSE)"),"#N/A")</f>
        <v>#N/A</v>
      </c>
      <c r="AA458" s="40" t="str">
        <f ca="1">IFERROR(__xludf.DUMMYFUNCTION("VLOOKUP($D427,IMPORTRANGE(""1F5N2lheBqU_ssv2fEg7XSiyl0_Jtf24RQubw3IWp7fc"",""'LC-2 BOM'!C2:AF900""),Y$1,FALSE)"),"#N/A")</f>
        <v>#N/A</v>
      </c>
      <c r="AB458" s="40" t="str">
        <f ca="1">IFERROR(__xludf.DUMMYFUNCTION("VLOOKUP($D427,IMPORTRANGE(""1F5N2lheBqU_ssv2fEg7XSiyl0_Jtf24RQubw3IWp7fc"",""'LC-2 BOM'!C2:AF1000""),AB$1,FALSE)"),"#N/A")</f>
        <v>#N/A</v>
      </c>
      <c r="AC458" s="40" t="str">
        <f ca="1">IFERROR(__xludf.DUMMYFUNCTION("VLOOKUP($D427,IMPORTRANGE(""1F5N2lheBqU_ssv2fEg7XSiyl0_Jtf24RQubw3IWp7fc"",""'LC-2 BOM'!C2:AF1000""),AB$1,FALSE)"),"#N/A")</f>
        <v>#N/A</v>
      </c>
      <c r="AD458" s="40" t="str">
        <f ca="1">IFERROR(__xludf.DUMMYFUNCTION("VLOOKUP($D427,IMPORTRANGE(""1F5N2lheBqU_ssv2fEg7XSiyl0_Jtf24RQubw3IWp7fc"",""'LC-2 BOM'!C2:AF1000""),AB$1,FALSE)"),"#N/A")</f>
        <v>#N/A</v>
      </c>
      <c r="AE458" s="40" t="str">
        <f ca="1">IFERROR(__xludf.DUMMYFUNCTION("VLOOKUP($D427,IMPORTRANGE(""1F5N2lheBqU_ssv2fEg7XSiyl0_Jtf24RQubw3IWp7fc"",""'LC-2 BOM'!C2:AF1000""),AB$1,FALSE)"),"#N/A")</f>
        <v>#N/A</v>
      </c>
      <c r="AF458" s="40" t="str">
        <f ca="1">IFERROR(__xludf.DUMMYFUNCTION("VLOOKUP($D427,IMPORTRANGE(""1F5N2lheBqU_ssv2fEg7XSiyl0_Jtf24RQubw3IWp7fc"",""'LC-2 BOM'!C2:AF1000""),AB$1,FALSE)"),"#N/A")</f>
        <v>#N/A</v>
      </c>
      <c r="AG458" s="40" t="str">
        <f ca="1">IFERROR(__xludf.DUMMYFUNCTION("VLOOKUP($D427,IMPORTRANGE(""1F5N2lheBqU_ssv2fEg7XSiyl0_Jtf24RQubw3IWp7fc"",""'LC-2 BOM'!C2:AF1000""),AB$1,FALSE)"),"#N/A")</f>
        <v>#N/A</v>
      </c>
      <c r="AH458" s="40" t="str">
        <f ca="1">IFERROR(__xludf.DUMMYFUNCTION("VLOOKUP($D427,IMPORTRANGE(""1F5N2lheBqU_ssv2fEg7XSiyl0_Jtf24RQubw3IWp7fc"",""'LC-2 BOM'!C2:AF1000""),AB$1,FALSE)"),"#N/A")</f>
        <v>#N/A</v>
      </c>
      <c r="AI458" s="40" t="str">
        <f ca="1">IFERROR(__xludf.DUMMYFUNCTION("VLOOKUP($D427,IMPORTRANGE(""1F5N2lheBqU_ssv2fEg7XSiyl0_Jtf24RQubw3IWp7fc"",""'LC-2 BOM'!C2:AF1000""),AB$1,FALSE)"),"#N/A")</f>
        <v>#N/A</v>
      </c>
      <c r="AJ458" s="40" t="str">
        <f ca="1">IFERROR(__xludf.DUMMYFUNCTION("VLOOKUP($D427,IMPORTRANGE(""1F5N2lheBqU_ssv2fEg7XSiyl0_Jtf24RQubw3IWp7fc"",""'LC-2 BOM'!C2:AF1000""),AB$1,FALSE)"),"#N/A")</f>
        <v>#N/A</v>
      </c>
      <c r="AK458" s="40" t="str">
        <f ca="1">IFERROR(__xludf.DUMMYFUNCTION("VLOOKUP($D427,IMPORTRANGE(""1F5N2lheBqU_ssv2fEg7XSiyl0_Jtf24RQubw3IWp7fc"",""'LC-2 BOM'!C2:AF1000""),AB$1,FALSE)"),"#N/A")</f>
        <v>#N/A</v>
      </c>
      <c r="AL458" s="40" t="str">
        <f ca="1">IFERROR(__xludf.DUMMYFUNCTION("VLOOKUP($D427,IMPORTRANGE(""1F5N2lheBqU_ssv2fEg7XSiyl0_Jtf24RQubw3IWp7fc"",""'LC-2 BOM'!C2:AF1000""),AB$1,FALSE)"),"#N/A")</f>
        <v>#N/A</v>
      </c>
      <c r="AM458" s="40" t="str">
        <f ca="1">IFERROR(__xludf.DUMMYFUNCTION("VLOOKUP($D427,IMPORTRANGE(""1F5N2lheBqU_ssv2fEg7XSiyl0_Jtf24RQubw3IWp7fc"",""'LC-2 BOM'!C2:AF1000""),AB$1,FALSE)"),"#N/A")</f>
        <v>#N/A</v>
      </c>
      <c r="AN458" s="40" t="str">
        <f ca="1">IFERROR(__xludf.DUMMYFUNCTION("VLOOKUP($D427,IMPORTRANGE(""1F5N2lheBqU_ssv2fEg7XSiyl0_Jtf24RQubw3IWp7fc"",""'LC-2 BOM'!C2:AF1000""),AB$1,FALSE)"),"#N/A")</f>
        <v>#N/A</v>
      </c>
      <c r="AO458" s="40" t="str">
        <f ca="1">IFERROR(__xludf.DUMMYFUNCTION("VLOOKUP($D427,IMPORTRANGE(""1F5N2lheBqU_ssv2fEg7XSiyl0_Jtf24RQubw3IWp7fc"",""'LC-2 BOM'!C2:AF1000""),AB$1,FALSE)"),"#N/A")</f>
        <v>#N/A</v>
      </c>
      <c r="AP458" s="40" t="str">
        <f ca="1">IFERROR(__xludf.DUMMYFUNCTION("VLOOKUP($D427,IMPORTRANGE(""1F5N2lheBqU_ssv2fEg7XSiyl0_Jtf24RQubw3IWp7fc"",""'LC-2 BOM'!C2:AF1000""),AB$1,FALSE)"),"#N/A")</f>
        <v>#N/A</v>
      </c>
      <c r="AQ458" s="40" t="str">
        <f ca="1">IFERROR(__xludf.DUMMYFUNCTION("VLOOKUP($D427,IMPORTRANGE(""1F5N2lheBqU_ssv2fEg7XSiyl0_Jtf24RQubw3IWp7fc"",""'LC-2 BOM'!C2:AF1000""),AB$1,FALSE)"),"#N/A")</f>
        <v>#N/A</v>
      </c>
      <c r="AR458" s="40" t="str">
        <f ca="1">IFERROR(__xludf.DUMMYFUNCTION("VLOOKUP($D427,IMPORTRANGE(""1F5N2lheBqU_ssv2fEg7XSiyl0_Jtf24RQubw3IWp7fc"",""'LC-2 BOM'!C2:AF1000""),AB$1,FALSE)"),"#N/A")</f>
        <v>#N/A</v>
      </c>
      <c r="AS458" s="40" t="str">
        <f ca="1">IFERROR(__xludf.DUMMYFUNCTION("VLOOKUP($D427,IMPORTRANGE(""1F5N2lheBqU_ssv2fEg7XSiyl0_Jtf24RQubw3IWp7fc"",""'LC-2 BOM'!C2:AF1000""),AB$1,FALSE)"),"#N/A")</f>
        <v>#N/A</v>
      </c>
      <c r="AT458" s="40" t="str">
        <f ca="1">IFERROR(__xludf.DUMMYFUNCTION("VLOOKUP($D427,IMPORTRANGE(""1F5N2lheBqU_ssv2fEg7XSiyl0_Jtf24RQubw3IWp7fc"",""'LC-2 BOM'!C2:AF1000""),AB$1,FALSE)"),"#N/A")</f>
        <v>#N/A</v>
      </c>
      <c r="AU458" s="40" t="str">
        <f ca="1">IFERROR(__xludf.DUMMYFUNCTION("VLOOKUP($D427,IMPORTRANGE(""1F5N2lheBqU_ssv2fEg7XSiyl0_Jtf24RQubw3IWp7fc"",""'LC-2 BOM'!C2:AF1000""),AB$1,FALSE)"),"#N/A")</f>
        <v>#N/A</v>
      </c>
      <c r="AV458" s="40" t="str">
        <f ca="1">IFERROR(__xludf.DUMMYFUNCTION("VLOOKUP($D427,IMPORTRANGE(""1F5N2lheBqU_ssv2fEg7XSiyl0_Jtf24RQubw3IWp7fc"",""'LC-2 BOM'!C2:AF1000""),AB$1,FALSE)"),"#N/A")</f>
        <v>#N/A</v>
      </c>
      <c r="AW458" s="40" t="str">
        <f ca="1">IFERROR(__xludf.DUMMYFUNCTION("VLOOKUP($D427,IMPORTRANGE(""1F5N2lheBqU_ssv2fEg7XSiyl0_Jtf24RQubw3IWp7fc"",""'LC-2 BOM'!C2:AF1000""),AB$1,FALSE)"),"#N/A")</f>
        <v>#N/A</v>
      </c>
      <c r="AX458" s="40" t="str">
        <f ca="1">IFERROR(__xludf.DUMMYFUNCTION("VLOOKUP($D427,IMPORTRANGE(""1F5N2lheBqU_ssv2fEg7XSiyl0_Jtf24RQubw3IWp7fc"",""'LC-2 BOM'!C2:AF1000""),AB$1,FALSE)"),"#N/A")</f>
        <v>#N/A</v>
      </c>
      <c r="AY458" s="40" t="str">
        <f ca="1">IFERROR(__xludf.DUMMYFUNCTION("VLOOKUP($D427,IMPORTRANGE(""1F5N2lheBqU_ssv2fEg7XSiyl0_Jtf24RQubw3IWp7fc"",""'LC-2 BOM'!C2:AF1000""),AB$1,FALSE)"),"#N/A")</f>
        <v>#N/A</v>
      </c>
      <c r="AZ458" s="40" t="str">
        <f ca="1">IFERROR(__xludf.DUMMYFUNCTION("VLOOKUP($D427,IMPORTRANGE(""1F5N2lheBqU_ssv2fEg7XSiyl0_Jtf24RQubw3IWp7fc"",""'LC-2 BOM'!C2:AF1000""),AB$1,FALSE)"),"#N/A")</f>
        <v>#N/A</v>
      </c>
      <c r="BA458" s="40" t="str">
        <f ca="1">IFERROR(__xludf.DUMMYFUNCTION("VLOOKUP($D427,IMPORTRANGE(""1F5N2lheBqU_ssv2fEg7XSiyl0_Jtf24RQubw3IWp7fc"",""'LC-2 BOM'!C2:AF1000""),AB$1,FALSE)"),"#N/A")</f>
        <v>#N/A</v>
      </c>
    </row>
    <row r="459" spans="1:53" ht="14.25">
      <c r="A459" s="199" t="str">
        <f>CONCATENATE(VLOOKUP(E459,Systems,2,FALSE),"-",VLOOKUP(F459,Subsystems,2,FALSE),"-",VLOOKUP(G459,Components,2,FALSE),"-",VLOOKUP(R459,Metrics,2,FALSE),"-",B459)</f>
        <v>HYD-HD-PXS-PxO-227</v>
      </c>
      <c r="B459" s="100">
        <v>227</v>
      </c>
      <c r="C459" s="99" t="s">
        <v>1071</v>
      </c>
      <c r="D459" s="205" t="s">
        <v>1072</v>
      </c>
      <c r="E459" s="99" t="s">
        <v>715</v>
      </c>
      <c r="F459" s="99" t="s">
        <v>898</v>
      </c>
      <c r="G459" s="99" t="s">
        <v>452</v>
      </c>
      <c r="H459" s="99" t="s">
        <v>89</v>
      </c>
      <c r="I459" s="100" t="str">
        <f>VLOOKUP(L459,InterfaceCards,2,FALSE)</f>
        <v>N2</v>
      </c>
      <c r="J459" s="39" t="str">
        <f>VLOOKUP(I459,'REF - Interface Cards'!$F$2:$G$11,2,FALSE)</f>
        <v>CB3</v>
      </c>
      <c r="K459" s="100">
        <f>VLOOKUP(L459,InterfaceCards,3,FALSE)</f>
        <v>1</v>
      </c>
      <c r="L459" s="99" t="s">
        <v>496</v>
      </c>
      <c r="M459" s="99">
        <v>8</v>
      </c>
      <c r="N459" s="96" t="s">
        <v>98</v>
      </c>
      <c r="O459" s="99" t="s">
        <v>313</v>
      </c>
      <c r="P459" s="205"/>
      <c r="Q459" s="100" t="s">
        <v>492</v>
      </c>
      <c r="R459" s="268" t="s">
        <v>95</v>
      </c>
      <c r="S459" s="119" t="s">
        <v>96</v>
      </c>
      <c r="T459" s="176"/>
      <c r="U459" s="205"/>
      <c r="V459" s="205" t="b">
        <v>0</v>
      </c>
      <c r="W459" s="115" t="str">
        <f>CONCATENATE(L459,":",N459)</f>
        <v>DI2:07</v>
      </c>
      <c r="X459" s="40" t="str">
        <f ca="1">IFERROR(__xludf.DUMMYFUNCTION("VLOOKUP($D119,IMPORTRANGE(""1F5N2lheBqU_ssv2fEg7XSiyl0_Jtf24RQubw3IWp7fc"",""'LC-2 BOM'!C2:AF1000""),X$1,FALSE)"),"05C360")</f>
        <v>05C360</v>
      </c>
      <c r="Y459" s="40" t="str">
        <f ca="1">IFERROR(__xludf.DUMMYFUNCTION("VLOOKUP($D433,IMPORTRANGE(""1F5N2lheBqU_ssv2fEg7XSiyl0_Jtf24RQubw3IWp7fc"",""'LC-2 BOM'!C2:AF900""),Y$1,FALSE)"),"#N/A")</f>
        <v>#N/A</v>
      </c>
      <c r="Z459" s="40" t="str">
        <f ca="1">IFERROR(__xludf.DUMMYFUNCTION("VLOOKUP($D433,IMPORTRANGE(""1F5N2lheBqU_ssv2fEg7XSiyl0_Jtf24RQubw3IWp7fc"",""'LC-2 BOM'!C2:AF900""),Y$1,FALSE)"),"#N/A")</f>
        <v>#N/A</v>
      </c>
      <c r="AA459" s="40" t="str">
        <f ca="1">IFERROR(__xludf.DUMMYFUNCTION("VLOOKUP($D433,IMPORTRANGE(""1F5N2lheBqU_ssv2fEg7XSiyl0_Jtf24RQubw3IWp7fc"",""'LC-2 BOM'!C2:AF900""),Y$1,FALSE)"),"#N/A")</f>
        <v>#N/A</v>
      </c>
      <c r="AB459" s="40" t="str">
        <f ca="1">IFERROR(__xludf.DUMMYFUNCTION("VLOOKUP($D433,IMPORTRANGE(""1F5N2lheBqU_ssv2fEg7XSiyl0_Jtf24RQubw3IWp7fc"",""'LC-2 BOM'!C2:AF1000""),AB$1,FALSE)"),"#N/A")</f>
        <v>#N/A</v>
      </c>
      <c r="AC459" s="40" t="str">
        <f ca="1">IFERROR(__xludf.DUMMYFUNCTION("VLOOKUP($D433,IMPORTRANGE(""1F5N2lheBqU_ssv2fEg7XSiyl0_Jtf24RQubw3IWp7fc"",""'LC-2 BOM'!C2:AF1000""),AB$1,FALSE)"),"#N/A")</f>
        <v>#N/A</v>
      </c>
      <c r="AD459" s="40" t="str">
        <f ca="1">IFERROR(__xludf.DUMMYFUNCTION("VLOOKUP($D433,IMPORTRANGE(""1F5N2lheBqU_ssv2fEg7XSiyl0_Jtf24RQubw3IWp7fc"",""'LC-2 BOM'!C2:AF1000""),AB$1,FALSE)"),"#N/A")</f>
        <v>#N/A</v>
      </c>
      <c r="AE459" s="40" t="str">
        <f ca="1">IFERROR(__xludf.DUMMYFUNCTION("VLOOKUP($D433,IMPORTRANGE(""1F5N2lheBqU_ssv2fEg7XSiyl0_Jtf24RQubw3IWp7fc"",""'LC-2 BOM'!C2:AF1000""),AB$1,FALSE)"),"#N/A")</f>
        <v>#N/A</v>
      </c>
      <c r="AF459" s="40" t="str">
        <f ca="1">IFERROR(__xludf.DUMMYFUNCTION("VLOOKUP($D433,IMPORTRANGE(""1F5N2lheBqU_ssv2fEg7XSiyl0_Jtf24RQubw3IWp7fc"",""'LC-2 BOM'!C2:AF1000""),AB$1,FALSE)"),"#N/A")</f>
        <v>#N/A</v>
      </c>
      <c r="AG459" s="40" t="str">
        <f ca="1">IFERROR(__xludf.DUMMYFUNCTION("VLOOKUP($D433,IMPORTRANGE(""1F5N2lheBqU_ssv2fEg7XSiyl0_Jtf24RQubw3IWp7fc"",""'LC-2 BOM'!C2:AF1000""),AB$1,FALSE)"),"#N/A")</f>
        <v>#N/A</v>
      </c>
      <c r="AH459" s="40" t="str">
        <f ca="1">IFERROR(__xludf.DUMMYFUNCTION("VLOOKUP($D433,IMPORTRANGE(""1F5N2lheBqU_ssv2fEg7XSiyl0_Jtf24RQubw3IWp7fc"",""'LC-2 BOM'!C2:AF1000""),AB$1,FALSE)"),"#N/A")</f>
        <v>#N/A</v>
      </c>
      <c r="AI459" s="40" t="str">
        <f ca="1">IFERROR(__xludf.DUMMYFUNCTION("VLOOKUP($D433,IMPORTRANGE(""1F5N2lheBqU_ssv2fEg7XSiyl0_Jtf24RQubw3IWp7fc"",""'LC-2 BOM'!C2:AF1000""),AB$1,FALSE)"),"#N/A")</f>
        <v>#N/A</v>
      </c>
      <c r="AJ459" s="40" t="str">
        <f ca="1">IFERROR(__xludf.DUMMYFUNCTION("VLOOKUP($D433,IMPORTRANGE(""1F5N2lheBqU_ssv2fEg7XSiyl0_Jtf24RQubw3IWp7fc"",""'LC-2 BOM'!C2:AF1000""),AB$1,FALSE)"),"#N/A")</f>
        <v>#N/A</v>
      </c>
      <c r="AK459" s="40" t="str">
        <f ca="1">IFERROR(__xludf.DUMMYFUNCTION("VLOOKUP($D433,IMPORTRANGE(""1F5N2lheBqU_ssv2fEg7XSiyl0_Jtf24RQubw3IWp7fc"",""'LC-2 BOM'!C2:AF1000""),AB$1,FALSE)"),"#N/A")</f>
        <v>#N/A</v>
      </c>
      <c r="AL459" s="40" t="str">
        <f ca="1">IFERROR(__xludf.DUMMYFUNCTION("VLOOKUP($D433,IMPORTRANGE(""1F5N2lheBqU_ssv2fEg7XSiyl0_Jtf24RQubw3IWp7fc"",""'LC-2 BOM'!C2:AF1000""),AB$1,FALSE)"),"#N/A")</f>
        <v>#N/A</v>
      </c>
      <c r="AM459" s="40" t="str">
        <f ca="1">IFERROR(__xludf.DUMMYFUNCTION("VLOOKUP($D433,IMPORTRANGE(""1F5N2lheBqU_ssv2fEg7XSiyl0_Jtf24RQubw3IWp7fc"",""'LC-2 BOM'!C2:AF1000""),AB$1,FALSE)"),"#N/A")</f>
        <v>#N/A</v>
      </c>
      <c r="AN459" s="40" t="str">
        <f ca="1">IFERROR(__xludf.DUMMYFUNCTION("VLOOKUP($D433,IMPORTRANGE(""1F5N2lheBqU_ssv2fEg7XSiyl0_Jtf24RQubw3IWp7fc"",""'LC-2 BOM'!C2:AF1000""),AB$1,FALSE)"),"#N/A")</f>
        <v>#N/A</v>
      </c>
      <c r="AO459" s="40" t="str">
        <f ca="1">IFERROR(__xludf.DUMMYFUNCTION("VLOOKUP($D433,IMPORTRANGE(""1F5N2lheBqU_ssv2fEg7XSiyl0_Jtf24RQubw3IWp7fc"",""'LC-2 BOM'!C2:AF1000""),AB$1,FALSE)"),"#N/A")</f>
        <v>#N/A</v>
      </c>
      <c r="AP459" s="40" t="str">
        <f ca="1">IFERROR(__xludf.DUMMYFUNCTION("VLOOKUP($D433,IMPORTRANGE(""1F5N2lheBqU_ssv2fEg7XSiyl0_Jtf24RQubw3IWp7fc"",""'LC-2 BOM'!C2:AF1000""),AB$1,FALSE)"),"#N/A")</f>
        <v>#N/A</v>
      </c>
      <c r="AQ459" s="40" t="str">
        <f ca="1">IFERROR(__xludf.DUMMYFUNCTION("VLOOKUP($D433,IMPORTRANGE(""1F5N2lheBqU_ssv2fEg7XSiyl0_Jtf24RQubw3IWp7fc"",""'LC-2 BOM'!C2:AF1000""),AB$1,FALSE)"),"#N/A")</f>
        <v>#N/A</v>
      </c>
      <c r="AR459" s="40" t="str">
        <f ca="1">IFERROR(__xludf.DUMMYFUNCTION("VLOOKUP($D433,IMPORTRANGE(""1F5N2lheBqU_ssv2fEg7XSiyl0_Jtf24RQubw3IWp7fc"",""'LC-2 BOM'!C2:AF1000""),AB$1,FALSE)"),"#N/A")</f>
        <v>#N/A</v>
      </c>
      <c r="AS459" s="40" t="str">
        <f ca="1">IFERROR(__xludf.DUMMYFUNCTION("VLOOKUP($D433,IMPORTRANGE(""1F5N2lheBqU_ssv2fEg7XSiyl0_Jtf24RQubw3IWp7fc"",""'LC-2 BOM'!C2:AF1000""),AB$1,FALSE)"),"#N/A")</f>
        <v>#N/A</v>
      </c>
      <c r="AT459" s="40" t="str">
        <f ca="1">IFERROR(__xludf.DUMMYFUNCTION("VLOOKUP($D433,IMPORTRANGE(""1F5N2lheBqU_ssv2fEg7XSiyl0_Jtf24RQubw3IWp7fc"",""'LC-2 BOM'!C2:AF1000""),AB$1,FALSE)"),"#N/A")</f>
        <v>#N/A</v>
      </c>
      <c r="AU459" s="40" t="str">
        <f ca="1">IFERROR(__xludf.DUMMYFUNCTION("VLOOKUP($D433,IMPORTRANGE(""1F5N2lheBqU_ssv2fEg7XSiyl0_Jtf24RQubw3IWp7fc"",""'LC-2 BOM'!C2:AF1000""),AB$1,FALSE)"),"#N/A")</f>
        <v>#N/A</v>
      </c>
      <c r="AV459" s="40" t="str">
        <f ca="1">IFERROR(__xludf.DUMMYFUNCTION("VLOOKUP($D433,IMPORTRANGE(""1F5N2lheBqU_ssv2fEg7XSiyl0_Jtf24RQubw3IWp7fc"",""'LC-2 BOM'!C2:AF1000""),AB$1,FALSE)"),"#N/A")</f>
        <v>#N/A</v>
      </c>
      <c r="AW459" s="40" t="str">
        <f ca="1">IFERROR(__xludf.DUMMYFUNCTION("VLOOKUP($D433,IMPORTRANGE(""1F5N2lheBqU_ssv2fEg7XSiyl0_Jtf24RQubw3IWp7fc"",""'LC-2 BOM'!C2:AF1000""),AB$1,FALSE)"),"#N/A")</f>
        <v>#N/A</v>
      </c>
      <c r="AX459" s="40" t="str">
        <f ca="1">IFERROR(__xludf.DUMMYFUNCTION("VLOOKUP($D433,IMPORTRANGE(""1F5N2lheBqU_ssv2fEg7XSiyl0_Jtf24RQubw3IWp7fc"",""'LC-2 BOM'!C2:AF1000""),AB$1,FALSE)"),"#N/A")</f>
        <v>#N/A</v>
      </c>
      <c r="AY459" s="40" t="str">
        <f ca="1">IFERROR(__xludf.DUMMYFUNCTION("VLOOKUP($D433,IMPORTRANGE(""1F5N2lheBqU_ssv2fEg7XSiyl0_Jtf24RQubw3IWp7fc"",""'LC-2 BOM'!C2:AF1000""),AB$1,FALSE)"),"#N/A")</f>
        <v>#N/A</v>
      </c>
      <c r="AZ459" s="40" t="str">
        <f ca="1">IFERROR(__xludf.DUMMYFUNCTION("VLOOKUP($D433,IMPORTRANGE(""1F5N2lheBqU_ssv2fEg7XSiyl0_Jtf24RQubw3IWp7fc"",""'LC-2 BOM'!C2:AF1000""),AB$1,FALSE)"),"#N/A")</f>
        <v>#N/A</v>
      </c>
      <c r="BA459" s="40" t="str">
        <f ca="1">IFERROR(__xludf.DUMMYFUNCTION("VLOOKUP($D433,IMPORTRANGE(""1F5N2lheBqU_ssv2fEg7XSiyl0_Jtf24RQubw3IWp7fc"",""'LC-2 BOM'!C2:AF1000""),AB$1,FALSE)"),"#N/A")</f>
        <v>#N/A</v>
      </c>
    </row>
    <row r="460" spans="1:53" ht="14.25">
      <c r="A460" s="199" t="str">
        <f>CONCATENATE(VLOOKUP(E460,Systems,2,FALSE),"-",VLOOKUP(F460,Subsystems,2,FALSE),"-",VLOOKUP(G460,Components,2,FALSE),"-",VLOOKUP(R460,Metrics,2,FALSE),"-",B460)</f>
        <v>HYD-HD-PXS-PxO-228</v>
      </c>
      <c r="B460" s="100">
        <v>228</v>
      </c>
      <c r="C460" s="99" t="s">
        <v>1073</v>
      </c>
      <c r="D460" s="300" t="s">
        <v>1074</v>
      </c>
      <c r="E460" s="99" t="s">
        <v>715</v>
      </c>
      <c r="F460" s="99" t="s">
        <v>898</v>
      </c>
      <c r="G460" s="99" t="s">
        <v>452</v>
      </c>
      <c r="H460" s="99" t="s">
        <v>89</v>
      </c>
      <c r="I460" s="100" t="str">
        <f>VLOOKUP(L460,InterfaceCards,2,FALSE)</f>
        <v>N3</v>
      </c>
      <c r="J460" s="39" t="str">
        <f>VLOOKUP(I460,'REF - Interface Cards'!$F$2:$G$11,2,FALSE)</f>
        <v>CB4</v>
      </c>
      <c r="K460" s="100">
        <f>VLOOKUP(L460,InterfaceCards,3,FALSE)</f>
        <v>1</v>
      </c>
      <c r="L460" s="99" t="s">
        <v>844</v>
      </c>
      <c r="M460" s="99">
        <v>15</v>
      </c>
      <c r="N460" s="96">
        <v>12</v>
      </c>
      <c r="O460" s="99" t="s">
        <v>313</v>
      </c>
      <c r="P460" s="205"/>
      <c r="Q460" s="100" t="s">
        <v>790</v>
      </c>
      <c r="R460" s="268" t="s">
        <v>95</v>
      </c>
      <c r="S460" s="119" t="s">
        <v>96</v>
      </c>
      <c r="T460" s="100"/>
      <c r="U460" s="205"/>
      <c r="V460" s="205" t="b">
        <v>0</v>
      </c>
      <c r="W460" s="115" t="str">
        <f>CONCATENATE(L460,":",N460)</f>
        <v>DI3:12</v>
      </c>
      <c r="X460" s="40" t="str">
        <f ca="1">IFERROR(__xludf.DUMMYFUNCTION("VLOOKUP($D475,IMPORTRANGE(""1F5N2lheBqU_ssv2fEg7XSiyl0_Jtf24RQubw3IWp7fc"",""'LC-2 BOM'!C2:AF1000""),X$1,FALSE)"),"04C706")</f>
        <v>04C706</v>
      </c>
      <c r="Y460" s="40" t="str">
        <f ca="1">IFERROR(__xludf.DUMMYFUNCTION("VLOOKUP($D497,IMPORTRANGE(""1F5N2lheBqU_ssv2fEg7XSiyl0_Jtf24RQubw3IWp7fc"",""'LC-2 BOM'!C2:AF900""),Y$1,FALSE)"),"#N/A")</f>
        <v>#N/A</v>
      </c>
      <c r="Z460" s="40" t="str">
        <f ca="1">IFERROR(__xludf.DUMMYFUNCTION("VLOOKUP($D497,IMPORTRANGE(""1F5N2lheBqU_ssv2fEg7XSiyl0_Jtf24RQubw3IWp7fc"",""'LC-2 BOM'!C2:AF900""),Y$1,FALSE)"),"#N/A")</f>
        <v>#N/A</v>
      </c>
      <c r="AA460" s="40" t="str">
        <f ca="1">IFERROR(__xludf.DUMMYFUNCTION("VLOOKUP($D497,IMPORTRANGE(""1F5N2lheBqU_ssv2fEg7XSiyl0_Jtf24RQubw3IWp7fc"",""'LC-2 BOM'!C2:AF900""),Y$1,FALSE)"),"#N/A")</f>
        <v>#N/A</v>
      </c>
      <c r="AB460" s="40" t="str">
        <f ca="1">IFERROR(__xludf.DUMMYFUNCTION("VLOOKUP($D497,IMPORTRANGE(""1F5N2lheBqU_ssv2fEg7XSiyl0_Jtf24RQubw3IWp7fc"",""'LC-2 BOM'!C2:AF1000""),AB$1,FALSE)"),"#N/A")</f>
        <v>#N/A</v>
      </c>
      <c r="AC460" s="40" t="str">
        <f ca="1">IFERROR(__xludf.DUMMYFUNCTION("VLOOKUP($D497,IMPORTRANGE(""1F5N2lheBqU_ssv2fEg7XSiyl0_Jtf24RQubw3IWp7fc"",""'LC-2 BOM'!C2:AF1000""),AB$1,FALSE)"),"#N/A")</f>
        <v>#N/A</v>
      </c>
      <c r="AD460" s="40" t="str">
        <f ca="1">IFERROR(__xludf.DUMMYFUNCTION("VLOOKUP($D497,IMPORTRANGE(""1F5N2lheBqU_ssv2fEg7XSiyl0_Jtf24RQubw3IWp7fc"",""'LC-2 BOM'!C2:AF1000""),AB$1,FALSE)"),"#N/A")</f>
        <v>#N/A</v>
      </c>
      <c r="AE460" s="40" t="str">
        <f ca="1">IFERROR(__xludf.DUMMYFUNCTION("VLOOKUP($D497,IMPORTRANGE(""1F5N2lheBqU_ssv2fEg7XSiyl0_Jtf24RQubw3IWp7fc"",""'LC-2 BOM'!C2:AF1000""),AB$1,FALSE)"),"#N/A")</f>
        <v>#N/A</v>
      </c>
      <c r="AF460" s="40" t="str">
        <f ca="1">IFERROR(__xludf.DUMMYFUNCTION("VLOOKUP($D497,IMPORTRANGE(""1F5N2lheBqU_ssv2fEg7XSiyl0_Jtf24RQubw3IWp7fc"",""'LC-2 BOM'!C2:AF1000""),AB$1,FALSE)"),"#N/A")</f>
        <v>#N/A</v>
      </c>
      <c r="AG460" s="40" t="str">
        <f ca="1">IFERROR(__xludf.DUMMYFUNCTION("VLOOKUP($D497,IMPORTRANGE(""1F5N2lheBqU_ssv2fEg7XSiyl0_Jtf24RQubw3IWp7fc"",""'LC-2 BOM'!C2:AF1000""),AB$1,FALSE)"),"#N/A")</f>
        <v>#N/A</v>
      </c>
      <c r="AH460" s="40" t="str">
        <f ca="1">IFERROR(__xludf.DUMMYFUNCTION("VLOOKUP($D497,IMPORTRANGE(""1F5N2lheBqU_ssv2fEg7XSiyl0_Jtf24RQubw3IWp7fc"",""'LC-2 BOM'!C2:AF1000""),AB$1,FALSE)"),"#N/A")</f>
        <v>#N/A</v>
      </c>
      <c r="AI460" s="40" t="str">
        <f ca="1">IFERROR(__xludf.DUMMYFUNCTION("VLOOKUP($D497,IMPORTRANGE(""1F5N2lheBqU_ssv2fEg7XSiyl0_Jtf24RQubw3IWp7fc"",""'LC-2 BOM'!C2:AF1000""),AB$1,FALSE)"),"#N/A")</f>
        <v>#N/A</v>
      </c>
      <c r="AJ460" s="40" t="str">
        <f ca="1">IFERROR(__xludf.DUMMYFUNCTION("VLOOKUP($D497,IMPORTRANGE(""1F5N2lheBqU_ssv2fEg7XSiyl0_Jtf24RQubw3IWp7fc"",""'LC-2 BOM'!C2:AF1000""),AB$1,FALSE)"),"#N/A")</f>
        <v>#N/A</v>
      </c>
      <c r="AK460" s="40" t="str">
        <f ca="1">IFERROR(__xludf.DUMMYFUNCTION("VLOOKUP($D497,IMPORTRANGE(""1F5N2lheBqU_ssv2fEg7XSiyl0_Jtf24RQubw3IWp7fc"",""'LC-2 BOM'!C2:AF1000""),AB$1,FALSE)"),"#N/A")</f>
        <v>#N/A</v>
      </c>
      <c r="AL460" s="40" t="str">
        <f ca="1">IFERROR(__xludf.DUMMYFUNCTION("VLOOKUP($D497,IMPORTRANGE(""1F5N2lheBqU_ssv2fEg7XSiyl0_Jtf24RQubw3IWp7fc"",""'LC-2 BOM'!C2:AF1000""),AB$1,FALSE)"),"#N/A")</f>
        <v>#N/A</v>
      </c>
      <c r="AM460" s="40" t="str">
        <f ca="1">IFERROR(__xludf.DUMMYFUNCTION("VLOOKUP($D497,IMPORTRANGE(""1F5N2lheBqU_ssv2fEg7XSiyl0_Jtf24RQubw3IWp7fc"",""'LC-2 BOM'!C2:AF1000""),AB$1,FALSE)"),"#N/A")</f>
        <v>#N/A</v>
      </c>
      <c r="AN460" s="40" t="str">
        <f ca="1">IFERROR(__xludf.DUMMYFUNCTION("VLOOKUP($D497,IMPORTRANGE(""1F5N2lheBqU_ssv2fEg7XSiyl0_Jtf24RQubw3IWp7fc"",""'LC-2 BOM'!C2:AF1000""),AB$1,FALSE)"),"#N/A")</f>
        <v>#N/A</v>
      </c>
      <c r="AO460" s="40" t="str">
        <f ca="1">IFERROR(__xludf.DUMMYFUNCTION("VLOOKUP($D497,IMPORTRANGE(""1F5N2lheBqU_ssv2fEg7XSiyl0_Jtf24RQubw3IWp7fc"",""'LC-2 BOM'!C2:AF1000""),AB$1,FALSE)"),"#N/A")</f>
        <v>#N/A</v>
      </c>
      <c r="AP460" s="40" t="str">
        <f ca="1">IFERROR(__xludf.DUMMYFUNCTION("VLOOKUP($D497,IMPORTRANGE(""1F5N2lheBqU_ssv2fEg7XSiyl0_Jtf24RQubw3IWp7fc"",""'LC-2 BOM'!C2:AF1000""),AB$1,FALSE)"),"#N/A")</f>
        <v>#N/A</v>
      </c>
      <c r="AQ460" s="40" t="str">
        <f ca="1">IFERROR(__xludf.DUMMYFUNCTION("VLOOKUP($D497,IMPORTRANGE(""1F5N2lheBqU_ssv2fEg7XSiyl0_Jtf24RQubw3IWp7fc"",""'LC-2 BOM'!C2:AF1000""),AB$1,FALSE)"),"#N/A")</f>
        <v>#N/A</v>
      </c>
      <c r="AR460" s="40" t="str">
        <f ca="1">IFERROR(__xludf.DUMMYFUNCTION("VLOOKUP($D497,IMPORTRANGE(""1F5N2lheBqU_ssv2fEg7XSiyl0_Jtf24RQubw3IWp7fc"",""'LC-2 BOM'!C2:AF1000""),AB$1,FALSE)"),"#N/A")</f>
        <v>#N/A</v>
      </c>
      <c r="AS460" s="40" t="str">
        <f ca="1">IFERROR(__xludf.DUMMYFUNCTION("VLOOKUP($D497,IMPORTRANGE(""1F5N2lheBqU_ssv2fEg7XSiyl0_Jtf24RQubw3IWp7fc"",""'LC-2 BOM'!C2:AF1000""),AB$1,FALSE)"),"#N/A")</f>
        <v>#N/A</v>
      </c>
      <c r="AT460" s="40" t="str">
        <f ca="1">IFERROR(__xludf.DUMMYFUNCTION("VLOOKUP($D497,IMPORTRANGE(""1F5N2lheBqU_ssv2fEg7XSiyl0_Jtf24RQubw3IWp7fc"",""'LC-2 BOM'!C2:AF1000""),AB$1,FALSE)"),"#N/A")</f>
        <v>#N/A</v>
      </c>
      <c r="AU460" s="40" t="str">
        <f ca="1">IFERROR(__xludf.DUMMYFUNCTION("VLOOKUP($D497,IMPORTRANGE(""1F5N2lheBqU_ssv2fEg7XSiyl0_Jtf24RQubw3IWp7fc"",""'LC-2 BOM'!C2:AF1000""),AB$1,FALSE)"),"#N/A")</f>
        <v>#N/A</v>
      </c>
      <c r="AV460" s="40" t="str">
        <f ca="1">IFERROR(__xludf.DUMMYFUNCTION("VLOOKUP($D497,IMPORTRANGE(""1F5N2lheBqU_ssv2fEg7XSiyl0_Jtf24RQubw3IWp7fc"",""'LC-2 BOM'!C2:AF1000""),AB$1,FALSE)"),"#N/A")</f>
        <v>#N/A</v>
      </c>
      <c r="AW460" s="40" t="str">
        <f ca="1">IFERROR(__xludf.DUMMYFUNCTION("VLOOKUP($D497,IMPORTRANGE(""1F5N2lheBqU_ssv2fEg7XSiyl0_Jtf24RQubw3IWp7fc"",""'LC-2 BOM'!C2:AF1000""),AB$1,FALSE)"),"#N/A")</f>
        <v>#N/A</v>
      </c>
      <c r="AX460" s="40" t="str">
        <f ca="1">IFERROR(__xludf.DUMMYFUNCTION("VLOOKUP($D497,IMPORTRANGE(""1F5N2lheBqU_ssv2fEg7XSiyl0_Jtf24RQubw3IWp7fc"",""'LC-2 BOM'!C2:AF1000""),AB$1,FALSE)"),"#N/A")</f>
        <v>#N/A</v>
      </c>
      <c r="AY460" s="40" t="str">
        <f ca="1">IFERROR(__xludf.DUMMYFUNCTION("VLOOKUP($D497,IMPORTRANGE(""1F5N2lheBqU_ssv2fEg7XSiyl0_Jtf24RQubw3IWp7fc"",""'LC-2 BOM'!C2:AF1000""),AB$1,FALSE)"),"#N/A")</f>
        <v>#N/A</v>
      </c>
      <c r="AZ460" s="40" t="str">
        <f ca="1">IFERROR(__xludf.DUMMYFUNCTION("VLOOKUP($D497,IMPORTRANGE(""1F5N2lheBqU_ssv2fEg7XSiyl0_Jtf24RQubw3IWp7fc"",""'LC-2 BOM'!C2:AF1000""),AB$1,FALSE)"),"#N/A")</f>
        <v>#N/A</v>
      </c>
      <c r="BA460" s="40" t="str">
        <f ca="1">IFERROR(__xludf.DUMMYFUNCTION("VLOOKUP($D497,IMPORTRANGE(""1F5N2lheBqU_ssv2fEg7XSiyl0_Jtf24RQubw3IWp7fc"",""'LC-2 BOM'!C2:AF1000""),AB$1,FALSE)"),"#N/A")</f>
        <v>#N/A</v>
      </c>
    </row>
    <row r="461" spans="1:53" ht="14.25">
      <c r="A461" s="199" t="str">
        <f>CONCATENATE(VLOOKUP(E461,Systems,2,FALSE),"-",VLOOKUP(F461,Subsystems,2,FALSE),"-",VLOOKUP(G461,Components,2,FALSE),"-",VLOOKUP(R461,Metrics,2,FALSE),"-",B461)</f>
        <v>HYD-HD-PXS-PxC-229</v>
      </c>
      <c r="B461" s="100">
        <v>229</v>
      </c>
      <c r="C461" s="99" t="s">
        <v>1075</v>
      </c>
      <c r="D461" s="205" t="s">
        <v>1076</v>
      </c>
      <c r="E461" s="99" t="s">
        <v>715</v>
      </c>
      <c r="F461" s="99" t="s">
        <v>898</v>
      </c>
      <c r="G461" s="99" t="s">
        <v>452</v>
      </c>
      <c r="H461" s="99" t="s">
        <v>89</v>
      </c>
      <c r="I461" s="100" t="str">
        <f>VLOOKUP(L461,InterfaceCards,2,FALSE)</f>
        <v>N3</v>
      </c>
      <c r="J461" s="39" t="str">
        <f>VLOOKUP(I461,'REF - Interface Cards'!$F$2:$G$11,2,FALSE)</f>
        <v>CB4</v>
      </c>
      <c r="K461" s="100">
        <f>VLOOKUP(L461,InterfaceCards,3,FALSE)</f>
        <v>1</v>
      </c>
      <c r="L461" s="99" t="s">
        <v>844</v>
      </c>
      <c r="M461" s="99">
        <v>8</v>
      </c>
      <c r="N461" s="96" t="s">
        <v>98</v>
      </c>
      <c r="O461" s="99" t="s">
        <v>313</v>
      </c>
      <c r="P461" s="205"/>
      <c r="Q461" s="99" t="s">
        <v>521</v>
      </c>
      <c r="R461" s="119" t="s">
        <v>99</v>
      </c>
      <c r="S461" s="119" t="s">
        <v>96</v>
      </c>
      <c r="T461" s="100"/>
      <c r="U461" s="205"/>
      <c r="V461" s="205" t="b">
        <v>0</v>
      </c>
      <c r="W461" s="115" t="str">
        <f>CONCATENATE(L461,":",N461)</f>
        <v>DI3:07</v>
      </c>
      <c r="X461" s="40" t="str">
        <f ca="1">IFERROR(__xludf.DUMMYFUNCTION("VLOOKUP($D475,IMPORTRANGE(""1F5N2lheBqU_ssv2fEg7XSiyl0_Jtf24RQubw3IWp7fc"",""'LC-2 BOM'!C2:AF1000""),X$1,FALSE)"),"04C706")</f>
        <v>04C706</v>
      </c>
      <c r="Y461" s="40" t="str">
        <f ca="1">IFERROR(__xludf.DUMMYFUNCTION("VLOOKUP($D513,IMPORTRANGE(""1F5N2lheBqU_ssv2fEg7XSiyl0_Jtf24RQubw3IWp7fc"",""'LC-2 BOM'!C2:AF900""),Y$1,FALSE)"),"#N/A")</f>
        <v>#N/A</v>
      </c>
      <c r="Z461" s="40" t="str">
        <f ca="1">IFERROR(__xludf.DUMMYFUNCTION("VLOOKUP($D513,IMPORTRANGE(""1F5N2lheBqU_ssv2fEg7XSiyl0_Jtf24RQubw3IWp7fc"",""'LC-2 BOM'!C2:AF900""),Y$1,FALSE)"),"#N/A")</f>
        <v>#N/A</v>
      </c>
      <c r="AA461" s="40" t="str">
        <f ca="1">IFERROR(__xludf.DUMMYFUNCTION("VLOOKUP($D513,IMPORTRANGE(""1F5N2lheBqU_ssv2fEg7XSiyl0_Jtf24RQubw3IWp7fc"",""'LC-2 BOM'!C2:AF900""),Y$1,FALSE)"),"#N/A")</f>
        <v>#N/A</v>
      </c>
      <c r="AB461" s="40" t="str">
        <f ca="1">IFERROR(__xludf.DUMMYFUNCTION("VLOOKUP($D513,IMPORTRANGE(""1F5N2lheBqU_ssv2fEg7XSiyl0_Jtf24RQubw3IWp7fc"",""'LC-2 BOM'!C2:AF1000""),AB$1,FALSE)"),"#N/A")</f>
        <v>#N/A</v>
      </c>
      <c r="AC461" s="40" t="str">
        <f ca="1">IFERROR(__xludf.DUMMYFUNCTION("VLOOKUP($D513,IMPORTRANGE(""1F5N2lheBqU_ssv2fEg7XSiyl0_Jtf24RQubw3IWp7fc"",""'LC-2 BOM'!C2:AF1000""),AB$1,FALSE)"),"#N/A")</f>
        <v>#N/A</v>
      </c>
      <c r="AD461" s="40" t="str">
        <f ca="1">IFERROR(__xludf.DUMMYFUNCTION("VLOOKUP($D513,IMPORTRANGE(""1F5N2lheBqU_ssv2fEg7XSiyl0_Jtf24RQubw3IWp7fc"",""'LC-2 BOM'!C2:AF1000""),AB$1,FALSE)"),"#N/A")</f>
        <v>#N/A</v>
      </c>
      <c r="AE461" s="40" t="str">
        <f ca="1">IFERROR(__xludf.DUMMYFUNCTION("VLOOKUP($D513,IMPORTRANGE(""1F5N2lheBqU_ssv2fEg7XSiyl0_Jtf24RQubw3IWp7fc"",""'LC-2 BOM'!C2:AF1000""),AB$1,FALSE)"),"#N/A")</f>
        <v>#N/A</v>
      </c>
      <c r="AF461" s="40" t="str">
        <f ca="1">IFERROR(__xludf.DUMMYFUNCTION("VLOOKUP($D513,IMPORTRANGE(""1F5N2lheBqU_ssv2fEg7XSiyl0_Jtf24RQubw3IWp7fc"",""'LC-2 BOM'!C2:AF1000""),AB$1,FALSE)"),"#N/A")</f>
        <v>#N/A</v>
      </c>
      <c r="AG461" s="40" t="str">
        <f ca="1">IFERROR(__xludf.DUMMYFUNCTION("VLOOKUP($D513,IMPORTRANGE(""1F5N2lheBqU_ssv2fEg7XSiyl0_Jtf24RQubw3IWp7fc"",""'LC-2 BOM'!C2:AF1000""),AB$1,FALSE)"),"#N/A")</f>
        <v>#N/A</v>
      </c>
      <c r="AH461" s="40" t="str">
        <f ca="1">IFERROR(__xludf.DUMMYFUNCTION("VLOOKUP($D513,IMPORTRANGE(""1F5N2lheBqU_ssv2fEg7XSiyl0_Jtf24RQubw3IWp7fc"",""'LC-2 BOM'!C2:AF1000""),AB$1,FALSE)"),"#N/A")</f>
        <v>#N/A</v>
      </c>
      <c r="AI461" s="40" t="str">
        <f ca="1">IFERROR(__xludf.DUMMYFUNCTION("VLOOKUP($D513,IMPORTRANGE(""1F5N2lheBqU_ssv2fEg7XSiyl0_Jtf24RQubw3IWp7fc"",""'LC-2 BOM'!C2:AF1000""),AB$1,FALSE)"),"#N/A")</f>
        <v>#N/A</v>
      </c>
      <c r="AJ461" s="40" t="str">
        <f ca="1">IFERROR(__xludf.DUMMYFUNCTION("VLOOKUP($D513,IMPORTRANGE(""1F5N2lheBqU_ssv2fEg7XSiyl0_Jtf24RQubw3IWp7fc"",""'LC-2 BOM'!C2:AF1000""),AB$1,FALSE)"),"#N/A")</f>
        <v>#N/A</v>
      </c>
      <c r="AK461" s="40" t="str">
        <f ca="1">IFERROR(__xludf.DUMMYFUNCTION("VLOOKUP($D513,IMPORTRANGE(""1F5N2lheBqU_ssv2fEg7XSiyl0_Jtf24RQubw3IWp7fc"",""'LC-2 BOM'!C2:AF1000""),AB$1,FALSE)"),"#N/A")</f>
        <v>#N/A</v>
      </c>
      <c r="AL461" s="40" t="str">
        <f ca="1">IFERROR(__xludf.DUMMYFUNCTION("VLOOKUP($D513,IMPORTRANGE(""1F5N2lheBqU_ssv2fEg7XSiyl0_Jtf24RQubw3IWp7fc"",""'LC-2 BOM'!C2:AF1000""),AB$1,FALSE)"),"#N/A")</f>
        <v>#N/A</v>
      </c>
      <c r="AM461" s="40" t="str">
        <f ca="1">IFERROR(__xludf.DUMMYFUNCTION("VLOOKUP($D513,IMPORTRANGE(""1F5N2lheBqU_ssv2fEg7XSiyl0_Jtf24RQubw3IWp7fc"",""'LC-2 BOM'!C2:AF1000""),AB$1,FALSE)"),"#N/A")</f>
        <v>#N/A</v>
      </c>
      <c r="AN461" s="40" t="str">
        <f ca="1">IFERROR(__xludf.DUMMYFUNCTION("VLOOKUP($D513,IMPORTRANGE(""1F5N2lheBqU_ssv2fEg7XSiyl0_Jtf24RQubw3IWp7fc"",""'LC-2 BOM'!C2:AF1000""),AB$1,FALSE)"),"#N/A")</f>
        <v>#N/A</v>
      </c>
      <c r="AO461" s="40" t="str">
        <f ca="1">IFERROR(__xludf.DUMMYFUNCTION("VLOOKUP($D513,IMPORTRANGE(""1F5N2lheBqU_ssv2fEg7XSiyl0_Jtf24RQubw3IWp7fc"",""'LC-2 BOM'!C2:AF1000""),AB$1,FALSE)"),"#N/A")</f>
        <v>#N/A</v>
      </c>
      <c r="AP461" s="40" t="str">
        <f ca="1">IFERROR(__xludf.DUMMYFUNCTION("VLOOKUP($D513,IMPORTRANGE(""1F5N2lheBqU_ssv2fEg7XSiyl0_Jtf24RQubw3IWp7fc"",""'LC-2 BOM'!C2:AF1000""),AB$1,FALSE)"),"#N/A")</f>
        <v>#N/A</v>
      </c>
      <c r="AQ461" s="40" t="str">
        <f ca="1">IFERROR(__xludf.DUMMYFUNCTION("VLOOKUP($D513,IMPORTRANGE(""1F5N2lheBqU_ssv2fEg7XSiyl0_Jtf24RQubw3IWp7fc"",""'LC-2 BOM'!C2:AF1000""),AB$1,FALSE)"),"#N/A")</f>
        <v>#N/A</v>
      </c>
      <c r="AR461" s="40" t="str">
        <f ca="1">IFERROR(__xludf.DUMMYFUNCTION("VLOOKUP($D513,IMPORTRANGE(""1F5N2lheBqU_ssv2fEg7XSiyl0_Jtf24RQubw3IWp7fc"",""'LC-2 BOM'!C2:AF1000""),AB$1,FALSE)"),"#N/A")</f>
        <v>#N/A</v>
      </c>
      <c r="AS461" s="40" t="str">
        <f ca="1">IFERROR(__xludf.DUMMYFUNCTION("VLOOKUP($D513,IMPORTRANGE(""1F5N2lheBqU_ssv2fEg7XSiyl0_Jtf24RQubw3IWp7fc"",""'LC-2 BOM'!C2:AF1000""),AB$1,FALSE)"),"#N/A")</f>
        <v>#N/A</v>
      </c>
      <c r="AT461" s="40" t="str">
        <f ca="1">IFERROR(__xludf.DUMMYFUNCTION("VLOOKUP($D513,IMPORTRANGE(""1F5N2lheBqU_ssv2fEg7XSiyl0_Jtf24RQubw3IWp7fc"",""'LC-2 BOM'!C2:AF1000""),AB$1,FALSE)"),"#N/A")</f>
        <v>#N/A</v>
      </c>
      <c r="AU461" s="40" t="str">
        <f ca="1">IFERROR(__xludf.DUMMYFUNCTION("VLOOKUP($D513,IMPORTRANGE(""1F5N2lheBqU_ssv2fEg7XSiyl0_Jtf24RQubw3IWp7fc"",""'LC-2 BOM'!C2:AF1000""),AB$1,FALSE)"),"#N/A")</f>
        <v>#N/A</v>
      </c>
      <c r="AV461" s="40" t="str">
        <f ca="1">IFERROR(__xludf.DUMMYFUNCTION("VLOOKUP($D513,IMPORTRANGE(""1F5N2lheBqU_ssv2fEg7XSiyl0_Jtf24RQubw3IWp7fc"",""'LC-2 BOM'!C2:AF1000""),AB$1,FALSE)"),"#N/A")</f>
        <v>#N/A</v>
      </c>
      <c r="AW461" s="40" t="str">
        <f ca="1">IFERROR(__xludf.DUMMYFUNCTION("VLOOKUP($D513,IMPORTRANGE(""1F5N2lheBqU_ssv2fEg7XSiyl0_Jtf24RQubw3IWp7fc"",""'LC-2 BOM'!C2:AF1000""),AB$1,FALSE)"),"#N/A")</f>
        <v>#N/A</v>
      </c>
      <c r="AX461" s="40" t="str">
        <f ca="1">IFERROR(__xludf.DUMMYFUNCTION("VLOOKUP($D513,IMPORTRANGE(""1F5N2lheBqU_ssv2fEg7XSiyl0_Jtf24RQubw3IWp7fc"",""'LC-2 BOM'!C2:AF1000""),AB$1,FALSE)"),"#N/A")</f>
        <v>#N/A</v>
      </c>
      <c r="AY461" s="40" t="str">
        <f ca="1">IFERROR(__xludf.DUMMYFUNCTION("VLOOKUP($D513,IMPORTRANGE(""1F5N2lheBqU_ssv2fEg7XSiyl0_Jtf24RQubw3IWp7fc"",""'LC-2 BOM'!C2:AF1000""),AB$1,FALSE)"),"#N/A")</f>
        <v>#N/A</v>
      </c>
      <c r="AZ461" s="40" t="str">
        <f ca="1">IFERROR(__xludf.DUMMYFUNCTION("VLOOKUP($D513,IMPORTRANGE(""1F5N2lheBqU_ssv2fEg7XSiyl0_Jtf24RQubw3IWp7fc"",""'LC-2 BOM'!C2:AF1000""),AB$1,FALSE)"),"#N/A")</f>
        <v>#N/A</v>
      </c>
      <c r="BA461" s="40" t="str">
        <f ca="1">IFERROR(__xludf.DUMMYFUNCTION("VLOOKUP($D513,IMPORTRANGE(""1F5N2lheBqU_ssv2fEg7XSiyl0_Jtf24RQubw3IWp7fc"",""'LC-2 BOM'!C2:AF1000""),AB$1,FALSE)"),"#N/A")</f>
        <v>#N/A</v>
      </c>
    </row>
    <row r="462" spans="1:53" ht="14.25">
      <c r="A462" s="199" t="str">
        <f>CONCATENATE(VLOOKUP(E462,Systems,2,FALSE),"-",VLOOKUP(F462,Subsystems,2,FALSE),"-",VLOOKUP(G462,Components,2,FALSE),"-",VLOOKUP(R462,Metrics,2,FALSE),"-",B462)</f>
        <v>HYD-HD-PXS-PxC-230</v>
      </c>
      <c r="B462" s="100">
        <v>230</v>
      </c>
      <c r="C462" s="273" t="s">
        <v>1077</v>
      </c>
      <c r="D462" s="205" t="s">
        <v>1078</v>
      </c>
      <c r="E462" s="99" t="s">
        <v>715</v>
      </c>
      <c r="F462" s="273" t="s">
        <v>898</v>
      </c>
      <c r="G462" s="99" t="s">
        <v>452</v>
      </c>
      <c r="H462" s="99" t="s">
        <v>89</v>
      </c>
      <c r="I462" s="100" t="str">
        <f>VLOOKUP(L462,InterfaceCards,2,FALSE)</f>
        <v>N2</v>
      </c>
      <c r="J462" s="39" t="str">
        <f>VLOOKUP(I462,'REF - Interface Cards'!$F$2:$G$11,2,FALSE)</f>
        <v>CB3</v>
      </c>
      <c r="K462" s="100">
        <f>VLOOKUP(L462,InterfaceCards,3,FALSE)</f>
        <v>1</v>
      </c>
      <c r="L462" s="273" t="s">
        <v>496</v>
      </c>
      <c r="M462" s="273">
        <v>3</v>
      </c>
      <c r="N462" s="278" t="s">
        <v>108</v>
      </c>
      <c r="O462" s="273" t="s">
        <v>313</v>
      </c>
      <c r="P462" s="300"/>
      <c r="Q462" s="100" t="s">
        <v>338</v>
      </c>
      <c r="R462" s="281" t="s">
        <v>99</v>
      </c>
      <c r="S462" s="119" t="s">
        <v>96</v>
      </c>
      <c r="T462" s="100"/>
      <c r="U462" s="205"/>
      <c r="V462" s="205" t="b">
        <v>0</v>
      </c>
      <c r="W462" s="115" t="str">
        <f>CONCATENATE(L462,":",N462)</f>
        <v>DI2:02</v>
      </c>
      <c r="X462" s="40" t="str">
        <f ca="1">IFERROR(__xludf.DUMMYFUNCTION("VLOOKUP($D119,IMPORTRANGE(""1F5N2lheBqU_ssv2fEg7XSiyl0_Jtf24RQubw3IWp7fc"",""'LC-2 BOM'!C2:AF1000""),X$1,FALSE)"),"05C360")</f>
        <v>05C360</v>
      </c>
      <c r="Y462" s="40" t="str">
        <f ca="1">IFERROR(__xludf.DUMMYFUNCTION("VLOOKUP($D428,IMPORTRANGE(""1F5N2lheBqU_ssv2fEg7XSiyl0_Jtf24RQubw3IWp7fc"",""'LC-2 BOM'!C2:AF900""),Y$1,FALSE)"),"#N/A")</f>
        <v>#N/A</v>
      </c>
      <c r="Z462" s="40" t="str">
        <f ca="1">IFERROR(__xludf.DUMMYFUNCTION("VLOOKUP($D428,IMPORTRANGE(""1F5N2lheBqU_ssv2fEg7XSiyl0_Jtf24RQubw3IWp7fc"",""'LC-2 BOM'!C2:AF900""),Y$1,FALSE)"),"#N/A")</f>
        <v>#N/A</v>
      </c>
      <c r="AA462" s="40" t="str">
        <f ca="1">IFERROR(__xludf.DUMMYFUNCTION("VLOOKUP($D428,IMPORTRANGE(""1F5N2lheBqU_ssv2fEg7XSiyl0_Jtf24RQubw3IWp7fc"",""'LC-2 BOM'!C2:AF900""),Y$1,FALSE)"),"#N/A")</f>
        <v>#N/A</v>
      </c>
      <c r="AB462" s="40" t="str">
        <f ca="1">IFERROR(__xludf.DUMMYFUNCTION("VLOOKUP($D428,IMPORTRANGE(""1F5N2lheBqU_ssv2fEg7XSiyl0_Jtf24RQubw3IWp7fc"",""'LC-2 BOM'!C2:AF1000""),AB$1,FALSE)"),"#N/A")</f>
        <v>#N/A</v>
      </c>
      <c r="AC462" s="40" t="str">
        <f ca="1">IFERROR(__xludf.DUMMYFUNCTION("VLOOKUP($D428,IMPORTRANGE(""1F5N2lheBqU_ssv2fEg7XSiyl0_Jtf24RQubw3IWp7fc"",""'LC-2 BOM'!C2:AF1000""),AB$1,FALSE)"),"#N/A")</f>
        <v>#N/A</v>
      </c>
      <c r="AD462" s="40" t="str">
        <f ca="1">IFERROR(__xludf.DUMMYFUNCTION("VLOOKUP($D428,IMPORTRANGE(""1F5N2lheBqU_ssv2fEg7XSiyl0_Jtf24RQubw3IWp7fc"",""'LC-2 BOM'!C2:AF1000""),AB$1,FALSE)"),"#N/A")</f>
        <v>#N/A</v>
      </c>
      <c r="AE462" s="40" t="str">
        <f ca="1">IFERROR(__xludf.DUMMYFUNCTION("VLOOKUP($D428,IMPORTRANGE(""1F5N2lheBqU_ssv2fEg7XSiyl0_Jtf24RQubw3IWp7fc"",""'LC-2 BOM'!C2:AF1000""),AB$1,FALSE)"),"#N/A")</f>
        <v>#N/A</v>
      </c>
      <c r="AF462" s="40" t="str">
        <f ca="1">IFERROR(__xludf.DUMMYFUNCTION("VLOOKUP($D428,IMPORTRANGE(""1F5N2lheBqU_ssv2fEg7XSiyl0_Jtf24RQubw3IWp7fc"",""'LC-2 BOM'!C2:AF1000""),AB$1,FALSE)"),"#N/A")</f>
        <v>#N/A</v>
      </c>
      <c r="AG462" s="40" t="str">
        <f ca="1">IFERROR(__xludf.DUMMYFUNCTION("VLOOKUP($D428,IMPORTRANGE(""1F5N2lheBqU_ssv2fEg7XSiyl0_Jtf24RQubw3IWp7fc"",""'LC-2 BOM'!C2:AF1000""),AB$1,FALSE)"),"#N/A")</f>
        <v>#N/A</v>
      </c>
      <c r="AH462" s="40" t="str">
        <f ca="1">IFERROR(__xludf.DUMMYFUNCTION("VLOOKUP($D428,IMPORTRANGE(""1F5N2lheBqU_ssv2fEg7XSiyl0_Jtf24RQubw3IWp7fc"",""'LC-2 BOM'!C2:AF1000""),AB$1,FALSE)"),"#N/A")</f>
        <v>#N/A</v>
      </c>
      <c r="AI462" s="40" t="str">
        <f ca="1">IFERROR(__xludf.DUMMYFUNCTION("VLOOKUP($D428,IMPORTRANGE(""1F5N2lheBqU_ssv2fEg7XSiyl0_Jtf24RQubw3IWp7fc"",""'LC-2 BOM'!C2:AF1000""),AB$1,FALSE)"),"#N/A")</f>
        <v>#N/A</v>
      </c>
      <c r="AJ462" s="40" t="str">
        <f ca="1">IFERROR(__xludf.DUMMYFUNCTION("VLOOKUP($D428,IMPORTRANGE(""1F5N2lheBqU_ssv2fEg7XSiyl0_Jtf24RQubw3IWp7fc"",""'LC-2 BOM'!C2:AF1000""),AB$1,FALSE)"),"#N/A")</f>
        <v>#N/A</v>
      </c>
      <c r="AK462" s="40" t="str">
        <f ca="1">IFERROR(__xludf.DUMMYFUNCTION("VLOOKUP($D428,IMPORTRANGE(""1F5N2lheBqU_ssv2fEg7XSiyl0_Jtf24RQubw3IWp7fc"",""'LC-2 BOM'!C2:AF1000""),AB$1,FALSE)"),"#N/A")</f>
        <v>#N/A</v>
      </c>
      <c r="AL462" s="40" t="str">
        <f ca="1">IFERROR(__xludf.DUMMYFUNCTION("VLOOKUP($D428,IMPORTRANGE(""1F5N2lheBqU_ssv2fEg7XSiyl0_Jtf24RQubw3IWp7fc"",""'LC-2 BOM'!C2:AF1000""),AB$1,FALSE)"),"#N/A")</f>
        <v>#N/A</v>
      </c>
      <c r="AM462" s="40" t="str">
        <f ca="1">IFERROR(__xludf.DUMMYFUNCTION("VLOOKUP($D428,IMPORTRANGE(""1F5N2lheBqU_ssv2fEg7XSiyl0_Jtf24RQubw3IWp7fc"",""'LC-2 BOM'!C2:AF1000""),AB$1,FALSE)"),"#N/A")</f>
        <v>#N/A</v>
      </c>
      <c r="AN462" s="40" t="str">
        <f ca="1">IFERROR(__xludf.DUMMYFUNCTION("VLOOKUP($D428,IMPORTRANGE(""1F5N2lheBqU_ssv2fEg7XSiyl0_Jtf24RQubw3IWp7fc"",""'LC-2 BOM'!C2:AF1000""),AB$1,FALSE)"),"#N/A")</f>
        <v>#N/A</v>
      </c>
      <c r="AO462" s="40" t="str">
        <f ca="1">IFERROR(__xludf.DUMMYFUNCTION("VLOOKUP($D428,IMPORTRANGE(""1F5N2lheBqU_ssv2fEg7XSiyl0_Jtf24RQubw3IWp7fc"",""'LC-2 BOM'!C2:AF1000""),AB$1,FALSE)"),"#N/A")</f>
        <v>#N/A</v>
      </c>
      <c r="AP462" s="40" t="str">
        <f ca="1">IFERROR(__xludf.DUMMYFUNCTION("VLOOKUP($D428,IMPORTRANGE(""1F5N2lheBqU_ssv2fEg7XSiyl0_Jtf24RQubw3IWp7fc"",""'LC-2 BOM'!C2:AF1000""),AB$1,FALSE)"),"#N/A")</f>
        <v>#N/A</v>
      </c>
      <c r="AQ462" s="40" t="str">
        <f ca="1">IFERROR(__xludf.DUMMYFUNCTION("VLOOKUP($D428,IMPORTRANGE(""1F5N2lheBqU_ssv2fEg7XSiyl0_Jtf24RQubw3IWp7fc"",""'LC-2 BOM'!C2:AF1000""),AB$1,FALSE)"),"#N/A")</f>
        <v>#N/A</v>
      </c>
      <c r="AR462" s="40" t="str">
        <f ca="1">IFERROR(__xludf.DUMMYFUNCTION("VLOOKUP($D428,IMPORTRANGE(""1F5N2lheBqU_ssv2fEg7XSiyl0_Jtf24RQubw3IWp7fc"",""'LC-2 BOM'!C2:AF1000""),AB$1,FALSE)"),"#N/A")</f>
        <v>#N/A</v>
      </c>
      <c r="AS462" s="40" t="str">
        <f ca="1">IFERROR(__xludf.DUMMYFUNCTION("VLOOKUP($D428,IMPORTRANGE(""1F5N2lheBqU_ssv2fEg7XSiyl0_Jtf24RQubw3IWp7fc"",""'LC-2 BOM'!C2:AF1000""),AB$1,FALSE)"),"#N/A")</f>
        <v>#N/A</v>
      </c>
      <c r="AT462" s="40" t="str">
        <f ca="1">IFERROR(__xludf.DUMMYFUNCTION("VLOOKUP($D428,IMPORTRANGE(""1F5N2lheBqU_ssv2fEg7XSiyl0_Jtf24RQubw3IWp7fc"",""'LC-2 BOM'!C2:AF1000""),AB$1,FALSE)"),"#N/A")</f>
        <v>#N/A</v>
      </c>
      <c r="AU462" s="40" t="str">
        <f ca="1">IFERROR(__xludf.DUMMYFUNCTION("VLOOKUP($D428,IMPORTRANGE(""1F5N2lheBqU_ssv2fEg7XSiyl0_Jtf24RQubw3IWp7fc"",""'LC-2 BOM'!C2:AF1000""),AB$1,FALSE)"),"#N/A")</f>
        <v>#N/A</v>
      </c>
      <c r="AV462" s="40" t="str">
        <f ca="1">IFERROR(__xludf.DUMMYFUNCTION("VLOOKUP($D428,IMPORTRANGE(""1F5N2lheBqU_ssv2fEg7XSiyl0_Jtf24RQubw3IWp7fc"",""'LC-2 BOM'!C2:AF1000""),AB$1,FALSE)"),"#N/A")</f>
        <v>#N/A</v>
      </c>
      <c r="AW462" s="40" t="str">
        <f ca="1">IFERROR(__xludf.DUMMYFUNCTION("VLOOKUP($D428,IMPORTRANGE(""1F5N2lheBqU_ssv2fEg7XSiyl0_Jtf24RQubw3IWp7fc"",""'LC-2 BOM'!C2:AF1000""),AB$1,FALSE)"),"#N/A")</f>
        <v>#N/A</v>
      </c>
      <c r="AX462" s="40" t="str">
        <f ca="1">IFERROR(__xludf.DUMMYFUNCTION("VLOOKUP($D428,IMPORTRANGE(""1F5N2lheBqU_ssv2fEg7XSiyl0_Jtf24RQubw3IWp7fc"",""'LC-2 BOM'!C2:AF1000""),AB$1,FALSE)"),"#N/A")</f>
        <v>#N/A</v>
      </c>
      <c r="AY462" s="40" t="str">
        <f ca="1">IFERROR(__xludf.DUMMYFUNCTION("VLOOKUP($D428,IMPORTRANGE(""1F5N2lheBqU_ssv2fEg7XSiyl0_Jtf24RQubw3IWp7fc"",""'LC-2 BOM'!C2:AF1000""),AB$1,FALSE)"),"#N/A")</f>
        <v>#N/A</v>
      </c>
      <c r="AZ462" s="40" t="str">
        <f ca="1">IFERROR(__xludf.DUMMYFUNCTION("VLOOKUP($D428,IMPORTRANGE(""1F5N2lheBqU_ssv2fEg7XSiyl0_Jtf24RQubw3IWp7fc"",""'LC-2 BOM'!C2:AF1000""),AB$1,FALSE)"),"#N/A")</f>
        <v>#N/A</v>
      </c>
      <c r="BA462" s="40" t="str">
        <f ca="1">IFERROR(__xludf.DUMMYFUNCTION("VLOOKUP($D428,IMPORTRANGE(""1F5N2lheBqU_ssv2fEg7XSiyl0_Jtf24RQubw3IWp7fc"",""'LC-2 BOM'!C2:AF1000""),AB$1,FALSE)"),"#N/A")</f>
        <v>#N/A</v>
      </c>
    </row>
    <row r="463" spans="1:53" ht="14.25">
      <c r="A463" s="199" t="str">
        <f>CONCATENATE(VLOOKUP(E463,Systems,2,FALSE),"-",VLOOKUP(F463,Subsystems,2,FALSE),"-",VLOOKUP(G463,Components,2,FALSE),"-",VLOOKUP(R463,Metrics,2,FALSE),"-",B463)</f>
        <v>HYD-HD-PXS-PxC-231</v>
      </c>
      <c r="B463" s="100">
        <v>231</v>
      </c>
      <c r="C463" s="99" t="s">
        <v>1079</v>
      </c>
      <c r="D463" s="205" t="s">
        <v>1080</v>
      </c>
      <c r="E463" s="99" t="s">
        <v>715</v>
      </c>
      <c r="F463" s="99" t="s">
        <v>898</v>
      </c>
      <c r="G463" s="99" t="s">
        <v>452</v>
      </c>
      <c r="H463" s="99" t="s">
        <v>89</v>
      </c>
      <c r="I463" s="100" t="str">
        <f>VLOOKUP(L463,InterfaceCards,2,FALSE)</f>
        <v>N2</v>
      </c>
      <c r="J463" s="39" t="str">
        <f>VLOOKUP(I463,'REF - Interface Cards'!$F$2:$G$11,2,FALSE)</f>
        <v>CB3</v>
      </c>
      <c r="K463" s="100">
        <f>VLOOKUP(L463,InterfaceCards,3,FALSE)</f>
        <v>1</v>
      </c>
      <c r="L463" s="99" t="s">
        <v>496</v>
      </c>
      <c r="M463" s="99">
        <v>11</v>
      </c>
      <c r="N463" s="96" t="s">
        <v>133</v>
      </c>
      <c r="O463" s="99" t="s">
        <v>313</v>
      </c>
      <c r="P463" s="205"/>
      <c r="Q463" s="100" t="s">
        <v>492</v>
      </c>
      <c r="R463" s="119" t="s">
        <v>99</v>
      </c>
      <c r="S463" s="119" t="s">
        <v>96</v>
      </c>
      <c r="T463" s="100"/>
      <c r="U463" s="205"/>
      <c r="V463" s="205" t="b">
        <v>0</v>
      </c>
      <c r="W463" s="115" t="str">
        <f>CONCATENATE(L463,":",N463)</f>
        <v>DI2:08</v>
      </c>
      <c r="X463" s="40" t="str">
        <f ca="1">IFERROR(__xludf.DUMMYFUNCTION("VLOOKUP($D119,IMPORTRANGE(""1F5N2lheBqU_ssv2fEg7XSiyl0_Jtf24RQubw3IWp7fc"",""'LC-2 BOM'!C2:AF1000""),X$1,FALSE)"),"05C360")</f>
        <v>05C360</v>
      </c>
      <c r="Y463" s="40" t="str">
        <f ca="1">IFERROR(__xludf.DUMMYFUNCTION("VLOOKUP($D434,IMPORTRANGE(""1F5N2lheBqU_ssv2fEg7XSiyl0_Jtf24RQubw3IWp7fc"",""'LC-2 BOM'!C2:AF900""),Y$1,FALSE)"),"#N/A")</f>
        <v>#N/A</v>
      </c>
      <c r="Z463" s="40" t="str">
        <f ca="1">IFERROR(__xludf.DUMMYFUNCTION("VLOOKUP($D434,IMPORTRANGE(""1F5N2lheBqU_ssv2fEg7XSiyl0_Jtf24RQubw3IWp7fc"",""'LC-2 BOM'!C2:AF900""),Y$1,FALSE)"),"#N/A")</f>
        <v>#N/A</v>
      </c>
      <c r="AA463" s="40" t="str">
        <f ca="1">IFERROR(__xludf.DUMMYFUNCTION("VLOOKUP($D434,IMPORTRANGE(""1F5N2lheBqU_ssv2fEg7XSiyl0_Jtf24RQubw3IWp7fc"",""'LC-2 BOM'!C2:AF900""),Y$1,FALSE)"),"#N/A")</f>
        <v>#N/A</v>
      </c>
      <c r="AB463" s="40" t="str">
        <f ca="1">IFERROR(__xludf.DUMMYFUNCTION("VLOOKUP($D434,IMPORTRANGE(""1F5N2lheBqU_ssv2fEg7XSiyl0_Jtf24RQubw3IWp7fc"",""'LC-2 BOM'!C2:AF1000""),AB$1,FALSE)"),"#N/A")</f>
        <v>#N/A</v>
      </c>
      <c r="AC463" s="40" t="str">
        <f ca="1">IFERROR(__xludf.DUMMYFUNCTION("VLOOKUP($D434,IMPORTRANGE(""1F5N2lheBqU_ssv2fEg7XSiyl0_Jtf24RQubw3IWp7fc"",""'LC-2 BOM'!C2:AF1000""),AB$1,FALSE)"),"#N/A")</f>
        <v>#N/A</v>
      </c>
      <c r="AD463" s="40" t="str">
        <f ca="1">IFERROR(__xludf.DUMMYFUNCTION("VLOOKUP($D434,IMPORTRANGE(""1F5N2lheBqU_ssv2fEg7XSiyl0_Jtf24RQubw3IWp7fc"",""'LC-2 BOM'!C2:AF1000""),AB$1,FALSE)"),"#N/A")</f>
        <v>#N/A</v>
      </c>
      <c r="AE463" s="40" t="str">
        <f ca="1">IFERROR(__xludf.DUMMYFUNCTION("VLOOKUP($D434,IMPORTRANGE(""1F5N2lheBqU_ssv2fEg7XSiyl0_Jtf24RQubw3IWp7fc"",""'LC-2 BOM'!C2:AF1000""),AB$1,FALSE)"),"#N/A")</f>
        <v>#N/A</v>
      </c>
      <c r="AF463" s="40" t="str">
        <f ca="1">IFERROR(__xludf.DUMMYFUNCTION("VLOOKUP($D434,IMPORTRANGE(""1F5N2lheBqU_ssv2fEg7XSiyl0_Jtf24RQubw3IWp7fc"",""'LC-2 BOM'!C2:AF1000""),AB$1,FALSE)"),"#N/A")</f>
        <v>#N/A</v>
      </c>
      <c r="AG463" s="40" t="str">
        <f ca="1">IFERROR(__xludf.DUMMYFUNCTION("VLOOKUP($D434,IMPORTRANGE(""1F5N2lheBqU_ssv2fEg7XSiyl0_Jtf24RQubw3IWp7fc"",""'LC-2 BOM'!C2:AF1000""),AB$1,FALSE)"),"#N/A")</f>
        <v>#N/A</v>
      </c>
      <c r="AH463" s="40" t="str">
        <f ca="1">IFERROR(__xludf.DUMMYFUNCTION("VLOOKUP($D434,IMPORTRANGE(""1F5N2lheBqU_ssv2fEg7XSiyl0_Jtf24RQubw3IWp7fc"",""'LC-2 BOM'!C2:AF1000""),AB$1,FALSE)"),"#N/A")</f>
        <v>#N/A</v>
      </c>
      <c r="AI463" s="40" t="str">
        <f ca="1">IFERROR(__xludf.DUMMYFUNCTION("VLOOKUP($D434,IMPORTRANGE(""1F5N2lheBqU_ssv2fEg7XSiyl0_Jtf24RQubw3IWp7fc"",""'LC-2 BOM'!C2:AF1000""),AB$1,FALSE)"),"#N/A")</f>
        <v>#N/A</v>
      </c>
      <c r="AJ463" s="40" t="str">
        <f ca="1">IFERROR(__xludf.DUMMYFUNCTION("VLOOKUP($D434,IMPORTRANGE(""1F5N2lheBqU_ssv2fEg7XSiyl0_Jtf24RQubw3IWp7fc"",""'LC-2 BOM'!C2:AF1000""),AB$1,FALSE)"),"#N/A")</f>
        <v>#N/A</v>
      </c>
      <c r="AK463" s="40" t="str">
        <f ca="1">IFERROR(__xludf.DUMMYFUNCTION("VLOOKUP($D434,IMPORTRANGE(""1F5N2lheBqU_ssv2fEg7XSiyl0_Jtf24RQubw3IWp7fc"",""'LC-2 BOM'!C2:AF1000""),AB$1,FALSE)"),"#N/A")</f>
        <v>#N/A</v>
      </c>
      <c r="AL463" s="40" t="str">
        <f ca="1">IFERROR(__xludf.DUMMYFUNCTION("VLOOKUP($D434,IMPORTRANGE(""1F5N2lheBqU_ssv2fEg7XSiyl0_Jtf24RQubw3IWp7fc"",""'LC-2 BOM'!C2:AF1000""),AB$1,FALSE)"),"#N/A")</f>
        <v>#N/A</v>
      </c>
      <c r="AM463" s="40" t="str">
        <f ca="1">IFERROR(__xludf.DUMMYFUNCTION("VLOOKUP($D434,IMPORTRANGE(""1F5N2lheBqU_ssv2fEg7XSiyl0_Jtf24RQubw3IWp7fc"",""'LC-2 BOM'!C2:AF1000""),AB$1,FALSE)"),"#N/A")</f>
        <v>#N/A</v>
      </c>
      <c r="AN463" s="40" t="str">
        <f ca="1">IFERROR(__xludf.DUMMYFUNCTION("VLOOKUP($D434,IMPORTRANGE(""1F5N2lheBqU_ssv2fEg7XSiyl0_Jtf24RQubw3IWp7fc"",""'LC-2 BOM'!C2:AF1000""),AB$1,FALSE)"),"#N/A")</f>
        <v>#N/A</v>
      </c>
      <c r="AO463" s="40" t="str">
        <f ca="1">IFERROR(__xludf.DUMMYFUNCTION("VLOOKUP($D434,IMPORTRANGE(""1F5N2lheBqU_ssv2fEg7XSiyl0_Jtf24RQubw3IWp7fc"",""'LC-2 BOM'!C2:AF1000""),AB$1,FALSE)"),"#N/A")</f>
        <v>#N/A</v>
      </c>
      <c r="AP463" s="40" t="str">
        <f ca="1">IFERROR(__xludf.DUMMYFUNCTION("VLOOKUP($D434,IMPORTRANGE(""1F5N2lheBqU_ssv2fEg7XSiyl0_Jtf24RQubw3IWp7fc"",""'LC-2 BOM'!C2:AF1000""),AB$1,FALSE)"),"#N/A")</f>
        <v>#N/A</v>
      </c>
      <c r="AQ463" s="40" t="str">
        <f ca="1">IFERROR(__xludf.DUMMYFUNCTION("VLOOKUP($D434,IMPORTRANGE(""1F5N2lheBqU_ssv2fEg7XSiyl0_Jtf24RQubw3IWp7fc"",""'LC-2 BOM'!C2:AF1000""),AB$1,FALSE)"),"#N/A")</f>
        <v>#N/A</v>
      </c>
      <c r="AR463" s="40" t="str">
        <f ca="1">IFERROR(__xludf.DUMMYFUNCTION("VLOOKUP($D434,IMPORTRANGE(""1F5N2lheBqU_ssv2fEg7XSiyl0_Jtf24RQubw3IWp7fc"",""'LC-2 BOM'!C2:AF1000""),AB$1,FALSE)"),"#N/A")</f>
        <v>#N/A</v>
      </c>
      <c r="AS463" s="40" t="str">
        <f ca="1">IFERROR(__xludf.DUMMYFUNCTION("VLOOKUP($D434,IMPORTRANGE(""1F5N2lheBqU_ssv2fEg7XSiyl0_Jtf24RQubw3IWp7fc"",""'LC-2 BOM'!C2:AF1000""),AB$1,FALSE)"),"#N/A")</f>
        <v>#N/A</v>
      </c>
      <c r="AT463" s="40" t="str">
        <f ca="1">IFERROR(__xludf.DUMMYFUNCTION("VLOOKUP($D434,IMPORTRANGE(""1F5N2lheBqU_ssv2fEg7XSiyl0_Jtf24RQubw3IWp7fc"",""'LC-2 BOM'!C2:AF1000""),AB$1,FALSE)"),"#N/A")</f>
        <v>#N/A</v>
      </c>
      <c r="AU463" s="40" t="str">
        <f ca="1">IFERROR(__xludf.DUMMYFUNCTION("VLOOKUP($D434,IMPORTRANGE(""1F5N2lheBqU_ssv2fEg7XSiyl0_Jtf24RQubw3IWp7fc"",""'LC-2 BOM'!C2:AF1000""),AB$1,FALSE)"),"#N/A")</f>
        <v>#N/A</v>
      </c>
      <c r="AV463" s="40" t="str">
        <f ca="1">IFERROR(__xludf.DUMMYFUNCTION("VLOOKUP($D434,IMPORTRANGE(""1F5N2lheBqU_ssv2fEg7XSiyl0_Jtf24RQubw3IWp7fc"",""'LC-2 BOM'!C2:AF1000""),AB$1,FALSE)"),"#N/A")</f>
        <v>#N/A</v>
      </c>
      <c r="AW463" s="40" t="str">
        <f ca="1">IFERROR(__xludf.DUMMYFUNCTION("VLOOKUP($D434,IMPORTRANGE(""1F5N2lheBqU_ssv2fEg7XSiyl0_Jtf24RQubw3IWp7fc"",""'LC-2 BOM'!C2:AF1000""),AB$1,FALSE)"),"#N/A")</f>
        <v>#N/A</v>
      </c>
      <c r="AX463" s="40" t="str">
        <f ca="1">IFERROR(__xludf.DUMMYFUNCTION("VLOOKUP($D434,IMPORTRANGE(""1F5N2lheBqU_ssv2fEg7XSiyl0_Jtf24RQubw3IWp7fc"",""'LC-2 BOM'!C2:AF1000""),AB$1,FALSE)"),"#N/A")</f>
        <v>#N/A</v>
      </c>
      <c r="AY463" s="40" t="str">
        <f ca="1">IFERROR(__xludf.DUMMYFUNCTION("VLOOKUP($D434,IMPORTRANGE(""1F5N2lheBqU_ssv2fEg7XSiyl0_Jtf24RQubw3IWp7fc"",""'LC-2 BOM'!C2:AF1000""),AB$1,FALSE)"),"#N/A")</f>
        <v>#N/A</v>
      </c>
      <c r="AZ463" s="40" t="str">
        <f ca="1">IFERROR(__xludf.DUMMYFUNCTION("VLOOKUP($D434,IMPORTRANGE(""1F5N2lheBqU_ssv2fEg7XSiyl0_Jtf24RQubw3IWp7fc"",""'LC-2 BOM'!C2:AF1000""),AB$1,FALSE)"),"#N/A")</f>
        <v>#N/A</v>
      </c>
      <c r="BA463" s="40" t="str">
        <f ca="1">IFERROR(__xludf.DUMMYFUNCTION("VLOOKUP($D434,IMPORTRANGE(""1F5N2lheBqU_ssv2fEg7XSiyl0_Jtf24RQubw3IWp7fc"",""'LC-2 BOM'!C2:AF1000""),AB$1,FALSE)"),"#N/A")</f>
        <v>#N/A</v>
      </c>
    </row>
    <row r="464" spans="1:53" ht="14.25">
      <c r="A464" s="199" t="str">
        <f>CONCATENATE(VLOOKUP(E464,Systems,2,FALSE),"-",VLOOKUP(F464,Subsystems,2,FALSE),"-",VLOOKUP(G464,Components,2,FALSE),"-",VLOOKUP(R464,Metrics,2,FALSE),"-",B464)</f>
        <v>HYD-HD-PXS-PxC-232</v>
      </c>
      <c r="B464" s="100">
        <v>232</v>
      </c>
      <c r="C464" s="273" t="s">
        <v>1081</v>
      </c>
      <c r="D464" s="300" t="s">
        <v>1082</v>
      </c>
      <c r="E464" s="99" t="s">
        <v>715</v>
      </c>
      <c r="F464" s="99" t="s">
        <v>898</v>
      </c>
      <c r="G464" s="99" t="s">
        <v>452</v>
      </c>
      <c r="H464" s="99" t="s">
        <v>89</v>
      </c>
      <c r="I464" s="100" t="str">
        <f>VLOOKUP(L464,InterfaceCards,2,FALSE)</f>
        <v>N3</v>
      </c>
      <c r="J464" s="39" t="str">
        <f>VLOOKUP(I464,'REF - Interface Cards'!$F$2:$G$11,2,FALSE)</f>
        <v>CB4</v>
      </c>
      <c r="K464" s="100">
        <f>VLOOKUP(L464,InterfaceCards,3,FALSE)</f>
        <v>1</v>
      </c>
      <c r="L464" s="99" t="s">
        <v>844</v>
      </c>
      <c r="M464" s="99">
        <v>16</v>
      </c>
      <c r="N464" s="96">
        <v>13</v>
      </c>
      <c r="O464" s="99" t="s">
        <v>313</v>
      </c>
      <c r="P464" s="205"/>
      <c r="Q464" s="100" t="s">
        <v>790</v>
      </c>
      <c r="R464" s="119" t="s">
        <v>99</v>
      </c>
      <c r="S464" s="119" t="s">
        <v>96</v>
      </c>
      <c r="T464" s="100"/>
      <c r="U464" s="205"/>
      <c r="V464" s="205" t="b">
        <v>0</v>
      </c>
      <c r="W464" s="115" t="str">
        <f>CONCATENATE(L464,":",N464)</f>
        <v>DI3:13</v>
      </c>
      <c r="X464" s="40" t="str">
        <f ca="1">IFERROR(__xludf.DUMMYFUNCTION("VLOOKUP($D475,IMPORTRANGE(""1F5N2lheBqU_ssv2fEg7XSiyl0_Jtf24RQubw3IWp7fc"",""'LC-2 BOM'!C2:AF1000""),X$1,FALSE)"),"04C706")</f>
        <v>04C706</v>
      </c>
      <c r="Y464" s="40" t="str">
        <f ca="1">IFERROR(__xludf.DUMMYFUNCTION("VLOOKUP($D498,IMPORTRANGE(""1F5N2lheBqU_ssv2fEg7XSiyl0_Jtf24RQubw3IWp7fc"",""'LC-2 BOM'!C2:AF900""),Y$1,FALSE)"),"#N/A")</f>
        <v>#N/A</v>
      </c>
      <c r="Z464" s="40" t="str">
        <f ca="1">IFERROR(__xludf.DUMMYFUNCTION("VLOOKUP($D498,IMPORTRANGE(""1F5N2lheBqU_ssv2fEg7XSiyl0_Jtf24RQubw3IWp7fc"",""'LC-2 BOM'!C2:AF900""),Y$1,FALSE)"),"#N/A")</f>
        <v>#N/A</v>
      </c>
      <c r="AA464" s="40" t="str">
        <f ca="1">IFERROR(__xludf.DUMMYFUNCTION("VLOOKUP($D498,IMPORTRANGE(""1F5N2lheBqU_ssv2fEg7XSiyl0_Jtf24RQubw3IWp7fc"",""'LC-2 BOM'!C2:AF900""),Y$1,FALSE)"),"#N/A")</f>
        <v>#N/A</v>
      </c>
      <c r="AB464" s="40" t="str">
        <f ca="1">IFERROR(__xludf.DUMMYFUNCTION("VLOOKUP($D498,IMPORTRANGE(""1F5N2lheBqU_ssv2fEg7XSiyl0_Jtf24RQubw3IWp7fc"",""'LC-2 BOM'!C2:AF1000""),AB$1,FALSE)"),"#N/A")</f>
        <v>#N/A</v>
      </c>
      <c r="AC464" s="40" t="str">
        <f ca="1">IFERROR(__xludf.DUMMYFUNCTION("VLOOKUP($D498,IMPORTRANGE(""1F5N2lheBqU_ssv2fEg7XSiyl0_Jtf24RQubw3IWp7fc"",""'LC-2 BOM'!C2:AF1000""),AB$1,FALSE)"),"#N/A")</f>
        <v>#N/A</v>
      </c>
      <c r="AD464" s="40" t="str">
        <f ca="1">IFERROR(__xludf.DUMMYFUNCTION("VLOOKUP($D498,IMPORTRANGE(""1F5N2lheBqU_ssv2fEg7XSiyl0_Jtf24RQubw3IWp7fc"",""'LC-2 BOM'!C2:AF1000""),AB$1,FALSE)"),"#N/A")</f>
        <v>#N/A</v>
      </c>
      <c r="AE464" s="40" t="str">
        <f ca="1">IFERROR(__xludf.DUMMYFUNCTION("VLOOKUP($D498,IMPORTRANGE(""1F5N2lheBqU_ssv2fEg7XSiyl0_Jtf24RQubw3IWp7fc"",""'LC-2 BOM'!C2:AF1000""),AB$1,FALSE)"),"#N/A")</f>
        <v>#N/A</v>
      </c>
      <c r="AF464" s="40" t="str">
        <f ca="1">IFERROR(__xludf.DUMMYFUNCTION("VLOOKUP($D498,IMPORTRANGE(""1F5N2lheBqU_ssv2fEg7XSiyl0_Jtf24RQubw3IWp7fc"",""'LC-2 BOM'!C2:AF1000""),AB$1,FALSE)"),"#N/A")</f>
        <v>#N/A</v>
      </c>
      <c r="AG464" s="40" t="str">
        <f ca="1">IFERROR(__xludf.DUMMYFUNCTION("VLOOKUP($D498,IMPORTRANGE(""1F5N2lheBqU_ssv2fEg7XSiyl0_Jtf24RQubw3IWp7fc"",""'LC-2 BOM'!C2:AF1000""),AB$1,FALSE)"),"#N/A")</f>
        <v>#N/A</v>
      </c>
      <c r="AH464" s="40" t="str">
        <f ca="1">IFERROR(__xludf.DUMMYFUNCTION("VLOOKUP($D498,IMPORTRANGE(""1F5N2lheBqU_ssv2fEg7XSiyl0_Jtf24RQubw3IWp7fc"",""'LC-2 BOM'!C2:AF1000""),AB$1,FALSE)"),"#N/A")</f>
        <v>#N/A</v>
      </c>
      <c r="AI464" s="40" t="str">
        <f ca="1">IFERROR(__xludf.DUMMYFUNCTION("VLOOKUP($D498,IMPORTRANGE(""1F5N2lheBqU_ssv2fEg7XSiyl0_Jtf24RQubw3IWp7fc"",""'LC-2 BOM'!C2:AF1000""),AB$1,FALSE)"),"#N/A")</f>
        <v>#N/A</v>
      </c>
      <c r="AJ464" s="40" t="str">
        <f ca="1">IFERROR(__xludf.DUMMYFUNCTION("VLOOKUP($D498,IMPORTRANGE(""1F5N2lheBqU_ssv2fEg7XSiyl0_Jtf24RQubw3IWp7fc"",""'LC-2 BOM'!C2:AF1000""),AB$1,FALSE)"),"#N/A")</f>
        <v>#N/A</v>
      </c>
      <c r="AK464" s="40" t="str">
        <f ca="1">IFERROR(__xludf.DUMMYFUNCTION("VLOOKUP($D498,IMPORTRANGE(""1F5N2lheBqU_ssv2fEg7XSiyl0_Jtf24RQubw3IWp7fc"",""'LC-2 BOM'!C2:AF1000""),AB$1,FALSE)"),"#N/A")</f>
        <v>#N/A</v>
      </c>
      <c r="AL464" s="40" t="str">
        <f ca="1">IFERROR(__xludf.DUMMYFUNCTION("VLOOKUP($D498,IMPORTRANGE(""1F5N2lheBqU_ssv2fEg7XSiyl0_Jtf24RQubw3IWp7fc"",""'LC-2 BOM'!C2:AF1000""),AB$1,FALSE)"),"#N/A")</f>
        <v>#N/A</v>
      </c>
      <c r="AM464" s="40" t="str">
        <f ca="1">IFERROR(__xludf.DUMMYFUNCTION("VLOOKUP($D498,IMPORTRANGE(""1F5N2lheBqU_ssv2fEg7XSiyl0_Jtf24RQubw3IWp7fc"",""'LC-2 BOM'!C2:AF1000""),AB$1,FALSE)"),"#N/A")</f>
        <v>#N/A</v>
      </c>
      <c r="AN464" s="40" t="str">
        <f ca="1">IFERROR(__xludf.DUMMYFUNCTION("VLOOKUP($D498,IMPORTRANGE(""1F5N2lheBqU_ssv2fEg7XSiyl0_Jtf24RQubw3IWp7fc"",""'LC-2 BOM'!C2:AF1000""),AB$1,FALSE)"),"#N/A")</f>
        <v>#N/A</v>
      </c>
      <c r="AO464" s="40" t="str">
        <f ca="1">IFERROR(__xludf.DUMMYFUNCTION("VLOOKUP($D498,IMPORTRANGE(""1F5N2lheBqU_ssv2fEg7XSiyl0_Jtf24RQubw3IWp7fc"",""'LC-2 BOM'!C2:AF1000""),AB$1,FALSE)"),"#N/A")</f>
        <v>#N/A</v>
      </c>
      <c r="AP464" s="40" t="str">
        <f ca="1">IFERROR(__xludf.DUMMYFUNCTION("VLOOKUP($D498,IMPORTRANGE(""1F5N2lheBqU_ssv2fEg7XSiyl0_Jtf24RQubw3IWp7fc"",""'LC-2 BOM'!C2:AF1000""),AB$1,FALSE)"),"#N/A")</f>
        <v>#N/A</v>
      </c>
      <c r="AQ464" s="40" t="str">
        <f ca="1">IFERROR(__xludf.DUMMYFUNCTION("VLOOKUP($D498,IMPORTRANGE(""1F5N2lheBqU_ssv2fEg7XSiyl0_Jtf24RQubw3IWp7fc"",""'LC-2 BOM'!C2:AF1000""),AB$1,FALSE)"),"#N/A")</f>
        <v>#N/A</v>
      </c>
      <c r="AR464" s="40" t="str">
        <f ca="1">IFERROR(__xludf.DUMMYFUNCTION("VLOOKUP($D498,IMPORTRANGE(""1F5N2lheBqU_ssv2fEg7XSiyl0_Jtf24RQubw3IWp7fc"",""'LC-2 BOM'!C2:AF1000""),AB$1,FALSE)"),"#N/A")</f>
        <v>#N/A</v>
      </c>
      <c r="AS464" s="40" t="str">
        <f ca="1">IFERROR(__xludf.DUMMYFUNCTION("VLOOKUP($D498,IMPORTRANGE(""1F5N2lheBqU_ssv2fEg7XSiyl0_Jtf24RQubw3IWp7fc"",""'LC-2 BOM'!C2:AF1000""),AB$1,FALSE)"),"#N/A")</f>
        <v>#N/A</v>
      </c>
      <c r="AT464" s="40" t="str">
        <f ca="1">IFERROR(__xludf.DUMMYFUNCTION("VLOOKUP($D498,IMPORTRANGE(""1F5N2lheBqU_ssv2fEg7XSiyl0_Jtf24RQubw3IWp7fc"",""'LC-2 BOM'!C2:AF1000""),AB$1,FALSE)"),"#N/A")</f>
        <v>#N/A</v>
      </c>
      <c r="AU464" s="40" t="str">
        <f ca="1">IFERROR(__xludf.DUMMYFUNCTION("VLOOKUP($D498,IMPORTRANGE(""1F5N2lheBqU_ssv2fEg7XSiyl0_Jtf24RQubw3IWp7fc"",""'LC-2 BOM'!C2:AF1000""),AB$1,FALSE)"),"#N/A")</f>
        <v>#N/A</v>
      </c>
      <c r="AV464" s="40" t="str">
        <f ca="1">IFERROR(__xludf.DUMMYFUNCTION("VLOOKUP($D498,IMPORTRANGE(""1F5N2lheBqU_ssv2fEg7XSiyl0_Jtf24RQubw3IWp7fc"",""'LC-2 BOM'!C2:AF1000""),AB$1,FALSE)"),"#N/A")</f>
        <v>#N/A</v>
      </c>
      <c r="AW464" s="40" t="str">
        <f ca="1">IFERROR(__xludf.DUMMYFUNCTION("VLOOKUP($D498,IMPORTRANGE(""1F5N2lheBqU_ssv2fEg7XSiyl0_Jtf24RQubw3IWp7fc"",""'LC-2 BOM'!C2:AF1000""),AB$1,FALSE)"),"#N/A")</f>
        <v>#N/A</v>
      </c>
      <c r="AX464" s="40" t="str">
        <f ca="1">IFERROR(__xludf.DUMMYFUNCTION("VLOOKUP($D498,IMPORTRANGE(""1F5N2lheBqU_ssv2fEg7XSiyl0_Jtf24RQubw3IWp7fc"",""'LC-2 BOM'!C2:AF1000""),AB$1,FALSE)"),"#N/A")</f>
        <v>#N/A</v>
      </c>
      <c r="AY464" s="40" t="str">
        <f ca="1">IFERROR(__xludf.DUMMYFUNCTION("VLOOKUP($D498,IMPORTRANGE(""1F5N2lheBqU_ssv2fEg7XSiyl0_Jtf24RQubw3IWp7fc"",""'LC-2 BOM'!C2:AF1000""),AB$1,FALSE)"),"#N/A")</f>
        <v>#N/A</v>
      </c>
      <c r="AZ464" s="40" t="str">
        <f ca="1">IFERROR(__xludf.DUMMYFUNCTION("VLOOKUP($D498,IMPORTRANGE(""1F5N2lheBqU_ssv2fEg7XSiyl0_Jtf24RQubw3IWp7fc"",""'LC-2 BOM'!C2:AF1000""),AB$1,FALSE)"),"#N/A")</f>
        <v>#N/A</v>
      </c>
      <c r="BA464" s="40" t="str">
        <f ca="1">IFERROR(__xludf.DUMMYFUNCTION("VLOOKUP($D498,IMPORTRANGE(""1F5N2lheBqU_ssv2fEg7XSiyl0_Jtf24RQubw3IWp7fc"",""'LC-2 BOM'!C2:AF1000""),AB$1,FALSE)"),"#N/A")</f>
        <v>#N/A</v>
      </c>
    </row>
    <row r="465" spans="1:53" ht="14.25">
      <c r="A465" s="110" t="str">
        <f>CONCATENATE(VLOOKUP(E465,Systems,2,FALSE),"-",VLOOKUP(F465,Subsystems,2,FALSE),"-",VLOOKUP(G465,Components,2,FALSE),"-",VLOOKUP(R465,Metrics,2,FALSE),"-",B465)</f>
        <v>MEC-HDL-PXS-PxC-674</v>
      </c>
      <c r="B465" s="99">
        <v>674</v>
      </c>
      <c r="C465" s="97" t="s">
        <v>1083</v>
      </c>
      <c r="D465" s="155" t="s">
        <v>1084</v>
      </c>
      <c r="E465" s="99" t="s">
        <v>1047</v>
      </c>
      <c r="F465" s="99" t="s">
        <v>872</v>
      </c>
      <c r="G465" s="99" t="s">
        <v>452</v>
      </c>
      <c r="H465" s="99" t="s">
        <v>89</v>
      </c>
      <c r="I465" s="100" t="str">
        <f>VLOOKUP(L465,InterfaceCards,2,FALSE)</f>
        <v>C1</v>
      </c>
      <c r="J465" s="39" t="str">
        <f>VLOOKUP(I465,'REF - Interface Cards'!$F$2:$G$11,2,FALSE)</f>
        <v>CB1</v>
      </c>
      <c r="K465" s="267">
        <f>VLOOKUP(L465,InterfaceCards,3,FALSE)</f>
        <v>7</v>
      </c>
      <c r="L465" s="99" t="s">
        <v>1085</v>
      </c>
      <c r="M465" s="99">
        <v>5</v>
      </c>
      <c r="N465" s="99" t="s">
        <v>1058</v>
      </c>
      <c r="O465" s="205"/>
      <c r="P465" s="99" t="s">
        <v>1086</v>
      </c>
      <c r="Q465" s="99" t="s">
        <v>338</v>
      </c>
      <c r="R465" s="119" t="s">
        <v>99</v>
      </c>
      <c r="S465" s="99" t="s">
        <v>96</v>
      </c>
      <c r="T465" s="100"/>
      <c r="U465" s="205"/>
      <c r="V465" s="205" t="b">
        <v>0</v>
      </c>
      <c r="W465" s="115" t="str">
        <f>CONCATENATE(L465,":",N465)</f>
        <v>DIO4:DI04</v>
      </c>
      <c r="X465" s="40" t="str">
        <f ca="1">IFERROR(__xludf.DUMMYFUNCTION("VLOOKUP($D119,IMPORTRANGE(""1F5N2lheBqU_ssv2fEg7XSiyl0_Jtf24RQubw3IWp7fc"",""'LC-2 BOM'!C2:AF1000""),X$1,FALSE)"),"05C360")</f>
        <v>05C360</v>
      </c>
      <c r="Y465" s="183" t="str">
        <f ca="1">IFERROR(__xludf.DUMMYFUNCTION("VLOOKUP($D154,IMPORTRANGE(""1zGeY54V42y3h6ga3LEauokEcjIAfHuNXKCYKLfLWtMI"",""'LC-2 BOM'!C2:AF900""),Y$1,FALSE)"),"#N/A")</f>
        <v>#N/A</v>
      </c>
      <c r="Z465" s="183" t="str">
        <f ca="1">IFERROR(__xludf.DUMMYFUNCTION("VLOOKUP($D154,IMPORTRANGE(""1zGeY54V42y3h6ga3LEauokEcjIAfHuNXKCYKLfLWtMI"",""'LC-2 BOM'!C2:AF900""),Y$1,FALSE)"),"#N/A")</f>
        <v>#N/A</v>
      </c>
      <c r="AA465" s="183" t="str">
        <f ca="1">IFERROR(__xludf.DUMMYFUNCTION("VLOOKUP($D154,IMPORTRANGE(""1zGeY54V42y3h6ga3LEauokEcjIAfHuNXKCYKLfLWtMI"",""'LC-2 BOM'!C2:AF900""),Y$1,FALSE)"),"#N/A")</f>
        <v>#N/A</v>
      </c>
      <c r="AB465" s="40" t="str">
        <f ca="1">IFERROR(__xludf.DUMMYFUNCTION("VLOOKUP($D154,IMPORTRANGE(""1F5N2lheBqU_ssv2fEg7XSiyl0_Jtf24RQubw3IWp7fc"",""'LC-2 BOM'!C2:AF1000""),AB$1,FALSE)"),"#N/A")</f>
        <v>#N/A</v>
      </c>
      <c r="AC465" s="40" t="str">
        <f ca="1">IFERROR(__xludf.DUMMYFUNCTION("VLOOKUP($D154,IMPORTRANGE(""1F5N2lheBqU_ssv2fEg7XSiyl0_Jtf24RQubw3IWp7fc"",""'LC-2 BOM'!C2:AF1000""),AB$1,FALSE)"),"#N/A")</f>
        <v>#N/A</v>
      </c>
      <c r="AD465" s="40" t="str">
        <f ca="1">IFERROR(__xludf.DUMMYFUNCTION("VLOOKUP($D154,IMPORTRANGE(""1F5N2lheBqU_ssv2fEg7XSiyl0_Jtf24RQubw3IWp7fc"",""'LC-2 BOM'!C2:AF1000""),AB$1,FALSE)"),"#N/A")</f>
        <v>#N/A</v>
      </c>
      <c r="AE465" s="40" t="str">
        <f ca="1">IFERROR(__xludf.DUMMYFUNCTION("VLOOKUP($D154,IMPORTRANGE(""1F5N2lheBqU_ssv2fEg7XSiyl0_Jtf24RQubw3IWp7fc"",""'LC-2 BOM'!C2:AF1000""),AB$1,FALSE)"),"#N/A")</f>
        <v>#N/A</v>
      </c>
      <c r="AF465" s="40" t="str">
        <f ca="1">IFERROR(__xludf.DUMMYFUNCTION("VLOOKUP($D154,IMPORTRANGE(""1F5N2lheBqU_ssv2fEg7XSiyl0_Jtf24RQubw3IWp7fc"",""'LC-2 BOM'!C2:AF1000""),AB$1,FALSE)"),"#N/A")</f>
        <v>#N/A</v>
      </c>
      <c r="AG465" s="40" t="str">
        <f ca="1">IFERROR(__xludf.DUMMYFUNCTION("VLOOKUP($D154,IMPORTRANGE(""1F5N2lheBqU_ssv2fEg7XSiyl0_Jtf24RQubw3IWp7fc"",""'LC-2 BOM'!C2:AF1000""),AB$1,FALSE)"),"#N/A")</f>
        <v>#N/A</v>
      </c>
      <c r="AH465" s="40" t="str">
        <f ca="1">IFERROR(__xludf.DUMMYFUNCTION("VLOOKUP($D154,IMPORTRANGE(""1F5N2lheBqU_ssv2fEg7XSiyl0_Jtf24RQubw3IWp7fc"",""'LC-2 BOM'!C2:AF1000""),AB$1,FALSE)"),"#N/A")</f>
        <v>#N/A</v>
      </c>
      <c r="AI465" s="40" t="str">
        <f ca="1">IFERROR(__xludf.DUMMYFUNCTION("VLOOKUP($D154,IMPORTRANGE(""1F5N2lheBqU_ssv2fEg7XSiyl0_Jtf24RQubw3IWp7fc"",""'LC-2 BOM'!C2:AF1000""),AB$1,FALSE)"),"#N/A")</f>
        <v>#N/A</v>
      </c>
      <c r="AJ465" s="40" t="str">
        <f ca="1">IFERROR(__xludf.DUMMYFUNCTION("VLOOKUP($D154,IMPORTRANGE(""1F5N2lheBqU_ssv2fEg7XSiyl0_Jtf24RQubw3IWp7fc"",""'LC-2 BOM'!C2:AF1000""),AB$1,FALSE)"),"#N/A")</f>
        <v>#N/A</v>
      </c>
      <c r="AK465" s="40" t="str">
        <f ca="1">IFERROR(__xludf.DUMMYFUNCTION("VLOOKUP($D154,IMPORTRANGE(""1F5N2lheBqU_ssv2fEg7XSiyl0_Jtf24RQubw3IWp7fc"",""'LC-2 BOM'!C2:AF1000""),AB$1,FALSE)"),"#N/A")</f>
        <v>#N/A</v>
      </c>
      <c r="AL465" s="40" t="str">
        <f ca="1">IFERROR(__xludf.DUMMYFUNCTION("VLOOKUP($D154,IMPORTRANGE(""1F5N2lheBqU_ssv2fEg7XSiyl0_Jtf24RQubw3IWp7fc"",""'LC-2 BOM'!C2:AF1000""),AB$1,FALSE)"),"#N/A")</f>
        <v>#N/A</v>
      </c>
      <c r="AM465" s="40" t="str">
        <f ca="1">IFERROR(__xludf.DUMMYFUNCTION("VLOOKUP($D154,IMPORTRANGE(""1F5N2lheBqU_ssv2fEg7XSiyl0_Jtf24RQubw3IWp7fc"",""'LC-2 BOM'!C2:AF1000""),AB$1,FALSE)"),"#N/A")</f>
        <v>#N/A</v>
      </c>
      <c r="AN465" s="40" t="str">
        <f ca="1">IFERROR(__xludf.DUMMYFUNCTION("VLOOKUP($D154,IMPORTRANGE(""1F5N2lheBqU_ssv2fEg7XSiyl0_Jtf24RQubw3IWp7fc"",""'LC-2 BOM'!C2:AF1000""),AB$1,FALSE)"),"#N/A")</f>
        <v>#N/A</v>
      </c>
      <c r="AO465" s="40" t="str">
        <f ca="1">IFERROR(__xludf.DUMMYFUNCTION("VLOOKUP($D154,IMPORTRANGE(""1F5N2lheBqU_ssv2fEg7XSiyl0_Jtf24RQubw3IWp7fc"",""'LC-2 BOM'!C2:AF1000""),AB$1,FALSE)"),"#N/A")</f>
        <v>#N/A</v>
      </c>
      <c r="AP465" s="40" t="str">
        <f ca="1">IFERROR(__xludf.DUMMYFUNCTION("VLOOKUP($D154,IMPORTRANGE(""1F5N2lheBqU_ssv2fEg7XSiyl0_Jtf24RQubw3IWp7fc"",""'LC-2 BOM'!C2:AF1000""),AB$1,FALSE)"),"#N/A")</f>
        <v>#N/A</v>
      </c>
      <c r="AQ465" s="40" t="str">
        <f ca="1">IFERROR(__xludf.DUMMYFUNCTION("VLOOKUP($D154,IMPORTRANGE(""1F5N2lheBqU_ssv2fEg7XSiyl0_Jtf24RQubw3IWp7fc"",""'LC-2 BOM'!C2:AF1000""),AB$1,FALSE)"),"#N/A")</f>
        <v>#N/A</v>
      </c>
      <c r="AR465" s="40" t="str">
        <f ca="1">IFERROR(__xludf.DUMMYFUNCTION("VLOOKUP($D154,IMPORTRANGE(""1F5N2lheBqU_ssv2fEg7XSiyl0_Jtf24RQubw3IWp7fc"",""'LC-2 BOM'!C2:AF1000""),AB$1,FALSE)"),"#N/A")</f>
        <v>#N/A</v>
      </c>
      <c r="AS465" s="40" t="str">
        <f ca="1">IFERROR(__xludf.DUMMYFUNCTION("VLOOKUP($D154,IMPORTRANGE(""1F5N2lheBqU_ssv2fEg7XSiyl0_Jtf24RQubw3IWp7fc"",""'LC-2 BOM'!C2:AF1000""),AB$1,FALSE)"),"#N/A")</f>
        <v>#N/A</v>
      </c>
      <c r="AT465" s="40" t="str">
        <f ca="1">IFERROR(__xludf.DUMMYFUNCTION("VLOOKUP($D154,IMPORTRANGE(""1F5N2lheBqU_ssv2fEg7XSiyl0_Jtf24RQubw3IWp7fc"",""'LC-2 BOM'!C2:AF1000""),AB$1,FALSE)"),"#N/A")</f>
        <v>#N/A</v>
      </c>
      <c r="AU465" s="40" t="str">
        <f ca="1">IFERROR(__xludf.DUMMYFUNCTION("VLOOKUP($D154,IMPORTRANGE(""1F5N2lheBqU_ssv2fEg7XSiyl0_Jtf24RQubw3IWp7fc"",""'LC-2 BOM'!C2:AF1000""),AB$1,FALSE)"),"#N/A")</f>
        <v>#N/A</v>
      </c>
      <c r="AV465" s="40" t="str">
        <f ca="1">IFERROR(__xludf.DUMMYFUNCTION("VLOOKUP($D154,IMPORTRANGE(""1F5N2lheBqU_ssv2fEg7XSiyl0_Jtf24RQubw3IWp7fc"",""'LC-2 BOM'!C2:AF1000""),AB$1,FALSE)"),"#N/A")</f>
        <v>#N/A</v>
      </c>
      <c r="AW465" s="40" t="str">
        <f ca="1">IFERROR(__xludf.DUMMYFUNCTION("VLOOKUP($D154,IMPORTRANGE(""1F5N2lheBqU_ssv2fEg7XSiyl0_Jtf24RQubw3IWp7fc"",""'LC-2 BOM'!C2:AF1000""),AB$1,FALSE)"),"#N/A")</f>
        <v>#N/A</v>
      </c>
      <c r="AX465" s="40" t="str">
        <f ca="1">IFERROR(__xludf.DUMMYFUNCTION("VLOOKUP($D154,IMPORTRANGE(""1F5N2lheBqU_ssv2fEg7XSiyl0_Jtf24RQubw3IWp7fc"",""'LC-2 BOM'!C2:AF1000""),AB$1,FALSE)"),"#N/A")</f>
        <v>#N/A</v>
      </c>
      <c r="AY465" s="40" t="str">
        <f ca="1">IFERROR(__xludf.DUMMYFUNCTION("VLOOKUP($D154,IMPORTRANGE(""1F5N2lheBqU_ssv2fEg7XSiyl0_Jtf24RQubw3IWp7fc"",""'LC-2 BOM'!C2:AF1000""),AB$1,FALSE)"),"#N/A")</f>
        <v>#N/A</v>
      </c>
      <c r="AZ465" s="40" t="str">
        <f ca="1">IFERROR(__xludf.DUMMYFUNCTION("VLOOKUP($D154,IMPORTRANGE(""1F5N2lheBqU_ssv2fEg7XSiyl0_Jtf24RQubw3IWp7fc"",""'LC-2 BOM'!C2:AF1000""),AB$1,FALSE)"),"#N/A")</f>
        <v>#N/A</v>
      </c>
      <c r="BA465" s="40" t="str">
        <f ca="1">IFERROR(__xludf.DUMMYFUNCTION("VLOOKUP($D154,IMPORTRANGE(""1F5N2lheBqU_ssv2fEg7XSiyl0_Jtf24RQubw3IWp7fc"",""'LC-2 BOM'!C2:AF1000""),AB$1,FALSE)"),"#N/A")</f>
        <v>#N/A</v>
      </c>
    </row>
    <row r="466" spans="1:53" ht="14.25">
      <c r="A466" s="110" t="str">
        <f>CONCATENATE(VLOOKUP(E466,Systems,2,FALSE),"-",VLOOKUP(F466,Subsystems,2,FALSE),"-",VLOOKUP(G466,Components,2,FALSE),"-",VLOOKUP(R466,Metrics,2,FALSE),"-",B466)</f>
        <v>MEC-HDL-PXS-PxC-675</v>
      </c>
      <c r="B466" s="99">
        <v>675</v>
      </c>
      <c r="C466" s="301" t="s">
        <v>1087</v>
      </c>
      <c r="D466" s="155" t="s">
        <v>1088</v>
      </c>
      <c r="E466" s="99" t="s">
        <v>1047</v>
      </c>
      <c r="F466" s="99" t="s">
        <v>872</v>
      </c>
      <c r="G466" s="99" t="s">
        <v>452</v>
      </c>
      <c r="H466" s="99" t="s">
        <v>89</v>
      </c>
      <c r="I466" s="100" t="str">
        <f>VLOOKUP(L466,InterfaceCards,2,FALSE)</f>
        <v>C1</v>
      </c>
      <c r="J466" s="39" t="str">
        <f>VLOOKUP(I466,'REF - Interface Cards'!$F$2:$G$11,2,FALSE)</f>
        <v>CB1</v>
      </c>
      <c r="K466" s="267">
        <f>VLOOKUP(L466,InterfaceCards,3,FALSE)</f>
        <v>7</v>
      </c>
      <c r="L466" s="99" t="s">
        <v>1085</v>
      </c>
      <c r="M466" s="99">
        <v>6</v>
      </c>
      <c r="N466" s="99" t="s">
        <v>1037</v>
      </c>
      <c r="O466" s="205"/>
      <c r="P466" s="99" t="s">
        <v>335</v>
      </c>
      <c r="Q466" s="99" t="s">
        <v>338</v>
      </c>
      <c r="R466" s="119" t="s">
        <v>99</v>
      </c>
      <c r="S466" s="99" t="s">
        <v>96</v>
      </c>
      <c r="T466" s="100"/>
      <c r="U466" s="205"/>
      <c r="V466" s="205" t="b">
        <v>0</v>
      </c>
      <c r="W466" s="115" t="str">
        <f>CONCATENATE(L466,":",N466)</f>
        <v>DIO4:DI05</v>
      </c>
      <c r="X466" s="40" t="str">
        <f ca="1">IFERROR(__xludf.DUMMYFUNCTION("VLOOKUP($D119,IMPORTRANGE(""1F5N2lheBqU_ssv2fEg7XSiyl0_Jtf24RQubw3IWp7fc"",""'LC-2 BOM'!C2:AF1000""),X$1,FALSE)"),"05C360")</f>
        <v>05C360</v>
      </c>
      <c r="Y466" s="183" t="str">
        <f ca="1">IFERROR(__xludf.DUMMYFUNCTION("VLOOKUP($D155,IMPORTRANGE(""1zGeY54V42y3h6ga3LEauokEcjIAfHuNXKCYKLfLWtMI"",""'LC-2 BOM'!C2:AF900""),Y$1,FALSE)"),"#N/A")</f>
        <v>#N/A</v>
      </c>
      <c r="Z466" s="183" t="str">
        <f ca="1">IFERROR(__xludf.DUMMYFUNCTION("VLOOKUP($D155,IMPORTRANGE(""1zGeY54V42y3h6ga3LEauokEcjIAfHuNXKCYKLfLWtMI"",""'LC-2 BOM'!C2:AF900""),Y$1,FALSE)"),"#N/A")</f>
        <v>#N/A</v>
      </c>
      <c r="AA466" s="183" t="str">
        <f ca="1">IFERROR(__xludf.DUMMYFUNCTION("VLOOKUP($D155,IMPORTRANGE(""1zGeY54V42y3h6ga3LEauokEcjIAfHuNXKCYKLfLWtMI"",""'LC-2 BOM'!C2:AF900""),Y$1,FALSE)"),"#N/A")</f>
        <v>#N/A</v>
      </c>
      <c r="AB466" s="40" t="str">
        <f ca="1">IFERROR(__xludf.DUMMYFUNCTION("VLOOKUP($D155,IMPORTRANGE(""1F5N2lheBqU_ssv2fEg7XSiyl0_Jtf24RQubw3IWp7fc"",""'LC-2 BOM'!C2:AF1000""),AB$1,FALSE)"),"#N/A")</f>
        <v>#N/A</v>
      </c>
      <c r="AC466" s="40" t="str">
        <f ca="1">IFERROR(__xludf.DUMMYFUNCTION("VLOOKUP($D155,IMPORTRANGE(""1F5N2lheBqU_ssv2fEg7XSiyl0_Jtf24RQubw3IWp7fc"",""'LC-2 BOM'!C2:AF1000""),AB$1,FALSE)"),"#N/A")</f>
        <v>#N/A</v>
      </c>
      <c r="AD466" s="40" t="str">
        <f ca="1">IFERROR(__xludf.DUMMYFUNCTION("VLOOKUP($D155,IMPORTRANGE(""1F5N2lheBqU_ssv2fEg7XSiyl0_Jtf24RQubw3IWp7fc"",""'LC-2 BOM'!C2:AF1000""),AB$1,FALSE)"),"#N/A")</f>
        <v>#N/A</v>
      </c>
      <c r="AE466" s="40" t="str">
        <f ca="1">IFERROR(__xludf.DUMMYFUNCTION("VLOOKUP($D155,IMPORTRANGE(""1F5N2lheBqU_ssv2fEg7XSiyl0_Jtf24RQubw3IWp7fc"",""'LC-2 BOM'!C2:AF1000""),AB$1,FALSE)"),"#N/A")</f>
        <v>#N/A</v>
      </c>
      <c r="AF466" s="40" t="str">
        <f ca="1">IFERROR(__xludf.DUMMYFUNCTION("VLOOKUP($D155,IMPORTRANGE(""1F5N2lheBqU_ssv2fEg7XSiyl0_Jtf24RQubw3IWp7fc"",""'LC-2 BOM'!C2:AF1000""),AB$1,FALSE)"),"#N/A")</f>
        <v>#N/A</v>
      </c>
      <c r="AG466" s="40" t="str">
        <f ca="1">IFERROR(__xludf.DUMMYFUNCTION("VLOOKUP($D155,IMPORTRANGE(""1F5N2lheBqU_ssv2fEg7XSiyl0_Jtf24RQubw3IWp7fc"",""'LC-2 BOM'!C2:AF1000""),AB$1,FALSE)"),"#N/A")</f>
        <v>#N/A</v>
      </c>
      <c r="AH466" s="40" t="str">
        <f ca="1">IFERROR(__xludf.DUMMYFUNCTION("VLOOKUP($D155,IMPORTRANGE(""1F5N2lheBqU_ssv2fEg7XSiyl0_Jtf24RQubw3IWp7fc"",""'LC-2 BOM'!C2:AF1000""),AB$1,FALSE)"),"#N/A")</f>
        <v>#N/A</v>
      </c>
      <c r="AI466" s="40" t="str">
        <f ca="1">IFERROR(__xludf.DUMMYFUNCTION("VLOOKUP($D155,IMPORTRANGE(""1F5N2lheBqU_ssv2fEg7XSiyl0_Jtf24RQubw3IWp7fc"",""'LC-2 BOM'!C2:AF1000""),AB$1,FALSE)"),"#N/A")</f>
        <v>#N/A</v>
      </c>
      <c r="AJ466" s="40" t="str">
        <f ca="1">IFERROR(__xludf.DUMMYFUNCTION("VLOOKUP($D155,IMPORTRANGE(""1F5N2lheBqU_ssv2fEg7XSiyl0_Jtf24RQubw3IWp7fc"",""'LC-2 BOM'!C2:AF1000""),AB$1,FALSE)"),"#N/A")</f>
        <v>#N/A</v>
      </c>
      <c r="AK466" s="40" t="str">
        <f ca="1">IFERROR(__xludf.DUMMYFUNCTION("VLOOKUP($D155,IMPORTRANGE(""1F5N2lheBqU_ssv2fEg7XSiyl0_Jtf24RQubw3IWp7fc"",""'LC-2 BOM'!C2:AF1000""),AB$1,FALSE)"),"#N/A")</f>
        <v>#N/A</v>
      </c>
      <c r="AL466" s="40" t="str">
        <f ca="1">IFERROR(__xludf.DUMMYFUNCTION("VLOOKUP($D155,IMPORTRANGE(""1F5N2lheBqU_ssv2fEg7XSiyl0_Jtf24RQubw3IWp7fc"",""'LC-2 BOM'!C2:AF1000""),AB$1,FALSE)"),"#N/A")</f>
        <v>#N/A</v>
      </c>
      <c r="AM466" s="40" t="str">
        <f ca="1">IFERROR(__xludf.DUMMYFUNCTION("VLOOKUP($D155,IMPORTRANGE(""1F5N2lheBqU_ssv2fEg7XSiyl0_Jtf24RQubw3IWp7fc"",""'LC-2 BOM'!C2:AF1000""),AB$1,FALSE)"),"#N/A")</f>
        <v>#N/A</v>
      </c>
      <c r="AN466" s="40" t="str">
        <f ca="1">IFERROR(__xludf.DUMMYFUNCTION("VLOOKUP($D155,IMPORTRANGE(""1F5N2lheBqU_ssv2fEg7XSiyl0_Jtf24RQubw3IWp7fc"",""'LC-2 BOM'!C2:AF1000""),AB$1,FALSE)"),"#N/A")</f>
        <v>#N/A</v>
      </c>
      <c r="AO466" s="40" t="str">
        <f ca="1">IFERROR(__xludf.DUMMYFUNCTION("VLOOKUP($D155,IMPORTRANGE(""1F5N2lheBqU_ssv2fEg7XSiyl0_Jtf24RQubw3IWp7fc"",""'LC-2 BOM'!C2:AF1000""),AB$1,FALSE)"),"#N/A")</f>
        <v>#N/A</v>
      </c>
      <c r="AP466" s="40" t="str">
        <f ca="1">IFERROR(__xludf.DUMMYFUNCTION("VLOOKUP($D155,IMPORTRANGE(""1F5N2lheBqU_ssv2fEg7XSiyl0_Jtf24RQubw3IWp7fc"",""'LC-2 BOM'!C2:AF1000""),AB$1,FALSE)"),"#N/A")</f>
        <v>#N/A</v>
      </c>
      <c r="AQ466" s="40" t="str">
        <f ca="1">IFERROR(__xludf.DUMMYFUNCTION("VLOOKUP($D155,IMPORTRANGE(""1F5N2lheBqU_ssv2fEg7XSiyl0_Jtf24RQubw3IWp7fc"",""'LC-2 BOM'!C2:AF1000""),AB$1,FALSE)"),"#N/A")</f>
        <v>#N/A</v>
      </c>
      <c r="AR466" s="40" t="str">
        <f ca="1">IFERROR(__xludf.DUMMYFUNCTION("VLOOKUP($D155,IMPORTRANGE(""1F5N2lheBqU_ssv2fEg7XSiyl0_Jtf24RQubw3IWp7fc"",""'LC-2 BOM'!C2:AF1000""),AB$1,FALSE)"),"#N/A")</f>
        <v>#N/A</v>
      </c>
      <c r="AS466" s="40" t="str">
        <f ca="1">IFERROR(__xludf.DUMMYFUNCTION("VLOOKUP($D155,IMPORTRANGE(""1F5N2lheBqU_ssv2fEg7XSiyl0_Jtf24RQubw3IWp7fc"",""'LC-2 BOM'!C2:AF1000""),AB$1,FALSE)"),"#N/A")</f>
        <v>#N/A</v>
      </c>
      <c r="AT466" s="40" t="str">
        <f ca="1">IFERROR(__xludf.DUMMYFUNCTION("VLOOKUP($D155,IMPORTRANGE(""1F5N2lheBqU_ssv2fEg7XSiyl0_Jtf24RQubw3IWp7fc"",""'LC-2 BOM'!C2:AF1000""),AB$1,FALSE)"),"#N/A")</f>
        <v>#N/A</v>
      </c>
      <c r="AU466" s="40" t="str">
        <f ca="1">IFERROR(__xludf.DUMMYFUNCTION("VLOOKUP($D155,IMPORTRANGE(""1F5N2lheBqU_ssv2fEg7XSiyl0_Jtf24RQubw3IWp7fc"",""'LC-2 BOM'!C2:AF1000""),AB$1,FALSE)"),"#N/A")</f>
        <v>#N/A</v>
      </c>
      <c r="AV466" s="40" t="str">
        <f ca="1">IFERROR(__xludf.DUMMYFUNCTION("VLOOKUP($D155,IMPORTRANGE(""1F5N2lheBqU_ssv2fEg7XSiyl0_Jtf24RQubw3IWp7fc"",""'LC-2 BOM'!C2:AF1000""),AB$1,FALSE)"),"#N/A")</f>
        <v>#N/A</v>
      </c>
      <c r="AW466" s="40" t="str">
        <f ca="1">IFERROR(__xludf.DUMMYFUNCTION("VLOOKUP($D155,IMPORTRANGE(""1F5N2lheBqU_ssv2fEg7XSiyl0_Jtf24RQubw3IWp7fc"",""'LC-2 BOM'!C2:AF1000""),AB$1,FALSE)"),"#N/A")</f>
        <v>#N/A</v>
      </c>
      <c r="AX466" s="40" t="str">
        <f ca="1">IFERROR(__xludf.DUMMYFUNCTION("VLOOKUP($D155,IMPORTRANGE(""1F5N2lheBqU_ssv2fEg7XSiyl0_Jtf24RQubw3IWp7fc"",""'LC-2 BOM'!C2:AF1000""),AB$1,FALSE)"),"#N/A")</f>
        <v>#N/A</v>
      </c>
      <c r="AY466" s="40" t="str">
        <f ca="1">IFERROR(__xludf.DUMMYFUNCTION("VLOOKUP($D155,IMPORTRANGE(""1F5N2lheBqU_ssv2fEg7XSiyl0_Jtf24RQubw3IWp7fc"",""'LC-2 BOM'!C2:AF1000""),AB$1,FALSE)"),"#N/A")</f>
        <v>#N/A</v>
      </c>
      <c r="AZ466" s="40" t="str">
        <f ca="1">IFERROR(__xludf.DUMMYFUNCTION("VLOOKUP($D155,IMPORTRANGE(""1F5N2lheBqU_ssv2fEg7XSiyl0_Jtf24RQubw3IWp7fc"",""'LC-2 BOM'!C2:AF1000""),AB$1,FALSE)"),"#N/A")</f>
        <v>#N/A</v>
      </c>
      <c r="BA466" s="40" t="str">
        <f ca="1">IFERROR(__xludf.DUMMYFUNCTION("VLOOKUP($D155,IMPORTRANGE(""1F5N2lheBqU_ssv2fEg7XSiyl0_Jtf24RQubw3IWp7fc"",""'LC-2 BOM'!C2:AF1000""),AB$1,FALSE)"),"#N/A")</f>
        <v>#N/A</v>
      </c>
    </row>
    <row r="467" spans="1:53" ht="14.25">
      <c r="A467" s="110" t="str">
        <f>CONCATENATE(VLOOKUP(E467,Systems,2,FALSE),"-",VLOOKUP(F467,Subsystems,2,FALSE),"-",VLOOKUP(G467,Components,2,FALSE),"-",VLOOKUP(R467,Metrics,2,FALSE),"-",B467)</f>
        <v>MEC-HDL-PXS-PxC-676</v>
      </c>
      <c r="B467" s="99">
        <v>676</v>
      </c>
      <c r="C467" s="301" t="s">
        <v>1089</v>
      </c>
      <c r="D467" s="155" t="s">
        <v>1090</v>
      </c>
      <c r="E467" s="99" t="s">
        <v>1047</v>
      </c>
      <c r="F467" s="99" t="s">
        <v>872</v>
      </c>
      <c r="G467" s="99" t="s">
        <v>452</v>
      </c>
      <c r="H467" s="99" t="s">
        <v>89</v>
      </c>
      <c r="I467" s="100" t="str">
        <f>VLOOKUP(L467,InterfaceCards,2,FALSE)</f>
        <v>C1</v>
      </c>
      <c r="J467" s="39" t="str">
        <f>VLOOKUP(I467,'REF - Interface Cards'!$F$2:$G$11,2,FALSE)</f>
        <v>CB1</v>
      </c>
      <c r="K467" s="267">
        <f>VLOOKUP(L467,InterfaceCards,3,FALSE)</f>
        <v>7</v>
      </c>
      <c r="L467" s="99" t="s">
        <v>1085</v>
      </c>
      <c r="M467" s="99">
        <v>7</v>
      </c>
      <c r="N467" s="99" t="s">
        <v>1050</v>
      </c>
      <c r="O467" s="205"/>
      <c r="P467" s="99" t="s">
        <v>335</v>
      </c>
      <c r="Q467" s="99" t="s">
        <v>338</v>
      </c>
      <c r="R467" s="119" t="s">
        <v>99</v>
      </c>
      <c r="S467" s="99" t="s">
        <v>96</v>
      </c>
      <c r="T467" s="100"/>
      <c r="U467" s="205"/>
      <c r="V467" s="205" t="b">
        <v>0</v>
      </c>
      <c r="W467" s="115" t="str">
        <f>CONCATENATE(L467,":",N467)</f>
        <v>DIO4:DI06</v>
      </c>
      <c r="X467" s="40" t="str">
        <f ca="1">IFERROR(__xludf.DUMMYFUNCTION("VLOOKUP($D119,IMPORTRANGE(""1F5N2lheBqU_ssv2fEg7XSiyl0_Jtf24RQubw3IWp7fc"",""'LC-2 BOM'!C2:AF1000""),X$1,FALSE)"),"05C360")</f>
        <v>05C360</v>
      </c>
      <c r="Y467" s="183" t="str">
        <f ca="1">IFERROR(__xludf.DUMMYFUNCTION("VLOOKUP($D156,IMPORTRANGE(""1zGeY54V42y3h6ga3LEauokEcjIAfHuNXKCYKLfLWtMI"",""'LC-2 BOM'!C2:AF900""),Y$1,FALSE)"),"#N/A")</f>
        <v>#N/A</v>
      </c>
      <c r="Z467" s="183" t="str">
        <f ca="1">IFERROR(__xludf.DUMMYFUNCTION("VLOOKUP($D156,IMPORTRANGE(""1zGeY54V42y3h6ga3LEauokEcjIAfHuNXKCYKLfLWtMI"",""'LC-2 BOM'!C2:AF900""),Y$1,FALSE)"),"#N/A")</f>
        <v>#N/A</v>
      </c>
      <c r="AA467" s="183" t="str">
        <f ca="1">IFERROR(__xludf.DUMMYFUNCTION("VLOOKUP($D156,IMPORTRANGE(""1zGeY54V42y3h6ga3LEauokEcjIAfHuNXKCYKLfLWtMI"",""'LC-2 BOM'!C2:AF900""),Y$1,FALSE)"),"#N/A")</f>
        <v>#N/A</v>
      </c>
      <c r="AB467" s="40" t="str">
        <f ca="1">IFERROR(__xludf.DUMMYFUNCTION("VLOOKUP($D156,IMPORTRANGE(""1F5N2lheBqU_ssv2fEg7XSiyl0_Jtf24RQubw3IWp7fc"",""'LC-2 BOM'!C2:AF1000""),AB$1,FALSE)"),"#N/A")</f>
        <v>#N/A</v>
      </c>
      <c r="AC467" s="40" t="str">
        <f ca="1">IFERROR(__xludf.DUMMYFUNCTION("VLOOKUP($D156,IMPORTRANGE(""1F5N2lheBqU_ssv2fEg7XSiyl0_Jtf24RQubw3IWp7fc"",""'LC-2 BOM'!C2:AF1000""),AB$1,FALSE)"),"#N/A")</f>
        <v>#N/A</v>
      </c>
      <c r="AD467" s="40" t="str">
        <f ca="1">IFERROR(__xludf.DUMMYFUNCTION("VLOOKUP($D156,IMPORTRANGE(""1F5N2lheBqU_ssv2fEg7XSiyl0_Jtf24RQubw3IWp7fc"",""'LC-2 BOM'!C2:AF1000""),AB$1,FALSE)"),"#N/A")</f>
        <v>#N/A</v>
      </c>
      <c r="AE467" s="40" t="str">
        <f ca="1">IFERROR(__xludf.DUMMYFUNCTION("VLOOKUP($D156,IMPORTRANGE(""1F5N2lheBqU_ssv2fEg7XSiyl0_Jtf24RQubw3IWp7fc"",""'LC-2 BOM'!C2:AF1000""),AB$1,FALSE)"),"#N/A")</f>
        <v>#N/A</v>
      </c>
      <c r="AF467" s="40" t="str">
        <f ca="1">IFERROR(__xludf.DUMMYFUNCTION("VLOOKUP($D156,IMPORTRANGE(""1F5N2lheBqU_ssv2fEg7XSiyl0_Jtf24RQubw3IWp7fc"",""'LC-2 BOM'!C2:AF1000""),AB$1,FALSE)"),"#N/A")</f>
        <v>#N/A</v>
      </c>
      <c r="AG467" s="40" t="str">
        <f ca="1">IFERROR(__xludf.DUMMYFUNCTION("VLOOKUP($D156,IMPORTRANGE(""1F5N2lheBqU_ssv2fEg7XSiyl0_Jtf24RQubw3IWp7fc"",""'LC-2 BOM'!C2:AF1000""),AB$1,FALSE)"),"#N/A")</f>
        <v>#N/A</v>
      </c>
      <c r="AH467" s="40" t="str">
        <f ca="1">IFERROR(__xludf.DUMMYFUNCTION("VLOOKUP($D156,IMPORTRANGE(""1F5N2lheBqU_ssv2fEg7XSiyl0_Jtf24RQubw3IWp7fc"",""'LC-2 BOM'!C2:AF1000""),AB$1,FALSE)"),"#N/A")</f>
        <v>#N/A</v>
      </c>
      <c r="AI467" s="40" t="str">
        <f ca="1">IFERROR(__xludf.DUMMYFUNCTION("VLOOKUP($D156,IMPORTRANGE(""1F5N2lheBqU_ssv2fEg7XSiyl0_Jtf24RQubw3IWp7fc"",""'LC-2 BOM'!C2:AF1000""),AB$1,FALSE)"),"#N/A")</f>
        <v>#N/A</v>
      </c>
      <c r="AJ467" s="40" t="str">
        <f ca="1">IFERROR(__xludf.DUMMYFUNCTION("VLOOKUP($D156,IMPORTRANGE(""1F5N2lheBqU_ssv2fEg7XSiyl0_Jtf24RQubw3IWp7fc"",""'LC-2 BOM'!C2:AF1000""),AB$1,FALSE)"),"#N/A")</f>
        <v>#N/A</v>
      </c>
      <c r="AK467" s="40" t="str">
        <f ca="1">IFERROR(__xludf.DUMMYFUNCTION("VLOOKUP($D156,IMPORTRANGE(""1F5N2lheBqU_ssv2fEg7XSiyl0_Jtf24RQubw3IWp7fc"",""'LC-2 BOM'!C2:AF1000""),AB$1,FALSE)"),"#N/A")</f>
        <v>#N/A</v>
      </c>
      <c r="AL467" s="40" t="str">
        <f ca="1">IFERROR(__xludf.DUMMYFUNCTION("VLOOKUP($D156,IMPORTRANGE(""1F5N2lheBqU_ssv2fEg7XSiyl0_Jtf24RQubw3IWp7fc"",""'LC-2 BOM'!C2:AF1000""),AB$1,FALSE)"),"#N/A")</f>
        <v>#N/A</v>
      </c>
      <c r="AM467" s="40" t="str">
        <f ca="1">IFERROR(__xludf.DUMMYFUNCTION("VLOOKUP($D156,IMPORTRANGE(""1F5N2lheBqU_ssv2fEg7XSiyl0_Jtf24RQubw3IWp7fc"",""'LC-2 BOM'!C2:AF1000""),AB$1,FALSE)"),"#N/A")</f>
        <v>#N/A</v>
      </c>
      <c r="AN467" s="40" t="str">
        <f ca="1">IFERROR(__xludf.DUMMYFUNCTION("VLOOKUP($D156,IMPORTRANGE(""1F5N2lheBqU_ssv2fEg7XSiyl0_Jtf24RQubw3IWp7fc"",""'LC-2 BOM'!C2:AF1000""),AB$1,FALSE)"),"#N/A")</f>
        <v>#N/A</v>
      </c>
      <c r="AO467" s="40" t="str">
        <f ca="1">IFERROR(__xludf.DUMMYFUNCTION("VLOOKUP($D156,IMPORTRANGE(""1F5N2lheBqU_ssv2fEg7XSiyl0_Jtf24RQubw3IWp7fc"",""'LC-2 BOM'!C2:AF1000""),AB$1,FALSE)"),"#N/A")</f>
        <v>#N/A</v>
      </c>
      <c r="AP467" s="40" t="str">
        <f ca="1">IFERROR(__xludf.DUMMYFUNCTION("VLOOKUP($D156,IMPORTRANGE(""1F5N2lheBqU_ssv2fEg7XSiyl0_Jtf24RQubw3IWp7fc"",""'LC-2 BOM'!C2:AF1000""),AB$1,FALSE)"),"#N/A")</f>
        <v>#N/A</v>
      </c>
      <c r="AQ467" s="40" t="str">
        <f ca="1">IFERROR(__xludf.DUMMYFUNCTION("VLOOKUP($D156,IMPORTRANGE(""1F5N2lheBqU_ssv2fEg7XSiyl0_Jtf24RQubw3IWp7fc"",""'LC-2 BOM'!C2:AF1000""),AB$1,FALSE)"),"#N/A")</f>
        <v>#N/A</v>
      </c>
      <c r="AR467" s="40" t="str">
        <f ca="1">IFERROR(__xludf.DUMMYFUNCTION("VLOOKUP($D156,IMPORTRANGE(""1F5N2lheBqU_ssv2fEg7XSiyl0_Jtf24RQubw3IWp7fc"",""'LC-2 BOM'!C2:AF1000""),AB$1,FALSE)"),"#N/A")</f>
        <v>#N/A</v>
      </c>
      <c r="AS467" s="40" t="str">
        <f ca="1">IFERROR(__xludf.DUMMYFUNCTION("VLOOKUP($D156,IMPORTRANGE(""1F5N2lheBqU_ssv2fEg7XSiyl0_Jtf24RQubw3IWp7fc"",""'LC-2 BOM'!C2:AF1000""),AB$1,FALSE)"),"#N/A")</f>
        <v>#N/A</v>
      </c>
      <c r="AT467" s="40" t="str">
        <f ca="1">IFERROR(__xludf.DUMMYFUNCTION("VLOOKUP($D156,IMPORTRANGE(""1F5N2lheBqU_ssv2fEg7XSiyl0_Jtf24RQubw3IWp7fc"",""'LC-2 BOM'!C2:AF1000""),AB$1,FALSE)"),"#N/A")</f>
        <v>#N/A</v>
      </c>
      <c r="AU467" s="40" t="str">
        <f ca="1">IFERROR(__xludf.DUMMYFUNCTION("VLOOKUP($D156,IMPORTRANGE(""1F5N2lheBqU_ssv2fEg7XSiyl0_Jtf24RQubw3IWp7fc"",""'LC-2 BOM'!C2:AF1000""),AB$1,FALSE)"),"#N/A")</f>
        <v>#N/A</v>
      </c>
      <c r="AV467" s="40" t="str">
        <f ca="1">IFERROR(__xludf.DUMMYFUNCTION("VLOOKUP($D156,IMPORTRANGE(""1F5N2lheBqU_ssv2fEg7XSiyl0_Jtf24RQubw3IWp7fc"",""'LC-2 BOM'!C2:AF1000""),AB$1,FALSE)"),"#N/A")</f>
        <v>#N/A</v>
      </c>
      <c r="AW467" s="40" t="str">
        <f ca="1">IFERROR(__xludf.DUMMYFUNCTION("VLOOKUP($D156,IMPORTRANGE(""1F5N2lheBqU_ssv2fEg7XSiyl0_Jtf24RQubw3IWp7fc"",""'LC-2 BOM'!C2:AF1000""),AB$1,FALSE)"),"#N/A")</f>
        <v>#N/A</v>
      </c>
      <c r="AX467" s="40" t="str">
        <f ca="1">IFERROR(__xludf.DUMMYFUNCTION("VLOOKUP($D156,IMPORTRANGE(""1F5N2lheBqU_ssv2fEg7XSiyl0_Jtf24RQubw3IWp7fc"",""'LC-2 BOM'!C2:AF1000""),AB$1,FALSE)"),"#N/A")</f>
        <v>#N/A</v>
      </c>
      <c r="AY467" s="40" t="str">
        <f ca="1">IFERROR(__xludf.DUMMYFUNCTION("VLOOKUP($D156,IMPORTRANGE(""1F5N2lheBqU_ssv2fEg7XSiyl0_Jtf24RQubw3IWp7fc"",""'LC-2 BOM'!C2:AF1000""),AB$1,FALSE)"),"#N/A")</f>
        <v>#N/A</v>
      </c>
      <c r="AZ467" s="40" t="str">
        <f ca="1">IFERROR(__xludf.DUMMYFUNCTION("VLOOKUP($D156,IMPORTRANGE(""1F5N2lheBqU_ssv2fEg7XSiyl0_Jtf24RQubw3IWp7fc"",""'LC-2 BOM'!C2:AF1000""),AB$1,FALSE)"),"#N/A")</f>
        <v>#N/A</v>
      </c>
      <c r="BA467" s="40" t="str">
        <f ca="1">IFERROR(__xludf.DUMMYFUNCTION("VLOOKUP($D156,IMPORTRANGE(""1F5N2lheBqU_ssv2fEg7XSiyl0_Jtf24RQubw3IWp7fc"",""'LC-2 BOM'!C2:AF1000""),AB$1,FALSE)"),"#N/A")</f>
        <v>#N/A</v>
      </c>
    </row>
    <row r="468" spans="1:53" ht="14.25">
      <c r="A468" s="110" t="str">
        <f>CONCATENATE(VLOOKUP(E468,Systems,2,FALSE),"-",VLOOKUP(F468,Subsystems,2,FALSE),"-",VLOOKUP(G468,Components,2,FALSE),"-",VLOOKUP(R468,Metrics,2,FALSE),"-",B468)</f>
        <v>MEC-HDL-PXS-PxC-677</v>
      </c>
      <c r="B468" s="99">
        <v>677</v>
      </c>
      <c r="C468" s="97" t="s">
        <v>1091</v>
      </c>
      <c r="D468" s="155" t="s">
        <v>1092</v>
      </c>
      <c r="E468" s="99" t="s">
        <v>1047</v>
      </c>
      <c r="F468" s="99" t="s">
        <v>872</v>
      </c>
      <c r="G468" s="99" t="s">
        <v>452</v>
      </c>
      <c r="H468" s="99" t="s">
        <v>89</v>
      </c>
      <c r="I468" s="100" t="str">
        <f>VLOOKUP(L468,InterfaceCards,2,FALSE)</f>
        <v>C1</v>
      </c>
      <c r="J468" s="39" t="str">
        <f>VLOOKUP(I468,'REF - Interface Cards'!$F$2:$G$11,2,FALSE)</f>
        <v>CB1</v>
      </c>
      <c r="K468" s="267">
        <f>VLOOKUP(L468,InterfaceCards,3,FALSE)</f>
        <v>7</v>
      </c>
      <c r="L468" s="99" t="s">
        <v>1085</v>
      </c>
      <c r="M468" s="99">
        <v>8</v>
      </c>
      <c r="N468" s="99" t="s">
        <v>1054</v>
      </c>
      <c r="O468" s="205"/>
      <c r="P468" s="99" t="s">
        <v>1086</v>
      </c>
      <c r="Q468" s="99" t="s">
        <v>338</v>
      </c>
      <c r="R468" s="119" t="s">
        <v>99</v>
      </c>
      <c r="S468" s="99" t="s">
        <v>96</v>
      </c>
      <c r="T468" s="100"/>
      <c r="U468" s="205"/>
      <c r="V468" s="205" t="b">
        <v>0</v>
      </c>
      <c r="W468" s="115" t="str">
        <f>CONCATENATE(L468,":",N468)</f>
        <v>DIO4:DI07</v>
      </c>
      <c r="X468" s="40" t="str">
        <f ca="1">IFERROR(__xludf.DUMMYFUNCTION("VLOOKUP($D119,IMPORTRANGE(""1F5N2lheBqU_ssv2fEg7XSiyl0_Jtf24RQubw3IWp7fc"",""'LC-2 BOM'!C2:AF1000""),X$1,FALSE)"),"05C360")</f>
        <v>05C360</v>
      </c>
      <c r="Y468" s="183" t="str">
        <f ca="1">IFERROR(__xludf.DUMMYFUNCTION("VLOOKUP($D157,IMPORTRANGE(""1zGeY54V42y3h6ga3LEauokEcjIAfHuNXKCYKLfLWtMI"",""'LC-2 BOM'!C2:AF900""),Y$1,FALSE)"),"#N/A")</f>
        <v>#N/A</v>
      </c>
      <c r="Z468" s="183" t="str">
        <f ca="1">IFERROR(__xludf.DUMMYFUNCTION("VLOOKUP($D157,IMPORTRANGE(""1zGeY54V42y3h6ga3LEauokEcjIAfHuNXKCYKLfLWtMI"",""'LC-2 BOM'!C2:AF900""),Y$1,FALSE)"),"#N/A")</f>
        <v>#N/A</v>
      </c>
      <c r="AA468" s="183" t="str">
        <f ca="1">IFERROR(__xludf.DUMMYFUNCTION("VLOOKUP($D157,IMPORTRANGE(""1zGeY54V42y3h6ga3LEauokEcjIAfHuNXKCYKLfLWtMI"",""'LC-2 BOM'!C2:AF900""),Y$1,FALSE)"),"#N/A")</f>
        <v>#N/A</v>
      </c>
      <c r="AB468" s="40" t="str">
        <f ca="1">IFERROR(__xludf.DUMMYFUNCTION("VLOOKUP($D157,IMPORTRANGE(""1F5N2lheBqU_ssv2fEg7XSiyl0_Jtf24RQubw3IWp7fc"",""'LC-2 BOM'!C2:AF1000""),AB$1,FALSE)"),"#N/A")</f>
        <v>#N/A</v>
      </c>
      <c r="AC468" s="40" t="str">
        <f ca="1">IFERROR(__xludf.DUMMYFUNCTION("VLOOKUP($D157,IMPORTRANGE(""1F5N2lheBqU_ssv2fEg7XSiyl0_Jtf24RQubw3IWp7fc"",""'LC-2 BOM'!C2:AF1000""),AB$1,FALSE)"),"#N/A")</f>
        <v>#N/A</v>
      </c>
      <c r="AD468" s="40" t="str">
        <f ca="1">IFERROR(__xludf.DUMMYFUNCTION("VLOOKUP($D157,IMPORTRANGE(""1F5N2lheBqU_ssv2fEg7XSiyl0_Jtf24RQubw3IWp7fc"",""'LC-2 BOM'!C2:AF1000""),AB$1,FALSE)"),"#N/A")</f>
        <v>#N/A</v>
      </c>
      <c r="AE468" s="40" t="str">
        <f ca="1">IFERROR(__xludf.DUMMYFUNCTION("VLOOKUP($D157,IMPORTRANGE(""1F5N2lheBqU_ssv2fEg7XSiyl0_Jtf24RQubw3IWp7fc"",""'LC-2 BOM'!C2:AF1000""),AB$1,FALSE)"),"#N/A")</f>
        <v>#N/A</v>
      </c>
      <c r="AF468" s="40" t="str">
        <f ca="1">IFERROR(__xludf.DUMMYFUNCTION("VLOOKUP($D157,IMPORTRANGE(""1F5N2lheBqU_ssv2fEg7XSiyl0_Jtf24RQubw3IWp7fc"",""'LC-2 BOM'!C2:AF1000""),AB$1,FALSE)"),"#N/A")</f>
        <v>#N/A</v>
      </c>
      <c r="AG468" s="40" t="str">
        <f ca="1">IFERROR(__xludf.DUMMYFUNCTION("VLOOKUP($D157,IMPORTRANGE(""1F5N2lheBqU_ssv2fEg7XSiyl0_Jtf24RQubw3IWp7fc"",""'LC-2 BOM'!C2:AF1000""),AB$1,FALSE)"),"#N/A")</f>
        <v>#N/A</v>
      </c>
      <c r="AH468" s="40" t="str">
        <f ca="1">IFERROR(__xludf.DUMMYFUNCTION("VLOOKUP($D157,IMPORTRANGE(""1F5N2lheBqU_ssv2fEg7XSiyl0_Jtf24RQubw3IWp7fc"",""'LC-2 BOM'!C2:AF1000""),AB$1,FALSE)"),"#N/A")</f>
        <v>#N/A</v>
      </c>
      <c r="AI468" s="40" t="str">
        <f ca="1">IFERROR(__xludf.DUMMYFUNCTION("VLOOKUP($D157,IMPORTRANGE(""1F5N2lheBqU_ssv2fEg7XSiyl0_Jtf24RQubw3IWp7fc"",""'LC-2 BOM'!C2:AF1000""),AB$1,FALSE)"),"#N/A")</f>
        <v>#N/A</v>
      </c>
      <c r="AJ468" s="40" t="str">
        <f ca="1">IFERROR(__xludf.DUMMYFUNCTION("VLOOKUP($D157,IMPORTRANGE(""1F5N2lheBqU_ssv2fEg7XSiyl0_Jtf24RQubw3IWp7fc"",""'LC-2 BOM'!C2:AF1000""),AB$1,FALSE)"),"#N/A")</f>
        <v>#N/A</v>
      </c>
      <c r="AK468" s="40" t="str">
        <f ca="1">IFERROR(__xludf.DUMMYFUNCTION("VLOOKUP($D157,IMPORTRANGE(""1F5N2lheBqU_ssv2fEg7XSiyl0_Jtf24RQubw3IWp7fc"",""'LC-2 BOM'!C2:AF1000""),AB$1,FALSE)"),"#N/A")</f>
        <v>#N/A</v>
      </c>
      <c r="AL468" s="40" t="str">
        <f ca="1">IFERROR(__xludf.DUMMYFUNCTION("VLOOKUP($D157,IMPORTRANGE(""1F5N2lheBqU_ssv2fEg7XSiyl0_Jtf24RQubw3IWp7fc"",""'LC-2 BOM'!C2:AF1000""),AB$1,FALSE)"),"#N/A")</f>
        <v>#N/A</v>
      </c>
      <c r="AM468" s="40" t="str">
        <f ca="1">IFERROR(__xludf.DUMMYFUNCTION("VLOOKUP($D157,IMPORTRANGE(""1F5N2lheBqU_ssv2fEg7XSiyl0_Jtf24RQubw3IWp7fc"",""'LC-2 BOM'!C2:AF1000""),AB$1,FALSE)"),"#N/A")</f>
        <v>#N/A</v>
      </c>
      <c r="AN468" s="40" t="str">
        <f ca="1">IFERROR(__xludf.DUMMYFUNCTION("VLOOKUP($D157,IMPORTRANGE(""1F5N2lheBqU_ssv2fEg7XSiyl0_Jtf24RQubw3IWp7fc"",""'LC-2 BOM'!C2:AF1000""),AB$1,FALSE)"),"#N/A")</f>
        <v>#N/A</v>
      </c>
      <c r="AO468" s="40" t="str">
        <f ca="1">IFERROR(__xludf.DUMMYFUNCTION("VLOOKUP($D157,IMPORTRANGE(""1F5N2lheBqU_ssv2fEg7XSiyl0_Jtf24RQubw3IWp7fc"",""'LC-2 BOM'!C2:AF1000""),AB$1,FALSE)"),"#N/A")</f>
        <v>#N/A</v>
      </c>
      <c r="AP468" s="40" t="str">
        <f ca="1">IFERROR(__xludf.DUMMYFUNCTION("VLOOKUP($D157,IMPORTRANGE(""1F5N2lheBqU_ssv2fEg7XSiyl0_Jtf24RQubw3IWp7fc"",""'LC-2 BOM'!C2:AF1000""),AB$1,FALSE)"),"#N/A")</f>
        <v>#N/A</v>
      </c>
      <c r="AQ468" s="40" t="str">
        <f ca="1">IFERROR(__xludf.DUMMYFUNCTION("VLOOKUP($D157,IMPORTRANGE(""1F5N2lheBqU_ssv2fEg7XSiyl0_Jtf24RQubw3IWp7fc"",""'LC-2 BOM'!C2:AF1000""),AB$1,FALSE)"),"#N/A")</f>
        <v>#N/A</v>
      </c>
      <c r="AR468" s="40" t="str">
        <f ca="1">IFERROR(__xludf.DUMMYFUNCTION("VLOOKUP($D157,IMPORTRANGE(""1F5N2lheBqU_ssv2fEg7XSiyl0_Jtf24RQubw3IWp7fc"",""'LC-2 BOM'!C2:AF1000""),AB$1,FALSE)"),"#N/A")</f>
        <v>#N/A</v>
      </c>
      <c r="AS468" s="40" t="str">
        <f ca="1">IFERROR(__xludf.DUMMYFUNCTION("VLOOKUP($D157,IMPORTRANGE(""1F5N2lheBqU_ssv2fEg7XSiyl0_Jtf24RQubw3IWp7fc"",""'LC-2 BOM'!C2:AF1000""),AB$1,FALSE)"),"#N/A")</f>
        <v>#N/A</v>
      </c>
      <c r="AT468" s="40" t="str">
        <f ca="1">IFERROR(__xludf.DUMMYFUNCTION("VLOOKUP($D157,IMPORTRANGE(""1F5N2lheBqU_ssv2fEg7XSiyl0_Jtf24RQubw3IWp7fc"",""'LC-2 BOM'!C2:AF1000""),AB$1,FALSE)"),"#N/A")</f>
        <v>#N/A</v>
      </c>
      <c r="AU468" s="40" t="str">
        <f ca="1">IFERROR(__xludf.DUMMYFUNCTION("VLOOKUP($D157,IMPORTRANGE(""1F5N2lheBqU_ssv2fEg7XSiyl0_Jtf24RQubw3IWp7fc"",""'LC-2 BOM'!C2:AF1000""),AB$1,FALSE)"),"#N/A")</f>
        <v>#N/A</v>
      </c>
      <c r="AV468" s="40" t="str">
        <f ca="1">IFERROR(__xludf.DUMMYFUNCTION("VLOOKUP($D157,IMPORTRANGE(""1F5N2lheBqU_ssv2fEg7XSiyl0_Jtf24RQubw3IWp7fc"",""'LC-2 BOM'!C2:AF1000""),AB$1,FALSE)"),"#N/A")</f>
        <v>#N/A</v>
      </c>
      <c r="AW468" s="40" t="str">
        <f ca="1">IFERROR(__xludf.DUMMYFUNCTION("VLOOKUP($D157,IMPORTRANGE(""1F5N2lheBqU_ssv2fEg7XSiyl0_Jtf24RQubw3IWp7fc"",""'LC-2 BOM'!C2:AF1000""),AB$1,FALSE)"),"#N/A")</f>
        <v>#N/A</v>
      </c>
      <c r="AX468" s="40" t="str">
        <f ca="1">IFERROR(__xludf.DUMMYFUNCTION("VLOOKUP($D157,IMPORTRANGE(""1F5N2lheBqU_ssv2fEg7XSiyl0_Jtf24RQubw3IWp7fc"",""'LC-2 BOM'!C2:AF1000""),AB$1,FALSE)"),"#N/A")</f>
        <v>#N/A</v>
      </c>
      <c r="AY468" s="40" t="str">
        <f ca="1">IFERROR(__xludf.DUMMYFUNCTION("VLOOKUP($D157,IMPORTRANGE(""1F5N2lheBqU_ssv2fEg7XSiyl0_Jtf24RQubw3IWp7fc"",""'LC-2 BOM'!C2:AF1000""),AB$1,FALSE)"),"#N/A")</f>
        <v>#N/A</v>
      </c>
      <c r="AZ468" s="40" t="str">
        <f ca="1">IFERROR(__xludf.DUMMYFUNCTION("VLOOKUP($D157,IMPORTRANGE(""1F5N2lheBqU_ssv2fEg7XSiyl0_Jtf24RQubw3IWp7fc"",""'LC-2 BOM'!C2:AF1000""),AB$1,FALSE)"),"#N/A")</f>
        <v>#N/A</v>
      </c>
      <c r="BA468" s="40" t="str">
        <f ca="1">IFERROR(__xludf.DUMMYFUNCTION("VLOOKUP($D157,IMPORTRANGE(""1F5N2lheBqU_ssv2fEg7XSiyl0_Jtf24RQubw3IWp7fc"",""'LC-2 BOM'!C2:AF1000""),AB$1,FALSE)"),"#N/A")</f>
        <v>#N/A</v>
      </c>
    </row>
    <row r="469" spans="1:53" ht="14.25">
      <c r="A469" s="110" t="str">
        <f>CONCATENATE(VLOOKUP(E469,Systems,2,FALSE),"-",VLOOKUP(F469,Subsystems,2,FALSE),"-",VLOOKUP(G469,Components,2,FALSE),"-",VLOOKUP(R469,Metrics,2,FALSE),"-",B469)</f>
        <v>MEC-HD-PXS-PxE-662</v>
      </c>
      <c r="B469" s="99">
        <v>662</v>
      </c>
      <c r="C469" s="97" t="s">
        <v>1093</v>
      </c>
      <c r="D469" s="155" t="s">
        <v>1094</v>
      </c>
      <c r="E469" s="99" t="s">
        <v>1047</v>
      </c>
      <c r="F469" s="99" t="s">
        <v>898</v>
      </c>
      <c r="G469" s="99" t="s">
        <v>452</v>
      </c>
      <c r="H469" s="99" t="s">
        <v>89</v>
      </c>
      <c r="I469" s="100" t="str">
        <f>VLOOKUP(L469,InterfaceCards,2,FALSE)</f>
        <v>C1</v>
      </c>
      <c r="J469" s="39" t="str">
        <f>VLOOKUP(I469,'REF - Interface Cards'!$F$2:$G$11,2,FALSE)</f>
        <v>CB1</v>
      </c>
      <c r="K469" s="267">
        <f>VLOOKUP(L469,InterfaceCards,3,FALSE)</f>
        <v>6</v>
      </c>
      <c r="L469" s="99" t="s">
        <v>1049</v>
      </c>
      <c r="M469" s="99">
        <v>20</v>
      </c>
      <c r="N469" s="99" t="s">
        <v>241</v>
      </c>
      <c r="O469" s="205"/>
      <c r="P469" s="99" t="s">
        <v>1086</v>
      </c>
      <c r="Q469" s="99" t="s">
        <v>338</v>
      </c>
      <c r="R469" s="119" t="s">
        <v>904</v>
      </c>
      <c r="S469" s="99" t="s">
        <v>96</v>
      </c>
      <c r="T469" s="100"/>
      <c r="U469" s="205"/>
      <c r="V469" s="205" t="b">
        <v>0</v>
      </c>
      <c r="W469" s="115" t="str">
        <f>CONCATENATE(L469,":",N469)</f>
        <v>DIO3:DI08</v>
      </c>
      <c r="X469" s="40" t="str">
        <f ca="1">IFERROR(__xludf.DUMMYFUNCTION("VLOOKUP($D119,IMPORTRANGE(""1F5N2lheBqU_ssv2fEg7XSiyl0_Jtf24RQubw3IWp7fc"",""'LC-2 BOM'!C2:AF1000""),X$1,FALSE)"),"05C360")</f>
        <v>05C360</v>
      </c>
      <c r="Y469" s="183" t="str">
        <f ca="1">IFERROR(__xludf.DUMMYFUNCTION("VLOOKUP($D127,IMPORTRANGE(""1zGeY54V42y3h6ga3LEauokEcjIAfHuNXKCYKLfLWtMI"",""'LC-2 BOM'!C2:AF900""),Y$1,FALSE)"),"#N/A")</f>
        <v>#N/A</v>
      </c>
      <c r="Z469" s="183" t="str">
        <f ca="1">IFERROR(__xludf.DUMMYFUNCTION("VLOOKUP($D127,IMPORTRANGE(""1zGeY54V42y3h6ga3LEauokEcjIAfHuNXKCYKLfLWtMI"",""'LC-2 BOM'!C2:AF900""),Y$1,FALSE)"),"#N/A")</f>
        <v>#N/A</v>
      </c>
      <c r="AA469" s="183" t="str">
        <f ca="1">IFERROR(__xludf.DUMMYFUNCTION("VLOOKUP($D127,IMPORTRANGE(""1zGeY54V42y3h6ga3LEauokEcjIAfHuNXKCYKLfLWtMI"",""'LC-2 BOM'!C2:AF900""),Y$1,FALSE)"),"#N/A")</f>
        <v>#N/A</v>
      </c>
      <c r="AB469" s="40" t="str">
        <f ca="1">IFERROR(__xludf.DUMMYFUNCTION("VLOOKUP($D127,IMPORTRANGE(""1F5N2lheBqU_ssv2fEg7XSiyl0_Jtf24RQubw3IWp7fc"",""'LC-2 BOM'!C2:AF1000""),AB$1,FALSE)"),"#N/A")</f>
        <v>#N/A</v>
      </c>
      <c r="AC469" s="40" t="str">
        <f ca="1">IFERROR(__xludf.DUMMYFUNCTION("VLOOKUP($D127,IMPORTRANGE(""1F5N2lheBqU_ssv2fEg7XSiyl0_Jtf24RQubw3IWp7fc"",""'LC-2 BOM'!C2:AF1000""),AB$1,FALSE)"),"#N/A")</f>
        <v>#N/A</v>
      </c>
      <c r="AD469" s="40" t="str">
        <f ca="1">IFERROR(__xludf.DUMMYFUNCTION("VLOOKUP($D127,IMPORTRANGE(""1F5N2lheBqU_ssv2fEg7XSiyl0_Jtf24RQubw3IWp7fc"",""'LC-2 BOM'!C2:AF1000""),AB$1,FALSE)"),"#N/A")</f>
        <v>#N/A</v>
      </c>
      <c r="AE469" s="40" t="str">
        <f ca="1">IFERROR(__xludf.DUMMYFUNCTION("VLOOKUP($D127,IMPORTRANGE(""1F5N2lheBqU_ssv2fEg7XSiyl0_Jtf24RQubw3IWp7fc"",""'LC-2 BOM'!C2:AF1000""),AB$1,FALSE)"),"#N/A")</f>
        <v>#N/A</v>
      </c>
      <c r="AF469" s="40" t="str">
        <f ca="1">IFERROR(__xludf.DUMMYFUNCTION("VLOOKUP($D127,IMPORTRANGE(""1F5N2lheBqU_ssv2fEg7XSiyl0_Jtf24RQubw3IWp7fc"",""'LC-2 BOM'!C2:AF1000""),AB$1,FALSE)"),"#N/A")</f>
        <v>#N/A</v>
      </c>
      <c r="AG469" s="40" t="str">
        <f ca="1">IFERROR(__xludf.DUMMYFUNCTION("VLOOKUP($D127,IMPORTRANGE(""1F5N2lheBqU_ssv2fEg7XSiyl0_Jtf24RQubw3IWp7fc"",""'LC-2 BOM'!C2:AF1000""),AB$1,FALSE)"),"#N/A")</f>
        <v>#N/A</v>
      </c>
      <c r="AH469" s="40" t="str">
        <f ca="1">IFERROR(__xludf.DUMMYFUNCTION("VLOOKUP($D127,IMPORTRANGE(""1F5N2lheBqU_ssv2fEg7XSiyl0_Jtf24RQubw3IWp7fc"",""'LC-2 BOM'!C2:AF1000""),AB$1,FALSE)"),"#N/A")</f>
        <v>#N/A</v>
      </c>
      <c r="AI469" s="40" t="str">
        <f ca="1">IFERROR(__xludf.DUMMYFUNCTION("VLOOKUP($D127,IMPORTRANGE(""1F5N2lheBqU_ssv2fEg7XSiyl0_Jtf24RQubw3IWp7fc"",""'LC-2 BOM'!C2:AF1000""),AB$1,FALSE)"),"#N/A")</f>
        <v>#N/A</v>
      </c>
      <c r="AJ469" s="40" t="str">
        <f ca="1">IFERROR(__xludf.DUMMYFUNCTION("VLOOKUP($D127,IMPORTRANGE(""1F5N2lheBqU_ssv2fEg7XSiyl0_Jtf24RQubw3IWp7fc"",""'LC-2 BOM'!C2:AF1000""),AB$1,FALSE)"),"#N/A")</f>
        <v>#N/A</v>
      </c>
      <c r="AK469" s="40" t="str">
        <f ca="1">IFERROR(__xludf.DUMMYFUNCTION("VLOOKUP($D127,IMPORTRANGE(""1F5N2lheBqU_ssv2fEg7XSiyl0_Jtf24RQubw3IWp7fc"",""'LC-2 BOM'!C2:AF1000""),AB$1,FALSE)"),"#N/A")</f>
        <v>#N/A</v>
      </c>
      <c r="AL469" s="40" t="str">
        <f ca="1">IFERROR(__xludf.DUMMYFUNCTION("VLOOKUP($D127,IMPORTRANGE(""1F5N2lheBqU_ssv2fEg7XSiyl0_Jtf24RQubw3IWp7fc"",""'LC-2 BOM'!C2:AF1000""),AB$1,FALSE)"),"#N/A")</f>
        <v>#N/A</v>
      </c>
      <c r="AM469" s="40" t="str">
        <f ca="1">IFERROR(__xludf.DUMMYFUNCTION("VLOOKUP($D127,IMPORTRANGE(""1F5N2lheBqU_ssv2fEg7XSiyl0_Jtf24RQubw3IWp7fc"",""'LC-2 BOM'!C2:AF1000""),AB$1,FALSE)"),"#N/A")</f>
        <v>#N/A</v>
      </c>
      <c r="AN469" s="40" t="str">
        <f ca="1">IFERROR(__xludf.DUMMYFUNCTION("VLOOKUP($D127,IMPORTRANGE(""1F5N2lheBqU_ssv2fEg7XSiyl0_Jtf24RQubw3IWp7fc"",""'LC-2 BOM'!C2:AF1000""),AB$1,FALSE)"),"#N/A")</f>
        <v>#N/A</v>
      </c>
      <c r="AO469" s="40" t="str">
        <f ca="1">IFERROR(__xludf.DUMMYFUNCTION("VLOOKUP($D127,IMPORTRANGE(""1F5N2lheBqU_ssv2fEg7XSiyl0_Jtf24RQubw3IWp7fc"",""'LC-2 BOM'!C2:AF1000""),AB$1,FALSE)"),"#N/A")</f>
        <v>#N/A</v>
      </c>
      <c r="AP469" s="40" t="str">
        <f ca="1">IFERROR(__xludf.DUMMYFUNCTION("VLOOKUP($D127,IMPORTRANGE(""1F5N2lheBqU_ssv2fEg7XSiyl0_Jtf24RQubw3IWp7fc"",""'LC-2 BOM'!C2:AF1000""),AB$1,FALSE)"),"#N/A")</f>
        <v>#N/A</v>
      </c>
      <c r="AQ469" s="40" t="str">
        <f ca="1">IFERROR(__xludf.DUMMYFUNCTION("VLOOKUP($D127,IMPORTRANGE(""1F5N2lheBqU_ssv2fEg7XSiyl0_Jtf24RQubw3IWp7fc"",""'LC-2 BOM'!C2:AF1000""),AB$1,FALSE)"),"#N/A")</f>
        <v>#N/A</v>
      </c>
      <c r="AR469" s="40" t="str">
        <f ca="1">IFERROR(__xludf.DUMMYFUNCTION("VLOOKUP($D127,IMPORTRANGE(""1F5N2lheBqU_ssv2fEg7XSiyl0_Jtf24RQubw3IWp7fc"",""'LC-2 BOM'!C2:AF1000""),AB$1,FALSE)"),"#N/A")</f>
        <v>#N/A</v>
      </c>
      <c r="AS469" s="40" t="str">
        <f ca="1">IFERROR(__xludf.DUMMYFUNCTION("VLOOKUP($D127,IMPORTRANGE(""1F5N2lheBqU_ssv2fEg7XSiyl0_Jtf24RQubw3IWp7fc"",""'LC-2 BOM'!C2:AF1000""),AB$1,FALSE)"),"#N/A")</f>
        <v>#N/A</v>
      </c>
      <c r="AT469" s="40" t="str">
        <f ca="1">IFERROR(__xludf.DUMMYFUNCTION("VLOOKUP($D127,IMPORTRANGE(""1F5N2lheBqU_ssv2fEg7XSiyl0_Jtf24RQubw3IWp7fc"",""'LC-2 BOM'!C2:AF1000""),AB$1,FALSE)"),"#N/A")</f>
        <v>#N/A</v>
      </c>
      <c r="AU469" s="40" t="str">
        <f ca="1">IFERROR(__xludf.DUMMYFUNCTION("VLOOKUP($D127,IMPORTRANGE(""1F5N2lheBqU_ssv2fEg7XSiyl0_Jtf24RQubw3IWp7fc"",""'LC-2 BOM'!C2:AF1000""),AB$1,FALSE)"),"#N/A")</f>
        <v>#N/A</v>
      </c>
      <c r="AV469" s="40" t="str">
        <f ca="1">IFERROR(__xludf.DUMMYFUNCTION("VLOOKUP($D127,IMPORTRANGE(""1F5N2lheBqU_ssv2fEg7XSiyl0_Jtf24RQubw3IWp7fc"",""'LC-2 BOM'!C2:AF1000""),AB$1,FALSE)"),"#N/A")</f>
        <v>#N/A</v>
      </c>
      <c r="AW469" s="40" t="str">
        <f ca="1">IFERROR(__xludf.DUMMYFUNCTION("VLOOKUP($D127,IMPORTRANGE(""1F5N2lheBqU_ssv2fEg7XSiyl0_Jtf24RQubw3IWp7fc"",""'LC-2 BOM'!C2:AF1000""),AB$1,FALSE)"),"#N/A")</f>
        <v>#N/A</v>
      </c>
      <c r="AX469" s="40" t="str">
        <f ca="1">IFERROR(__xludf.DUMMYFUNCTION("VLOOKUP($D127,IMPORTRANGE(""1F5N2lheBqU_ssv2fEg7XSiyl0_Jtf24RQubw3IWp7fc"",""'LC-2 BOM'!C2:AF1000""),AB$1,FALSE)"),"#N/A")</f>
        <v>#N/A</v>
      </c>
      <c r="AY469" s="40" t="str">
        <f ca="1">IFERROR(__xludf.DUMMYFUNCTION("VLOOKUP($D127,IMPORTRANGE(""1F5N2lheBqU_ssv2fEg7XSiyl0_Jtf24RQubw3IWp7fc"",""'LC-2 BOM'!C2:AF1000""),AB$1,FALSE)"),"#N/A")</f>
        <v>#N/A</v>
      </c>
      <c r="AZ469" s="40" t="str">
        <f ca="1">IFERROR(__xludf.DUMMYFUNCTION("VLOOKUP($D127,IMPORTRANGE(""1F5N2lheBqU_ssv2fEg7XSiyl0_Jtf24RQubw3IWp7fc"",""'LC-2 BOM'!C2:AF1000""),AB$1,FALSE)"),"#N/A")</f>
        <v>#N/A</v>
      </c>
      <c r="BA469" s="40" t="str">
        <f ca="1">IFERROR(__xludf.DUMMYFUNCTION("VLOOKUP($D127,IMPORTRANGE(""1F5N2lheBqU_ssv2fEg7XSiyl0_Jtf24RQubw3IWp7fc"",""'LC-2 BOM'!C2:AF1000""),AB$1,FALSE)"),"#N/A")</f>
        <v>#N/A</v>
      </c>
    </row>
    <row r="470" spans="1:53" ht="14.25">
      <c r="A470" s="119" t="str">
        <f>CONCATENATE(VLOOKUP(E470,Systems,2,FALSE),"-",VLOOKUP(F470,Subsystems,2,FALSE),"-",VLOOKUP(G470,Components,2,FALSE),"-",VLOOKUP(R470,Metrics,2,FALSE),"-",B470)</f>
        <v>HYD-HD-PXS-PxE-233</v>
      </c>
      <c r="B470" s="100">
        <v>233</v>
      </c>
      <c r="C470" s="99" t="s">
        <v>1095</v>
      </c>
      <c r="D470" s="205" t="s">
        <v>1094</v>
      </c>
      <c r="E470" s="99" t="s">
        <v>715</v>
      </c>
      <c r="F470" s="99" t="s">
        <v>898</v>
      </c>
      <c r="G470" s="99" t="s">
        <v>452</v>
      </c>
      <c r="H470" s="99" t="s">
        <v>89</v>
      </c>
      <c r="I470" s="100" t="str">
        <f>VLOOKUP(L470,InterfaceCards,2,FALSE)</f>
        <v>N3</v>
      </c>
      <c r="J470" s="39" t="str">
        <f>VLOOKUP(I470,'REF - Interface Cards'!$F$2:$G$11,2,FALSE)</f>
        <v>CB4</v>
      </c>
      <c r="K470" s="100">
        <f>VLOOKUP(L470,InterfaceCards,3,FALSE)</f>
        <v>1</v>
      </c>
      <c r="L470" s="99" t="s">
        <v>844</v>
      </c>
      <c r="M470" s="99">
        <v>11</v>
      </c>
      <c r="N470" s="96" t="s">
        <v>133</v>
      </c>
      <c r="O470" s="99" t="s">
        <v>313</v>
      </c>
      <c r="P470" s="205"/>
      <c r="Q470" s="100" t="s">
        <v>521</v>
      </c>
      <c r="R470" s="119" t="s">
        <v>904</v>
      </c>
      <c r="S470" s="119" t="s">
        <v>96</v>
      </c>
      <c r="T470" s="100"/>
      <c r="U470" s="205"/>
      <c r="V470" s="205" t="b">
        <v>0</v>
      </c>
      <c r="W470" s="115" t="str">
        <f>CONCATENATE(L470,":",N470)</f>
        <v>DI3:08</v>
      </c>
      <c r="X470" s="40" t="str">
        <f ca="1">IFERROR(__xludf.DUMMYFUNCTION("VLOOKUP($D475,IMPORTRANGE(""1F5N2lheBqU_ssv2fEg7XSiyl0_Jtf24RQubw3IWp7fc"",""'LC-2 BOM'!C2:AF1000""),X$1,FALSE)"),"04C706")</f>
        <v>04C706</v>
      </c>
      <c r="Y470" s="40" t="str">
        <f ca="1">IFERROR(__xludf.DUMMYFUNCTION("VLOOKUP($D514,IMPORTRANGE(""1F5N2lheBqU_ssv2fEg7XSiyl0_Jtf24RQubw3IWp7fc"",""'LC-2 BOM'!C2:AF900""),Y$1,FALSE)"),"#N/A")</f>
        <v>#N/A</v>
      </c>
      <c r="Z470" s="40" t="str">
        <f ca="1">IFERROR(__xludf.DUMMYFUNCTION("VLOOKUP($D514,IMPORTRANGE(""1F5N2lheBqU_ssv2fEg7XSiyl0_Jtf24RQubw3IWp7fc"",""'LC-2 BOM'!C2:AF900""),Y$1,FALSE)"),"#N/A")</f>
        <v>#N/A</v>
      </c>
      <c r="AA470" s="40" t="str">
        <f ca="1">IFERROR(__xludf.DUMMYFUNCTION("VLOOKUP($D514,IMPORTRANGE(""1F5N2lheBqU_ssv2fEg7XSiyl0_Jtf24RQubw3IWp7fc"",""'LC-2 BOM'!C2:AF900""),Y$1,FALSE)"),"#N/A")</f>
        <v>#N/A</v>
      </c>
      <c r="AB470" s="40" t="str">
        <f ca="1">IFERROR(__xludf.DUMMYFUNCTION("VLOOKUP($D514,IMPORTRANGE(""1F5N2lheBqU_ssv2fEg7XSiyl0_Jtf24RQubw3IWp7fc"",""'LC-2 BOM'!C2:AF1000""),AB$1,FALSE)"),"#N/A")</f>
        <v>#N/A</v>
      </c>
      <c r="AC470" s="40" t="str">
        <f ca="1">IFERROR(__xludf.DUMMYFUNCTION("VLOOKUP($D514,IMPORTRANGE(""1F5N2lheBqU_ssv2fEg7XSiyl0_Jtf24RQubw3IWp7fc"",""'LC-2 BOM'!C2:AF1000""),AB$1,FALSE)"),"#N/A")</f>
        <v>#N/A</v>
      </c>
      <c r="AD470" s="40" t="str">
        <f ca="1">IFERROR(__xludf.DUMMYFUNCTION("VLOOKUP($D514,IMPORTRANGE(""1F5N2lheBqU_ssv2fEg7XSiyl0_Jtf24RQubw3IWp7fc"",""'LC-2 BOM'!C2:AF1000""),AB$1,FALSE)"),"#N/A")</f>
        <v>#N/A</v>
      </c>
      <c r="AE470" s="40" t="str">
        <f ca="1">IFERROR(__xludf.DUMMYFUNCTION("VLOOKUP($D514,IMPORTRANGE(""1F5N2lheBqU_ssv2fEg7XSiyl0_Jtf24RQubw3IWp7fc"",""'LC-2 BOM'!C2:AF1000""),AB$1,FALSE)"),"#N/A")</f>
        <v>#N/A</v>
      </c>
      <c r="AF470" s="40" t="str">
        <f ca="1">IFERROR(__xludf.DUMMYFUNCTION("VLOOKUP($D514,IMPORTRANGE(""1F5N2lheBqU_ssv2fEg7XSiyl0_Jtf24RQubw3IWp7fc"",""'LC-2 BOM'!C2:AF1000""),AB$1,FALSE)"),"#N/A")</f>
        <v>#N/A</v>
      </c>
      <c r="AG470" s="40" t="str">
        <f ca="1">IFERROR(__xludf.DUMMYFUNCTION("VLOOKUP($D514,IMPORTRANGE(""1F5N2lheBqU_ssv2fEg7XSiyl0_Jtf24RQubw3IWp7fc"",""'LC-2 BOM'!C2:AF1000""),AB$1,FALSE)"),"#N/A")</f>
        <v>#N/A</v>
      </c>
      <c r="AH470" s="40" t="str">
        <f ca="1">IFERROR(__xludf.DUMMYFUNCTION("VLOOKUP($D514,IMPORTRANGE(""1F5N2lheBqU_ssv2fEg7XSiyl0_Jtf24RQubw3IWp7fc"",""'LC-2 BOM'!C2:AF1000""),AB$1,FALSE)"),"#N/A")</f>
        <v>#N/A</v>
      </c>
      <c r="AI470" s="40" t="str">
        <f ca="1">IFERROR(__xludf.DUMMYFUNCTION("VLOOKUP($D514,IMPORTRANGE(""1F5N2lheBqU_ssv2fEg7XSiyl0_Jtf24RQubw3IWp7fc"",""'LC-2 BOM'!C2:AF1000""),AB$1,FALSE)"),"#N/A")</f>
        <v>#N/A</v>
      </c>
      <c r="AJ470" s="40" t="str">
        <f ca="1">IFERROR(__xludf.DUMMYFUNCTION("VLOOKUP($D514,IMPORTRANGE(""1F5N2lheBqU_ssv2fEg7XSiyl0_Jtf24RQubw3IWp7fc"",""'LC-2 BOM'!C2:AF1000""),AB$1,FALSE)"),"#N/A")</f>
        <v>#N/A</v>
      </c>
      <c r="AK470" s="40" t="str">
        <f ca="1">IFERROR(__xludf.DUMMYFUNCTION("VLOOKUP($D514,IMPORTRANGE(""1F5N2lheBqU_ssv2fEg7XSiyl0_Jtf24RQubw3IWp7fc"",""'LC-2 BOM'!C2:AF1000""),AB$1,FALSE)"),"#N/A")</f>
        <v>#N/A</v>
      </c>
      <c r="AL470" s="40" t="str">
        <f ca="1">IFERROR(__xludf.DUMMYFUNCTION("VLOOKUP($D514,IMPORTRANGE(""1F5N2lheBqU_ssv2fEg7XSiyl0_Jtf24RQubw3IWp7fc"",""'LC-2 BOM'!C2:AF1000""),AB$1,FALSE)"),"#N/A")</f>
        <v>#N/A</v>
      </c>
      <c r="AM470" s="40" t="str">
        <f ca="1">IFERROR(__xludf.DUMMYFUNCTION("VLOOKUP($D514,IMPORTRANGE(""1F5N2lheBqU_ssv2fEg7XSiyl0_Jtf24RQubw3IWp7fc"",""'LC-2 BOM'!C2:AF1000""),AB$1,FALSE)"),"#N/A")</f>
        <v>#N/A</v>
      </c>
      <c r="AN470" s="40" t="str">
        <f ca="1">IFERROR(__xludf.DUMMYFUNCTION("VLOOKUP($D514,IMPORTRANGE(""1F5N2lheBqU_ssv2fEg7XSiyl0_Jtf24RQubw3IWp7fc"",""'LC-2 BOM'!C2:AF1000""),AB$1,FALSE)"),"#N/A")</f>
        <v>#N/A</v>
      </c>
      <c r="AO470" s="40" t="str">
        <f ca="1">IFERROR(__xludf.DUMMYFUNCTION("VLOOKUP($D514,IMPORTRANGE(""1F5N2lheBqU_ssv2fEg7XSiyl0_Jtf24RQubw3IWp7fc"",""'LC-2 BOM'!C2:AF1000""),AB$1,FALSE)"),"#N/A")</f>
        <v>#N/A</v>
      </c>
      <c r="AP470" s="40" t="str">
        <f ca="1">IFERROR(__xludf.DUMMYFUNCTION("VLOOKUP($D514,IMPORTRANGE(""1F5N2lheBqU_ssv2fEg7XSiyl0_Jtf24RQubw3IWp7fc"",""'LC-2 BOM'!C2:AF1000""),AB$1,FALSE)"),"#N/A")</f>
        <v>#N/A</v>
      </c>
      <c r="AQ470" s="40" t="str">
        <f ca="1">IFERROR(__xludf.DUMMYFUNCTION("VLOOKUP($D514,IMPORTRANGE(""1F5N2lheBqU_ssv2fEg7XSiyl0_Jtf24RQubw3IWp7fc"",""'LC-2 BOM'!C2:AF1000""),AB$1,FALSE)"),"#N/A")</f>
        <v>#N/A</v>
      </c>
      <c r="AR470" s="40" t="str">
        <f ca="1">IFERROR(__xludf.DUMMYFUNCTION("VLOOKUP($D514,IMPORTRANGE(""1F5N2lheBqU_ssv2fEg7XSiyl0_Jtf24RQubw3IWp7fc"",""'LC-2 BOM'!C2:AF1000""),AB$1,FALSE)"),"#N/A")</f>
        <v>#N/A</v>
      </c>
      <c r="AS470" s="40" t="str">
        <f ca="1">IFERROR(__xludf.DUMMYFUNCTION("VLOOKUP($D514,IMPORTRANGE(""1F5N2lheBqU_ssv2fEg7XSiyl0_Jtf24RQubw3IWp7fc"",""'LC-2 BOM'!C2:AF1000""),AB$1,FALSE)"),"#N/A")</f>
        <v>#N/A</v>
      </c>
      <c r="AT470" s="40" t="str">
        <f ca="1">IFERROR(__xludf.DUMMYFUNCTION("VLOOKUP($D514,IMPORTRANGE(""1F5N2lheBqU_ssv2fEg7XSiyl0_Jtf24RQubw3IWp7fc"",""'LC-2 BOM'!C2:AF1000""),AB$1,FALSE)"),"#N/A")</f>
        <v>#N/A</v>
      </c>
      <c r="AU470" s="40" t="str">
        <f ca="1">IFERROR(__xludf.DUMMYFUNCTION("VLOOKUP($D514,IMPORTRANGE(""1F5N2lheBqU_ssv2fEg7XSiyl0_Jtf24RQubw3IWp7fc"",""'LC-2 BOM'!C2:AF1000""),AB$1,FALSE)"),"#N/A")</f>
        <v>#N/A</v>
      </c>
      <c r="AV470" s="40" t="str">
        <f ca="1">IFERROR(__xludf.DUMMYFUNCTION("VLOOKUP($D514,IMPORTRANGE(""1F5N2lheBqU_ssv2fEg7XSiyl0_Jtf24RQubw3IWp7fc"",""'LC-2 BOM'!C2:AF1000""),AB$1,FALSE)"),"#N/A")</f>
        <v>#N/A</v>
      </c>
      <c r="AW470" s="40" t="str">
        <f ca="1">IFERROR(__xludf.DUMMYFUNCTION("VLOOKUP($D514,IMPORTRANGE(""1F5N2lheBqU_ssv2fEg7XSiyl0_Jtf24RQubw3IWp7fc"",""'LC-2 BOM'!C2:AF1000""),AB$1,FALSE)"),"#N/A")</f>
        <v>#N/A</v>
      </c>
      <c r="AX470" s="40" t="str">
        <f ca="1">IFERROR(__xludf.DUMMYFUNCTION("VLOOKUP($D514,IMPORTRANGE(""1F5N2lheBqU_ssv2fEg7XSiyl0_Jtf24RQubw3IWp7fc"",""'LC-2 BOM'!C2:AF1000""),AB$1,FALSE)"),"#N/A")</f>
        <v>#N/A</v>
      </c>
      <c r="AY470" s="40" t="str">
        <f ca="1">IFERROR(__xludf.DUMMYFUNCTION("VLOOKUP($D514,IMPORTRANGE(""1F5N2lheBqU_ssv2fEg7XSiyl0_Jtf24RQubw3IWp7fc"",""'LC-2 BOM'!C2:AF1000""),AB$1,FALSE)"),"#N/A")</f>
        <v>#N/A</v>
      </c>
      <c r="AZ470" s="40" t="str">
        <f ca="1">IFERROR(__xludf.DUMMYFUNCTION("VLOOKUP($D514,IMPORTRANGE(""1F5N2lheBqU_ssv2fEg7XSiyl0_Jtf24RQubw3IWp7fc"",""'LC-2 BOM'!C2:AF1000""),AB$1,FALSE)"),"#N/A")</f>
        <v>#N/A</v>
      </c>
      <c r="BA470" s="40" t="str">
        <f ca="1">IFERROR(__xludf.DUMMYFUNCTION("VLOOKUP($D514,IMPORTRANGE(""1F5N2lheBqU_ssv2fEg7XSiyl0_Jtf24RQubw3IWp7fc"",""'LC-2 BOM'!C2:AF1000""),AB$1,FALSE)"),"#N/A")</f>
        <v>#N/A</v>
      </c>
    </row>
    <row r="471" spans="1:53" ht="14.25">
      <c r="A471" s="110" t="str">
        <f>CONCATENATE(VLOOKUP(E471,Systems,2,FALSE),"-",VLOOKUP(F471,Subsystems,2,FALSE),"-",VLOOKUP(G471,Components,2,FALSE),"-",VLOOKUP(R471,Metrics,2,FALSE),"-",B471)</f>
        <v>MEC-HD-PXS-PxE-664</v>
      </c>
      <c r="B471" s="99">
        <v>664</v>
      </c>
      <c r="C471" s="97" t="s">
        <v>1096</v>
      </c>
      <c r="D471" s="155" t="s">
        <v>1097</v>
      </c>
      <c r="E471" s="99" t="s">
        <v>1047</v>
      </c>
      <c r="F471" s="99" t="s">
        <v>898</v>
      </c>
      <c r="G471" s="99" t="s">
        <v>452</v>
      </c>
      <c r="H471" s="99" t="s">
        <v>89</v>
      </c>
      <c r="I471" s="100" t="str">
        <f>VLOOKUP(L471,InterfaceCards,2,FALSE)</f>
        <v>C1</v>
      </c>
      <c r="J471" s="39" t="str">
        <f>VLOOKUP(I471,'REF - Interface Cards'!$F$2:$G$11,2,FALSE)</f>
        <v>CB1</v>
      </c>
      <c r="K471" s="267">
        <f>VLOOKUP(L471,InterfaceCards,3,FALSE)</f>
        <v>6</v>
      </c>
      <c r="L471" s="99" t="s">
        <v>1049</v>
      </c>
      <c r="M471" s="99">
        <v>22</v>
      </c>
      <c r="N471" s="99" t="s">
        <v>607</v>
      </c>
      <c r="O471" s="205"/>
      <c r="P471" s="99" t="s">
        <v>335</v>
      </c>
      <c r="Q471" s="99" t="s">
        <v>338</v>
      </c>
      <c r="R471" s="119" t="s">
        <v>904</v>
      </c>
      <c r="S471" s="99" t="s">
        <v>96</v>
      </c>
      <c r="T471" s="100"/>
      <c r="U471" s="205"/>
      <c r="V471" s="205" t="b">
        <v>0</v>
      </c>
      <c r="W471" s="115" t="str">
        <f>CONCATENATE(L471,":",N471)</f>
        <v>DIO3:DI10</v>
      </c>
      <c r="X471" s="40" t="str">
        <f ca="1">IFERROR(__xludf.DUMMYFUNCTION("VLOOKUP($D119,IMPORTRANGE(""1F5N2lheBqU_ssv2fEg7XSiyl0_Jtf24RQubw3IWp7fc"",""'LC-2 BOM'!C2:AF1000""),X$1,FALSE)"),"05C360")</f>
        <v>05C360</v>
      </c>
      <c r="Y471" s="183" t="str">
        <f ca="1">IFERROR(__xludf.DUMMYFUNCTION("VLOOKUP($D129,IMPORTRANGE(""1zGeY54V42y3h6ga3LEauokEcjIAfHuNXKCYKLfLWtMI"",""'LC-2 BOM'!C2:AF900""),Y$1,FALSE)"),"#N/A")</f>
        <v>#N/A</v>
      </c>
      <c r="Z471" s="183" t="str">
        <f ca="1">IFERROR(__xludf.DUMMYFUNCTION("VLOOKUP($D129,IMPORTRANGE(""1zGeY54V42y3h6ga3LEauokEcjIAfHuNXKCYKLfLWtMI"",""'LC-2 BOM'!C2:AF900""),Y$1,FALSE)"),"#N/A")</f>
        <v>#N/A</v>
      </c>
      <c r="AA471" s="183" t="str">
        <f ca="1">IFERROR(__xludf.DUMMYFUNCTION("VLOOKUP($D129,IMPORTRANGE(""1zGeY54V42y3h6ga3LEauokEcjIAfHuNXKCYKLfLWtMI"",""'LC-2 BOM'!C2:AF900""),Y$1,FALSE)"),"#N/A")</f>
        <v>#N/A</v>
      </c>
      <c r="AB471" s="40" t="str">
        <f ca="1">IFERROR(__xludf.DUMMYFUNCTION("VLOOKUP($D129,IMPORTRANGE(""1F5N2lheBqU_ssv2fEg7XSiyl0_Jtf24RQubw3IWp7fc"",""'LC-2 BOM'!C2:AF1000""),AB$1,FALSE)"),"#N/A")</f>
        <v>#N/A</v>
      </c>
      <c r="AC471" s="40" t="str">
        <f ca="1">IFERROR(__xludf.DUMMYFUNCTION("VLOOKUP($D129,IMPORTRANGE(""1F5N2lheBqU_ssv2fEg7XSiyl0_Jtf24RQubw3IWp7fc"",""'LC-2 BOM'!C2:AF1000""),AB$1,FALSE)"),"#N/A")</f>
        <v>#N/A</v>
      </c>
      <c r="AD471" s="40" t="str">
        <f ca="1">IFERROR(__xludf.DUMMYFUNCTION("VLOOKUP($D129,IMPORTRANGE(""1F5N2lheBqU_ssv2fEg7XSiyl0_Jtf24RQubw3IWp7fc"",""'LC-2 BOM'!C2:AF1000""),AB$1,FALSE)"),"#N/A")</f>
        <v>#N/A</v>
      </c>
      <c r="AE471" s="40" t="str">
        <f ca="1">IFERROR(__xludf.DUMMYFUNCTION("VLOOKUP($D129,IMPORTRANGE(""1F5N2lheBqU_ssv2fEg7XSiyl0_Jtf24RQubw3IWp7fc"",""'LC-2 BOM'!C2:AF1000""),AB$1,FALSE)"),"#N/A")</f>
        <v>#N/A</v>
      </c>
      <c r="AF471" s="40" t="str">
        <f ca="1">IFERROR(__xludf.DUMMYFUNCTION("VLOOKUP($D129,IMPORTRANGE(""1F5N2lheBqU_ssv2fEg7XSiyl0_Jtf24RQubw3IWp7fc"",""'LC-2 BOM'!C2:AF1000""),AB$1,FALSE)"),"#N/A")</f>
        <v>#N/A</v>
      </c>
      <c r="AG471" s="40" t="str">
        <f ca="1">IFERROR(__xludf.DUMMYFUNCTION("VLOOKUP($D129,IMPORTRANGE(""1F5N2lheBqU_ssv2fEg7XSiyl0_Jtf24RQubw3IWp7fc"",""'LC-2 BOM'!C2:AF1000""),AB$1,FALSE)"),"#N/A")</f>
        <v>#N/A</v>
      </c>
      <c r="AH471" s="40" t="str">
        <f ca="1">IFERROR(__xludf.DUMMYFUNCTION("VLOOKUP($D129,IMPORTRANGE(""1F5N2lheBqU_ssv2fEg7XSiyl0_Jtf24RQubw3IWp7fc"",""'LC-2 BOM'!C2:AF1000""),AB$1,FALSE)"),"#N/A")</f>
        <v>#N/A</v>
      </c>
      <c r="AI471" s="40" t="str">
        <f ca="1">IFERROR(__xludf.DUMMYFUNCTION("VLOOKUP($D129,IMPORTRANGE(""1F5N2lheBqU_ssv2fEg7XSiyl0_Jtf24RQubw3IWp7fc"",""'LC-2 BOM'!C2:AF1000""),AB$1,FALSE)"),"#N/A")</f>
        <v>#N/A</v>
      </c>
      <c r="AJ471" s="40" t="str">
        <f ca="1">IFERROR(__xludf.DUMMYFUNCTION("VLOOKUP($D129,IMPORTRANGE(""1F5N2lheBqU_ssv2fEg7XSiyl0_Jtf24RQubw3IWp7fc"",""'LC-2 BOM'!C2:AF1000""),AB$1,FALSE)"),"#N/A")</f>
        <v>#N/A</v>
      </c>
      <c r="AK471" s="40" t="str">
        <f ca="1">IFERROR(__xludf.DUMMYFUNCTION("VLOOKUP($D129,IMPORTRANGE(""1F5N2lheBqU_ssv2fEg7XSiyl0_Jtf24RQubw3IWp7fc"",""'LC-2 BOM'!C2:AF1000""),AB$1,FALSE)"),"#N/A")</f>
        <v>#N/A</v>
      </c>
      <c r="AL471" s="40" t="str">
        <f ca="1">IFERROR(__xludf.DUMMYFUNCTION("VLOOKUP($D129,IMPORTRANGE(""1F5N2lheBqU_ssv2fEg7XSiyl0_Jtf24RQubw3IWp7fc"",""'LC-2 BOM'!C2:AF1000""),AB$1,FALSE)"),"#N/A")</f>
        <v>#N/A</v>
      </c>
      <c r="AM471" s="40" t="str">
        <f ca="1">IFERROR(__xludf.DUMMYFUNCTION("VLOOKUP($D129,IMPORTRANGE(""1F5N2lheBqU_ssv2fEg7XSiyl0_Jtf24RQubw3IWp7fc"",""'LC-2 BOM'!C2:AF1000""),AB$1,FALSE)"),"#N/A")</f>
        <v>#N/A</v>
      </c>
      <c r="AN471" s="40" t="str">
        <f ca="1">IFERROR(__xludf.DUMMYFUNCTION("VLOOKUP($D129,IMPORTRANGE(""1F5N2lheBqU_ssv2fEg7XSiyl0_Jtf24RQubw3IWp7fc"",""'LC-2 BOM'!C2:AF1000""),AB$1,FALSE)"),"#N/A")</f>
        <v>#N/A</v>
      </c>
      <c r="AO471" s="40" t="str">
        <f ca="1">IFERROR(__xludf.DUMMYFUNCTION("VLOOKUP($D129,IMPORTRANGE(""1F5N2lheBqU_ssv2fEg7XSiyl0_Jtf24RQubw3IWp7fc"",""'LC-2 BOM'!C2:AF1000""),AB$1,FALSE)"),"#N/A")</f>
        <v>#N/A</v>
      </c>
      <c r="AP471" s="40" t="str">
        <f ca="1">IFERROR(__xludf.DUMMYFUNCTION("VLOOKUP($D129,IMPORTRANGE(""1F5N2lheBqU_ssv2fEg7XSiyl0_Jtf24RQubw3IWp7fc"",""'LC-2 BOM'!C2:AF1000""),AB$1,FALSE)"),"#N/A")</f>
        <v>#N/A</v>
      </c>
      <c r="AQ471" s="40" t="str">
        <f ca="1">IFERROR(__xludf.DUMMYFUNCTION("VLOOKUP($D129,IMPORTRANGE(""1F5N2lheBqU_ssv2fEg7XSiyl0_Jtf24RQubw3IWp7fc"",""'LC-2 BOM'!C2:AF1000""),AB$1,FALSE)"),"#N/A")</f>
        <v>#N/A</v>
      </c>
      <c r="AR471" s="40" t="str">
        <f ca="1">IFERROR(__xludf.DUMMYFUNCTION("VLOOKUP($D129,IMPORTRANGE(""1F5N2lheBqU_ssv2fEg7XSiyl0_Jtf24RQubw3IWp7fc"",""'LC-2 BOM'!C2:AF1000""),AB$1,FALSE)"),"#N/A")</f>
        <v>#N/A</v>
      </c>
      <c r="AS471" s="40" t="str">
        <f ca="1">IFERROR(__xludf.DUMMYFUNCTION("VLOOKUP($D129,IMPORTRANGE(""1F5N2lheBqU_ssv2fEg7XSiyl0_Jtf24RQubw3IWp7fc"",""'LC-2 BOM'!C2:AF1000""),AB$1,FALSE)"),"#N/A")</f>
        <v>#N/A</v>
      </c>
      <c r="AT471" s="40" t="str">
        <f ca="1">IFERROR(__xludf.DUMMYFUNCTION("VLOOKUP($D129,IMPORTRANGE(""1F5N2lheBqU_ssv2fEg7XSiyl0_Jtf24RQubw3IWp7fc"",""'LC-2 BOM'!C2:AF1000""),AB$1,FALSE)"),"#N/A")</f>
        <v>#N/A</v>
      </c>
      <c r="AU471" s="40" t="str">
        <f ca="1">IFERROR(__xludf.DUMMYFUNCTION("VLOOKUP($D129,IMPORTRANGE(""1F5N2lheBqU_ssv2fEg7XSiyl0_Jtf24RQubw3IWp7fc"",""'LC-2 BOM'!C2:AF1000""),AB$1,FALSE)"),"#N/A")</f>
        <v>#N/A</v>
      </c>
      <c r="AV471" s="40" t="str">
        <f ca="1">IFERROR(__xludf.DUMMYFUNCTION("VLOOKUP($D129,IMPORTRANGE(""1F5N2lheBqU_ssv2fEg7XSiyl0_Jtf24RQubw3IWp7fc"",""'LC-2 BOM'!C2:AF1000""),AB$1,FALSE)"),"#N/A")</f>
        <v>#N/A</v>
      </c>
      <c r="AW471" s="40" t="str">
        <f ca="1">IFERROR(__xludf.DUMMYFUNCTION("VLOOKUP($D129,IMPORTRANGE(""1F5N2lheBqU_ssv2fEg7XSiyl0_Jtf24RQubw3IWp7fc"",""'LC-2 BOM'!C2:AF1000""),AB$1,FALSE)"),"#N/A")</f>
        <v>#N/A</v>
      </c>
      <c r="AX471" s="40" t="str">
        <f ca="1">IFERROR(__xludf.DUMMYFUNCTION("VLOOKUP($D129,IMPORTRANGE(""1F5N2lheBqU_ssv2fEg7XSiyl0_Jtf24RQubw3IWp7fc"",""'LC-2 BOM'!C2:AF1000""),AB$1,FALSE)"),"#N/A")</f>
        <v>#N/A</v>
      </c>
      <c r="AY471" s="40" t="str">
        <f ca="1">IFERROR(__xludf.DUMMYFUNCTION("VLOOKUP($D129,IMPORTRANGE(""1F5N2lheBqU_ssv2fEg7XSiyl0_Jtf24RQubw3IWp7fc"",""'LC-2 BOM'!C2:AF1000""),AB$1,FALSE)"),"#N/A")</f>
        <v>#N/A</v>
      </c>
      <c r="AZ471" s="40" t="str">
        <f ca="1">IFERROR(__xludf.DUMMYFUNCTION("VLOOKUP($D129,IMPORTRANGE(""1F5N2lheBqU_ssv2fEg7XSiyl0_Jtf24RQubw3IWp7fc"",""'LC-2 BOM'!C2:AF1000""),AB$1,FALSE)"),"#N/A")</f>
        <v>#N/A</v>
      </c>
      <c r="BA471" s="40" t="str">
        <f ca="1">IFERROR(__xludf.DUMMYFUNCTION("VLOOKUP($D129,IMPORTRANGE(""1F5N2lheBqU_ssv2fEg7XSiyl0_Jtf24RQubw3IWp7fc"",""'LC-2 BOM'!C2:AF1000""),AB$1,FALSE)"),"#N/A")</f>
        <v>#N/A</v>
      </c>
    </row>
    <row r="472" spans="1:53" ht="14.25">
      <c r="A472" s="119" t="str">
        <f>CONCATENATE(VLOOKUP(E472,Systems,2,FALSE),"-",VLOOKUP(F472,Subsystems,2,FALSE),"-",VLOOKUP(G472,Components,2,FALSE),"-",VLOOKUP(R472,Metrics,2,FALSE),"-",B472)</f>
        <v>HYD-HD-PXS-PxE-234</v>
      </c>
      <c r="B472" s="100">
        <v>234</v>
      </c>
      <c r="C472" s="99" t="s">
        <v>1098</v>
      </c>
      <c r="D472" s="247" t="s">
        <v>1097</v>
      </c>
      <c r="E472" s="99" t="s">
        <v>715</v>
      </c>
      <c r="F472" s="99" t="s">
        <v>898</v>
      </c>
      <c r="G472" s="99" t="s">
        <v>452</v>
      </c>
      <c r="H472" s="99" t="s">
        <v>89</v>
      </c>
      <c r="I472" s="100" t="str">
        <f>VLOOKUP(L472,InterfaceCards,2,FALSE)</f>
        <v>N2</v>
      </c>
      <c r="J472" s="39" t="str">
        <f>VLOOKUP(I472,'REF - Interface Cards'!$F$2:$G$11,2,FALSE)</f>
        <v>CB3</v>
      </c>
      <c r="K472" s="100">
        <f>VLOOKUP(L472,InterfaceCards,3,FALSE)</f>
        <v>1</v>
      </c>
      <c r="L472" s="273" t="s">
        <v>496</v>
      </c>
      <c r="M472" s="99">
        <v>4</v>
      </c>
      <c r="N472" s="96" t="s">
        <v>113</v>
      </c>
      <c r="O472" s="99" t="s">
        <v>313</v>
      </c>
      <c r="P472" s="205"/>
      <c r="Q472" s="100" t="s">
        <v>338</v>
      </c>
      <c r="R472" s="119" t="s">
        <v>904</v>
      </c>
      <c r="S472" s="119" t="s">
        <v>96</v>
      </c>
      <c r="T472" s="100"/>
      <c r="U472" s="205"/>
      <c r="V472" s="205" t="b">
        <v>0</v>
      </c>
      <c r="W472" s="115" t="str">
        <f>CONCATENATE(L472,":",N472)</f>
        <v>DI2:03</v>
      </c>
      <c r="X472" s="40" t="str">
        <f ca="1">IFERROR(__xludf.DUMMYFUNCTION("VLOOKUP($D119,IMPORTRANGE(""1F5N2lheBqU_ssv2fEg7XSiyl0_Jtf24RQubw3IWp7fc"",""'LC-2 BOM'!C2:AF1000""),X$1,FALSE)"),"05C360")</f>
        <v>05C360</v>
      </c>
      <c r="Y472" s="40" t="str">
        <f ca="1">IFERROR(__xludf.DUMMYFUNCTION("VLOOKUP($D429,IMPORTRANGE(""1F5N2lheBqU_ssv2fEg7XSiyl0_Jtf24RQubw3IWp7fc"",""'LC-2 BOM'!C2:AF900""),Y$1,FALSE)"),"#N/A")</f>
        <v>#N/A</v>
      </c>
      <c r="Z472" s="40" t="str">
        <f ca="1">IFERROR(__xludf.DUMMYFUNCTION("VLOOKUP($D429,IMPORTRANGE(""1F5N2lheBqU_ssv2fEg7XSiyl0_Jtf24RQubw3IWp7fc"",""'LC-2 BOM'!C2:AF900""),Y$1,FALSE)"),"#N/A")</f>
        <v>#N/A</v>
      </c>
      <c r="AA472" s="40" t="str">
        <f ca="1">IFERROR(__xludf.DUMMYFUNCTION("VLOOKUP($D429,IMPORTRANGE(""1F5N2lheBqU_ssv2fEg7XSiyl0_Jtf24RQubw3IWp7fc"",""'LC-2 BOM'!C2:AF900""),Y$1,FALSE)"),"#N/A")</f>
        <v>#N/A</v>
      </c>
      <c r="AB472" s="40" t="str">
        <f ca="1">IFERROR(__xludf.DUMMYFUNCTION("VLOOKUP($D429,IMPORTRANGE(""1F5N2lheBqU_ssv2fEg7XSiyl0_Jtf24RQubw3IWp7fc"",""'LC-2 BOM'!C2:AF1000""),AB$1,FALSE)"),"#N/A")</f>
        <v>#N/A</v>
      </c>
      <c r="AC472" s="40" t="str">
        <f ca="1">IFERROR(__xludf.DUMMYFUNCTION("VLOOKUP($D429,IMPORTRANGE(""1F5N2lheBqU_ssv2fEg7XSiyl0_Jtf24RQubw3IWp7fc"",""'LC-2 BOM'!C2:AF1000""),AB$1,FALSE)"),"#N/A")</f>
        <v>#N/A</v>
      </c>
      <c r="AD472" s="40" t="str">
        <f ca="1">IFERROR(__xludf.DUMMYFUNCTION("VLOOKUP($D429,IMPORTRANGE(""1F5N2lheBqU_ssv2fEg7XSiyl0_Jtf24RQubw3IWp7fc"",""'LC-2 BOM'!C2:AF1000""),AB$1,FALSE)"),"#N/A")</f>
        <v>#N/A</v>
      </c>
      <c r="AE472" s="40" t="str">
        <f ca="1">IFERROR(__xludf.DUMMYFUNCTION("VLOOKUP($D429,IMPORTRANGE(""1F5N2lheBqU_ssv2fEg7XSiyl0_Jtf24RQubw3IWp7fc"",""'LC-2 BOM'!C2:AF1000""),AB$1,FALSE)"),"#N/A")</f>
        <v>#N/A</v>
      </c>
      <c r="AF472" s="40" t="str">
        <f ca="1">IFERROR(__xludf.DUMMYFUNCTION("VLOOKUP($D429,IMPORTRANGE(""1F5N2lheBqU_ssv2fEg7XSiyl0_Jtf24RQubw3IWp7fc"",""'LC-2 BOM'!C2:AF1000""),AB$1,FALSE)"),"#N/A")</f>
        <v>#N/A</v>
      </c>
      <c r="AG472" s="40" t="str">
        <f ca="1">IFERROR(__xludf.DUMMYFUNCTION("VLOOKUP($D429,IMPORTRANGE(""1F5N2lheBqU_ssv2fEg7XSiyl0_Jtf24RQubw3IWp7fc"",""'LC-2 BOM'!C2:AF1000""),AB$1,FALSE)"),"#N/A")</f>
        <v>#N/A</v>
      </c>
      <c r="AH472" s="40" t="str">
        <f ca="1">IFERROR(__xludf.DUMMYFUNCTION("VLOOKUP($D429,IMPORTRANGE(""1F5N2lheBqU_ssv2fEg7XSiyl0_Jtf24RQubw3IWp7fc"",""'LC-2 BOM'!C2:AF1000""),AB$1,FALSE)"),"#N/A")</f>
        <v>#N/A</v>
      </c>
      <c r="AI472" s="40" t="str">
        <f ca="1">IFERROR(__xludf.DUMMYFUNCTION("VLOOKUP($D429,IMPORTRANGE(""1F5N2lheBqU_ssv2fEg7XSiyl0_Jtf24RQubw3IWp7fc"",""'LC-2 BOM'!C2:AF1000""),AB$1,FALSE)"),"#N/A")</f>
        <v>#N/A</v>
      </c>
      <c r="AJ472" s="40" t="str">
        <f ca="1">IFERROR(__xludf.DUMMYFUNCTION("VLOOKUP($D429,IMPORTRANGE(""1F5N2lheBqU_ssv2fEg7XSiyl0_Jtf24RQubw3IWp7fc"",""'LC-2 BOM'!C2:AF1000""),AB$1,FALSE)"),"#N/A")</f>
        <v>#N/A</v>
      </c>
      <c r="AK472" s="40" t="str">
        <f ca="1">IFERROR(__xludf.DUMMYFUNCTION("VLOOKUP($D429,IMPORTRANGE(""1F5N2lheBqU_ssv2fEg7XSiyl0_Jtf24RQubw3IWp7fc"",""'LC-2 BOM'!C2:AF1000""),AB$1,FALSE)"),"#N/A")</f>
        <v>#N/A</v>
      </c>
      <c r="AL472" s="40" t="str">
        <f ca="1">IFERROR(__xludf.DUMMYFUNCTION("VLOOKUP($D429,IMPORTRANGE(""1F5N2lheBqU_ssv2fEg7XSiyl0_Jtf24RQubw3IWp7fc"",""'LC-2 BOM'!C2:AF1000""),AB$1,FALSE)"),"#N/A")</f>
        <v>#N/A</v>
      </c>
      <c r="AM472" s="40" t="str">
        <f ca="1">IFERROR(__xludf.DUMMYFUNCTION("VLOOKUP($D429,IMPORTRANGE(""1F5N2lheBqU_ssv2fEg7XSiyl0_Jtf24RQubw3IWp7fc"",""'LC-2 BOM'!C2:AF1000""),AB$1,FALSE)"),"#N/A")</f>
        <v>#N/A</v>
      </c>
      <c r="AN472" s="40" t="str">
        <f ca="1">IFERROR(__xludf.DUMMYFUNCTION("VLOOKUP($D429,IMPORTRANGE(""1F5N2lheBqU_ssv2fEg7XSiyl0_Jtf24RQubw3IWp7fc"",""'LC-2 BOM'!C2:AF1000""),AB$1,FALSE)"),"#N/A")</f>
        <v>#N/A</v>
      </c>
      <c r="AO472" s="40" t="str">
        <f ca="1">IFERROR(__xludf.DUMMYFUNCTION("VLOOKUP($D429,IMPORTRANGE(""1F5N2lheBqU_ssv2fEg7XSiyl0_Jtf24RQubw3IWp7fc"",""'LC-2 BOM'!C2:AF1000""),AB$1,FALSE)"),"#N/A")</f>
        <v>#N/A</v>
      </c>
      <c r="AP472" s="40" t="str">
        <f ca="1">IFERROR(__xludf.DUMMYFUNCTION("VLOOKUP($D429,IMPORTRANGE(""1F5N2lheBqU_ssv2fEg7XSiyl0_Jtf24RQubw3IWp7fc"",""'LC-2 BOM'!C2:AF1000""),AB$1,FALSE)"),"#N/A")</f>
        <v>#N/A</v>
      </c>
      <c r="AQ472" s="40" t="str">
        <f ca="1">IFERROR(__xludf.DUMMYFUNCTION("VLOOKUP($D429,IMPORTRANGE(""1F5N2lheBqU_ssv2fEg7XSiyl0_Jtf24RQubw3IWp7fc"",""'LC-2 BOM'!C2:AF1000""),AB$1,FALSE)"),"#N/A")</f>
        <v>#N/A</v>
      </c>
      <c r="AR472" s="40" t="str">
        <f ca="1">IFERROR(__xludf.DUMMYFUNCTION("VLOOKUP($D429,IMPORTRANGE(""1F5N2lheBqU_ssv2fEg7XSiyl0_Jtf24RQubw3IWp7fc"",""'LC-2 BOM'!C2:AF1000""),AB$1,FALSE)"),"#N/A")</f>
        <v>#N/A</v>
      </c>
      <c r="AS472" s="40" t="str">
        <f ca="1">IFERROR(__xludf.DUMMYFUNCTION("VLOOKUP($D429,IMPORTRANGE(""1F5N2lheBqU_ssv2fEg7XSiyl0_Jtf24RQubw3IWp7fc"",""'LC-2 BOM'!C2:AF1000""),AB$1,FALSE)"),"#N/A")</f>
        <v>#N/A</v>
      </c>
      <c r="AT472" s="40" t="str">
        <f ca="1">IFERROR(__xludf.DUMMYFUNCTION("VLOOKUP($D429,IMPORTRANGE(""1F5N2lheBqU_ssv2fEg7XSiyl0_Jtf24RQubw3IWp7fc"",""'LC-2 BOM'!C2:AF1000""),AB$1,FALSE)"),"#N/A")</f>
        <v>#N/A</v>
      </c>
      <c r="AU472" s="40" t="str">
        <f ca="1">IFERROR(__xludf.DUMMYFUNCTION("VLOOKUP($D429,IMPORTRANGE(""1F5N2lheBqU_ssv2fEg7XSiyl0_Jtf24RQubw3IWp7fc"",""'LC-2 BOM'!C2:AF1000""),AB$1,FALSE)"),"#N/A")</f>
        <v>#N/A</v>
      </c>
      <c r="AV472" s="40" t="str">
        <f ca="1">IFERROR(__xludf.DUMMYFUNCTION("VLOOKUP($D429,IMPORTRANGE(""1F5N2lheBqU_ssv2fEg7XSiyl0_Jtf24RQubw3IWp7fc"",""'LC-2 BOM'!C2:AF1000""),AB$1,FALSE)"),"#N/A")</f>
        <v>#N/A</v>
      </c>
      <c r="AW472" s="40" t="str">
        <f ca="1">IFERROR(__xludf.DUMMYFUNCTION("VLOOKUP($D429,IMPORTRANGE(""1F5N2lheBqU_ssv2fEg7XSiyl0_Jtf24RQubw3IWp7fc"",""'LC-2 BOM'!C2:AF1000""),AB$1,FALSE)"),"#N/A")</f>
        <v>#N/A</v>
      </c>
      <c r="AX472" s="40" t="str">
        <f ca="1">IFERROR(__xludf.DUMMYFUNCTION("VLOOKUP($D429,IMPORTRANGE(""1F5N2lheBqU_ssv2fEg7XSiyl0_Jtf24RQubw3IWp7fc"",""'LC-2 BOM'!C2:AF1000""),AB$1,FALSE)"),"#N/A")</f>
        <v>#N/A</v>
      </c>
      <c r="AY472" s="40" t="str">
        <f ca="1">IFERROR(__xludf.DUMMYFUNCTION("VLOOKUP($D429,IMPORTRANGE(""1F5N2lheBqU_ssv2fEg7XSiyl0_Jtf24RQubw3IWp7fc"",""'LC-2 BOM'!C2:AF1000""),AB$1,FALSE)"),"#N/A")</f>
        <v>#N/A</v>
      </c>
      <c r="AZ472" s="40" t="str">
        <f ca="1">IFERROR(__xludf.DUMMYFUNCTION("VLOOKUP($D429,IMPORTRANGE(""1F5N2lheBqU_ssv2fEg7XSiyl0_Jtf24RQubw3IWp7fc"",""'LC-2 BOM'!C2:AF1000""),AB$1,FALSE)"),"#N/A")</f>
        <v>#N/A</v>
      </c>
      <c r="BA472" s="40" t="str">
        <f ca="1">IFERROR(__xludf.DUMMYFUNCTION("VLOOKUP($D429,IMPORTRANGE(""1F5N2lheBqU_ssv2fEg7XSiyl0_Jtf24RQubw3IWp7fc"",""'LC-2 BOM'!C2:AF1000""),AB$1,FALSE)"),"#N/A")</f>
        <v>#N/A</v>
      </c>
    </row>
    <row r="473" spans="1:53" ht="14.25">
      <c r="A473" s="110" t="str">
        <f>CONCATENATE(VLOOKUP(E473,Systems,2,FALSE),"-",VLOOKUP(F473,Subsystems,2,FALSE),"-",VLOOKUP(G473,Components,2,FALSE),"-",VLOOKUP(R473,Metrics,2,FALSE),"-",B473)</f>
        <v>MEC-HD-PXS-PxE-666</v>
      </c>
      <c r="B473" s="99">
        <v>666</v>
      </c>
      <c r="C473" s="302" t="s">
        <v>1099</v>
      </c>
      <c r="D473" s="252" t="s">
        <v>1100</v>
      </c>
      <c r="E473" s="99" t="s">
        <v>1047</v>
      </c>
      <c r="F473" s="99" t="s">
        <v>898</v>
      </c>
      <c r="G473" s="99" t="s">
        <v>452</v>
      </c>
      <c r="H473" s="99" t="s">
        <v>89</v>
      </c>
      <c r="I473" s="100" t="str">
        <f>VLOOKUP(L473,InterfaceCards,2,FALSE)</f>
        <v>C1</v>
      </c>
      <c r="J473" s="39" t="str">
        <f>VLOOKUP(I473,'REF - Interface Cards'!$F$2:$G$11,2,FALSE)</f>
        <v>CB1</v>
      </c>
      <c r="K473" s="267">
        <f>VLOOKUP(L473,InterfaceCards,3,FALSE)</f>
        <v>6</v>
      </c>
      <c r="L473" s="99" t="s">
        <v>1049</v>
      </c>
      <c r="M473" s="99">
        <v>24</v>
      </c>
      <c r="N473" s="99" t="s">
        <v>1101</v>
      </c>
      <c r="O473" s="205"/>
      <c r="P473" s="99" t="s">
        <v>335</v>
      </c>
      <c r="Q473" s="99" t="s">
        <v>338</v>
      </c>
      <c r="R473" s="119" t="s">
        <v>904</v>
      </c>
      <c r="S473" s="99" t="s">
        <v>96</v>
      </c>
      <c r="T473" s="100"/>
      <c r="U473" s="205"/>
      <c r="V473" s="205" t="b">
        <v>0</v>
      </c>
      <c r="W473" s="115" t="str">
        <f>CONCATENATE(L473,":",N473)</f>
        <v>DIO3:DI12</v>
      </c>
      <c r="X473" s="40" t="str">
        <f ca="1">IFERROR(__xludf.DUMMYFUNCTION("VLOOKUP($D119,IMPORTRANGE(""1F5N2lheBqU_ssv2fEg7XSiyl0_Jtf24RQubw3IWp7fc"",""'LC-2 BOM'!C2:AF1000""),X$1,FALSE)"),"05C360")</f>
        <v>05C360</v>
      </c>
      <c r="Y473" s="183" t="str">
        <f ca="1">IFERROR(__xludf.DUMMYFUNCTION("VLOOKUP($D131,IMPORTRANGE(""1zGeY54V42y3h6ga3LEauokEcjIAfHuNXKCYKLfLWtMI"",""'LC-2 BOM'!C2:AF900""),Y$1,FALSE)"),"#N/A")</f>
        <v>#N/A</v>
      </c>
      <c r="Z473" s="183" t="str">
        <f ca="1">IFERROR(__xludf.DUMMYFUNCTION("VLOOKUP($D131,IMPORTRANGE(""1zGeY54V42y3h6ga3LEauokEcjIAfHuNXKCYKLfLWtMI"",""'LC-2 BOM'!C2:AF900""),Y$1,FALSE)"),"#N/A")</f>
        <v>#N/A</v>
      </c>
      <c r="AA473" s="183" t="str">
        <f ca="1">IFERROR(__xludf.DUMMYFUNCTION("VLOOKUP($D131,IMPORTRANGE(""1zGeY54V42y3h6ga3LEauokEcjIAfHuNXKCYKLfLWtMI"",""'LC-2 BOM'!C2:AF900""),Y$1,FALSE)"),"#N/A")</f>
        <v>#N/A</v>
      </c>
      <c r="AB473" s="40" t="str">
        <f ca="1">IFERROR(__xludf.DUMMYFUNCTION("VLOOKUP($D131,IMPORTRANGE(""1F5N2lheBqU_ssv2fEg7XSiyl0_Jtf24RQubw3IWp7fc"",""'LC-2 BOM'!C2:AF1000""),AB$1,FALSE)"),"#N/A")</f>
        <v>#N/A</v>
      </c>
      <c r="AC473" s="40" t="str">
        <f ca="1">IFERROR(__xludf.DUMMYFUNCTION("VLOOKUP($D131,IMPORTRANGE(""1F5N2lheBqU_ssv2fEg7XSiyl0_Jtf24RQubw3IWp7fc"",""'LC-2 BOM'!C2:AF1000""),AB$1,FALSE)"),"#N/A")</f>
        <v>#N/A</v>
      </c>
      <c r="AD473" s="40" t="str">
        <f ca="1">IFERROR(__xludf.DUMMYFUNCTION("VLOOKUP($D131,IMPORTRANGE(""1F5N2lheBqU_ssv2fEg7XSiyl0_Jtf24RQubw3IWp7fc"",""'LC-2 BOM'!C2:AF1000""),AB$1,FALSE)"),"#N/A")</f>
        <v>#N/A</v>
      </c>
      <c r="AE473" s="40" t="str">
        <f ca="1">IFERROR(__xludf.DUMMYFUNCTION("VLOOKUP($D131,IMPORTRANGE(""1F5N2lheBqU_ssv2fEg7XSiyl0_Jtf24RQubw3IWp7fc"",""'LC-2 BOM'!C2:AF1000""),AB$1,FALSE)"),"#N/A")</f>
        <v>#N/A</v>
      </c>
      <c r="AF473" s="40" t="str">
        <f ca="1">IFERROR(__xludf.DUMMYFUNCTION("VLOOKUP($D131,IMPORTRANGE(""1F5N2lheBqU_ssv2fEg7XSiyl0_Jtf24RQubw3IWp7fc"",""'LC-2 BOM'!C2:AF1000""),AB$1,FALSE)"),"#N/A")</f>
        <v>#N/A</v>
      </c>
      <c r="AG473" s="40" t="str">
        <f ca="1">IFERROR(__xludf.DUMMYFUNCTION("VLOOKUP($D131,IMPORTRANGE(""1F5N2lheBqU_ssv2fEg7XSiyl0_Jtf24RQubw3IWp7fc"",""'LC-2 BOM'!C2:AF1000""),AB$1,FALSE)"),"#N/A")</f>
        <v>#N/A</v>
      </c>
      <c r="AH473" s="40" t="str">
        <f ca="1">IFERROR(__xludf.DUMMYFUNCTION("VLOOKUP($D131,IMPORTRANGE(""1F5N2lheBqU_ssv2fEg7XSiyl0_Jtf24RQubw3IWp7fc"",""'LC-2 BOM'!C2:AF1000""),AB$1,FALSE)"),"#N/A")</f>
        <v>#N/A</v>
      </c>
      <c r="AI473" s="40" t="str">
        <f ca="1">IFERROR(__xludf.DUMMYFUNCTION("VLOOKUP($D131,IMPORTRANGE(""1F5N2lheBqU_ssv2fEg7XSiyl0_Jtf24RQubw3IWp7fc"",""'LC-2 BOM'!C2:AF1000""),AB$1,FALSE)"),"#N/A")</f>
        <v>#N/A</v>
      </c>
      <c r="AJ473" s="40" t="str">
        <f ca="1">IFERROR(__xludf.DUMMYFUNCTION("VLOOKUP($D131,IMPORTRANGE(""1F5N2lheBqU_ssv2fEg7XSiyl0_Jtf24RQubw3IWp7fc"",""'LC-2 BOM'!C2:AF1000""),AB$1,FALSE)"),"#N/A")</f>
        <v>#N/A</v>
      </c>
      <c r="AK473" s="40" t="str">
        <f ca="1">IFERROR(__xludf.DUMMYFUNCTION("VLOOKUP($D131,IMPORTRANGE(""1F5N2lheBqU_ssv2fEg7XSiyl0_Jtf24RQubw3IWp7fc"",""'LC-2 BOM'!C2:AF1000""),AB$1,FALSE)"),"#N/A")</f>
        <v>#N/A</v>
      </c>
      <c r="AL473" s="40" t="str">
        <f ca="1">IFERROR(__xludf.DUMMYFUNCTION("VLOOKUP($D131,IMPORTRANGE(""1F5N2lheBqU_ssv2fEg7XSiyl0_Jtf24RQubw3IWp7fc"",""'LC-2 BOM'!C2:AF1000""),AB$1,FALSE)"),"#N/A")</f>
        <v>#N/A</v>
      </c>
      <c r="AM473" s="40" t="str">
        <f ca="1">IFERROR(__xludf.DUMMYFUNCTION("VLOOKUP($D131,IMPORTRANGE(""1F5N2lheBqU_ssv2fEg7XSiyl0_Jtf24RQubw3IWp7fc"",""'LC-2 BOM'!C2:AF1000""),AB$1,FALSE)"),"#N/A")</f>
        <v>#N/A</v>
      </c>
      <c r="AN473" s="40" t="str">
        <f ca="1">IFERROR(__xludf.DUMMYFUNCTION("VLOOKUP($D131,IMPORTRANGE(""1F5N2lheBqU_ssv2fEg7XSiyl0_Jtf24RQubw3IWp7fc"",""'LC-2 BOM'!C2:AF1000""),AB$1,FALSE)"),"#N/A")</f>
        <v>#N/A</v>
      </c>
      <c r="AO473" s="40" t="str">
        <f ca="1">IFERROR(__xludf.DUMMYFUNCTION("VLOOKUP($D131,IMPORTRANGE(""1F5N2lheBqU_ssv2fEg7XSiyl0_Jtf24RQubw3IWp7fc"",""'LC-2 BOM'!C2:AF1000""),AB$1,FALSE)"),"#N/A")</f>
        <v>#N/A</v>
      </c>
      <c r="AP473" s="40" t="str">
        <f ca="1">IFERROR(__xludf.DUMMYFUNCTION("VLOOKUP($D131,IMPORTRANGE(""1F5N2lheBqU_ssv2fEg7XSiyl0_Jtf24RQubw3IWp7fc"",""'LC-2 BOM'!C2:AF1000""),AB$1,FALSE)"),"#N/A")</f>
        <v>#N/A</v>
      </c>
      <c r="AQ473" s="40" t="str">
        <f ca="1">IFERROR(__xludf.DUMMYFUNCTION("VLOOKUP($D131,IMPORTRANGE(""1F5N2lheBqU_ssv2fEg7XSiyl0_Jtf24RQubw3IWp7fc"",""'LC-2 BOM'!C2:AF1000""),AB$1,FALSE)"),"#N/A")</f>
        <v>#N/A</v>
      </c>
      <c r="AR473" s="40" t="str">
        <f ca="1">IFERROR(__xludf.DUMMYFUNCTION("VLOOKUP($D131,IMPORTRANGE(""1F5N2lheBqU_ssv2fEg7XSiyl0_Jtf24RQubw3IWp7fc"",""'LC-2 BOM'!C2:AF1000""),AB$1,FALSE)"),"#N/A")</f>
        <v>#N/A</v>
      </c>
      <c r="AS473" s="40" t="str">
        <f ca="1">IFERROR(__xludf.DUMMYFUNCTION("VLOOKUP($D131,IMPORTRANGE(""1F5N2lheBqU_ssv2fEg7XSiyl0_Jtf24RQubw3IWp7fc"",""'LC-2 BOM'!C2:AF1000""),AB$1,FALSE)"),"#N/A")</f>
        <v>#N/A</v>
      </c>
      <c r="AT473" s="40" t="str">
        <f ca="1">IFERROR(__xludf.DUMMYFUNCTION("VLOOKUP($D131,IMPORTRANGE(""1F5N2lheBqU_ssv2fEg7XSiyl0_Jtf24RQubw3IWp7fc"",""'LC-2 BOM'!C2:AF1000""),AB$1,FALSE)"),"#N/A")</f>
        <v>#N/A</v>
      </c>
      <c r="AU473" s="40" t="str">
        <f ca="1">IFERROR(__xludf.DUMMYFUNCTION("VLOOKUP($D131,IMPORTRANGE(""1F5N2lheBqU_ssv2fEg7XSiyl0_Jtf24RQubw3IWp7fc"",""'LC-2 BOM'!C2:AF1000""),AB$1,FALSE)"),"#N/A")</f>
        <v>#N/A</v>
      </c>
      <c r="AV473" s="40" t="str">
        <f ca="1">IFERROR(__xludf.DUMMYFUNCTION("VLOOKUP($D131,IMPORTRANGE(""1F5N2lheBqU_ssv2fEg7XSiyl0_Jtf24RQubw3IWp7fc"",""'LC-2 BOM'!C2:AF1000""),AB$1,FALSE)"),"#N/A")</f>
        <v>#N/A</v>
      </c>
      <c r="AW473" s="40" t="str">
        <f ca="1">IFERROR(__xludf.DUMMYFUNCTION("VLOOKUP($D131,IMPORTRANGE(""1F5N2lheBqU_ssv2fEg7XSiyl0_Jtf24RQubw3IWp7fc"",""'LC-2 BOM'!C2:AF1000""),AB$1,FALSE)"),"#N/A")</f>
        <v>#N/A</v>
      </c>
      <c r="AX473" s="40" t="str">
        <f ca="1">IFERROR(__xludf.DUMMYFUNCTION("VLOOKUP($D131,IMPORTRANGE(""1F5N2lheBqU_ssv2fEg7XSiyl0_Jtf24RQubw3IWp7fc"",""'LC-2 BOM'!C2:AF1000""),AB$1,FALSE)"),"#N/A")</f>
        <v>#N/A</v>
      </c>
      <c r="AY473" s="40" t="str">
        <f ca="1">IFERROR(__xludf.DUMMYFUNCTION("VLOOKUP($D131,IMPORTRANGE(""1F5N2lheBqU_ssv2fEg7XSiyl0_Jtf24RQubw3IWp7fc"",""'LC-2 BOM'!C2:AF1000""),AB$1,FALSE)"),"#N/A")</f>
        <v>#N/A</v>
      </c>
      <c r="AZ473" s="40" t="str">
        <f ca="1">IFERROR(__xludf.DUMMYFUNCTION("VLOOKUP($D131,IMPORTRANGE(""1F5N2lheBqU_ssv2fEg7XSiyl0_Jtf24RQubw3IWp7fc"",""'LC-2 BOM'!C2:AF1000""),AB$1,FALSE)"),"#N/A")</f>
        <v>#N/A</v>
      </c>
      <c r="BA473" s="40" t="str">
        <f ca="1">IFERROR(__xludf.DUMMYFUNCTION("VLOOKUP($D131,IMPORTRANGE(""1F5N2lheBqU_ssv2fEg7XSiyl0_Jtf24RQubw3IWp7fc"",""'LC-2 BOM'!C2:AF1000""),AB$1,FALSE)"),"#N/A")</f>
        <v>#N/A</v>
      </c>
    </row>
    <row r="474" spans="1:53" ht="14.25">
      <c r="A474" s="119" t="str">
        <f>CONCATENATE(VLOOKUP(E474,Systems,2,FALSE),"-",VLOOKUP(F474,Subsystems,2,FALSE),"-",VLOOKUP(G474,Components,2,FALSE),"-",VLOOKUP(R474,Metrics,2,FALSE),"-",B474)</f>
        <v>HYD-HD-PXS-PxE-235</v>
      </c>
      <c r="B474" s="100">
        <v>235</v>
      </c>
      <c r="C474" s="303" t="s">
        <v>1102</v>
      </c>
      <c r="D474" s="242" t="s">
        <v>1100</v>
      </c>
      <c r="E474" s="99" t="s">
        <v>715</v>
      </c>
      <c r="F474" s="99" t="s">
        <v>898</v>
      </c>
      <c r="G474" s="99" t="s">
        <v>452</v>
      </c>
      <c r="H474" s="99" t="s">
        <v>89</v>
      </c>
      <c r="I474" s="100" t="str">
        <f>VLOOKUP(L474,InterfaceCards,2,FALSE)</f>
        <v>N2</v>
      </c>
      <c r="J474" s="39" t="str">
        <f>VLOOKUP(I474,'REF - Interface Cards'!$F$2:$G$11,2,FALSE)</f>
        <v>CB3</v>
      </c>
      <c r="K474" s="100">
        <f>VLOOKUP(L474,InterfaceCards,3,FALSE)</f>
        <v>1</v>
      </c>
      <c r="L474" s="99" t="s">
        <v>496</v>
      </c>
      <c r="M474" s="99">
        <v>12</v>
      </c>
      <c r="N474" s="96" t="s">
        <v>111</v>
      </c>
      <c r="O474" s="99" t="s">
        <v>313</v>
      </c>
      <c r="P474" s="205"/>
      <c r="Q474" s="100" t="s">
        <v>492</v>
      </c>
      <c r="R474" s="119" t="s">
        <v>904</v>
      </c>
      <c r="S474" s="119" t="s">
        <v>96</v>
      </c>
      <c r="T474" s="100"/>
      <c r="U474" s="205"/>
      <c r="V474" s="205" t="b">
        <v>0</v>
      </c>
      <c r="W474" s="115" t="str">
        <f>CONCATENATE(L474,":",N474)</f>
        <v>DI2:09</v>
      </c>
      <c r="X474" s="40" t="str">
        <f ca="1">IFERROR(__xludf.DUMMYFUNCTION("VLOOKUP($D119,IMPORTRANGE(""1F5N2lheBqU_ssv2fEg7XSiyl0_Jtf24RQubw3IWp7fc"",""'LC-2 BOM'!C2:AF1000""),X$1,FALSE)"),"05C360")</f>
        <v>05C360</v>
      </c>
      <c r="Y474" s="40" t="str">
        <f ca="1">IFERROR(__xludf.DUMMYFUNCTION("VLOOKUP($D435,IMPORTRANGE(""1F5N2lheBqU_ssv2fEg7XSiyl0_Jtf24RQubw3IWp7fc"",""'LC-2 BOM'!C2:AF900""),Y$1,FALSE)"),"#N/A")</f>
        <v>#N/A</v>
      </c>
      <c r="Z474" s="40" t="str">
        <f ca="1">IFERROR(__xludf.DUMMYFUNCTION("VLOOKUP($D435,IMPORTRANGE(""1F5N2lheBqU_ssv2fEg7XSiyl0_Jtf24RQubw3IWp7fc"",""'LC-2 BOM'!C2:AF900""),Y$1,FALSE)"),"#N/A")</f>
        <v>#N/A</v>
      </c>
      <c r="AA474" s="40" t="str">
        <f ca="1">IFERROR(__xludf.DUMMYFUNCTION("VLOOKUP($D435,IMPORTRANGE(""1F5N2lheBqU_ssv2fEg7XSiyl0_Jtf24RQubw3IWp7fc"",""'LC-2 BOM'!C2:AF900""),Y$1,FALSE)"),"#N/A")</f>
        <v>#N/A</v>
      </c>
      <c r="AB474" s="40" t="str">
        <f ca="1">IFERROR(__xludf.DUMMYFUNCTION("VLOOKUP($D435,IMPORTRANGE(""1F5N2lheBqU_ssv2fEg7XSiyl0_Jtf24RQubw3IWp7fc"",""'LC-2 BOM'!C2:AF1000""),AB$1,FALSE)"),"#N/A")</f>
        <v>#N/A</v>
      </c>
      <c r="AC474" s="40" t="str">
        <f ca="1">IFERROR(__xludf.DUMMYFUNCTION("VLOOKUP($D435,IMPORTRANGE(""1F5N2lheBqU_ssv2fEg7XSiyl0_Jtf24RQubw3IWp7fc"",""'LC-2 BOM'!C2:AF1000""),AB$1,FALSE)"),"#N/A")</f>
        <v>#N/A</v>
      </c>
      <c r="AD474" s="40" t="str">
        <f ca="1">IFERROR(__xludf.DUMMYFUNCTION("VLOOKUP($D435,IMPORTRANGE(""1F5N2lheBqU_ssv2fEg7XSiyl0_Jtf24RQubw3IWp7fc"",""'LC-2 BOM'!C2:AF1000""),AB$1,FALSE)"),"#N/A")</f>
        <v>#N/A</v>
      </c>
      <c r="AE474" s="40" t="str">
        <f ca="1">IFERROR(__xludf.DUMMYFUNCTION("VLOOKUP($D435,IMPORTRANGE(""1F5N2lheBqU_ssv2fEg7XSiyl0_Jtf24RQubw3IWp7fc"",""'LC-2 BOM'!C2:AF1000""),AB$1,FALSE)"),"#N/A")</f>
        <v>#N/A</v>
      </c>
      <c r="AF474" s="40" t="str">
        <f ca="1">IFERROR(__xludf.DUMMYFUNCTION("VLOOKUP($D435,IMPORTRANGE(""1F5N2lheBqU_ssv2fEg7XSiyl0_Jtf24RQubw3IWp7fc"",""'LC-2 BOM'!C2:AF1000""),AB$1,FALSE)"),"#N/A")</f>
        <v>#N/A</v>
      </c>
      <c r="AG474" s="40" t="str">
        <f ca="1">IFERROR(__xludf.DUMMYFUNCTION("VLOOKUP($D435,IMPORTRANGE(""1F5N2lheBqU_ssv2fEg7XSiyl0_Jtf24RQubw3IWp7fc"",""'LC-2 BOM'!C2:AF1000""),AB$1,FALSE)"),"#N/A")</f>
        <v>#N/A</v>
      </c>
      <c r="AH474" s="40" t="str">
        <f ca="1">IFERROR(__xludf.DUMMYFUNCTION("VLOOKUP($D435,IMPORTRANGE(""1F5N2lheBqU_ssv2fEg7XSiyl0_Jtf24RQubw3IWp7fc"",""'LC-2 BOM'!C2:AF1000""),AB$1,FALSE)"),"#N/A")</f>
        <v>#N/A</v>
      </c>
      <c r="AI474" s="40" t="str">
        <f ca="1">IFERROR(__xludf.DUMMYFUNCTION("VLOOKUP($D435,IMPORTRANGE(""1F5N2lheBqU_ssv2fEg7XSiyl0_Jtf24RQubw3IWp7fc"",""'LC-2 BOM'!C2:AF1000""),AB$1,FALSE)"),"#N/A")</f>
        <v>#N/A</v>
      </c>
      <c r="AJ474" s="40" t="str">
        <f ca="1">IFERROR(__xludf.DUMMYFUNCTION("VLOOKUP($D435,IMPORTRANGE(""1F5N2lheBqU_ssv2fEg7XSiyl0_Jtf24RQubw3IWp7fc"",""'LC-2 BOM'!C2:AF1000""),AB$1,FALSE)"),"#N/A")</f>
        <v>#N/A</v>
      </c>
      <c r="AK474" s="40" t="str">
        <f ca="1">IFERROR(__xludf.DUMMYFUNCTION("VLOOKUP($D435,IMPORTRANGE(""1F5N2lheBqU_ssv2fEg7XSiyl0_Jtf24RQubw3IWp7fc"",""'LC-2 BOM'!C2:AF1000""),AB$1,FALSE)"),"#N/A")</f>
        <v>#N/A</v>
      </c>
      <c r="AL474" s="40" t="str">
        <f ca="1">IFERROR(__xludf.DUMMYFUNCTION("VLOOKUP($D435,IMPORTRANGE(""1F5N2lheBqU_ssv2fEg7XSiyl0_Jtf24RQubw3IWp7fc"",""'LC-2 BOM'!C2:AF1000""),AB$1,FALSE)"),"#N/A")</f>
        <v>#N/A</v>
      </c>
      <c r="AM474" s="40" t="str">
        <f ca="1">IFERROR(__xludf.DUMMYFUNCTION("VLOOKUP($D435,IMPORTRANGE(""1F5N2lheBqU_ssv2fEg7XSiyl0_Jtf24RQubw3IWp7fc"",""'LC-2 BOM'!C2:AF1000""),AB$1,FALSE)"),"#N/A")</f>
        <v>#N/A</v>
      </c>
      <c r="AN474" s="40" t="str">
        <f ca="1">IFERROR(__xludf.DUMMYFUNCTION("VLOOKUP($D435,IMPORTRANGE(""1F5N2lheBqU_ssv2fEg7XSiyl0_Jtf24RQubw3IWp7fc"",""'LC-2 BOM'!C2:AF1000""),AB$1,FALSE)"),"#N/A")</f>
        <v>#N/A</v>
      </c>
      <c r="AO474" s="40" t="str">
        <f ca="1">IFERROR(__xludf.DUMMYFUNCTION("VLOOKUP($D435,IMPORTRANGE(""1F5N2lheBqU_ssv2fEg7XSiyl0_Jtf24RQubw3IWp7fc"",""'LC-2 BOM'!C2:AF1000""),AB$1,FALSE)"),"#N/A")</f>
        <v>#N/A</v>
      </c>
      <c r="AP474" s="40" t="str">
        <f ca="1">IFERROR(__xludf.DUMMYFUNCTION("VLOOKUP($D435,IMPORTRANGE(""1F5N2lheBqU_ssv2fEg7XSiyl0_Jtf24RQubw3IWp7fc"",""'LC-2 BOM'!C2:AF1000""),AB$1,FALSE)"),"#N/A")</f>
        <v>#N/A</v>
      </c>
      <c r="AQ474" s="40" t="str">
        <f ca="1">IFERROR(__xludf.DUMMYFUNCTION("VLOOKUP($D435,IMPORTRANGE(""1F5N2lheBqU_ssv2fEg7XSiyl0_Jtf24RQubw3IWp7fc"",""'LC-2 BOM'!C2:AF1000""),AB$1,FALSE)"),"#N/A")</f>
        <v>#N/A</v>
      </c>
      <c r="AR474" s="40" t="str">
        <f ca="1">IFERROR(__xludf.DUMMYFUNCTION("VLOOKUP($D435,IMPORTRANGE(""1F5N2lheBqU_ssv2fEg7XSiyl0_Jtf24RQubw3IWp7fc"",""'LC-2 BOM'!C2:AF1000""),AB$1,FALSE)"),"#N/A")</f>
        <v>#N/A</v>
      </c>
      <c r="AS474" s="40" t="str">
        <f ca="1">IFERROR(__xludf.DUMMYFUNCTION("VLOOKUP($D435,IMPORTRANGE(""1F5N2lheBqU_ssv2fEg7XSiyl0_Jtf24RQubw3IWp7fc"",""'LC-2 BOM'!C2:AF1000""),AB$1,FALSE)"),"#N/A")</f>
        <v>#N/A</v>
      </c>
      <c r="AT474" s="40" t="str">
        <f ca="1">IFERROR(__xludf.DUMMYFUNCTION("VLOOKUP($D435,IMPORTRANGE(""1F5N2lheBqU_ssv2fEg7XSiyl0_Jtf24RQubw3IWp7fc"",""'LC-2 BOM'!C2:AF1000""),AB$1,FALSE)"),"#N/A")</f>
        <v>#N/A</v>
      </c>
      <c r="AU474" s="40" t="str">
        <f ca="1">IFERROR(__xludf.DUMMYFUNCTION("VLOOKUP($D435,IMPORTRANGE(""1F5N2lheBqU_ssv2fEg7XSiyl0_Jtf24RQubw3IWp7fc"",""'LC-2 BOM'!C2:AF1000""),AB$1,FALSE)"),"#N/A")</f>
        <v>#N/A</v>
      </c>
      <c r="AV474" s="40" t="str">
        <f ca="1">IFERROR(__xludf.DUMMYFUNCTION("VLOOKUP($D435,IMPORTRANGE(""1F5N2lheBqU_ssv2fEg7XSiyl0_Jtf24RQubw3IWp7fc"",""'LC-2 BOM'!C2:AF1000""),AB$1,FALSE)"),"#N/A")</f>
        <v>#N/A</v>
      </c>
      <c r="AW474" s="40" t="str">
        <f ca="1">IFERROR(__xludf.DUMMYFUNCTION("VLOOKUP($D435,IMPORTRANGE(""1F5N2lheBqU_ssv2fEg7XSiyl0_Jtf24RQubw3IWp7fc"",""'LC-2 BOM'!C2:AF1000""),AB$1,FALSE)"),"#N/A")</f>
        <v>#N/A</v>
      </c>
      <c r="AX474" s="40" t="str">
        <f ca="1">IFERROR(__xludf.DUMMYFUNCTION("VLOOKUP($D435,IMPORTRANGE(""1F5N2lheBqU_ssv2fEg7XSiyl0_Jtf24RQubw3IWp7fc"",""'LC-2 BOM'!C2:AF1000""),AB$1,FALSE)"),"#N/A")</f>
        <v>#N/A</v>
      </c>
      <c r="AY474" s="40" t="str">
        <f ca="1">IFERROR(__xludf.DUMMYFUNCTION("VLOOKUP($D435,IMPORTRANGE(""1F5N2lheBqU_ssv2fEg7XSiyl0_Jtf24RQubw3IWp7fc"",""'LC-2 BOM'!C2:AF1000""),AB$1,FALSE)"),"#N/A")</f>
        <v>#N/A</v>
      </c>
      <c r="AZ474" s="40" t="str">
        <f ca="1">IFERROR(__xludf.DUMMYFUNCTION("VLOOKUP($D435,IMPORTRANGE(""1F5N2lheBqU_ssv2fEg7XSiyl0_Jtf24RQubw3IWp7fc"",""'LC-2 BOM'!C2:AF1000""),AB$1,FALSE)"),"#N/A")</f>
        <v>#N/A</v>
      </c>
      <c r="BA474" s="40" t="str">
        <f ca="1">IFERROR(__xludf.DUMMYFUNCTION("VLOOKUP($D435,IMPORTRANGE(""1F5N2lheBqU_ssv2fEg7XSiyl0_Jtf24RQubw3IWp7fc"",""'LC-2 BOM'!C2:AF1000""),AB$1,FALSE)"),"#N/A")</f>
        <v>#N/A</v>
      </c>
    </row>
    <row r="475" spans="1:53" ht="14.25">
      <c r="A475" s="110" t="str">
        <f>CONCATENATE(VLOOKUP(E475,Systems,2,FALSE),"-",VLOOKUP(F475,Subsystems,2,FALSE),"-",VLOOKUP(G475,Components,2,FALSE),"-",VLOOKUP(R475,Metrics,2,FALSE),"-",B475)</f>
        <v>MEC-HD-PXS-PxE-668</v>
      </c>
      <c r="B475" s="99">
        <v>668</v>
      </c>
      <c r="C475" s="304" t="s">
        <v>1103</v>
      </c>
      <c r="D475" s="241" t="s">
        <v>1104</v>
      </c>
      <c r="E475" s="99" t="s">
        <v>1047</v>
      </c>
      <c r="F475" s="99" t="s">
        <v>898</v>
      </c>
      <c r="G475" s="99" t="s">
        <v>452</v>
      </c>
      <c r="H475" s="99" t="s">
        <v>89</v>
      </c>
      <c r="I475" s="100" t="str">
        <f>VLOOKUP(L475,InterfaceCards,2,FALSE)</f>
        <v>C1</v>
      </c>
      <c r="J475" s="39" t="str">
        <f>VLOOKUP(I475,'REF - Interface Cards'!$F$2:$G$11,2,FALSE)</f>
        <v>CB1</v>
      </c>
      <c r="K475" s="267">
        <f>VLOOKUP(L475,InterfaceCards,3,FALSE)</f>
        <v>6</v>
      </c>
      <c r="L475" s="99" t="s">
        <v>1049</v>
      </c>
      <c r="M475" s="99">
        <v>26</v>
      </c>
      <c r="N475" s="99" t="s">
        <v>1105</v>
      </c>
      <c r="O475" s="205"/>
      <c r="P475" s="99" t="s">
        <v>1086</v>
      </c>
      <c r="Q475" s="99" t="s">
        <v>338</v>
      </c>
      <c r="R475" s="119" t="s">
        <v>904</v>
      </c>
      <c r="S475" s="99" t="s">
        <v>96</v>
      </c>
      <c r="T475" s="100"/>
      <c r="U475" s="205"/>
      <c r="V475" s="205" t="b">
        <v>0</v>
      </c>
      <c r="W475" s="115" t="str">
        <f>CONCATENATE(L475,":",N475)</f>
        <v>DIO3:DI14</v>
      </c>
      <c r="X475" s="40" t="str">
        <f ca="1">IFERROR(__xludf.DUMMYFUNCTION("VLOOKUP($D119,IMPORTRANGE(""1F5N2lheBqU_ssv2fEg7XSiyl0_Jtf24RQubw3IWp7fc"",""'LC-2 BOM'!C2:AF1000""),X$1,FALSE)"),"05C360")</f>
        <v>05C360</v>
      </c>
      <c r="Y475" s="183" t="str">
        <f ca="1">IFERROR(__xludf.DUMMYFUNCTION("VLOOKUP($D133,IMPORTRANGE(""1zGeY54V42y3h6ga3LEauokEcjIAfHuNXKCYKLfLWtMI"",""'LC-2 BOM'!C2:AF900""),Y$1,FALSE)"),"#N/A")</f>
        <v>#N/A</v>
      </c>
      <c r="Z475" s="183" t="str">
        <f ca="1">IFERROR(__xludf.DUMMYFUNCTION("VLOOKUP($D133,IMPORTRANGE(""1zGeY54V42y3h6ga3LEauokEcjIAfHuNXKCYKLfLWtMI"",""'LC-2 BOM'!C2:AF900""),Y$1,FALSE)"),"#N/A")</f>
        <v>#N/A</v>
      </c>
      <c r="AA475" s="183" t="str">
        <f ca="1">IFERROR(__xludf.DUMMYFUNCTION("VLOOKUP($D133,IMPORTRANGE(""1zGeY54V42y3h6ga3LEauokEcjIAfHuNXKCYKLfLWtMI"",""'LC-2 BOM'!C2:AF900""),Y$1,FALSE)"),"#N/A")</f>
        <v>#N/A</v>
      </c>
      <c r="AB475" s="40" t="str">
        <f ca="1">IFERROR(__xludf.DUMMYFUNCTION("VLOOKUP($D133,IMPORTRANGE(""1F5N2lheBqU_ssv2fEg7XSiyl0_Jtf24RQubw3IWp7fc"",""'LC-2 BOM'!C2:AF1000""),AB$1,FALSE)"),"#N/A")</f>
        <v>#N/A</v>
      </c>
      <c r="AC475" s="40" t="str">
        <f ca="1">IFERROR(__xludf.DUMMYFUNCTION("VLOOKUP($D133,IMPORTRANGE(""1F5N2lheBqU_ssv2fEg7XSiyl0_Jtf24RQubw3IWp7fc"",""'LC-2 BOM'!C2:AF1000""),AB$1,FALSE)"),"#N/A")</f>
        <v>#N/A</v>
      </c>
      <c r="AD475" s="40" t="str">
        <f ca="1">IFERROR(__xludf.DUMMYFUNCTION("VLOOKUP($D133,IMPORTRANGE(""1F5N2lheBqU_ssv2fEg7XSiyl0_Jtf24RQubw3IWp7fc"",""'LC-2 BOM'!C2:AF1000""),AB$1,FALSE)"),"#N/A")</f>
        <v>#N/A</v>
      </c>
      <c r="AE475" s="40" t="str">
        <f ca="1">IFERROR(__xludf.DUMMYFUNCTION("VLOOKUP($D133,IMPORTRANGE(""1F5N2lheBqU_ssv2fEg7XSiyl0_Jtf24RQubw3IWp7fc"",""'LC-2 BOM'!C2:AF1000""),AB$1,FALSE)"),"#N/A")</f>
        <v>#N/A</v>
      </c>
      <c r="AF475" s="40" t="str">
        <f ca="1">IFERROR(__xludf.DUMMYFUNCTION("VLOOKUP($D133,IMPORTRANGE(""1F5N2lheBqU_ssv2fEg7XSiyl0_Jtf24RQubw3IWp7fc"",""'LC-2 BOM'!C2:AF1000""),AB$1,FALSE)"),"#N/A")</f>
        <v>#N/A</v>
      </c>
      <c r="AG475" s="40" t="str">
        <f ca="1">IFERROR(__xludf.DUMMYFUNCTION("VLOOKUP($D133,IMPORTRANGE(""1F5N2lheBqU_ssv2fEg7XSiyl0_Jtf24RQubw3IWp7fc"",""'LC-2 BOM'!C2:AF1000""),AB$1,FALSE)"),"#N/A")</f>
        <v>#N/A</v>
      </c>
      <c r="AH475" s="40" t="str">
        <f ca="1">IFERROR(__xludf.DUMMYFUNCTION("VLOOKUP($D133,IMPORTRANGE(""1F5N2lheBqU_ssv2fEg7XSiyl0_Jtf24RQubw3IWp7fc"",""'LC-2 BOM'!C2:AF1000""),AB$1,FALSE)"),"#N/A")</f>
        <v>#N/A</v>
      </c>
      <c r="AI475" s="40" t="str">
        <f ca="1">IFERROR(__xludf.DUMMYFUNCTION("VLOOKUP($D133,IMPORTRANGE(""1F5N2lheBqU_ssv2fEg7XSiyl0_Jtf24RQubw3IWp7fc"",""'LC-2 BOM'!C2:AF1000""),AB$1,FALSE)"),"#N/A")</f>
        <v>#N/A</v>
      </c>
      <c r="AJ475" s="40" t="str">
        <f ca="1">IFERROR(__xludf.DUMMYFUNCTION("VLOOKUP($D133,IMPORTRANGE(""1F5N2lheBqU_ssv2fEg7XSiyl0_Jtf24RQubw3IWp7fc"",""'LC-2 BOM'!C2:AF1000""),AB$1,FALSE)"),"#N/A")</f>
        <v>#N/A</v>
      </c>
      <c r="AK475" s="40" t="str">
        <f ca="1">IFERROR(__xludf.DUMMYFUNCTION("VLOOKUP($D133,IMPORTRANGE(""1F5N2lheBqU_ssv2fEg7XSiyl0_Jtf24RQubw3IWp7fc"",""'LC-2 BOM'!C2:AF1000""),AB$1,FALSE)"),"#N/A")</f>
        <v>#N/A</v>
      </c>
      <c r="AL475" s="40" t="str">
        <f ca="1">IFERROR(__xludf.DUMMYFUNCTION("VLOOKUP($D133,IMPORTRANGE(""1F5N2lheBqU_ssv2fEg7XSiyl0_Jtf24RQubw3IWp7fc"",""'LC-2 BOM'!C2:AF1000""),AB$1,FALSE)"),"#N/A")</f>
        <v>#N/A</v>
      </c>
      <c r="AM475" s="40" t="str">
        <f ca="1">IFERROR(__xludf.DUMMYFUNCTION("VLOOKUP($D133,IMPORTRANGE(""1F5N2lheBqU_ssv2fEg7XSiyl0_Jtf24RQubw3IWp7fc"",""'LC-2 BOM'!C2:AF1000""),AB$1,FALSE)"),"#N/A")</f>
        <v>#N/A</v>
      </c>
      <c r="AN475" s="40" t="str">
        <f ca="1">IFERROR(__xludf.DUMMYFUNCTION("VLOOKUP($D133,IMPORTRANGE(""1F5N2lheBqU_ssv2fEg7XSiyl0_Jtf24RQubw3IWp7fc"",""'LC-2 BOM'!C2:AF1000""),AB$1,FALSE)"),"#N/A")</f>
        <v>#N/A</v>
      </c>
      <c r="AO475" s="40" t="str">
        <f ca="1">IFERROR(__xludf.DUMMYFUNCTION("VLOOKUP($D133,IMPORTRANGE(""1F5N2lheBqU_ssv2fEg7XSiyl0_Jtf24RQubw3IWp7fc"",""'LC-2 BOM'!C2:AF1000""),AB$1,FALSE)"),"#N/A")</f>
        <v>#N/A</v>
      </c>
      <c r="AP475" s="40" t="str">
        <f ca="1">IFERROR(__xludf.DUMMYFUNCTION("VLOOKUP($D133,IMPORTRANGE(""1F5N2lheBqU_ssv2fEg7XSiyl0_Jtf24RQubw3IWp7fc"",""'LC-2 BOM'!C2:AF1000""),AB$1,FALSE)"),"#N/A")</f>
        <v>#N/A</v>
      </c>
      <c r="AQ475" s="40" t="str">
        <f ca="1">IFERROR(__xludf.DUMMYFUNCTION("VLOOKUP($D133,IMPORTRANGE(""1F5N2lheBqU_ssv2fEg7XSiyl0_Jtf24RQubw3IWp7fc"",""'LC-2 BOM'!C2:AF1000""),AB$1,FALSE)"),"#N/A")</f>
        <v>#N/A</v>
      </c>
      <c r="AR475" s="40" t="str">
        <f ca="1">IFERROR(__xludf.DUMMYFUNCTION("VLOOKUP($D133,IMPORTRANGE(""1F5N2lheBqU_ssv2fEg7XSiyl0_Jtf24RQubw3IWp7fc"",""'LC-2 BOM'!C2:AF1000""),AB$1,FALSE)"),"#N/A")</f>
        <v>#N/A</v>
      </c>
      <c r="AS475" s="40" t="str">
        <f ca="1">IFERROR(__xludf.DUMMYFUNCTION("VLOOKUP($D133,IMPORTRANGE(""1F5N2lheBqU_ssv2fEg7XSiyl0_Jtf24RQubw3IWp7fc"",""'LC-2 BOM'!C2:AF1000""),AB$1,FALSE)"),"#N/A")</f>
        <v>#N/A</v>
      </c>
      <c r="AT475" s="40" t="str">
        <f ca="1">IFERROR(__xludf.DUMMYFUNCTION("VLOOKUP($D133,IMPORTRANGE(""1F5N2lheBqU_ssv2fEg7XSiyl0_Jtf24RQubw3IWp7fc"",""'LC-2 BOM'!C2:AF1000""),AB$1,FALSE)"),"#N/A")</f>
        <v>#N/A</v>
      </c>
      <c r="AU475" s="40" t="str">
        <f ca="1">IFERROR(__xludf.DUMMYFUNCTION("VLOOKUP($D133,IMPORTRANGE(""1F5N2lheBqU_ssv2fEg7XSiyl0_Jtf24RQubw3IWp7fc"",""'LC-2 BOM'!C2:AF1000""),AB$1,FALSE)"),"#N/A")</f>
        <v>#N/A</v>
      </c>
      <c r="AV475" s="40" t="str">
        <f ca="1">IFERROR(__xludf.DUMMYFUNCTION("VLOOKUP($D133,IMPORTRANGE(""1F5N2lheBqU_ssv2fEg7XSiyl0_Jtf24RQubw3IWp7fc"",""'LC-2 BOM'!C2:AF1000""),AB$1,FALSE)"),"#N/A")</f>
        <v>#N/A</v>
      </c>
      <c r="AW475" s="40" t="str">
        <f ca="1">IFERROR(__xludf.DUMMYFUNCTION("VLOOKUP($D133,IMPORTRANGE(""1F5N2lheBqU_ssv2fEg7XSiyl0_Jtf24RQubw3IWp7fc"",""'LC-2 BOM'!C2:AF1000""),AB$1,FALSE)"),"#N/A")</f>
        <v>#N/A</v>
      </c>
      <c r="AX475" s="40" t="str">
        <f ca="1">IFERROR(__xludf.DUMMYFUNCTION("VLOOKUP($D133,IMPORTRANGE(""1F5N2lheBqU_ssv2fEg7XSiyl0_Jtf24RQubw3IWp7fc"",""'LC-2 BOM'!C2:AF1000""),AB$1,FALSE)"),"#N/A")</f>
        <v>#N/A</v>
      </c>
      <c r="AY475" s="40" t="str">
        <f ca="1">IFERROR(__xludf.DUMMYFUNCTION("VLOOKUP($D133,IMPORTRANGE(""1F5N2lheBqU_ssv2fEg7XSiyl0_Jtf24RQubw3IWp7fc"",""'LC-2 BOM'!C2:AF1000""),AB$1,FALSE)"),"#N/A")</f>
        <v>#N/A</v>
      </c>
      <c r="AZ475" s="40" t="str">
        <f ca="1">IFERROR(__xludf.DUMMYFUNCTION("VLOOKUP($D133,IMPORTRANGE(""1F5N2lheBqU_ssv2fEg7XSiyl0_Jtf24RQubw3IWp7fc"",""'LC-2 BOM'!C2:AF1000""),AB$1,FALSE)"),"#N/A")</f>
        <v>#N/A</v>
      </c>
      <c r="BA475" s="40" t="str">
        <f ca="1">IFERROR(__xludf.DUMMYFUNCTION("VLOOKUP($D133,IMPORTRANGE(""1F5N2lheBqU_ssv2fEg7XSiyl0_Jtf24RQubw3IWp7fc"",""'LC-2 BOM'!C2:AF1000""),AB$1,FALSE)"),"#N/A")</f>
        <v>#N/A</v>
      </c>
    </row>
    <row r="476" spans="1:53" ht="14.25">
      <c r="A476" s="119" t="str">
        <f>CONCATENATE(VLOOKUP(E476,Systems,2,FALSE),"-",VLOOKUP(F476,Subsystems,2,FALSE),"-",VLOOKUP(G476,Components,2,FALSE),"-",VLOOKUP(R476,Metrics,2,FALSE),"-",B476)</f>
        <v>HYD-HD-PXS-PxE-236</v>
      </c>
      <c r="B476" s="100">
        <v>236</v>
      </c>
      <c r="C476" s="303" t="s">
        <v>1106</v>
      </c>
      <c r="D476" s="185" t="s">
        <v>1104</v>
      </c>
      <c r="E476" s="99" t="s">
        <v>715</v>
      </c>
      <c r="F476" s="99" t="s">
        <v>898</v>
      </c>
      <c r="G476" s="99" t="s">
        <v>452</v>
      </c>
      <c r="H476" s="99" t="s">
        <v>89</v>
      </c>
      <c r="I476" s="100" t="str">
        <f>VLOOKUP(L476,InterfaceCards,2,FALSE)</f>
        <v>N3</v>
      </c>
      <c r="J476" s="39" t="str">
        <f>VLOOKUP(I476,'REF - Interface Cards'!$F$2:$G$11,2,FALSE)</f>
        <v>CB4</v>
      </c>
      <c r="K476" s="100">
        <f>VLOOKUP(L476,InterfaceCards,3,FALSE)</f>
        <v>1</v>
      </c>
      <c r="L476" s="99" t="s">
        <v>844</v>
      </c>
      <c r="M476" s="99">
        <v>17</v>
      </c>
      <c r="N476" s="96">
        <v>14</v>
      </c>
      <c r="O476" s="99" t="s">
        <v>313</v>
      </c>
      <c r="P476" s="205"/>
      <c r="Q476" s="100" t="s">
        <v>790</v>
      </c>
      <c r="R476" s="119" t="s">
        <v>904</v>
      </c>
      <c r="S476" s="119" t="s">
        <v>96</v>
      </c>
      <c r="T476" s="100"/>
      <c r="U476" s="205"/>
      <c r="V476" s="205" t="b">
        <v>0</v>
      </c>
      <c r="W476" s="115" t="str">
        <f>CONCATENATE(L476,":",N476)</f>
        <v>DI3:14</v>
      </c>
      <c r="X476" s="40" t="str">
        <f ca="1">IFERROR(__xludf.DUMMYFUNCTION("VLOOKUP($D475,IMPORTRANGE(""1F5N2lheBqU_ssv2fEg7XSiyl0_Jtf24RQubw3IWp7fc"",""'LC-2 BOM'!C2:AF1000""),X$1,FALSE)"),"04C706")</f>
        <v>04C706</v>
      </c>
      <c r="Y476" s="40" t="str">
        <f ca="1">IFERROR(__xludf.DUMMYFUNCTION("VLOOKUP($D499,IMPORTRANGE(""1zGeY54V42y3h6ga3LEauokEcjIAfHuNXKCYKLfLWtMI"",""'LC-2 BOM'!C2:AF900""),Y$1,FALSE)"),"#N/A")</f>
        <v>#N/A</v>
      </c>
      <c r="Z476" s="40" t="str">
        <f ca="1">IFERROR(__xludf.DUMMYFUNCTION("VLOOKUP($D499,IMPORTRANGE(""1zGeY54V42y3h6ga3LEauokEcjIAfHuNXKCYKLfLWtMI"",""'LC-2 BOM'!C2:AF900""),Y$1,FALSE)"),"#N/A")</f>
        <v>#N/A</v>
      </c>
      <c r="AA476" s="40" t="str">
        <f ca="1">IFERROR(__xludf.DUMMYFUNCTION("VLOOKUP($D499,IMPORTRANGE(""1zGeY54V42y3h6ga3LEauokEcjIAfHuNXKCYKLfLWtMI"",""'LC-2 BOM'!C2:AF900""),Y$1,FALSE)"),"#N/A")</f>
        <v>#N/A</v>
      </c>
      <c r="AB476" s="40" t="str">
        <f ca="1">IFERROR(__xludf.DUMMYFUNCTION("VLOOKUP($D499,IMPORTRANGE(""1F5N2lheBqU_ssv2fEg7XSiyl0_Jtf24RQubw3IWp7fc"",""'LC-2 BOM'!C2:AF1000""),AB$1,FALSE)"),"#N/A")</f>
        <v>#N/A</v>
      </c>
      <c r="AC476" s="40" t="str">
        <f ca="1">IFERROR(__xludf.DUMMYFUNCTION("VLOOKUP($D499,IMPORTRANGE(""1F5N2lheBqU_ssv2fEg7XSiyl0_Jtf24RQubw3IWp7fc"",""'LC-2 BOM'!C2:AF1000""),AB$1,FALSE)"),"#N/A")</f>
        <v>#N/A</v>
      </c>
      <c r="AD476" s="40" t="str">
        <f ca="1">IFERROR(__xludf.DUMMYFUNCTION("VLOOKUP($D499,IMPORTRANGE(""1F5N2lheBqU_ssv2fEg7XSiyl0_Jtf24RQubw3IWp7fc"",""'LC-2 BOM'!C2:AF1000""),AB$1,FALSE)"),"#N/A")</f>
        <v>#N/A</v>
      </c>
      <c r="AE476" s="40" t="str">
        <f ca="1">IFERROR(__xludf.DUMMYFUNCTION("VLOOKUP($D499,IMPORTRANGE(""1F5N2lheBqU_ssv2fEg7XSiyl0_Jtf24RQubw3IWp7fc"",""'LC-2 BOM'!C2:AF1000""),AB$1,FALSE)"),"#N/A")</f>
        <v>#N/A</v>
      </c>
      <c r="AF476" s="40" t="str">
        <f ca="1">IFERROR(__xludf.DUMMYFUNCTION("VLOOKUP($D499,IMPORTRANGE(""1F5N2lheBqU_ssv2fEg7XSiyl0_Jtf24RQubw3IWp7fc"",""'LC-2 BOM'!C2:AF1000""),AB$1,FALSE)"),"#N/A")</f>
        <v>#N/A</v>
      </c>
      <c r="AG476" s="40" t="str">
        <f ca="1">IFERROR(__xludf.DUMMYFUNCTION("VLOOKUP($D499,IMPORTRANGE(""1F5N2lheBqU_ssv2fEg7XSiyl0_Jtf24RQubw3IWp7fc"",""'LC-2 BOM'!C2:AF1000""),AB$1,FALSE)"),"#N/A")</f>
        <v>#N/A</v>
      </c>
      <c r="AH476" s="40" t="str">
        <f ca="1">IFERROR(__xludf.DUMMYFUNCTION("VLOOKUP($D499,IMPORTRANGE(""1F5N2lheBqU_ssv2fEg7XSiyl0_Jtf24RQubw3IWp7fc"",""'LC-2 BOM'!C2:AF1000""),AB$1,FALSE)"),"#N/A")</f>
        <v>#N/A</v>
      </c>
      <c r="AI476" s="40" t="str">
        <f ca="1">IFERROR(__xludf.DUMMYFUNCTION("VLOOKUP($D499,IMPORTRANGE(""1F5N2lheBqU_ssv2fEg7XSiyl0_Jtf24RQubw3IWp7fc"",""'LC-2 BOM'!C2:AF1000""),AB$1,FALSE)"),"#N/A")</f>
        <v>#N/A</v>
      </c>
      <c r="AJ476" s="40" t="str">
        <f ca="1">IFERROR(__xludf.DUMMYFUNCTION("VLOOKUP($D499,IMPORTRANGE(""1F5N2lheBqU_ssv2fEg7XSiyl0_Jtf24RQubw3IWp7fc"",""'LC-2 BOM'!C2:AF1000""),AB$1,FALSE)"),"#N/A")</f>
        <v>#N/A</v>
      </c>
      <c r="AK476" s="40" t="str">
        <f ca="1">IFERROR(__xludf.DUMMYFUNCTION("VLOOKUP($D499,IMPORTRANGE(""1F5N2lheBqU_ssv2fEg7XSiyl0_Jtf24RQubw3IWp7fc"",""'LC-2 BOM'!C2:AF1000""),AB$1,FALSE)"),"#N/A")</f>
        <v>#N/A</v>
      </c>
      <c r="AL476" s="40" t="str">
        <f ca="1">IFERROR(__xludf.DUMMYFUNCTION("VLOOKUP($D499,IMPORTRANGE(""1F5N2lheBqU_ssv2fEg7XSiyl0_Jtf24RQubw3IWp7fc"",""'LC-2 BOM'!C2:AF1000""),AB$1,FALSE)"),"#N/A")</f>
        <v>#N/A</v>
      </c>
      <c r="AM476" s="40" t="str">
        <f ca="1">IFERROR(__xludf.DUMMYFUNCTION("VLOOKUP($D499,IMPORTRANGE(""1F5N2lheBqU_ssv2fEg7XSiyl0_Jtf24RQubw3IWp7fc"",""'LC-2 BOM'!C2:AF1000""),AB$1,FALSE)"),"#N/A")</f>
        <v>#N/A</v>
      </c>
      <c r="AN476" s="40" t="str">
        <f ca="1">IFERROR(__xludf.DUMMYFUNCTION("VLOOKUP($D499,IMPORTRANGE(""1F5N2lheBqU_ssv2fEg7XSiyl0_Jtf24RQubw3IWp7fc"",""'LC-2 BOM'!C2:AF1000""),AB$1,FALSE)"),"#N/A")</f>
        <v>#N/A</v>
      </c>
      <c r="AO476" s="40" t="str">
        <f ca="1">IFERROR(__xludf.DUMMYFUNCTION("VLOOKUP($D499,IMPORTRANGE(""1F5N2lheBqU_ssv2fEg7XSiyl0_Jtf24RQubw3IWp7fc"",""'LC-2 BOM'!C2:AF1000""),AB$1,FALSE)"),"#N/A")</f>
        <v>#N/A</v>
      </c>
      <c r="AP476" s="40" t="str">
        <f ca="1">IFERROR(__xludf.DUMMYFUNCTION("VLOOKUP($D499,IMPORTRANGE(""1F5N2lheBqU_ssv2fEg7XSiyl0_Jtf24RQubw3IWp7fc"",""'LC-2 BOM'!C2:AF1000""),AB$1,FALSE)"),"#N/A")</f>
        <v>#N/A</v>
      </c>
      <c r="AQ476" s="40" t="str">
        <f ca="1">IFERROR(__xludf.DUMMYFUNCTION("VLOOKUP($D499,IMPORTRANGE(""1F5N2lheBqU_ssv2fEg7XSiyl0_Jtf24RQubw3IWp7fc"",""'LC-2 BOM'!C2:AF1000""),AB$1,FALSE)"),"#N/A")</f>
        <v>#N/A</v>
      </c>
      <c r="AR476" s="40" t="str">
        <f ca="1">IFERROR(__xludf.DUMMYFUNCTION("VLOOKUP($D499,IMPORTRANGE(""1F5N2lheBqU_ssv2fEg7XSiyl0_Jtf24RQubw3IWp7fc"",""'LC-2 BOM'!C2:AF1000""),AB$1,FALSE)"),"#N/A")</f>
        <v>#N/A</v>
      </c>
      <c r="AS476" s="40" t="str">
        <f ca="1">IFERROR(__xludf.DUMMYFUNCTION("VLOOKUP($D499,IMPORTRANGE(""1F5N2lheBqU_ssv2fEg7XSiyl0_Jtf24RQubw3IWp7fc"",""'LC-2 BOM'!C2:AF1000""),AB$1,FALSE)"),"#N/A")</f>
        <v>#N/A</v>
      </c>
      <c r="AT476" s="40" t="str">
        <f ca="1">IFERROR(__xludf.DUMMYFUNCTION("VLOOKUP($D499,IMPORTRANGE(""1F5N2lheBqU_ssv2fEg7XSiyl0_Jtf24RQubw3IWp7fc"",""'LC-2 BOM'!C2:AF1000""),AB$1,FALSE)"),"#N/A")</f>
        <v>#N/A</v>
      </c>
      <c r="AU476" s="40" t="str">
        <f ca="1">IFERROR(__xludf.DUMMYFUNCTION("VLOOKUP($D499,IMPORTRANGE(""1F5N2lheBqU_ssv2fEg7XSiyl0_Jtf24RQubw3IWp7fc"",""'LC-2 BOM'!C2:AF1000""),AB$1,FALSE)"),"#N/A")</f>
        <v>#N/A</v>
      </c>
      <c r="AV476" s="40" t="str">
        <f ca="1">IFERROR(__xludf.DUMMYFUNCTION("VLOOKUP($D499,IMPORTRANGE(""1F5N2lheBqU_ssv2fEg7XSiyl0_Jtf24RQubw3IWp7fc"",""'LC-2 BOM'!C2:AF1000""),AB$1,FALSE)"),"#N/A")</f>
        <v>#N/A</v>
      </c>
      <c r="AW476" s="40" t="str">
        <f ca="1">IFERROR(__xludf.DUMMYFUNCTION("VLOOKUP($D499,IMPORTRANGE(""1F5N2lheBqU_ssv2fEg7XSiyl0_Jtf24RQubw3IWp7fc"",""'LC-2 BOM'!C2:AF1000""),AB$1,FALSE)"),"#N/A")</f>
        <v>#N/A</v>
      </c>
      <c r="AX476" s="40" t="str">
        <f ca="1">IFERROR(__xludf.DUMMYFUNCTION("VLOOKUP($D499,IMPORTRANGE(""1F5N2lheBqU_ssv2fEg7XSiyl0_Jtf24RQubw3IWp7fc"",""'LC-2 BOM'!C2:AF1000""),AB$1,FALSE)"),"#N/A")</f>
        <v>#N/A</v>
      </c>
      <c r="AY476" s="40" t="str">
        <f ca="1">IFERROR(__xludf.DUMMYFUNCTION("VLOOKUP($D499,IMPORTRANGE(""1F5N2lheBqU_ssv2fEg7XSiyl0_Jtf24RQubw3IWp7fc"",""'LC-2 BOM'!C2:AF1000""),AB$1,FALSE)"),"#N/A")</f>
        <v>#N/A</v>
      </c>
      <c r="AZ476" s="40" t="str">
        <f ca="1">IFERROR(__xludf.DUMMYFUNCTION("VLOOKUP($D499,IMPORTRANGE(""1F5N2lheBqU_ssv2fEg7XSiyl0_Jtf24RQubw3IWp7fc"",""'LC-2 BOM'!C2:AF1000""),AB$1,FALSE)"),"#N/A")</f>
        <v>#N/A</v>
      </c>
      <c r="BA476" s="40" t="str">
        <f ca="1">IFERROR(__xludf.DUMMYFUNCTION("VLOOKUP($D499,IMPORTRANGE(""1F5N2lheBqU_ssv2fEg7XSiyl0_Jtf24RQubw3IWp7fc"",""'LC-2 BOM'!C2:AF1000""),AB$1,FALSE)"),"#N/A")</f>
        <v>#N/A</v>
      </c>
    </row>
    <row r="477" spans="1:53" ht="14.25">
      <c r="A477" s="110" t="str">
        <f>CONCATENATE(VLOOKUP(E477,Systems,2,FALSE),"-",VLOOKUP(F477,Subsystems,2,FALSE),"-",VLOOKUP(G477,Components,2,FALSE),"-",VLOOKUP(R477,Metrics,2,FALSE),"-",B477)</f>
        <v>MEC-HDL-PXS-PxO-670</v>
      </c>
      <c r="B477" s="99">
        <v>670</v>
      </c>
      <c r="C477" s="304" t="s">
        <v>1107</v>
      </c>
      <c r="D477" s="241" t="s">
        <v>1108</v>
      </c>
      <c r="E477" s="99" t="s">
        <v>1047</v>
      </c>
      <c r="F477" s="99" t="s">
        <v>872</v>
      </c>
      <c r="G477" s="99" t="s">
        <v>452</v>
      </c>
      <c r="H477" s="99" t="s">
        <v>89</v>
      </c>
      <c r="I477" s="100" t="str">
        <f>VLOOKUP(L477,InterfaceCards,2,FALSE)</f>
        <v>C1</v>
      </c>
      <c r="J477" s="39" t="str">
        <f>VLOOKUP(I477,'REF - Interface Cards'!$F$2:$G$11,2,FALSE)</f>
        <v>CB1</v>
      </c>
      <c r="K477" s="267">
        <f>VLOOKUP(L477,InterfaceCards,3,FALSE)</f>
        <v>7</v>
      </c>
      <c r="L477" s="99" t="s">
        <v>1085</v>
      </c>
      <c r="M477" s="99">
        <v>1</v>
      </c>
      <c r="N477" s="99" t="s">
        <v>1109</v>
      </c>
      <c r="O477" s="205"/>
      <c r="P477" s="99" t="s">
        <v>1086</v>
      </c>
      <c r="Q477" s="99" t="s">
        <v>338</v>
      </c>
      <c r="R477" s="119" t="s">
        <v>95</v>
      </c>
      <c r="S477" s="99" t="s">
        <v>96</v>
      </c>
      <c r="T477" s="100"/>
      <c r="U477" s="205"/>
      <c r="V477" s="205" t="b">
        <v>0</v>
      </c>
      <c r="W477" s="115" t="str">
        <f>CONCATENATE(L477,":",N477)</f>
        <v>DIO4:DI00</v>
      </c>
      <c r="X477" s="40" t="str">
        <f ca="1">IFERROR(__xludf.DUMMYFUNCTION("VLOOKUP($D119,IMPORTRANGE(""1F5N2lheBqU_ssv2fEg7XSiyl0_Jtf24RQubw3IWp7fc"",""'LC-2 BOM'!C2:AF1000""),X$1,FALSE)"),"05C360")</f>
        <v>05C360</v>
      </c>
      <c r="Y477" s="183" t="str">
        <f ca="1">IFERROR(__xludf.DUMMYFUNCTION("VLOOKUP($D150,IMPORTRANGE(""1zGeY54V42y3h6ga3LEauokEcjIAfHuNXKCYKLfLWtMI"",""'LC-2 BOM'!C2:AF900""),Y$1,FALSE)"),"#N/A")</f>
        <v>#N/A</v>
      </c>
      <c r="Z477" s="183" t="str">
        <f ca="1">IFERROR(__xludf.DUMMYFUNCTION("VLOOKUP($D150,IMPORTRANGE(""1zGeY54V42y3h6ga3LEauokEcjIAfHuNXKCYKLfLWtMI"",""'LC-2 BOM'!C2:AF900""),Y$1,FALSE)"),"#N/A")</f>
        <v>#N/A</v>
      </c>
      <c r="AA477" s="183" t="str">
        <f ca="1">IFERROR(__xludf.DUMMYFUNCTION("VLOOKUP($D150,IMPORTRANGE(""1zGeY54V42y3h6ga3LEauokEcjIAfHuNXKCYKLfLWtMI"",""'LC-2 BOM'!C2:AF900""),Y$1,FALSE)"),"#N/A")</f>
        <v>#N/A</v>
      </c>
      <c r="AB477" s="40" t="str">
        <f ca="1">IFERROR(__xludf.DUMMYFUNCTION("VLOOKUP($D150,IMPORTRANGE(""1F5N2lheBqU_ssv2fEg7XSiyl0_Jtf24RQubw3IWp7fc"",""'LC-2 BOM'!C2:AF1000""),AB$1,FALSE)"),"#N/A")</f>
        <v>#N/A</v>
      </c>
      <c r="AC477" s="40" t="str">
        <f ca="1">IFERROR(__xludf.DUMMYFUNCTION("VLOOKUP($D150,IMPORTRANGE(""1F5N2lheBqU_ssv2fEg7XSiyl0_Jtf24RQubw3IWp7fc"",""'LC-2 BOM'!C2:AF1000""),AB$1,FALSE)"),"#N/A")</f>
        <v>#N/A</v>
      </c>
      <c r="AD477" s="40" t="str">
        <f ca="1">IFERROR(__xludf.DUMMYFUNCTION("VLOOKUP($D150,IMPORTRANGE(""1F5N2lheBqU_ssv2fEg7XSiyl0_Jtf24RQubw3IWp7fc"",""'LC-2 BOM'!C2:AF1000""),AB$1,FALSE)"),"#N/A")</f>
        <v>#N/A</v>
      </c>
      <c r="AE477" s="40" t="str">
        <f ca="1">IFERROR(__xludf.DUMMYFUNCTION("VLOOKUP($D150,IMPORTRANGE(""1F5N2lheBqU_ssv2fEg7XSiyl0_Jtf24RQubw3IWp7fc"",""'LC-2 BOM'!C2:AF1000""),AB$1,FALSE)"),"#N/A")</f>
        <v>#N/A</v>
      </c>
      <c r="AF477" s="40" t="str">
        <f ca="1">IFERROR(__xludf.DUMMYFUNCTION("VLOOKUP($D150,IMPORTRANGE(""1F5N2lheBqU_ssv2fEg7XSiyl0_Jtf24RQubw3IWp7fc"",""'LC-2 BOM'!C2:AF1000""),AB$1,FALSE)"),"#N/A")</f>
        <v>#N/A</v>
      </c>
      <c r="AG477" s="40" t="str">
        <f ca="1">IFERROR(__xludf.DUMMYFUNCTION("VLOOKUP($D150,IMPORTRANGE(""1F5N2lheBqU_ssv2fEg7XSiyl0_Jtf24RQubw3IWp7fc"",""'LC-2 BOM'!C2:AF1000""),AB$1,FALSE)"),"#N/A")</f>
        <v>#N/A</v>
      </c>
      <c r="AH477" s="40" t="str">
        <f ca="1">IFERROR(__xludf.DUMMYFUNCTION("VLOOKUP($D150,IMPORTRANGE(""1F5N2lheBqU_ssv2fEg7XSiyl0_Jtf24RQubw3IWp7fc"",""'LC-2 BOM'!C2:AF1000""),AB$1,FALSE)"),"#N/A")</f>
        <v>#N/A</v>
      </c>
      <c r="AI477" s="40" t="str">
        <f ca="1">IFERROR(__xludf.DUMMYFUNCTION("VLOOKUP($D150,IMPORTRANGE(""1F5N2lheBqU_ssv2fEg7XSiyl0_Jtf24RQubw3IWp7fc"",""'LC-2 BOM'!C2:AF1000""),AB$1,FALSE)"),"#N/A")</f>
        <v>#N/A</v>
      </c>
      <c r="AJ477" s="40" t="str">
        <f ca="1">IFERROR(__xludf.DUMMYFUNCTION("VLOOKUP($D150,IMPORTRANGE(""1F5N2lheBqU_ssv2fEg7XSiyl0_Jtf24RQubw3IWp7fc"",""'LC-2 BOM'!C2:AF1000""),AB$1,FALSE)"),"#N/A")</f>
        <v>#N/A</v>
      </c>
      <c r="AK477" s="40" t="str">
        <f ca="1">IFERROR(__xludf.DUMMYFUNCTION("VLOOKUP($D150,IMPORTRANGE(""1F5N2lheBqU_ssv2fEg7XSiyl0_Jtf24RQubw3IWp7fc"",""'LC-2 BOM'!C2:AF1000""),AB$1,FALSE)"),"#N/A")</f>
        <v>#N/A</v>
      </c>
      <c r="AL477" s="40" t="str">
        <f ca="1">IFERROR(__xludf.DUMMYFUNCTION("VLOOKUP($D150,IMPORTRANGE(""1F5N2lheBqU_ssv2fEg7XSiyl0_Jtf24RQubw3IWp7fc"",""'LC-2 BOM'!C2:AF1000""),AB$1,FALSE)"),"#N/A")</f>
        <v>#N/A</v>
      </c>
      <c r="AM477" s="40" t="str">
        <f ca="1">IFERROR(__xludf.DUMMYFUNCTION("VLOOKUP($D150,IMPORTRANGE(""1F5N2lheBqU_ssv2fEg7XSiyl0_Jtf24RQubw3IWp7fc"",""'LC-2 BOM'!C2:AF1000""),AB$1,FALSE)"),"#N/A")</f>
        <v>#N/A</v>
      </c>
      <c r="AN477" s="40" t="str">
        <f ca="1">IFERROR(__xludf.DUMMYFUNCTION("VLOOKUP($D150,IMPORTRANGE(""1F5N2lheBqU_ssv2fEg7XSiyl0_Jtf24RQubw3IWp7fc"",""'LC-2 BOM'!C2:AF1000""),AB$1,FALSE)"),"#N/A")</f>
        <v>#N/A</v>
      </c>
      <c r="AO477" s="40" t="str">
        <f ca="1">IFERROR(__xludf.DUMMYFUNCTION("VLOOKUP($D150,IMPORTRANGE(""1F5N2lheBqU_ssv2fEg7XSiyl0_Jtf24RQubw3IWp7fc"",""'LC-2 BOM'!C2:AF1000""),AB$1,FALSE)"),"#N/A")</f>
        <v>#N/A</v>
      </c>
      <c r="AP477" s="40" t="str">
        <f ca="1">IFERROR(__xludf.DUMMYFUNCTION("VLOOKUP($D150,IMPORTRANGE(""1F5N2lheBqU_ssv2fEg7XSiyl0_Jtf24RQubw3IWp7fc"",""'LC-2 BOM'!C2:AF1000""),AB$1,FALSE)"),"#N/A")</f>
        <v>#N/A</v>
      </c>
      <c r="AQ477" s="40" t="str">
        <f ca="1">IFERROR(__xludf.DUMMYFUNCTION("VLOOKUP($D150,IMPORTRANGE(""1F5N2lheBqU_ssv2fEg7XSiyl0_Jtf24RQubw3IWp7fc"",""'LC-2 BOM'!C2:AF1000""),AB$1,FALSE)"),"#N/A")</f>
        <v>#N/A</v>
      </c>
      <c r="AR477" s="40" t="str">
        <f ca="1">IFERROR(__xludf.DUMMYFUNCTION("VLOOKUP($D150,IMPORTRANGE(""1F5N2lheBqU_ssv2fEg7XSiyl0_Jtf24RQubw3IWp7fc"",""'LC-2 BOM'!C2:AF1000""),AB$1,FALSE)"),"#N/A")</f>
        <v>#N/A</v>
      </c>
      <c r="AS477" s="40" t="str">
        <f ca="1">IFERROR(__xludf.DUMMYFUNCTION("VLOOKUP($D150,IMPORTRANGE(""1F5N2lheBqU_ssv2fEg7XSiyl0_Jtf24RQubw3IWp7fc"",""'LC-2 BOM'!C2:AF1000""),AB$1,FALSE)"),"#N/A")</f>
        <v>#N/A</v>
      </c>
      <c r="AT477" s="40" t="str">
        <f ca="1">IFERROR(__xludf.DUMMYFUNCTION("VLOOKUP($D150,IMPORTRANGE(""1F5N2lheBqU_ssv2fEg7XSiyl0_Jtf24RQubw3IWp7fc"",""'LC-2 BOM'!C2:AF1000""),AB$1,FALSE)"),"#N/A")</f>
        <v>#N/A</v>
      </c>
      <c r="AU477" s="40" t="str">
        <f ca="1">IFERROR(__xludf.DUMMYFUNCTION("VLOOKUP($D150,IMPORTRANGE(""1F5N2lheBqU_ssv2fEg7XSiyl0_Jtf24RQubw3IWp7fc"",""'LC-2 BOM'!C2:AF1000""),AB$1,FALSE)"),"#N/A")</f>
        <v>#N/A</v>
      </c>
      <c r="AV477" s="40" t="str">
        <f ca="1">IFERROR(__xludf.DUMMYFUNCTION("VLOOKUP($D150,IMPORTRANGE(""1F5N2lheBqU_ssv2fEg7XSiyl0_Jtf24RQubw3IWp7fc"",""'LC-2 BOM'!C2:AF1000""),AB$1,FALSE)"),"#N/A")</f>
        <v>#N/A</v>
      </c>
      <c r="AW477" s="40" t="str">
        <f ca="1">IFERROR(__xludf.DUMMYFUNCTION("VLOOKUP($D150,IMPORTRANGE(""1F5N2lheBqU_ssv2fEg7XSiyl0_Jtf24RQubw3IWp7fc"",""'LC-2 BOM'!C2:AF1000""),AB$1,FALSE)"),"#N/A")</f>
        <v>#N/A</v>
      </c>
      <c r="AX477" s="40" t="str">
        <f ca="1">IFERROR(__xludf.DUMMYFUNCTION("VLOOKUP($D150,IMPORTRANGE(""1F5N2lheBqU_ssv2fEg7XSiyl0_Jtf24RQubw3IWp7fc"",""'LC-2 BOM'!C2:AF1000""),AB$1,FALSE)"),"#N/A")</f>
        <v>#N/A</v>
      </c>
      <c r="AY477" s="40" t="str">
        <f ca="1">IFERROR(__xludf.DUMMYFUNCTION("VLOOKUP($D150,IMPORTRANGE(""1F5N2lheBqU_ssv2fEg7XSiyl0_Jtf24RQubw3IWp7fc"",""'LC-2 BOM'!C2:AF1000""),AB$1,FALSE)"),"#N/A")</f>
        <v>#N/A</v>
      </c>
      <c r="AZ477" s="40" t="str">
        <f ca="1">IFERROR(__xludf.DUMMYFUNCTION("VLOOKUP($D150,IMPORTRANGE(""1F5N2lheBqU_ssv2fEg7XSiyl0_Jtf24RQubw3IWp7fc"",""'LC-2 BOM'!C2:AF1000""),AB$1,FALSE)"),"#N/A")</f>
        <v>#N/A</v>
      </c>
      <c r="BA477" s="40" t="str">
        <f ca="1">IFERROR(__xludf.DUMMYFUNCTION("VLOOKUP($D150,IMPORTRANGE(""1F5N2lheBqU_ssv2fEg7XSiyl0_Jtf24RQubw3IWp7fc"",""'LC-2 BOM'!C2:AF1000""),AB$1,FALSE)"),"#N/A")</f>
        <v>#N/A</v>
      </c>
    </row>
    <row r="478" spans="1:53" ht="14.25">
      <c r="A478" s="110" t="str">
        <f>CONCATENATE(VLOOKUP(E478,Systems,2,FALSE),"-",VLOOKUP(F478,Subsystems,2,FALSE),"-",VLOOKUP(G478,Components,2,FALSE),"-",VLOOKUP(R478,Metrics,2,FALSE),"-",B478)</f>
        <v>MEC-HDL-PXS-PxO-671</v>
      </c>
      <c r="B478" s="99">
        <v>671</v>
      </c>
      <c r="C478" s="304" t="s">
        <v>1110</v>
      </c>
      <c r="D478" s="241" t="s">
        <v>1111</v>
      </c>
      <c r="E478" s="99" t="s">
        <v>1047</v>
      </c>
      <c r="F478" s="99" t="s">
        <v>872</v>
      </c>
      <c r="G478" s="99" t="s">
        <v>452</v>
      </c>
      <c r="H478" s="99" t="s">
        <v>89</v>
      </c>
      <c r="I478" s="100" t="str">
        <f>VLOOKUP(L478,InterfaceCards,2,FALSE)</f>
        <v>C1</v>
      </c>
      <c r="J478" s="39" t="str">
        <f>VLOOKUP(I478,'REF - Interface Cards'!$F$2:$G$11,2,FALSE)</f>
        <v>CB1</v>
      </c>
      <c r="K478" s="267">
        <f>VLOOKUP(L478,InterfaceCards,3,FALSE)</f>
        <v>7</v>
      </c>
      <c r="L478" s="99" t="s">
        <v>1085</v>
      </c>
      <c r="M478" s="99">
        <v>2</v>
      </c>
      <c r="N478" s="99" t="s">
        <v>1112</v>
      </c>
      <c r="O478" s="205"/>
      <c r="P478" s="99" t="s">
        <v>335</v>
      </c>
      <c r="Q478" s="99" t="s">
        <v>338</v>
      </c>
      <c r="R478" s="119" t="s">
        <v>95</v>
      </c>
      <c r="S478" s="99" t="s">
        <v>96</v>
      </c>
      <c r="T478" s="100"/>
      <c r="U478" s="205"/>
      <c r="V478" s="205" t="b">
        <v>0</v>
      </c>
      <c r="W478" s="115" t="str">
        <f>CONCATENATE(L478,":",N478)</f>
        <v>DIO4:DI01</v>
      </c>
      <c r="X478" s="40" t="str">
        <f ca="1">IFERROR(__xludf.DUMMYFUNCTION("VLOOKUP($D119,IMPORTRANGE(""1F5N2lheBqU_ssv2fEg7XSiyl0_Jtf24RQubw3IWp7fc"",""'LC-2 BOM'!C2:AF1000""),X$1,FALSE)"),"05C360")</f>
        <v>05C360</v>
      </c>
      <c r="Y478" s="183" t="str">
        <f ca="1">IFERROR(__xludf.DUMMYFUNCTION("VLOOKUP($D151,IMPORTRANGE(""1zGeY54V42y3h6ga3LEauokEcjIAfHuNXKCYKLfLWtMI"",""'LC-2 BOM'!C2:AF900""),Y$1,FALSE)"),"#N/A")</f>
        <v>#N/A</v>
      </c>
      <c r="Z478" s="183" t="str">
        <f ca="1">IFERROR(__xludf.DUMMYFUNCTION("VLOOKUP($D151,IMPORTRANGE(""1zGeY54V42y3h6ga3LEauokEcjIAfHuNXKCYKLfLWtMI"",""'LC-2 BOM'!C2:AF900""),Y$1,FALSE)"),"#N/A")</f>
        <v>#N/A</v>
      </c>
      <c r="AA478" s="183" t="str">
        <f ca="1">IFERROR(__xludf.DUMMYFUNCTION("VLOOKUP($D151,IMPORTRANGE(""1zGeY54V42y3h6ga3LEauokEcjIAfHuNXKCYKLfLWtMI"",""'LC-2 BOM'!C2:AF900""),Y$1,FALSE)"),"#N/A")</f>
        <v>#N/A</v>
      </c>
      <c r="AB478" s="40" t="str">
        <f ca="1">IFERROR(__xludf.DUMMYFUNCTION("VLOOKUP($D151,IMPORTRANGE(""1F5N2lheBqU_ssv2fEg7XSiyl0_Jtf24RQubw3IWp7fc"",""'LC-2 BOM'!C2:AF1000""),AB$1,FALSE)"),"#N/A")</f>
        <v>#N/A</v>
      </c>
      <c r="AC478" s="40" t="str">
        <f ca="1">IFERROR(__xludf.DUMMYFUNCTION("VLOOKUP($D151,IMPORTRANGE(""1F5N2lheBqU_ssv2fEg7XSiyl0_Jtf24RQubw3IWp7fc"",""'LC-2 BOM'!C2:AF1000""),AB$1,FALSE)"),"#N/A")</f>
        <v>#N/A</v>
      </c>
      <c r="AD478" s="40" t="str">
        <f ca="1">IFERROR(__xludf.DUMMYFUNCTION("VLOOKUP($D151,IMPORTRANGE(""1F5N2lheBqU_ssv2fEg7XSiyl0_Jtf24RQubw3IWp7fc"",""'LC-2 BOM'!C2:AF1000""),AB$1,FALSE)"),"#N/A")</f>
        <v>#N/A</v>
      </c>
      <c r="AE478" s="40" t="str">
        <f ca="1">IFERROR(__xludf.DUMMYFUNCTION("VLOOKUP($D151,IMPORTRANGE(""1F5N2lheBqU_ssv2fEg7XSiyl0_Jtf24RQubw3IWp7fc"",""'LC-2 BOM'!C2:AF1000""),AB$1,FALSE)"),"#N/A")</f>
        <v>#N/A</v>
      </c>
      <c r="AF478" s="40" t="str">
        <f ca="1">IFERROR(__xludf.DUMMYFUNCTION("VLOOKUP($D151,IMPORTRANGE(""1F5N2lheBqU_ssv2fEg7XSiyl0_Jtf24RQubw3IWp7fc"",""'LC-2 BOM'!C2:AF1000""),AB$1,FALSE)"),"#N/A")</f>
        <v>#N/A</v>
      </c>
      <c r="AG478" s="40" t="str">
        <f ca="1">IFERROR(__xludf.DUMMYFUNCTION("VLOOKUP($D151,IMPORTRANGE(""1F5N2lheBqU_ssv2fEg7XSiyl0_Jtf24RQubw3IWp7fc"",""'LC-2 BOM'!C2:AF1000""),AB$1,FALSE)"),"#N/A")</f>
        <v>#N/A</v>
      </c>
      <c r="AH478" s="40" t="str">
        <f ca="1">IFERROR(__xludf.DUMMYFUNCTION("VLOOKUP($D151,IMPORTRANGE(""1F5N2lheBqU_ssv2fEg7XSiyl0_Jtf24RQubw3IWp7fc"",""'LC-2 BOM'!C2:AF1000""),AB$1,FALSE)"),"#N/A")</f>
        <v>#N/A</v>
      </c>
      <c r="AI478" s="40" t="str">
        <f ca="1">IFERROR(__xludf.DUMMYFUNCTION("VLOOKUP($D151,IMPORTRANGE(""1F5N2lheBqU_ssv2fEg7XSiyl0_Jtf24RQubw3IWp7fc"",""'LC-2 BOM'!C2:AF1000""),AB$1,FALSE)"),"#N/A")</f>
        <v>#N/A</v>
      </c>
      <c r="AJ478" s="40" t="str">
        <f ca="1">IFERROR(__xludf.DUMMYFUNCTION("VLOOKUP($D151,IMPORTRANGE(""1F5N2lheBqU_ssv2fEg7XSiyl0_Jtf24RQubw3IWp7fc"",""'LC-2 BOM'!C2:AF1000""),AB$1,FALSE)"),"#N/A")</f>
        <v>#N/A</v>
      </c>
      <c r="AK478" s="40" t="str">
        <f ca="1">IFERROR(__xludf.DUMMYFUNCTION("VLOOKUP($D151,IMPORTRANGE(""1F5N2lheBqU_ssv2fEg7XSiyl0_Jtf24RQubw3IWp7fc"",""'LC-2 BOM'!C2:AF1000""),AB$1,FALSE)"),"#N/A")</f>
        <v>#N/A</v>
      </c>
      <c r="AL478" s="40" t="str">
        <f ca="1">IFERROR(__xludf.DUMMYFUNCTION("VLOOKUP($D151,IMPORTRANGE(""1F5N2lheBqU_ssv2fEg7XSiyl0_Jtf24RQubw3IWp7fc"",""'LC-2 BOM'!C2:AF1000""),AB$1,FALSE)"),"#N/A")</f>
        <v>#N/A</v>
      </c>
      <c r="AM478" s="40" t="str">
        <f ca="1">IFERROR(__xludf.DUMMYFUNCTION("VLOOKUP($D151,IMPORTRANGE(""1F5N2lheBqU_ssv2fEg7XSiyl0_Jtf24RQubw3IWp7fc"",""'LC-2 BOM'!C2:AF1000""),AB$1,FALSE)"),"#N/A")</f>
        <v>#N/A</v>
      </c>
      <c r="AN478" s="40" t="str">
        <f ca="1">IFERROR(__xludf.DUMMYFUNCTION("VLOOKUP($D151,IMPORTRANGE(""1F5N2lheBqU_ssv2fEg7XSiyl0_Jtf24RQubw3IWp7fc"",""'LC-2 BOM'!C2:AF1000""),AB$1,FALSE)"),"#N/A")</f>
        <v>#N/A</v>
      </c>
      <c r="AO478" s="40" t="str">
        <f ca="1">IFERROR(__xludf.DUMMYFUNCTION("VLOOKUP($D151,IMPORTRANGE(""1F5N2lheBqU_ssv2fEg7XSiyl0_Jtf24RQubw3IWp7fc"",""'LC-2 BOM'!C2:AF1000""),AB$1,FALSE)"),"#N/A")</f>
        <v>#N/A</v>
      </c>
      <c r="AP478" s="40" t="str">
        <f ca="1">IFERROR(__xludf.DUMMYFUNCTION("VLOOKUP($D151,IMPORTRANGE(""1F5N2lheBqU_ssv2fEg7XSiyl0_Jtf24RQubw3IWp7fc"",""'LC-2 BOM'!C2:AF1000""),AB$1,FALSE)"),"#N/A")</f>
        <v>#N/A</v>
      </c>
      <c r="AQ478" s="40" t="str">
        <f ca="1">IFERROR(__xludf.DUMMYFUNCTION("VLOOKUP($D151,IMPORTRANGE(""1F5N2lheBqU_ssv2fEg7XSiyl0_Jtf24RQubw3IWp7fc"",""'LC-2 BOM'!C2:AF1000""),AB$1,FALSE)"),"#N/A")</f>
        <v>#N/A</v>
      </c>
      <c r="AR478" s="40" t="str">
        <f ca="1">IFERROR(__xludf.DUMMYFUNCTION("VLOOKUP($D151,IMPORTRANGE(""1F5N2lheBqU_ssv2fEg7XSiyl0_Jtf24RQubw3IWp7fc"",""'LC-2 BOM'!C2:AF1000""),AB$1,FALSE)"),"#N/A")</f>
        <v>#N/A</v>
      </c>
      <c r="AS478" s="40" t="str">
        <f ca="1">IFERROR(__xludf.DUMMYFUNCTION("VLOOKUP($D151,IMPORTRANGE(""1F5N2lheBqU_ssv2fEg7XSiyl0_Jtf24RQubw3IWp7fc"",""'LC-2 BOM'!C2:AF1000""),AB$1,FALSE)"),"#N/A")</f>
        <v>#N/A</v>
      </c>
      <c r="AT478" s="40" t="str">
        <f ca="1">IFERROR(__xludf.DUMMYFUNCTION("VLOOKUP($D151,IMPORTRANGE(""1F5N2lheBqU_ssv2fEg7XSiyl0_Jtf24RQubw3IWp7fc"",""'LC-2 BOM'!C2:AF1000""),AB$1,FALSE)"),"#N/A")</f>
        <v>#N/A</v>
      </c>
      <c r="AU478" s="40" t="str">
        <f ca="1">IFERROR(__xludf.DUMMYFUNCTION("VLOOKUP($D151,IMPORTRANGE(""1F5N2lheBqU_ssv2fEg7XSiyl0_Jtf24RQubw3IWp7fc"",""'LC-2 BOM'!C2:AF1000""),AB$1,FALSE)"),"#N/A")</f>
        <v>#N/A</v>
      </c>
      <c r="AV478" s="40" t="str">
        <f ca="1">IFERROR(__xludf.DUMMYFUNCTION("VLOOKUP($D151,IMPORTRANGE(""1F5N2lheBqU_ssv2fEg7XSiyl0_Jtf24RQubw3IWp7fc"",""'LC-2 BOM'!C2:AF1000""),AB$1,FALSE)"),"#N/A")</f>
        <v>#N/A</v>
      </c>
      <c r="AW478" s="40" t="str">
        <f ca="1">IFERROR(__xludf.DUMMYFUNCTION("VLOOKUP($D151,IMPORTRANGE(""1F5N2lheBqU_ssv2fEg7XSiyl0_Jtf24RQubw3IWp7fc"",""'LC-2 BOM'!C2:AF1000""),AB$1,FALSE)"),"#N/A")</f>
        <v>#N/A</v>
      </c>
      <c r="AX478" s="40" t="str">
        <f ca="1">IFERROR(__xludf.DUMMYFUNCTION("VLOOKUP($D151,IMPORTRANGE(""1F5N2lheBqU_ssv2fEg7XSiyl0_Jtf24RQubw3IWp7fc"",""'LC-2 BOM'!C2:AF1000""),AB$1,FALSE)"),"#N/A")</f>
        <v>#N/A</v>
      </c>
      <c r="AY478" s="40" t="str">
        <f ca="1">IFERROR(__xludf.DUMMYFUNCTION("VLOOKUP($D151,IMPORTRANGE(""1F5N2lheBqU_ssv2fEg7XSiyl0_Jtf24RQubw3IWp7fc"",""'LC-2 BOM'!C2:AF1000""),AB$1,FALSE)"),"#N/A")</f>
        <v>#N/A</v>
      </c>
      <c r="AZ478" s="40" t="str">
        <f ca="1">IFERROR(__xludf.DUMMYFUNCTION("VLOOKUP($D151,IMPORTRANGE(""1F5N2lheBqU_ssv2fEg7XSiyl0_Jtf24RQubw3IWp7fc"",""'LC-2 BOM'!C2:AF1000""),AB$1,FALSE)"),"#N/A")</f>
        <v>#N/A</v>
      </c>
      <c r="BA478" s="40" t="str">
        <f ca="1">IFERROR(__xludf.DUMMYFUNCTION("VLOOKUP($D151,IMPORTRANGE(""1F5N2lheBqU_ssv2fEg7XSiyl0_Jtf24RQubw3IWp7fc"",""'LC-2 BOM'!C2:AF1000""),AB$1,FALSE)"),"#N/A")</f>
        <v>#N/A</v>
      </c>
    </row>
    <row r="479" spans="1:53" ht="14.25">
      <c r="A479" s="110" t="str">
        <f>CONCATENATE(VLOOKUP(E479,Systems,2,FALSE),"-",VLOOKUP(F479,Subsystems,2,FALSE),"-",VLOOKUP(G479,Components,2,FALSE),"-",VLOOKUP(R479,Metrics,2,FALSE),"-",B479)</f>
        <v>MEC-HDL-PXS-PxO-672</v>
      </c>
      <c r="B479" s="99">
        <v>672</v>
      </c>
      <c r="C479" s="304" t="s">
        <v>1113</v>
      </c>
      <c r="D479" s="241" t="s">
        <v>1114</v>
      </c>
      <c r="E479" s="99" t="s">
        <v>1047</v>
      </c>
      <c r="F479" s="99" t="s">
        <v>872</v>
      </c>
      <c r="G479" s="99" t="s">
        <v>452</v>
      </c>
      <c r="H479" s="99" t="s">
        <v>89</v>
      </c>
      <c r="I479" s="100" t="str">
        <f>VLOOKUP(L479,InterfaceCards,2,FALSE)</f>
        <v>C1</v>
      </c>
      <c r="J479" s="39" t="str">
        <f>VLOOKUP(I479,'REF - Interface Cards'!$F$2:$G$11,2,FALSE)</f>
        <v>CB1</v>
      </c>
      <c r="K479" s="267">
        <f>VLOOKUP(L479,InterfaceCards,3,FALSE)</f>
        <v>7</v>
      </c>
      <c r="L479" s="99" t="s">
        <v>1085</v>
      </c>
      <c r="M479" s="99">
        <v>3</v>
      </c>
      <c r="N479" s="99" t="s">
        <v>1115</v>
      </c>
      <c r="O479" s="205"/>
      <c r="P479" s="99" t="s">
        <v>335</v>
      </c>
      <c r="Q479" s="99" t="s">
        <v>338</v>
      </c>
      <c r="R479" s="119" t="s">
        <v>95</v>
      </c>
      <c r="S479" s="99" t="s">
        <v>96</v>
      </c>
      <c r="T479" s="100"/>
      <c r="U479" s="205"/>
      <c r="V479" s="205" t="b">
        <v>0</v>
      </c>
      <c r="W479" s="115" t="str">
        <f>CONCATENATE(L479,":",N479)</f>
        <v>DIO4:DI02</v>
      </c>
      <c r="X479" s="40" t="str">
        <f ca="1">IFERROR(__xludf.DUMMYFUNCTION("VLOOKUP($D119,IMPORTRANGE(""1F5N2lheBqU_ssv2fEg7XSiyl0_Jtf24RQubw3IWp7fc"",""'LC-2 BOM'!C2:AF1000""),X$1,FALSE)"),"05C360")</f>
        <v>05C360</v>
      </c>
      <c r="Y479" s="183" t="str">
        <f ca="1">IFERROR(__xludf.DUMMYFUNCTION("VLOOKUP($D152,IMPORTRANGE(""1zGeY54V42y3h6ga3LEauokEcjIAfHuNXKCYKLfLWtMI"",""'LC-2 BOM'!C2:AF900""),Y$1,FALSE)"),"#N/A")</f>
        <v>#N/A</v>
      </c>
      <c r="Z479" s="183" t="str">
        <f ca="1">IFERROR(__xludf.DUMMYFUNCTION("VLOOKUP($D152,IMPORTRANGE(""1zGeY54V42y3h6ga3LEauokEcjIAfHuNXKCYKLfLWtMI"",""'LC-2 BOM'!C2:AF900""),Y$1,FALSE)"),"#N/A")</f>
        <v>#N/A</v>
      </c>
      <c r="AA479" s="183" t="str">
        <f ca="1">IFERROR(__xludf.DUMMYFUNCTION("VLOOKUP($D152,IMPORTRANGE(""1zGeY54V42y3h6ga3LEauokEcjIAfHuNXKCYKLfLWtMI"",""'LC-2 BOM'!C2:AF900""),Y$1,FALSE)"),"#N/A")</f>
        <v>#N/A</v>
      </c>
      <c r="AB479" s="40" t="str">
        <f ca="1">IFERROR(__xludf.DUMMYFUNCTION("VLOOKUP($D152,IMPORTRANGE(""1F5N2lheBqU_ssv2fEg7XSiyl0_Jtf24RQubw3IWp7fc"",""'LC-2 BOM'!C2:AF1000""),AB$1,FALSE)"),"#N/A")</f>
        <v>#N/A</v>
      </c>
      <c r="AC479" s="40" t="str">
        <f ca="1">IFERROR(__xludf.DUMMYFUNCTION("VLOOKUP($D152,IMPORTRANGE(""1F5N2lheBqU_ssv2fEg7XSiyl0_Jtf24RQubw3IWp7fc"",""'LC-2 BOM'!C2:AF1000""),AB$1,FALSE)"),"#N/A")</f>
        <v>#N/A</v>
      </c>
      <c r="AD479" s="40" t="str">
        <f ca="1">IFERROR(__xludf.DUMMYFUNCTION("VLOOKUP($D152,IMPORTRANGE(""1F5N2lheBqU_ssv2fEg7XSiyl0_Jtf24RQubw3IWp7fc"",""'LC-2 BOM'!C2:AF1000""),AB$1,FALSE)"),"#N/A")</f>
        <v>#N/A</v>
      </c>
      <c r="AE479" s="40" t="str">
        <f ca="1">IFERROR(__xludf.DUMMYFUNCTION("VLOOKUP($D152,IMPORTRANGE(""1F5N2lheBqU_ssv2fEg7XSiyl0_Jtf24RQubw3IWp7fc"",""'LC-2 BOM'!C2:AF1000""),AB$1,FALSE)"),"#N/A")</f>
        <v>#N/A</v>
      </c>
      <c r="AF479" s="40" t="str">
        <f ca="1">IFERROR(__xludf.DUMMYFUNCTION("VLOOKUP($D152,IMPORTRANGE(""1F5N2lheBqU_ssv2fEg7XSiyl0_Jtf24RQubw3IWp7fc"",""'LC-2 BOM'!C2:AF1000""),AB$1,FALSE)"),"#N/A")</f>
        <v>#N/A</v>
      </c>
      <c r="AG479" s="40" t="str">
        <f ca="1">IFERROR(__xludf.DUMMYFUNCTION("VLOOKUP($D152,IMPORTRANGE(""1F5N2lheBqU_ssv2fEg7XSiyl0_Jtf24RQubw3IWp7fc"",""'LC-2 BOM'!C2:AF1000""),AB$1,FALSE)"),"#N/A")</f>
        <v>#N/A</v>
      </c>
      <c r="AH479" s="40" t="str">
        <f ca="1">IFERROR(__xludf.DUMMYFUNCTION("VLOOKUP($D152,IMPORTRANGE(""1F5N2lheBqU_ssv2fEg7XSiyl0_Jtf24RQubw3IWp7fc"",""'LC-2 BOM'!C2:AF1000""),AB$1,FALSE)"),"#N/A")</f>
        <v>#N/A</v>
      </c>
      <c r="AI479" s="40" t="str">
        <f ca="1">IFERROR(__xludf.DUMMYFUNCTION("VLOOKUP($D152,IMPORTRANGE(""1F5N2lheBqU_ssv2fEg7XSiyl0_Jtf24RQubw3IWp7fc"",""'LC-2 BOM'!C2:AF1000""),AB$1,FALSE)"),"#N/A")</f>
        <v>#N/A</v>
      </c>
      <c r="AJ479" s="40" t="str">
        <f ca="1">IFERROR(__xludf.DUMMYFUNCTION("VLOOKUP($D152,IMPORTRANGE(""1F5N2lheBqU_ssv2fEg7XSiyl0_Jtf24RQubw3IWp7fc"",""'LC-2 BOM'!C2:AF1000""),AB$1,FALSE)"),"#N/A")</f>
        <v>#N/A</v>
      </c>
      <c r="AK479" s="40" t="str">
        <f ca="1">IFERROR(__xludf.DUMMYFUNCTION("VLOOKUP($D152,IMPORTRANGE(""1F5N2lheBqU_ssv2fEg7XSiyl0_Jtf24RQubw3IWp7fc"",""'LC-2 BOM'!C2:AF1000""),AB$1,FALSE)"),"#N/A")</f>
        <v>#N/A</v>
      </c>
      <c r="AL479" s="40" t="str">
        <f ca="1">IFERROR(__xludf.DUMMYFUNCTION("VLOOKUP($D152,IMPORTRANGE(""1F5N2lheBqU_ssv2fEg7XSiyl0_Jtf24RQubw3IWp7fc"",""'LC-2 BOM'!C2:AF1000""),AB$1,FALSE)"),"#N/A")</f>
        <v>#N/A</v>
      </c>
      <c r="AM479" s="40" t="str">
        <f ca="1">IFERROR(__xludf.DUMMYFUNCTION("VLOOKUP($D152,IMPORTRANGE(""1F5N2lheBqU_ssv2fEg7XSiyl0_Jtf24RQubw3IWp7fc"",""'LC-2 BOM'!C2:AF1000""),AB$1,FALSE)"),"#N/A")</f>
        <v>#N/A</v>
      </c>
      <c r="AN479" s="40" t="str">
        <f ca="1">IFERROR(__xludf.DUMMYFUNCTION("VLOOKUP($D152,IMPORTRANGE(""1F5N2lheBqU_ssv2fEg7XSiyl0_Jtf24RQubw3IWp7fc"",""'LC-2 BOM'!C2:AF1000""),AB$1,FALSE)"),"#N/A")</f>
        <v>#N/A</v>
      </c>
      <c r="AO479" s="40" t="str">
        <f ca="1">IFERROR(__xludf.DUMMYFUNCTION("VLOOKUP($D152,IMPORTRANGE(""1F5N2lheBqU_ssv2fEg7XSiyl0_Jtf24RQubw3IWp7fc"",""'LC-2 BOM'!C2:AF1000""),AB$1,FALSE)"),"#N/A")</f>
        <v>#N/A</v>
      </c>
      <c r="AP479" s="40" t="str">
        <f ca="1">IFERROR(__xludf.DUMMYFUNCTION("VLOOKUP($D152,IMPORTRANGE(""1F5N2lheBqU_ssv2fEg7XSiyl0_Jtf24RQubw3IWp7fc"",""'LC-2 BOM'!C2:AF1000""),AB$1,FALSE)"),"#N/A")</f>
        <v>#N/A</v>
      </c>
      <c r="AQ479" s="40" t="str">
        <f ca="1">IFERROR(__xludf.DUMMYFUNCTION("VLOOKUP($D152,IMPORTRANGE(""1F5N2lheBqU_ssv2fEg7XSiyl0_Jtf24RQubw3IWp7fc"",""'LC-2 BOM'!C2:AF1000""),AB$1,FALSE)"),"#N/A")</f>
        <v>#N/A</v>
      </c>
      <c r="AR479" s="40" t="str">
        <f ca="1">IFERROR(__xludf.DUMMYFUNCTION("VLOOKUP($D152,IMPORTRANGE(""1F5N2lheBqU_ssv2fEg7XSiyl0_Jtf24RQubw3IWp7fc"",""'LC-2 BOM'!C2:AF1000""),AB$1,FALSE)"),"#N/A")</f>
        <v>#N/A</v>
      </c>
      <c r="AS479" s="40" t="str">
        <f ca="1">IFERROR(__xludf.DUMMYFUNCTION("VLOOKUP($D152,IMPORTRANGE(""1F5N2lheBqU_ssv2fEg7XSiyl0_Jtf24RQubw3IWp7fc"",""'LC-2 BOM'!C2:AF1000""),AB$1,FALSE)"),"#N/A")</f>
        <v>#N/A</v>
      </c>
      <c r="AT479" s="40" t="str">
        <f ca="1">IFERROR(__xludf.DUMMYFUNCTION("VLOOKUP($D152,IMPORTRANGE(""1F5N2lheBqU_ssv2fEg7XSiyl0_Jtf24RQubw3IWp7fc"",""'LC-2 BOM'!C2:AF1000""),AB$1,FALSE)"),"#N/A")</f>
        <v>#N/A</v>
      </c>
      <c r="AU479" s="40" t="str">
        <f ca="1">IFERROR(__xludf.DUMMYFUNCTION("VLOOKUP($D152,IMPORTRANGE(""1F5N2lheBqU_ssv2fEg7XSiyl0_Jtf24RQubw3IWp7fc"",""'LC-2 BOM'!C2:AF1000""),AB$1,FALSE)"),"#N/A")</f>
        <v>#N/A</v>
      </c>
      <c r="AV479" s="40" t="str">
        <f ca="1">IFERROR(__xludf.DUMMYFUNCTION("VLOOKUP($D152,IMPORTRANGE(""1F5N2lheBqU_ssv2fEg7XSiyl0_Jtf24RQubw3IWp7fc"",""'LC-2 BOM'!C2:AF1000""),AB$1,FALSE)"),"#N/A")</f>
        <v>#N/A</v>
      </c>
      <c r="AW479" s="40" t="str">
        <f ca="1">IFERROR(__xludf.DUMMYFUNCTION("VLOOKUP($D152,IMPORTRANGE(""1F5N2lheBqU_ssv2fEg7XSiyl0_Jtf24RQubw3IWp7fc"",""'LC-2 BOM'!C2:AF1000""),AB$1,FALSE)"),"#N/A")</f>
        <v>#N/A</v>
      </c>
      <c r="AX479" s="40" t="str">
        <f ca="1">IFERROR(__xludf.DUMMYFUNCTION("VLOOKUP($D152,IMPORTRANGE(""1F5N2lheBqU_ssv2fEg7XSiyl0_Jtf24RQubw3IWp7fc"",""'LC-2 BOM'!C2:AF1000""),AB$1,FALSE)"),"#N/A")</f>
        <v>#N/A</v>
      </c>
      <c r="AY479" s="40" t="str">
        <f ca="1">IFERROR(__xludf.DUMMYFUNCTION("VLOOKUP($D152,IMPORTRANGE(""1F5N2lheBqU_ssv2fEg7XSiyl0_Jtf24RQubw3IWp7fc"",""'LC-2 BOM'!C2:AF1000""),AB$1,FALSE)"),"#N/A")</f>
        <v>#N/A</v>
      </c>
      <c r="AZ479" s="40" t="str">
        <f ca="1">IFERROR(__xludf.DUMMYFUNCTION("VLOOKUP($D152,IMPORTRANGE(""1F5N2lheBqU_ssv2fEg7XSiyl0_Jtf24RQubw3IWp7fc"",""'LC-2 BOM'!C2:AF1000""),AB$1,FALSE)"),"#N/A")</f>
        <v>#N/A</v>
      </c>
      <c r="BA479" s="40" t="str">
        <f ca="1">IFERROR(__xludf.DUMMYFUNCTION("VLOOKUP($D152,IMPORTRANGE(""1F5N2lheBqU_ssv2fEg7XSiyl0_Jtf24RQubw3IWp7fc"",""'LC-2 BOM'!C2:AF1000""),AB$1,FALSE)"),"#N/A")</f>
        <v>#N/A</v>
      </c>
    </row>
    <row r="480" spans="1:53" ht="14.25">
      <c r="A480" s="110" t="str">
        <f>CONCATENATE(VLOOKUP(E480,Systems,2,FALSE),"-",VLOOKUP(F480,Subsystems,2,FALSE),"-",VLOOKUP(G480,Components,2,FALSE),"-",VLOOKUP(R480,Metrics,2,FALSE),"-",B480)</f>
        <v>MEC-HDL-PXS-PxO-673</v>
      </c>
      <c r="B480" s="99">
        <v>673</v>
      </c>
      <c r="C480" s="305" t="s">
        <v>1116</v>
      </c>
      <c r="D480" s="243" t="s">
        <v>1117</v>
      </c>
      <c r="E480" s="99" t="s">
        <v>1047</v>
      </c>
      <c r="F480" s="99" t="s">
        <v>872</v>
      </c>
      <c r="G480" s="99" t="s">
        <v>452</v>
      </c>
      <c r="H480" s="99" t="s">
        <v>89</v>
      </c>
      <c r="I480" s="100" t="str">
        <f>VLOOKUP(L480,InterfaceCards,2,FALSE)</f>
        <v>C1</v>
      </c>
      <c r="J480" s="39" t="str">
        <f>VLOOKUP(I480,'REF - Interface Cards'!$F$2:$G$11,2,FALSE)</f>
        <v>CB1</v>
      </c>
      <c r="K480" s="267">
        <f>VLOOKUP(L480,InterfaceCards,3,FALSE)</f>
        <v>7</v>
      </c>
      <c r="L480" s="99" t="s">
        <v>1085</v>
      </c>
      <c r="M480" s="99">
        <v>4</v>
      </c>
      <c r="N480" s="99" t="s">
        <v>1118</v>
      </c>
      <c r="O480" s="205"/>
      <c r="P480" s="99" t="s">
        <v>1086</v>
      </c>
      <c r="Q480" s="99" t="s">
        <v>338</v>
      </c>
      <c r="R480" s="119" t="s">
        <v>95</v>
      </c>
      <c r="S480" s="99" t="s">
        <v>96</v>
      </c>
      <c r="T480" s="100"/>
      <c r="U480" s="205"/>
      <c r="V480" s="205" t="b">
        <v>0</v>
      </c>
      <c r="W480" s="115" t="str">
        <f>CONCATENATE(L480,":",N480)</f>
        <v>DIO4:DI03</v>
      </c>
      <c r="X480" s="40" t="str">
        <f ca="1">IFERROR(__xludf.DUMMYFUNCTION("VLOOKUP($D119,IMPORTRANGE(""1F5N2lheBqU_ssv2fEg7XSiyl0_Jtf24RQubw3IWp7fc"",""'LC-2 BOM'!C2:AF1000""),X$1,FALSE)"),"05C360")</f>
        <v>05C360</v>
      </c>
      <c r="Y480" s="183" t="str">
        <f ca="1">IFERROR(__xludf.DUMMYFUNCTION("VLOOKUP($D153,IMPORTRANGE(""1zGeY54V42y3h6ga3LEauokEcjIAfHuNXKCYKLfLWtMI"",""'LC-2 BOM'!C2:AF900""),Y$1,FALSE)"),"#N/A")</f>
        <v>#N/A</v>
      </c>
      <c r="Z480" s="183" t="str">
        <f ca="1">IFERROR(__xludf.DUMMYFUNCTION("VLOOKUP($D153,IMPORTRANGE(""1zGeY54V42y3h6ga3LEauokEcjIAfHuNXKCYKLfLWtMI"",""'LC-2 BOM'!C2:AF900""),Y$1,FALSE)"),"#N/A")</f>
        <v>#N/A</v>
      </c>
      <c r="AA480" s="183" t="str">
        <f ca="1">IFERROR(__xludf.DUMMYFUNCTION("VLOOKUP($D153,IMPORTRANGE(""1zGeY54V42y3h6ga3LEauokEcjIAfHuNXKCYKLfLWtMI"",""'LC-2 BOM'!C2:AF900""),Y$1,FALSE)"),"#N/A")</f>
        <v>#N/A</v>
      </c>
      <c r="AB480" s="40" t="str">
        <f ca="1">IFERROR(__xludf.DUMMYFUNCTION("VLOOKUP($D153,IMPORTRANGE(""1F5N2lheBqU_ssv2fEg7XSiyl0_Jtf24RQubw3IWp7fc"",""'LC-2 BOM'!C2:AF1000""),AB$1,FALSE)"),"#N/A")</f>
        <v>#N/A</v>
      </c>
      <c r="AC480" s="40" t="str">
        <f ca="1">IFERROR(__xludf.DUMMYFUNCTION("VLOOKUP($D153,IMPORTRANGE(""1F5N2lheBqU_ssv2fEg7XSiyl0_Jtf24RQubw3IWp7fc"",""'LC-2 BOM'!C2:AF1000""),AB$1,FALSE)"),"#N/A")</f>
        <v>#N/A</v>
      </c>
      <c r="AD480" s="40" t="str">
        <f ca="1">IFERROR(__xludf.DUMMYFUNCTION("VLOOKUP($D153,IMPORTRANGE(""1F5N2lheBqU_ssv2fEg7XSiyl0_Jtf24RQubw3IWp7fc"",""'LC-2 BOM'!C2:AF1000""),AB$1,FALSE)"),"#N/A")</f>
        <v>#N/A</v>
      </c>
      <c r="AE480" s="40" t="str">
        <f ca="1">IFERROR(__xludf.DUMMYFUNCTION("VLOOKUP($D153,IMPORTRANGE(""1F5N2lheBqU_ssv2fEg7XSiyl0_Jtf24RQubw3IWp7fc"",""'LC-2 BOM'!C2:AF1000""),AB$1,FALSE)"),"#N/A")</f>
        <v>#N/A</v>
      </c>
      <c r="AF480" s="40" t="str">
        <f ca="1">IFERROR(__xludf.DUMMYFUNCTION("VLOOKUP($D153,IMPORTRANGE(""1F5N2lheBqU_ssv2fEg7XSiyl0_Jtf24RQubw3IWp7fc"",""'LC-2 BOM'!C2:AF1000""),AB$1,FALSE)"),"#N/A")</f>
        <v>#N/A</v>
      </c>
      <c r="AG480" s="40" t="str">
        <f ca="1">IFERROR(__xludf.DUMMYFUNCTION("VLOOKUP($D153,IMPORTRANGE(""1F5N2lheBqU_ssv2fEg7XSiyl0_Jtf24RQubw3IWp7fc"",""'LC-2 BOM'!C2:AF1000""),AB$1,FALSE)"),"#N/A")</f>
        <v>#N/A</v>
      </c>
      <c r="AH480" s="40" t="str">
        <f ca="1">IFERROR(__xludf.DUMMYFUNCTION("VLOOKUP($D153,IMPORTRANGE(""1F5N2lheBqU_ssv2fEg7XSiyl0_Jtf24RQubw3IWp7fc"",""'LC-2 BOM'!C2:AF1000""),AB$1,FALSE)"),"#N/A")</f>
        <v>#N/A</v>
      </c>
      <c r="AI480" s="40" t="str">
        <f ca="1">IFERROR(__xludf.DUMMYFUNCTION("VLOOKUP($D153,IMPORTRANGE(""1F5N2lheBqU_ssv2fEg7XSiyl0_Jtf24RQubw3IWp7fc"",""'LC-2 BOM'!C2:AF1000""),AB$1,FALSE)"),"#N/A")</f>
        <v>#N/A</v>
      </c>
      <c r="AJ480" s="40" t="str">
        <f ca="1">IFERROR(__xludf.DUMMYFUNCTION("VLOOKUP($D153,IMPORTRANGE(""1F5N2lheBqU_ssv2fEg7XSiyl0_Jtf24RQubw3IWp7fc"",""'LC-2 BOM'!C2:AF1000""),AB$1,FALSE)"),"#N/A")</f>
        <v>#N/A</v>
      </c>
      <c r="AK480" s="40" t="str">
        <f ca="1">IFERROR(__xludf.DUMMYFUNCTION("VLOOKUP($D153,IMPORTRANGE(""1F5N2lheBqU_ssv2fEg7XSiyl0_Jtf24RQubw3IWp7fc"",""'LC-2 BOM'!C2:AF1000""),AB$1,FALSE)"),"#N/A")</f>
        <v>#N/A</v>
      </c>
      <c r="AL480" s="40" t="str">
        <f ca="1">IFERROR(__xludf.DUMMYFUNCTION("VLOOKUP($D153,IMPORTRANGE(""1F5N2lheBqU_ssv2fEg7XSiyl0_Jtf24RQubw3IWp7fc"",""'LC-2 BOM'!C2:AF1000""),AB$1,FALSE)"),"#N/A")</f>
        <v>#N/A</v>
      </c>
      <c r="AM480" s="40" t="str">
        <f ca="1">IFERROR(__xludf.DUMMYFUNCTION("VLOOKUP($D153,IMPORTRANGE(""1F5N2lheBqU_ssv2fEg7XSiyl0_Jtf24RQubw3IWp7fc"",""'LC-2 BOM'!C2:AF1000""),AB$1,FALSE)"),"#N/A")</f>
        <v>#N/A</v>
      </c>
      <c r="AN480" s="40" t="str">
        <f ca="1">IFERROR(__xludf.DUMMYFUNCTION("VLOOKUP($D153,IMPORTRANGE(""1F5N2lheBqU_ssv2fEg7XSiyl0_Jtf24RQubw3IWp7fc"",""'LC-2 BOM'!C2:AF1000""),AB$1,FALSE)"),"#N/A")</f>
        <v>#N/A</v>
      </c>
      <c r="AO480" s="40" t="str">
        <f ca="1">IFERROR(__xludf.DUMMYFUNCTION("VLOOKUP($D153,IMPORTRANGE(""1F5N2lheBqU_ssv2fEg7XSiyl0_Jtf24RQubw3IWp7fc"",""'LC-2 BOM'!C2:AF1000""),AB$1,FALSE)"),"#N/A")</f>
        <v>#N/A</v>
      </c>
      <c r="AP480" s="40" t="str">
        <f ca="1">IFERROR(__xludf.DUMMYFUNCTION("VLOOKUP($D153,IMPORTRANGE(""1F5N2lheBqU_ssv2fEg7XSiyl0_Jtf24RQubw3IWp7fc"",""'LC-2 BOM'!C2:AF1000""),AB$1,FALSE)"),"#N/A")</f>
        <v>#N/A</v>
      </c>
      <c r="AQ480" s="40" t="str">
        <f ca="1">IFERROR(__xludf.DUMMYFUNCTION("VLOOKUP($D153,IMPORTRANGE(""1F5N2lheBqU_ssv2fEg7XSiyl0_Jtf24RQubw3IWp7fc"",""'LC-2 BOM'!C2:AF1000""),AB$1,FALSE)"),"#N/A")</f>
        <v>#N/A</v>
      </c>
      <c r="AR480" s="40" t="str">
        <f ca="1">IFERROR(__xludf.DUMMYFUNCTION("VLOOKUP($D153,IMPORTRANGE(""1F5N2lheBqU_ssv2fEg7XSiyl0_Jtf24RQubw3IWp7fc"",""'LC-2 BOM'!C2:AF1000""),AB$1,FALSE)"),"#N/A")</f>
        <v>#N/A</v>
      </c>
      <c r="AS480" s="40" t="str">
        <f ca="1">IFERROR(__xludf.DUMMYFUNCTION("VLOOKUP($D153,IMPORTRANGE(""1F5N2lheBqU_ssv2fEg7XSiyl0_Jtf24RQubw3IWp7fc"",""'LC-2 BOM'!C2:AF1000""),AB$1,FALSE)"),"#N/A")</f>
        <v>#N/A</v>
      </c>
      <c r="AT480" s="40" t="str">
        <f ca="1">IFERROR(__xludf.DUMMYFUNCTION("VLOOKUP($D153,IMPORTRANGE(""1F5N2lheBqU_ssv2fEg7XSiyl0_Jtf24RQubw3IWp7fc"",""'LC-2 BOM'!C2:AF1000""),AB$1,FALSE)"),"#N/A")</f>
        <v>#N/A</v>
      </c>
      <c r="AU480" s="40" t="str">
        <f ca="1">IFERROR(__xludf.DUMMYFUNCTION("VLOOKUP($D153,IMPORTRANGE(""1F5N2lheBqU_ssv2fEg7XSiyl0_Jtf24RQubw3IWp7fc"",""'LC-2 BOM'!C2:AF1000""),AB$1,FALSE)"),"#N/A")</f>
        <v>#N/A</v>
      </c>
      <c r="AV480" s="40" t="str">
        <f ca="1">IFERROR(__xludf.DUMMYFUNCTION("VLOOKUP($D153,IMPORTRANGE(""1F5N2lheBqU_ssv2fEg7XSiyl0_Jtf24RQubw3IWp7fc"",""'LC-2 BOM'!C2:AF1000""),AB$1,FALSE)"),"#N/A")</f>
        <v>#N/A</v>
      </c>
      <c r="AW480" s="40" t="str">
        <f ca="1">IFERROR(__xludf.DUMMYFUNCTION("VLOOKUP($D153,IMPORTRANGE(""1F5N2lheBqU_ssv2fEg7XSiyl0_Jtf24RQubw3IWp7fc"",""'LC-2 BOM'!C2:AF1000""),AB$1,FALSE)"),"#N/A")</f>
        <v>#N/A</v>
      </c>
      <c r="AX480" s="40" t="str">
        <f ca="1">IFERROR(__xludf.DUMMYFUNCTION("VLOOKUP($D153,IMPORTRANGE(""1F5N2lheBqU_ssv2fEg7XSiyl0_Jtf24RQubw3IWp7fc"",""'LC-2 BOM'!C2:AF1000""),AB$1,FALSE)"),"#N/A")</f>
        <v>#N/A</v>
      </c>
      <c r="AY480" s="40" t="str">
        <f ca="1">IFERROR(__xludf.DUMMYFUNCTION("VLOOKUP($D153,IMPORTRANGE(""1F5N2lheBqU_ssv2fEg7XSiyl0_Jtf24RQubw3IWp7fc"",""'LC-2 BOM'!C2:AF1000""),AB$1,FALSE)"),"#N/A")</f>
        <v>#N/A</v>
      </c>
      <c r="AZ480" s="40" t="str">
        <f ca="1">IFERROR(__xludf.DUMMYFUNCTION("VLOOKUP($D153,IMPORTRANGE(""1F5N2lheBqU_ssv2fEg7XSiyl0_Jtf24RQubw3IWp7fc"",""'LC-2 BOM'!C2:AF1000""),AB$1,FALSE)"),"#N/A")</f>
        <v>#N/A</v>
      </c>
      <c r="BA480" s="40" t="str">
        <f ca="1">IFERROR(__xludf.DUMMYFUNCTION("VLOOKUP($D153,IMPORTRANGE(""1F5N2lheBqU_ssv2fEg7XSiyl0_Jtf24RQubw3IWp7fc"",""'LC-2 BOM'!C2:AF1000""),AB$1,FALSE)"),"#N/A")</f>
        <v>#N/A</v>
      </c>
    </row>
    <row r="481" spans="1:53" ht="14.25">
      <c r="A481" s="110" t="str">
        <f>CONCATENATE(VLOOKUP(E481,Systems,2,FALSE),"-",VLOOKUP(F481,Subsystems,2,FALSE),"-",VLOOKUP(G481,Components,2,FALSE),"-",VLOOKUP(R481,Metrics,2,FALSE),"-",B481)</f>
        <v>MEC-HD-PXS-PxR-663</v>
      </c>
      <c r="B481" s="99">
        <v>663</v>
      </c>
      <c r="C481" s="97" t="s">
        <v>1119</v>
      </c>
      <c r="D481" s="249" t="s">
        <v>1120</v>
      </c>
      <c r="E481" s="99" t="s">
        <v>1047</v>
      </c>
      <c r="F481" s="99" t="s">
        <v>898</v>
      </c>
      <c r="G481" s="99" t="s">
        <v>452</v>
      </c>
      <c r="H481" s="99" t="s">
        <v>89</v>
      </c>
      <c r="I481" s="100" t="str">
        <f>VLOOKUP(L481,InterfaceCards,2,FALSE)</f>
        <v>C1</v>
      </c>
      <c r="J481" s="39" t="str">
        <f>VLOOKUP(I481,'REF - Interface Cards'!$F$2:$G$11,2,FALSE)</f>
        <v>CB1</v>
      </c>
      <c r="K481" s="267">
        <f>VLOOKUP(L481,InterfaceCards,3,FALSE)</f>
        <v>6</v>
      </c>
      <c r="L481" s="99" t="s">
        <v>1049</v>
      </c>
      <c r="M481" s="99">
        <v>21</v>
      </c>
      <c r="N481" s="99" t="s">
        <v>243</v>
      </c>
      <c r="O481" s="205"/>
      <c r="P481" s="99" t="s">
        <v>1086</v>
      </c>
      <c r="Q481" s="99" t="s">
        <v>338</v>
      </c>
      <c r="R481" s="119" t="s">
        <v>906</v>
      </c>
      <c r="S481" s="99" t="s">
        <v>96</v>
      </c>
      <c r="T481" s="100"/>
      <c r="U481" s="205"/>
      <c r="V481" s="205" t="b">
        <v>0</v>
      </c>
      <c r="W481" s="115" t="str">
        <f>CONCATENATE(L481,":",N481)</f>
        <v>DIO3:DI09</v>
      </c>
      <c r="X481" s="40" t="str">
        <f ca="1">IFERROR(__xludf.DUMMYFUNCTION("VLOOKUP($D119,IMPORTRANGE(""1F5N2lheBqU_ssv2fEg7XSiyl0_Jtf24RQubw3IWp7fc"",""'LC-2 BOM'!C2:AF1000""),X$1,FALSE)"),"05C360")</f>
        <v>05C360</v>
      </c>
      <c r="Y481" s="183" t="str">
        <f ca="1">IFERROR(__xludf.DUMMYFUNCTION("VLOOKUP($D128,IMPORTRANGE(""1zGeY54V42y3h6ga3LEauokEcjIAfHuNXKCYKLfLWtMI"",""'LC-2 BOM'!C2:AF900""),Y$1,FALSE)"),"#N/A")</f>
        <v>#N/A</v>
      </c>
      <c r="Z481" s="183" t="str">
        <f ca="1">IFERROR(__xludf.DUMMYFUNCTION("VLOOKUP($D128,IMPORTRANGE(""1zGeY54V42y3h6ga3LEauokEcjIAfHuNXKCYKLfLWtMI"",""'LC-2 BOM'!C2:AF900""),Y$1,FALSE)"),"#N/A")</f>
        <v>#N/A</v>
      </c>
      <c r="AA481" s="183" t="str">
        <f ca="1">IFERROR(__xludf.DUMMYFUNCTION("VLOOKUP($D128,IMPORTRANGE(""1zGeY54V42y3h6ga3LEauokEcjIAfHuNXKCYKLfLWtMI"",""'LC-2 BOM'!C2:AF900""),Y$1,FALSE)"),"#N/A")</f>
        <v>#N/A</v>
      </c>
      <c r="AB481" s="40" t="str">
        <f ca="1">IFERROR(__xludf.DUMMYFUNCTION("VLOOKUP($D128,IMPORTRANGE(""1F5N2lheBqU_ssv2fEg7XSiyl0_Jtf24RQubw3IWp7fc"",""'LC-2 BOM'!C2:AF1000""),AB$1,FALSE)"),"#N/A")</f>
        <v>#N/A</v>
      </c>
      <c r="AC481" s="40" t="str">
        <f ca="1">IFERROR(__xludf.DUMMYFUNCTION("VLOOKUP($D128,IMPORTRANGE(""1F5N2lheBqU_ssv2fEg7XSiyl0_Jtf24RQubw3IWp7fc"",""'LC-2 BOM'!C2:AF1000""),AB$1,FALSE)"),"#N/A")</f>
        <v>#N/A</v>
      </c>
      <c r="AD481" s="40" t="str">
        <f ca="1">IFERROR(__xludf.DUMMYFUNCTION("VLOOKUP($D128,IMPORTRANGE(""1F5N2lheBqU_ssv2fEg7XSiyl0_Jtf24RQubw3IWp7fc"",""'LC-2 BOM'!C2:AF1000""),AB$1,FALSE)"),"#N/A")</f>
        <v>#N/A</v>
      </c>
      <c r="AE481" s="40" t="str">
        <f ca="1">IFERROR(__xludf.DUMMYFUNCTION("VLOOKUP($D128,IMPORTRANGE(""1F5N2lheBqU_ssv2fEg7XSiyl0_Jtf24RQubw3IWp7fc"",""'LC-2 BOM'!C2:AF1000""),AB$1,FALSE)"),"#N/A")</f>
        <v>#N/A</v>
      </c>
      <c r="AF481" s="40" t="str">
        <f ca="1">IFERROR(__xludf.DUMMYFUNCTION("VLOOKUP($D128,IMPORTRANGE(""1F5N2lheBqU_ssv2fEg7XSiyl0_Jtf24RQubw3IWp7fc"",""'LC-2 BOM'!C2:AF1000""),AB$1,FALSE)"),"#N/A")</f>
        <v>#N/A</v>
      </c>
      <c r="AG481" s="40" t="str">
        <f ca="1">IFERROR(__xludf.DUMMYFUNCTION("VLOOKUP($D128,IMPORTRANGE(""1F5N2lheBqU_ssv2fEg7XSiyl0_Jtf24RQubw3IWp7fc"",""'LC-2 BOM'!C2:AF1000""),AB$1,FALSE)"),"#N/A")</f>
        <v>#N/A</v>
      </c>
      <c r="AH481" s="40" t="str">
        <f ca="1">IFERROR(__xludf.DUMMYFUNCTION("VLOOKUP($D128,IMPORTRANGE(""1F5N2lheBqU_ssv2fEg7XSiyl0_Jtf24RQubw3IWp7fc"",""'LC-2 BOM'!C2:AF1000""),AB$1,FALSE)"),"#N/A")</f>
        <v>#N/A</v>
      </c>
      <c r="AI481" s="40" t="str">
        <f ca="1">IFERROR(__xludf.DUMMYFUNCTION("VLOOKUP($D128,IMPORTRANGE(""1F5N2lheBqU_ssv2fEg7XSiyl0_Jtf24RQubw3IWp7fc"",""'LC-2 BOM'!C2:AF1000""),AB$1,FALSE)"),"#N/A")</f>
        <v>#N/A</v>
      </c>
      <c r="AJ481" s="40" t="str">
        <f ca="1">IFERROR(__xludf.DUMMYFUNCTION("VLOOKUP($D128,IMPORTRANGE(""1F5N2lheBqU_ssv2fEg7XSiyl0_Jtf24RQubw3IWp7fc"",""'LC-2 BOM'!C2:AF1000""),AB$1,FALSE)"),"#N/A")</f>
        <v>#N/A</v>
      </c>
      <c r="AK481" s="40" t="str">
        <f ca="1">IFERROR(__xludf.DUMMYFUNCTION("VLOOKUP($D128,IMPORTRANGE(""1F5N2lheBqU_ssv2fEg7XSiyl0_Jtf24RQubw3IWp7fc"",""'LC-2 BOM'!C2:AF1000""),AB$1,FALSE)"),"#N/A")</f>
        <v>#N/A</v>
      </c>
      <c r="AL481" s="40" t="str">
        <f ca="1">IFERROR(__xludf.DUMMYFUNCTION("VLOOKUP($D128,IMPORTRANGE(""1F5N2lheBqU_ssv2fEg7XSiyl0_Jtf24RQubw3IWp7fc"",""'LC-2 BOM'!C2:AF1000""),AB$1,FALSE)"),"#N/A")</f>
        <v>#N/A</v>
      </c>
      <c r="AM481" s="40" t="str">
        <f ca="1">IFERROR(__xludf.DUMMYFUNCTION("VLOOKUP($D128,IMPORTRANGE(""1F5N2lheBqU_ssv2fEg7XSiyl0_Jtf24RQubw3IWp7fc"",""'LC-2 BOM'!C2:AF1000""),AB$1,FALSE)"),"#N/A")</f>
        <v>#N/A</v>
      </c>
      <c r="AN481" s="40" t="str">
        <f ca="1">IFERROR(__xludf.DUMMYFUNCTION("VLOOKUP($D128,IMPORTRANGE(""1F5N2lheBqU_ssv2fEg7XSiyl0_Jtf24RQubw3IWp7fc"",""'LC-2 BOM'!C2:AF1000""),AB$1,FALSE)"),"#N/A")</f>
        <v>#N/A</v>
      </c>
      <c r="AO481" s="40" t="str">
        <f ca="1">IFERROR(__xludf.DUMMYFUNCTION("VLOOKUP($D128,IMPORTRANGE(""1F5N2lheBqU_ssv2fEg7XSiyl0_Jtf24RQubw3IWp7fc"",""'LC-2 BOM'!C2:AF1000""),AB$1,FALSE)"),"#N/A")</f>
        <v>#N/A</v>
      </c>
      <c r="AP481" s="40" t="str">
        <f ca="1">IFERROR(__xludf.DUMMYFUNCTION("VLOOKUP($D128,IMPORTRANGE(""1F5N2lheBqU_ssv2fEg7XSiyl0_Jtf24RQubw3IWp7fc"",""'LC-2 BOM'!C2:AF1000""),AB$1,FALSE)"),"#N/A")</f>
        <v>#N/A</v>
      </c>
      <c r="AQ481" s="40" t="str">
        <f ca="1">IFERROR(__xludf.DUMMYFUNCTION("VLOOKUP($D128,IMPORTRANGE(""1F5N2lheBqU_ssv2fEg7XSiyl0_Jtf24RQubw3IWp7fc"",""'LC-2 BOM'!C2:AF1000""),AB$1,FALSE)"),"#N/A")</f>
        <v>#N/A</v>
      </c>
      <c r="AR481" s="40" t="str">
        <f ca="1">IFERROR(__xludf.DUMMYFUNCTION("VLOOKUP($D128,IMPORTRANGE(""1F5N2lheBqU_ssv2fEg7XSiyl0_Jtf24RQubw3IWp7fc"",""'LC-2 BOM'!C2:AF1000""),AB$1,FALSE)"),"#N/A")</f>
        <v>#N/A</v>
      </c>
      <c r="AS481" s="40" t="str">
        <f ca="1">IFERROR(__xludf.DUMMYFUNCTION("VLOOKUP($D128,IMPORTRANGE(""1F5N2lheBqU_ssv2fEg7XSiyl0_Jtf24RQubw3IWp7fc"",""'LC-2 BOM'!C2:AF1000""),AB$1,FALSE)"),"#N/A")</f>
        <v>#N/A</v>
      </c>
      <c r="AT481" s="40" t="str">
        <f ca="1">IFERROR(__xludf.DUMMYFUNCTION("VLOOKUP($D128,IMPORTRANGE(""1F5N2lheBqU_ssv2fEg7XSiyl0_Jtf24RQubw3IWp7fc"",""'LC-2 BOM'!C2:AF1000""),AB$1,FALSE)"),"#N/A")</f>
        <v>#N/A</v>
      </c>
      <c r="AU481" s="40" t="str">
        <f ca="1">IFERROR(__xludf.DUMMYFUNCTION("VLOOKUP($D128,IMPORTRANGE(""1F5N2lheBqU_ssv2fEg7XSiyl0_Jtf24RQubw3IWp7fc"",""'LC-2 BOM'!C2:AF1000""),AB$1,FALSE)"),"#N/A")</f>
        <v>#N/A</v>
      </c>
      <c r="AV481" s="40" t="str">
        <f ca="1">IFERROR(__xludf.DUMMYFUNCTION("VLOOKUP($D128,IMPORTRANGE(""1F5N2lheBqU_ssv2fEg7XSiyl0_Jtf24RQubw3IWp7fc"",""'LC-2 BOM'!C2:AF1000""),AB$1,FALSE)"),"#N/A")</f>
        <v>#N/A</v>
      </c>
      <c r="AW481" s="40" t="str">
        <f ca="1">IFERROR(__xludf.DUMMYFUNCTION("VLOOKUP($D128,IMPORTRANGE(""1F5N2lheBqU_ssv2fEg7XSiyl0_Jtf24RQubw3IWp7fc"",""'LC-2 BOM'!C2:AF1000""),AB$1,FALSE)"),"#N/A")</f>
        <v>#N/A</v>
      </c>
      <c r="AX481" s="40" t="str">
        <f ca="1">IFERROR(__xludf.DUMMYFUNCTION("VLOOKUP($D128,IMPORTRANGE(""1F5N2lheBqU_ssv2fEg7XSiyl0_Jtf24RQubw3IWp7fc"",""'LC-2 BOM'!C2:AF1000""),AB$1,FALSE)"),"#N/A")</f>
        <v>#N/A</v>
      </c>
      <c r="AY481" s="40" t="str">
        <f ca="1">IFERROR(__xludf.DUMMYFUNCTION("VLOOKUP($D128,IMPORTRANGE(""1F5N2lheBqU_ssv2fEg7XSiyl0_Jtf24RQubw3IWp7fc"",""'LC-2 BOM'!C2:AF1000""),AB$1,FALSE)"),"#N/A")</f>
        <v>#N/A</v>
      </c>
      <c r="AZ481" s="40" t="str">
        <f ca="1">IFERROR(__xludf.DUMMYFUNCTION("VLOOKUP($D128,IMPORTRANGE(""1F5N2lheBqU_ssv2fEg7XSiyl0_Jtf24RQubw3IWp7fc"",""'LC-2 BOM'!C2:AF1000""),AB$1,FALSE)"),"#N/A")</f>
        <v>#N/A</v>
      </c>
      <c r="BA481" s="40" t="str">
        <f ca="1">IFERROR(__xludf.DUMMYFUNCTION("VLOOKUP($D128,IMPORTRANGE(""1F5N2lheBqU_ssv2fEg7XSiyl0_Jtf24RQubw3IWp7fc"",""'LC-2 BOM'!C2:AF1000""),AB$1,FALSE)"),"#N/A")</f>
        <v>#N/A</v>
      </c>
    </row>
    <row r="482" spans="1:53" ht="14.25">
      <c r="A482" s="119" t="str">
        <f>CONCATENATE(VLOOKUP(E482,Systems,2,FALSE),"-",VLOOKUP(F482,Subsystems,2,FALSE),"-",VLOOKUP(G482,Components,2,FALSE),"-",VLOOKUP(R482,Metrics,2,FALSE),"-",B482)</f>
        <v>HYD-HD-PXS-PxR-237</v>
      </c>
      <c r="B482" s="100">
        <v>237</v>
      </c>
      <c r="C482" s="303" t="s">
        <v>1121</v>
      </c>
      <c r="D482" s="242" t="s">
        <v>1120</v>
      </c>
      <c r="E482" s="99" t="s">
        <v>715</v>
      </c>
      <c r="F482" s="99" t="s">
        <v>898</v>
      </c>
      <c r="G482" s="99" t="s">
        <v>452</v>
      </c>
      <c r="H482" s="99" t="s">
        <v>89</v>
      </c>
      <c r="I482" s="100" t="str">
        <f>VLOOKUP(L482,InterfaceCards,2,FALSE)</f>
        <v>N3</v>
      </c>
      <c r="J482" s="39" t="str">
        <f>VLOOKUP(I482,'REF - Interface Cards'!$F$2:$G$11,2,FALSE)</f>
        <v>CB4</v>
      </c>
      <c r="K482" s="100">
        <f>VLOOKUP(L482,InterfaceCards,3,FALSE)</f>
        <v>1</v>
      </c>
      <c r="L482" s="99" t="s">
        <v>844</v>
      </c>
      <c r="M482" s="99">
        <v>12</v>
      </c>
      <c r="N482" s="96" t="s">
        <v>111</v>
      </c>
      <c r="O482" s="99" t="s">
        <v>313</v>
      </c>
      <c r="P482" s="205"/>
      <c r="Q482" s="100" t="s">
        <v>521</v>
      </c>
      <c r="R482" s="119" t="s">
        <v>906</v>
      </c>
      <c r="S482" s="119" t="s">
        <v>96</v>
      </c>
      <c r="T482" s="100"/>
      <c r="U482" s="205"/>
      <c r="V482" s="205" t="b">
        <v>0</v>
      </c>
      <c r="W482" s="115" t="str">
        <f>CONCATENATE(L482,":",N482)</f>
        <v>DI3:09</v>
      </c>
      <c r="X482" s="40" t="str">
        <f ca="1">IFERROR(__xludf.DUMMYFUNCTION("VLOOKUP($D475,IMPORTRANGE(""1F5N2lheBqU_ssv2fEg7XSiyl0_Jtf24RQubw3IWp7fc"",""'LC-2 BOM'!C2:AF1000""),X$1,FALSE)"),"04C706")</f>
        <v>04C706</v>
      </c>
      <c r="Y482" s="40" t="str">
        <f ca="1">IFERROR(__xludf.DUMMYFUNCTION("VLOOKUP($D515,IMPORTRANGE(""1F5N2lheBqU_ssv2fEg7XSiyl0_Jtf24RQubw3IWp7fc"",""'LC-2 BOM'!C2:AF900""),Y$1,FALSE)"),"#N/A")</f>
        <v>#N/A</v>
      </c>
      <c r="Z482" s="40" t="str">
        <f ca="1">IFERROR(__xludf.DUMMYFUNCTION("VLOOKUP($D515,IMPORTRANGE(""1F5N2lheBqU_ssv2fEg7XSiyl0_Jtf24RQubw3IWp7fc"",""'LC-2 BOM'!C2:AF900""),Y$1,FALSE)"),"#N/A")</f>
        <v>#N/A</v>
      </c>
      <c r="AA482" s="40" t="str">
        <f ca="1">IFERROR(__xludf.DUMMYFUNCTION("VLOOKUP($D515,IMPORTRANGE(""1F5N2lheBqU_ssv2fEg7XSiyl0_Jtf24RQubw3IWp7fc"",""'LC-2 BOM'!C2:AF900""),Y$1,FALSE)"),"#N/A")</f>
        <v>#N/A</v>
      </c>
      <c r="AB482" s="40" t="str">
        <f ca="1">IFERROR(__xludf.DUMMYFUNCTION("VLOOKUP($D515,IMPORTRANGE(""1F5N2lheBqU_ssv2fEg7XSiyl0_Jtf24RQubw3IWp7fc"",""'LC-2 BOM'!C2:AF1000""),AB$1,FALSE)"),"#N/A")</f>
        <v>#N/A</v>
      </c>
      <c r="AC482" s="40" t="str">
        <f ca="1">IFERROR(__xludf.DUMMYFUNCTION("VLOOKUP($D515,IMPORTRANGE(""1F5N2lheBqU_ssv2fEg7XSiyl0_Jtf24RQubw3IWp7fc"",""'LC-2 BOM'!C2:AF1000""),AB$1,FALSE)"),"#N/A")</f>
        <v>#N/A</v>
      </c>
      <c r="AD482" s="40" t="str">
        <f ca="1">IFERROR(__xludf.DUMMYFUNCTION("VLOOKUP($D515,IMPORTRANGE(""1F5N2lheBqU_ssv2fEg7XSiyl0_Jtf24RQubw3IWp7fc"",""'LC-2 BOM'!C2:AF1000""),AB$1,FALSE)"),"#N/A")</f>
        <v>#N/A</v>
      </c>
      <c r="AE482" s="40" t="str">
        <f ca="1">IFERROR(__xludf.DUMMYFUNCTION("VLOOKUP($D515,IMPORTRANGE(""1F5N2lheBqU_ssv2fEg7XSiyl0_Jtf24RQubw3IWp7fc"",""'LC-2 BOM'!C2:AF1000""),AB$1,FALSE)"),"#N/A")</f>
        <v>#N/A</v>
      </c>
      <c r="AF482" s="40" t="str">
        <f ca="1">IFERROR(__xludf.DUMMYFUNCTION("VLOOKUP($D515,IMPORTRANGE(""1F5N2lheBqU_ssv2fEg7XSiyl0_Jtf24RQubw3IWp7fc"",""'LC-2 BOM'!C2:AF1000""),AB$1,FALSE)"),"#N/A")</f>
        <v>#N/A</v>
      </c>
      <c r="AG482" s="40" t="str">
        <f ca="1">IFERROR(__xludf.DUMMYFUNCTION("VLOOKUP($D515,IMPORTRANGE(""1F5N2lheBqU_ssv2fEg7XSiyl0_Jtf24RQubw3IWp7fc"",""'LC-2 BOM'!C2:AF1000""),AB$1,FALSE)"),"#N/A")</f>
        <v>#N/A</v>
      </c>
      <c r="AH482" s="40" t="str">
        <f ca="1">IFERROR(__xludf.DUMMYFUNCTION("VLOOKUP($D515,IMPORTRANGE(""1F5N2lheBqU_ssv2fEg7XSiyl0_Jtf24RQubw3IWp7fc"",""'LC-2 BOM'!C2:AF1000""),AB$1,FALSE)"),"#N/A")</f>
        <v>#N/A</v>
      </c>
      <c r="AI482" s="40" t="str">
        <f ca="1">IFERROR(__xludf.DUMMYFUNCTION("VLOOKUP($D515,IMPORTRANGE(""1F5N2lheBqU_ssv2fEg7XSiyl0_Jtf24RQubw3IWp7fc"",""'LC-2 BOM'!C2:AF1000""),AB$1,FALSE)"),"#N/A")</f>
        <v>#N/A</v>
      </c>
      <c r="AJ482" s="40" t="str">
        <f ca="1">IFERROR(__xludf.DUMMYFUNCTION("VLOOKUP($D515,IMPORTRANGE(""1F5N2lheBqU_ssv2fEg7XSiyl0_Jtf24RQubw3IWp7fc"",""'LC-2 BOM'!C2:AF1000""),AB$1,FALSE)"),"#N/A")</f>
        <v>#N/A</v>
      </c>
      <c r="AK482" s="40" t="str">
        <f ca="1">IFERROR(__xludf.DUMMYFUNCTION("VLOOKUP($D515,IMPORTRANGE(""1F5N2lheBqU_ssv2fEg7XSiyl0_Jtf24RQubw3IWp7fc"",""'LC-2 BOM'!C2:AF1000""),AB$1,FALSE)"),"#N/A")</f>
        <v>#N/A</v>
      </c>
      <c r="AL482" s="40" t="str">
        <f ca="1">IFERROR(__xludf.DUMMYFUNCTION("VLOOKUP($D515,IMPORTRANGE(""1F5N2lheBqU_ssv2fEg7XSiyl0_Jtf24RQubw3IWp7fc"",""'LC-2 BOM'!C2:AF1000""),AB$1,FALSE)"),"#N/A")</f>
        <v>#N/A</v>
      </c>
      <c r="AM482" s="40" t="str">
        <f ca="1">IFERROR(__xludf.DUMMYFUNCTION("VLOOKUP($D515,IMPORTRANGE(""1F5N2lheBqU_ssv2fEg7XSiyl0_Jtf24RQubw3IWp7fc"",""'LC-2 BOM'!C2:AF1000""),AB$1,FALSE)"),"#N/A")</f>
        <v>#N/A</v>
      </c>
      <c r="AN482" s="40" t="str">
        <f ca="1">IFERROR(__xludf.DUMMYFUNCTION("VLOOKUP($D515,IMPORTRANGE(""1F5N2lheBqU_ssv2fEg7XSiyl0_Jtf24RQubw3IWp7fc"",""'LC-2 BOM'!C2:AF1000""),AB$1,FALSE)"),"#N/A")</f>
        <v>#N/A</v>
      </c>
      <c r="AO482" s="40" t="str">
        <f ca="1">IFERROR(__xludf.DUMMYFUNCTION("VLOOKUP($D515,IMPORTRANGE(""1F5N2lheBqU_ssv2fEg7XSiyl0_Jtf24RQubw3IWp7fc"",""'LC-2 BOM'!C2:AF1000""),AB$1,FALSE)"),"#N/A")</f>
        <v>#N/A</v>
      </c>
      <c r="AP482" s="40" t="str">
        <f ca="1">IFERROR(__xludf.DUMMYFUNCTION("VLOOKUP($D515,IMPORTRANGE(""1F5N2lheBqU_ssv2fEg7XSiyl0_Jtf24RQubw3IWp7fc"",""'LC-2 BOM'!C2:AF1000""),AB$1,FALSE)"),"#N/A")</f>
        <v>#N/A</v>
      </c>
      <c r="AQ482" s="40" t="str">
        <f ca="1">IFERROR(__xludf.DUMMYFUNCTION("VLOOKUP($D515,IMPORTRANGE(""1F5N2lheBqU_ssv2fEg7XSiyl0_Jtf24RQubw3IWp7fc"",""'LC-2 BOM'!C2:AF1000""),AB$1,FALSE)"),"#N/A")</f>
        <v>#N/A</v>
      </c>
      <c r="AR482" s="40" t="str">
        <f ca="1">IFERROR(__xludf.DUMMYFUNCTION("VLOOKUP($D515,IMPORTRANGE(""1F5N2lheBqU_ssv2fEg7XSiyl0_Jtf24RQubw3IWp7fc"",""'LC-2 BOM'!C2:AF1000""),AB$1,FALSE)"),"#N/A")</f>
        <v>#N/A</v>
      </c>
      <c r="AS482" s="40" t="str">
        <f ca="1">IFERROR(__xludf.DUMMYFUNCTION("VLOOKUP($D515,IMPORTRANGE(""1F5N2lheBqU_ssv2fEg7XSiyl0_Jtf24RQubw3IWp7fc"",""'LC-2 BOM'!C2:AF1000""),AB$1,FALSE)"),"#N/A")</f>
        <v>#N/A</v>
      </c>
      <c r="AT482" s="40" t="str">
        <f ca="1">IFERROR(__xludf.DUMMYFUNCTION("VLOOKUP($D515,IMPORTRANGE(""1F5N2lheBqU_ssv2fEg7XSiyl0_Jtf24RQubw3IWp7fc"",""'LC-2 BOM'!C2:AF1000""),AB$1,FALSE)"),"#N/A")</f>
        <v>#N/A</v>
      </c>
      <c r="AU482" s="40" t="str">
        <f ca="1">IFERROR(__xludf.DUMMYFUNCTION("VLOOKUP($D515,IMPORTRANGE(""1F5N2lheBqU_ssv2fEg7XSiyl0_Jtf24RQubw3IWp7fc"",""'LC-2 BOM'!C2:AF1000""),AB$1,FALSE)"),"#N/A")</f>
        <v>#N/A</v>
      </c>
      <c r="AV482" s="40" t="str">
        <f ca="1">IFERROR(__xludf.DUMMYFUNCTION("VLOOKUP($D515,IMPORTRANGE(""1F5N2lheBqU_ssv2fEg7XSiyl0_Jtf24RQubw3IWp7fc"",""'LC-2 BOM'!C2:AF1000""),AB$1,FALSE)"),"#N/A")</f>
        <v>#N/A</v>
      </c>
      <c r="AW482" s="40" t="str">
        <f ca="1">IFERROR(__xludf.DUMMYFUNCTION("VLOOKUP($D515,IMPORTRANGE(""1F5N2lheBqU_ssv2fEg7XSiyl0_Jtf24RQubw3IWp7fc"",""'LC-2 BOM'!C2:AF1000""),AB$1,FALSE)"),"#N/A")</f>
        <v>#N/A</v>
      </c>
      <c r="AX482" s="40" t="str">
        <f ca="1">IFERROR(__xludf.DUMMYFUNCTION("VLOOKUP($D515,IMPORTRANGE(""1F5N2lheBqU_ssv2fEg7XSiyl0_Jtf24RQubw3IWp7fc"",""'LC-2 BOM'!C2:AF1000""),AB$1,FALSE)"),"#N/A")</f>
        <v>#N/A</v>
      </c>
      <c r="AY482" s="40" t="str">
        <f ca="1">IFERROR(__xludf.DUMMYFUNCTION("VLOOKUP($D515,IMPORTRANGE(""1F5N2lheBqU_ssv2fEg7XSiyl0_Jtf24RQubw3IWp7fc"",""'LC-2 BOM'!C2:AF1000""),AB$1,FALSE)"),"#N/A")</f>
        <v>#N/A</v>
      </c>
      <c r="AZ482" s="40" t="str">
        <f ca="1">IFERROR(__xludf.DUMMYFUNCTION("VLOOKUP($D515,IMPORTRANGE(""1F5N2lheBqU_ssv2fEg7XSiyl0_Jtf24RQubw3IWp7fc"",""'LC-2 BOM'!C2:AF1000""),AB$1,FALSE)"),"#N/A")</f>
        <v>#N/A</v>
      </c>
      <c r="BA482" s="40" t="str">
        <f ca="1">IFERROR(__xludf.DUMMYFUNCTION("VLOOKUP($D515,IMPORTRANGE(""1F5N2lheBqU_ssv2fEg7XSiyl0_Jtf24RQubw3IWp7fc"",""'LC-2 BOM'!C2:AF1000""),AB$1,FALSE)"),"#N/A")</f>
        <v>#N/A</v>
      </c>
    </row>
    <row r="483" spans="1:53" ht="14.25">
      <c r="A483" s="110" t="str">
        <f>CONCATENATE(VLOOKUP(E483,Systems,2,FALSE),"-",VLOOKUP(F483,Subsystems,2,FALSE),"-",VLOOKUP(G483,Components,2,FALSE),"-",VLOOKUP(R483,Metrics,2,FALSE),"-",B483)</f>
        <v>MEC-HD-PXS-PxR-665</v>
      </c>
      <c r="B483" s="99">
        <v>665</v>
      </c>
      <c r="C483" s="304" t="s">
        <v>1122</v>
      </c>
      <c r="D483" s="241" t="s">
        <v>1123</v>
      </c>
      <c r="E483" s="99" t="s">
        <v>1047</v>
      </c>
      <c r="F483" s="99" t="s">
        <v>898</v>
      </c>
      <c r="G483" s="99" t="s">
        <v>452</v>
      </c>
      <c r="H483" s="99" t="s">
        <v>89</v>
      </c>
      <c r="I483" s="100" t="str">
        <f>VLOOKUP(L483,InterfaceCards,2,FALSE)</f>
        <v>C1</v>
      </c>
      <c r="J483" s="39" t="str">
        <f>VLOOKUP(I483,'REF - Interface Cards'!$F$2:$G$11,2,FALSE)</f>
        <v>CB1</v>
      </c>
      <c r="K483" s="267">
        <f>VLOOKUP(L483,InterfaceCards,3,FALSE)</f>
        <v>6</v>
      </c>
      <c r="L483" s="99" t="s">
        <v>1049</v>
      </c>
      <c r="M483" s="99">
        <v>23</v>
      </c>
      <c r="N483" s="99" t="s">
        <v>1124</v>
      </c>
      <c r="O483" s="205"/>
      <c r="P483" s="99" t="s">
        <v>335</v>
      </c>
      <c r="Q483" s="99" t="s">
        <v>338</v>
      </c>
      <c r="R483" s="119" t="s">
        <v>906</v>
      </c>
      <c r="S483" s="99" t="s">
        <v>96</v>
      </c>
      <c r="T483" s="100"/>
      <c r="U483" s="205"/>
      <c r="V483" s="205" t="b">
        <v>0</v>
      </c>
      <c r="W483" s="115" t="str">
        <f>CONCATENATE(L483,":",N483)</f>
        <v>DIO3:DI11</v>
      </c>
      <c r="X483" s="40" t="str">
        <f ca="1">IFERROR(__xludf.DUMMYFUNCTION("VLOOKUP($D119,IMPORTRANGE(""1F5N2lheBqU_ssv2fEg7XSiyl0_Jtf24RQubw3IWp7fc"",""'LC-2 BOM'!C2:AF1000""),X$1,FALSE)"),"05C360")</f>
        <v>05C360</v>
      </c>
      <c r="Y483" s="183" t="str">
        <f ca="1">IFERROR(__xludf.DUMMYFUNCTION("VLOOKUP($D130,IMPORTRANGE(""1zGeY54V42y3h6ga3LEauokEcjIAfHuNXKCYKLfLWtMI"",""'LC-2 BOM'!C2:AF900""),Y$1,FALSE)"),"#N/A")</f>
        <v>#N/A</v>
      </c>
      <c r="Z483" s="183" t="str">
        <f ca="1">IFERROR(__xludf.DUMMYFUNCTION("VLOOKUP($D130,IMPORTRANGE(""1zGeY54V42y3h6ga3LEauokEcjIAfHuNXKCYKLfLWtMI"",""'LC-2 BOM'!C2:AF900""),Y$1,FALSE)"),"#N/A")</f>
        <v>#N/A</v>
      </c>
      <c r="AA483" s="183" t="str">
        <f ca="1">IFERROR(__xludf.DUMMYFUNCTION("VLOOKUP($D130,IMPORTRANGE(""1zGeY54V42y3h6ga3LEauokEcjIAfHuNXKCYKLfLWtMI"",""'LC-2 BOM'!C2:AF900""),Y$1,FALSE)"),"#N/A")</f>
        <v>#N/A</v>
      </c>
      <c r="AB483" s="40" t="str">
        <f ca="1">IFERROR(__xludf.DUMMYFUNCTION("VLOOKUP($D130,IMPORTRANGE(""1F5N2lheBqU_ssv2fEg7XSiyl0_Jtf24RQubw3IWp7fc"",""'LC-2 BOM'!C2:AF1000""),AB$1,FALSE)"),"#N/A")</f>
        <v>#N/A</v>
      </c>
      <c r="AC483" s="40" t="str">
        <f ca="1">IFERROR(__xludf.DUMMYFUNCTION("VLOOKUP($D130,IMPORTRANGE(""1F5N2lheBqU_ssv2fEg7XSiyl0_Jtf24RQubw3IWp7fc"",""'LC-2 BOM'!C2:AF1000""),AB$1,FALSE)"),"#N/A")</f>
        <v>#N/A</v>
      </c>
      <c r="AD483" s="40" t="str">
        <f ca="1">IFERROR(__xludf.DUMMYFUNCTION("VLOOKUP($D130,IMPORTRANGE(""1F5N2lheBqU_ssv2fEg7XSiyl0_Jtf24RQubw3IWp7fc"",""'LC-2 BOM'!C2:AF1000""),AB$1,FALSE)"),"#N/A")</f>
        <v>#N/A</v>
      </c>
      <c r="AE483" s="40" t="str">
        <f ca="1">IFERROR(__xludf.DUMMYFUNCTION("VLOOKUP($D130,IMPORTRANGE(""1F5N2lheBqU_ssv2fEg7XSiyl0_Jtf24RQubw3IWp7fc"",""'LC-2 BOM'!C2:AF1000""),AB$1,FALSE)"),"#N/A")</f>
        <v>#N/A</v>
      </c>
      <c r="AF483" s="40" t="str">
        <f ca="1">IFERROR(__xludf.DUMMYFUNCTION("VLOOKUP($D130,IMPORTRANGE(""1F5N2lheBqU_ssv2fEg7XSiyl0_Jtf24RQubw3IWp7fc"",""'LC-2 BOM'!C2:AF1000""),AB$1,FALSE)"),"#N/A")</f>
        <v>#N/A</v>
      </c>
      <c r="AG483" s="40" t="str">
        <f ca="1">IFERROR(__xludf.DUMMYFUNCTION("VLOOKUP($D130,IMPORTRANGE(""1F5N2lheBqU_ssv2fEg7XSiyl0_Jtf24RQubw3IWp7fc"",""'LC-2 BOM'!C2:AF1000""),AB$1,FALSE)"),"#N/A")</f>
        <v>#N/A</v>
      </c>
      <c r="AH483" s="40" t="str">
        <f ca="1">IFERROR(__xludf.DUMMYFUNCTION("VLOOKUP($D130,IMPORTRANGE(""1F5N2lheBqU_ssv2fEg7XSiyl0_Jtf24RQubw3IWp7fc"",""'LC-2 BOM'!C2:AF1000""),AB$1,FALSE)"),"#N/A")</f>
        <v>#N/A</v>
      </c>
      <c r="AI483" s="40" t="str">
        <f ca="1">IFERROR(__xludf.DUMMYFUNCTION("VLOOKUP($D130,IMPORTRANGE(""1F5N2lheBqU_ssv2fEg7XSiyl0_Jtf24RQubw3IWp7fc"",""'LC-2 BOM'!C2:AF1000""),AB$1,FALSE)"),"#N/A")</f>
        <v>#N/A</v>
      </c>
      <c r="AJ483" s="40" t="str">
        <f ca="1">IFERROR(__xludf.DUMMYFUNCTION("VLOOKUP($D130,IMPORTRANGE(""1F5N2lheBqU_ssv2fEg7XSiyl0_Jtf24RQubw3IWp7fc"",""'LC-2 BOM'!C2:AF1000""),AB$1,FALSE)"),"#N/A")</f>
        <v>#N/A</v>
      </c>
      <c r="AK483" s="40" t="str">
        <f ca="1">IFERROR(__xludf.DUMMYFUNCTION("VLOOKUP($D130,IMPORTRANGE(""1F5N2lheBqU_ssv2fEg7XSiyl0_Jtf24RQubw3IWp7fc"",""'LC-2 BOM'!C2:AF1000""),AB$1,FALSE)"),"#N/A")</f>
        <v>#N/A</v>
      </c>
      <c r="AL483" s="40" t="str">
        <f ca="1">IFERROR(__xludf.DUMMYFUNCTION("VLOOKUP($D130,IMPORTRANGE(""1F5N2lheBqU_ssv2fEg7XSiyl0_Jtf24RQubw3IWp7fc"",""'LC-2 BOM'!C2:AF1000""),AB$1,FALSE)"),"#N/A")</f>
        <v>#N/A</v>
      </c>
      <c r="AM483" s="40" t="str">
        <f ca="1">IFERROR(__xludf.DUMMYFUNCTION("VLOOKUP($D130,IMPORTRANGE(""1F5N2lheBqU_ssv2fEg7XSiyl0_Jtf24RQubw3IWp7fc"",""'LC-2 BOM'!C2:AF1000""),AB$1,FALSE)"),"#N/A")</f>
        <v>#N/A</v>
      </c>
      <c r="AN483" s="40" t="str">
        <f ca="1">IFERROR(__xludf.DUMMYFUNCTION("VLOOKUP($D130,IMPORTRANGE(""1F5N2lheBqU_ssv2fEg7XSiyl0_Jtf24RQubw3IWp7fc"",""'LC-2 BOM'!C2:AF1000""),AB$1,FALSE)"),"#N/A")</f>
        <v>#N/A</v>
      </c>
      <c r="AO483" s="40" t="str">
        <f ca="1">IFERROR(__xludf.DUMMYFUNCTION("VLOOKUP($D130,IMPORTRANGE(""1F5N2lheBqU_ssv2fEg7XSiyl0_Jtf24RQubw3IWp7fc"",""'LC-2 BOM'!C2:AF1000""),AB$1,FALSE)"),"#N/A")</f>
        <v>#N/A</v>
      </c>
      <c r="AP483" s="40" t="str">
        <f ca="1">IFERROR(__xludf.DUMMYFUNCTION("VLOOKUP($D130,IMPORTRANGE(""1F5N2lheBqU_ssv2fEg7XSiyl0_Jtf24RQubw3IWp7fc"",""'LC-2 BOM'!C2:AF1000""),AB$1,FALSE)"),"#N/A")</f>
        <v>#N/A</v>
      </c>
      <c r="AQ483" s="40" t="str">
        <f ca="1">IFERROR(__xludf.DUMMYFUNCTION("VLOOKUP($D130,IMPORTRANGE(""1F5N2lheBqU_ssv2fEg7XSiyl0_Jtf24RQubw3IWp7fc"",""'LC-2 BOM'!C2:AF1000""),AB$1,FALSE)"),"#N/A")</f>
        <v>#N/A</v>
      </c>
      <c r="AR483" s="40" t="str">
        <f ca="1">IFERROR(__xludf.DUMMYFUNCTION("VLOOKUP($D130,IMPORTRANGE(""1F5N2lheBqU_ssv2fEg7XSiyl0_Jtf24RQubw3IWp7fc"",""'LC-2 BOM'!C2:AF1000""),AB$1,FALSE)"),"#N/A")</f>
        <v>#N/A</v>
      </c>
      <c r="AS483" s="40" t="str">
        <f ca="1">IFERROR(__xludf.DUMMYFUNCTION("VLOOKUP($D130,IMPORTRANGE(""1F5N2lheBqU_ssv2fEg7XSiyl0_Jtf24RQubw3IWp7fc"",""'LC-2 BOM'!C2:AF1000""),AB$1,FALSE)"),"#N/A")</f>
        <v>#N/A</v>
      </c>
      <c r="AT483" s="40" t="str">
        <f ca="1">IFERROR(__xludf.DUMMYFUNCTION("VLOOKUP($D130,IMPORTRANGE(""1F5N2lheBqU_ssv2fEg7XSiyl0_Jtf24RQubw3IWp7fc"",""'LC-2 BOM'!C2:AF1000""),AB$1,FALSE)"),"#N/A")</f>
        <v>#N/A</v>
      </c>
      <c r="AU483" s="40" t="str">
        <f ca="1">IFERROR(__xludf.DUMMYFUNCTION("VLOOKUP($D130,IMPORTRANGE(""1F5N2lheBqU_ssv2fEg7XSiyl0_Jtf24RQubw3IWp7fc"",""'LC-2 BOM'!C2:AF1000""),AB$1,FALSE)"),"#N/A")</f>
        <v>#N/A</v>
      </c>
      <c r="AV483" s="40" t="str">
        <f ca="1">IFERROR(__xludf.DUMMYFUNCTION("VLOOKUP($D130,IMPORTRANGE(""1F5N2lheBqU_ssv2fEg7XSiyl0_Jtf24RQubw3IWp7fc"",""'LC-2 BOM'!C2:AF1000""),AB$1,FALSE)"),"#N/A")</f>
        <v>#N/A</v>
      </c>
      <c r="AW483" s="40" t="str">
        <f ca="1">IFERROR(__xludf.DUMMYFUNCTION("VLOOKUP($D130,IMPORTRANGE(""1F5N2lheBqU_ssv2fEg7XSiyl0_Jtf24RQubw3IWp7fc"",""'LC-2 BOM'!C2:AF1000""),AB$1,FALSE)"),"#N/A")</f>
        <v>#N/A</v>
      </c>
      <c r="AX483" s="40" t="str">
        <f ca="1">IFERROR(__xludf.DUMMYFUNCTION("VLOOKUP($D130,IMPORTRANGE(""1F5N2lheBqU_ssv2fEg7XSiyl0_Jtf24RQubw3IWp7fc"",""'LC-2 BOM'!C2:AF1000""),AB$1,FALSE)"),"#N/A")</f>
        <v>#N/A</v>
      </c>
      <c r="AY483" s="40" t="str">
        <f ca="1">IFERROR(__xludf.DUMMYFUNCTION("VLOOKUP($D130,IMPORTRANGE(""1F5N2lheBqU_ssv2fEg7XSiyl0_Jtf24RQubw3IWp7fc"",""'LC-2 BOM'!C2:AF1000""),AB$1,FALSE)"),"#N/A")</f>
        <v>#N/A</v>
      </c>
      <c r="AZ483" s="40" t="str">
        <f ca="1">IFERROR(__xludf.DUMMYFUNCTION("VLOOKUP($D130,IMPORTRANGE(""1F5N2lheBqU_ssv2fEg7XSiyl0_Jtf24RQubw3IWp7fc"",""'LC-2 BOM'!C2:AF1000""),AB$1,FALSE)"),"#N/A")</f>
        <v>#N/A</v>
      </c>
      <c r="BA483" s="40" t="str">
        <f ca="1">IFERROR(__xludf.DUMMYFUNCTION("VLOOKUP($D130,IMPORTRANGE(""1F5N2lheBqU_ssv2fEg7XSiyl0_Jtf24RQubw3IWp7fc"",""'LC-2 BOM'!C2:AF1000""),AB$1,FALSE)"),"#N/A")</f>
        <v>#N/A</v>
      </c>
    </row>
    <row r="484" spans="1:53" ht="14.25">
      <c r="A484" s="119" t="str">
        <f>CONCATENATE(VLOOKUP(E484,Systems,2,FALSE),"-",VLOOKUP(F484,Subsystems,2,FALSE),"-",VLOOKUP(G484,Components,2,FALSE),"-",VLOOKUP(R484,Metrics,2,FALSE),"-",B484)</f>
        <v>HYD-HD-PXS-PxR-238</v>
      </c>
      <c r="B484" s="100">
        <v>238</v>
      </c>
      <c r="C484" s="303" t="s">
        <v>1125</v>
      </c>
      <c r="D484" s="242" t="s">
        <v>1123</v>
      </c>
      <c r="E484" s="99" t="s">
        <v>715</v>
      </c>
      <c r="F484" s="99" t="s">
        <v>898</v>
      </c>
      <c r="G484" s="99" t="s">
        <v>452</v>
      </c>
      <c r="H484" s="99" t="s">
        <v>89</v>
      </c>
      <c r="I484" s="100" t="str">
        <f>VLOOKUP(L484,InterfaceCards,2,FALSE)</f>
        <v>N2</v>
      </c>
      <c r="J484" s="39" t="str">
        <f>VLOOKUP(I484,'REF - Interface Cards'!$F$2:$G$11,2,FALSE)</f>
        <v>CB3</v>
      </c>
      <c r="K484" s="100">
        <f>VLOOKUP(L484,InterfaceCards,3,FALSE)</f>
        <v>1</v>
      </c>
      <c r="L484" s="273" t="s">
        <v>496</v>
      </c>
      <c r="M484" s="99">
        <v>5</v>
      </c>
      <c r="N484" s="96" t="s">
        <v>118</v>
      </c>
      <c r="O484" s="99" t="s">
        <v>313</v>
      </c>
      <c r="P484" s="205"/>
      <c r="Q484" s="100" t="s">
        <v>338</v>
      </c>
      <c r="R484" s="119" t="s">
        <v>906</v>
      </c>
      <c r="S484" s="119" t="s">
        <v>96</v>
      </c>
      <c r="T484" s="100"/>
      <c r="U484" s="205"/>
      <c r="V484" s="205" t="b">
        <v>0</v>
      </c>
      <c r="W484" s="115" t="str">
        <f>CONCATENATE(L484,":",N484)</f>
        <v>DI2:04</v>
      </c>
      <c r="X484" s="40" t="str">
        <f ca="1">IFERROR(__xludf.DUMMYFUNCTION("VLOOKUP($D119,IMPORTRANGE(""1F5N2lheBqU_ssv2fEg7XSiyl0_Jtf24RQubw3IWp7fc"",""'LC-2 BOM'!C2:AF1000""),X$1,FALSE)"),"05C360")</f>
        <v>05C360</v>
      </c>
      <c r="Y484" s="40" t="str">
        <f ca="1">IFERROR(__xludf.DUMMYFUNCTION("VLOOKUP($D430,IMPORTRANGE(""1zGeY54V42y3h6ga3LEauokEcjIAfHuNXKCYKLfLWtMI"",""'LC-2 BOM'!C2:AF900""),Y$1,FALSE)"),"#N/A")</f>
        <v>#N/A</v>
      </c>
      <c r="Z484" s="40" t="str">
        <f ca="1">IFERROR(__xludf.DUMMYFUNCTION("VLOOKUP($D430,IMPORTRANGE(""1zGeY54V42y3h6ga3LEauokEcjIAfHuNXKCYKLfLWtMI"",""'LC-2 BOM'!C2:AF900""),Y$1,FALSE)"),"#N/A")</f>
        <v>#N/A</v>
      </c>
      <c r="AA484" s="40" t="str">
        <f ca="1">IFERROR(__xludf.DUMMYFUNCTION("VLOOKUP($D430,IMPORTRANGE(""1zGeY54V42y3h6ga3LEauokEcjIAfHuNXKCYKLfLWtMI"",""'LC-2 BOM'!C2:AF900""),Y$1,FALSE)"),"#N/A")</f>
        <v>#N/A</v>
      </c>
      <c r="AB484" s="40" t="str">
        <f ca="1">IFERROR(__xludf.DUMMYFUNCTION("VLOOKUP($D430,IMPORTRANGE(""1F5N2lheBqU_ssv2fEg7XSiyl0_Jtf24RQubw3IWp7fc"",""'LC-2 BOM'!C2:AF1000""),AB$1,FALSE)"),"#N/A")</f>
        <v>#N/A</v>
      </c>
      <c r="AC484" s="40" t="str">
        <f ca="1">IFERROR(__xludf.DUMMYFUNCTION("VLOOKUP($D430,IMPORTRANGE(""1F5N2lheBqU_ssv2fEg7XSiyl0_Jtf24RQubw3IWp7fc"",""'LC-2 BOM'!C2:AF1000""),AB$1,FALSE)"),"#N/A")</f>
        <v>#N/A</v>
      </c>
      <c r="AD484" s="40" t="str">
        <f ca="1">IFERROR(__xludf.DUMMYFUNCTION("VLOOKUP($D430,IMPORTRANGE(""1F5N2lheBqU_ssv2fEg7XSiyl0_Jtf24RQubw3IWp7fc"",""'LC-2 BOM'!C2:AF1000""),AB$1,FALSE)"),"#N/A")</f>
        <v>#N/A</v>
      </c>
      <c r="AE484" s="40" t="str">
        <f ca="1">IFERROR(__xludf.DUMMYFUNCTION("VLOOKUP($D430,IMPORTRANGE(""1F5N2lheBqU_ssv2fEg7XSiyl0_Jtf24RQubw3IWp7fc"",""'LC-2 BOM'!C2:AF1000""),AB$1,FALSE)"),"#N/A")</f>
        <v>#N/A</v>
      </c>
      <c r="AF484" s="40" t="str">
        <f ca="1">IFERROR(__xludf.DUMMYFUNCTION("VLOOKUP($D430,IMPORTRANGE(""1F5N2lheBqU_ssv2fEg7XSiyl0_Jtf24RQubw3IWp7fc"",""'LC-2 BOM'!C2:AF1000""),AB$1,FALSE)"),"#N/A")</f>
        <v>#N/A</v>
      </c>
      <c r="AG484" s="40" t="str">
        <f ca="1">IFERROR(__xludf.DUMMYFUNCTION("VLOOKUP($D430,IMPORTRANGE(""1F5N2lheBqU_ssv2fEg7XSiyl0_Jtf24RQubw3IWp7fc"",""'LC-2 BOM'!C2:AF1000""),AB$1,FALSE)"),"#N/A")</f>
        <v>#N/A</v>
      </c>
      <c r="AH484" s="40" t="str">
        <f ca="1">IFERROR(__xludf.DUMMYFUNCTION("VLOOKUP($D430,IMPORTRANGE(""1F5N2lheBqU_ssv2fEg7XSiyl0_Jtf24RQubw3IWp7fc"",""'LC-2 BOM'!C2:AF1000""),AB$1,FALSE)"),"#N/A")</f>
        <v>#N/A</v>
      </c>
      <c r="AI484" s="40" t="str">
        <f ca="1">IFERROR(__xludf.DUMMYFUNCTION("VLOOKUP($D430,IMPORTRANGE(""1F5N2lheBqU_ssv2fEg7XSiyl0_Jtf24RQubw3IWp7fc"",""'LC-2 BOM'!C2:AF1000""),AB$1,FALSE)"),"#N/A")</f>
        <v>#N/A</v>
      </c>
      <c r="AJ484" s="40" t="str">
        <f ca="1">IFERROR(__xludf.DUMMYFUNCTION("VLOOKUP($D430,IMPORTRANGE(""1F5N2lheBqU_ssv2fEg7XSiyl0_Jtf24RQubw3IWp7fc"",""'LC-2 BOM'!C2:AF1000""),AB$1,FALSE)"),"#N/A")</f>
        <v>#N/A</v>
      </c>
      <c r="AK484" s="40" t="str">
        <f ca="1">IFERROR(__xludf.DUMMYFUNCTION("VLOOKUP($D430,IMPORTRANGE(""1F5N2lheBqU_ssv2fEg7XSiyl0_Jtf24RQubw3IWp7fc"",""'LC-2 BOM'!C2:AF1000""),AB$1,FALSE)"),"#N/A")</f>
        <v>#N/A</v>
      </c>
      <c r="AL484" s="40" t="str">
        <f ca="1">IFERROR(__xludf.DUMMYFUNCTION("VLOOKUP($D430,IMPORTRANGE(""1F5N2lheBqU_ssv2fEg7XSiyl0_Jtf24RQubw3IWp7fc"",""'LC-2 BOM'!C2:AF1000""),AB$1,FALSE)"),"#N/A")</f>
        <v>#N/A</v>
      </c>
      <c r="AM484" s="40" t="str">
        <f ca="1">IFERROR(__xludf.DUMMYFUNCTION("VLOOKUP($D430,IMPORTRANGE(""1F5N2lheBqU_ssv2fEg7XSiyl0_Jtf24RQubw3IWp7fc"",""'LC-2 BOM'!C2:AF1000""),AB$1,FALSE)"),"#N/A")</f>
        <v>#N/A</v>
      </c>
      <c r="AN484" s="40" t="str">
        <f ca="1">IFERROR(__xludf.DUMMYFUNCTION("VLOOKUP($D430,IMPORTRANGE(""1F5N2lheBqU_ssv2fEg7XSiyl0_Jtf24RQubw3IWp7fc"",""'LC-2 BOM'!C2:AF1000""),AB$1,FALSE)"),"#N/A")</f>
        <v>#N/A</v>
      </c>
      <c r="AO484" s="40" t="str">
        <f ca="1">IFERROR(__xludf.DUMMYFUNCTION("VLOOKUP($D430,IMPORTRANGE(""1F5N2lheBqU_ssv2fEg7XSiyl0_Jtf24RQubw3IWp7fc"",""'LC-2 BOM'!C2:AF1000""),AB$1,FALSE)"),"#N/A")</f>
        <v>#N/A</v>
      </c>
      <c r="AP484" s="40" t="str">
        <f ca="1">IFERROR(__xludf.DUMMYFUNCTION("VLOOKUP($D430,IMPORTRANGE(""1F5N2lheBqU_ssv2fEg7XSiyl0_Jtf24RQubw3IWp7fc"",""'LC-2 BOM'!C2:AF1000""),AB$1,FALSE)"),"#N/A")</f>
        <v>#N/A</v>
      </c>
      <c r="AQ484" s="40" t="str">
        <f ca="1">IFERROR(__xludf.DUMMYFUNCTION("VLOOKUP($D430,IMPORTRANGE(""1F5N2lheBqU_ssv2fEg7XSiyl0_Jtf24RQubw3IWp7fc"",""'LC-2 BOM'!C2:AF1000""),AB$1,FALSE)"),"#N/A")</f>
        <v>#N/A</v>
      </c>
      <c r="AR484" s="40" t="str">
        <f ca="1">IFERROR(__xludf.DUMMYFUNCTION("VLOOKUP($D430,IMPORTRANGE(""1F5N2lheBqU_ssv2fEg7XSiyl0_Jtf24RQubw3IWp7fc"",""'LC-2 BOM'!C2:AF1000""),AB$1,FALSE)"),"#N/A")</f>
        <v>#N/A</v>
      </c>
      <c r="AS484" s="40" t="str">
        <f ca="1">IFERROR(__xludf.DUMMYFUNCTION("VLOOKUP($D430,IMPORTRANGE(""1F5N2lheBqU_ssv2fEg7XSiyl0_Jtf24RQubw3IWp7fc"",""'LC-2 BOM'!C2:AF1000""),AB$1,FALSE)"),"#N/A")</f>
        <v>#N/A</v>
      </c>
      <c r="AT484" s="40" t="str">
        <f ca="1">IFERROR(__xludf.DUMMYFUNCTION("VLOOKUP($D430,IMPORTRANGE(""1F5N2lheBqU_ssv2fEg7XSiyl0_Jtf24RQubw3IWp7fc"",""'LC-2 BOM'!C2:AF1000""),AB$1,FALSE)"),"#N/A")</f>
        <v>#N/A</v>
      </c>
      <c r="AU484" s="40" t="str">
        <f ca="1">IFERROR(__xludf.DUMMYFUNCTION("VLOOKUP($D430,IMPORTRANGE(""1F5N2lheBqU_ssv2fEg7XSiyl0_Jtf24RQubw3IWp7fc"",""'LC-2 BOM'!C2:AF1000""),AB$1,FALSE)"),"#N/A")</f>
        <v>#N/A</v>
      </c>
      <c r="AV484" s="40" t="str">
        <f ca="1">IFERROR(__xludf.DUMMYFUNCTION("VLOOKUP($D430,IMPORTRANGE(""1F5N2lheBqU_ssv2fEg7XSiyl0_Jtf24RQubw3IWp7fc"",""'LC-2 BOM'!C2:AF1000""),AB$1,FALSE)"),"#N/A")</f>
        <v>#N/A</v>
      </c>
      <c r="AW484" s="40" t="str">
        <f ca="1">IFERROR(__xludf.DUMMYFUNCTION("VLOOKUP($D430,IMPORTRANGE(""1F5N2lheBqU_ssv2fEg7XSiyl0_Jtf24RQubw3IWp7fc"",""'LC-2 BOM'!C2:AF1000""),AB$1,FALSE)"),"#N/A")</f>
        <v>#N/A</v>
      </c>
      <c r="AX484" s="40" t="str">
        <f ca="1">IFERROR(__xludf.DUMMYFUNCTION("VLOOKUP($D430,IMPORTRANGE(""1F5N2lheBqU_ssv2fEg7XSiyl0_Jtf24RQubw3IWp7fc"",""'LC-2 BOM'!C2:AF1000""),AB$1,FALSE)"),"#N/A")</f>
        <v>#N/A</v>
      </c>
      <c r="AY484" s="40" t="str">
        <f ca="1">IFERROR(__xludf.DUMMYFUNCTION("VLOOKUP($D430,IMPORTRANGE(""1F5N2lheBqU_ssv2fEg7XSiyl0_Jtf24RQubw3IWp7fc"",""'LC-2 BOM'!C2:AF1000""),AB$1,FALSE)"),"#N/A")</f>
        <v>#N/A</v>
      </c>
      <c r="AZ484" s="40" t="str">
        <f ca="1">IFERROR(__xludf.DUMMYFUNCTION("VLOOKUP($D430,IMPORTRANGE(""1F5N2lheBqU_ssv2fEg7XSiyl0_Jtf24RQubw3IWp7fc"",""'LC-2 BOM'!C2:AF1000""),AB$1,FALSE)"),"#N/A")</f>
        <v>#N/A</v>
      </c>
      <c r="BA484" s="40" t="str">
        <f ca="1">IFERROR(__xludf.DUMMYFUNCTION("VLOOKUP($D430,IMPORTRANGE(""1F5N2lheBqU_ssv2fEg7XSiyl0_Jtf24RQubw3IWp7fc"",""'LC-2 BOM'!C2:AF1000""),AB$1,FALSE)"),"#N/A")</f>
        <v>#N/A</v>
      </c>
    </row>
    <row r="485" spans="1:53" ht="14.25">
      <c r="A485" s="110" t="str">
        <f>CONCATENATE(VLOOKUP(E485,Systems,2,FALSE),"-",VLOOKUP(F485,Subsystems,2,FALSE),"-",VLOOKUP(G485,Components,2,FALSE),"-",VLOOKUP(R485,Metrics,2,FALSE),"-",B485)</f>
        <v>MEC-HD-PXS-PxR-667</v>
      </c>
      <c r="B485" s="99">
        <v>667</v>
      </c>
      <c r="C485" s="304" t="s">
        <v>1126</v>
      </c>
      <c r="D485" s="241" t="s">
        <v>1127</v>
      </c>
      <c r="E485" s="99" t="s">
        <v>1047</v>
      </c>
      <c r="F485" s="99" t="s">
        <v>898</v>
      </c>
      <c r="G485" s="99" t="s">
        <v>452</v>
      </c>
      <c r="H485" s="99" t="s">
        <v>89</v>
      </c>
      <c r="I485" s="100" t="str">
        <f>VLOOKUP(L485,InterfaceCards,2,FALSE)</f>
        <v>C1</v>
      </c>
      <c r="J485" s="39" t="str">
        <f>VLOOKUP(I485,'REF - Interface Cards'!$F$2:$G$11,2,FALSE)</f>
        <v>CB1</v>
      </c>
      <c r="K485" s="267">
        <f>VLOOKUP(L485,InterfaceCards,3,FALSE)</f>
        <v>6</v>
      </c>
      <c r="L485" s="99" t="s">
        <v>1049</v>
      </c>
      <c r="M485" s="99">
        <v>25</v>
      </c>
      <c r="N485" s="99" t="s">
        <v>1128</v>
      </c>
      <c r="O485" s="205"/>
      <c r="P485" s="99" t="s">
        <v>335</v>
      </c>
      <c r="Q485" s="99" t="s">
        <v>338</v>
      </c>
      <c r="R485" s="119" t="s">
        <v>906</v>
      </c>
      <c r="S485" s="99" t="s">
        <v>96</v>
      </c>
      <c r="T485" s="100"/>
      <c r="U485" s="205"/>
      <c r="V485" s="205" t="b">
        <v>0</v>
      </c>
      <c r="W485" s="115" t="str">
        <f>CONCATENATE(L485,":",N485)</f>
        <v>DIO3:DI13</v>
      </c>
      <c r="X485" s="40" t="str">
        <f ca="1">IFERROR(__xludf.DUMMYFUNCTION("VLOOKUP($D119,IMPORTRANGE(""1F5N2lheBqU_ssv2fEg7XSiyl0_Jtf24RQubw3IWp7fc"",""'LC-2 BOM'!C2:AF1000""),X$1,FALSE)"),"05C360")</f>
        <v>05C360</v>
      </c>
      <c r="Y485" s="183" t="str">
        <f ca="1">IFERROR(__xludf.DUMMYFUNCTION("VLOOKUP($D132,IMPORTRANGE(""1zGeY54V42y3h6ga3LEauokEcjIAfHuNXKCYKLfLWtMI"",""'LC-2 BOM'!C2:AF900""),Y$1,FALSE)"),"#N/A")</f>
        <v>#N/A</v>
      </c>
      <c r="Z485" s="183" t="str">
        <f ca="1">IFERROR(__xludf.DUMMYFUNCTION("VLOOKUP($D132,IMPORTRANGE(""1zGeY54V42y3h6ga3LEauokEcjIAfHuNXKCYKLfLWtMI"",""'LC-2 BOM'!C2:AF900""),Y$1,FALSE)"),"#N/A")</f>
        <v>#N/A</v>
      </c>
      <c r="AA485" s="183" t="str">
        <f ca="1">IFERROR(__xludf.DUMMYFUNCTION("VLOOKUP($D132,IMPORTRANGE(""1zGeY54V42y3h6ga3LEauokEcjIAfHuNXKCYKLfLWtMI"",""'LC-2 BOM'!C2:AF900""),Y$1,FALSE)"),"#N/A")</f>
        <v>#N/A</v>
      </c>
      <c r="AB485" s="40" t="str">
        <f ca="1">IFERROR(__xludf.DUMMYFUNCTION("VLOOKUP($D132,IMPORTRANGE(""1F5N2lheBqU_ssv2fEg7XSiyl0_Jtf24RQubw3IWp7fc"",""'LC-2 BOM'!C2:AF1000""),AB$1,FALSE)"),"#N/A")</f>
        <v>#N/A</v>
      </c>
      <c r="AC485" s="40" t="str">
        <f ca="1">IFERROR(__xludf.DUMMYFUNCTION("VLOOKUP($D132,IMPORTRANGE(""1F5N2lheBqU_ssv2fEg7XSiyl0_Jtf24RQubw3IWp7fc"",""'LC-2 BOM'!C2:AF1000""),AB$1,FALSE)"),"#N/A")</f>
        <v>#N/A</v>
      </c>
      <c r="AD485" s="40" t="str">
        <f ca="1">IFERROR(__xludf.DUMMYFUNCTION("VLOOKUP($D132,IMPORTRANGE(""1F5N2lheBqU_ssv2fEg7XSiyl0_Jtf24RQubw3IWp7fc"",""'LC-2 BOM'!C2:AF1000""),AB$1,FALSE)"),"#N/A")</f>
        <v>#N/A</v>
      </c>
      <c r="AE485" s="40" t="str">
        <f ca="1">IFERROR(__xludf.DUMMYFUNCTION("VLOOKUP($D132,IMPORTRANGE(""1F5N2lheBqU_ssv2fEg7XSiyl0_Jtf24RQubw3IWp7fc"",""'LC-2 BOM'!C2:AF1000""),AB$1,FALSE)"),"#N/A")</f>
        <v>#N/A</v>
      </c>
      <c r="AF485" s="40" t="str">
        <f ca="1">IFERROR(__xludf.DUMMYFUNCTION("VLOOKUP($D132,IMPORTRANGE(""1F5N2lheBqU_ssv2fEg7XSiyl0_Jtf24RQubw3IWp7fc"",""'LC-2 BOM'!C2:AF1000""),AB$1,FALSE)"),"#N/A")</f>
        <v>#N/A</v>
      </c>
      <c r="AG485" s="40" t="str">
        <f ca="1">IFERROR(__xludf.DUMMYFUNCTION("VLOOKUP($D132,IMPORTRANGE(""1F5N2lheBqU_ssv2fEg7XSiyl0_Jtf24RQubw3IWp7fc"",""'LC-2 BOM'!C2:AF1000""),AB$1,FALSE)"),"#N/A")</f>
        <v>#N/A</v>
      </c>
      <c r="AH485" s="40" t="str">
        <f ca="1">IFERROR(__xludf.DUMMYFUNCTION("VLOOKUP($D132,IMPORTRANGE(""1F5N2lheBqU_ssv2fEg7XSiyl0_Jtf24RQubw3IWp7fc"",""'LC-2 BOM'!C2:AF1000""),AB$1,FALSE)"),"#N/A")</f>
        <v>#N/A</v>
      </c>
      <c r="AI485" s="40" t="str">
        <f ca="1">IFERROR(__xludf.DUMMYFUNCTION("VLOOKUP($D132,IMPORTRANGE(""1F5N2lheBqU_ssv2fEg7XSiyl0_Jtf24RQubw3IWp7fc"",""'LC-2 BOM'!C2:AF1000""),AB$1,FALSE)"),"#N/A")</f>
        <v>#N/A</v>
      </c>
      <c r="AJ485" s="40" t="str">
        <f ca="1">IFERROR(__xludf.DUMMYFUNCTION("VLOOKUP($D132,IMPORTRANGE(""1F5N2lheBqU_ssv2fEg7XSiyl0_Jtf24RQubw3IWp7fc"",""'LC-2 BOM'!C2:AF1000""),AB$1,FALSE)"),"#N/A")</f>
        <v>#N/A</v>
      </c>
      <c r="AK485" s="40" t="str">
        <f ca="1">IFERROR(__xludf.DUMMYFUNCTION("VLOOKUP($D132,IMPORTRANGE(""1F5N2lheBqU_ssv2fEg7XSiyl0_Jtf24RQubw3IWp7fc"",""'LC-2 BOM'!C2:AF1000""),AB$1,FALSE)"),"#N/A")</f>
        <v>#N/A</v>
      </c>
      <c r="AL485" s="40" t="str">
        <f ca="1">IFERROR(__xludf.DUMMYFUNCTION("VLOOKUP($D132,IMPORTRANGE(""1F5N2lheBqU_ssv2fEg7XSiyl0_Jtf24RQubw3IWp7fc"",""'LC-2 BOM'!C2:AF1000""),AB$1,FALSE)"),"#N/A")</f>
        <v>#N/A</v>
      </c>
      <c r="AM485" s="40" t="str">
        <f ca="1">IFERROR(__xludf.DUMMYFUNCTION("VLOOKUP($D132,IMPORTRANGE(""1F5N2lheBqU_ssv2fEg7XSiyl0_Jtf24RQubw3IWp7fc"",""'LC-2 BOM'!C2:AF1000""),AB$1,FALSE)"),"#N/A")</f>
        <v>#N/A</v>
      </c>
      <c r="AN485" s="40" t="str">
        <f ca="1">IFERROR(__xludf.DUMMYFUNCTION("VLOOKUP($D132,IMPORTRANGE(""1F5N2lheBqU_ssv2fEg7XSiyl0_Jtf24RQubw3IWp7fc"",""'LC-2 BOM'!C2:AF1000""),AB$1,FALSE)"),"#N/A")</f>
        <v>#N/A</v>
      </c>
      <c r="AO485" s="40" t="str">
        <f ca="1">IFERROR(__xludf.DUMMYFUNCTION("VLOOKUP($D132,IMPORTRANGE(""1F5N2lheBqU_ssv2fEg7XSiyl0_Jtf24RQubw3IWp7fc"",""'LC-2 BOM'!C2:AF1000""),AB$1,FALSE)"),"#N/A")</f>
        <v>#N/A</v>
      </c>
      <c r="AP485" s="40" t="str">
        <f ca="1">IFERROR(__xludf.DUMMYFUNCTION("VLOOKUP($D132,IMPORTRANGE(""1F5N2lheBqU_ssv2fEg7XSiyl0_Jtf24RQubw3IWp7fc"",""'LC-2 BOM'!C2:AF1000""),AB$1,FALSE)"),"#N/A")</f>
        <v>#N/A</v>
      </c>
      <c r="AQ485" s="40" t="str">
        <f ca="1">IFERROR(__xludf.DUMMYFUNCTION("VLOOKUP($D132,IMPORTRANGE(""1F5N2lheBqU_ssv2fEg7XSiyl0_Jtf24RQubw3IWp7fc"",""'LC-2 BOM'!C2:AF1000""),AB$1,FALSE)"),"#N/A")</f>
        <v>#N/A</v>
      </c>
      <c r="AR485" s="40" t="str">
        <f ca="1">IFERROR(__xludf.DUMMYFUNCTION("VLOOKUP($D132,IMPORTRANGE(""1F5N2lheBqU_ssv2fEg7XSiyl0_Jtf24RQubw3IWp7fc"",""'LC-2 BOM'!C2:AF1000""),AB$1,FALSE)"),"#N/A")</f>
        <v>#N/A</v>
      </c>
      <c r="AS485" s="40" t="str">
        <f ca="1">IFERROR(__xludf.DUMMYFUNCTION("VLOOKUP($D132,IMPORTRANGE(""1F5N2lheBqU_ssv2fEg7XSiyl0_Jtf24RQubw3IWp7fc"",""'LC-2 BOM'!C2:AF1000""),AB$1,FALSE)"),"#N/A")</f>
        <v>#N/A</v>
      </c>
      <c r="AT485" s="40" t="str">
        <f ca="1">IFERROR(__xludf.DUMMYFUNCTION("VLOOKUP($D132,IMPORTRANGE(""1F5N2lheBqU_ssv2fEg7XSiyl0_Jtf24RQubw3IWp7fc"",""'LC-2 BOM'!C2:AF1000""),AB$1,FALSE)"),"#N/A")</f>
        <v>#N/A</v>
      </c>
      <c r="AU485" s="40" t="str">
        <f ca="1">IFERROR(__xludf.DUMMYFUNCTION("VLOOKUP($D132,IMPORTRANGE(""1F5N2lheBqU_ssv2fEg7XSiyl0_Jtf24RQubw3IWp7fc"",""'LC-2 BOM'!C2:AF1000""),AB$1,FALSE)"),"#N/A")</f>
        <v>#N/A</v>
      </c>
      <c r="AV485" s="40" t="str">
        <f ca="1">IFERROR(__xludf.DUMMYFUNCTION("VLOOKUP($D132,IMPORTRANGE(""1F5N2lheBqU_ssv2fEg7XSiyl0_Jtf24RQubw3IWp7fc"",""'LC-2 BOM'!C2:AF1000""),AB$1,FALSE)"),"#N/A")</f>
        <v>#N/A</v>
      </c>
      <c r="AW485" s="40" t="str">
        <f ca="1">IFERROR(__xludf.DUMMYFUNCTION("VLOOKUP($D132,IMPORTRANGE(""1F5N2lheBqU_ssv2fEg7XSiyl0_Jtf24RQubw3IWp7fc"",""'LC-2 BOM'!C2:AF1000""),AB$1,FALSE)"),"#N/A")</f>
        <v>#N/A</v>
      </c>
      <c r="AX485" s="40" t="str">
        <f ca="1">IFERROR(__xludf.DUMMYFUNCTION("VLOOKUP($D132,IMPORTRANGE(""1F5N2lheBqU_ssv2fEg7XSiyl0_Jtf24RQubw3IWp7fc"",""'LC-2 BOM'!C2:AF1000""),AB$1,FALSE)"),"#N/A")</f>
        <v>#N/A</v>
      </c>
      <c r="AY485" s="40" t="str">
        <f ca="1">IFERROR(__xludf.DUMMYFUNCTION("VLOOKUP($D132,IMPORTRANGE(""1F5N2lheBqU_ssv2fEg7XSiyl0_Jtf24RQubw3IWp7fc"",""'LC-2 BOM'!C2:AF1000""),AB$1,FALSE)"),"#N/A")</f>
        <v>#N/A</v>
      </c>
      <c r="AZ485" s="40" t="str">
        <f ca="1">IFERROR(__xludf.DUMMYFUNCTION("VLOOKUP($D132,IMPORTRANGE(""1F5N2lheBqU_ssv2fEg7XSiyl0_Jtf24RQubw3IWp7fc"",""'LC-2 BOM'!C2:AF1000""),AB$1,FALSE)"),"#N/A")</f>
        <v>#N/A</v>
      </c>
      <c r="BA485" s="40" t="str">
        <f ca="1">IFERROR(__xludf.DUMMYFUNCTION("VLOOKUP($D132,IMPORTRANGE(""1F5N2lheBqU_ssv2fEg7XSiyl0_Jtf24RQubw3IWp7fc"",""'LC-2 BOM'!C2:AF1000""),AB$1,FALSE)"),"#N/A")</f>
        <v>#N/A</v>
      </c>
    </row>
    <row r="486" spans="1:53" ht="14.25">
      <c r="A486" s="119" t="str">
        <f>CONCATENATE(VLOOKUP(E486,Systems,2,FALSE),"-",VLOOKUP(F486,Subsystems,2,FALSE),"-",VLOOKUP(G486,Components,2,FALSE),"-",VLOOKUP(R486,Metrics,2,FALSE),"-",B486)</f>
        <v>HYD-HD-PXS-PxR-239</v>
      </c>
      <c r="B486" s="100">
        <v>239</v>
      </c>
      <c r="C486" s="303" t="s">
        <v>1129</v>
      </c>
      <c r="D486" s="242" t="s">
        <v>1127</v>
      </c>
      <c r="E486" s="99" t="s">
        <v>715</v>
      </c>
      <c r="F486" s="99" t="s">
        <v>898</v>
      </c>
      <c r="G486" s="99" t="s">
        <v>452</v>
      </c>
      <c r="H486" s="99" t="s">
        <v>89</v>
      </c>
      <c r="I486" s="100" t="str">
        <f>VLOOKUP(L486,InterfaceCards,2,FALSE)</f>
        <v>N2</v>
      </c>
      <c r="J486" s="39" t="str">
        <f>VLOOKUP(I486,'REF - Interface Cards'!$F$2:$G$11,2,FALSE)</f>
        <v>CB3</v>
      </c>
      <c r="K486" s="100">
        <f>VLOOKUP(L486,InterfaceCards,3,FALSE)</f>
        <v>1</v>
      </c>
      <c r="L486" s="99" t="s">
        <v>496</v>
      </c>
      <c r="M486" s="99">
        <v>13</v>
      </c>
      <c r="N486" s="96">
        <v>10</v>
      </c>
      <c r="O486" s="99" t="s">
        <v>313</v>
      </c>
      <c r="P486" s="205"/>
      <c r="Q486" s="100" t="s">
        <v>492</v>
      </c>
      <c r="R486" s="119" t="s">
        <v>906</v>
      </c>
      <c r="S486" s="119" t="s">
        <v>96</v>
      </c>
      <c r="T486" s="100"/>
      <c r="U486" s="205"/>
      <c r="V486" s="205" t="b">
        <v>0</v>
      </c>
      <c r="W486" s="115" t="str">
        <f>CONCATENATE(L486,":",N486)</f>
        <v>DI2:10</v>
      </c>
      <c r="X486" s="40" t="str">
        <f ca="1">IFERROR(__xludf.DUMMYFUNCTION("VLOOKUP($D119,IMPORTRANGE(""1F5N2lheBqU_ssv2fEg7XSiyl0_Jtf24RQubw3IWp7fc"",""'LC-2 BOM'!C2:AF1000""),X$1,FALSE)"),"05C360")</f>
        <v>05C360</v>
      </c>
      <c r="Y486" s="40" t="str">
        <f ca="1">IFERROR(__xludf.DUMMYFUNCTION("VLOOKUP($D406,IMPORTRANGE(""1zGeY54V42y3h6ga3LEauokEcjIAfHuNXKCYKLfLWtMI"",""'LC-2 BOM'!C2:AF900""),Y$1,FALSE)"),"#N/A")</f>
        <v>#N/A</v>
      </c>
      <c r="Z486" s="40" t="str">
        <f ca="1">IFERROR(__xludf.DUMMYFUNCTION("VLOOKUP($D406,IMPORTRANGE(""1zGeY54V42y3h6ga3LEauokEcjIAfHuNXKCYKLfLWtMI"",""'LC-2 BOM'!C2:AF900""),Y$1,FALSE)"),"#N/A")</f>
        <v>#N/A</v>
      </c>
      <c r="AA486" s="40" t="str">
        <f ca="1">IFERROR(__xludf.DUMMYFUNCTION("VLOOKUP($D406,IMPORTRANGE(""1zGeY54V42y3h6ga3LEauokEcjIAfHuNXKCYKLfLWtMI"",""'LC-2 BOM'!C2:AF900""),Y$1,FALSE)"),"#N/A")</f>
        <v>#N/A</v>
      </c>
      <c r="AB486" s="40" t="str">
        <f ca="1">IFERROR(__xludf.DUMMYFUNCTION("VLOOKUP($D406,IMPORTRANGE(""1F5N2lheBqU_ssv2fEg7XSiyl0_Jtf24RQubw3IWp7fc"",""'LC-2 BOM'!C2:AF1000""),AB$1,FALSE)"),"#N/A")</f>
        <v>#N/A</v>
      </c>
      <c r="AC486" s="40" t="str">
        <f ca="1">IFERROR(__xludf.DUMMYFUNCTION("VLOOKUP($D406,IMPORTRANGE(""1F5N2lheBqU_ssv2fEg7XSiyl0_Jtf24RQubw3IWp7fc"",""'LC-2 BOM'!C2:AF1000""),AB$1,FALSE)"),"#N/A")</f>
        <v>#N/A</v>
      </c>
      <c r="AD486" s="40" t="str">
        <f ca="1">IFERROR(__xludf.DUMMYFUNCTION("VLOOKUP($D406,IMPORTRANGE(""1F5N2lheBqU_ssv2fEg7XSiyl0_Jtf24RQubw3IWp7fc"",""'LC-2 BOM'!C2:AF1000""),AB$1,FALSE)"),"#N/A")</f>
        <v>#N/A</v>
      </c>
      <c r="AE486" s="40" t="str">
        <f ca="1">IFERROR(__xludf.DUMMYFUNCTION("VLOOKUP($D406,IMPORTRANGE(""1F5N2lheBqU_ssv2fEg7XSiyl0_Jtf24RQubw3IWp7fc"",""'LC-2 BOM'!C2:AF1000""),AB$1,FALSE)"),"#N/A")</f>
        <v>#N/A</v>
      </c>
      <c r="AF486" s="40" t="str">
        <f ca="1">IFERROR(__xludf.DUMMYFUNCTION("VLOOKUP($D406,IMPORTRANGE(""1F5N2lheBqU_ssv2fEg7XSiyl0_Jtf24RQubw3IWp7fc"",""'LC-2 BOM'!C2:AF1000""),AB$1,FALSE)"),"#N/A")</f>
        <v>#N/A</v>
      </c>
      <c r="AG486" s="40" t="str">
        <f ca="1">IFERROR(__xludf.DUMMYFUNCTION("VLOOKUP($D406,IMPORTRANGE(""1F5N2lheBqU_ssv2fEg7XSiyl0_Jtf24RQubw3IWp7fc"",""'LC-2 BOM'!C2:AF1000""),AB$1,FALSE)"),"#N/A")</f>
        <v>#N/A</v>
      </c>
      <c r="AH486" s="40" t="str">
        <f ca="1">IFERROR(__xludf.DUMMYFUNCTION("VLOOKUP($D406,IMPORTRANGE(""1F5N2lheBqU_ssv2fEg7XSiyl0_Jtf24RQubw3IWp7fc"",""'LC-2 BOM'!C2:AF1000""),AB$1,FALSE)"),"#N/A")</f>
        <v>#N/A</v>
      </c>
      <c r="AI486" s="40" t="str">
        <f ca="1">IFERROR(__xludf.DUMMYFUNCTION("VLOOKUP($D406,IMPORTRANGE(""1F5N2lheBqU_ssv2fEg7XSiyl0_Jtf24RQubw3IWp7fc"",""'LC-2 BOM'!C2:AF1000""),AB$1,FALSE)"),"#N/A")</f>
        <v>#N/A</v>
      </c>
      <c r="AJ486" s="40" t="str">
        <f ca="1">IFERROR(__xludf.DUMMYFUNCTION("VLOOKUP($D406,IMPORTRANGE(""1F5N2lheBqU_ssv2fEg7XSiyl0_Jtf24RQubw3IWp7fc"",""'LC-2 BOM'!C2:AF1000""),AB$1,FALSE)"),"#N/A")</f>
        <v>#N/A</v>
      </c>
      <c r="AK486" s="40" t="str">
        <f ca="1">IFERROR(__xludf.DUMMYFUNCTION("VLOOKUP($D406,IMPORTRANGE(""1F5N2lheBqU_ssv2fEg7XSiyl0_Jtf24RQubw3IWp7fc"",""'LC-2 BOM'!C2:AF1000""),AB$1,FALSE)"),"#N/A")</f>
        <v>#N/A</v>
      </c>
      <c r="AL486" s="40" t="str">
        <f ca="1">IFERROR(__xludf.DUMMYFUNCTION("VLOOKUP($D406,IMPORTRANGE(""1F5N2lheBqU_ssv2fEg7XSiyl0_Jtf24RQubw3IWp7fc"",""'LC-2 BOM'!C2:AF1000""),AB$1,FALSE)"),"#N/A")</f>
        <v>#N/A</v>
      </c>
      <c r="AM486" s="40" t="str">
        <f ca="1">IFERROR(__xludf.DUMMYFUNCTION("VLOOKUP($D406,IMPORTRANGE(""1F5N2lheBqU_ssv2fEg7XSiyl0_Jtf24RQubw3IWp7fc"",""'LC-2 BOM'!C2:AF1000""),AB$1,FALSE)"),"#N/A")</f>
        <v>#N/A</v>
      </c>
      <c r="AN486" s="40" t="str">
        <f ca="1">IFERROR(__xludf.DUMMYFUNCTION("VLOOKUP($D406,IMPORTRANGE(""1F5N2lheBqU_ssv2fEg7XSiyl0_Jtf24RQubw3IWp7fc"",""'LC-2 BOM'!C2:AF1000""),AB$1,FALSE)"),"#N/A")</f>
        <v>#N/A</v>
      </c>
      <c r="AO486" s="40" t="str">
        <f ca="1">IFERROR(__xludf.DUMMYFUNCTION("VLOOKUP($D406,IMPORTRANGE(""1F5N2lheBqU_ssv2fEg7XSiyl0_Jtf24RQubw3IWp7fc"",""'LC-2 BOM'!C2:AF1000""),AB$1,FALSE)"),"#N/A")</f>
        <v>#N/A</v>
      </c>
      <c r="AP486" s="40" t="str">
        <f ca="1">IFERROR(__xludf.DUMMYFUNCTION("VLOOKUP($D406,IMPORTRANGE(""1F5N2lheBqU_ssv2fEg7XSiyl0_Jtf24RQubw3IWp7fc"",""'LC-2 BOM'!C2:AF1000""),AB$1,FALSE)"),"#N/A")</f>
        <v>#N/A</v>
      </c>
      <c r="AQ486" s="40" t="str">
        <f ca="1">IFERROR(__xludf.DUMMYFUNCTION("VLOOKUP($D406,IMPORTRANGE(""1F5N2lheBqU_ssv2fEg7XSiyl0_Jtf24RQubw3IWp7fc"",""'LC-2 BOM'!C2:AF1000""),AB$1,FALSE)"),"#N/A")</f>
        <v>#N/A</v>
      </c>
      <c r="AR486" s="40" t="str">
        <f ca="1">IFERROR(__xludf.DUMMYFUNCTION("VLOOKUP($D406,IMPORTRANGE(""1F5N2lheBqU_ssv2fEg7XSiyl0_Jtf24RQubw3IWp7fc"",""'LC-2 BOM'!C2:AF1000""),AB$1,FALSE)"),"#N/A")</f>
        <v>#N/A</v>
      </c>
      <c r="AS486" s="40" t="str">
        <f ca="1">IFERROR(__xludf.DUMMYFUNCTION("VLOOKUP($D406,IMPORTRANGE(""1F5N2lheBqU_ssv2fEg7XSiyl0_Jtf24RQubw3IWp7fc"",""'LC-2 BOM'!C2:AF1000""),AB$1,FALSE)"),"#N/A")</f>
        <v>#N/A</v>
      </c>
      <c r="AT486" s="40" t="str">
        <f ca="1">IFERROR(__xludf.DUMMYFUNCTION("VLOOKUP($D406,IMPORTRANGE(""1F5N2lheBqU_ssv2fEg7XSiyl0_Jtf24RQubw3IWp7fc"",""'LC-2 BOM'!C2:AF1000""),AB$1,FALSE)"),"#N/A")</f>
        <v>#N/A</v>
      </c>
      <c r="AU486" s="40" t="str">
        <f ca="1">IFERROR(__xludf.DUMMYFUNCTION("VLOOKUP($D406,IMPORTRANGE(""1F5N2lheBqU_ssv2fEg7XSiyl0_Jtf24RQubw3IWp7fc"",""'LC-2 BOM'!C2:AF1000""),AB$1,FALSE)"),"#N/A")</f>
        <v>#N/A</v>
      </c>
      <c r="AV486" s="40" t="str">
        <f ca="1">IFERROR(__xludf.DUMMYFUNCTION("VLOOKUP($D406,IMPORTRANGE(""1F5N2lheBqU_ssv2fEg7XSiyl0_Jtf24RQubw3IWp7fc"",""'LC-2 BOM'!C2:AF1000""),AB$1,FALSE)"),"#N/A")</f>
        <v>#N/A</v>
      </c>
      <c r="AW486" s="40" t="str">
        <f ca="1">IFERROR(__xludf.DUMMYFUNCTION("VLOOKUP($D406,IMPORTRANGE(""1F5N2lheBqU_ssv2fEg7XSiyl0_Jtf24RQubw3IWp7fc"",""'LC-2 BOM'!C2:AF1000""),AB$1,FALSE)"),"#N/A")</f>
        <v>#N/A</v>
      </c>
      <c r="AX486" s="40" t="str">
        <f ca="1">IFERROR(__xludf.DUMMYFUNCTION("VLOOKUP($D406,IMPORTRANGE(""1F5N2lheBqU_ssv2fEg7XSiyl0_Jtf24RQubw3IWp7fc"",""'LC-2 BOM'!C2:AF1000""),AB$1,FALSE)"),"#N/A")</f>
        <v>#N/A</v>
      </c>
      <c r="AY486" s="40" t="str">
        <f ca="1">IFERROR(__xludf.DUMMYFUNCTION("VLOOKUP($D406,IMPORTRANGE(""1F5N2lheBqU_ssv2fEg7XSiyl0_Jtf24RQubw3IWp7fc"",""'LC-2 BOM'!C2:AF1000""),AB$1,FALSE)"),"#N/A")</f>
        <v>#N/A</v>
      </c>
      <c r="AZ486" s="40" t="str">
        <f ca="1">IFERROR(__xludf.DUMMYFUNCTION("VLOOKUP($D406,IMPORTRANGE(""1F5N2lheBqU_ssv2fEg7XSiyl0_Jtf24RQubw3IWp7fc"",""'LC-2 BOM'!C2:AF1000""),AB$1,FALSE)"),"#N/A")</f>
        <v>#N/A</v>
      </c>
      <c r="BA486" s="40" t="str">
        <f ca="1">IFERROR(__xludf.DUMMYFUNCTION("VLOOKUP($D406,IMPORTRANGE(""1F5N2lheBqU_ssv2fEg7XSiyl0_Jtf24RQubw3IWp7fc"",""'LC-2 BOM'!C2:AF1000""),AB$1,FALSE)"),"#N/A")</f>
        <v>#N/A</v>
      </c>
    </row>
    <row r="487" spans="1:53" ht="14.25">
      <c r="A487" s="110" t="str">
        <f>CONCATENATE(VLOOKUP(E487,Systems,2,FALSE),"-",VLOOKUP(F487,Subsystems,2,FALSE),"-",VLOOKUP(G487,Components,2,FALSE),"-",VLOOKUP(R487,Metrics,2,FALSE),"-",B487)</f>
        <v>MEC-HD-PXS-PxR-669</v>
      </c>
      <c r="B487" s="99">
        <v>669</v>
      </c>
      <c r="C487" s="304" t="s">
        <v>1130</v>
      </c>
      <c r="D487" s="241" t="s">
        <v>1131</v>
      </c>
      <c r="E487" s="99" t="s">
        <v>1047</v>
      </c>
      <c r="F487" s="99" t="s">
        <v>898</v>
      </c>
      <c r="G487" s="99" t="s">
        <v>452</v>
      </c>
      <c r="H487" s="99" t="s">
        <v>89</v>
      </c>
      <c r="I487" s="100" t="str">
        <f>VLOOKUP(L487,InterfaceCards,2,FALSE)</f>
        <v>C1</v>
      </c>
      <c r="J487" s="39" t="str">
        <f>VLOOKUP(I487,'REF - Interface Cards'!$F$2:$G$11,2,FALSE)</f>
        <v>CB1</v>
      </c>
      <c r="K487" s="267">
        <f>VLOOKUP(L487,InterfaceCards,3,FALSE)</f>
        <v>6</v>
      </c>
      <c r="L487" s="99" t="s">
        <v>1049</v>
      </c>
      <c r="M487" s="99">
        <v>27</v>
      </c>
      <c r="N487" s="99" t="s">
        <v>1132</v>
      </c>
      <c r="O487" s="205"/>
      <c r="P487" s="99" t="s">
        <v>1086</v>
      </c>
      <c r="Q487" s="99" t="s">
        <v>338</v>
      </c>
      <c r="R487" s="119" t="s">
        <v>906</v>
      </c>
      <c r="S487" s="99" t="s">
        <v>96</v>
      </c>
      <c r="T487" s="100"/>
      <c r="U487" s="205"/>
      <c r="V487" s="205" t="b">
        <v>0</v>
      </c>
      <c r="W487" s="115" t="str">
        <f>CONCATENATE(L487,":",N487)</f>
        <v>DIO3:DI15</v>
      </c>
      <c r="X487" s="40" t="str">
        <f ca="1">IFERROR(__xludf.DUMMYFUNCTION("VLOOKUP($D119,IMPORTRANGE(""1F5N2lheBqU_ssv2fEg7XSiyl0_Jtf24RQubw3IWp7fc"",""'LC-2 BOM'!C2:AF1000""),X$1,FALSE)"),"05C360")</f>
        <v>05C360</v>
      </c>
      <c r="Y487" s="183" t="str">
        <f ca="1">IFERROR(__xludf.DUMMYFUNCTION("VLOOKUP($D134,IMPORTRANGE(""1zGeY54V42y3h6ga3LEauokEcjIAfHuNXKCYKLfLWtMI"",""'LC-2 BOM'!C2:AF900""),Y$1,FALSE)"),"#N/A")</f>
        <v>#N/A</v>
      </c>
      <c r="Z487" s="183" t="str">
        <f ca="1">IFERROR(__xludf.DUMMYFUNCTION("VLOOKUP($D134,IMPORTRANGE(""1zGeY54V42y3h6ga3LEauokEcjIAfHuNXKCYKLfLWtMI"",""'LC-2 BOM'!C2:AF900""),Y$1,FALSE)"),"#N/A")</f>
        <v>#N/A</v>
      </c>
      <c r="AA487" s="183" t="str">
        <f ca="1">IFERROR(__xludf.DUMMYFUNCTION("VLOOKUP($D134,IMPORTRANGE(""1zGeY54V42y3h6ga3LEauokEcjIAfHuNXKCYKLfLWtMI"",""'LC-2 BOM'!C2:AF900""),Y$1,FALSE)"),"#N/A")</f>
        <v>#N/A</v>
      </c>
      <c r="AB487" s="40" t="str">
        <f ca="1">IFERROR(__xludf.DUMMYFUNCTION("VLOOKUP($D134,IMPORTRANGE(""1F5N2lheBqU_ssv2fEg7XSiyl0_Jtf24RQubw3IWp7fc"",""'LC-2 BOM'!C2:AF1000""),AB$1,FALSE)"),"#N/A")</f>
        <v>#N/A</v>
      </c>
      <c r="AC487" s="40" t="str">
        <f ca="1">IFERROR(__xludf.DUMMYFUNCTION("VLOOKUP($D134,IMPORTRANGE(""1F5N2lheBqU_ssv2fEg7XSiyl0_Jtf24RQubw3IWp7fc"",""'LC-2 BOM'!C2:AF1000""),AB$1,FALSE)"),"#N/A")</f>
        <v>#N/A</v>
      </c>
      <c r="AD487" s="40" t="str">
        <f ca="1">IFERROR(__xludf.DUMMYFUNCTION("VLOOKUP($D134,IMPORTRANGE(""1F5N2lheBqU_ssv2fEg7XSiyl0_Jtf24RQubw3IWp7fc"",""'LC-2 BOM'!C2:AF1000""),AB$1,FALSE)"),"#N/A")</f>
        <v>#N/A</v>
      </c>
      <c r="AE487" s="40" t="str">
        <f ca="1">IFERROR(__xludf.DUMMYFUNCTION("VLOOKUP($D134,IMPORTRANGE(""1F5N2lheBqU_ssv2fEg7XSiyl0_Jtf24RQubw3IWp7fc"",""'LC-2 BOM'!C2:AF1000""),AB$1,FALSE)"),"#N/A")</f>
        <v>#N/A</v>
      </c>
      <c r="AF487" s="40" t="str">
        <f ca="1">IFERROR(__xludf.DUMMYFUNCTION("VLOOKUP($D134,IMPORTRANGE(""1F5N2lheBqU_ssv2fEg7XSiyl0_Jtf24RQubw3IWp7fc"",""'LC-2 BOM'!C2:AF1000""),AB$1,FALSE)"),"#N/A")</f>
        <v>#N/A</v>
      </c>
      <c r="AG487" s="40" t="str">
        <f ca="1">IFERROR(__xludf.DUMMYFUNCTION("VLOOKUP($D134,IMPORTRANGE(""1F5N2lheBqU_ssv2fEg7XSiyl0_Jtf24RQubw3IWp7fc"",""'LC-2 BOM'!C2:AF1000""),AB$1,FALSE)"),"#N/A")</f>
        <v>#N/A</v>
      </c>
      <c r="AH487" s="40" t="str">
        <f ca="1">IFERROR(__xludf.DUMMYFUNCTION("VLOOKUP($D134,IMPORTRANGE(""1F5N2lheBqU_ssv2fEg7XSiyl0_Jtf24RQubw3IWp7fc"",""'LC-2 BOM'!C2:AF1000""),AB$1,FALSE)"),"#N/A")</f>
        <v>#N/A</v>
      </c>
      <c r="AI487" s="40" t="str">
        <f ca="1">IFERROR(__xludf.DUMMYFUNCTION("VLOOKUP($D134,IMPORTRANGE(""1F5N2lheBqU_ssv2fEg7XSiyl0_Jtf24RQubw3IWp7fc"",""'LC-2 BOM'!C2:AF1000""),AB$1,FALSE)"),"#N/A")</f>
        <v>#N/A</v>
      </c>
      <c r="AJ487" s="40" t="str">
        <f ca="1">IFERROR(__xludf.DUMMYFUNCTION("VLOOKUP($D134,IMPORTRANGE(""1F5N2lheBqU_ssv2fEg7XSiyl0_Jtf24RQubw3IWp7fc"",""'LC-2 BOM'!C2:AF1000""),AB$1,FALSE)"),"#N/A")</f>
        <v>#N/A</v>
      </c>
      <c r="AK487" s="40" t="str">
        <f ca="1">IFERROR(__xludf.DUMMYFUNCTION("VLOOKUP($D134,IMPORTRANGE(""1F5N2lheBqU_ssv2fEg7XSiyl0_Jtf24RQubw3IWp7fc"",""'LC-2 BOM'!C2:AF1000""),AB$1,FALSE)"),"#N/A")</f>
        <v>#N/A</v>
      </c>
      <c r="AL487" s="40" t="str">
        <f ca="1">IFERROR(__xludf.DUMMYFUNCTION("VLOOKUP($D134,IMPORTRANGE(""1F5N2lheBqU_ssv2fEg7XSiyl0_Jtf24RQubw3IWp7fc"",""'LC-2 BOM'!C2:AF1000""),AB$1,FALSE)"),"#N/A")</f>
        <v>#N/A</v>
      </c>
      <c r="AM487" s="40" t="str">
        <f ca="1">IFERROR(__xludf.DUMMYFUNCTION("VLOOKUP($D134,IMPORTRANGE(""1F5N2lheBqU_ssv2fEg7XSiyl0_Jtf24RQubw3IWp7fc"",""'LC-2 BOM'!C2:AF1000""),AB$1,FALSE)"),"#N/A")</f>
        <v>#N/A</v>
      </c>
      <c r="AN487" s="40" t="str">
        <f ca="1">IFERROR(__xludf.DUMMYFUNCTION("VLOOKUP($D134,IMPORTRANGE(""1F5N2lheBqU_ssv2fEg7XSiyl0_Jtf24RQubw3IWp7fc"",""'LC-2 BOM'!C2:AF1000""),AB$1,FALSE)"),"#N/A")</f>
        <v>#N/A</v>
      </c>
      <c r="AO487" s="40" t="str">
        <f ca="1">IFERROR(__xludf.DUMMYFUNCTION("VLOOKUP($D134,IMPORTRANGE(""1F5N2lheBqU_ssv2fEg7XSiyl0_Jtf24RQubw3IWp7fc"",""'LC-2 BOM'!C2:AF1000""),AB$1,FALSE)"),"#N/A")</f>
        <v>#N/A</v>
      </c>
      <c r="AP487" s="40" t="str">
        <f ca="1">IFERROR(__xludf.DUMMYFUNCTION("VLOOKUP($D134,IMPORTRANGE(""1F5N2lheBqU_ssv2fEg7XSiyl0_Jtf24RQubw3IWp7fc"",""'LC-2 BOM'!C2:AF1000""),AB$1,FALSE)"),"#N/A")</f>
        <v>#N/A</v>
      </c>
      <c r="AQ487" s="40" t="str">
        <f ca="1">IFERROR(__xludf.DUMMYFUNCTION("VLOOKUP($D134,IMPORTRANGE(""1F5N2lheBqU_ssv2fEg7XSiyl0_Jtf24RQubw3IWp7fc"",""'LC-2 BOM'!C2:AF1000""),AB$1,FALSE)"),"#N/A")</f>
        <v>#N/A</v>
      </c>
      <c r="AR487" s="40" t="str">
        <f ca="1">IFERROR(__xludf.DUMMYFUNCTION("VLOOKUP($D134,IMPORTRANGE(""1F5N2lheBqU_ssv2fEg7XSiyl0_Jtf24RQubw3IWp7fc"",""'LC-2 BOM'!C2:AF1000""),AB$1,FALSE)"),"#N/A")</f>
        <v>#N/A</v>
      </c>
      <c r="AS487" s="40" t="str">
        <f ca="1">IFERROR(__xludf.DUMMYFUNCTION("VLOOKUP($D134,IMPORTRANGE(""1F5N2lheBqU_ssv2fEg7XSiyl0_Jtf24RQubw3IWp7fc"",""'LC-2 BOM'!C2:AF1000""),AB$1,FALSE)"),"#N/A")</f>
        <v>#N/A</v>
      </c>
      <c r="AT487" s="40" t="str">
        <f ca="1">IFERROR(__xludf.DUMMYFUNCTION("VLOOKUP($D134,IMPORTRANGE(""1F5N2lheBqU_ssv2fEg7XSiyl0_Jtf24RQubw3IWp7fc"",""'LC-2 BOM'!C2:AF1000""),AB$1,FALSE)"),"#N/A")</f>
        <v>#N/A</v>
      </c>
      <c r="AU487" s="40" t="str">
        <f ca="1">IFERROR(__xludf.DUMMYFUNCTION("VLOOKUP($D134,IMPORTRANGE(""1F5N2lheBqU_ssv2fEg7XSiyl0_Jtf24RQubw3IWp7fc"",""'LC-2 BOM'!C2:AF1000""),AB$1,FALSE)"),"#N/A")</f>
        <v>#N/A</v>
      </c>
      <c r="AV487" s="40" t="str">
        <f ca="1">IFERROR(__xludf.DUMMYFUNCTION("VLOOKUP($D134,IMPORTRANGE(""1F5N2lheBqU_ssv2fEg7XSiyl0_Jtf24RQubw3IWp7fc"",""'LC-2 BOM'!C2:AF1000""),AB$1,FALSE)"),"#N/A")</f>
        <v>#N/A</v>
      </c>
      <c r="AW487" s="40" t="str">
        <f ca="1">IFERROR(__xludf.DUMMYFUNCTION("VLOOKUP($D134,IMPORTRANGE(""1F5N2lheBqU_ssv2fEg7XSiyl0_Jtf24RQubw3IWp7fc"",""'LC-2 BOM'!C2:AF1000""),AB$1,FALSE)"),"#N/A")</f>
        <v>#N/A</v>
      </c>
      <c r="AX487" s="40" t="str">
        <f ca="1">IFERROR(__xludf.DUMMYFUNCTION("VLOOKUP($D134,IMPORTRANGE(""1F5N2lheBqU_ssv2fEg7XSiyl0_Jtf24RQubw3IWp7fc"",""'LC-2 BOM'!C2:AF1000""),AB$1,FALSE)"),"#N/A")</f>
        <v>#N/A</v>
      </c>
      <c r="AY487" s="40" t="str">
        <f ca="1">IFERROR(__xludf.DUMMYFUNCTION("VLOOKUP($D134,IMPORTRANGE(""1F5N2lheBqU_ssv2fEg7XSiyl0_Jtf24RQubw3IWp7fc"",""'LC-2 BOM'!C2:AF1000""),AB$1,FALSE)"),"#N/A")</f>
        <v>#N/A</v>
      </c>
      <c r="AZ487" s="40" t="str">
        <f ca="1">IFERROR(__xludf.DUMMYFUNCTION("VLOOKUP($D134,IMPORTRANGE(""1F5N2lheBqU_ssv2fEg7XSiyl0_Jtf24RQubw3IWp7fc"",""'LC-2 BOM'!C2:AF1000""),AB$1,FALSE)"),"#N/A")</f>
        <v>#N/A</v>
      </c>
      <c r="BA487" s="40" t="str">
        <f ca="1">IFERROR(__xludf.DUMMYFUNCTION("VLOOKUP($D134,IMPORTRANGE(""1F5N2lheBqU_ssv2fEg7XSiyl0_Jtf24RQubw3IWp7fc"",""'LC-2 BOM'!C2:AF1000""),AB$1,FALSE)"),"#N/A")</f>
        <v>#N/A</v>
      </c>
    </row>
    <row r="488" spans="1:53" ht="14.25">
      <c r="A488" s="119" t="str">
        <f>CONCATENATE(VLOOKUP(E488,Systems,2,FALSE),"-",VLOOKUP(F488,Subsystems,2,FALSE),"-",VLOOKUP(G488,Components,2,FALSE),"-",VLOOKUP(R488,Metrics,2,FALSE),"-",B488)</f>
        <v>HYD-HD-PXS-PxR-240</v>
      </c>
      <c r="B488" s="100">
        <v>240</v>
      </c>
      <c r="C488" s="184" t="s">
        <v>1133</v>
      </c>
      <c r="D488" s="248" t="s">
        <v>1131</v>
      </c>
      <c r="E488" s="99" t="s">
        <v>715</v>
      </c>
      <c r="F488" s="99" t="s">
        <v>898</v>
      </c>
      <c r="G488" s="99" t="s">
        <v>452</v>
      </c>
      <c r="H488" s="99" t="s">
        <v>89</v>
      </c>
      <c r="I488" s="100" t="str">
        <f>VLOOKUP(L488,InterfaceCards,2,FALSE)</f>
        <v>N3</v>
      </c>
      <c r="J488" s="39" t="str">
        <f>VLOOKUP(I488,'REF - Interface Cards'!$F$2:$G$11,2,FALSE)</f>
        <v>CB4</v>
      </c>
      <c r="K488" s="100">
        <f>VLOOKUP(L488,InterfaceCards,3,FALSE)</f>
        <v>1</v>
      </c>
      <c r="L488" s="99" t="s">
        <v>844</v>
      </c>
      <c r="M488" s="99">
        <v>18</v>
      </c>
      <c r="N488" s="96">
        <v>15</v>
      </c>
      <c r="O488" s="99" t="s">
        <v>313</v>
      </c>
      <c r="P488" s="205"/>
      <c r="Q488" s="100" t="s">
        <v>790</v>
      </c>
      <c r="R488" s="119" t="s">
        <v>906</v>
      </c>
      <c r="S488" s="119" t="s">
        <v>96</v>
      </c>
      <c r="T488" s="100"/>
      <c r="U488" s="205"/>
      <c r="V488" s="205" t="b">
        <v>0</v>
      </c>
      <c r="W488" s="115" t="str">
        <f>CONCATENATE(L488,":",N488)</f>
        <v>DI3:15</v>
      </c>
      <c r="X488" s="40" t="str">
        <f ca="1">IFERROR(__xludf.DUMMYFUNCTION("VLOOKUP($D475,IMPORTRANGE(""1F5N2lheBqU_ssv2fEg7XSiyl0_Jtf24RQubw3IWp7fc"",""'LC-2 BOM'!C2:AF1000""),X$1,FALSE)"),"04C706")</f>
        <v>04C706</v>
      </c>
      <c r="Y488" s="40" t="str">
        <f ca="1">IFERROR(__xludf.DUMMYFUNCTION("VLOOKUP($D500,IMPORTRANGE(""1zGeY54V42y3h6ga3LEauokEcjIAfHuNXKCYKLfLWtMI"",""'LC-2 BOM'!C2:AF900""),Y$1,FALSE)"),"#N/A")</f>
        <v>#N/A</v>
      </c>
      <c r="Z488" s="40" t="str">
        <f ca="1">IFERROR(__xludf.DUMMYFUNCTION("VLOOKUP($D500,IMPORTRANGE(""1zGeY54V42y3h6ga3LEauokEcjIAfHuNXKCYKLfLWtMI"",""'LC-2 BOM'!C2:AF900""),Y$1,FALSE)"),"#N/A")</f>
        <v>#N/A</v>
      </c>
      <c r="AA488" s="40" t="str">
        <f ca="1">IFERROR(__xludf.DUMMYFUNCTION("VLOOKUP($D500,IMPORTRANGE(""1zGeY54V42y3h6ga3LEauokEcjIAfHuNXKCYKLfLWtMI"",""'LC-2 BOM'!C2:AF900""),Y$1,FALSE)"),"#N/A")</f>
        <v>#N/A</v>
      </c>
      <c r="AB488" s="40" t="str">
        <f ca="1">IFERROR(__xludf.DUMMYFUNCTION("VLOOKUP($D500,IMPORTRANGE(""1F5N2lheBqU_ssv2fEg7XSiyl0_Jtf24RQubw3IWp7fc"",""'LC-2 BOM'!C2:AF1000""),AB$1,FALSE)"),"#N/A")</f>
        <v>#N/A</v>
      </c>
      <c r="AC488" s="40" t="str">
        <f ca="1">IFERROR(__xludf.DUMMYFUNCTION("VLOOKUP($D500,IMPORTRANGE(""1F5N2lheBqU_ssv2fEg7XSiyl0_Jtf24RQubw3IWp7fc"",""'LC-2 BOM'!C2:AF1000""),AB$1,FALSE)"),"#N/A")</f>
        <v>#N/A</v>
      </c>
      <c r="AD488" s="40" t="str">
        <f ca="1">IFERROR(__xludf.DUMMYFUNCTION("VLOOKUP($D500,IMPORTRANGE(""1F5N2lheBqU_ssv2fEg7XSiyl0_Jtf24RQubw3IWp7fc"",""'LC-2 BOM'!C2:AF1000""),AB$1,FALSE)"),"#N/A")</f>
        <v>#N/A</v>
      </c>
      <c r="AE488" s="40" t="str">
        <f ca="1">IFERROR(__xludf.DUMMYFUNCTION("VLOOKUP($D500,IMPORTRANGE(""1F5N2lheBqU_ssv2fEg7XSiyl0_Jtf24RQubw3IWp7fc"",""'LC-2 BOM'!C2:AF1000""),AB$1,FALSE)"),"#N/A")</f>
        <v>#N/A</v>
      </c>
      <c r="AF488" s="40" t="str">
        <f ca="1">IFERROR(__xludf.DUMMYFUNCTION("VLOOKUP($D500,IMPORTRANGE(""1F5N2lheBqU_ssv2fEg7XSiyl0_Jtf24RQubw3IWp7fc"",""'LC-2 BOM'!C2:AF1000""),AB$1,FALSE)"),"#N/A")</f>
        <v>#N/A</v>
      </c>
      <c r="AG488" s="40" t="str">
        <f ca="1">IFERROR(__xludf.DUMMYFUNCTION("VLOOKUP($D500,IMPORTRANGE(""1F5N2lheBqU_ssv2fEg7XSiyl0_Jtf24RQubw3IWp7fc"",""'LC-2 BOM'!C2:AF1000""),AB$1,FALSE)"),"#N/A")</f>
        <v>#N/A</v>
      </c>
      <c r="AH488" s="40" t="str">
        <f ca="1">IFERROR(__xludf.DUMMYFUNCTION("VLOOKUP($D500,IMPORTRANGE(""1F5N2lheBqU_ssv2fEg7XSiyl0_Jtf24RQubw3IWp7fc"",""'LC-2 BOM'!C2:AF1000""),AB$1,FALSE)"),"#N/A")</f>
        <v>#N/A</v>
      </c>
      <c r="AI488" s="40" t="str">
        <f ca="1">IFERROR(__xludf.DUMMYFUNCTION("VLOOKUP($D500,IMPORTRANGE(""1F5N2lheBqU_ssv2fEg7XSiyl0_Jtf24RQubw3IWp7fc"",""'LC-2 BOM'!C2:AF1000""),AB$1,FALSE)"),"#N/A")</f>
        <v>#N/A</v>
      </c>
      <c r="AJ488" s="40" t="str">
        <f ca="1">IFERROR(__xludf.DUMMYFUNCTION("VLOOKUP($D500,IMPORTRANGE(""1F5N2lheBqU_ssv2fEg7XSiyl0_Jtf24RQubw3IWp7fc"",""'LC-2 BOM'!C2:AF1000""),AB$1,FALSE)"),"#N/A")</f>
        <v>#N/A</v>
      </c>
      <c r="AK488" s="40" t="str">
        <f ca="1">IFERROR(__xludf.DUMMYFUNCTION("VLOOKUP($D500,IMPORTRANGE(""1F5N2lheBqU_ssv2fEg7XSiyl0_Jtf24RQubw3IWp7fc"",""'LC-2 BOM'!C2:AF1000""),AB$1,FALSE)"),"#N/A")</f>
        <v>#N/A</v>
      </c>
      <c r="AL488" s="40" t="str">
        <f ca="1">IFERROR(__xludf.DUMMYFUNCTION("VLOOKUP($D500,IMPORTRANGE(""1F5N2lheBqU_ssv2fEg7XSiyl0_Jtf24RQubw3IWp7fc"",""'LC-2 BOM'!C2:AF1000""),AB$1,FALSE)"),"#N/A")</f>
        <v>#N/A</v>
      </c>
      <c r="AM488" s="40" t="str">
        <f ca="1">IFERROR(__xludf.DUMMYFUNCTION("VLOOKUP($D500,IMPORTRANGE(""1F5N2lheBqU_ssv2fEg7XSiyl0_Jtf24RQubw3IWp7fc"",""'LC-2 BOM'!C2:AF1000""),AB$1,FALSE)"),"#N/A")</f>
        <v>#N/A</v>
      </c>
      <c r="AN488" s="40" t="str">
        <f ca="1">IFERROR(__xludf.DUMMYFUNCTION("VLOOKUP($D500,IMPORTRANGE(""1F5N2lheBqU_ssv2fEg7XSiyl0_Jtf24RQubw3IWp7fc"",""'LC-2 BOM'!C2:AF1000""),AB$1,FALSE)"),"#N/A")</f>
        <v>#N/A</v>
      </c>
      <c r="AO488" s="40" t="str">
        <f ca="1">IFERROR(__xludf.DUMMYFUNCTION("VLOOKUP($D500,IMPORTRANGE(""1F5N2lheBqU_ssv2fEg7XSiyl0_Jtf24RQubw3IWp7fc"",""'LC-2 BOM'!C2:AF1000""),AB$1,FALSE)"),"#N/A")</f>
        <v>#N/A</v>
      </c>
      <c r="AP488" s="40" t="str">
        <f ca="1">IFERROR(__xludf.DUMMYFUNCTION("VLOOKUP($D500,IMPORTRANGE(""1F5N2lheBqU_ssv2fEg7XSiyl0_Jtf24RQubw3IWp7fc"",""'LC-2 BOM'!C2:AF1000""),AB$1,FALSE)"),"#N/A")</f>
        <v>#N/A</v>
      </c>
      <c r="AQ488" s="40" t="str">
        <f ca="1">IFERROR(__xludf.DUMMYFUNCTION("VLOOKUP($D500,IMPORTRANGE(""1F5N2lheBqU_ssv2fEg7XSiyl0_Jtf24RQubw3IWp7fc"",""'LC-2 BOM'!C2:AF1000""),AB$1,FALSE)"),"#N/A")</f>
        <v>#N/A</v>
      </c>
      <c r="AR488" s="40" t="str">
        <f ca="1">IFERROR(__xludf.DUMMYFUNCTION("VLOOKUP($D500,IMPORTRANGE(""1F5N2lheBqU_ssv2fEg7XSiyl0_Jtf24RQubw3IWp7fc"",""'LC-2 BOM'!C2:AF1000""),AB$1,FALSE)"),"#N/A")</f>
        <v>#N/A</v>
      </c>
      <c r="AS488" s="40" t="str">
        <f ca="1">IFERROR(__xludf.DUMMYFUNCTION("VLOOKUP($D500,IMPORTRANGE(""1F5N2lheBqU_ssv2fEg7XSiyl0_Jtf24RQubw3IWp7fc"",""'LC-2 BOM'!C2:AF1000""),AB$1,FALSE)"),"#N/A")</f>
        <v>#N/A</v>
      </c>
      <c r="AT488" s="40" t="str">
        <f ca="1">IFERROR(__xludf.DUMMYFUNCTION("VLOOKUP($D500,IMPORTRANGE(""1F5N2lheBqU_ssv2fEg7XSiyl0_Jtf24RQubw3IWp7fc"",""'LC-2 BOM'!C2:AF1000""),AB$1,FALSE)"),"#N/A")</f>
        <v>#N/A</v>
      </c>
      <c r="AU488" s="40" t="str">
        <f ca="1">IFERROR(__xludf.DUMMYFUNCTION("VLOOKUP($D500,IMPORTRANGE(""1F5N2lheBqU_ssv2fEg7XSiyl0_Jtf24RQubw3IWp7fc"",""'LC-2 BOM'!C2:AF1000""),AB$1,FALSE)"),"#N/A")</f>
        <v>#N/A</v>
      </c>
      <c r="AV488" s="40" t="str">
        <f ca="1">IFERROR(__xludf.DUMMYFUNCTION("VLOOKUP($D500,IMPORTRANGE(""1F5N2lheBqU_ssv2fEg7XSiyl0_Jtf24RQubw3IWp7fc"",""'LC-2 BOM'!C2:AF1000""),AB$1,FALSE)"),"#N/A")</f>
        <v>#N/A</v>
      </c>
      <c r="AW488" s="40" t="str">
        <f ca="1">IFERROR(__xludf.DUMMYFUNCTION("VLOOKUP($D500,IMPORTRANGE(""1F5N2lheBqU_ssv2fEg7XSiyl0_Jtf24RQubw3IWp7fc"",""'LC-2 BOM'!C2:AF1000""),AB$1,FALSE)"),"#N/A")</f>
        <v>#N/A</v>
      </c>
      <c r="AX488" s="40" t="str">
        <f ca="1">IFERROR(__xludf.DUMMYFUNCTION("VLOOKUP($D500,IMPORTRANGE(""1F5N2lheBqU_ssv2fEg7XSiyl0_Jtf24RQubw3IWp7fc"",""'LC-2 BOM'!C2:AF1000""),AB$1,FALSE)"),"#N/A")</f>
        <v>#N/A</v>
      </c>
      <c r="AY488" s="40" t="str">
        <f ca="1">IFERROR(__xludf.DUMMYFUNCTION("VLOOKUP($D500,IMPORTRANGE(""1F5N2lheBqU_ssv2fEg7XSiyl0_Jtf24RQubw3IWp7fc"",""'LC-2 BOM'!C2:AF1000""),AB$1,FALSE)"),"#N/A")</f>
        <v>#N/A</v>
      </c>
      <c r="AZ488" s="40" t="str">
        <f ca="1">IFERROR(__xludf.DUMMYFUNCTION("VLOOKUP($D500,IMPORTRANGE(""1F5N2lheBqU_ssv2fEg7XSiyl0_Jtf24RQubw3IWp7fc"",""'LC-2 BOM'!C2:AF1000""),AB$1,FALSE)"),"#N/A")</f>
        <v>#N/A</v>
      </c>
      <c r="BA488" s="40" t="str">
        <f ca="1">IFERROR(__xludf.DUMMYFUNCTION("VLOOKUP($D500,IMPORTRANGE(""1F5N2lheBqU_ssv2fEg7XSiyl0_Jtf24RQubw3IWp7fc"",""'LC-2 BOM'!C2:AF1000""),AB$1,FALSE)"),"#N/A")</f>
        <v>#N/A</v>
      </c>
    </row>
    <row r="489" spans="1:53" ht="14.25">
      <c r="A489" s="119" t="str">
        <f>CONCATENATE(VLOOKUP(E489,Systems,2,FALSE),"-",VLOOKUP(F489,Subsystems,2,FALSE),"-",VLOOKUP(G489,Components,2,FALSE),"-",VLOOKUP(R489,Metrics,2,FALSE),"-",B489)</f>
        <v>HYD-HD-SSR-B-168</v>
      </c>
      <c r="B489" s="100">
        <v>168</v>
      </c>
      <c r="C489" s="99" t="s">
        <v>1134</v>
      </c>
      <c r="D489" s="245" t="s">
        <v>1135</v>
      </c>
      <c r="E489" s="99" t="s">
        <v>715</v>
      </c>
      <c r="F489" s="99" t="s">
        <v>898</v>
      </c>
      <c r="G489" s="99" t="s">
        <v>994</v>
      </c>
      <c r="H489" s="100" t="s">
        <v>102</v>
      </c>
      <c r="I489" s="100" t="str">
        <f>VLOOKUP(L489,InterfaceCards,2,FALSE)</f>
        <v>C1</v>
      </c>
      <c r="J489" s="39" t="str">
        <f>VLOOKUP(I489,'REF - Interface Cards'!$F$2:$G$11,2,FALSE)</f>
        <v>CB1</v>
      </c>
      <c r="K489" s="100">
        <f>VLOOKUP(L489,InterfaceCards,3,FALSE)</f>
        <v>1</v>
      </c>
      <c r="L489" s="99" t="s">
        <v>874</v>
      </c>
      <c r="M489" s="99">
        <v>1</v>
      </c>
      <c r="N489" s="161" t="s">
        <v>91</v>
      </c>
      <c r="O489" s="100" t="s">
        <v>247</v>
      </c>
      <c r="P489" s="100"/>
      <c r="Q489" s="100"/>
      <c r="R489" s="268" t="s">
        <v>105</v>
      </c>
      <c r="S489" s="119" t="s">
        <v>96</v>
      </c>
      <c r="T489" s="100"/>
      <c r="U489" s="205"/>
      <c r="V489" s="205" t="b">
        <v>0</v>
      </c>
      <c r="W489" s="115" t="str">
        <f>CONCATENATE(L489,":",N489)</f>
        <v>DO1:00</v>
      </c>
      <c r="X489" s="40" t="str">
        <f ca="1">IFERROR(__xludf.DUMMYFUNCTION("VLOOKUP($D4,IMPORTRANGE(""1F5N2lheBqU_ssv2fEg7XSiyl0_Jtf24RQubw3IWp7fc"",""'LC-2 BOM'!C2:AF1000""),X$1,FALSE)"),"S13.2")</f>
        <v>S13.2</v>
      </c>
      <c r="Y489" s="40" t="str">
        <f ca="1">IFERROR(__xludf.DUMMYFUNCTION("VLOOKUP($D24,IMPORTRANGE(""1zGeY54V42y3h6ga3LEauokEcjIAfHuNXKCYKLfLWtMI"",""'LC-2 BOM'!C2:AF900""),Y$1,FALSE)"),"#N/A")</f>
        <v>#N/A</v>
      </c>
      <c r="Z489" s="40" t="str">
        <f ca="1">IFERROR(__xludf.DUMMYFUNCTION("VLOOKUP($D24,IMPORTRANGE(""1zGeY54V42y3h6ga3LEauokEcjIAfHuNXKCYKLfLWtMI"",""'LC-2 BOM'!C2:AF900""),Y$1,FALSE)"),"#N/A")</f>
        <v>#N/A</v>
      </c>
      <c r="AA489" s="40" t="str">
        <f ca="1">IFERROR(__xludf.DUMMYFUNCTION("VLOOKUP($D24,IMPORTRANGE(""1zGeY54V42y3h6ga3LEauokEcjIAfHuNXKCYKLfLWtMI"",""'LC-2 BOM'!C2:AF900""),Y$1,FALSE)"),"#N/A")</f>
        <v>#N/A</v>
      </c>
      <c r="AB489" s="40" t="str">
        <f ca="1">IFERROR(__xludf.DUMMYFUNCTION("VLOOKUP($D24,IMPORTRANGE(""1F5N2lheBqU_ssv2fEg7XSiyl0_Jtf24RQubw3IWp7fc"",""'LC-2 BOM'!C2:AF1000""),AB$1,FALSE)"),"#N/A")</f>
        <v>#N/A</v>
      </c>
      <c r="AC489" s="40" t="str">
        <f ca="1">IFERROR(__xludf.DUMMYFUNCTION("VLOOKUP($D24,IMPORTRANGE(""1F5N2lheBqU_ssv2fEg7XSiyl0_Jtf24RQubw3IWp7fc"",""'LC-2 BOM'!C2:AF1000""),AB$1,FALSE)"),"#N/A")</f>
        <v>#N/A</v>
      </c>
      <c r="AD489" s="40" t="str">
        <f ca="1">IFERROR(__xludf.DUMMYFUNCTION("VLOOKUP($D24,IMPORTRANGE(""1F5N2lheBqU_ssv2fEg7XSiyl0_Jtf24RQubw3IWp7fc"",""'LC-2 BOM'!C2:AF1000""),AB$1,FALSE)"),"#N/A")</f>
        <v>#N/A</v>
      </c>
      <c r="AE489" s="40" t="str">
        <f ca="1">IFERROR(__xludf.DUMMYFUNCTION("VLOOKUP($D24,IMPORTRANGE(""1F5N2lheBqU_ssv2fEg7XSiyl0_Jtf24RQubw3IWp7fc"",""'LC-2 BOM'!C2:AF1000""),AB$1,FALSE)"),"#N/A")</f>
        <v>#N/A</v>
      </c>
      <c r="AF489" s="40" t="str">
        <f ca="1">IFERROR(__xludf.DUMMYFUNCTION("VLOOKUP($D24,IMPORTRANGE(""1F5N2lheBqU_ssv2fEg7XSiyl0_Jtf24RQubw3IWp7fc"",""'LC-2 BOM'!C2:AF1000""),AB$1,FALSE)"),"#N/A")</f>
        <v>#N/A</v>
      </c>
      <c r="AG489" s="40" t="str">
        <f ca="1">IFERROR(__xludf.DUMMYFUNCTION("VLOOKUP($D24,IMPORTRANGE(""1F5N2lheBqU_ssv2fEg7XSiyl0_Jtf24RQubw3IWp7fc"",""'LC-2 BOM'!C2:AF1000""),AB$1,FALSE)"),"#N/A")</f>
        <v>#N/A</v>
      </c>
      <c r="AH489" s="40" t="str">
        <f ca="1">IFERROR(__xludf.DUMMYFUNCTION("VLOOKUP($D24,IMPORTRANGE(""1F5N2lheBqU_ssv2fEg7XSiyl0_Jtf24RQubw3IWp7fc"",""'LC-2 BOM'!C2:AF1000""),AB$1,FALSE)"),"#N/A")</f>
        <v>#N/A</v>
      </c>
      <c r="AI489" s="40" t="str">
        <f ca="1">IFERROR(__xludf.DUMMYFUNCTION("VLOOKUP($D24,IMPORTRANGE(""1F5N2lheBqU_ssv2fEg7XSiyl0_Jtf24RQubw3IWp7fc"",""'LC-2 BOM'!C2:AF1000""),AB$1,FALSE)"),"#N/A")</f>
        <v>#N/A</v>
      </c>
      <c r="AJ489" s="40" t="str">
        <f ca="1">IFERROR(__xludf.DUMMYFUNCTION("VLOOKUP($D24,IMPORTRANGE(""1F5N2lheBqU_ssv2fEg7XSiyl0_Jtf24RQubw3IWp7fc"",""'LC-2 BOM'!C2:AF1000""),AB$1,FALSE)"),"#N/A")</f>
        <v>#N/A</v>
      </c>
      <c r="AK489" s="40" t="str">
        <f ca="1">IFERROR(__xludf.DUMMYFUNCTION("VLOOKUP($D24,IMPORTRANGE(""1F5N2lheBqU_ssv2fEg7XSiyl0_Jtf24RQubw3IWp7fc"",""'LC-2 BOM'!C2:AF1000""),AB$1,FALSE)"),"#N/A")</f>
        <v>#N/A</v>
      </c>
      <c r="AL489" s="40" t="str">
        <f ca="1">IFERROR(__xludf.DUMMYFUNCTION("VLOOKUP($D24,IMPORTRANGE(""1F5N2lheBqU_ssv2fEg7XSiyl0_Jtf24RQubw3IWp7fc"",""'LC-2 BOM'!C2:AF1000""),AB$1,FALSE)"),"#N/A")</f>
        <v>#N/A</v>
      </c>
      <c r="AM489" s="40" t="str">
        <f ca="1">IFERROR(__xludf.DUMMYFUNCTION("VLOOKUP($D24,IMPORTRANGE(""1F5N2lheBqU_ssv2fEg7XSiyl0_Jtf24RQubw3IWp7fc"",""'LC-2 BOM'!C2:AF1000""),AB$1,FALSE)"),"#N/A")</f>
        <v>#N/A</v>
      </c>
      <c r="AN489" s="40" t="str">
        <f ca="1">IFERROR(__xludf.DUMMYFUNCTION("VLOOKUP($D24,IMPORTRANGE(""1F5N2lheBqU_ssv2fEg7XSiyl0_Jtf24RQubw3IWp7fc"",""'LC-2 BOM'!C2:AF1000""),AB$1,FALSE)"),"#N/A")</f>
        <v>#N/A</v>
      </c>
      <c r="AO489" s="40" t="str">
        <f ca="1">IFERROR(__xludf.DUMMYFUNCTION("VLOOKUP($D24,IMPORTRANGE(""1F5N2lheBqU_ssv2fEg7XSiyl0_Jtf24RQubw3IWp7fc"",""'LC-2 BOM'!C2:AF1000""),AB$1,FALSE)"),"#N/A")</f>
        <v>#N/A</v>
      </c>
      <c r="AP489" s="40" t="str">
        <f ca="1">IFERROR(__xludf.DUMMYFUNCTION("VLOOKUP($D24,IMPORTRANGE(""1F5N2lheBqU_ssv2fEg7XSiyl0_Jtf24RQubw3IWp7fc"",""'LC-2 BOM'!C2:AF1000""),AB$1,FALSE)"),"#N/A")</f>
        <v>#N/A</v>
      </c>
      <c r="AQ489" s="40" t="str">
        <f ca="1">IFERROR(__xludf.DUMMYFUNCTION("VLOOKUP($D24,IMPORTRANGE(""1F5N2lheBqU_ssv2fEg7XSiyl0_Jtf24RQubw3IWp7fc"",""'LC-2 BOM'!C2:AF1000""),AB$1,FALSE)"),"#N/A")</f>
        <v>#N/A</v>
      </c>
      <c r="AR489" s="40" t="str">
        <f ca="1">IFERROR(__xludf.DUMMYFUNCTION("VLOOKUP($D24,IMPORTRANGE(""1F5N2lheBqU_ssv2fEg7XSiyl0_Jtf24RQubw3IWp7fc"",""'LC-2 BOM'!C2:AF1000""),AB$1,FALSE)"),"#N/A")</f>
        <v>#N/A</v>
      </c>
      <c r="AS489" s="40" t="str">
        <f ca="1">IFERROR(__xludf.DUMMYFUNCTION("VLOOKUP($D24,IMPORTRANGE(""1F5N2lheBqU_ssv2fEg7XSiyl0_Jtf24RQubw3IWp7fc"",""'LC-2 BOM'!C2:AF1000""),AB$1,FALSE)"),"#N/A")</f>
        <v>#N/A</v>
      </c>
      <c r="AT489" s="40" t="str">
        <f ca="1">IFERROR(__xludf.DUMMYFUNCTION("VLOOKUP($D24,IMPORTRANGE(""1F5N2lheBqU_ssv2fEg7XSiyl0_Jtf24RQubw3IWp7fc"",""'LC-2 BOM'!C2:AF1000""),AB$1,FALSE)"),"#N/A")</f>
        <v>#N/A</v>
      </c>
      <c r="AU489" s="40" t="str">
        <f ca="1">IFERROR(__xludf.DUMMYFUNCTION("VLOOKUP($D24,IMPORTRANGE(""1F5N2lheBqU_ssv2fEg7XSiyl0_Jtf24RQubw3IWp7fc"",""'LC-2 BOM'!C2:AF1000""),AB$1,FALSE)"),"#N/A")</f>
        <v>#N/A</v>
      </c>
      <c r="AV489" s="40" t="str">
        <f ca="1">IFERROR(__xludf.DUMMYFUNCTION("VLOOKUP($D24,IMPORTRANGE(""1F5N2lheBqU_ssv2fEg7XSiyl0_Jtf24RQubw3IWp7fc"",""'LC-2 BOM'!C2:AF1000""),AB$1,FALSE)"),"#N/A")</f>
        <v>#N/A</v>
      </c>
      <c r="AW489" s="40" t="str">
        <f ca="1">IFERROR(__xludf.DUMMYFUNCTION("VLOOKUP($D24,IMPORTRANGE(""1F5N2lheBqU_ssv2fEg7XSiyl0_Jtf24RQubw3IWp7fc"",""'LC-2 BOM'!C2:AF1000""),AB$1,FALSE)"),"#N/A")</f>
        <v>#N/A</v>
      </c>
      <c r="AX489" s="40" t="str">
        <f ca="1">IFERROR(__xludf.DUMMYFUNCTION("VLOOKUP($D24,IMPORTRANGE(""1F5N2lheBqU_ssv2fEg7XSiyl0_Jtf24RQubw3IWp7fc"",""'LC-2 BOM'!C2:AF1000""),AB$1,FALSE)"),"#N/A")</f>
        <v>#N/A</v>
      </c>
      <c r="AY489" s="40" t="str">
        <f ca="1">IFERROR(__xludf.DUMMYFUNCTION("VLOOKUP($D24,IMPORTRANGE(""1F5N2lheBqU_ssv2fEg7XSiyl0_Jtf24RQubw3IWp7fc"",""'LC-2 BOM'!C2:AF1000""),AB$1,FALSE)"),"#N/A")</f>
        <v>#N/A</v>
      </c>
      <c r="AZ489" s="40" t="str">
        <f ca="1">IFERROR(__xludf.DUMMYFUNCTION("VLOOKUP($D24,IMPORTRANGE(""1F5N2lheBqU_ssv2fEg7XSiyl0_Jtf24RQubw3IWp7fc"",""'LC-2 BOM'!C2:AF1000""),AB$1,FALSE)"),"#N/A")</f>
        <v>#N/A</v>
      </c>
      <c r="BA489" s="40" t="str">
        <f ca="1">IFERROR(__xludf.DUMMYFUNCTION("VLOOKUP($D24,IMPORTRANGE(""1F5N2lheBqU_ssv2fEg7XSiyl0_Jtf24RQubw3IWp7fc"",""'LC-2 BOM'!C2:AF1000""),AB$1,FALSE)"),"#N/A")</f>
        <v>#N/A</v>
      </c>
    </row>
    <row r="490" spans="1:53" ht="14.25">
      <c r="A490" s="119" t="str">
        <f>CONCATENATE(VLOOKUP(E490,Systems,2,FALSE),"-",VLOOKUP(F490,Subsystems,2,FALSE),"-",VLOOKUP(G490,Components,2,FALSE),"-",VLOOKUP(R490,Metrics,2,FALSE),"-",B490)</f>
        <v>HYD-HD-SSR-B-169</v>
      </c>
      <c r="B490" s="100">
        <v>169</v>
      </c>
      <c r="C490" s="303" t="s">
        <v>1136</v>
      </c>
      <c r="D490" s="182" t="s">
        <v>1137</v>
      </c>
      <c r="E490" s="99" t="s">
        <v>715</v>
      </c>
      <c r="F490" s="99" t="s">
        <v>898</v>
      </c>
      <c r="G490" s="99" t="s">
        <v>994</v>
      </c>
      <c r="H490" s="100" t="s">
        <v>102</v>
      </c>
      <c r="I490" s="100" t="str">
        <f>VLOOKUP(L490,InterfaceCards,2,FALSE)</f>
        <v>C1</v>
      </c>
      <c r="J490" s="39" t="str">
        <f>VLOOKUP(I490,'REF - Interface Cards'!$F$2:$G$11,2,FALSE)</f>
        <v>CB1</v>
      </c>
      <c r="K490" s="100">
        <f>VLOOKUP(L490,InterfaceCards,3,FALSE)</f>
        <v>2</v>
      </c>
      <c r="L490" s="99" t="s">
        <v>553</v>
      </c>
      <c r="M490" s="99">
        <v>1</v>
      </c>
      <c r="N490" s="96" t="s">
        <v>91</v>
      </c>
      <c r="O490" s="100" t="s">
        <v>247</v>
      </c>
      <c r="P490" s="100"/>
      <c r="Q490" s="100"/>
      <c r="R490" s="268" t="s">
        <v>105</v>
      </c>
      <c r="S490" s="119" t="s">
        <v>96</v>
      </c>
      <c r="T490" s="100"/>
      <c r="U490" s="205"/>
      <c r="V490" s="205" t="b">
        <v>0</v>
      </c>
      <c r="W490" s="115" t="str">
        <f>CONCATENATE(L490,":",N490)</f>
        <v>DO2:00</v>
      </c>
      <c r="X490" s="40" t="str">
        <f ca="1">IFERROR(__xludf.DUMMYFUNCTION("VLOOKUP($D4,IMPORTRANGE(""1F5N2lheBqU_ssv2fEg7XSiyl0_Jtf24RQubw3IWp7fc"",""'LC-2 BOM'!C2:AF1000""),X$1,FALSE)"),"S13.2")</f>
        <v>S13.2</v>
      </c>
      <c r="Y490" s="40" t="str">
        <f ca="1">IFERROR(__xludf.DUMMYFUNCTION("VLOOKUP($D53,IMPORTRANGE(""1zGeY54V42y3h6ga3LEauokEcjIAfHuNXKCYKLfLWtMI"",""'LC-2 BOM'!C2:AF900""),Y$1,FALSE)"),"#N/A")</f>
        <v>#N/A</v>
      </c>
      <c r="Z490" s="40" t="str">
        <f ca="1">IFERROR(__xludf.DUMMYFUNCTION("VLOOKUP($D53,IMPORTRANGE(""1zGeY54V42y3h6ga3LEauokEcjIAfHuNXKCYKLfLWtMI"",""'LC-2 BOM'!C2:AF900""),Y$1,FALSE)"),"#N/A")</f>
        <v>#N/A</v>
      </c>
      <c r="AA490" s="40" t="str">
        <f ca="1">IFERROR(__xludf.DUMMYFUNCTION("VLOOKUP($D53,IMPORTRANGE(""1zGeY54V42y3h6ga3LEauokEcjIAfHuNXKCYKLfLWtMI"",""'LC-2 BOM'!C2:AF900""),Y$1,FALSE)"),"#N/A")</f>
        <v>#N/A</v>
      </c>
      <c r="AB490" s="40" t="str">
        <f ca="1">IFERROR(__xludf.DUMMYFUNCTION("VLOOKUP($D53,IMPORTRANGE(""1F5N2lheBqU_ssv2fEg7XSiyl0_Jtf24RQubw3IWp7fc"",""'LC-2 BOM'!C2:AF1000""),AB$1,FALSE)"),"#N/A")</f>
        <v>#N/A</v>
      </c>
      <c r="AC490" s="40" t="str">
        <f ca="1">IFERROR(__xludf.DUMMYFUNCTION("VLOOKUP($D53,IMPORTRANGE(""1F5N2lheBqU_ssv2fEg7XSiyl0_Jtf24RQubw3IWp7fc"",""'LC-2 BOM'!C2:AF1000""),AB$1,FALSE)"),"#N/A")</f>
        <v>#N/A</v>
      </c>
      <c r="AD490" s="40" t="str">
        <f ca="1">IFERROR(__xludf.DUMMYFUNCTION("VLOOKUP($D53,IMPORTRANGE(""1F5N2lheBqU_ssv2fEg7XSiyl0_Jtf24RQubw3IWp7fc"",""'LC-2 BOM'!C2:AF1000""),AB$1,FALSE)"),"#N/A")</f>
        <v>#N/A</v>
      </c>
      <c r="AE490" s="40" t="str">
        <f ca="1">IFERROR(__xludf.DUMMYFUNCTION("VLOOKUP($D53,IMPORTRANGE(""1F5N2lheBqU_ssv2fEg7XSiyl0_Jtf24RQubw3IWp7fc"",""'LC-2 BOM'!C2:AF1000""),AB$1,FALSE)"),"#N/A")</f>
        <v>#N/A</v>
      </c>
      <c r="AF490" s="40" t="str">
        <f ca="1">IFERROR(__xludf.DUMMYFUNCTION("VLOOKUP($D53,IMPORTRANGE(""1F5N2lheBqU_ssv2fEg7XSiyl0_Jtf24RQubw3IWp7fc"",""'LC-2 BOM'!C2:AF1000""),AB$1,FALSE)"),"#N/A")</f>
        <v>#N/A</v>
      </c>
      <c r="AG490" s="40" t="str">
        <f ca="1">IFERROR(__xludf.DUMMYFUNCTION("VLOOKUP($D53,IMPORTRANGE(""1F5N2lheBqU_ssv2fEg7XSiyl0_Jtf24RQubw3IWp7fc"",""'LC-2 BOM'!C2:AF1000""),AB$1,FALSE)"),"#N/A")</f>
        <v>#N/A</v>
      </c>
      <c r="AH490" s="40" t="str">
        <f ca="1">IFERROR(__xludf.DUMMYFUNCTION("VLOOKUP($D53,IMPORTRANGE(""1F5N2lheBqU_ssv2fEg7XSiyl0_Jtf24RQubw3IWp7fc"",""'LC-2 BOM'!C2:AF1000""),AB$1,FALSE)"),"#N/A")</f>
        <v>#N/A</v>
      </c>
      <c r="AI490" s="40" t="str">
        <f ca="1">IFERROR(__xludf.DUMMYFUNCTION("VLOOKUP($D53,IMPORTRANGE(""1F5N2lheBqU_ssv2fEg7XSiyl0_Jtf24RQubw3IWp7fc"",""'LC-2 BOM'!C2:AF1000""),AB$1,FALSE)"),"#N/A")</f>
        <v>#N/A</v>
      </c>
      <c r="AJ490" s="40" t="str">
        <f ca="1">IFERROR(__xludf.DUMMYFUNCTION("VLOOKUP($D53,IMPORTRANGE(""1F5N2lheBqU_ssv2fEg7XSiyl0_Jtf24RQubw3IWp7fc"",""'LC-2 BOM'!C2:AF1000""),AB$1,FALSE)"),"#N/A")</f>
        <v>#N/A</v>
      </c>
      <c r="AK490" s="40" t="str">
        <f ca="1">IFERROR(__xludf.DUMMYFUNCTION("VLOOKUP($D53,IMPORTRANGE(""1F5N2lheBqU_ssv2fEg7XSiyl0_Jtf24RQubw3IWp7fc"",""'LC-2 BOM'!C2:AF1000""),AB$1,FALSE)"),"#N/A")</f>
        <v>#N/A</v>
      </c>
      <c r="AL490" s="40" t="str">
        <f ca="1">IFERROR(__xludf.DUMMYFUNCTION("VLOOKUP($D53,IMPORTRANGE(""1F5N2lheBqU_ssv2fEg7XSiyl0_Jtf24RQubw3IWp7fc"",""'LC-2 BOM'!C2:AF1000""),AB$1,FALSE)"),"#N/A")</f>
        <v>#N/A</v>
      </c>
      <c r="AM490" s="40" t="str">
        <f ca="1">IFERROR(__xludf.DUMMYFUNCTION("VLOOKUP($D53,IMPORTRANGE(""1F5N2lheBqU_ssv2fEg7XSiyl0_Jtf24RQubw3IWp7fc"",""'LC-2 BOM'!C2:AF1000""),AB$1,FALSE)"),"#N/A")</f>
        <v>#N/A</v>
      </c>
      <c r="AN490" s="40" t="str">
        <f ca="1">IFERROR(__xludf.DUMMYFUNCTION("VLOOKUP($D53,IMPORTRANGE(""1F5N2lheBqU_ssv2fEg7XSiyl0_Jtf24RQubw3IWp7fc"",""'LC-2 BOM'!C2:AF1000""),AB$1,FALSE)"),"#N/A")</f>
        <v>#N/A</v>
      </c>
      <c r="AO490" s="40" t="str">
        <f ca="1">IFERROR(__xludf.DUMMYFUNCTION("VLOOKUP($D53,IMPORTRANGE(""1F5N2lheBqU_ssv2fEg7XSiyl0_Jtf24RQubw3IWp7fc"",""'LC-2 BOM'!C2:AF1000""),AB$1,FALSE)"),"#N/A")</f>
        <v>#N/A</v>
      </c>
      <c r="AP490" s="40" t="str">
        <f ca="1">IFERROR(__xludf.DUMMYFUNCTION("VLOOKUP($D53,IMPORTRANGE(""1F5N2lheBqU_ssv2fEg7XSiyl0_Jtf24RQubw3IWp7fc"",""'LC-2 BOM'!C2:AF1000""),AB$1,FALSE)"),"#N/A")</f>
        <v>#N/A</v>
      </c>
      <c r="AQ490" s="40" t="str">
        <f ca="1">IFERROR(__xludf.DUMMYFUNCTION("VLOOKUP($D53,IMPORTRANGE(""1F5N2lheBqU_ssv2fEg7XSiyl0_Jtf24RQubw3IWp7fc"",""'LC-2 BOM'!C2:AF1000""),AB$1,FALSE)"),"#N/A")</f>
        <v>#N/A</v>
      </c>
      <c r="AR490" s="40" t="str">
        <f ca="1">IFERROR(__xludf.DUMMYFUNCTION("VLOOKUP($D53,IMPORTRANGE(""1F5N2lheBqU_ssv2fEg7XSiyl0_Jtf24RQubw3IWp7fc"",""'LC-2 BOM'!C2:AF1000""),AB$1,FALSE)"),"#N/A")</f>
        <v>#N/A</v>
      </c>
      <c r="AS490" s="40" t="str">
        <f ca="1">IFERROR(__xludf.DUMMYFUNCTION("VLOOKUP($D53,IMPORTRANGE(""1F5N2lheBqU_ssv2fEg7XSiyl0_Jtf24RQubw3IWp7fc"",""'LC-2 BOM'!C2:AF1000""),AB$1,FALSE)"),"#N/A")</f>
        <v>#N/A</v>
      </c>
      <c r="AT490" s="40" t="str">
        <f ca="1">IFERROR(__xludf.DUMMYFUNCTION("VLOOKUP($D53,IMPORTRANGE(""1F5N2lheBqU_ssv2fEg7XSiyl0_Jtf24RQubw3IWp7fc"",""'LC-2 BOM'!C2:AF1000""),AB$1,FALSE)"),"#N/A")</f>
        <v>#N/A</v>
      </c>
      <c r="AU490" s="40" t="str">
        <f ca="1">IFERROR(__xludf.DUMMYFUNCTION("VLOOKUP($D53,IMPORTRANGE(""1F5N2lheBqU_ssv2fEg7XSiyl0_Jtf24RQubw3IWp7fc"",""'LC-2 BOM'!C2:AF1000""),AB$1,FALSE)"),"#N/A")</f>
        <v>#N/A</v>
      </c>
      <c r="AV490" s="40" t="str">
        <f ca="1">IFERROR(__xludf.DUMMYFUNCTION("VLOOKUP($D53,IMPORTRANGE(""1F5N2lheBqU_ssv2fEg7XSiyl0_Jtf24RQubw3IWp7fc"",""'LC-2 BOM'!C2:AF1000""),AB$1,FALSE)"),"#N/A")</f>
        <v>#N/A</v>
      </c>
      <c r="AW490" s="40" t="str">
        <f ca="1">IFERROR(__xludf.DUMMYFUNCTION("VLOOKUP($D53,IMPORTRANGE(""1F5N2lheBqU_ssv2fEg7XSiyl0_Jtf24RQubw3IWp7fc"",""'LC-2 BOM'!C2:AF1000""),AB$1,FALSE)"),"#N/A")</f>
        <v>#N/A</v>
      </c>
      <c r="AX490" s="40" t="str">
        <f ca="1">IFERROR(__xludf.DUMMYFUNCTION("VLOOKUP($D53,IMPORTRANGE(""1F5N2lheBqU_ssv2fEg7XSiyl0_Jtf24RQubw3IWp7fc"",""'LC-2 BOM'!C2:AF1000""),AB$1,FALSE)"),"#N/A")</f>
        <v>#N/A</v>
      </c>
      <c r="AY490" s="40" t="str">
        <f ca="1">IFERROR(__xludf.DUMMYFUNCTION("VLOOKUP($D53,IMPORTRANGE(""1F5N2lheBqU_ssv2fEg7XSiyl0_Jtf24RQubw3IWp7fc"",""'LC-2 BOM'!C2:AF1000""),AB$1,FALSE)"),"#N/A")</f>
        <v>#N/A</v>
      </c>
      <c r="AZ490" s="40" t="str">
        <f ca="1">IFERROR(__xludf.DUMMYFUNCTION("VLOOKUP($D53,IMPORTRANGE(""1F5N2lheBqU_ssv2fEg7XSiyl0_Jtf24RQubw3IWp7fc"",""'LC-2 BOM'!C2:AF1000""),AB$1,FALSE)"),"#N/A")</f>
        <v>#N/A</v>
      </c>
      <c r="BA490" s="40" t="str">
        <f ca="1">IFERROR(__xludf.DUMMYFUNCTION("VLOOKUP($D53,IMPORTRANGE(""1F5N2lheBqU_ssv2fEg7XSiyl0_Jtf24RQubw3IWp7fc"",""'LC-2 BOM'!C2:AF1000""),AB$1,FALSE)"),"#N/A")</f>
        <v>#N/A</v>
      </c>
    </row>
    <row r="491" spans="1:53" ht="14.25">
      <c r="A491" s="110" t="str">
        <f>CONCATENATE(VLOOKUP(E491,Systems,2,FALSE),"-",VLOOKUP(F491,Subsystems,2,FALSE),"-",VLOOKUP(G491,Components,2,FALSE),"-",VLOOKUP(R491,Metrics,2,FALSE),"-",B491)</f>
        <v>MEC-HD-SSR-B-695</v>
      </c>
      <c r="B491" s="99">
        <v>695</v>
      </c>
      <c r="C491" s="304" t="s">
        <v>1138</v>
      </c>
      <c r="D491" s="246" t="s">
        <v>1137</v>
      </c>
      <c r="E491" s="99" t="s">
        <v>1047</v>
      </c>
      <c r="F491" s="99" t="s">
        <v>898</v>
      </c>
      <c r="G491" s="99" t="s">
        <v>994</v>
      </c>
      <c r="H491" s="99" t="s">
        <v>102</v>
      </c>
      <c r="I491" s="100" t="str">
        <f>VLOOKUP(L491,InterfaceCards,2,FALSE)</f>
        <v>C1</v>
      </c>
      <c r="J491" s="39" t="str">
        <f>VLOOKUP(I491,'REF - Interface Cards'!$F$2:$G$11,2,FALSE)</f>
        <v>CB1</v>
      </c>
      <c r="K491" s="267">
        <f>VLOOKUP(L491,InterfaceCards,3,FALSE)</f>
        <v>7</v>
      </c>
      <c r="L491" s="99" t="s">
        <v>1085</v>
      </c>
      <c r="M491" s="99">
        <v>14</v>
      </c>
      <c r="N491" s="99" t="s">
        <v>1005</v>
      </c>
      <c r="O491" s="205"/>
      <c r="P491" s="99" t="s">
        <v>247</v>
      </c>
      <c r="Q491" s="99" t="s">
        <v>253</v>
      </c>
      <c r="R491" s="119" t="s">
        <v>105</v>
      </c>
      <c r="S491" s="99" t="s">
        <v>96</v>
      </c>
      <c r="T491" s="100"/>
      <c r="U491" s="205"/>
      <c r="V491" s="205" t="b">
        <v>0</v>
      </c>
      <c r="W491" s="115" t="str">
        <f>CONCATENATE(L491,":",N491)</f>
        <v>DIO4:DO03</v>
      </c>
      <c r="X491" s="40" t="str">
        <f ca="1">IFERROR(__xludf.DUMMYFUNCTION("VLOOKUP($D119,IMPORTRANGE(""1F5N2lheBqU_ssv2fEg7XSiyl0_Jtf24RQubw3IWp7fc"",""'LC-2 BOM'!C2:AF1000""),X$1,FALSE)"),"05C360")</f>
        <v>05C360</v>
      </c>
      <c r="Y491" s="183" t="str">
        <f ca="1">IFERROR(__xludf.DUMMYFUNCTION("VLOOKUP($D167,IMPORTRANGE(""1zGeY54V42y3h6ga3LEauokEcjIAfHuNXKCYKLfLWtMI"",""'LC-2 BOM'!C2:AF900""),Y$1,FALSE)"),"#N/A")</f>
        <v>#N/A</v>
      </c>
      <c r="Z491" s="183" t="str">
        <f ca="1">IFERROR(__xludf.DUMMYFUNCTION("VLOOKUP($D167,IMPORTRANGE(""1zGeY54V42y3h6ga3LEauokEcjIAfHuNXKCYKLfLWtMI"",""'LC-2 BOM'!C2:AF900""),Y$1,FALSE)"),"#N/A")</f>
        <v>#N/A</v>
      </c>
      <c r="AA491" s="183" t="str">
        <f ca="1">IFERROR(__xludf.DUMMYFUNCTION("VLOOKUP($D167,IMPORTRANGE(""1zGeY54V42y3h6ga3LEauokEcjIAfHuNXKCYKLfLWtMI"",""'LC-2 BOM'!C2:AF900""),Y$1,FALSE)"),"#N/A")</f>
        <v>#N/A</v>
      </c>
      <c r="AB491" s="40" t="str">
        <f ca="1">IFERROR(__xludf.DUMMYFUNCTION("VLOOKUP($D167,IMPORTRANGE(""1F5N2lheBqU_ssv2fEg7XSiyl0_Jtf24RQubw3IWp7fc"",""'LC-2 BOM'!C2:AF1000""),AB$1,FALSE)"),"#N/A")</f>
        <v>#N/A</v>
      </c>
      <c r="AC491" s="40" t="str">
        <f ca="1">IFERROR(__xludf.DUMMYFUNCTION("VLOOKUP($D167,IMPORTRANGE(""1F5N2lheBqU_ssv2fEg7XSiyl0_Jtf24RQubw3IWp7fc"",""'LC-2 BOM'!C2:AF1000""),AB$1,FALSE)"),"#N/A")</f>
        <v>#N/A</v>
      </c>
      <c r="AD491" s="40" t="str">
        <f ca="1">IFERROR(__xludf.DUMMYFUNCTION("VLOOKUP($D167,IMPORTRANGE(""1F5N2lheBqU_ssv2fEg7XSiyl0_Jtf24RQubw3IWp7fc"",""'LC-2 BOM'!C2:AF1000""),AB$1,FALSE)"),"#N/A")</f>
        <v>#N/A</v>
      </c>
      <c r="AE491" s="40" t="str">
        <f ca="1">IFERROR(__xludf.DUMMYFUNCTION("VLOOKUP($D167,IMPORTRANGE(""1F5N2lheBqU_ssv2fEg7XSiyl0_Jtf24RQubw3IWp7fc"",""'LC-2 BOM'!C2:AF1000""),AB$1,FALSE)"),"#N/A")</f>
        <v>#N/A</v>
      </c>
      <c r="AF491" s="40" t="str">
        <f ca="1">IFERROR(__xludf.DUMMYFUNCTION("VLOOKUP($D167,IMPORTRANGE(""1F5N2lheBqU_ssv2fEg7XSiyl0_Jtf24RQubw3IWp7fc"",""'LC-2 BOM'!C2:AF1000""),AB$1,FALSE)"),"#N/A")</f>
        <v>#N/A</v>
      </c>
      <c r="AG491" s="40" t="str">
        <f ca="1">IFERROR(__xludf.DUMMYFUNCTION("VLOOKUP($D167,IMPORTRANGE(""1F5N2lheBqU_ssv2fEg7XSiyl0_Jtf24RQubw3IWp7fc"",""'LC-2 BOM'!C2:AF1000""),AB$1,FALSE)"),"#N/A")</f>
        <v>#N/A</v>
      </c>
      <c r="AH491" s="40" t="str">
        <f ca="1">IFERROR(__xludf.DUMMYFUNCTION("VLOOKUP($D167,IMPORTRANGE(""1F5N2lheBqU_ssv2fEg7XSiyl0_Jtf24RQubw3IWp7fc"",""'LC-2 BOM'!C2:AF1000""),AB$1,FALSE)"),"#N/A")</f>
        <v>#N/A</v>
      </c>
      <c r="AI491" s="40" t="str">
        <f ca="1">IFERROR(__xludf.DUMMYFUNCTION("VLOOKUP($D167,IMPORTRANGE(""1F5N2lheBqU_ssv2fEg7XSiyl0_Jtf24RQubw3IWp7fc"",""'LC-2 BOM'!C2:AF1000""),AB$1,FALSE)"),"#N/A")</f>
        <v>#N/A</v>
      </c>
      <c r="AJ491" s="40" t="str">
        <f ca="1">IFERROR(__xludf.DUMMYFUNCTION("VLOOKUP($D167,IMPORTRANGE(""1F5N2lheBqU_ssv2fEg7XSiyl0_Jtf24RQubw3IWp7fc"",""'LC-2 BOM'!C2:AF1000""),AB$1,FALSE)"),"#N/A")</f>
        <v>#N/A</v>
      </c>
      <c r="AK491" s="40" t="str">
        <f ca="1">IFERROR(__xludf.DUMMYFUNCTION("VLOOKUP($D167,IMPORTRANGE(""1F5N2lheBqU_ssv2fEg7XSiyl0_Jtf24RQubw3IWp7fc"",""'LC-2 BOM'!C2:AF1000""),AB$1,FALSE)"),"#N/A")</f>
        <v>#N/A</v>
      </c>
      <c r="AL491" s="40" t="str">
        <f ca="1">IFERROR(__xludf.DUMMYFUNCTION("VLOOKUP($D167,IMPORTRANGE(""1F5N2lheBqU_ssv2fEg7XSiyl0_Jtf24RQubw3IWp7fc"",""'LC-2 BOM'!C2:AF1000""),AB$1,FALSE)"),"#N/A")</f>
        <v>#N/A</v>
      </c>
      <c r="AM491" s="40" t="str">
        <f ca="1">IFERROR(__xludf.DUMMYFUNCTION("VLOOKUP($D167,IMPORTRANGE(""1F5N2lheBqU_ssv2fEg7XSiyl0_Jtf24RQubw3IWp7fc"",""'LC-2 BOM'!C2:AF1000""),AB$1,FALSE)"),"#N/A")</f>
        <v>#N/A</v>
      </c>
      <c r="AN491" s="40" t="str">
        <f ca="1">IFERROR(__xludf.DUMMYFUNCTION("VLOOKUP($D167,IMPORTRANGE(""1F5N2lheBqU_ssv2fEg7XSiyl0_Jtf24RQubw3IWp7fc"",""'LC-2 BOM'!C2:AF1000""),AB$1,FALSE)"),"#N/A")</f>
        <v>#N/A</v>
      </c>
      <c r="AO491" s="40" t="str">
        <f ca="1">IFERROR(__xludf.DUMMYFUNCTION("VLOOKUP($D167,IMPORTRANGE(""1F5N2lheBqU_ssv2fEg7XSiyl0_Jtf24RQubw3IWp7fc"",""'LC-2 BOM'!C2:AF1000""),AB$1,FALSE)"),"#N/A")</f>
        <v>#N/A</v>
      </c>
      <c r="AP491" s="40" t="str">
        <f ca="1">IFERROR(__xludf.DUMMYFUNCTION("VLOOKUP($D167,IMPORTRANGE(""1F5N2lheBqU_ssv2fEg7XSiyl0_Jtf24RQubw3IWp7fc"",""'LC-2 BOM'!C2:AF1000""),AB$1,FALSE)"),"#N/A")</f>
        <v>#N/A</v>
      </c>
      <c r="AQ491" s="40" t="str">
        <f ca="1">IFERROR(__xludf.DUMMYFUNCTION("VLOOKUP($D167,IMPORTRANGE(""1F5N2lheBqU_ssv2fEg7XSiyl0_Jtf24RQubw3IWp7fc"",""'LC-2 BOM'!C2:AF1000""),AB$1,FALSE)"),"#N/A")</f>
        <v>#N/A</v>
      </c>
      <c r="AR491" s="40" t="str">
        <f ca="1">IFERROR(__xludf.DUMMYFUNCTION("VLOOKUP($D167,IMPORTRANGE(""1F5N2lheBqU_ssv2fEg7XSiyl0_Jtf24RQubw3IWp7fc"",""'LC-2 BOM'!C2:AF1000""),AB$1,FALSE)"),"#N/A")</f>
        <v>#N/A</v>
      </c>
      <c r="AS491" s="40" t="str">
        <f ca="1">IFERROR(__xludf.DUMMYFUNCTION("VLOOKUP($D167,IMPORTRANGE(""1F5N2lheBqU_ssv2fEg7XSiyl0_Jtf24RQubw3IWp7fc"",""'LC-2 BOM'!C2:AF1000""),AB$1,FALSE)"),"#N/A")</f>
        <v>#N/A</v>
      </c>
      <c r="AT491" s="40" t="str">
        <f ca="1">IFERROR(__xludf.DUMMYFUNCTION("VLOOKUP($D167,IMPORTRANGE(""1F5N2lheBqU_ssv2fEg7XSiyl0_Jtf24RQubw3IWp7fc"",""'LC-2 BOM'!C2:AF1000""),AB$1,FALSE)"),"#N/A")</f>
        <v>#N/A</v>
      </c>
      <c r="AU491" s="40" t="str">
        <f ca="1">IFERROR(__xludf.DUMMYFUNCTION("VLOOKUP($D167,IMPORTRANGE(""1F5N2lheBqU_ssv2fEg7XSiyl0_Jtf24RQubw3IWp7fc"",""'LC-2 BOM'!C2:AF1000""),AB$1,FALSE)"),"#N/A")</f>
        <v>#N/A</v>
      </c>
      <c r="AV491" s="40" t="str">
        <f ca="1">IFERROR(__xludf.DUMMYFUNCTION("VLOOKUP($D167,IMPORTRANGE(""1F5N2lheBqU_ssv2fEg7XSiyl0_Jtf24RQubw3IWp7fc"",""'LC-2 BOM'!C2:AF1000""),AB$1,FALSE)"),"#N/A")</f>
        <v>#N/A</v>
      </c>
      <c r="AW491" s="40" t="str">
        <f ca="1">IFERROR(__xludf.DUMMYFUNCTION("VLOOKUP($D167,IMPORTRANGE(""1F5N2lheBqU_ssv2fEg7XSiyl0_Jtf24RQubw3IWp7fc"",""'LC-2 BOM'!C2:AF1000""),AB$1,FALSE)"),"#N/A")</f>
        <v>#N/A</v>
      </c>
      <c r="AX491" s="40" t="str">
        <f ca="1">IFERROR(__xludf.DUMMYFUNCTION("VLOOKUP($D167,IMPORTRANGE(""1F5N2lheBqU_ssv2fEg7XSiyl0_Jtf24RQubw3IWp7fc"",""'LC-2 BOM'!C2:AF1000""),AB$1,FALSE)"),"#N/A")</f>
        <v>#N/A</v>
      </c>
      <c r="AY491" s="40" t="str">
        <f ca="1">IFERROR(__xludf.DUMMYFUNCTION("VLOOKUP($D167,IMPORTRANGE(""1F5N2lheBqU_ssv2fEg7XSiyl0_Jtf24RQubw3IWp7fc"",""'LC-2 BOM'!C2:AF1000""),AB$1,FALSE)"),"#N/A")</f>
        <v>#N/A</v>
      </c>
      <c r="AZ491" s="40" t="str">
        <f ca="1">IFERROR(__xludf.DUMMYFUNCTION("VLOOKUP($D167,IMPORTRANGE(""1F5N2lheBqU_ssv2fEg7XSiyl0_Jtf24RQubw3IWp7fc"",""'LC-2 BOM'!C2:AF1000""),AB$1,FALSE)"),"#N/A")</f>
        <v>#N/A</v>
      </c>
      <c r="BA491" s="40" t="str">
        <f ca="1">IFERROR(__xludf.DUMMYFUNCTION("VLOOKUP($D167,IMPORTRANGE(""1F5N2lheBqU_ssv2fEg7XSiyl0_Jtf24RQubw3IWp7fc"",""'LC-2 BOM'!C2:AF1000""),AB$1,FALSE)"),"#N/A")</f>
        <v>#N/A</v>
      </c>
    </row>
    <row r="492" spans="1:53" ht="14.25">
      <c r="A492" s="119" t="str">
        <f>CONCATENATE(VLOOKUP(E492,Systems,2,FALSE),"-",VLOOKUP(F492,Subsystems,2,FALSE),"-",VLOOKUP(G492,Components,2,FALSE),"-",VLOOKUP(R492,Metrics,2,FALSE),"-",B492)</f>
        <v>HYD-HD-TC-Ts-548</v>
      </c>
      <c r="B492" s="99">
        <v>548</v>
      </c>
      <c r="C492" s="303" t="s">
        <v>1139</v>
      </c>
      <c r="D492" s="178" t="s">
        <v>1140</v>
      </c>
      <c r="E492" s="99" t="s">
        <v>715</v>
      </c>
      <c r="F492" s="99" t="s">
        <v>898</v>
      </c>
      <c r="G492" s="99" t="s">
        <v>685</v>
      </c>
      <c r="H492" s="99" t="s">
        <v>348</v>
      </c>
      <c r="I492" s="100" t="str">
        <f>VLOOKUP(L492,InterfaceCards,2,FALSE)</f>
        <v>N3</v>
      </c>
      <c r="J492" s="39" t="str">
        <f>VLOOKUP(I492,'REF - Interface Cards'!$F$2:$G$11,2,FALSE)</f>
        <v>CB4</v>
      </c>
      <c r="K492" s="100">
        <f>VLOOKUP(L492,InterfaceCards,3,FALSE)</f>
        <v>4</v>
      </c>
      <c r="L492" s="99" t="s">
        <v>1141</v>
      </c>
      <c r="M492" s="99" t="s">
        <v>350</v>
      </c>
      <c r="N492" s="96" t="s">
        <v>351</v>
      </c>
      <c r="O492" s="99" t="s">
        <v>313</v>
      </c>
      <c r="P492" s="205"/>
      <c r="Q492" s="99" t="s">
        <v>521</v>
      </c>
      <c r="R492" s="119" t="s">
        <v>352</v>
      </c>
      <c r="S492" s="119" t="s">
        <v>353</v>
      </c>
      <c r="T492" s="100"/>
      <c r="U492" s="205"/>
      <c r="V492" s="205" t="b">
        <v>0</v>
      </c>
      <c r="W492" s="115" t="str">
        <f>CONCATENATE(L492,":",N492)</f>
        <v>RTD3:EX0+,RTD0+,RTD0-,COM0</v>
      </c>
      <c r="X492" s="40" t="str">
        <f ca="1">IFERROR(__xludf.DUMMYFUNCTION("VLOOKUP($D475,IMPORTRANGE(""1F5N2lheBqU_ssv2fEg7XSiyl0_Jtf24RQubw3IWp7fc"",""'LC-2 BOM'!C2:AF1000""),X$1,FALSE)"),"04C706")</f>
        <v>04C706</v>
      </c>
      <c r="Y492" s="40" t="str">
        <f ca="1">IFERROR(__xludf.DUMMYFUNCTION("VLOOKUP($D534,IMPORTRANGE(""1zGeY54V42y3h6ga3LEauokEcjIAfHuNXKCYKLfLWtMI"",""'LC-2 BOM'!C2:AF900""),Y$1,FALSE)"),"#N/A")</f>
        <v>#N/A</v>
      </c>
      <c r="Z492" s="40" t="str">
        <f ca="1">IFERROR(__xludf.DUMMYFUNCTION("VLOOKUP($D534,IMPORTRANGE(""1zGeY54V42y3h6ga3LEauokEcjIAfHuNXKCYKLfLWtMI"",""'LC-2 BOM'!C2:AF900""),Y$1,FALSE)"),"#N/A")</f>
        <v>#N/A</v>
      </c>
      <c r="AA492" s="40" t="str">
        <f ca="1">IFERROR(__xludf.DUMMYFUNCTION("VLOOKUP($D534,IMPORTRANGE(""1zGeY54V42y3h6ga3LEauokEcjIAfHuNXKCYKLfLWtMI"",""'LC-2 BOM'!C2:AF900""),Y$1,FALSE)"),"#N/A")</f>
        <v>#N/A</v>
      </c>
      <c r="AB492" s="40" t="str">
        <f ca="1">IFERROR(__xludf.DUMMYFUNCTION("VLOOKUP($D534,IMPORTRANGE(""1F5N2lheBqU_ssv2fEg7XSiyl0_Jtf24RQubw3IWp7fc"",""'LC-2 BOM'!C2:AF1000""),AB$1,FALSE)"),"#N/A")</f>
        <v>#N/A</v>
      </c>
      <c r="AC492" s="40" t="str">
        <f ca="1">IFERROR(__xludf.DUMMYFUNCTION("VLOOKUP($D534,IMPORTRANGE(""1F5N2lheBqU_ssv2fEg7XSiyl0_Jtf24RQubw3IWp7fc"",""'LC-2 BOM'!C2:AF1000""),AB$1,FALSE)"),"#N/A")</f>
        <v>#N/A</v>
      </c>
      <c r="AD492" s="40" t="str">
        <f ca="1">IFERROR(__xludf.DUMMYFUNCTION("VLOOKUP($D534,IMPORTRANGE(""1F5N2lheBqU_ssv2fEg7XSiyl0_Jtf24RQubw3IWp7fc"",""'LC-2 BOM'!C2:AF1000""),AB$1,FALSE)"),"#N/A")</f>
        <v>#N/A</v>
      </c>
      <c r="AE492" s="40" t="str">
        <f ca="1">IFERROR(__xludf.DUMMYFUNCTION("VLOOKUP($D534,IMPORTRANGE(""1F5N2lheBqU_ssv2fEg7XSiyl0_Jtf24RQubw3IWp7fc"",""'LC-2 BOM'!C2:AF1000""),AB$1,FALSE)"),"#N/A")</f>
        <v>#N/A</v>
      </c>
      <c r="AF492" s="40" t="str">
        <f ca="1">IFERROR(__xludf.DUMMYFUNCTION("VLOOKUP($D534,IMPORTRANGE(""1F5N2lheBqU_ssv2fEg7XSiyl0_Jtf24RQubw3IWp7fc"",""'LC-2 BOM'!C2:AF1000""),AB$1,FALSE)"),"#N/A")</f>
        <v>#N/A</v>
      </c>
      <c r="AG492" s="40" t="str">
        <f ca="1">IFERROR(__xludf.DUMMYFUNCTION("VLOOKUP($D534,IMPORTRANGE(""1F5N2lheBqU_ssv2fEg7XSiyl0_Jtf24RQubw3IWp7fc"",""'LC-2 BOM'!C2:AF1000""),AB$1,FALSE)"),"#N/A")</f>
        <v>#N/A</v>
      </c>
      <c r="AH492" s="40" t="str">
        <f ca="1">IFERROR(__xludf.DUMMYFUNCTION("VLOOKUP($D534,IMPORTRANGE(""1F5N2lheBqU_ssv2fEg7XSiyl0_Jtf24RQubw3IWp7fc"",""'LC-2 BOM'!C2:AF1000""),AB$1,FALSE)"),"#N/A")</f>
        <v>#N/A</v>
      </c>
      <c r="AI492" s="40" t="str">
        <f ca="1">IFERROR(__xludf.DUMMYFUNCTION("VLOOKUP($D534,IMPORTRANGE(""1F5N2lheBqU_ssv2fEg7XSiyl0_Jtf24RQubw3IWp7fc"",""'LC-2 BOM'!C2:AF1000""),AB$1,FALSE)"),"#N/A")</f>
        <v>#N/A</v>
      </c>
      <c r="AJ492" s="40" t="str">
        <f ca="1">IFERROR(__xludf.DUMMYFUNCTION("VLOOKUP($D534,IMPORTRANGE(""1F5N2lheBqU_ssv2fEg7XSiyl0_Jtf24RQubw3IWp7fc"",""'LC-2 BOM'!C2:AF1000""),AB$1,FALSE)"),"#N/A")</f>
        <v>#N/A</v>
      </c>
      <c r="AK492" s="40" t="str">
        <f ca="1">IFERROR(__xludf.DUMMYFUNCTION("VLOOKUP($D534,IMPORTRANGE(""1F5N2lheBqU_ssv2fEg7XSiyl0_Jtf24RQubw3IWp7fc"",""'LC-2 BOM'!C2:AF1000""),AB$1,FALSE)"),"#N/A")</f>
        <v>#N/A</v>
      </c>
      <c r="AL492" s="40" t="str">
        <f ca="1">IFERROR(__xludf.DUMMYFUNCTION("VLOOKUP($D534,IMPORTRANGE(""1F5N2lheBqU_ssv2fEg7XSiyl0_Jtf24RQubw3IWp7fc"",""'LC-2 BOM'!C2:AF1000""),AB$1,FALSE)"),"#N/A")</f>
        <v>#N/A</v>
      </c>
      <c r="AM492" s="40" t="str">
        <f ca="1">IFERROR(__xludf.DUMMYFUNCTION("VLOOKUP($D534,IMPORTRANGE(""1F5N2lheBqU_ssv2fEg7XSiyl0_Jtf24RQubw3IWp7fc"",""'LC-2 BOM'!C2:AF1000""),AB$1,FALSE)"),"#N/A")</f>
        <v>#N/A</v>
      </c>
      <c r="AN492" s="40" t="str">
        <f ca="1">IFERROR(__xludf.DUMMYFUNCTION("VLOOKUP($D534,IMPORTRANGE(""1F5N2lheBqU_ssv2fEg7XSiyl0_Jtf24RQubw3IWp7fc"",""'LC-2 BOM'!C2:AF1000""),AB$1,FALSE)"),"#N/A")</f>
        <v>#N/A</v>
      </c>
      <c r="AO492" s="40" t="str">
        <f ca="1">IFERROR(__xludf.DUMMYFUNCTION("VLOOKUP($D534,IMPORTRANGE(""1F5N2lheBqU_ssv2fEg7XSiyl0_Jtf24RQubw3IWp7fc"",""'LC-2 BOM'!C2:AF1000""),AB$1,FALSE)"),"#N/A")</f>
        <v>#N/A</v>
      </c>
      <c r="AP492" s="40" t="str">
        <f ca="1">IFERROR(__xludf.DUMMYFUNCTION("VLOOKUP($D534,IMPORTRANGE(""1F5N2lheBqU_ssv2fEg7XSiyl0_Jtf24RQubw3IWp7fc"",""'LC-2 BOM'!C2:AF1000""),AB$1,FALSE)"),"#N/A")</f>
        <v>#N/A</v>
      </c>
      <c r="AQ492" s="40" t="str">
        <f ca="1">IFERROR(__xludf.DUMMYFUNCTION("VLOOKUP($D534,IMPORTRANGE(""1F5N2lheBqU_ssv2fEg7XSiyl0_Jtf24RQubw3IWp7fc"",""'LC-2 BOM'!C2:AF1000""),AB$1,FALSE)"),"#N/A")</f>
        <v>#N/A</v>
      </c>
      <c r="AR492" s="40" t="str">
        <f ca="1">IFERROR(__xludf.DUMMYFUNCTION("VLOOKUP($D534,IMPORTRANGE(""1F5N2lheBqU_ssv2fEg7XSiyl0_Jtf24RQubw3IWp7fc"",""'LC-2 BOM'!C2:AF1000""),AB$1,FALSE)"),"#N/A")</f>
        <v>#N/A</v>
      </c>
      <c r="AS492" s="40" t="str">
        <f ca="1">IFERROR(__xludf.DUMMYFUNCTION("VLOOKUP($D534,IMPORTRANGE(""1F5N2lheBqU_ssv2fEg7XSiyl0_Jtf24RQubw3IWp7fc"",""'LC-2 BOM'!C2:AF1000""),AB$1,FALSE)"),"#N/A")</f>
        <v>#N/A</v>
      </c>
      <c r="AT492" s="40" t="str">
        <f ca="1">IFERROR(__xludf.DUMMYFUNCTION("VLOOKUP($D534,IMPORTRANGE(""1F5N2lheBqU_ssv2fEg7XSiyl0_Jtf24RQubw3IWp7fc"",""'LC-2 BOM'!C2:AF1000""),AB$1,FALSE)"),"#N/A")</f>
        <v>#N/A</v>
      </c>
      <c r="AU492" s="40" t="str">
        <f ca="1">IFERROR(__xludf.DUMMYFUNCTION("VLOOKUP($D534,IMPORTRANGE(""1F5N2lheBqU_ssv2fEg7XSiyl0_Jtf24RQubw3IWp7fc"",""'LC-2 BOM'!C2:AF1000""),AB$1,FALSE)"),"#N/A")</f>
        <v>#N/A</v>
      </c>
      <c r="AV492" s="40" t="str">
        <f ca="1">IFERROR(__xludf.DUMMYFUNCTION("VLOOKUP($D534,IMPORTRANGE(""1F5N2lheBqU_ssv2fEg7XSiyl0_Jtf24RQubw3IWp7fc"",""'LC-2 BOM'!C2:AF1000""),AB$1,FALSE)"),"#N/A")</f>
        <v>#N/A</v>
      </c>
      <c r="AW492" s="40" t="str">
        <f ca="1">IFERROR(__xludf.DUMMYFUNCTION("VLOOKUP($D534,IMPORTRANGE(""1F5N2lheBqU_ssv2fEg7XSiyl0_Jtf24RQubw3IWp7fc"",""'LC-2 BOM'!C2:AF1000""),AB$1,FALSE)"),"#N/A")</f>
        <v>#N/A</v>
      </c>
      <c r="AX492" s="40" t="str">
        <f ca="1">IFERROR(__xludf.DUMMYFUNCTION("VLOOKUP($D534,IMPORTRANGE(""1F5N2lheBqU_ssv2fEg7XSiyl0_Jtf24RQubw3IWp7fc"",""'LC-2 BOM'!C2:AF1000""),AB$1,FALSE)"),"#N/A")</f>
        <v>#N/A</v>
      </c>
      <c r="AY492" s="40" t="str">
        <f ca="1">IFERROR(__xludf.DUMMYFUNCTION("VLOOKUP($D534,IMPORTRANGE(""1F5N2lheBqU_ssv2fEg7XSiyl0_Jtf24RQubw3IWp7fc"",""'LC-2 BOM'!C2:AF1000""),AB$1,FALSE)"),"#N/A")</f>
        <v>#N/A</v>
      </c>
      <c r="AZ492" s="40" t="str">
        <f ca="1">IFERROR(__xludf.DUMMYFUNCTION("VLOOKUP($D534,IMPORTRANGE(""1F5N2lheBqU_ssv2fEg7XSiyl0_Jtf24RQubw3IWp7fc"",""'LC-2 BOM'!C2:AF1000""),AB$1,FALSE)"),"#N/A")</f>
        <v>#N/A</v>
      </c>
      <c r="BA492" s="40" t="str">
        <f ca="1">IFERROR(__xludf.DUMMYFUNCTION("VLOOKUP($D534,IMPORTRANGE(""1F5N2lheBqU_ssv2fEg7XSiyl0_Jtf24RQubw3IWp7fc"",""'LC-2 BOM'!C2:AF1000""),AB$1,FALSE)"),"#N/A")</f>
        <v>#N/A</v>
      </c>
    </row>
    <row r="493" spans="1:53" ht="14.25">
      <c r="A493" s="119" t="str">
        <f>CONCATENATE(VLOOKUP(E493,Systems,2,FALSE),"-",VLOOKUP(F493,Subsystems,2,FALSE),"-",VLOOKUP(G493,Components,2,FALSE),"-",VLOOKUP(R493,Metrics,2,FALSE),"-",B493)</f>
        <v>HYD-HD-TC-Ts-549</v>
      </c>
      <c r="B493" s="99">
        <v>549</v>
      </c>
      <c r="C493" s="303" t="s">
        <v>1142</v>
      </c>
      <c r="D493" s="178" t="s">
        <v>1143</v>
      </c>
      <c r="E493" s="99" t="s">
        <v>715</v>
      </c>
      <c r="F493" s="99" t="s">
        <v>898</v>
      </c>
      <c r="G493" s="99" t="s">
        <v>685</v>
      </c>
      <c r="H493" s="99" t="s">
        <v>348</v>
      </c>
      <c r="I493" s="100" t="str">
        <f>VLOOKUP(L493,InterfaceCards,2,FALSE)</f>
        <v>N3</v>
      </c>
      <c r="J493" s="39" t="str">
        <f>VLOOKUP(I493,'REF - Interface Cards'!$F$2:$G$11,2,FALSE)</f>
        <v>CB4</v>
      </c>
      <c r="K493" s="100">
        <f>VLOOKUP(L493,InterfaceCards,3,FALSE)</f>
        <v>4</v>
      </c>
      <c r="L493" s="99" t="s">
        <v>1141</v>
      </c>
      <c r="M493" s="99" t="s">
        <v>358</v>
      </c>
      <c r="N493" s="96" t="s">
        <v>359</v>
      </c>
      <c r="O493" s="99" t="s">
        <v>313</v>
      </c>
      <c r="P493" s="205"/>
      <c r="Q493" s="99" t="s">
        <v>790</v>
      </c>
      <c r="R493" s="119" t="s">
        <v>352</v>
      </c>
      <c r="S493" s="119" t="s">
        <v>353</v>
      </c>
      <c r="T493" s="100"/>
      <c r="U493" s="205"/>
      <c r="V493" s="205" t="b">
        <v>0</v>
      </c>
      <c r="W493" s="115" t="str">
        <f>CONCATENATE(L493,":",N493)</f>
        <v>RTD3:EX1+,RTD1+,RTD1-,COM1</v>
      </c>
      <c r="X493" s="40" t="str">
        <f ca="1">IFERROR(__xludf.DUMMYFUNCTION("VLOOKUP($D475,IMPORTRANGE(""1F5N2lheBqU_ssv2fEg7XSiyl0_Jtf24RQubw3IWp7fc"",""'LC-2 BOM'!C2:AF1000""),X$1,FALSE)"),"04C706")</f>
        <v>04C706</v>
      </c>
      <c r="Y493" s="40" t="str">
        <f ca="1">IFERROR(__xludf.DUMMYFUNCTION("VLOOKUP($D535,IMPORTRANGE(""1F5N2lheBqU_ssv2fEg7XSiyl0_Jtf24RQubw3IWp7fc"",""'LC-2 BOM'!C2:AF900""),Y$1,FALSE)"),"#N/A")</f>
        <v>#N/A</v>
      </c>
      <c r="Z493" s="40" t="str">
        <f ca="1">IFERROR(__xludf.DUMMYFUNCTION("VLOOKUP($D535,IMPORTRANGE(""1F5N2lheBqU_ssv2fEg7XSiyl0_Jtf24RQubw3IWp7fc"",""'LC-2 BOM'!C2:AF900""),Y$1,FALSE)"),"#N/A")</f>
        <v>#N/A</v>
      </c>
      <c r="AA493" s="40" t="str">
        <f ca="1">IFERROR(__xludf.DUMMYFUNCTION("VLOOKUP($D535,IMPORTRANGE(""1F5N2lheBqU_ssv2fEg7XSiyl0_Jtf24RQubw3IWp7fc"",""'LC-2 BOM'!C2:AF900""),Y$1,FALSE)"),"#N/A")</f>
        <v>#N/A</v>
      </c>
      <c r="AB493" s="40" t="str">
        <f ca="1">IFERROR(__xludf.DUMMYFUNCTION("VLOOKUP($D535,IMPORTRANGE(""1F5N2lheBqU_ssv2fEg7XSiyl0_Jtf24RQubw3IWp7fc"",""'LC-2 BOM'!C2:AF1000""),AB$1,FALSE)"),"#N/A")</f>
        <v>#N/A</v>
      </c>
      <c r="AC493" s="40" t="str">
        <f ca="1">IFERROR(__xludf.DUMMYFUNCTION("VLOOKUP($D535,IMPORTRANGE(""1F5N2lheBqU_ssv2fEg7XSiyl0_Jtf24RQubw3IWp7fc"",""'LC-2 BOM'!C2:AF1000""),AB$1,FALSE)"),"#N/A")</f>
        <v>#N/A</v>
      </c>
      <c r="AD493" s="40" t="str">
        <f ca="1">IFERROR(__xludf.DUMMYFUNCTION("VLOOKUP($D535,IMPORTRANGE(""1F5N2lheBqU_ssv2fEg7XSiyl0_Jtf24RQubw3IWp7fc"",""'LC-2 BOM'!C2:AF1000""),AB$1,FALSE)"),"#N/A")</f>
        <v>#N/A</v>
      </c>
      <c r="AE493" s="40" t="str">
        <f ca="1">IFERROR(__xludf.DUMMYFUNCTION("VLOOKUP($D535,IMPORTRANGE(""1F5N2lheBqU_ssv2fEg7XSiyl0_Jtf24RQubw3IWp7fc"",""'LC-2 BOM'!C2:AF1000""),AB$1,FALSE)"),"#N/A")</f>
        <v>#N/A</v>
      </c>
      <c r="AF493" s="40" t="str">
        <f ca="1">IFERROR(__xludf.DUMMYFUNCTION("VLOOKUP($D535,IMPORTRANGE(""1F5N2lheBqU_ssv2fEg7XSiyl0_Jtf24RQubw3IWp7fc"",""'LC-2 BOM'!C2:AF1000""),AB$1,FALSE)"),"#N/A")</f>
        <v>#N/A</v>
      </c>
      <c r="AG493" s="40" t="str">
        <f ca="1">IFERROR(__xludf.DUMMYFUNCTION("VLOOKUP($D535,IMPORTRANGE(""1F5N2lheBqU_ssv2fEg7XSiyl0_Jtf24RQubw3IWp7fc"",""'LC-2 BOM'!C2:AF1000""),AB$1,FALSE)"),"#N/A")</f>
        <v>#N/A</v>
      </c>
      <c r="AH493" s="40" t="str">
        <f ca="1">IFERROR(__xludf.DUMMYFUNCTION("VLOOKUP($D535,IMPORTRANGE(""1F5N2lheBqU_ssv2fEg7XSiyl0_Jtf24RQubw3IWp7fc"",""'LC-2 BOM'!C2:AF1000""),AB$1,FALSE)"),"#N/A")</f>
        <v>#N/A</v>
      </c>
      <c r="AI493" s="40" t="str">
        <f ca="1">IFERROR(__xludf.DUMMYFUNCTION("VLOOKUP($D535,IMPORTRANGE(""1F5N2lheBqU_ssv2fEg7XSiyl0_Jtf24RQubw3IWp7fc"",""'LC-2 BOM'!C2:AF1000""),AB$1,FALSE)"),"#N/A")</f>
        <v>#N/A</v>
      </c>
      <c r="AJ493" s="40" t="str">
        <f ca="1">IFERROR(__xludf.DUMMYFUNCTION("VLOOKUP($D535,IMPORTRANGE(""1F5N2lheBqU_ssv2fEg7XSiyl0_Jtf24RQubw3IWp7fc"",""'LC-2 BOM'!C2:AF1000""),AB$1,FALSE)"),"#N/A")</f>
        <v>#N/A</v>
      </c>
      <c r="AK493" s="40" t="str">
        <f ca="1">IFERROR(__xludf.DUMMYFUNCTION("VLOOKUP($D535,IMPORTRANGE(""1F5N2lheBqU_ssv2fEg7XSiyl0_Jtf24RQubw3IWp7fc"",""'LC-2 BOM'!C2:AF1000""),AB$1,FALSE)"),"#N/A")</f>
        <v>#N/A</v>
      </c>
      <c r="AL493" s="40" t="str">
        <f ca="1">IFERROR(__xludf.DUMMYFUNCTION("VLOOKUP($D535,IMPORTRANGE(""1F5N2lheBqU_ssv2fEg7XSiyl0_Jtf24RQubw3IWp7fc"",""'LC-2 BOM'!C2:AF1000""),AB$1,FALSE)"),"#N/A")</f>
        <v>#N/A</v>
      </c>
      <c r="AM493" s="40" t="str">
        <f ca="1">IFERROR(__xludf.DUMMYFUNCTION("VLOOKUP($D535,IMPORTRANGE(""1F5N2lheBqU_ssv2fEg7XSiyl0_Jtf24RQubw3IWp7fc"",""'LC-2 BOM'!C2:AF1000""),AB$1,FALSE)"),"#N/A")</f>
        <v>#N/A</v>
      </c>
      <c r="AN493" s="40" t="str">
        <f ca="1">IFERROR(__xludf.DUMMYFUNCTION("VLOOKUP($D535,IMPORTRANGE(""1F5N2lheBqU_ssv2fEg7XSiyl0_Jtf24RQubw3IWp7fc"",""'LC-2 BOM'!C2:AF1000""),AB$1,FALSE)"),"#N/A")</f>
        <v>#N/A</v>
      </c>
      <c r="AO493" s="40" t="str">
        <f ca="1">IFERROR(__xludf.DUMMYFUNCTION("VLOOKUP($D535,IMPORTRANGE(""1F5N2lheBqU_ssv2fEg7XSiyl0_Jtf24RQubw3IWp7fc"",""'LC-2 BOM'!C2:AF1000""),AB$1,FALSE)"),"#N/A")</f>
        <v>#N/A</v>
      </c>
      <c r="AP493" s="40" t="str">
        <f ca="1">IFERROR(__xludf.DUMMYFUNCTION("VLOOKUP($D535,IMPORTRANGE(""1F5N2lheBqU_ssv2fEg7XSiyl0_Jtf24RQubw3IWp7fc"",""'LC-2 BOM'!C2:AF1000""),AB$1,FALSE)"),"#N/A")</f>
        <v>#N/A</v>
      </c>
      <c r="AQ493" s="40" t="str">
        <f ca="1">IFERROR(__xludf.DUMMYFUNCTION("VLOOKUP($D535,IMPORTRANGE(""1F5N2lheBqU_ssv2fEg7XSiyl0_Jtf24RQubw3IWp7fc"",""'LC-2 BOM'!C2:AF1000""),AB$1,FALSE)"),"#N/A")</f>
        <v>#N/A</v>
      </c>
      <c r="AR493" s="40" t="str">
        <f ca="1">IFERROR(__xludf.DUMMYFUNCTION("VLOOKUP($D535,IMPORTRANGE(""1F5N2lheBqU_ssv2fEg7XSiyl0_Jtf24RQubw3IWp7fc"",""'LC-2 BOM'!C2:AF1000""),AB$1,FALSE)"),"#N/A")</f>
        <v>#N/A</v>
      </c>
      <c r="AS493" s="40" t="str">
        <f ca="1">IFERROR(__xludf.DUMMYFUNCTION("VLOOKUP($D535,IMPORTRANGE(""1F5N2lheBqU_ssv2fEg7XSiyl0_Jtf24RQubw3IWp7fc"",""'LC-2 BOM'!C2:AF1000""),AB$1,FALSE)"),"#N/A")</f>
        <v>#N/A</v>
      </c>
      <c r="AT493" s="40" t="str">
        <f ca="1">IFERROR(__xludf.DUMMYFUNCTION("VLOOKUP($D535,IMPORTRANGE(""1F5N2lheBqU_ssv2fEg7XSiyl0_Jtf24RQubw3IWp7fc"",""'LC-2 BOM'!C2:AF1000""),AB$1,FALSE)"),"#N/A")</f>
        <v>#N/A</v>
      </c>
      <c r="AU493" s="40" t="str">
        <f ca="1">IFERROR(__xludf.DUMMYFUNCTION("VLOOKUP($D535,IMPORTRANGE(""1F5N2lheBqU_ssv2fEg7XSiyl0_Jtf24RQubw3IWp7fc"",""'LC-2 BOM'!C2:AF1000""),AB$1,FALSE)"),"#N/A")</f>
        <v>#N/A</v>
      </c>
      <c r="AV493" s="40" t="str">
        <f ca="1">IFERROR(__xludf.DUMMYFUNCTION("VLOOKUP($D535,IMPORTRANGE(""1F5N2lheBqU_ssv2fEg7XSiyl0_Jtf24RQubw3IWp7fc"",""'LC-2 BOM'!C2:AF1000""),AB$1,FALSE)"),"#N/A")</f>
        <v>#N/A</v>
      </c>
      <c r="AW493" s="40" t="str">
        <f ca="1">IFERROR(__xludf.DUMMYFUNCTION("VLOOKUP($D535,IMPORTRANGE(""1F5N2lheBqU_ssv2fEg7XSiyl0_Jtf24RQubw3IWp7fc"",""'LC-2 BOM'!C2:AF1000""),AB$1,FALSE)"),"#N/A")</f>
        <v>#N/A</v>
      </c>
      <c r="AX493" s="40" t="str">
        <f ca="1">IFERROR(__xludf.DUMMYFUNCTION("VLOOKUP($D535,IMPORTRANGE(""1F5N2lheBqU_ssv2fEg7XSiyl0_Jtf24RQubw3IWp7fc"",""'LC-2 BOM'!C2:AF1000""),AB$1,FALSE)"),"#N/A")</f>
        <v>#N/A</v>
      </c>
      <c r="AY493" s="40" t="str">
        <f ca="1">IFERROR(__xludf.DUMMYFUNCTION("VLOOKUP($D535,IMPORTRANGE(""1F5N2lheBqU_ssv2fEg7XSiyl0_Jtf24RQubw3IWp7fc"",""'LC-2 BOM'!C2:AF1000""),AB$1,FALSE)"),"#N/A")</f>
        <v>#N/A</v>
      </c>
      <c r="AZ493" s="40" t="str">
        <f ca="1">IFERROR(__xludf.DUMMYFUNCTION("VLOOKUP($D535,IMPORTRANGE(""1F5N2lheBqU_ssv2fEg7XSiyl0_Jtf24RQubw3IWp7fc"",""'LC-2 BOM'!C2:AF1000""),AB$1,FALSE)"),"#N/A")</f>
        <v>#N/A</v>
      </c>
      <c r="BA493" s="40" t="str">
        <f ca="1">IFERROR(__xludf.DUMMYFUNCTION("VLOOKUP($D535,IMPORTRANGE(""1F5N2lheBqU_ssv2fEg7XSiyl0_Jtf24RQubw3IWp7fc"",""'LC-2 BOM'!C2:AF1000""),AB$1,FALSE)"),"#N/A")</f>
        <v>#N/A</v>
      </c>
    </row>
    <row r="494" spans="1:53" ht="14.25">
      <c r="A494" s="119" t="str">
        <f>CONCATENATE(VLOOKUP(E494,Systems,2,FALSE),"-",VLOOKUP(F494,Subsystems,2,FALSE),"-",VLOOKUP(G494,Components,2,FALSE),"-",VLOOKUP(R494,Metrics,2,FALSE),"-",B494)</f>
        <v>HYD-HD-TC-Ts-550</v>
      </c>
      <c r="B494" s="99">
        <v>550</v>
      </c>
      <c r="C494" s="303" t="s">
        <v>1144</v>
      </c>
      <c r="D494" s="178" t="s">
        <v>1145</v>
      </c>
      <c r="E494" s="99" t="s">
        <v>715</v>
      </c>
      <c r="F494" s="99" t="s">
        <v>898</v>
      </c>
      <c r="G494" s="99" t="s">
        <v>685</v>
      </c>
      <c r="H494" s="99" t="s">
        <v>348</v>
      </c>
      <c r="I494" s="100" t="str">
        <f>VLOOKUP(L494,InterfaceCards,2,FALSE)</f>
        <v>N2</v>
      </c>
      <c r="J494" s="39" t="str">
        <f>VLOOKUP(I494,'REF - Interface Cards'!$F$2:$G$11,2,FALSE)</f>
        <v>CB3</v>
      </c>
      <c r="K494" s="100">
        <f>VLOOKUP(L494,InterfaceCards,3,FALSE)</f>
        <v>4</v>
      </c>
      <c r="L494" s="99" t="s">
        <v>413</v>
      </c>
      <c r="M494" s="99" t="s">
        <v>383</v>
      </c>
      <c r="N494" s="96" t="s">
        <v>384</v>
      </c>
      <c r="O494" s="99" t="s">
        <v>313</v>
      </c>
      <c r="P494" s="205"/>
      <c r="Q494" s="99" t="s">
        <v>492</v>
      </c>
      <c r="R494" s="119" t="s">
        <v>352</v>
      </c>
      <c r="S494" s="119" t="s">
        <v>353</v>
      </c>
      <c r="T494" s="100"/>
      <c r="U494" s="205"/>
      <c r="V494" s="205" t="b">
        <v>0</v>
      </c>
      <c r="W494" s="115" t="str">
        <f>CONCATENATE(L494,":",N494)</f>
        <v>RTD2:EX3+,RTD3+,RTD3-,COM3</v>
      </c>
      <c r="X494" s="40" t="str">
        <f ca="1">IFERROR(__xludf.DUMMYFUNCTION("VLOOKUP($D119,IMPORTRANGE(""1F5N2lheBqU_ssv2fEg7XSiyl0_Jtf24RQubw3IWp7fc"",""'LC-2 BOM'!C2:AF1000""),X$1,FALSE)"),"05C360")</f>
        <v>05C360</v>
      </c>
      <c r="Y494" s="40" t="str">
        <f ca="1">IFERROR(__xludf.DUMMYFUNCTION("VLOOKUP($D470,IMPORTRANGE(""1F5N2lheBqU_ssv2fEg7XSiyl0_Jtf24RQubw3IWp7fc"",""'LC-2 BOM'!C2:AF900""),Y$1,FALSE)"),"#N/A")</f>
        <v>#N/A</v>
      </c>
      <c r="Z494" s="40" t="str">
        <f ca="1">IFERROR(__xludf.DUMMYFUNCTION("VLOOKUP($D470,IMPORTRANGE(""1F5N2lheBqU_ssv2fEg7XSiyl0_Jtf24RQubw3IWp7fc"",""'LC-2 BOM'!C2:AF900""),Y$1,FALSE)"),"#N/A")</f>
        <v>#N/A</v>
      </c>
      <c r="AA494" s="40" t="str">
        <f ca="1">IFERROR(__xludf.DUMMYFUNCTION("VLOOKUP($D470,IMPORTRANGE(""1F5N2lheBqU_ssv2fEg7XSiyl0_Jtf24RQubw3IWp7fc"",""'LC-2 BOM'!C2:AF900""),Y$1,FALSE)"),"#N/A")</f>
        <v>#N/A</v>
      </c>
      <c r="AB494" s="40" t="str">
        <f ca="1">IFERROR(__xludf.DUMMYFUNCTION("VLOOKUP($D470,IMPORTRANGE(""1F5N2lheBqU_ssv2fEg7XSiyl0_Jtf24RQubw3IWp7fc"",""'LC-2 BOM'!C2:AF1000""),AB$1,FALSE)"),"#N/A")</f>
        <v>#N/A</v>
      </c>
      <c r="AC494" s="40" t="str">
        <f ca="1">IFERROR(__xludf.DUMMYFUNCTION("VLOOKUP($D470,IMPORTRANGE(""1F5N2lheBqU_ssv2fEg7XSiyl0_Jtf24RQubw3IWp7fc"",""'LC-2 BOM'!C2:AF1000""),AB$1,FALSE)"),"#N/A")</f>
        <v>#N/A</v>
      </c>
      <c r="AD494" s="40" t="str">
        <f ca="1">IFERROR(__xludf.DUMMYFUNCTION("VLOOKUP($D470,IMPORTRANGE(""1F5N2lheBqU_ssv2fEg7XSiyl0_Jtf24RQubw3IWp7fc"",""'LC-2 BOM'!C2:AF1000""),AB$1,FALSE)"),"#N/A")</f>
        <v>#N/A</v>
      </c>
      <c r="AE494" s="40" t="str">
        <f ca="1">IFERROR(__xludf.DUMMYFUNCTION("VLOOKUP($D470,IMPORTRANGE(""1F5N2lheBqU_ssv2fEg7XSiyl0_Jtf24RQubw3IWp7fc"",""'LC-2 BOM'!C2:AF1000""),AB$1,FALSE)"),"#N/A")</f>
        <v>#N/A</v>
      </c>
      <c r="AF494" s="40" t="str">
        <f ca="1">IFERROR(__xludf.DUMMYFUNCTION("VLOOKUP($D470,IMPORTRANGE(""1F5N2lheBqU_ssv2fEg7XSiyl0_Jtf24RQubw3IWp7fc"",""'LC-2 BOM'!C2:AF1000""),AB$1,FALSE)"),"#N/A")</f>
        <v>#N/A</v>
      </c>
      <c r="AG494" s="40" t="str">
        <f ca="1">IFERROR(__xludf.DUMMYFUNCTION("VLOOKUP($D470,IMPORTRANGE(""1F5N2lheBqU_ssv2fEg7XSiyl0_Jtf24RQubw3IWp7fc"",""'LC-2 BOM'!C2:AF1000""),AB$1,FALSE)"),"#N/A")</f>
        <v>#N/A</v>
      </c>
      <c r="AH494" s="40" t="str">
        <f ca="1">IFERROR(__xludf.DUMMYFUNCTION("VLOOKUP($D470,IMPORTRANGE(""1F5N2lheBqU_ssv2fEg7XSiyl0_Jtf24RQubw3IWp7fc"",""'LC-2 BOM'!C2:AF1000""),AB$1,FALSE)"),"#N/A")</f>
        <v>#N/A</v>
      </c>
      <c r="AI494" s="40" t="str">
        <f ca="1">IFERROR(__xludf.DUMMYFUNCTION("VLOOKUP($D470,IMPORTRANGE(""1F5N2lheBqU_ssv2fEg7XSiyl0_Jtf24RQubw3IWp7fc"",""'LC-2 BOM'!C2:AF1000""),AB$1,FALSE)"),"#N/A")</f>
        <v>#N/A</v>
      </c>
      <c r="AJ494" s="40" t="str">
        <f ca="1">IFERROR(__xludf.DUMMYFUNCTION("VLOOKUP($D470,IMPORTRANGE(""1F5N2lheBqU_ssv2fEg7XSiyl0_Jtf24RQubw3IWp7fc"",""'LC-2 BOM'!C2:AF1000""),AB$1,FALSE)"),"#N/A")</f>
        <v>#N/A</v>
      </c>
      <c r="AK494" s="40" t="str">
        <f ca="1">IFERROR(__xludf.DUMMYFUNCTION("VLOOKUP($D470,IMPORTRANGE(""1F5N2lheBqU_ssv2fEg7XSiyl0_Jtf24RQubw3IWp7fc"",""'LC-2 BOM'!C2:AF1000""),AB$1,FALSE)"),"#N/A")</f>
        <v>#N/A</v>
      </c>
      <c r="AL494" s="40" t="str">
        <f ca="1">IFERROR(__xludf.DUMMYFUNCTION("VLOOKUP($D470,IMPORTRANGE(""1F5N2lheBqU_ssv2fEg7XSiyl0_Jtf24RQubw3IWp7fc"",""'LC-2 BOM'!C2:AF1000""),AB$1,FALSE)"),"#N/A")</f>
        <v>#N/A</v>
      </c>
      <c r="AM494" s="40" t="str">
        <f ca="1">IFERROR(__xludf.DUMMYFUNCTION("VLOOKUP($D470,IMPORTRANGE(""1F5N2lheBqU_ssv2fEg7XSiyl0_Jtf24RQubw3IWp7fc"",""'LC-2 BOM'!C2:AF1000""),AB$1,FALSE)"),"#N/A")</f>
        <v>#N/A</v>
      </c>
      <c r="AN494" s="40" t="str">
        <f ca="1">IFERROR(__xludf.DUMMYFUNCTION("VLOOKUP($D470,IMPORTRANGE(""1F5N2lheBqU_ssv2fEg7XSiyl0_Jtf24RQubw3IWp7fc"",""'LC-2 BOM'!C2:AF1000""),AB$1,FALSE)"),"#N/A")</f>
        <v>#N/A</v>
      </c>
      <c r="AO494" s="40" t="str">
        <f ca="1">IFERROR(__xludf.DUMMYFUNCTION("VLOOKUP($D470,IMPORTRANGE(""1F5N2lheBqU_ssv2fEg7XSiyl0_Jtf24RQubw3IWp7fc"",""'LC-2 BOM'!C2:AF1000""),AB$1,FALSE)"),"#N/A")</f>
        <v>#N/A</v>
      </c>
      <c r="AP494" s="40" t="str">
        <f ca="1">IFERROR(__xludf.DUMMYFUNCTION("VLOOKUP($D470,IMPORTRANGE(""1F5N2lheBqU_ssv2fEg7XSiyl0_Jtf24RQubw3IWp7fc"",""'LC-2 BOM'!C2:AF1000""),AB$1,FALSE)"),"#N/A")</f>
        <v>#N/A</v>
      </c>
      <c r="AQ494" s="40" t="str">
        <f ca="1">IFERROR(__xludf.DUMMYFUNCTION("VLOOKUP($D470,IMPORTRANGE(""1F5N2lheBqU_ssv2fEg7XSiyl0_Jtf24RQubw3IWp7fc"",""'LC-2 BOM'!C2:AF1000""),AB$1,FALSE)"),"#N/A")</f>
        <v>#N/A</v>
      </c>
      <c r="AR494" s="40" t="str">
        <f ca="1">IFERROR(__xludf.DUMMYFUNCTION("VLOOKUP($D470,IMPORTRANGE(""1F5N2lheBqU_ssv2fEg7XSiyl0_Jtf24RQubw3IWp7fc"",""'LC-2 BOM'!C2:AF1000""),AB$1,FALSE)"),"#N/A")</f>
        <v>#N/A</v>
      </c>
      <c r="AS494" s="40" t="str">
        <f ca="1">IFERROR(__xludf.DUMMYFUNCTION("VLOOKUP($D470,IMPORTRANGE(""1F5N2lheBqU_ssv2fEg7XSiyl0_Jtf24RQubw3IWp7fc"",""'LC-2 BOM'!C2:AF1000""),AB$1,FALSE)"),"#N/A")</f>
        <v>#N/A</v>
      </c>
      <c r="AT494" s="40" t="str">
        <f ca="1">IFERROR(__xludf.DUMMYFUNCTION("VLOOKUP($D470,IMPORTRANGE(""1F5N2lheBqU_ssv2fEg7XSiyl0_Jtf24RQubw3IWp7fc"",""'LC-2 BOM'!C2:AF1000""),AB$1,FALSE)"),"#N/A")</f>
        <v>#N/A</v>
      </c>
      <c r="AU494" s="40" t="str">
        <f ca="1">IFERROR(__xludf.DUMMYFUNCTION("VLOOKUP($D470,IMPORTRANGE(""1F5N2lheBqU_ssv2fEg7XSiyl0_Jtf24RQubw3IWp7fc"",""'LC-2 BOM'!C2:AF1000""),AB$1,FALSE)"),"#N/A")</f>
        <v>#N/A</v>
      </c>
      <c r="AV494" s="40" t="str">
        <f ca="1">IFERROR(__xludf.DUMMYFUNCTION("VLOOKUP($D470,IMPORTRANGE(""1F5N2lheBqU_ssv2fEg7XSiyl0_Jtf24RQubw3IWp7fc"",""'LC-2 BOM'!C2:AF1000""),AB$1,FALSE)"),"#N/A")</f>
        <v>#N/A</v>
      </c>
      <c r="AW494" s="40" t="str">
        <f ca="1">IFERROR(__xludf.DUMMYFUNCTION("VLOOKUP($D470,IMPORTRANGE(""1F5N2lheBqU_ssv2fEg7XSiyl0_Jtf24RQubw3IWp7fc"",""'LC-2 BOM'!C2:AF1000""),AB$1,FALSE)"),"#N/A")</f>
        <v>#N/A</v>
      </c>
      <c r="AX494" s="40" t="str">
        <f ca="1">IFERROR(__xludf.DUMMYFUNCTION("VLOOKUP($D470,IMPORTRANGE(""1F5N2lheBqU_ssv2fEg7XSiyl0_Jtf24RQubw3IWp7fc"",""'LC-2 BOM'!C2:AF1000""),AB$1,FALSE)"),"#N/A")</f>
        <v>#N/A</v>
      </c>
      <c r="AY494" s="40" t="str">
        <f ca="1">IFERROR(__xludf.DUMMYFUNCTION("VLOOKUP($D470,IMPORTRANGE(""1F5N2lheBqU_ssv2fEg7XSiyl0_Jtf24RQubw3IWp7fc"",""'LC-2 BOM'!C2:AF1000""),AB$1,FALSE)"),"#N/A")</f>
        <v>#N/A</v>
      </c>
      <c r="AZ494" s="40" t="str">
        <f ca="1">IFERROR(__xludf.DUMMYFUNCTION("VLOOKUP($D470,IMPORTRANGE(""1F5N2lheBqU_ssv2fEg7XSiyl0_Jtf24RQubw3IWp7fc"",""'LC-2 BOM'!C2:AF1000""),AB$1,FALSE)"),"#N/A")</f>
        <v>#N/A</v>
      </c>
      <c r="BA494" s="40" t="str">
        <f ca="1">IFERROR(__xludf.DUMMYFUNCTION("VLOOKUP($D470,IMPORTRANGE(""1F5N2lheBqU_ssv2fEg7XSiyl0_Jtf24RQubw3IWp7fc"",""'LC-2 BOM'!C2:AF1000""),AB$1,FALSE)"),"#N/A")</f>
        <v>#N/A</v>
      </c>
    </row>
    <row r="495" spans="1:53" ht="14.25">
      <c r="A495" s="119" t="str">
        <f>CONCATENATE(VLOOKUP(E495,Systems,2,FALSE),"-",VLOOKUP(F495,Subsystems,2,FALSE),"-",VLOOKUP(G495,Components,2,FALSE),"-",VLOOKUP(R495,Metrics,2,FALSE),"-",B495)</f>
        <v>HYD-HD-TC-Ts-551</v>
      </c>
      <c r="B495" s="99">
        <v>551</v>
      </c>
      <c r="C495" s="303" t="s">
        <v>1146</v>
      </c>
      <c r="D495" s="178" t="s">
        <v>1147</v>
      </c>
      <c r="E495" s="99" t="s">
        <v>715</v>
      </c>
      <c r="F495" s="99" t="s">
        <v>898</v>
      </c>
      <c r="G495" s="99" t="s">
        <v>685</v>
      </c>
      <c r="H495" s="99" t="s">
        <v>348</v>
      </c>
      <c r="I495" s="100" t="str">
        <f>VLOOKUP(L495,InterfaceCards,2,FALSE)</f>
        <v>N2</v>
      </c>
      <c r="J495" s="39" t="str">
        <f>VLOOKUP(I495,'REF - Interface Cards'!$F$2:$G$11,2,FALSE)</f>
        <v>CB3</v>
      </c>
      <c r="K495" s="100">
        <f>VLOOKUP(L495,InterfaceCards,3,FALSE)</f>
        <v>4</v>
      </c>
      <c r="L495" s="99" t="s">
        <v>413</v>
      </c>
      <c r="M495" s="99" t="s">
        <v>387</v>
      </c>
      <c r="N495" s="96" t="s">
        <v>388</v>
      </c>
      <c r="O495" s="99" t="s">
        <v>313</v>
      </c>
      <c r="P495" s="205"/>
      <c r="Q495" s="99" t="s">
        <v>338</v>
      </c>
      <c r="R495" s="119" t="s">
        <v>352</v>
      </c>
      <c r="S495" s="119" t="s">
        <v>353</v>
      </c>
      <c r="T495" s="100"/>
      <c r="U495" s="205"/>
      <c r="V495" s="205" t="b">
        <v>0</v>
      </c>
      <c r="W495" s="115" t="str">
        <f>CONCATENATE(L495,":",N495)</f>
        <v>RTD2:EX4+,RTD4+,RTD4-,COM4</v>
      </c>
      <c r="X495" s="40" t="str">
        <f ca="1">IFERROR(__xludf.DUMMYFUNCTION("VLOOKUP($D119,IMPORTRANGE(""1F5N2lheBqU_ssv2fEg7XSiyl0_Jtf24RQubw3IWp7fc"",""'LC-2 BOM'!C2:AF1000""),X$1,FALSE)"),"05C360")</f>
        <v>05C360</v>
      </c>
      <c r="Y495" s="40" t="str">
        <f ca="1">IFERROR(__xludf.DUMMYFUNCTION("VLOOKUP($D471,IMPORTRANGE(""1zGeY54V42y3h6ga3LEauokEcjIAfHuNXKCYKLfLWtMI"",""'LC-2 BOM'!C2:AF900""),Y$1,FALSE)"),"#N/A")</f>
        <v>#N/A</v>
      </c>
      <c r="Z495" s="40" t="str">
        <f ca="1">IFERROR(__xludf.DUMMYFUNCTION("VLOOKUP($D471,IMPORTRANGE(""1zGeY54V42y3h6ga3LEauokEcjIAfHuNXKCYKLfLWtMI"",""'LC-2 BOM'!C2:AF900""),Y$1,FALSE)"),"#N/A")</f>
        <v>#N/A</v>
      </c>
      <c r="AA495" s="40" t="str">
        <f ca="1">IFERROR(__xludf.DUMMYFUNCTION("VLOOKUP($D471,IMPORTRANGE(""1zGeY54V42y3h6ga3LEauokEcjIAfHuNXKCYKLfLWtMI"",""'LC-2 BOM'!C2:AF900""),Y$1,FALSE)"),"#N/A")</f>
        <v>#N/A</v>
      </c>
      <c r="AB495" s="40" t="str">
        <f ca="1">IFERROR(__xludf.DUMMYFUNCTION("VLOOKUP($D471,IMPORTRANGE(""1F5N2lheBqU_ssv2fEg7XSiyl0_Jtf24RQubw3IWp7fc"",""'LC-2 BOM'!C2:AF1000""),AB$1,FALSE)"),"#N/A")</f>
        <v>#N/A</v>
      </c>
      <c r="AC495" s="40" t="str">
        <f ca="1">IFERROR(__xludf.DUMMYFUNCTION("VLOOKUP($D471,IMPORTRANGE(""1F5N2lheBqU_ssv2fEg7XSiyl0_Jtf24RQubw3IWp7fc"",""'LC-2 BOM'!C2:AF1000""),AB$1,FALSE)"),"#N/A")</f>
        <v>#N/A</v>
      </c>
      <c r="AD495" s="40" t="str">
        <f ca="1">IFERROR(__xludf.DUMMYFUNCTION("VLOOKUP($D471,IMPORTRANGE(""1F5N2lheBqU_ssv2fEg7XSiyl0_Jtf24RQubw3IWp7fc"",""'LC-2 BOM'!C2:AF1000""),AB$1,FALSE)"),"#N/A")</f>
        <v>#N/A</v>
      </c>
      <c r="AE495" s="40" t="str">
        <f ca="1">IFERROR(__xludf.DUMMYFUNCTION("VLOOKUP($D471,IMPORTRANGE(""1F5N2lheBqU_ssv2fEg7XSiyl0_Jtf24RQubw3IWp7fc"",""'LC-2 BOM'!C2:AF1000""),AB$1,FALSE)"),"#N/A")</f>
        <v>#N/A</v>
      </c>
      <c r="AF495" s="40" t="str">
        <f ca="1">IFERROR(__xludf.DUMMYFUNCTION("VLOOKUP($D471,IMPORTRANGE(""1F5N2lheBqU_ssv2fEg7XSiyl0_Jtf24RQubw3IWp7fc"",""'LC-2 BOM'!C2:AF1000""),AB$1,FALSE)"),"#N/A")</f>
        <v>#N/A</v>
      </c>
      <c r="AG495" s="40" t="str">
        <f ca="1">IFERROR(__xludf.DUMMYFUNCTION("VLOOKUP($D471,IMPORTRANGE(""1F5N2lheBqU_ssv2fEg7XSiyl0_Jtf24RQubw3IWp7fc"",""'LC-2 BOM'!C2:AF1000""),AB$1,FALSE)"),"#N/A")</f>
        <v>#N/A</v>
      </c>
      <c r="AH495" s="40" t="str">
        <f ca="1">IFERROR(__xludf.DUMMYFUNCTION("VLOOKUP($D471,IMPORTRANGE(""1F5N2lheBqU_ssv2fEg7XSiyl0_Jtf24RQubw3IWp7fc"",""'LC-2 BOM'!C2:AF1000""),AB$1,FALSE)"),"#N/A")</f>
        <v>#N/A</v>
      </c>
      <c r="AI495" s="40" t="str">
        <f ca="1">IFERROR(__xludf.DUMMYFUNCTION("VLOOKUP($D471,IMPORTRANGE(""1F5N2lheBqU_ssv2fEg7XSiyl0_Jtf24RQubw3IWp7fc"",""'LC-2 BOM'!C2:AF1000""),AB$1,FALSE)"),"#N/A")</f>
        <v>#N/A</v>
      </c>
      <c r="AJ495" s="40" t="str">
        <f ca="1">IFERROR(__xludf.DUMMYFUNCTION("VLOOKUP($D471,IMPORTRANGE(""1F5N2lheBqU_ssv2fEg7XSiyl0_Jtf24RQubw3IWp7fc"",""'LC-2 BOM'!C2:AF1000""),AB$1,FALSE)"),"#N/A")</f>
        <v>#N/A</v>
      </c>
      <c r="AK495" s="40" t="str">
        <f ca="1">IFERROR(__xludf.DUMMYFUNCTION("VLOOKUP($D471,IMPORTRANGE(""1F5N2lheBqU_ssv2fEg7XSiyl0_Jtf24RQubw3IWp7fc"",""'LC-2 BOM'!C2:AF1000""),AB$1,FALSE)"),"#N/A")</f>
        <v>#N/A</v>
      </c>
      <c r="AL495" s="40" t="str">
        <f ca="1">IFERROR(__xludf.DUMMYFUNCTION("VLOOKUP($D471,IMPORTRANGE(""1F5N2lheBqU_ssv2fEg7XSiyl0_Jtf24RQubw3IWp7fc"",""'LC-2 BOM'!C2:AF1000""),AB$1,FALSE)"),"#N/A")</f>
        <v>#N/A</v>
      </c>
      <c r="AM495" s="40" t="str">
        <f ca="1">IFERROR(__xludf.DUMMYFUNCTION("VLOOKUP($D471,IMPORTRANGE(""1F5N2lheBqU_ssv2fEg7XSiyl0_Jtf24RQubw3IWp7fc"",""'LC-2 BOM'!C2:AF1000""),AB$1,FALSE)"),"#N/A")</f>
        <v>#N/A</v>
      </c>
      <c r="AN495" s="40" t="str">
        <f ca="1">IFERROR(__xludf.DUMMYFUNCTION("VLOOKUP($D471,IMPORTRANGE(""1F5N2lheBqU_ssv2fEg7XSiyl0_Jtf24RQubw3IWp7fc"",""'LC-2 BOM'!C2:AF1000""),AB$1,FALSE)"),"#N/A")</f>
        <v>#N/A</v>
      </c>
      <c r="AO495" s="40" t="str">
        <f ca="1">IFERROR(__xludf.DUMMYFUNCTION("VLOOKUP($D471,IMPORTRANGE(""1F5N2lheBqU_ssv2fEg7XSiyl0_Jtf24RQubw3IWp7fc"",""'LC-2 BOM'!C2:AF1000""),AB$1,FALSE)"),"#N/A")</f>
        <v>#N/A</v>
      </c>
      <c r="AP495" s="40" t="str">
        <f ca="1">IFERROR(__xludf.DUMMYFUNCTION("VLOOKUP($D471,IMPORTRANGE(""1F5N2lheBqU_ssv2fEg7XSiyl0_Jtf24RQubw3IWp7fc"",""'LC-2 BOM'!C2:AF1000""),AB$1,FALSE)"),"#N/A")</f>
        <v>#N/A</v>
      </c>
      <c r="AQ495" s="40" t="str">
        <f ca="1">IFERROR(__xludf.DUMMYFUNCTION("VLOOKUP($D471,IMPORTRANGE(""1F5N2lheBqU_ssv2fEg7XSiyl0_Jtf24RQubw3IWp7fc"",""'LC-2 BOM'!C2:AF1000""),AB$1,FALSE)"),"#N/A")</f>
        <v>#N/A</v>
      </c>
      <c r="AR495" s="40" t="str">
        <f ca="1">IFERROR(__xludf.DUMMYFUNCTION("VLOOKUP($D471,IMPORTRANGE(""1F5N2lheBqU_ssv2fEg7XSiyl0_Jtf24RQubw3IWp7fc"",""'LC-2 BOM'!C2:AF1000""),AB$1,FALSE)"),"#N/A")</f>
        <v>#N/A</v>
      </c>
      <c r="AS495" s="40" t="str">
        <f ca="1">IFERROR(__xludf.DUMMYFUNCTION("VLOOKUP($D471,IMPORTRANGE(""1F5N2lheBqU_ssv2fEg7XSiyl0_Jtf24RQubw3IWp7fc"",""'LC-2 BOM'!C2:AF1000""),AB$1,FALSE)"),"#N/A")</f>
        <v>#N/A</v>
      </c>
      <c r="AT495" s="40" t="str">
        <f ca="1">IFERROR(__xludf.DUMMYFUNCTION("VLOOKUP($D471,IMPORTRANGE(""1F5N2lheBqU_ssv2fEg7XSiyl0_Jtf24RQubw3IWp7fc"",""'LC-2 BOM'!C2:AF1000""),AB$1,FALSE)"),"#N/A")</f>
        <v>#N/A</v>
      </c>
      <c r="AU495" s="40" t="str">
        <f ca="1">IFERROR(__xludf.DUMMYFUNCTION("VLOOKUP($D471,IMPORTRANGE(""1F5N2lheBqU_ssv2fEg7XSiyl0_Jtf24RQubw3IWp7fc"",""'LC-2 BOM'!C2:AF1000""),AB$1,FALSE)"),"#N/A")</f>
        <v>#N/A</v>
      </c>
      <c r="AV495" s="40" t="str">
        <f ca="1">IFERROR(__xludf.DUMMYFUNCTION("VLOOKUP($D471,IMPORTRANGE(""1F5N2lheBqU_ssv2fEg7XSiyl0_Jtf24RQubw3IWp7fc"",""'LC-2 BOM'!C2:AF1000""),AB$1,FALSE)"),"#N/A")</f>
        <v>#N/A</v>
      </c>
      <c r="AW495" s="40" t="str">
        <f ca="1">IFERROR(__xludf.DUMMYFUNCTION("VLOOKUP($D471,IMPORTRANGE(""1F5N2lheBqU_ssv2fEg7XSiyl0_Jtf24RQubw3IWp7fc"",""'LC-2 BOM'!C2:AF1000""),AB$1,FALSE)"),"#N/A")</f>
        <v>#N/A</v>
      </c>
      <c r="AX495" s="40" t="str">
        <f ca="1">IFERROR(__xludf.DUMMYFUNCTION("VLOOKUP($D471,IMPORTRANGE(""1F5N2lheBqU_ssv2fEg7XSiyl0_Jtf24RQubw3IWp7fc"",""'LC-2 BOM'!C2:AF1000""),AB$1,FALSE)"),"#N/A")</f>
        <v>#N/A</v>
      </c>
      <c r="AY495" s="40" t="str">
        <f ca="1">IFERROR(__xludf.DUMMYFUNCTION("VLOOKUP($D471,IMPORTRANGE(""1F5N2lheBqU_ssv2fEg7XSiyl0_Jtf24RQubw3IWp7fc"",""'LC-2 BOM'!C2:AF1000""),AB$1,FALSE)"),"#N/A")</f>
        <v>#N/A</v>
      </c>
      <c r="AZ495" s="40" t="str">
        <f ca="1">IFERROR(__xludf.DUMMYFUNCTION("VLOOKUP($D471,IMPORTRANGE(""1F5N2lheBqU_ssv2fEg7XSiyl0_Jtf24RQubw3IWp7fc"",""'LC-2 BOM'!C2:AF1000""),AB$1,FALSE)"),"#N/A")</f>
        <v>#N/A</v>
      </c>
      <c r="BA495" s="40" t="str">
        <f ca="1">IFERROR(__xludf.DUMMYFUNCTION("VLOOKUP($D471,IMPORTRANGE(""1F5N2lheBqU_ssv2fEg7XSiyl0_Jtf24RQubw3IWp7fc"",""'LC-2 BOM'!C2:AF1000""),AB$1,FALSE)"),"#N/A")</f>
        <v>#N/A</v>
      </c>
    </row>
    <row r="496" spans="1:53" ht="14.25">
      <c r="A496" s="110" t="str">
        <f>CONCATENATE(VLOOKUP(E496,Systems,2,FALSE),"-",VLOOKUP(F496,Subsystems,2,FALSE),"-",VLOOKUP(G496,Components,2,FALSE),"-",VLOOKUP(R496,Metrics,2,FALSE),"-",B496)</f>
        <v>MEC-LFT-INC-INCL-682</v>
      </c>
      <c r="B496" s="99">
        <v>682</v>
      </c>
      <c r="C496" s="305" t="s">
        <v>1148</v>
      </c>
      <c r="D496" s="243" t="s">
        <v>1149</v>
      </c>
      <c r="E496" s="99" t="s">
        <v>1047</v>
      </c>
      <c r="F496" s="99" t="s">
        <v>716</v>
      </c>
      <c r="G496" s="99" t="s">
        <v>717</v>
      </c>
      <c r="H496" s="99" t="s">
        <v>147</v>
      </c>
      <c r="I496" s="100" t="str">
        <f>VLOOKUP(L496,InterfaceCards,2,FALSE)</f>
        <v>C1</v>
      </c>
      <c r="J496" s="39" t="str">
        <f>VLOOKUP(I496,'REF - Interface Cards'!$F$2:$G$11,2,FALSE)</f>
        <v>CB1</v>
      </c>
      <c r="K496" s="99">
        <v>8</v>
      </c>
      <c r="L496" s="99" t="s">
        <v>1150</v>
      </c>
      <c r="M496" s="110">
        <v>1</v>
      </c>
      <c r="N496" s="200" t="s">
        <v>91</v>
      </c>
      <c r="O496" s="205"/>
      <c r="P496" s="99" t="s">
        <v>248</v>
      </c>
      <c r="Q496" s="99" t="s">
        <v>249</v>
      </c>
      <c r="R496" s="119" t="s">
        <v>718</v>
      </c>
      <c r="S496" s="119" t="s">
        <v>719</v>
      </c>
      <c r="T496" s="100"/>
      <c r="U496" s="205"/>
      <c r="V496" s="205" t="b">
        <v>0</v>
      </c>
      <c r="W496" s="115" t="str">
        <f>CONCATENATE(L496,":",N496)</f>
        <v>AI17:00</v>
      </c>
      <c r="X496" s="40" t="str">
        <f ca="1">IFERROR(__xludf.DUMMYFUNCTION("VLOOKUP($D119,IMPORTRANGE(""1F5N2lheBqU_ssv2fEg7XSiyl0_Jtf24RQubw3IWp7fc"",""'LC-2 BOM'!C2:AF1000""),X$1,FALSE)"),"05C360")</f>
        <v>05C360</v>
      </c>
      <c r="Y496" s="183" t="str">
        <f ca="1">IFERROR(__xludf.DUMMYFUNCTION("VLOOKUP($D172,IMPORTRANGE(""1zGeY54V42y3h6ga3LEauokEcjIAfHuNXKCYKLfLWtMI"",""'LC-2 BOM'!C2:AF900""),Y$1,FALSE)"),"#N/A")</f>
        <v>#N/A</v>
      </c>
      <c r="Z496" s="183" t="str">
        <f ca="1">IFERROR(__xludf.DUMMYFUNCTION("VLOOKUP($D172,IMPORTRANGE(""1zGeY54V42y3h6ga3LEauokEcjIAfHuNXKCYKLfLWtMI"",""'LC-2 BOM'!C2:AF900""),Y$1,FALSE)"),"#N/A")</f>
        <v>#N/A</v>
      </c>
      <c r="AA496" s="183" t="str">
        <f ca="1">IFERROR(__xludf.DUMMYFUNCTION("VLOOKUP($D172,IMPORTRANGE(""1zGeY54V42y3h6ga3LEauokEcjIAfHuNXKCYKLfLWtMI"",""'LC-2 BOM'!C2:AF900""),Y$1,FALSE)"),"#N/A")</f>
        <v>#N/A</v>
      </c>
      <c r="AB496" s="40" t="str">
        <f ca="1">IFERROR(__xludf.DUMMYFUNCTION("VLOOKUP($D172,IMPORTRANGE(""1F5N2lheBqU_ssv2fEg7XSiyl0_Jtf24RQubw3IWp7fc"",""'LC-2 BOM'!C2:AF1000""),AB$1,FALSE)"),"#N/A")</f>
        <v>#N/A</v>
      </c>
      <c r="AC496" s="40" t="str">
        <f ca="1">IFERROR(__xludf.DUMMYFUNCTION("VLOOKUP($D172,IMPORTRANGE(""1F5N2lheBqU_ssv2fEg7XSiyl0_Jtf24RQubw3IWp7fc"",""'LC-2 BOM'!C2:AF1000""),AB$1,FALSE)"),"#N/A")</f>
        <v>#N/A</v>
      </c>
      <c r="AD496" s="40" t="str">
        <f ca="1">IFERROR(__xludf.DUMMYFUNCTION("VLOOKUP($D172,IMPORTRANGE(""1F5N2lheBqU_ssv2fEg7XSiyl0_Jtf24RQubw3IWp7fc"",""'LC-2 BOM'!C2:AF1000""),AB$1,FALSE)"),"#N/A")</f>
        <v>#N/A</v>
      </c>
      <c r="AE496" s="40" t="str">
        <f ca="1">IFERROR(__xludf.DUMMYFUNCTION("VLOOKUP($D172,IMPORTRANGE(""1F5N2lheBqU_ssv2fEg7XSiyl0_Jtf24RQubw3IWp7fc"",""'LC-2 BOM'!C2:AF1000""),AB$1,FALSE)"),"#N/A")</f>
        <v>#N/A</v>
      </c>
      <c r="AF496" s="40" t="str">
        <f ca="1">IFERROR(__xludf.DUMMYFUNCTION("VLOOKUP($D172,IMPORTRANGE(""1F5N2lheBqU_ssv2fEg7XSiyl0_Jtf24RQubw3IWp7fc"",""'LC-2 BOM'!C2:AF1000""),AB$1,FALSE)"),"#N/A")</f>
        <v>#N/A</v>
      </c>
      <c r="AG496" s="40" t="str">
        <f ca="1">IFERROR(__xludf.DUMMYFUNCTION("VLOOKUP($D172,IMPORTRANGE(""1F5N2lheBqU_ssv2fEg7XSiyl0_Jtf24RQubw3IWp7fc"",""'LC-2 BOM'!C2:AF1000""),AB$1,FALSE)"),"#N/A")</f>
        <v>#N/A</v>
      </c>
      <c r="AH496" s="40" t="str">
        <f ca="1">IFERROR(__xludf.DUMMYFUNCTION("VLOOKUP($D172,IMPORTRANGE(""1F5N2lheBqU_ssv2fEg7XSiyl0_Jtf24RQubw3IWp7fc"",""'LC-2 BOM'!C2:AF1000""),AB$1,FALSE)"),"#N/A")</f>
        <v>#N/A</v>
      </c>
      <c r="AI496" s="40" t="str">
        <f ca="1">IFERROR(__xludf.DUMMYFUNCTION("VLOOKUP($D172,IMPORTRANGE(""1F5N2lheBqU_ssv2fEg7XSiyl0_Jtf24RQubw3IWp7fc"",""'LC-2 BOM'!C2:AF1000""),AB$1,FALSE)"),"#N/A")</f>
        <v>#N/A</v>
      </c>
      <c r="AJ496" s="40" t="str">
        <f ca="1">IFERROR(__xludf.DUMMYFUNCTION("VLOOKUP($D172,IMPORTRANGE(""1F5N2lheBqU_ssv2fEg7XSiyl0_Jtf24RQubw3IWp7fc"",""'LC-2 BOM'!C2:AF1000""),AB$1,FALSE)"),"#N/A")</f>
        <v>#N/A</v>
      </c>
      <c r="AK496" s="40" t="str">
        <f ca="1">IFERROR(__xludf.DUMMYFUNCTION("VLOOKUP($D172,IMPORTRANGE(""1F5N2lheBqU_ssv2fEg7XSiyl0_Jtf24RQubw3IWp7fc"",""'LC-2 BOM'!C2:AF1000""),AB$1,FALSE)"),"#N/A")</f>
        <v>#N/A</v>
      </c>
      <c r="AL496" s="40" t="str">
        <f ca="1">IFERROR(__xludf.DUMMYFUNCTION("VLOOKUP($D172,IMPORTRANGE(""1F5N2lheBqU_ssv2fEg7XSiyl0_Jtf24RQubw3IWp7fc"",""'LC-2 BOM'!C2:AF1000""),AB$1,FALSE)"),"#N/A")</f>
        <v>#N/A</v>
      </c>
      <c r="AM496" s="40" t="str">
        <f ca="1">IFERROR(__xludf.DUMMYFUNCTION("VLOOKUP($D172,IMPORTRANGE(""1F5N2lheBqU_ssv2fEg7XSiyl0_Jtf24RQubw3IWp7fc"",""'LC-2 BOM'!C2:AF1000""),AB$1,FALSE)"),"#N/A")</f>
        <v>#N/A</v>
      </c>
      <c r="AN496" s="40" t="str">
        <f ca="1">IFERROR(__xludf.DUMMYFUNCTION("VLOOKUP($D172,IMPORTRANGE(""1F5N2lheBqU_ssv2fEg7XSiyl0_Jtf24RQubw3IWp7fc"",""'LC-2 BOM'!C2:AF1000""),AB$1,FALSE)"),"#N/A")</f>
        <v>#N/A</v>
      </c>
      <c r="AO496" s="40" t="str">
        <f ca="1">IFERROR(__xludf.DUMMYFUNCTION("VLOOKUP($D172,IMPORTRANGE(""1F5N2lheBqU_ssv2fEg7XSiyl0_Jtf24RQubw3IWp7fc"",""'LC-2 BOM'!C2:AF1000""),AB$1,FALSE)"),"#N/A")</f>
        <v>#N/A</v>
      </c>
      <c r="AP496" s="40" t="str">
        <f ca="1">IFERROR(__xludf.DUMMYFUNCTION("VLOOKUP($D172,IMPORTRANGE(""1F5N2lheBqU_ssv2fEg7XSiyl0_Jtf24RQubw3IWp7fc"",""'LC-2 BOM'!C2:AF1000""),AB$1,FALSE)"),"#N/A")</f>
        <v>#N/A</v>
      </c>
      <c r="AQ496" s="40" t="str">
        <f ca="1">IFERROR(__xludf.DUMMYFUNCTION("VLOOKUP($D172,IMPORTRANGE(""1F5N2lheBqU_ssv2fEg7XSiyl0_Jtf24RQubw3IWp7fc"",""'LC-2 BOM'!C2:AF1000""),AB$1,FALSE)"),"#N/A")</f>
        <v>#N/A</v>
      </c>
      <c r="AR496" s="40" t="str">
        <f ca="1">IFERROR(__xludf.DUMMYFUNCTION("VLOOKUP($D172,IMPORTRANGE(""1F5N2lheBqU_ssv2fEg7XSiyl0_Jtf24RQubw3IWp7fc"",""'LC-2 BOM'!C2:AF1000""),AB$1,FALSE)"),"#N/A")</f>
        <v>#N/A</v>
      </c>
      <c r="AS496" s="40" t="str">
        <f ca="1">IFERROR(__xludf.DUMMYFUNCTION("VLOOKUP($D172,IMPORTRANGE(""1F5N2lheBqU_ssv2fEg7XSiyl0_Jtf24RQubw3IWp7fc"",""'LC-2 BOM'!C2:AF1000""),AB$1,FALSE)"),"#N/A")</f>
        <v>#N/A</v>
      </c>
      <c r="AT496" s="40" t="str">
        <f ca="1">IFERROR(__xludf.DUMMYFUNCTION("VLOOKUP($D172,IMPORTRANGE(""1F5N2lheBqU_ssv2fEg7XSiyl0_Jtf24RQubw3IWp7fc"",""'LC-2 BOM'!C2:AF1000""),AB$1,FALSE)"),"#N/A")</f>
        <v>#N/A</v>
      </c>
      <c r="AU496" s="40" t="str">
        <f ca="1">IFERROR(__xludf.DUMMYFUNCTION("VLOOKUP($D172,IMPORTRANGE(""1F5N2lheBqU_ssv2fEg7XSiyl0_Jtf24RQubw3IWp7fc"",""'LC-2 BOM'!C2:AF1000""),AB$1,FALSE)"),"#N/A")</f>
        <v>#N/A</v>
      </c>
      <c r="AV496" s="40" t="str">
        <f ca="1">IFERROR(__xludf.DUMMYFUNCTION("VLOOKUP($D172,IMPORTRANGE(""1F5N2lheBqU_ssv2fEg7XSiyl0_Jtf24RQubw3IWp7fc"",""'LC-2 BOM'!C2:AF1000""),AB$1,FALSE)"),"#N/A")</f>
        <v>#N/A</v>
      </c>
      <c r="AW496" s="40" t="str">
        <f ca="1">IFERROR(__xludf.DUMMYFUNCTION("VLOOKUP($D172,IMPORTRANGE(""1F5N2lheBqU_ssv2fEg7XSiyl0_Jtf24RQubw3IWp7fc"",""'LC-2 BOM'!C2:AF1000""),AB$1,FALSE)"),"#N/A")</f>
        <v>#N/A</v>
      </c>
      <c r="AX496" s="40" t="str">
        <f ca="1">IFERROR(__xludf.DUMMYFUNCTION("VLOOKUP($D172,IMPORTRANGE(""1F5N2lheBqU_ssv2fEg7XSiyl0_Jtf24RQubw3IWp7fc"",""'LC-2 BOM'!C2:AF1000""),AB$1,FALSE)"),"#N/A")</f>
        <v>#N/A</v>
      </c>
      <c r="AY496" s="40" t="str">
        <f ca="1">IFERROR(__xludf.DUMMYFUNCTION("VLOOKUP($D172,IMPORTRANGE(""1F5N2lheBqU_ssv2fEg7XSiyl0_Jtf24RQubw3IWp7fc"",""'LC-2 BOM'!C2:AF1000""),AB$1,FALSE)"),"#N/A")</f>
        <v>#N/A</v>
      </c>
      <c r="AZ496" s="40" t="str">
        <f ca="1">IFERROR(__xludf.DUMMYFUNCTION("VLOOKUP($D172,IMPORTRANGE(""1F5N2lheBqU_ssv2fEg7XSiyl0_Jtf24RQubw3IWp7fc"",""'LC-2 BOM'!C2:AF1000""),AB$1,FALSE)"),"#N/A")</f>
        <v>#N/A</v>
      </c>
      <c r="BA496" s="40" t="str">
        <f ca="1">IFERROR(__xludf.DUMMYFUNCTION("VLOOKUP($D172,IMPORTRANGE(""1F5N2lheBqU_ssv2fEg7XSiyl0_Jtf24RQubw3IWp7fc"",""'LC-2 BOM'!C2:AF1000""),AB$1,FALSE)"),"#N/A")</f>
        <v>#N/A</v>
      </c>
    </row>
    <row r="497" spans="1:53" ht="14.25">
      <c r="A497" s="110" t="str">
        <f>CONCATENATE(VLOOKUP(E497,Systems,2,FALSE),"-",VLOOKUP(F497,Subsystems,2,FALSE),"-",VLOOKUP(G497,Components,2,FALSE),"-",VLOOKUP(R497,Metrics,2,FALSE),"-",B497)</f>
        <v>MEC-LFT-INC-INCL-683</v>
      </c>
      <c r="B497" s="99">
        <v>683</v>
      </c>
      <c r="C497" s="97" t="s">
        <v>1151</v>
      </c>
      <c r="D497" s="249" t="s">
        <v>1152</v>
      </c>
      <c r="E497" s="99" t="s">
        <v>1047</v>
      </c>
      <c r="F497" s="99" t="s">
        <v>716</v>
      </c>
      <c r="G497" s="99" t="s">
        <v>717</v>
      </c>
      <c r="H497" s="99" t="s">
        <v>147</v>
      </c>
      <c r="I497" s="100" t="str">
        <f>VLOOKUP(L497,InterfaceCards,2,FALSE)</f>
        <v>C1</v>
      </c>
      <c r="J497" s="39" t="str">
        <f>VLOOKUP(I497,'REF - Interface Cards'!$F$2:$G$11,2,FALSE)</f>
        <v>CB1</v>
      </c>
      <c r="K497" s="99">
        <v>8</v>
      </c>
      <c r="L497" s="99" t="s">
        <v>1150</v>
      </c>
      <c r="M497" s="110">
        <v>2</v>
      </c>
      <c r="N497" s="200" t="s">
        <v>104</v>
      </c>
      <c r="O497" s="205"/>
      <c r="P497" s="99" t="s">
        <v>248</v>
      </c>
      <c r="Q497" s="99" t="s">
        <v>249</v>
      </c>
      <c r="R497" s="119" t="s">
        <v>718</v>
      </c>
      <c r="S497" s="119" t="s">
        <v>719</v>
      </c>
      <c r="T497" s="100"/>
      <c r="U497" s="205"/>
      <c r="V497" s="205" t="b">
        <v>0</v>
      </c>
      <c r="W497" s="115" t="str">
        <f>CONCATENATE(L497,":",N497)</f>
        <v>AI17:01</v>
      </c>
      <c r="X497" s="40" t="str">
        <f ca="1">IFERROR(__xludf.DUMMYFUNCTION("VLOOKUP($D119,IMPORTRANGE(""1F5N2lheBqU_ssv2fEg7XSiyl0_Jtf24RQubw3IWp7fc"",""'LC-2 BOM'!C2:AF1000""),X$1,FALSE)"),"05C360")</f>
        <v>05C360</v>
      </c>
      <c r="Y497" s="183" t="str">
        <f ca="1">IFERROR(__xludf.DUMMYFUNCTION("VLOOKUP($D173,IMPORTRANGE(""1zGeY54V42y3h6ga3LEauokEcjIAfHuNXKCYKLfLWtMI"",""'LC-2 BOM'!C2:AF900""),Y$1,FALSE)"),"#N/A")</f>
        <v>#N/A</v>
      </c>
      <c r="Z497" s="183" t="str">
        <f ca="1">IFERROR(__xludf.DUMMYFUNCTION("VLOOKUP($D173,IMPORTRANGE(""1zGeY54V42y3h6ga3LEauokEcjIAfHuNXKCYKLfLWtMI"",""'LC-2 BOM'!C2:AF900""),Y$1,FALSE)"),"#N/A")</f>
        <v>#N/A</v>
      </c>
      <c r="AA497" s="183" t="str">
        <f ca="1">IFERROR(__xludf.DUMMYFUNCTION("VLOOKUP($D173,IMPORTRANGE(""1zGeY54V42y3h6ga3LEauokEcjIAfHuNXKCYKLfLWtMI"",""'LC-2 BOM'!C2:AF900""),Y$1,FALSE)"),"#N/A")</f>
        <v>#N/A</v>
      </c>
      <c r="AB497" s="40" t="str">
        <f ca="1">IFERROR(__xludf.DUMMYFUNCTION("VLOOKUP($D173,IMPORTRANGE(""1F5N2lheBqU_ssv2fEg7XSiyl0_Jtf24RQubw3IWp7fc"",""'LC-2 BOM'!C2:AF1000""),AB$1,FALSE)"),"#N/A")</f>
        <v>#N/A</v>
      </c>
      <c r="AC497" s="40" t="str">
        <f ca="1">IFERROR(__xludf.DUMMYFUNCTION("VLOOKUP($D173,IMPORTRANGE(""1F5N2lheBqU_ssv2fEg7XSiyl0_Jtf24RQubw3IWp7fc"",""'LC-2 BOM'!C2:AF1000""),AB$1,FALSE)"),"#N/A")</f>
        <v>#N/A</v>
      </c>
      <c r="AD497" s="40" t="str">
        <f ca="1">IFERROR(__xludf.DUMMYFUNCTION("VLOOKUP($D173,IMPORTRANGE(""1F5N2lheBqU_ssv2fEg7XSiyl0_Jtf24RQubw3IWp7fc"",""'LC-2 BOM'!C2:AF1000""),AB$1,FALSE)"),"#N/A")</f>
        <v>#N/A</v>
      </c>
      <c r="AE497" s="40" t="str">
        <f ca="1">IFERROR(__xludf.DUMMYFUNCTION("VLOOKUP($D173,IMPORTRANGE(""1F5N2lheBqU_ssv2fEg7XSiyl0_Jtf24RQubw3IWp7fc"",""'LC-2 BOM'!C2:AF1000""),AB$1,FALSE)"),"#N/A")</f>
        <v>#N/A</v>
      </c>
      <c r="AF497" s="40" t="str">
        <f ca="1">IFERROR(__xludf.DUMMYFUNCTION("VLOOKUP($D173,IMPORTRANGE(""1F5N2lheBqU_ssv2fEg7XSiyl0_Jtf24RQubw3IWp7fc"",""'LC-2 BOM'!C2:AF1000""),AB$1,FALSE)"),"#N/A")</f>
        <v>#N/A</v>
      </c>
      <c r="AG497" s="40" t="str">
        <f ca="1">IFERROR(__xludf.DUMMYFUNCTION("VLOOKUP($D173,IMPORTRANGE(""1F5N2lheBqU_ssv2fEg7XSiyl0_Jtf24RQubw3IWp7fc"",""'LC-2 BOM'!C2:AF1000""),AB$1,FALSE)"),"#N/A")</f>
        <v>#N/A</v>
      </c>
      <c r="AH497" s="40" t="str">
        <f ca="1">IFERROR(__xludf.DUMMYFUNCTION("VLOOKUP($D173,IMPORTRANGE(""1F5N2lheBqU_ssv2fEg7XSiyl0_Jtf24RQubw3IWp7fc"",""'LC-2 BOM'!C2:AF1000""),AB$1,FALSE)"),"#N/A")</f>
        <v>#N/A</v>
      </c>
      <c r="AI497" s="40" t="str">
        <f ca="1">IFERROR(__xludf.DUMMYFUNCTION("VLOOKUP($D173,IMPORTRANGE(""1F5N2lheBqU_ssv2fEg7XSiyl0_Jtf24RQubw3IWp7fc"",""'LC-2 BOM'!C2:AF1000""),AB$1,FALSE)"),"#N/A")</f>
        <v>#N/A</v>
      </c>
      <c r="AJ497" s="40" t="str">
        <f ca="1">IFERROR(__xludf.DUMMYFUNCTION("VLOOKUP($D173,IMPORTRANGE(""1F5N2lheBqU_ssv2fEg7XSiyl0_Jtf24RQubw3IWp7fc"",""'LC-2 BOM'!C2:AF1000""),AB$1,FALSE)"),"#N/A")</f>
        <v>#N/A</v>
      </c>
      <c r="AK497" s="40" t="str">
        <f ca="1">IFERROR(__xludf.DUMMYFUNCTION("VLOOKUP($D173,IMPORTRANGE(""1F5N2lheBqU_ssv2fEg7XSiyl0_Jtf24RQubw3IWp7fc"",""'LC-2 BOM'!C2:AF1000""),AB$1,FALSE)"),"#N/A")</f>
        <v>#N/A</v>
      </c>
      <c r="AL497" s="40" t="str">
        <f ca="1">IFERROR(__xludf.DUMMYFUNCTION("VLOOKUP($D173,IMPORTRANGE(""1F5N2lheBqU_ssv2fEg7XSiyl0_Jtf24RQubw3IWp7fc"",""'LC-2 BOM'!C2:AF1000""),AB$1,FALSE)"),"#N/A")</f>
        <v>#N/A</v>
      </c>
      <c r="AM497" s="40" t="str">
        <f ca="1">IFERROR(__xludf.DUMMYFUNCTION("VLOOKUP($D173,IMPORTRANGE(""1F5N2lheBqU_ssv2fEg7XSiyl0_Jtf24RQubw3IWp7fc"",""'LC-2 BOM'!C2:AF1000""),AB$1,FALSE)"),"#N/A")</f>
        <v>#N/A</v>
      </c>
      <c r="AN497" s="40" t="str">
        <f ca="1">IFERROR(__xludf.DUMMYFUNCTION("VLOOKUP($D173,IMPORTRANGE(""1F5N2lheBqU_ssv2fEg7XSiyl0_Jtf24RQubw3IWp7fc"",""'LC-2 BOM'!C2:AF1000""),AB$1,FALSE)"),"#N/A")</f>
        <v>#N/A</v>
      </c>
      <c r="AO497" s="40" t="str">
        <f ca="1">IFERROR(__xludf.DUMMYFUNCTION("VLOOKUP($D173,IMPORTRANGE(""1F5N2lheBqU_ssv2fEg7XSiyl0_Jtf24RQubw3IWp7fc"",""'LC-2 BOM'!C2:AF1000""),AB$1,FALSE)"),"#N/A")</f>
        <v>#N/A</v>
      </c>
      <c r="AP497" s="40" t="str">
        <f ca="1">IFERROR(__xludf.DUMMYFUNCTION("VLOOKUP($D173,IMPORTRANGE(""1F5N2lheBqU_ssv2fEg7XSiyl0_Jtf24RQubw3IWp7fc"",""'LC-2 BOM'!C2:AF1000""),AB$1,FALSE)"),"#N/A")</f>
        <v>#N/A</v>
      </c>
      <c r="AQ497" s="40" t="str">
        <f ca="1">IFERROR(__xludf.DUMMYFUNCTION("VLOOKUP($D173,IMPORTRANGE(""1F5N2lheBqU_ssv2fEg7XSiyl0_Jtf24RQubw3IWp7fc"",""'LC-2 BOM'!C2:AF1000""),AB$1,FALSE)"),"#N/A")</f>
        <v>#N/A</v>
      </c>
      <c r="AR497" s="40" t="str">
        <f ca="1">IFERROR(__xludf.DUMMYFUNCTION("VLOOKUP($D173,IMPORTRANGE(""1F5N2lheBqU_ssv2fEg7XSiyl0_Jtf24RQubw3IWp7fc"",""'LC-2 BOM'!C2:AF1000""),AB$1,FALSE)"),"#N/A")</f>
        <v>#N/A</v>
      </c>
      <c r="AS497" s="40" t="str">
        <f ca="1">IFERROR(__xludf.DUMMYFUNCTION("VLOOKUP($D173,IMPORTRANGE(""1F5N2lheBqU_ssv2fEg7XSiyl0_Jtf24RQubw3IWp7fc"",""'LC-2 BOM'!C2:AF1000""),AB$1,FALSE)"),"#N/A")</f>
        <v>#N/A</v>
      </c>
      <c r="AT497" s="40" t="str">
        <f ca="1">IFERROR(__xludf.DUMMYFUNCTION("VLOOKUP($D173,IMPORTRANGE(""1F5N2lheBqU_ssv2fEg7XSiyl0_Jtf24RQubw3IWp7fc"",""'LC-2 BOM'!C2:AF1000""),AB$1,FALSE)"),"#N/A")</f>
        <v>#N/A</v>
      </c>
      <c r="AU497" s="40" t="str">
        <f ca="1">IFERROR(__xludf.DUMMYFUNCTION("VLOOKUP($D173,IMPORTRANGE(""1F5N2lheBqU_ssv2fEg7XSiyl0_Jtf24RQubw3IWp7fc"",""'LC-2 BOM'!C2:AF1000""),AB$1,FALSE)"),"#N/A")</f>
        <v>#N/A</v>
      </c>
      <c r="AV497" s="40" t="str">
        <f ca="1">IFERROR(__xludf.DUMMYFUNCTION("VLOOKUP($D173,IMPORTRANGE(""1F5N2lheBqU_ssv2fEg7XSiyl0_Jtf24RQubw3IWp7fc"",""'LC-2 BOM'!C2:AF1000""),AB$1,FALSE)"),"#N/A")</f>
        <v>#N/A</v>
      </c>
      <c r="AW497" s="40" t="str">
        <f ca="1">IFERROR(__xludf.DUMMYFUNCTION("VLOOKUP($D173,IMPORTRANGE(""1F5N2lheBqU_ssv2fEg7XSiyl0_Jtf24RQubw3IWp7fc"",""'LC-2 BOM'!C2:AF1000""),AB$1,FALSE)"),"#N/A")</f>
        <v>#N/A</v>
      </c>
      <c r="AX497" s="40" t="str">
        <f ca="1">IFERROR(__xludf.DUMMYFUNCTION("VLOOKUP($D173,IMPORTRANGE(""1F5N2lheBqU_ssv2fEg7XSiyl0_Jtf24RQubw3IWp7fc"",""'LC-2 BOM'!C2:AF1000""),AB$1,FALSE)"),"#N/A")</f>
        <v>#N/A</v>
      </c>
      <c r="AY497" s="40" t="str">
        <f ca="1">IFERROR(__xludf.DUMMYFUNCTION("VLOOKUP($D173,IMPORTRANGE(""1F5N2lheBqU_ssv2fEg7XSiyl0_Jtf24RQubw3IWp7fc"",""'LC-2 BOM'!C2:AF1000""),AB$1,FALSE)"),"#N/A")</f>
        <v>#N/A</v>
      </c>
      <c r="AZ497" s="40" t="str">
        <f ca="1">IFERROR(__xludf.DUMMYFUNCTION("VLOOKUP($D173,IMPORTRANGE(""1F5N2lheBqU_ssv2fEg7XSiyl0_Jtf24RQubw3IWp7fc"",""'LC-2 BOM'!C2:AF1000""),AB$1,FALSE)"),"#N/A")</f>
        <v>#N/A</v>
      </c>
      <c r="BA497" s="40" t="str">
        <f ca="1">IFERROR(__xludf.DUMMYFUNCTION("VLOOKUP($D173,IMPORTRANGE(""1F5N2lheBqU_ssv2fEg7XSiyl0_Jtf24RQubw3IWp7fc"",""'LC-2 BOM'!C2:AF1000""),AB$1,FALSE)"),"#N/A")</f>
        <v>#N/A</v>
      </c>
    </row>
    <row r="498" spans="1:53" ht="14.25">
      <c r="A498" s="110" t="str">
        <f>CONCATENATE(VLOOKUP(E498,Systems,2,FALSE),"-",VLOOKUP(F498,Subsystems,2,FALSE),"-",VLOOKUP(G498,Components,2,FALSE),"-",VLOOKUP(R498,Metrics,2,FALSE),"-",B498)</f>
        <v>MEC-LFT-INC-INCL-684</v>
      </c>
      <c r="B498" s="99">
        <v>684</v>
      </c>
      <c r="C498" s="304" t="s">
        <v>1153</v>
      </c>
      <c r="D498" s="250" t="s">
        <v>1154</v>
      </c>
      <c r="E498" s="99" t="s">
        <v>1047</v>
      </c>
      <c r="F498" s="99" t="s">
        <v>716</v>
      </c>
      <c r="G498" s="99" t="s">
        <v>717</v>
      </c>
      <c r="H498" s="99" t="s">
        <v>147</v>
      </c>
      <c r="I498" s="100" t="str">
        <f>VLOOKUP(L498,InterfaceCards,2,FALSE)</f>
        <v>C1</v>
      </c>
      <c r="J498" s="39" t="str">
        <f>VLOOKUP(I498,'REF - Interface Cards'!$F$2:$G$11,2,FALSE)</f>
        <v>CB1</v>
      </c>
      <c r="K498" s="99">
        <v>8</v>
      </c>
      <c r="L498" s="99" t="s">
        <v>1150</v>
      </c>
      <c r="M498" s="99">
        <v>3</v>
      </c>
      <c r="N498" s="200" t="s">
        <v>108</v>
      </c>
      <c r="O498" s="205"/>
      <c r="P498" s="99" t="s">
        <v>248</v>
      </c>
      <c r="Q498" s="99" t="s">
        <v>249</v>
      </c>
      <c r="R498" s="119" t="s">
        <v>718</v>
      </c>
      <c r="S498" s="119" t="s">
        <v>719</v>
      </c>
      <c r="T498" s="100"/>
      <c r="U498" s="205"/>
      <c r="V498" s="205" t="b">
        <v>0</v>
      </c>
      <c r="W498" s="115" t="str">
        <f>CONCATENATE(L498,":",N498)</f>
        <v>AI17:02</v>
      </c>
      <c r="X498" s="40" t="str">
        <f ca="1">IFERROR(__xludf.DUMMYFUNCTION("VLOOKUP($D119,IMPORTRANGE(""1F5N2lheBqU_ssv2fEg7XSiyl0_Jtf24RQubw3IWp7fc"",""'LC-2 BOM'!C2:AF1000""),X$1,FALSE)"),"05C360")</f>
        <v>05C360</v>
      </c>
      <c r="Y498" s="183" t="str">
        <f ca="1">IFERROR(__xludf.DUMMYFUNCTION("VLOOKUP($D174,IMPORTRANGE(""1zGeY54V42y3h6ga3LEauokEcjIAfHuNXKCYKLfLWtMI"",""'LC-2 BOM'!C2:AF900""),Y$1,FALSE)"),"#N/A")</f>
        <v>#N/A</v>
      </c>
      <c r="Z498" s="183" t="str">
        <f ca="1">IFERROR(__xludf.DUMMYFUNCTION("VLOOKUP($D174,IMPORTRANGE(""1zGeY54V42y3h6ga3LEauokEcjIAfHuNXKCYKLfLWtMI"",""'LC-2 BOM'!C2:AF900""),Y$1,FALSE)"),"#N/A")</f>
        <v>#N/A</v>
      </c>
      <c r="AA498" s="183" t="str">
        <f ca="1">IFERROR(__xludf.DUMMYFUNCTION("VLOOKUP($D174,IMPORTRANGE(""1zGeY54V42y3h6ga3LEauokEcjIAfHuNXKCYKLfLWtMI"",""'LC-2 BOM'!C2:AF900""),Y$1,FALSE)"),"#N/A")</f>
        <v>#N/A</v>
      </c>
      <c r="AB498" s="40" t="str">
        <f ca="1">IFERROR(__xludf.DUMMYFUNCTION("VLOOKUP($D174,IMPORTRANGE(""1F5N2lheBqU_ssv2fEg7XSiyl0_Jtf24RQubw3IWp7fc"",""'LC-2 BOM'!C2:AF1000""),AB$1,FALSE)"),"#N/A")</f>
        <v>#N/A</v>
      </c>
      <c r="AC498" s="40" t="str">
        <f ca="1">IFERROR(__xludf.DUMMYFUNCTION("VLOOKUP($D174,IMPORTRANGE(""1F5N2lheBqU_ssv2fEg7XSiyl0_Jtf24RQubw3IWp7fc"",""'LC-2 BOM'!C2:AF1000""),AB$1,FALSE)"),"#N/A")</f>
        <v>#N/A</v>
      </c>
      <c r="AD498" s="40" t="str">
        <f ca="1">IFERROR(__xludf.DUMMYFUNCTION("VLOOKUP($D174,IMPORTRANGE(""1F5N2lheBqU_ssv2fEg7XSiyl0_Jtf24RQubw3IWp7fc"",""'LC-2 BOM'!C2:AF1000""),AB$1,FALSE)"),"#N/A")</f>
        <v>#N/A</v>
      </c>
      <c r="AE498" s="40" t="str">
        <f ca="1">IFERROR(__xludf.DUMMYFUNCTION("VLOOKUP($D174,IMPORTRANGE(""1F5N2lheBqU_ssv2fEg7XSiyl0_Jtf24RQubw3IWp7fc"",""'LC-2 BOM'!C2:AF1000""),AB$1,FALSE)"),"#N/A")</f>
        <v>#N/A</v>
      </c>
      <c r="AF498" s="40" t="str">
        <f ca="1">IFERROR(__xludf.DUMMYFUNCTION("VLOOKUP($D174,IMPORTRANGE(""1F5N2lheBqU_ssv2fEg7XSiyl0_Jtf24RQubw3IWp7fc"",""'LC-2 BOM'!C2:AF1000""),AB$1,FALSE)"),"#N/A")</f>
        <v>#N/A</v>
      </c>
      <c r="AG498" s="40" t="str">
        <f ca="1">IFERROR(__xludf.DUMMYFUNCTION("VLOOKUP($D174,IMPORTRANGE(""1F5N2lheBqU_ssv2fEg7XSiyl0_Jtf24RQubw3IWp7fc"",""'LC-2 BOM'!C2:AF1000""),AB$1,FALSE)"),"#N/A")</f>
        <v>#N/A</v>
      </c>
      <c r="AH498" s="40" t="str">
        <f ca="1">IFERROR(__xludf.DUMMYFUNCTION("VLOOKUP($D174,IMPORTRANGE(""1F5N2lheBqU_ssv2fEg7XSiyl0_Jtf24RQubw3IWp7fc"",""'LC-2 BOM'!C2:AF1000""),AB$1,FALSE)"),"#N/A")</f>
        <v>#N/A</v>
      </c>
      <c r="AI498" s="40" t="str">
        <f ca="1">IFERROR(__xludf.DUMMYFUNCTION("VLOOKUP($D174,IMPORTRANGE(""1F5N2lheBqU_ssv2fEg7XSiyl0_Jtf24RQubw3IWp7fc"",""'LC-2 BOM'!C2:AF1000""),AB$1,FALSE)"),"#N/A")</f>
        <v>#N/A</v>
      </c>
      <c r="AJ498" s="40" t="str">
        <f ca="1">IFERROR(__xludf.DUMMYFUNCTION("VLOOKUP($D174,IMPORTRANGE(""1F5N2lheBqU_ssv2fEg7XSiyl0_Jtf24RQubw3IWp7fc"",""'LC-2 BOM'!C2:AF1000""),AB$1,FALSE)"),"#N/A")</f>
        <v>#N/A</v>
      </c>
      <c r="AK498" s="40" t="str">
        <f ca="1">IFERROR(__xludf.DUMMYFUNCTION("VLOOKUP($D174,IMPORTRANGE(""1F5N2lheBqU_ssv2fEg7XSiyl0_Jtf24RQubw3IWp7fc"",""'LC-2 BOM'!C2:AF1000""),AB$1,FALSE)"),"#N/A")</f>
        <v>#N/A</v>
      </c>
      <c r="AL498" s="40" t="str">
        <f ca="1">IFERROR(__xludf.DUMMYFUNCTION("VLOOKUP($D174,IMPORTRANGE(""1F5N2lheBqU_ssv2fEg7XSiyl0_Jtf24RQubw3IWp7fc"",""'LC-2 BOM'!C2:AF1000""),AB$1,FALSE)"),"#N/A")</f>
        <v>#N/A</v>
      </c>
      <c r="AM498" s="40" t="str">
        <f ca="1">IFERROR(__xludf.DUMMYFUNCTION("VLOOKUP($D174,IMPORTRANGE(""1F5N2lheBqU_ssv2fEg7XSiyl0_Jtf24RQubw3IWp7fc"",""'LC-2 BOM'!C2:AF1000""),AB$1,FALSE)"),"#N/A")</f>
        <v>#N/A</v>
      </c>
      <c r="AN498" s="40" t="str">
        <f ca="1">IFERROR(__xludf.DUMMYFUNCTION("VLOOKUP($D174,IMPORTRANGE(""1F5N2lheBqU_ssv2fEg7XSiyl0_Jtf24RQubw3IWp7fc"",""'LC-2 BOM'!C2:AF1000""),AB$1,FALSE)"),"#N/A")</f>
        <v>#N/A</v>
      </c>
      <c r="AO498" s="40" t="str">
        <f ca="1">IFERROR(__xludf.DUMMYFUNCTION("VLOOKUP($D174,IMPORTRANGE(""1F5N2lheBqU_ssv2fEg7XSiyl0_Jtf24RQubw3IWp7fc"",""'LC-2 BOM'!C2:AF1000""),AB$1,FALSE)"),"#N/A")</f>
        <v>#N/A</v>
      </c>
      <c r="AP498" s="40" t="str">
        <f ca="1">IFERROR(__xludf.DUMMYFUNCTION("VLOOKUP($D174,IMPORTRANGE(""1F5N2lheBqU_ssv2fEg7XSiyl0_Jtf24RQubw3IWp7fc"",""'LC-2 BOM'!C2:AF1000""),AB$1,FALSE)"),"#N/A")</f>
        <v>#N/A</v>
      </c>
      <c r="AQ498" s="40" t="str">
        <f ca="1">IFERROR(__xludf.DUMMYFUNCTION("VLOOKUP($D174,IMPORTRANGE(""1F5N2lheBqU_ssv2fEg7XSiyl0_Jtf24RQubw3IWp7fc"",""'LC-2 BOM'!C2:AF1000""),AB$1,FALSE)"),"#N/A")</f>
        <v>#N/A</v>
      </c>
      <c r="AR498" s="40" t="str">
        <f ca="1">IFERROR(__xludf.DUMMYFUNCTION("VLOOKUP($D174,IMPORTRANGE(""1F5N2lheBqU_ssv2fEg7XSiyl0_Jtf24RQubw3IWp7fc"",""'LC-2 BOM'!C2:AF1000""),AB$1,FALSE)"),"#N/A")</f>
        <v>#N/A</v>
      </c>
      <c r="AS498" s="40" t="str">
        <f ca="1">IFERROR(__xludf.DUMMYFUNCTION("VLOOKUP($D174,IMPORTRANGE(""1F5N2lheBqU_ssv2fEg7XSiyl0_Jtf24RQubw3IWp7fc"",""'LC-2 BOM'!C2:AF1000""),AB$1,FALSE)"),"#N/A")</f>
        <v>#N/A</v>
      </c>
      <c r="AT498" s="40" t="str">
        <f ca="1">IFERROR(__xludf.DUMMYFUNCTION("VLOOKUP($D174,IMPORTRANGE(""1F5N2lheBqU_ssv2fEg7XSiyl0_Jtf24RQubw3IWp7fc"",""'LC-2 BOM'!C2:AF1000""),AB$1,FALSE)"),"#N/A")</f>
        <v>#N/A</v>
      </c>
      <c r="AU498" s="40" t="str">
        <f ca="1">IFERROR(__xludf.DUMMYFUNCTION("VLOOKUP($D174,IMPORTRANGE(""1F5N2lheBqU_ssv2fEg7XSiyl0_Jtf24RQubw3IWp7fc"",""'LC-2 BOM'!C2:AF1000""),AB$1,FALSE)"),"#N/A")</f>
        <v>#N/A</v>
      </c>
      <c r="AV498" s="40" t="str">
        <f ca="1">IFERROR(__xludf.DUMMYFUNCTION("VLOOKUP($D174,IMPORTRANGE(""1F5N2lheBqU_ssv2fEg7XSiyl0_Jtf24RQubw3IWp7fc"",""'LC-2 BOM'!C2:AF1000""),AB$1,FALSE)"),"#N/A")</f>
        <v>#N/A</v>
      </c>
      <c r="AW498" s="40" t="str">
        <f ca="1">IFERROR(__xludf.DUMMYFUNCTION("VLOOKUP($D174,IMPORTRANGE(""1F5N2lheBqU_ssv2fEg7XSiyl0_Jtf24RQubw3IWp7fc"",""'LC-2 BOM'!C2:AF1000""),AB$1,FALSE)"),"#N/A")</f>
        <v>#N/A</v>
      </c>
      <c r="AX498" s="40" t="str">
        <f ca="1">IFERROR(__xludf.DUMMYFUNCTION("VLOOKUP($D174,IMPORTRANGE(""1F5N2lheBqU_ssv2fEg7XSiyl0_Jtf24RQubw3IWp7fc"",""'LC-2 BOM'!C2:AF1000""),AB$1,FALSE)"),"#N/A")</f>
        <v>#N/A</v>
      </c>
      <c r="AY498" s="40" t="str">
        <f ca="1">IFERROR(__xludf.DUMMYFUNCTION("VLOOKUP($D174,IMPORTRANGE(""1F5N2lheBqU_ssv2fEg7XSiyl0_Jtf24RQubw3IWp7fc"",""'LC-2 BOM'!C2:AF1000""),AB$1,FALSE)"),"#N/A")</f>
        <v>#N/A</v>
      </c>
      <c r="AZ498" s="40" t="str">
        <f ca="1">IFERROR(__xludf.DUMMYFUNCTION("VLOOKUP($D174,IMPORTRANGE(""1F5N2lheBqU_ssv2fEg7XSiyl0_Jtf24RQubw3IWp7fc"",""'LC-2 BOM'!C2:AF1000""),AB$1,FALSE)"),"#N/A")</f>
        <v>#N/A</v>
      </c>
      <c r="BA498" s="40" t="str">
        <f ca="1">IFERROR(__xludf.DUMMYFUNCTION("VLOOKUP($D174,IMPORTRANGE(""1F5N2lheBqU_ssv2fEg7XSiyl0_Jtf24RQubw3IWp7fc"",""'LC-2 BOM'!C2:AF1000""),AB$1,FALSE)"),"#N/A")</f>
        <v>#N/A</v>
      </c>
    </row>
    <row r="499" spans="1:53" ht="14.25">
      <c r="A499" s="110" t="str">
        <f>CONCATENATE(VLOOKUP(E499,Systems,2,FALSE),"-",VLOOKUP(F499,Subsystems,2,FALSE),"-",VLOOKUP(G499,Components,2,FALSE),"-",VLOOKUP(R499,Metrics,2,FALSE),"-",B499)</f>
        <v>MEC-LFT-SSR-B-688</v>
      </c>
      <c r="B499" s="99">
        <v>688</v>
      </c>
      <c r="C499" s="304" t="s">
        <v>1155</v>
      </c>
      <c r="D499" s="246" t="s">
        <v>1156</v>
      </c>
      <c r="E499" s="99" t="s">
        <v>1047</v>
      </c>
      <c r="F499" s="99" t="s">
        <v>716</v>
      </c>
      <c r="G499" s="99" t="s">
        <v>994</v>
      </c>
      <c r="H499" s="99" t="s">
        <v>102</v>
      </c>
      <c r="I499" s="100" t="str">
        <f>VLOOKUP(L499,InterfaceCards,2,FALSE)</f>
        <v>C1</v>
      </c>
      <c r="J499" s="39" t="str">
        <f>VLOOKUP(I499,'REF - Interface Cards'!$F$2:$G$11,2,FALSE)</f>
        <v>CB1</v>
      </c>
      <c r="K499" s="267">
        <f>VLOOKUP(L499,InterfaceCards,3,FALSE)</f>
        <v>6</v>
      </c>
      <c r="L499" s="99" t="s">
        <v>1049</v>
      </c>
      <c r="M499" s="99">
        <v>11</v>
      </c>
      <c r="N499" s="99" t="s">
        <v>999</v>
      </c>
      <c r="O499" s="205"/>
      <c r="P499" s="99" t="s">
        <v>247</v>
      </c>
      <c r="Q499" s="99" t="s">
        <v>253</v>
      </c>
      <c r="R499" s="119" t="s">
        <v>105</v>
      </c>
      <c r="S499" s="99" t="s">
        <v>96</v>
      </c>
      <c r="T499" s="100"/>
      <c r="U499" s="205"/>
      <c r="V499" s="205" t="b">
        <v>0</v>
      </c>
      <c r="W499" s="115" t="str">
        <f>CONCATENATE(L499,":",N499)</f>
        <v>DIO3:DO00</v>
      </c>
      <c r="X499" s="40" t="str">
        <f ca="1">IFERROR(__xludf.DUMMYFUNCTION("VLOOKUP($D119,IMPORTRANGE(""1F5N2lheBqU_ssv2fEg7XSiyl0_Jtf24RQubw3IWp7fc"",""'LC-2 BOM'!C2:AF1000""),X$1,FALSE)"),"05C360")</f>
        <v>05C360</v>
      </c>
      <c r="Y499" s="183" t="str">
        <f ca="1">IFERROR(__xludf.DUMMYFUNCTION("VLOOKUP($D135,IMPORTRANGE(""1zGeY54V42y3h6ga3LEauokEcjIAfHuNXKCYKLfLWtMI"",""'LC-2 BOM'!C2:AF900""),Y$1,FALSE)"),"#N/A")</f>
        <v>#N/A</v>
      </c>
      <c r="Z499" s="183" t="str">
        <f ca="1">IFERROR(__xludf.DUMMYFUNCTION("VLOOKUP($D135,IMPORTRANGE(""1zGeY54V42y3h6ga3LEauokEcjIAfHuNXKCYKLfLWtMI"",""'LC-2 BOM'!C2:AF900""),Y$1,FALSE)"),"#N/A")</f>
        <v>#N/A</v>
      </c>
      <c r="AA499" s="183" t="str">
        <f ca="1">IFERROR(__xludf.DUMMYFUNCTION("VLOOKUP($D135,IMPORTRANGE(""1zGeY54V42y3h6ga3LEauokEcjIAfHuNXKCYKLfLWtMI"",""'LC-2 BOM'!C2:AF900""),Y$1,FALSE)"),"#N/A")</f>
        <v>#N/A</v>
      </c>
      <c r="AB499" s="40" t="str">
        <f ca="1">IFERROR(__xludf.DUMMYFUNCTION("VLOOKUP($D135,IMPORTRANGE(""1F5N2lheBqU_ssv2fEg7XSiyl0_Jtf24RQubw3IWp7fc"",""'LC-2 BOM'!C2:AF1000""),AB$1,FALSE)"),"#N/A")</f>
        <v>#N/A</v>
      </c>
      <c r="AC499" s="40" t="str">
        <f ca="1">IFERROR(__xludf.DUMMYFUNCTION("VLOOKUP($D135,IMPORTRANGE(""1F5N2lheBqU_ssv2fEg7XSiyl0_Jtf24RQubw3IWp7fc"",""'LC-2 BOM'!C2:AF1000""),AB$1,FALSE)"),"#N/A")</f>
        <v>#N/A</v>
      </c>
      <c r="AD499" s="40" t="str">
        <f ca="1">IFERROR(__xludf.DUMMYFUNCTION("VLOOKUP($D135,IMPORTRANGE(""1F5N2lheBqU_ssv2fEg7XSiyl0_Jtf24RQubw3IWp7fc"",""'LC-2 BOM'!C2:AF1000""),AB$1,FALSE)"),"#N/A")</f>
        <v>#N/A</v>
      </c>
      <c r="AE499" s="40" t="str">
        <f ca="1">IFERROR(__xludf.DUMMYFUNCTION("VLOOKUP($D135,IMPORTRANGE(""1F5N2lheBqU_ssv2fEg7XSiyl0_Jtf24RQubw3IWp7fc"",""'LC-2 BOM'!C2:AF1000""),AB$1,FALSE)"),"#N/A")</f>
        <v>#N/A</v>
      </c>
      <c r="AF499" s="40" t="str">
        <f ca="1">IFERROR(__xludf.DUMMYFUNCTION("VLOOKUP($D135,IMPORTRANGE(""1F5N2lheBqU_ssv2fEg7XSiyl0_Jtf24RQubw3IWp7fc"",""'LC-2 BOM'!C2:AF1000""),AB$1,FALSE)"),"#N/A")</f>
        <v>#N/A</v>
      </c>
      <c r="AG499" s="40" t="str">
        <f ca="1">IFERROR(__xludf.DUMMYFUNCTION("VLOOKUP($D135,IMPORTRANGE(""1F5N2lheBqU_ssv2fEg7XSiyl0_Jtf24RQubw3IWp7fc"",""'LC-2 BOM'!C2:AF1000""),AB$1,FALSE)"),"#N/A")</f>
        <v>#N/A</v>
      </c>
      <c r="AH499" s="40" t="str">
        <f ca="1">IFERROR(__xludf.DUMMYFUNCTION("VLOOKUP($D135,IMPORTRANGE(""1F5N2lheBqU_ssv2fEg7XSiyl0_Jtf24RQubw3IWp7fc"",""'LC-2 BOM'!C2:AF1000""),AB$1,FALSE)"),"#N/A")</f>
        <v>#N/A</v>
      </c>
      <c r="AI499" s="40" t="str">
        <f ca="1">IFERROR(__xludf.DUMMYFUNCTION("VLOOKUP($D135,IMPORTRANGE(""1F5N2lheBqU_ssv2fEg7XSiyl0_Jtf24RQubw3IWp7fc"",""'LC-2 BOM'!C2:AF1000""),AB$1,FALSE)"),"#N/A")</f>
        <v>#N/A</v>
      </c>
      <c r="AJ499" s="40" t="str">
        <f ca="1">IFERROR(__xludf.DUMMYFUNCTION("VLOOKUP($D135,IMPORTRANGE(""1F5N2lheBqU_ssv2fEg7XSiyl0_Jtf24RQubw3IWp7fc"",""'LC-2 BOM'!C2:AF1000""),AB$1,FALSE)"),"#N/A")</f>
        <v>#N/A</v>
      </c>
      <c r="AK499" s="40" t="str">
        <f ca="1">IFERROR(__xludf.DUMMYFUNCTION("VLOOKUP($D135,IMPORTRANGE(""1F5N2lheBqU_ssv2fEg7XSiyl0_Jtf24RQubw3IWp7fc"",""'LC-2 BOM'!C2:AF1000""),AB$1,FALSE)"),"#N/A")</f>
        <v>#N/A</v>
      </c>
      <c r="AL499" s="40" t="str">
        <f ca="1">IFERROR(__xludf.DUMMYFUNCTION("VLOOKUP($D135,IMPORTRANGE(""1F5N2lheBqU_ssv2fEg7XSiyl0_Jtf24RQubw3IWp7fc"",""'LC-2 BOM'!C2:AF1000""),AB$1,FALSE)"),"#N/A")</f>
        <v>#N/A</v>
      </c>
      <c r="AM499" s="40" t="str">
        <f ca="1">IFERROR(__xludf.DUMMYFUNCTION("VLOOKUP($D135,IMPORTRANGE(""1F5N2lheBqU_ssv2fEg7XSiyl0_Jtf24RQubw3IWp7fc"",""'LC-2 BOM'!C2:AF1000""),AB$1,FALSE)"),"#N/A")</f>
        <v>#N/A</v>
      </c>
      <c r="AN499" s="40" t="str">
        <f ca="1">IFERROR(__xludf.DUMMYFUNCTION("VLOOKUP($D135,IMPORTRANGE(""1F5N2lheBqU_ssv2fEg7XSiyl0_Jtf24RQubw3IWp7fc"",""'LC-2 BOM'!C2:AF1000""),AB$1,FALSE)"),"#N/A")</f>
        <v>#N/A</v>
      </c>
      <c r="AO499" s="40" t="str">
        <f ca="1">IFERROR(__xludf.DUMMYFUNCTION("VLOOKUP($D135,IMPORTRANGE(""1F5N2lheBqU_ssv2fEg7XSiyl0_Jtf24RQubw3IWp7fc"",""'LC-2 BOM'!C2:AF1000""),AB$1,FALSE)"),"#N/A")</f>
        <v>#N/A</v>
      </c>
      <c r="AP499" s="40" t="str">
        <f ca="1">IFERROR(__xludf.DUMMYFUNCTION("VLOOKUP($D135,IMPORTRANGE(""1F5N2lheBqU_ssv2fEg7XSiyl0_Jtf24RQubw3IWp7fc"",""'LC-2 BOM'!C2:AF1000""),AB$1,FALSE)"),"#N/A")</f>
        <v>#N/A</v>
      </c>
      <c r="AQ499" s="40" t="str">
        <f ca="1">IFERROR(__xludf.DUMMYFUNCTION("VLOOKUP($D135,IMPORTRANGE(""1F5N2lheBqU_ssv2fEg7XSiyl0_Jtf24RQubw3IWp7fc"",""'LC-2 BOM'!C2:AF1000""),AB$1,FALSE)"),"#N/A")</f>
        <v>#N/A</v>
      </c>
      <c r="AR499" s="40" t="str">
        <f ca="1">IFERROR(__xludf.DUMMYFUNCTION("VLOOKUP($D135,IMPORTRANGE(""1F5N2lheBqU_ssv2fEg7XSiyl0_Jtf24RQubw3IWp7fc"",""'LC-2 BOM'!C2:AF1000""),AB$1,FALSE)"),"#N/A")</f>
        <v>#N/A</v>
      </c>
      <c r="AS499" s="40" t="str">
        <f ca="1">IFERROR(__xludf.DUMMYFUNCTION("VLOOKUP($D135,IMPORTRANGE(""1F5N2lheBqU_ssv2fEg7XSiyl0_Jtf24RQubw3IWp7fc"",""'LC-2 BOM'!C2:AF1000""),AB$1,FALSE)"),"#N/A")</f>
        <v>#N/A</v>
      </c>
      <c r="AT499" s="40" t="str">
        <f ca="1">IFERROR(__xludf.DUMMYFUNCTION("VLOOKUP($D135,IMPORTRANGE(""1F5N2lheBqU_ssv2fEg7XSiyl0_Jtf24RQubw3IWp7fc"",""'LC-2 BOM'!C2:AF1000""),AB$1,FALSE)"),"#N/A")</f>
        <v>#N/A</v>
      </c>
      <c r="AU499" s="40" t="str">
        <f ca="1">IFERROR(__xludf.DUMMYFUNCTION("VLOOKUP($D135,IMPORTRANGE(""1F5N2lheBqU_ssv2fEg7XSiyl0_Jtf24RQubw3IWp7fc"",""'LC-2 BOM'!C2:AF1000""),AB$1,FALSE)"),"#N/A")</f>
        <v>#N/A</v>
      </c>
      <c r="AV499" s="40" t="str">
        <f ca="1">IFERROR(__xludf.DUMMYFUNCTION("VLOOKUP($D135,IMPORTRANGE(""1F5N2lheBqU_ssv2fEg7XSiyl0_Jtf24RQubw3IWp7fc"",""'LC-2 BOM'!C2:AF1000""),AB$1,FALSE)"),"#N/A")</f>
        <v>#N/A</v>
      </c>
      <c r="AW499" s="40" t="str">
        <f ca="1">IFERROR(__xludf.DUMMYFUNCTION("VLOOKUP($D135,IMPORTRANGE(""1F5N2lheBqU_ssv2fEg7XSiyl0_Jtf24RQubw3IWp7fc"",""'LC-2 BOM'!C2:AF1000""),AB$1,FALSE)"),"#N/A")</f>
        <v>#N/A</v>
      </c>
      <c r="AX499" s="40" t="str">
        <f ca="1">IFERROR(__xludf.DUMMYFUNCTION("VLOOKUP($D135,IMPORTRANGE(""1F5N2lheBqU_ssv2fEg7XSiyl0_Jtf24RQubw3IWp7fc"",""'LC-2 BOM'!C2:AF1000""),AB$1,FALSE)"),"#N/A")</f>
        <v>#N/A</v>
      </c>
      <c r="AY499" s="40" t="str">
        <f ca="1">IFERROR(__xludf.DUMMYFUNCTION("VLOOKUP($D135,IMPORTRANGE(""1F5N2lheBqU_ssv2fEg7XSiyl0_Jtf24RQubw3IWp7fc"",""'LC-2 BOM'!C2:AF1000""),AB$1,FALSE)"),"#N/A")</f>
        <v>#N/A</v>
      </c>
      <c r="AZ499" s="40" t="str">
        <f ca="1">IFERROR(__xludf.DUMMYFUNCTION("VLOOKUP($D135,IMPORTRANGE(""1F5N2lheBqU_ssv2fEg7XSiyl0_Jtf24RQubw3IWp7fc"",""'LC-2 BOM'!C2:AF1000""),AB$1,FALSE)"),"#N/A")</f>
        <v>#N/A</v>
      </c>
      <c r="BA499" s="40" t="str">
        <f ca="1">IFERROR(__xludf.DUMMYFUNCTION("VLOOKUP($D135,IMPORTRANGE(""1F5N2lheBqU_ssv2fEg7XSiyl0_Jtf24RQubw3IWp7fc"",""'LC-2 BOM'!C2:AF1000""),AB$1,FALSE)"),"#N/A")</f>
        <v>#N/A</v>
      </c>
    </row>
    <row r="500" spans="1:53" ht="14.25">
      <c r="A500" s="110" t="str">
        <f>CONCATENATE(VLOOKUP(E500,Systems,2,FALSE),"-",VLOOKUP(F500,Subsystems,2,FALSE),"-",VLOOKUP(G500,Components,2,FALSE),"-",VLOOKUP(R500,Metrics,2,FALSE),"-",B500)</f>
        <v>MEC-LFT-SSR-B-689</v>
      </c>
      <c r="B500" s="99">
        <v>689</v>
      </c>
      <c r="C500" s="304" t="s">
        <v>1157</v>
      </c>
      <c r="D500" s="246" t="s">
        <v>1158</v>
      </c>
      <c r="E500" s="99" t="s">
        <v>1047</v>
      </c>
      <c r="F500" s="99" t="s">
        <v>716</v>
      </c>
      <c r="G500" s="99" t="s">
        <v>994</v>
      </c>
      <c r="H500" s="99" t="s">
        <v>102</v>
      </c>
      <c r="I500" s="100" t="str">
        <f>VLOOKUP(L500,InterfaceCards,2,FALSE)</f>
        <v>C1</v>
      </c>
      <c r="J500" s="39" t="str">
        <f>VLOOKUP(I500,'REF - Interface Cards'!$F$2:$G$11,2,FALSE)</f>
        <v>CB1</v>
      </c>
      <c r="K500" s="267">
        <f>VLOOKUP(L500,InterfaceCards,3,FALSE)</f>
        <v>6</v>
      </c>
      <c r="L500" s="99" t="s">
        <v>1049</v>
      </c>
      <c r="M500" s="99">
        <v>12</v>
      </c>
      <c r="N500" s="99" t="s">
        <v>1001</v>
      </c>
      <c r="O500" s="205"/>
      <c r="P500" s="99" t="s">
        <v>247</v>
      </c>
      <c r="Q500" s="99" t="s">
        <v>253</v>
      </c>
      <c r="R500" s="119" t="s">
        <v>105</v>
      </c>
      <c r="S500" s="99" t="s">
        <v>96</v>
      </c>
      <c r="T500" s="100"/>
      <c r="U500" s="205"/>
      <c r="V500" s="205" t="b">
        <v>0</v>
      </c>
      <c r="W500" s="115" t="str">
        <f>CONCATENATE(L500,":",N500)</f>
        <v>DIO3:DO01</v>
      </c>
      <c r="X500" s="40" t="str">
        <f ca="1">IFERROR(__xludf.DUMMYFUNCTION("VLOOKUP($D119,IMPORTRANGE(""1F5N2lheBqU_ssv2fEg7XSiyl0_Jtf24RQubw3IWp7fc"",""'LC-2 BOM'!C2:AF1000""),X$1,FALSE)"),"05C360")</f>
        <v>05C360</v>
      </c>
      <c r="Y500" s="183" t="str">
        <f ca="1">IFERROR(__xludf.DUMMYFUNCTION("VLOOKUP($D136,IMPORTRANGE(""1zGeY54V42y3h6ga3LEauokEcjIAfHuNXKCYKLfLWtMI"",""'LC-2 BOM'!C2:AF900""),Y$1,FALSE)"),"#N/A")</f>
        <v>#N/A</v>
      </c>
      <c r="Z500" s="183" t="str">
        <f ca="1">IFERROR(__xludf.DUMMYFUNCTION("VLOOKUP($D136,IMPORTRANGE(""1zGeY54V42y3h6ga3LEauokEcjIAfHuNXKCYKLfLWtMI"",""'LC-2 BOM'!C2:AF900""),Y$1,FALSE)"),"#N/A")</f>
        <v>#N/A</v>
      </c>
      <c r="AA500" s="183" t="str">
        <f ca="1">IFERROR(__xludf.DUMMYFUNCTION("VLOOKUP($D136,IMPORTRANGE(""1zGeY54V42y3h6ga3LEauokEcjIAfHuNXKCYKLfLWtMI"",""'LC-2 BOM'!C2:AF900""),Y$1,FALSE)"),"#N/A")</f>
        <v>#N/A</v>
      </c>
      <c r="AB500" s="40" t="str">
        <f ca="1">IFERROR(__xludf.DUMMYFUNCTION("VLOOKUP($D136,IMPORTRANGE(""1F5N2lheBqU_ssv2fEg7XSiyl0_Jtf24RQubw3IWp7fc"",""'LC-2 BOM'!C2:AF1000""),AB$1,FALSE)"),"#N/A")</f>
        <v>#N/A</v>
      </c>
      <c r="AC500" s="40" t="str">
        <f ca="1">IFERROR(__xludf.DUMMYFUNCTION("VLOOKUP($D136,IMPORTRANGE(""1F5N2lheBqU_ssv2fEg7XSiyl0_Jtf24RQubw3IWp7fc"",""'LC-2 BOM'!C2:AF1000""),AB$1,FALSE)"),"#N/A")</f>
        <v>#N/A</v>
      </c>
      <c r="AD500" s="40" t="str">
        <f ca="1">IFERROR(__xludf.DUMMYFUNCTION("VLOOKUP($D136,IMPORTRANGE(""1F5N2lheBqU_ssv2fEg7XSiyl0_Jtf24RQubw3IWp7fc"",""'LC-2 BOM'!C2:AF1000""),AB$1,FALSE)"),"#N/A")</f>
        <v>#N/A</v>
      </c>
      <c r="AE500" s="40" t="str">
        <f ca="1">IFERROR(__xludf.DUMMYFUNCTION("VLOOKUP($D136,IMPORTRANGE(""1F5N2lheBqU_ssv2fEg7XSiyl0_Jtf24RQubw3IWp7fc"",""'LC-2 BOM'!C2:AF1000""),AB$1,FALSE)"),"#N/A")</f>
        <v>#N/A</v>
      </c>
      <c r="AF500" s="40" t="str">
        <f ca="1">IFERROR(__xludf.DUMMYFUNCTION("VLOOKUP($D136,IMPORTRANGE(""1F5N2lheBqU_ssv2fEg7XSiyl0_Jtf24RQubw3IWp7fc"",""'LC-2 BOM'!C2:AF1000""),AB$1,FALSE)"),"#N/A")</f>
        <v>#N/A</v>
      </c>
      <c r="AG500" s="40" t="str">
        <f ca="1">IFERROR(__xludf.DUMMYFUNCTION("VLOOKUP($D136,IMPORTRANGE(""1F5N2lheBqU_ssv2fEg7XSiyl0_Jtf24RQubw3IWp7fc"",""'LC-2 BOM'!C2:AF1000""),AB$1,FALSE)"),"#N/A")</f>
        <v>#N/A</v>
      </c>
      <c r="AH500" s="40" t="str">
        <f ca="1">IFERROR(__xludf.DUMMYFUNCTION("VLOOKUP($D136,IMPORTRANGE(""1F5N2lheBqU_ssv2fEg7XSiyl0_Jtf24RQubw3IWp7fc"",""'LC-2 BOM'!C2:AF1000""),AB$1,FALSE)"),"#N/A")</f>
        <v>#N/A</v>
      </c>
      <c r="AI500" s="40" t="str">
        <f ca="1">IFERROR(__xludf.DUMMYFUNCTION("VLOOKUP($D136,IMPORTRANGE(""1F5N2lheBqU_ssv2fEg7XSiyl0_Jtf24RQubw3IWp7fc"",""'LC-2 BOM'!C2:AF1000""),AB$1,FALSE)"),"#N/A")</f>
        <v>#N/A</v>
      </c>
      <c r="AJ500" s="40" t="str">
        <f ca="1">IFERROR(__xludf.DUMMYFUNCTION("VLOOKUP($D136,IMPORTRANGE(""1F5N2lheBqU_ssv2fEg7XSiyl0_Jtf24RQubw3IWp7fc"",""'LC-2 BOM'!C2:AF1000""),AB$1,FALSE)"),"#N/A")</f>
        <v>#N/A</v>
      </c>
      <c r="AK500" s="40" t="str">
        <f ca="1">IFERROR(__xludf.DUMMYFUNCTION("VLOOKUP($D136,IMPORTRANGE(""1F5N2lheBqU_ssv2fEg7XSiyl0_Jtf24RQubw3IWp7fc"",""'LC-2 BOM'!C2:AF1000""),AB$1,FALSE)"),"#N/A")</f>
        <v>#N/A</v>
      </c>
      <c r="AL500" s="40" t="str">
        <f ca="1">IFERROR(__xludf.DUMMYFUNCTION("VLOOKUP($D136,IMPORTRANGE(""1F5N2lheBqU_ssv2fEg7XSiyl0_Jtf24RQubw3IWp7fc"",""'LC-2 BOM'!C2:AF1000""),AB$1,FALSE)"),"#N/A")</f>
        <v>#N/A</v>
      </c>
      <c r="AM500" s="40" t="str">
        <f ca="1">IFERROR(__xludf.DUMMYFUNCTION("VLOOKUP($D136,IMPORTRANGE(""1F5N2lheBqU_ssv2fEg7XSiyl0_Jtf24RQubw3IWp7fc"",""'LC-2 BOM'!C2:AF1000""),AB$1,FALSE)"),"#N/A")</f>
        <v>#N/A</v>
      </c>
      <c r="AN500" s="40" t="str">
        <f ca="1">IFERROR(__xludf.DUMMYFUNCTION("VLOOKUP($D136,IMPORTRANGE(""1F5N2lheBqU_ssv2fEg7XSiyl0_Jtf24RQubw3IWp7fc"",""'LC-2 BOM'!C2:AF1000""),AB$1,FALSE)"),"#N/A")</f>
        <v>#N/A</v>
      </c>
      <c r="AO500" s="40" t="str">
        <f ca="1">IFERROR(__xludf.DUMMYFUNCTION("VLOOKUP($D136,IMPORTRANGE(""1F5N2lheBqU_ssv2fEg7XSiyl0_Jtf24RQubw3IWp7fc"",""'LC-2 BOM'!C2:AF1000""),AB$1,FALSE)"),"#N/A")</f>
        <v>#N/A</v>
      </c>
      <c r="AP500" s="40" t="str">
        <f ca="1">IFERROR(__xludf.DUMMYFUNCTION("VLOOKUP($D136,IMPORTRANGE(""1F5N2lheBqU_ssv2fEg7XSiyl0_Jtf24RQubw3IWp7fc"",""'LC-2 BOM'!C2:AF1000""),AB$1,FALSE)"),"#N/A")</f>
        <v>#N/A</v>
      </c>
      <c r="AQ500" s="40" t="str">
        <f ca="1">IFERROR(__xludf.DUMMYFUNCTION("VLOOKUP($D136,IMPORTRANGE(""1F5N2lheBqU_ssv2fEg7XSiyl0_Jtf24RQubw3IWp7fc"",""'LC-2 BOM'!C2:AF1000""),AB$1,FALSE)"),"#N/A")</f>
        <v>#N/A</v>
      </c>
      <c r="AR500" s="40" t="str">
        <f ca="1">IFERROR(__xludf.DUMMYFUNCTION("VLOOKUP($D136,IMPORTRANGE(""1F5N2lheBqU_ssv2fEg7XSiyl0_Jtf24RQubw3IWp7fc"",""'LC-2 BOM'!C2:AF1000""),AB$1,FALSE)"),"#N/A")</f>
        <v>#N/A</v>
      </c>
      <c r="AS500" s="40" t="str">
        <f ca="1">IFERROR(__xludf.DUMMYFUNCTION("VLOOKUP($D136,IMPORTRANGE(""1F5N2lheBqU_ssv2fEg7XSiyl0_Jtf24RQubw3IWp7fc"",""'LC-2 BOM'!C2:AF1000""),AB$1,FALSE)"),"#N/A")</f>
        <v>#N/A</v>
      </c>
      <c r="AT500" s="40" t="str">
        <f ca="1">IFERROR(__xludf.DUMMYFUNCTION("VLOOKUP($D136,IMPORTRANGE(""1F5N2lheBqU_ssv2fEg7XSiyl0_Jtf24RQubw3IWp7fc"",""'LC-2 BOM'!C2:AF1000""),AB$1,FALSE)"),"#N/A")</f>
        <v>#N/A</v>
      </c>
      <c r="AU500" s="40" t="str">
        <f ca="1">IFERROR(__xludf.DUMMYFUNCTION("VLOOKUP($D136,IMPORTRANGE(""1F5N2lheBqU_ssv2fEg7XSiyl0_Jtf24RQubw3IWp7fc"",""'LC-2 BOM'!C2:AF1000""),AB$1,FALSE)"),"#N/A")</f>
        <v>#N/A</v>
      </c>
      <c r="AV500" s="40" t="str">
        <f ca="1">IFERROR(__xludf.DUMMYFUNCTION("VLOOKUP($D136,IMPORTRANGE(""1F5N2lheBqU_ssv2fEg7XSiyl0_Jtf24RQubw3IWp7fc"",""'LC-2 BOM'!C2:AF1000""),AB$1,FALSE)"),"#N/A")</f>
        <v>#N/A</v>
      </c>
      <c r="AW500" s="40" t="str">
        <f ca="1">IFERROR(__xludf.DUMMYFUNCTION("VLOOKUP($D136,IMPORTRANGE(""1F5N2lheBqU_ssv2fEg7XSiyl0_Jtf24RQubw3IWp7fc"",""'LC-2 BOM'!C2:AF1000""),AB$1,FALSE)"),"#N/A")</f>
        <v>#N/A</v>
      </c>
      <c r="AX500" s="40" t="str">
        <f ca="1">IFERROR(__xludf.DUMMYFUNCTION("VLOOKUP($D136,IMPORTRANGE(""1F5N2lheBqU_ssv2fEg7XSiyl0_Jtf24RQubw3IWp7fc"",""'LC-2 BOM'!C2:AF1000""),AB$1,FALSE)"),"#N/A")</f>
        <v>#N/A</v>
      </c>
      <c r="AY500" s="40" t="str">
        <f ca="1">IFERROR(__xludf.DUMMYFUNCTION("VLOOKUP($D136,IMPORTRANGE(""1F5N2lheBqU_ssv2fEg7XSiyl0_Jtf24RQubw3IWp7fc"",""'LC-2 BOM'!C2:AF1000""),AB$1,FALSE)"),"#N/A")</f>
        <v>#N/A</v>
      </c>
      <c r="AZ500" s="40" t="str">
        <f ca="1">IFERROR(__xludf.DUMMYFUNCTION("VLOOKUP($D136,IMPORTRANGE(""1F5N2lheBqU_ssv2fEg7XSiyl0_Jtf24RQubw3IWp7fc"",""'LC-2 BOM'!C2:AF1000""),AB$1,FALSE)"),"#N/A")</f>
        <v>#N/A</v>
      </c>
      <c r="BA500" s="40" t="str">
        <f ca="1">IFERROR(__xludf.DUMMYFUNCTION("VLOOKUP($D136,IMPORTRANGE(""1F5N2lheBqU_ssv2fEg7XSiyl0_Jtf24RQubw3IWp7fc"",""'LC-2 BOM'!C2:AF1000""),AB$1,FALSE)"),"#N/A")</f>
        <v>#N/A</v>
      </c>
    </row>
    <row r="501" spans="1:53" ht="14.25">
      <c r="A501" s="110" t="str">
        <f>CONCATENATE(VLOOKUP(E501,Systems,2,FALSE),"-",VLOOKUP(F501,Subsystems,2,FALSE),"-",VLOOKUP(G501,Components,2,FALSE),"-",VLOOKUP(R501,Metrics,2,FALSE),"-",B501)</f>
        <v>MEC-LFT-SSR-B-690</v>
      </c>
      <c r="B501" s="99">
        <v>690</v>
      </c>
      <c r="C501" s="304" t="s">
        <v>1159</v>
      </c>
      <c r="D501" s="246" t="s">
        <v>1160</v>
      </c>
      <c r="E501" s="99" t="s">
        <v>1047</v>
      </c>
      <c r="F501" s="99" t="s">
        <v>716</v>
      </c>
      <c r="G501" s="99" t="s">
        <v>994</v>
      </c>
      <c r="H501" s="99" t="s">
        <v>102</v>
      </c>
      <c r="I501" s="100" t="str">
        <f>VLOOKUP(L501,InterfaceCards,2,FALSE)</f>
        <v>C1</v>
      </c>
      <c r="J501" s="39" t="str">
        <f>VLOOKUP(I501,'REF - Interface Cards'!$F$2:$G$11,2,FALSE)</f>
        <v>CB1</v>
      </c>
      <c r="K501" s="267">
        <f>VLOOKUP(L501,InterfaceCards,3,FALSE)</f>
        <v>6</v>
      </c>
      <c r="L501" s="99" t="s">
        <v>1049</v>
      </c>
      <c r="M501" s="99">
        <v>13</v>
      </c>
      <c r="N501" s="99" t="s">
        <v>1003</v>
      </c>
      <c r="O501" s="205"/>
      <c r="P501" s="99" t="s">
        <v>247</v>
      </c>
      <c r="Q501" s="99" t="s">
        <v>253</v>
      </c>
      <c r="R501" s="119" t="s">
        <v>105</v>
      </c>
      <c r="S501" s="99" t="s">
        <v>96</v>
      </c>
      <c r="T501" s="100"/>
      <c r="U501" s="205"/>
      <c r="V501" s="205" t="b">
        <v>0</v>
      </c>
      <c r="W501" s="115" t="str">
        <f>CONCATENATE(L501,":",N501)</f>
        <v>DIO3:DO02</v>
      </c>
      <c r="X501" s="40" t="str">
        <f ca="1">IFERROR(__xludf.DUMMYFUNCTION("VLOOKUP($D119,IMPORTRANGE(""1F5N2lheBqU_ssv2fEg7XSiyl0_Jtf24RQubw3IWp7fc"",""'LC-2 BOM'!C2:AF1000""),X$1,FALSE)"),"05C360")</f>
        <v>05C360</v>
      </c>
      <c r="Y501" s="183" t="str">
        <f ca="1">IFERROR(__xludf.DUMMYFUNCTION("VLOOKUP($D137,IMPORTRANGE(""1zGeY54V42y3h6ga3LEauokEcjIAfHuNXKCYKLfLWtMI"",""'LC-2 BOM'!C2:AF900""),Y$1,FALSE)"),"#N/A")</f>
        <v>#N/A</v>
      </c>
      <c r="Z501" s="183" t="str">
        <f ca="1">IFERROR(__xludf.DUMMYFUNCTION("VLOOKUP($D137,IMPORTRANGE(""1zGeY54V42y3h6ga3LEauokEcjIAfHuNXKCYKLfLWtMI"",""'LC-2 BOM'!C2:AF900""),Y$1,FALSE)"),"#N/A")</f>
        <v>#N/A</v>
      </c>
      <c r="AA501" s="183" t="str">
        <f ca="1">IFERROR(__xludf.DUMMYFUNCTION("VLOOKUP($D137,IMPORTRANGE(""1zGeY54V42y3h6ga3LEauokEcjIAfHuNXKCYKLfLWtMI"",""'LC-2 BOM'!C2:AF900""),Y$1,FALSE)"),"#N/A")</f>
        <v>#N/A</v>
      </c>
      <c r="AB501" s="40" t="str">
        <f ca="1">IFERROR(__xludf.DUMMYFUNCTION("VLOOKUP($D137,IMPORTRANGE(""1F5N2lheBqU_ssv2fEg7XSiyl0_Jtf24RQubw3IWp7fc"",""'LC-2 BOM'!C2:AF1000""),AB$1,FALSE)"),"#N/A")</f>
        <v>#N/A</v>
      </c>
      <c r="AC501" s="40" t="str">
        <f ca="1">IFERROR(__xludf.DUMMYFUNCTION("VLOOKUP($D137,IMPORTRANGE(""1F5N2lheBqU_ssv2fEg7XSiyl0_Jtf24RQubw3IWp7fc"",""'LC-2 BOM'!C2:AF1000""),AB$1,FALSE)"),"#N/A")</f>
        <v>#N/A</v>
      </c>
      <c r="AD501" s="40" t="str">
        <f ca="1">IFERROR(__xludf.DUMMYFUNCTION("VLOOKUP($D137,IMPORTRANGE(""1F5N2lheBqU_ssv2fEg7XSiyl0_Jtf24RQubw3IWp7fc"",""'LC-2 BOM'!C2:AF1000""),AB$1,FALSE)"),"#N/A")</f>
        <v>#N/A</v>
      </c>
      <c r="AE501" s="40" t="str">
        <f ca="1">IFERROR(__xludf.DUMMYFUNCTION("VLOOKUP($D137,IMPORTRANGE(""1F5N2lheBqU_ssv2fEg7XSiyl0_Jtf24RQubw3IWp7fc"",""'LC-2 BOM'!C2:AF1000""),AB$1,FALSE)"),"#N/A")</f>
        <v>#N/A</v>
      </c>
      <c r="AF501" s="40" t="str">
        <f ca="1">IFERROR(__xludf.DUMMYFUNCTION("VLOOKUP($D137,IMPORTRANGE(""1F5N2lheBqU_ssv2fEg7XSiyl0_Jtf24RQubw3IWp7fc"",""'LC-2 BOM'!C2:AF1000""),AB$1,FALSE)"),"#N/A")</f>
        <v>#N/A</v>
      </c>
      <c r="AG501" s="40" t="str">
        <f ca="1">IFERROR(__xludf.DUMMYFUNCTION("VLOOKUP($D137,IMPORTRANGE(""1F5N2lheBqU_ssv2fEg7XSiyl0_Jtf24RQubw3IWp7fc"",""'LC-2 BOM'!C2:AF1000""),AB$1,FALSE)"),"#N/A")</f>
        <v>#N/A</v>
      </c>
      <c r="AH501" s="40" t="str">
        <f ca="1">IFERROR(__xludf.DUMMYFUNCTION("VLOOKUP($D137,IMPORTRANGE(""1F5N2lheBqU_ssv2fEg7XSiyl0_Jtf24RQubw3IWp7fc"",""'LC-2 BOM'!C2:AF1000""),AB$1,FALSE)"),"#N/A")</f>
        <v>#N/A</v>
      </c>
      <c r="AI501" s="40" t="str">
        <f ca="1">IFERROR(__xludf.DUMMYFUNCTION("VLOOKUP($D137,IMPORTRANGE(""1F5N2lheBqU_ssv2fEg7XSiyl0_Jtf24RQubw3IWp7fc"",""'LC-2 BOM'!C2:AF1000""),AB$1,FALSE)"),"#N/A")</f>
        <v>#N/A</v>
      </c>
      <c r="AJ501" s="40" t="str">
        <f ca="1">IFERROR(__xludf.DUMMYFUNCTION("VLOOKUP($D137,IMPORTRANGE(""1F5N2lheBqU_ssv2fEg7XSiyl0_Jtf24RQubw3IWp7fc"",""'LC-2 BOM'!C2:AF1000""),AB$1,FALSE)"),"#N/A")</f>
        <v>#N/A</v>
      </c>
      <c r="AK501" s="40" t="str">
        <f ca="1">IFERROR(__xludf.DUMMYFUNCTION("VLOOKUP($D137,IMPORTRANGE(""1F5N2lheBqU_ssv2fEg7XSiyl0_Jtf24RQubw3IWp7fc"",""'LC-2 BOM'!C2:AF1000""),AB$1,FALSE)"),"#N/A")</f>
        <v>#N/A</v>
      </c>
      <c r="AL501" s="40" t="str">
        <f ca="1">IFERROR(__xludf.DUMMYFUNCTION("VLOOKUP($D137,IMPORTRANGE(""1F5N2lheBqU_ssv2fEg7XSiyl0_Jtf24RQubw3IWp7fc"",""'LC-2 BOM'!C2:AF1000""),AB$1,FALSE)"),"#N/A")</f>
        <v>#N/A</v>
      </c>
      <c r="AM501" s="40" t="str">
        <f ca="1">IFERROR(__xludf.DUMMYFUNCTION("VLOOKUP($D137,IMPORTRANGE(""1F5N2lheBqU_ssv2fEg7XSiyl0_Jtf24RQubw3IWp7fc"",""'LC-2 BOM'!C2:AF1000""),AB$1,FALSE)"),"#N/A")</f>
        <v>#N/A</v>
      </c>
      <c r="AN501" s="40" t="str">
        <f ca="1">IFERROR(__xludf.DUMMYFUNCTION("VLOOKUP($D137,IMPORTRANGE(""1F5N2lheBqU_ssv2fEg7XSiyl0_Jtf24RQubw3IWp7fc"",""'LC-2 BOM'!C2:AF1000""),AB$1,FALSE)"),"#N/A")</f>
        <v>#N/A</v>
      </c>
      <c r="AO501" s="40" t="str">
        <f ca="1">IFERROR(__xludf.DUMMYFUNCTION("VLOOKUP($D137,IMPORTRANGE(""1F5N2lheBqU_ssv2fEg7XSiyl0_Jtf24RQubw3IWp7fc"",""'LC-2 BOM'!C2:AF1000""),AB$1,FALSE)"),"#N/A")</f>
        <v>#N/A</v>
      </c>
      <c r="AP501" s="40" t="str">
        <f ca="1">IFERROR(__xludf.DUMMYFUNCTION("VLOOKUP($D137,IMPORTRANGE(""1F5N2lheBqU_ssv2fEg7XSiyl0_Jtf24RQubw3IWp7fc"",""'LC-2 BOM'!C2:AF1000""),AB$1,FALSE)"),"#N/A")</f>
        <v>#N/A</v>
      </c>
      <c r="AQ501" s="40" t="str">
        <f ca="1">IFERROR(__xludf.DUMMYFUNCTION("VLOOKUP($D137,IMPORTRANGE(""1F5N2lheBqU_ssv2fEg7XSiyl0_Jtf24RQubw3IWp7fc"",""'LC-2 BOM'!C2:AF1000""),AB$1,FALSE)"),"#N/A")</f>
        <v>#N/A</v>
      </c>
      <c r="AR501" s="40" t="str">
        <f ca="1">IFERROR(__xludf.DUMMYFUNCTION("VLOOKUP($D137,IMPORTRANGE(""1F5N2lheBqU_ssv2fEg7XSiyl0_Jtf24RQubw3IWp7fc"",""'LC-2 BOM'!C2:AF1000""),AB$1,FALSE)"),"#N/A")</f>
        <v>#N/A</v>
      </c>
      <c r="AS501" s="40" t="str">
        <f ca="1">IFERROR(__xludf.DUMMYFUNCTION("VLOOKUP($D137,IMPORTRANGE(""1F5N2lheBqU_ssv2fEg7XSiyl0_Jtf24RQubw3IWp7fc"",""'LC-2 BOM'!C2:AF1000""),AB$1,FALSE)"),"#N/A")</f>
        <v>#N/A</v>
      </c>
      <c r="AT501" s="40" t="str">
        <f ca="1">IFERROR(__xludf.DUMMYFUNCTION("VLOOKUP($D137,IMPORTRANGE(""1F5N2lheBqU_ssv2fEg7XSiyl0_Jtf24RQubw3IWp7fc"",""'LC-2 BOM'!C2:AF1000""),AB$1,FALSE)"),"#N/A")</f>
        <v>#N/A</v>
      </c>
      <c r="AU501" s="40" t="str">
        <f ca="1">IFERROR(__xludf.DUMMYFUNCTION("VLOOKUP($D137,IMPORTRANGE(""1F5N2lheBqU_ssv2fEg7XSiyl0_Jtf24RQubw3IWp7fc"",""'LC-2 BOM'!C2:AF1000""),AB$1,FALSE)"),"#N/A")</f>
        <v>#N/A</v>
      </c>
      <c r="AV501" s="40" t="str">
        <f ca="1">IFERROR(__xludf.DUMMYFUNCTION("VLOOKUP($D137,IMPORTRANGE(""1F5N2lheBqU_ssv2fEg7XSiyl0_Jtf24RQubw3IWp7fc"",""'LC-2 BOM'!C2:AF1000""),AB$1,FALSE)"),"#N/A")</f>
        <v>#N/A</v>
      </c>
      <c r="AW501" s="40" t="str">
        <f ca="1">IFERROR(__xludf.DUMMYFUNCTION("VLOOKUP($D137,IMPORTRANGE(""1F5N2lheBqU_ssv2fEg7XSiyl0_Jtf24RQubw3IWp7fc"",""'LC-2 BOM'!C2:AF1000""),AB$1,FALSE)"),"#N/A")</f>
        <v>#N/A</v>
      </c>
      <c r="AX501" s="40" t="str">
        <f ca="1">IFERROR(__xludf.DUMMYFUNCTION("VLOOKUP($D137,IMPORTRANGE(""1F5N2lheBqU_ssv2fEg7XSiyl0_Jtf24RQubw3IWp7fc"",""'LC-2 BOM'!C2:AF1000""),AB$1,FALSE)"),"#N/A")</f>
        <v>#N/A</v>
      </c>
      <c r="AY501" s="40" t="str">
        <f ca="1">IFERROR(__xludf.DUMMYFUNCTION("VLOOKUP($D137,IMPORTRANGE(""1F5N2lheBqU_ssv2fEg7XSiyl0_Jtf24RQubw3IWp7fc"",""'LC-2 BOM'!C2:AF1000""),AB$1,FALSE)"),"#N/A")</f>
        <v>#N/A</v>
      </c>
      <c r="AZ501" s="40" t="str">
        <f ca="1">IFERROR(__xludf.DUMMYFUNCTION("VLOOKUP($D137,IMPORTRANGE(""1F5N2lheBqU_ssv2fEg7XSiyl0_Jtf24RQubw3IWp7fc"",""'LC-2 BOM'!C2:AF1000""),AB$1,FALSE)"),"#N/A")</f>
        <v>#N/A</v>
      </c>
      <c r="BA501" s="40" t="str">
        <f ca="1">IFERROR(__xludf.DUMMYFUNCTION("VLOOKUP($D137,IMPORTRANGE(""1F5N2lheBqU_ssv2fEg7XSiyl0_Jtf24RQubw3IWp7fc"",""'LC-2 BOM'!C2:AF1000""),AB$1,FALSE)"),"#N/A")</f>
        <v>#N/A</v>
      </c>
    </row>
    <row r="502" spans="1:53" ht="14.25">
      <c r="A502" s="110" t="str">
        <f>CONCATENATE(VLOOKUP(E502,Systems,2,FALSE),"-",VLOOKUP(F502,Subsystems,2,FALSE),"-",VLOOKUP(G502,Components,2,FALSE),"-",VLOOKUP(R502,Metrics,2,FALSE),"-",B502)</f>
        <v>MEC-S1U-SSR-B-702</v>
      </c>
      <c r="B502" s="99">
        <v>702</v>
      </c>
      <c r="C502" s="304" t="s">
        <v>1161</v>
      </c>
      <c r="D502" s="241" t="s">
        <v>1162</v>
      </c>
      <c r="E502" s="99" t="s">
        <v>1047</v>
      </c>
      <c r="F502" s="99" t="s">
        <v>368</v>
      </c>
      <c r="G502" s="99" t="s">
        <v>994</v>
      </c>
      <c r="H502" s="99" t="s">
        <v>102</v>
      </c>
      <c r="I502" s="100" t="str">
        <f>VLOOKUP(L502,InterfaceCards,2,FALSE)</f>
        <v>C1</v>
      </c>
      <c r="J502" s="39" t="str">
        <f>VLOOKUP(I502,'REF - Interface Cards'!$F$2:$G$11,2,FALSE)</f>
        <v>CB1</v>
      </c>
      <c r="K502" s="267">
        <f>VLOOKUP(L502,InterfaceCards,3,FALSE)</f>
        <v>7</v>
      </c>
      <c r="L502" s="99" t="s">
        <v>1085</v>
      </c>
      <c r="M502" s="99">
        <v>30</v>
      </c>
      <c r="N502" s="99" t="s">
        <v>590</v>
      </c>
      <c r="O502" s="205"/>
      <c r="P502" s="99" t="s">
        <v>247</v>
      </c>
      <c r="Q502" s="99" t="s">
        <v>253</v>
      </c>
      <c r="R502" s="268" t="s">
        <v>105</v>
      </c>
      <c r="S502" s="119" t="s">
        <v>96</v>
      </c>
      <c r="T502" s="100"/>
      <c r="U502" s="205"/>
      <c r="V502" s="205" t="b">
        <v>0</v>
      </c>
      <c r="W502" s="115" t="str">
        <f>CONCATENATE(L502,":",N502)</f>
        <v>DIO4:DO8</v>
      </c>
      <c r="X502" s="40" t="str">
        <f ca="1">IFERROR(__xludf.DUMMYFUNCTION("VLOOKUP($D119,IMPORTRANGE(""1F5N2lheBqU_ssv2fEg7XSiyl0_Jtf24RQubw3IWp7fc"",""'LC-2 BOM'!C2:AF1000""),X$1,FALSE)"),"05C360")</f>
        <v>05C360</v>
      </c>
      <c r="Y502" s="40" t="str">
        <f ca="1">IFERROR(__xludf.DUMMYFUNCTION("VLOOKUP($D168,IMPORTRANGE(""1F5N2lheBqU_ssv2fEg7XSiyl0_Jtf24RQubw3IWp7fc"",""'LC-2 BOM'!C2:AF900""),Y$1,FALSE)"),"#N/A")</f>
        <v>#N/A</v>
      </c>
      <c r="Z502" s="183" t="str">
        <f ca="1">IFERROR(__xludf.DUMMYFUNCTION("VLOOKUP($D170,IMPORTRANGE(""1zGeY54V42y3h6ga3LEauokEcjIAfHuNXKCYKLfLWtMI"",""'LC-2 BOM'!C2:AF900""),Z$1,FALSE)"),"#N/A")</f>
        <v>#N/A</v>
      </c>
      <c r="AA502" s="183" t="str">
        <f ca="1">IFERROR(__xludf.DUMMYFUNCTION("VLOOKUP($D170,IMPORTRANGE(""1zGeY54V42y3h6ga3LEauokEcjIAfHuNXKCYKLfLWtMI"",""'LC-2 BOM'!C2:AF900""),Z$1,FALSE)"),"#N/A")</f>
        <v>#N/A</v>
      </c>
      <c r="AB502" s="40" t="str">
        <f ca="1">IFERROR(__xludf.DUMMYFUNCTION("VLOOKUP($D170,IMPORTRANGE(""1F5N2lheBqU_ssv2fEg7XSiyl0_Jtf24RQubw3IWp7fc"",""'LC-2 BOM'!C2:AF1000""),AB$1,FALSE)"),"#N/A")</f>
        <v>#N/A</v>
      </c>
      <c r="AC502" s="40" t="str">
        <f ca="1">IFERROR(__xludf.DUMMYFUNCTION("VLOOKUP($D170,IMPORTRANGE(""1F5N2lheBqU_ssv2fEg7XSiyl0_Jtf24RQubw3IWp7fc"",""'LC-2 BOM'!C2:AF1000""),AB$1,FALSE)"),"#N/A")</f>
        <v>#N/A</v>
      </c>
      <c r="AD502" s="40" t="str">
        <f ca="1">IFERROR(__xludf.DUMMYFUNCTION("VLOOKUP($D170,IMPORTRANGE(""1F5N2lheBqU_ssv2fEg7XSiyl0_Jtf24RQubw3IWp7fc"",""'LC-2 BOM'!C2:AF1000""),AB$1,FALSE)"),"#N/A")</f>
        <v>#N/A</v>
      </c>
      <c r="AE502" s="40" t="str">
        <f ca="1">IFERROR(__xludf.DUMMYFUNCTION("VLOOKUP($D170,IMPORTRANGE(""1F5N2lheBqU_ssv2fEg7XSiyl0_Jtf24RQubw3IWp7fc"",""'LC-2 BOM'!C2:AF1000""),AB$1,FALSE)"),"#N/A")</f>
        <v>#N/A</v>
      </c>
      <c r="AF502" s="40" t="str">
        <f ca="1">IFERROR(__xludf.DUMMYFUNCTION("VLOOKUP($D170,IMPORTRANGE(""1F5N2lheBqU_ssv2fEg7XSiyl0_Jtf24RQubw3IWp7fc"",""'LC-2 BOM'!C2:AF1000""),AB$1,FALSE)"),"#N/A")</f>
        <v>#N/A</v>
      </c>
      <c r="AG502" s="40" t="str">
        <f ca="1">IFERROR(__xludf.DUMMYFUNCTION("VLOOKUP($D170,IMPORTRANGE(""1F5N2lheBqU_ssv2fEg7XSiyl0_Jtf24RQubw3IWp7fc"",""'LC-2 BOM'!C2:AF1000""),AB$1,FALSE)"),"#N/A")</f>
        <v>#N/A</v>
      </c>
      <c r="AH502" s="40" t="str">
        <f ca="1">IFERROR(__xludf.DUMMYFUNCTION("VLOOKUP($D170,IMPORTRANGE(""1F5N2lheBqU_ssv2fEg7XSiyl0_Jtf24RQubw3IWp7fc"",""'LC-2 BOM'!C2:AF1000""),AB$1,FALSE)"),"#N/A")</f>
        <v>#N/A</v>
      </c>
      <c r="AI502" s="40" t="str">
        <f ca="1">IFERROR(__xludf.DUMMYFUNCTION("VLOOKUP($D170,IMPORTRANGE(""1F5N2lheBqU_ssv2fEg7XSiyl0_Jtf24RQubw3IWp7fc"",""'LC-2 BOM'!C2:AF1000""),AB$1,FALSE)"),"#N/A")</f>
        <v>#N/A</v>
      </c>
      <c r="AJ502" s="40" t="str">
        <f ca="1">IFERROR(__xludf.DUMMYFUNCTION("VLOOKUP($D170,IMPORTRANGE(""1F5N2lheBqU_ssv2fEg7XSiyl0_Jtf24RQubw3IWp7fc"",""'LC-2 BOM'!C2:AF1000""),AB$1,FALSE)"),"#N/A")</f>
        <v>#N/A</v>
      </c>
      <c r="AK502" s="40" t="str">
        <f ca="1">IFERROR(__xludf.DUMMYFUNCTION("VLOOKUP($D170,IMPORTRANGE(""1F5N2lheBqU_ssv2fEg7XSiyl0_Jtf24RQubw3IWp7fc"",""'LC-2 BOM'!C2:AF1000""),AB$1,FALSE)"),"#N/A")</f>
        <v>#N/A</v>
      </c>
      <c r="AL502" s="40" t="str">
        <f ca="1">IFERROR(__xludf.DUMMYFUNCTION("VLOOKUP($D170,IMPORTRANGE(""1F5N2lheBqU_ssv2fEg7XSiyl0_Jtf24RQubw3IWp7fc"",""'LC-2 BOM'!C2:AF1000""),AB$1,FALSE)"),"#N/A")</f>
        <v>#N/A</v>
      </c>
      <c r="AM502" s="40" t="str">
        <f ca="1">IFERROR(__xludf.DUMMYFUNCTION("VLOOKUP($D170,IMPORTRANGE(""1F5N2lheBqU_ssv2fEg7XSiyl0_Jtf24RQubw3IWp7fc"",""'LC-2 BOM'!C2:AF1000""),AB$1,FALSE)"),"#N/A")</f>
        <v>#N/A</v>
      </c>
      <c r="AN502" s="40" t="str">
        <f ca="1">IFERROR(__xludf.DUMMYFUNCTION("VLOOKUP($D170,IMPORTRANGE(""1F5N2lheBqU_ssv2fEg7XSiyl0_Jtf24RQubw3IWp7fc"",""'LC-2 BOM'!C2:AF1000""),AB$1,FALSE)"),"#N/A")</f>
        <v>#N/A</v>
      </c>
      <c r="AO502" s="40" t="str">
        <f ca="1">IFERROR(__xludf.DUMMYFUNCTION("VLOOKUP($D170,IMPORTRANGE(""1F5N2lheBqU_ssv2fEg7XSiyl0_Jtf24RQubw3IWp7fc"",""'LC-2 BOM'!C2:AF1000""),AB$1,FALSE)"),"#N/A")</f>
        <v>#N/A</v>
      </c>
      <c r="AP502" s="40" t="str">
        <f ca="1">IFERROR(__xludf.DUMMYFUNCTION("VLOOKUP($D170,IMPORTRANGE(""1F5N2lheBqU_ssv2fEg7XSiyl0_Jtf24RQubw3IWp7fc"",""'LC-2 BOM'!C2:AF1000""),AB$1,FALSE)"),"#N/A")</f>
        <v>#N/A</v>
      </c>
      <c r="AQ502" s="40" t="str">
        <f ca="1">IFERROR(__xludf.DUMMYFUNCTION("VLOOKUP($D170,IMPORTRANGE(""1F5N2lheBqU_ssv2fEg7XSiyl0_Jtf24RQubw3IWp7fc"",""'LC-2 BOM'!C2:AF1000""),AB$1,FALSE)"),"#N/A")</f>
        <v>#N/A</v>
      </c>
      <c r="AR502" s="40" t="str">
        <f ca="1">IFERROR(__xludf.DUMMYFUNCTION("VLOOKUP($D170,IMPORTRANGE(""1F5N2lheBqU_ssv2fEg7XSiyl0_Jtf24RQubw3IWp7fc"",""'LC-2 BOM'!C2:AF1000""),AB$1,FALSE)"),"#N/A")</f>
        <v>#N/A</v>
      </c>
      <c r="AS502" s="40" t="str">
        <f ca="1">IFERROR(__xludf.DUMMYFUNCTION("VLOOKUP($D170,IMPORTRANGE(""1F5N2lheBqU_ssv2fEg7XSiyl0_Jtf24RQubw3IWp7fc"",""'LC-2 BOM'!C2:AF1000""),AB$1,FALSE)"),"#N/A")</f>
        <v>#N/A</v>
      </c>
      <c r="AT502" s="40" t="str">
        <f ca="1">IFERROR(__xludf.DUMMYFUNCTION("VLOOKUP($D170,IMPORTRANGE(""1F5N2lheBqU_ssv2fEg7XSiyl0_Jtf24RQubw3IWp7fc"",""'LC-2 BOM'!C2:AF1000""),AB$1,FALSE)"),"#N/A")</f>
        <v>#N/A</v>
      </c>
      <c r="AU502" s="40" t="str">
        <f ca="1">IFERROR(__xludf.DUMMYFUNCTION("VLOOKUP($D170,IMPORTRANGE(""1F5N2lheBqU_ssv2fEg7XSiyl0_Jtf24RQubw3IWp7fc"",""'LC-2 BOM'!C2:AF1000""),AB$1,FALSE)"),"#N/A")</f>
        <v>#N/A</v>
      </c>
      <c r="AV502" s="40" t="str">
        <f ca="1">IFERROR(__xludf.DUMMYFUNCTION("VLOOKUP($D170,IMPORTRANGE(""1F5N2lheBqU_ssv2fEg7XSiyl0_Jtf24RQubw3IWp7fc"",""'LC-2 BOM'!C2:AF1000""),AB$1,FALSE)"),"#N/A")</f>
        <v>#N/A</v>
      </c>
      <c r="AW502" s="40" t="str">
        <f ca="1">IFERROR(__xludf.DUMMYFUNCTION("VLOOKUP($D170,IMPORTRANGE(""1F5N2lheBqU_ssv2fEg7XSiyl0_Jtf24RQubw3IWp7fc"",""'LC-2 BOM'!C2:AF1000""),AB$1,FALSE)"),"#N/A")</f>
        <v>#N/A</v>
      </c>
      <c r="AX502" s="40" t="str">
        <f ca="1">IFERROR(__xludf.DUMMYFUNCTION("VLOOKUP($D170,IMPORTRANGE(""1F5N2lheBqU_ssv2fEg7XSiyl0_Jtf24RQubw3IWp7fc"",""'LC-2 BOM'!C2:AF1000""),AB$1,FALSE)"),"#N/A")</f>
        <v>#N/A</v>
      </c>
      <c r="AY502" s="40" t="str">
        <f ca="1">IFERROR(__xludf.DUMMYFUNCTION("VLOOKUP($D170,IMPORTRANGE(""1F5N2lheBqU_ssv2fEg7XSiyl0_Jtf24RQubw3IWp7fc"",""'LC-2 BOM'!C2:AF1000""),AB$1,FALSE)"),"#N/A")</f>
        <v>#N/A</v>
      </c>
      <c r="AZ502" s="40" t="str">
        <f ca="1">IFERROR(__xludf.DUMMYFUNCTION("VLOOKUP($D170,IMPORTRANGE(""1F5N2lheBqU_ssv2fEg7XSiyl0_Jtf24RQubw3IWp7fc"",""'LC-2 BOM'!C2:AF1000""),AB$1,FALSE)"),"#N/A")</f>
        <v>#N/A</v>
      </c>
      <c r="BA502" s="40" t="str">
        <f ca="1">IFERROR(__xludf.DUMMYFUNCTION("VLOOKUP($D170,IMPORTRANGE(""1F5N2lheBqU_ssv2fEg7XSiyl0_Jtf24RQubw3IWp7fc"",""'LC-2 BOM'!C2:AF1000""),AB$1,FALSE)"),"#N/A")</f>
        <v>#N/A</v>
      </c>
    </row>
    <row r="503" spans="1:53" ht="14.25">
      <c r="A503" s="199" t="str">
        <f>CONCATENATE(VLOOKUP(E503,Systems,2,FALSE),"-",VLOOKUP(F503,Subsystems,2,FALSE),"-",VLOOKUP(G503,Components,2,FALSE),"-",VLOOKUP(R503,Metrics,2,FALSE),"-",B503)</f>
        <v>HYD-S1U-PXS-PxE-221</v>
      </c>
      <c r="B503" s="100">
        <v>221</v>
      </c>
      <c r="C503" s="303" t="s">
        <v>1163</v>
      </c>
      <c r="D503" s="185" t="s">
        <v>1164</v>
      </c>
      <c r="E503" s="99" t="s">
        <v>715</v>
      </c>
      <c r="F503" s="99" t="s">
        <v>368</v>
      </c>
      <c r="G503" s="99" t="s">
        <v>452</v>
      </c>
      <c r="H503" s="99" t="s">
        <v>89</v>
      </c>
      <c r="I503" s="100" t="str">
        <f>VLOOKUP(L503,InterfaceCards,2,FALSE)</f>
        <v>C1</v>
      </c>
      <c r="J503" s="39" t="str">
        <f>VLOOKUP(I503,'REF - Interface Cards'!$F$2:$G$11,2,FALSE)</f>
        <v>CB1</v>
      </c>
      <c r="K503" s="100">
        <f>VLOOKUP(L503,InterfaceCards,3,FALSE)</f>
        <v>5</v>
      </c>
      <c r="L503" s="99" t="s">
        <v>240</v>
      </c>
      <c r="M503" s="272">
        <v>1</v>
      </c>
      <c r="N503" s="96" t="s">
        <v>1109</v>
      </c>
      <c r="O503" s="100" t="s">
        <v>247</v>
      </c>
      <c r="P503" s="100"/>
      <c r="Q503" s="100" t="s">
        <v>492</v>
      </c>
      <c r="R503" s="119" t="s">
        <v>904</v>
      </c>
      <c r="S503" s="119" t="s">
        <v>96</v>
      </c>
      <c r="T503" s="100"/>
      <c r="U503" s="205"/>
      <c r="V503" s="205" t="b">
        <v>0</v>
      </c>
      <c r="W503" s="115" t="str">
        <f>CONCATENATE(L503,":",N503)</f>
        <v>DIO1:DI00</v>
      </c>
      <c r="X503" s="40" t="str">
        <f ca="1">IFERROR(__xludf.DUMMYFUNCTION("VLOOKUP($D4,IMPORTRANGE(""1F5N2lheBqU_ssv2fEg7XSiyl0_Jtf24RQubw3IWp7fc"",""'LC-2 BOM'!C2:AF1000""),X$1,FALSE)"),"S13.2")</f>
        <v>S13.2</v>
      </c>
      <c r="Y503" s="40" t="str">
        <f ca="1">IFERROR(__xludf.DUMMYFUNCTION("VLOOKUP($D99,IMPORTRANGE(""1F5N2lheBqU_ssv2fEg7XSiyl0_Jtf24RQubw3IWp7fc"",""'LC-2 BOM'!C2:AF900""),Y$1,FALSE)"),"#N/A")</f>
        <v>#N/A</v>
      </c>
      <c r="Z503" s="40" t="str">
        <f ca="1">IFERROR(__xludf.DUMMYFUNCTION("VLOOKUP($D99,IMPORTRANGE(""1F5N2lheBqU_ssv2fEg7XSiyl0_Jtf24RQubw3IWp7fc"",""'LC-2 BOM'!C2:AF900""),Y$1,FALSE)"),"#N/A")</f>
        <v>#N/A</v>
      </c>
      <c r="AA503" s="40" t="str">
        <f ca="1">IFERROR(__xludf.DUMMYFUNCTION("VLOOKUP($D99,IMPORTRANGE(""1F5N2lheBqU_ssv2fEg7XSiyl0_Jtf24RQubw3IWp7fc"",""'LC-2 BOM'!C2:AF900""),Y$1,FALSE)"),"#N/A")</f>
        <v>#N/A</v>
      </c>
      <c r="AB503" s="40" t="str">
        <f ca="1">IFERROR(__xludf.DUMMYFUNCTION("VLOOKUP($D99,IMPORTRANGE(""1F5N2lheBqU_ssv2fEg7XSiyl0_Jtf24RQubw3IWp7fc"",""'LC-2 BOM'!C2:AF1000""),AB$1,FALSE)"),"#N/A")</f>
        <v>#N/A</v>
      </c>
      <c r="AC503" s="40" t="str">
        <f ca="1">IFERROR(__xludf.DUMMYFUNCTION("VLOOKUP($D99,IMPORTRANGE(""1F5N2lheBqU_ssv2fEg7XSiyl0_Jtf24RQubw3IWp7fc"",""'LC-2 BOM'!C2:AF1000""),AB$1,FALSE)"),"#N/A")</f>
        <v>#N/A</v>
      </c>
      <c r="AD503" s="40" t="str">
        <f ca="1">IFERROR(__xludf.DUMMYFUNCTION("VLOOKUP($D99,IMPORTRANGE(""1F5N2lheBqU_ssv2fEg7XSiyl0_Jtf24RQubw3IWp7fc"",""'LC-2 BOM'!C2:AF1000""),AB$1,FALSE)"),"#N/A")</f>
        <v>#N/A</v>
      </c>
      <c r="AE503" s="40" t="str">
        <f ca="1">IFERROR(__xludf.DUMMYFUNCTION("VLOOKUP($D99,IMPORTRANGE(""1F5N2lheBqU_ssv2fEg7XSiyl0_Jtf24RQubw3IWp7fc"",""'LC-2 BOM'!C2:AF1000""),AB$1,FALSE)"),"#N/A")</f>
        <v>#N/A</v>
      </c>
      <c r="AF503" s="40" t="str">
        <f ca="1">IFERROR(__xludf.DUMMYFUNCTION("VLOOKUP($D99,IMPORTRANGE(""1F5N2lheBqU_ssv2fEg7XSiyl0_Jtf24RQubw3IWp7fc"",""'LC-2 BOM'!C2:AF1000""),AB$1,FALSE)"),"#N/A")</f>
        <v>#N/A</v>
      </c>
      <c r="AG503" s="40" t="str">
        <f ca="1">IFERROR(__xludf.DUMMYFUNCTION("VLOOKUP($D99,IMPORTRANGE(""1F5N2lheBqU_ssv2fEg7XSiyl0_Jtf24RQubw3IWp7fc"",""'LC-2 BOM'!C2:AF1000""),AB$1,FALSE)"),"#N/A")</f>
        <v>#N/A</v>
      </c>
      <c r="AH503" s="40" t="str">
        <f ca="1">IFERROR(__xludf.DUMMYFUNCTION("VLOOKUP($D99,IMPORTRANGE(""1F5N2lheBqU_ssv2fEg7XSiyl0_Jtf24RQubw3IWp7fc"",""'LC-2 BOM'!C2:AF1000""),AB$1,FALSE)"),"#N/A")</f>
        <v>#N/A</v>
      </c>
      <c r="AI503" s="40" t="str">
        <f ca="1">IFERROR(__xludf.DUMMYFUNCTION("VLOOKUP($D99,IMPORTRANGE(""1F5N2lheBqU_ssv2fEg7XSiyl0_Jtf24RQubw3IWp7fc"",""'LC-2 BOM'!C2:AF1000""),AB$1,FALSE)"),"#N/A")</f>
        <v>#N/A</v>
      </c>
      <c r="AJ503" s="40" t="str">
        <f ca="1">IFERROR(__xludf.DUMMYFUNCTION("VLOOKUP($D99,IMPORTRANGE(""1F5N2lheBqU_ssv2fEg7XSiyl0_Jtf24RQubw3IWp7fc"",""'LC-2 BOM'!C2:AF1000""),AB$1,FALSE)"),"#N/A")</f>
        <v>#N/A</v>
      </c>
      <c r="AK503" s="40" t="str">
        <f ca="1">IFERROR(__xludf.DUMMYFUNCTION("VLOOKUP($D99,IMPORTRANGE(""1F5N2lheBqU_ssv2fEg7XSiyl0_Jtf24RQubw3IWp7fc"",""'LC-2 BOM'!C2:AF1000""),AB$1,FALSE)"),"#N/A")</f>
        <v>#N/A</v>
      </c>
      <c r="AL503" s="40" t="str">
        <f ca="1">IFERROR(__xludf.DUMMYFUNCTION("VLOOKUP($D99,IMPORTRANGE(""1F5N2lheBqU_ssv2fEg7XSiyl0_Jtf24RQubw3IWp7fc"",""'LC-2 BOM'!C2:AF1000""),AB$1,FALSE)"),"#N/A")</f>
        <v>#N/A</v>
      </c>
      <c r="AM503" s="40" t="str">
        <f ca="1">IFERROR(__xludf.DUMMYFUNCTION("VLOOKUP($D99,IMPORTRANGE(""1F5N2lheBqU_ssv2fEg7XSiyl0_Jtf24RQubw3IWp7fc"",""'LC-2 BOM'!C2:AF1000""),AB$1,FALSE)"),"#N/A")</f>
        <v>#N/A</v>
      </c>
      <c r="AN503" s="40" t="str">
        <f ca="1">IFERROR(__xludf.DUMMYFUNCTION("VLOOKUP($D99,IMPORTRANGE(""1F5N2lheBqU_ssv2fEg7XSiyl0_Jtf24RQubw3IWp7fc"",""'LC-2 BOM'!C2:AF1000""),AB$1,FALSE)"),"#N/A")</f>
        <v>#N/A</v>
      </c>
      <c r="AO503" s="40" t="str">
        <f ca="1">IFERROR(__xludf.DUMMYFUNCTION("VLOOKUP($D99,IMPORTRANGE(""1F5N2lheBqU_ssv2fEg7XSiyl0_Jtf24RQubw3IWp7fc"",""'LC-2 BOM'!C2:AF1000""),AB$1,FALSE)"),"#N/A")</f>
        <v>#N/A</v>
      </c>
      <c r="AP503" s="40" t="str">
        <f ca="1">IFERROR(__xludf.DUMMYFUNCTION("VLOOKUP($D99,IMPORTRANGE(""1F5N2lheBqU_ssv2fEg7XSiyl0_Jtf24RQubw3IWp7fc"",""'LC-2 BOM'!C2:AF1000""),AB$1,FALSE)"),"#N/A")</f>
        <v>#N/A</v>
      </c>
      <c r="AQ503" s="40" t="str">
        <f ca="1">IFERROR(__xludf.DUMMYFUNCTION("VLOOKUP($D99,IMPORTRANGE(""1F5N2lheBqU_ssv2fEg7XSiyl0_Jtf24RQubw3IWp7fc"",""'LC-2 BOM'!C2:AF1000""),AB$1,FALSE)"),"#N/A")</f>
        <v>#N/A</v>
      </c>
      <c r="AR503" s="40" t="str">
        <f ca="1">IFERROR(__xludf.DUMMYFUNCTION("VLOOKUP($D99,IMPORTRANGE(""1F5N2lheBqU_ssv2fEg7XSiyl0_Jtf24RQubw3IWp7fc"",""'LC-2 BOM'!C2:AF1000""),AB$1,FALSE)"),"#N/A")</f>
        <v>#N/A</v>
      </c>
      <c r="AS503" s="40" t="str">
        <f ca="1">IFERROR(__xludf.DUMMYFUNCTION("VLOOKUP($D99,IMPORTRANGE(""1F5N2lheBqU_ssv2fEg7XSiyl0_Jtf24RQubw3IWp7fc"",""'LC-2 BOM'!C2:AF1000""),AB$1,FALSE)"),"#N/A")</f>
        <v>#N/A</v>
      </c>
      <c r="AT503" s="40" t="str">
        <f ca="1">IFERROR(__xludf.DUMMYFUNCTION("VLOOKUP($D99,IMPORTRANGE(""1F5N2lheBqU_ssv2fEg7XSiyl0_Jtf24RQubw3IWp7fc"",""'LC-2 BOM'!C2:AF1000""),AB$1,FALSE)"),"#N/A")</f>
        <v>#N/A</v>
      </c>
      <c r="AU503" s="40" t="str">
        <f ca="1">IFERROR(__xludf.DUMMYFUNCTION("VLOOKUP($D99,IMPORTRANGE(""1F5N2lheBqU_ssv2fEg7XSiyl0_Jtf24RQubw3IWp7fc"",""'LC-2 BOM'!C2:AF1000""),AB$1,FALSE)"),"#N/A")</f>
        <v>#N/A</v>
      </c>
      <c r="AV503" s="40" t="str">
        <f ca="1">IFERROR(__xludf.DUMMYFUNCTION("VLOOKUP($D99,IMPORTRANGE(""1F5N2lheBqU_ssv2fEg7XSiyl0_Jtf24RQubw3IWp7fc"",""'LC-2 BOM'!C2:AF1000""),AB$1,FALSE)"),"#N/A")</f>
        <v>#N/A</v>
      </c>
      <c r="AW503" s="40" t="str">
        <f ca="1">IFERROR(__xludf.DUMMYFUNCTION("VLOOKUP($D99,IMPORTRANGE(""1F5N2lheBqU_ssv2fEg7XSiyl0_Jtf24RQubw3IWp7fc"",""'LC-2 BOM'!C2:AF1000""),AB$1,FALSE)"),"#N/A")</f>
        <v>#N/A</v>
      </c>
      <c r="AX503" s="40" t="str">
        <f ca="1">IFERROR(__xludf.DUMMYFUNCTION("VLOOKUP($D99,IMPORTRANGE(""1F5N2lheBqU_ssv2fEg7XSiyl0_Jtf24RQubw3IWp7fc"",""'LC-2 BOM'!C2:AF1000""),AB$1,FALSE)"),"#N/A")</f>
        <v>#N/A</v>
      </c>
      <c r="AY503" s="40" t="str">
        <f ca="1">IFERROR(__xludf.DUMMYFUNCTION("VLOOKUP($D99,IMPORTRANGE(""1F5N2lheBqU_ssv2fEg7XSiyl0_Jtf24RQubw3IWp7fc"",""'LC-2 BOM'!C2:AF1000""),AB$1,FALSE)"),"#N/A")</f>
        <v>#N/A</v>
      </c>
      <c r="AZ503" s="40" t="str">
        <f ca="1">IFERROR(__xludf.DUMMYFUNCTION("VLOOKUP($D99,IMPORTRANGE(""1F5N2lheBqU_ssv2fEg7XSiyl0_Jtf24RQubw3IWp7fc"",""'LC-2 BOM'!C2:AF1000""),AB$1,FALSE)"),"#N/A")</f>
        <v>#N/A</v>
      </c>
      <c r="BA503" s="40" t="str">
        <f ca="1">IFERROR(__xludf.DUMMYFUNCTION("VLOOKUP($D99,IMPORTRANGE(""1F5N2lheBqU_ssv2fEg7XSiyl0_Jtf24RQubw3IWp7fc"",""'LC-2 BOM'!C2:AF1000""),AB$1,FALSE)"),"#N/A")</f>
        <v>#N/A</v>
      </c>
    </row>
    <row r="504" spans="1:53" ht="14.25">
      <c r="A504" s="199" t="str">
        <f>CONCATENATE(VLOOKUP(E504,Systems,2,FALSE),"-",VLOOKUP(F504,Subsystems,2,FALSE),"-",VLOOKUP(G504,Components,2,FALSE),"-",VLOOKUP(R504,Metrics,2,FALSE),"-",B504)</f>
        <v>HYD-S1U-PXS-Px-222</v>
      </c>
      <c r="B504" s="100">
        <v>222</v>
      </c>
      <c r="C504" s="184" t="s">
        <v>1165</v>
      </c>
      <c r="D504" s="248" t="s">
        <v>1166</v>
      </c>
      <c r="E504" s="99" t="s">
        <v>715</v>
      </c>
      <c r="F504" s="99" t="s">
        <v>368</v>
      </c>
      <c r="G504" s="99" t="s">
        <v>452</v>
      </c>
      <c r="H504" s="99" t="s">
        <v>89</v>
      </c>
      <c r="I504" s="100" t="str">
        <f>VLOOKUP(L504,InterfaceCards,2,FALSE)</f>
        <v>C1</v>
      </c>
      <c r="J504" s="39" t="str">
        <f>VLOOKUP(I504,'REF - Interface Cards'!$F$2:$G$11,2,FALSE)</f>
        <v>CB1</v>
      </c>
      <c r="K504" s="100">
        <f>VLOOKUP(L504,InterfaceCards,3,FALSE)</f>
        <v>5</v>
      </c>
      <c r="L504" s="99" t="s">
        <v>240</v>
      </c>
      <c r="M504" s="272">
        <v>2</v>
      </c>
      <c r="N504" s="96" t="s">
        <v>1112</v>
      </c>
      <c r="O504" s="100" t="s">
        <v>247</v>
      </c>
      <c r="P504" s="100"/>
      <c r="Q504" s="100" t="s">
        <v>492</v>
      </c>
      <c r="R504" s="119" t="s">
        <v>863</v>
      </c>
      <c r="S504" s="119" t="s">
        <v>96</v>
      </c>
      <c r="T504" s="100"/>
      <c r="U504" s="205"/>
      <c r="V504" s="205" t="b">
        <v>0</v>
      </c>
      <c r="W504" s="115" t="str">
        <f>CONCATENATE(L504,":",N504)</f>
        <v>DIO1:DI01</v>
      </c>
      <c r="X504" s="40" t="str">
        <f ca="1">IFERROR(__xludf.DUMMYFUNCTION("VLOOKUP($D4,IMPORTRANGE(""1F5N2lheBqU_ssv2fEg7XSiyl0_Jtf24RQubw3IWp7fc"",""'LC-2 BOM'!C2:AF1000""),X$1,FALSE)"),"S13.2")</f>
        <v>S13.2</v>
      </c>
      <c r="Y504" s="40" t="str">
        <f ca="1">IFERROR(__xludf.DUMMYFUNCTION("VLOOKUP($D100,IMPORTRANGE(""1F5N2lheBqU_ssv2fEg7XSiyl0_Jtf24RQubw3IWp7fc"",""'LC-2 BOM'!C2:AF900""),Y$1,FALSE)"),"#N/A")</f>
        <v>#N/A</v>
      </c>
      <c r="Z504" s="40" t="str">
        <f ca="1">IFERROR(__xludf.DUMMYFUNCTION("VLOOKUP($D100,IMPORTRANGE(""1F5N2lheBqU_ssv2fEg7XSiyl0_Jtf24RQubw3IWp7fc"",""'LC-2 BOM'!C2:AF900""),Y$1,FALSE)"),"#N/A")</f>
        <v>#N/A</v>
      </c>
      <c r="AA504" s="40" t="str">
        <f ca="1">IFERROR(__xludf.DUMMYFUNCTION("VLOOKUP($D100,IMPORTRANGE(""1F5N2lheBqU_ssv2fEg7XSiyl0_Jtf24RQubw3IWp7fc"",""'LC-2 BOM'!C2:AF900""),Y$1,FALSE)"),"#N/A")</f>
        <v>#N/A</v>
      </c>
      <c r="AB504" s="40" t="str">
        <f ca="1">IFERROR(__xludf.DUMMYFUNCTION("VLOOKUP($D100,IMPORTRANGE(""1F5N2lheBqU_ssv2fEg7XSiyl0_Jtf24RQubw3IWp7fc"",""'LC-2 BOM'!C2:AF1000""),AB$1,FALSE)"),"#N/A")</f>
        <v>#N/A</v>
      </c>
      <c r="AC504" s="40" t="str">
        <f ca="1">IFERROR(__xludf.DUMMYFUNCTION("VLOOKUP($D100,IMPORTRANGE(""1F5N2lheBqU_ssv2fEg7XSiyl0_Jtf24RQubw3IWp7fc"",""'LC-2 BOM'!C2:AF1000""),AB$1,FALSE)"),"#N/A")</f>
        <v>#N/A</v>
      </c>
      <c r="AD504" s="40" t="str">
        <f ca="1">IFERROR(__xludf.DUMMYFUNCTION("VLOOKUP($D100,IMPORTRANGE(""1F5N2lheBqU_ssv2fEg7XSiyl0_Jtf24RQubw3IWp7fc"",""'LC-2 BOM'!C2:AF1000""),AB$1,FALSE)"),"#N/A")</f>
        <v>#N/A</v>
      </c>
      <c r="AE504" s="40" t="str">
        <f ca="1">IFERROR(__xludf.DUMMYFUNCTION("VLOOKUP($D100,IMPORTRANGE(""1F5N2lheBqU_ssv2fEg7XSiyl0_Jtf24RQubw3IWp7fc"",""'LC-2 BOM'!C2:AF1000""),AB$1,FALSE)"),"#N/A")</f>
        <v>#N/A</v>
      </c>
      <c r="AF504" s="40" t="str">
        <f ca="1">IFERROR(__xludf.DUMMYFUNCTION("VLOOKUP($D100,IMPORTRANGE(""1F5N2lheBqU_ssv2fEg7XSiyl0_Jtf24RQubw3IWp7fc"",""'LC-2 BOM'!C2:AF1000""),AB$1,FALSE)"),"#N/A")</f>
        <v>#N/A</v>
      </c>
      <c r="AG504" s="40" t="str">
        <f ca="1">IFERROR(__xludf.DUMMYFUNCTION("VLOOKUP($D100,IMPORTRANGE(""1F5N2lheBqU_ssv2fEg7XSiyl0_Jtf24RQubw3IWp7fc"",""'LC-2 BOM'!C2:AF1000""),AB$1,FALSE)"),"#N/A")</f>
        <v>#N/A</v>
      </c>
      <c r="AH504" s="40" t="str">
        <f ca="1">IFERROR(__xludf.DUMMYFUNCTION("VLOOKUP($D100,IMPORTRANGE(""1F5N2lheBqU_ssv2fEg7XSiyl0_Jtf24RQubw3IWp7fc"",""'LC-2 BOM'!C2:AF1000""),AB$1,FALSE)"),"#N/A")</f>
        <v>#N/A</v>
      </c>
      <c r="AI504" s="40" t="str">
        <f ca="1">IFERROR(__xludf.DUMMYFUNCTION("VLOOKUP($D100,IMPORTRANGE(""1F5N2lheBqU_ssv2fEg7XSiyl0_Jtf24RQubw3IWp7fc"",""'LC-2 BOM'!C2:AF1000""),AB$1,FALSE)"),"#N/A")</f>
        <v>#N/A</v>
      </c>
      <c r="AJ504" s="40" t="str">
        <f ca="1">IFERROR(__xludf.DUMMYFUNCTION("VLOOKUP($D100,IMPORTRANGE(""1F5N2lheBqU_ssv2fEg7XSiyl0_Jtf24RQubw3IWp7fc"",""'LC-2 BOM'!C2:AF1000""),AB$1,FALSE)"),"#N/A")</f>
        <v>#N/A</v>
      </c>
      <c r="AK504" s="40" t="str">
        <f ca="1">IFERROR(__xludf.DUMMYFUNCTION("VLOOKUP($D100,IMPORTRANGE(""1F5N2lheBqU_ssv2fEg7XSiyl0_Jtf24RQubw3IWp7fc"",""'LC-2 BOM'!C2:AF1000""),AB$1,FALSE)"),"#N/A")</f>
        <v>#N/A</v>
      </c>
      <c r="AL504" s="40" t="str">
        <f ca="1">IFERROR(__xludf.DUMMYFUNCTION("VLOOKUP($D100,IMPORTRANGE(""1F5N2lheBqU_ssv2fEg7XSiyl0_Jtf24RQubw3IWp7fc"",""'LC-2 BOM'!C2:AF1000""),AB$1,FALSE)"),"#N/A")</f>
        <v>#N/A</v>
      </c>
      <c r="AM504" s="40" t="str">
        <f ca="1">IFERROR(__xludf.DUMMYFUNCTION("VLOOKUP($D100,IMPORTRANGE(""1F5N2lheBqU_ssv2fEg7XSiyl0_Jtf24RQubw3IWp7fc"",""'LC-2 BOM'!C2:AF1000""),AB$1,FALSE)"),"#N/A")</f>
        <v>#N/A</v>
      </c>
      <c r="AN504" s="40" t="str">
        <f ca="1">IFERROR(__xludf.DUMMYFUNCTION("VLOOKUP($D100,IMPORTRANGE(""1F5N2lheBqU_ssv2fEg7XSiyl0_Jtf24RQubw3IWp7fc"",""'LC-2 BOM'!C2:AF1000""),AB$1,FALSE)"),"#N/A")</f>
        <v>#N/A</v>
      </c>
      <c r="AO504" s="40" t="str">
        <f ca="1">IFERROR(__xludf.DUMMYFUNCTION("VLOOKUP($D100,IMPORTRANGE(""1F5N2lheBqU_ssv2fEg7XSiyl0_Jtf24RQubw3IWp7fc"",""'LC-2 BOM'!C2:AF1000""),AB$1,FALSE)"),"#N/A")</f>
        <v>#N/A</v>
      </c>
      <c r="AP504" s="40" t="str">
        <f ca="1">IFERROR(__xludf.DUMMYFUNCTION("VLOOKUP($D100,IMPORTRANGE(""1F5N2lheBqU_ssv2fEg7XSiyl0_Jtf24RQubw3IWp7fc"",""'LC-2 BOM'!C2:AF1000""),AB$1,FALSE)"),"#N/A")</f>
        <v>#N/A</v>
      </c>
      <c r="AQ504" s="40" t="str">
        <f ca="1">IFERROR(__xludf.DUMMYFUNCTION("VLOOKUP($D100,IMPORTRANGE(""1F5N2lheBqU_ssv2fEg7XSiyl0_Jtf24RQubw3IWp7fc"",""'LC-2 BOM'!C2:AF1000""),AB$1,FALSE)"),"#N/A")</f>
        <v>#N/A</v>
      </c>
      <c r="AR504" s="40" t="str">
        <f ca="1">IFERROR(__xludf.DUMMYFUNCTION("VLOOKUP($D100,IMPORTRANGE(""1F5N2lheBqU_ssv2fEg7XSiyl0_Jtf24RQubw3IWp7fc"",""'LC-2 BOM'!C2:AF1000""),AB$1,FALSE)"),"#N/A")</f>
        <v>#N/A</v>
      </c>
      <c r="AS504" s="40" t="str">
        <f ca="1">IFERROR(__xludf.DUMMYFUNCTION("VLOOKUP($D100,IMPORTRANGE(""1F5N2lheBqU_ssv2fEg7XSiyl0_Jtf24RQubw3IWp7fc"",""'LC-2 BOM'!C2:AF1000""),AB$1,FALSE)"),"#N/A")</f>
        <v>#N/A</v>
      </c>
      <c r="AT504" s="40" t="str">
        <f ca="1">IFERROR(__xludf.DUMMYFUNCTION("VLOOKUP($D100,IMPORTRANGE(""1F5N2lheBqU_ssv2fEg7XSiyl0_Jtf24RQubw3IWp7fc"",""'LC-2 BOM'!C2:AF1000""),AB$1,FALSE)"),"#N/A")</f>
        <v>#N/A</v>
      </c>
      <c r="AU504" s="40" t="str">
        <f ca="1">IFERROR(__xludf.DUMMYFUNCTION("VLOOKUP($D100,IMPORTRANGE(""1F5N2lheBqU_ssv2fEg7XSiyl0_Jtf24RQubw3IWp7fc"",""'LC-2 BOM'!C2:AF1000""),AB$1,FALSE)"),"#N/A")</f>
        <v>#N/A</v>
      </c>
      <c r="AV504" s="40" t="str">
        <f ca="1">IFERROR(__xludf.DUMMYFUNCTION("VLOOKUP($D100,IMPORTRANGE(""1F5N2lheBqU_ssv2fEg7XSiyl0_Jtf24RQubw3IWp7fc"",""'LC-2 BOM'!C2:AF1000""),AB$1,FALSE)"),"#N/A")</f>
        <v>#N/A</v>
      </c>
      <c r="AW504" s="40" t="str">
        <f ca="1">IFERROR(__xludf.DUMMYFUNCTION("VLOOKUP($D100,IMPORTRANGE(""1F5N2lheBqU_ssv2fEg7XSiyl0_Jtf24RQubw3IWp7fc"",""'LC-2 BOM'!C2:AF1000""),AB$1,FALSE)"),"#N/A")</f>
        <v>#N/A</v>
      </c>
      <c r="AX504" s="40" t="str">
        <f ca="1">IFERROR(__xludf.DUMMYFUNCTION("VLOOKUP($D100,IMPORTRANGE(""1F5N2lheBqU_ssv2fEg7XSiyl0_Jtf24RQubw3IWp7fc"",""'LC-2 BOM'!C2:AF1000""),AB$1,FALSE)"),"#N/A")</f>
        <v>#N/A</v>
      </c>
      <c r="AY504" s="40" t="str">
        <f ca="1">IFERROR(__xludf.DUMMYFUNCTION("VLOOKUP($D100,IMPORTRANGE(""1F5N2lheBqU_ssv2fEg7XSiyl0_Jtf24RQubw3IWp7fc"",""'LC-2 BOM'!C2:AF1000""),AB$1,FALSE)"),"#N/A")</f>
        <v>#N/A</v>
      </c>
      <c r="AZ504" s="40" t="str">
        <f ca="1">IFERROR(__xludf.DUMMYFUNCTION("VLOOKUP($D100,IMPORTRANGE(""1F5N2lheBqU_ssv2fEg7XSiyl0_Jtf24RQubw3IWp7fc"",""'LC-2 BOM'!C2:AF1000""),AB$1,FALSE)"),"#N/A")</f>
        <v>#N/A</v>
      </c>
      <c r="BA504" s="40" t="str">
        <f ca="1">IFERROR(__xludf.DUMMYFUNCTION("VLOOKUP($D100,IMPORTRANGE(""1F5N2lheBqU_ssv2fEg7XSiyl0_Jtf24RQubw3IWp7fc"",""'LC-2 BOM'!C2:AF1000""),AB$1,FALSE)"),"#N/A")</f>
        <v>#N/A</v>
      </c>
    </row>
    <row r="505" spans="1:53" ht="14.25">
      <c r="A505" s="110" t="str">
        <f>CONCATENATE(VLOOKUP(E505,Systems,2,FALSE),"-",VLOOKUP(F505,Subsystems,2,FALSE),"-",VLOOKUP(G505,Components,2,FALSE),"-",VLOOKUP(R505,Metrics,2,FALSE),"-",B505)</f>
        <v>MEC-S1U-PXS-Px-679</v>
      </c>
      <c r="B505" s="99">
        <v>679</v>
      </c>
      <c r="C505" s="97" t="s">
        <v>1167</v>
      </c>
      <c r="D505" s="155" t="s">
        <v>1166</v>
      </c>
      <c r="E505" s="99" t="s">
        <v>1047</v>
      </c>
      <c r="F505" s="99" t="s">
        <v>368</v>
      </c>
      <c r="G505" s="99" t="s">
        <v>452</v>
      </c>
      <c r="H505" s="99" t="s">
        <v>89</v>
      </c>
      <c r="I505" s="100" t="str">
        <f>VLOOKUP(L505,InterfaceCards,2,FALSE)</f>
        <v>C1</v>
      </c>
      <c r="J505" s="39" t="str">
        <f>VLOOKUP(I505,'REF - Interface Cards'!$F$2:$G$11,2,FALSE)</f>
        <v>CB1</v>
      </c>
      <c r="K505" s="267">
        <f>VLOOKUP(L505,InterfaceCards,3,FALSE)</f>
        <v>7</v>
      </c>
      <c r="L505" s="99" t="s">
        <v>1085</v>
      </c>
      <c r="M505" s="99">
        <v>21</v>
      </c>
      <c r="N505" s="99" t="s">
        <v>243</v>
      </c>
      <c r="O505" s="205"/>
      <c r="P505" s="99" t="s">
        <v>335</v>
      </c>
      <c r="Q505" s="99" t="s">
        <v>338</v>
      </c>
      <c r="R505" s="119" t="s">
        <v>863</v>
      </c>
      <c r="S505" s="99" t="s">
        <v>96</v>
      </c>
      <c r="T505" s="100"/>
      <c r="U505" s="205"/>
      <c r="V505" s="205" t="b">
        <v>0</v>
      </c>
      <c r="W505" s="115" t="str">
        <f>CONCATENATE(L505,":",N505)</f>
        <v>DIO4:DI09</v>
      </c>
      <c r="X505" s="40" t="str">
        <f ca="1">IFERROR(__xludf.DUMMYFUNCTION("VLOOKUP($D119,IMPORTRANGE(""1F5N2lheBqU_ssv2fEg7XSiyl0_Jtf24RQubw3IWp7fc"",""'LC-2 BOM'!C2:AF1000""),X$1,FALSE)"),"05C360")</f>
        <v>05C360</v>
      </c>
      <c r="Y505" s="183" t="str">
        <f ca="1">IFERROR(__xludf.DUMMYFUNCTION("VLOOKUP($D159,IMPORTRANGE(""1zGeY54V42y3h6ga3LEauokEcjIAfHuNXKCYKLfLWtMI"",""'LC-2 BOM'!C2:AF900""),Y$1,FALSE)"),"#N/A")</f>
        <v>#N/A</v>
      </c>
      <c r="Z505" s="183" t="str">
        <f ca="1">IFERROR(__xludf.DUMMYFUNCTION("VLOOKUP($D159,IMPORTRANGE(""1zGeY54V42y3h6ga3LEauokEcjIAfHuNXKCYKLfLWtMI"",""'LC-2 BOM'!C2:AF900""),Y$1,FALSE)"),"#N/A")</f>
        <v>#N/A</v>
      </c>
      <c r="AA505" s="183" t="str">
        <f ca="1">IFERROR(__xludf.DUMMYFUNCTION("VLOOKUP($D159,IMPORTRANGE(""1zGeY54V42y3h6ga3LEauokEcjIAfHuNXKCYKLfLWtMI"",""'LC-2 BOM'!C2:AF900""),Y$1,FALSE)"),"#N/A")</f>
        <v>#N/A</v>
      </c>
      <c r="AB505" s="40" t="str">
        <f ca="1">IFERROR(__xludf.DUMMYFUNCTION("VLOOKUP($D159,IMPORTRANGE(""1F5N2lheBqU_ssv2fEg7XSiyl0_Jtf24RQubw3IWp7fc"",""'LC-2 BOM'!C2:AF1000""),AB$1,FALSE)"),"#N/A")</f>
        <v>#N/A</v>
      </c>
      <c r="AC505" s="40" t="str">
        <f ca="1">IFERROR(__xludf.DUMMYFUNCTION("VLOOKUP($D159,IMPORTRANGE(""1F5N2lheBqU_ssv2fEg7XSiyl0_Jtf24RQubw3IWp7fc"",""'LC-2 BOM'!C2:AF1000""),AB$1,FALSE)"),"#N/A")</f>
        <v>#N/A</v>
      </c>
      <c r="AD505" s="40" t="str">
        <f ca="1">IFERROR(__xludf.DUMMYFUNCTION("VLOOKUP($D159,IMPORTRANGE(""1F5N2lheBqU_ssv2fEg7XSiyl0_Jtf24RQubw3IWp7fc"",""'LC-2 BOM'!C2:AF1000""),AB$1,FALSE)"),"#N/A")</f>
        <v>#N/A</v>
      </c>
      <c r="AE505" s="40" t="str">
        <f ca="1">IFERROR(__xludf.DUMMYFUNCTION("VLOOKUP($D159,IMPORTRANGE(""1F5N2lheBqU_ssv2fEg7XSiyl0_Jtf24RQubw3IWp7fc"",""'LC-2 BOM'!C2:AF1000""),AB$1,FALSE)"),"#N/A")</f>
        <v>#N/A</v>
      </c>
      <c r="AF505" s="40" t="str">
        <f ca="1">IFERROR(__xludf.DUMMYFUNCTION("VLOOKUP($D159,IMPORTRANGE(""1F5N2lheBqU_ssv2fEg7XSiyl0_Jtf24RQubw3IWp7fc"",""'LC-2 BOM'!C2:AF1000""),AB$1,FALSE)"),"#N/A")</f>
        <v>#N/A</v>
      </c>
      <c r="AG505" s="40" t="str">
        <f ca="1">IFERROR(__xludf.DUMMYFUNCTION("VLOOKUP($D159,IMPORTRANGE(""1F5N2lheBqU_ssv2fEg7XSiyl0_Jtf24RQubw3IWp7fc"",""'LC-2 BOM'!C2:AF1000""),AB$1,FALSE)"),"#N/A")</f>
        <v>#N/A</v>
      </c>
      <c r="AH505" s="40" t="str">
        <f ca="1">IFERROR(__xludf.DUMMYFUNCTION("VLOOKUP($D159,IMPORTRANGE(""1F5N2lheBqU_ssv2fEg7XSiyl0_Jtf24RQubw3IWp7fc"",""'LC-2 BOM'!C2:AF1000""),AB$1,FALSE)"),"#N/A")</f>
        <v>#N/A</v>
      </c>
      <c r="AI505" s="40" t="str">
        <f ca="1">IFERROR(__xludf.DUMMYFUNCTION("VLOOKUP($D159,IMPORTRANGE(""1F5N2lheBqU_ssv2fEg7XSiyl0_Jtf24RQubw3IWp7fc"",""'LC-2 BOM'!C2:AF1000""),AB$1,FALSE)"),"#N/A")</f>
        <v>#N/A</v>
      </c>
      <c r="AJ505" s="40" t="str">
        <f ca="1">IFERROR(__xludf.DUMMYFUNCTION("VLOOKUP($D159,IMPORTRANGE(""1F5N2lheBqU_ssv2fEg7XSiyl0_Jtf24RQubw3IWp7fc"",""'LC-2 BOM'!C2:AF1000""),AB$1,FALSE)"),"#N/A")</f>
        <v>#N/A</v>
      </c>
      <c r="AK505" s="40" t="str">
        <f ca="1">IFERROR(__xludf.DUMMYFUNCTION("VLOOKUP($D159,IMPORTRANGE(""1F5N2lheBqU_ssv2fEg7XSiyl0_Jtf24RQubw3IWp7fc"",""'LC-2 BOM'!C2:AF1000""),AB$1,FALSE)"),"#N/A")</f>
        <v>#N/A</v>
      </c>
      <c r="AL505" s="40" t="str">
        <f ca="1">IFERROR(__xludf.DUMMYFUNCTION("VLOOKUP($D159,IMPORTRANGE(""1F5N2lheBqU_ssv2fEg7XSiyl0_Jtf24RQubw3IWp7fc"",""'LC-2 BOM'!C2:AF1000""),AB$1,FALSE)"),"#N/A")</f>
        <v>#N/A</v>
      </c>
      <c r="AM505" s="40" t="str">
        <f ca="1">IFERROR(__xludf.DUMMYFUNCTION("VLOOKUP($D159,IMPORTRANGE(""1F5N2lheBqU_ssv2fEg7XSiyl0_Jtf24RQubw3IWp7fc"",""'LC-2 BOM'!C2:AF1000""),AB$1,FALSE)"),"#N/A")</f>
        <v>#N/A</v>
      </c>
      <c r="AN505" s="40" t="str">
        <f ca="1">IFERROR(__xludf.DUMMYFUNCTION("VLOOKUP($D159,IMPORTRANGE(""1F5N2lheBqU_ssv2fEg7XSiyl0_Jtf24RQubw3IWp7fc"",""'LC-2 BOM'!C2:AF1000""),AB$1,FALSE)"),"#N/A")</f>
        <v>#N/A</v>
      </c>
      <c r="AO505" s="40" t="str">
        <f ca="1">IFERROR(__xludf.DUMMYFUNCTION("VLOOKUP($D159,IMPORTRANGE(""1F5N2lheBqU_ssv2fEg7XSiyl0_Jtf24RQubw3IWp7fc"",""'LC-2 BOM'!C2:AF1000""),AB$1,FALSE)"),"#N/A")</f>
        <v>#N/A</v>
      </c>
      <c r="AP505" s="40" t="str">
        <f ca="1">IFERROR(__xludf.DUMMYFUNCTION("VLOOKUP($D159,IMPORTRANGE(""1F5N2lheBqU_ssv2fEg7XSiyl0_Jtf24RQubw3IWp7fc"",""'LC-2 BOM'!C2:AF1000""),AB$1,FALSE)"),"#N/A")</f>
        <v>#N/A</v>
      </c>
      <c r="AQ505" s="40" t="str">
        <f ca="1">IFERROR(__xludf.DUMMYFUNCTION("VLOOKUP($D159,IMPORTRANGE(""1F5N2lheBqU_ssv2fEg7XSiyl0_Jtf24RQubw3IWp7fc"",""'LC-2 BOM'!C2:AF1000""),AB$1,FALSE)"),"#N/A")</f>
        <v>#N/A</v>
      </c>
      <c r="AR505" s="40" t="str">
        <f ca="1">IFERROR(__xludf.DUMMYFUNCTION("VLOOKUP($D159,IMPORTRANGE(""1F5N2lheBqU_ssv2fEg7XSiyl0_Jtf24RQubw3IWp7fc"",""'LC-2 BOM'!C2:AF1000""),AB$1,FALSE)"),"#N/A")</f>
        <v>#N/A</v>
      </c>
      <c r="AS505" s="40" t="str">
        <f ca="1">IFERROR(__xludf.DUMMYFUNCTION("VLOOKUP($D159,IMPORTRANGE(""1F5N2lheBqU_ssv2fEg7XSiyl0_Jtf24RQubw3IWp7fc"",""'LC-2 BOM'!C2:AF1000""),AB$1,FALSE)"),"#N/A")</f>
        <v>#N/A</v>
      </c>
      <c r="AT505" s="40" t="str">
        <f ca="1">IFERROR(__xludf.DUMMYFUNCTION("VLOOKUP($D159,IMPORTRANGE(""1F5N2lheBqU_ssv2fEg7XSiyl0_Jtf24RQubw3IWp7fc"",""'LC-2 BOM'!C2:AF1000""),AB$1,FALSE)"),"#N/A")</f>
        <v>#N/A</v>
      </c>
      <c r="AU505" s="40" t="str">
        <f ca="1">IFERROR(__xludf.DUMMYFUNCTION("VLOOKUP($D159,IMPORTRANGE(""1F5N2lheBqU_ssv2fEg7XSiyl0_Jtf24RQubw3IWp7fc"",""'LC-2 BOM'!C2:AF1000""),AB$1,FALSE)"),"#N/A")</f>
        <v>#N/A</v>
      </c>
      <c r="AV505" s="40" t="str">
        <f ca="1">IFERROR(__xludf.DUMMYFUNCTION("VLOOKUP($D159,IMPORTRANGE(""1F5N2lheBqU_ssv2fEg7XSiyl0_Jtf24RQubw3IWp7fc"",""'LC-2 BOM'!C2:AF1000""),AB$1,FALSE)"),"#N/A")</f>
        <v>#N/A</v>
      </c>
      <c r="AW505" s="40" t="str">
        <f ca="1">IFERROR(__xludf.DUMMYFUNCTION("VLOOKUP($D159,IMPORTRANGE(""1F5N2lheBqU_ssv2fEg7XSiyl0_Jtf24RQubw3IWp7fc"",""'LC-2 BOM'!C2:AF1000""),AB$1,FALSE)"),"#N/A")</f>
        <v>#N/A</v>
      </c>
      <c r="AX505" s="40" t="str">
        <f ca="1">IFERROR(__xludf.DUMMYFUNCTION("VLOOKUP($D159,IMPORTRANGE(""1F5N2lheBqU_ssv2fEg7XSiyl0_Jtf24RQubw3IWp7fc"",""'LC-2 BOM'!C2:AF1000""),AB$1,FALSE)"),"#N/A")</f>
        <v>#N/A</v>
      </c>
      <c r="AY505" s="40" t="str">
        <f ca="1">IFERROR(__xludf.DUMMYFUNCTION("VLOOKUP($D159,IMPORTRANGE(""1F5N2lheBqU_ssv2fEg7XSiyl0_Jtf24RQubw3IWp7fc"",""'LC-2 BOM'!C2:AF1000""),AB$1,FALSE)"),"#N/A")</f>
        <v>#N/A</v>
      </c>
      <c r="AZ505" s="40" t="str">
        <f ca="1">IFERROR(__xludf.DUMMYFUNCTION("VLOOKUP($D159,IMPORTRANGE(""1F5N2lheBqU_ssv2fEg7XSiyl0_Jtf24RQubw3IWp7fc"",""'LC-2 BOM'!C2:AF1000""),AB$1,FALSE)"),"#N/A")</f>
        <v>#N/A</v>
      </c>
      <c r="BA505" s="40" t="str">
        <f ca="1">IFERROR(__xludf.DUMMYFUNCTION("VLOOKUP($D159,IMPORTRANGE(""1F5N2lheBqU_ssv2fEg7XSiyl0_Jtf24RQubw3IWp7fc"",""'LC-2 BOM'!C2:AF1000""),AB$1,FALSE)"),"#N/A")</f>
        <v>#N/A</v>
      </c>
    </row>
    <row r="506" spans="1:53" ht="14.25">
      <c r="A506" s="199" t="str">
        <f>CONCATENATE(VLOOKUP(E506,Systems,2,FALSE),"-",VLOOKUP(F506,Subsystems,2,FALSE),"-",VLOOKUP(G506,Components,2,FALSE),"-",VLOOKUP(R506,Metrics,2,FALSE),"-",B506)</f>
        <v>HYD-S1U-PXS-Px-223</v>
      </c>
      <c r="B506" s="100">
        <v>223</v>
      </c>
      <c r="C506" s="99" t="s">
        <v>1168</v>
      </c>
      <c r="D506" s="81" t="s">
        <v>1169</v>
      </c>
      <c r="E506" s="99" t="s">
        <v>715</v>
      </c>
      <c r="F506" s="99" t="s">
        <v>368</v>
      </c>
      <c r="G506" s="99" t="s">
        <v>452</v>
      </c>
      <c r="H506" s="99" t="s">
        <v>89</v>
      </c>
      <c r="I506" s="100" t="str">
        <f>VLOOKUP(L506,InterfaceCards,2,FALSE)</f>
        <v>C1</v>
      </c>
      <c r="J506" s="39" t="str">
        <f>VLOOKUP(I506,'REF - Interface Cards'!$F$2:$G$11,2,FALSE)</f>
        <v>CB1</v>
      </c>
      <c r="K506" s="100">
        <f>VLOOKUP(L506,InterfaceCards,3,FALSE)</f>
        <v>5</v>
      </c>
      <c r="L506" s="99" t="s">
        <v>240</v>
      </c>
      <c r="M506" s="272">
        <v>3</v>
      </c>
      <c r="N506" s="96" t="s">
        <v>1115</v>
      </c>
      <c r="O506" s="100" t="s">
        <v>247</v>
      </c>
      <c r="P506" s="100"/>
      <c r="Q506" s="100" t="s">
        <v>492</v>
      </c>
      <c r="R506" s="119" t="s">
        <v>863</v>
      </c>
      <c r="S506" s="119" t="s">
        <v>96</v>
      </c>
      <c r="T506" s="100"/>
      <c r="U506" s="205"/>
      <c r="V506" s="205" t="b">
        <v>0</v>
      </c>
      <c r="W506" s="115" t="str">
        <f>CONCATENATE(L506,":",N506)</f>
        <v>DIO1:DI02</v>
      </c>
      <c r="X506" s="40" t="str">
        <f ca="1">IFERROR(__xludf.DUMMYFUNCTION("VLOOKUP($D4,IMPORTRANGE(""1F5N2lheBqU_ssv2fEg7XSiyl0_Jtf24RQubw3IWp7fc"",""'LC-2 BOM'!C2:AF1000""),X$1,FALSE)"),"S13.2")</f>
        <v>S13.2</v>
      </c>
      <c r="Y506" s="40" t="str">
        <f ca="1">IFERROR(__xludf.DUMMYFUNCTION("VLOOKUP($D101,IMPORTRANGE(""1F5N2lheBqU_ssv2fEg7XSiyl0_Jtf24RQubw3IWp7fc"",""'LC-2 BOM'!C2:AF900""),Y$1,FALSE)"),"#N/A")</f>
        <v>#N/A</v>
      </c>
      <c r="Z506" s="40" t="str">
        <f ca="1">IFERROR(__xludf.DUMMYFUNCTION("VLOOKUP($D101,IMPORTRANGE(""1F5N2lheBqU_ssv2fEg7XSiyl0_Jtf24RQubw3IWp7fc"",""'LC-2 BOM'!C2:AF900""),Y$1,FALSE)"),"#N/A")</f>
        <v>#N/A</v>
      </c>
      <c r="AA506" s="40" t="str">
        <f ca="1">IFERROR(__xludf.DUMMYFUNCTION("VLOOKUP($D101,IMPORTRANGE(""1F5N2lheBqU_ssv2fEg7XSiyl0_Jtf24RQubw3IWp7fc"",""'LC-2 BOM'!C2:AF900""),Y$1,FALSE)"),"#N/A")</f>
        <v>#N/A</v>
      </c>
      <c r="AB506" s="40" t="str">
        <f ca="1">IFERROR(__xludf.DUMMYFUNCTION("VLOOKUP($D101,IMPORTRANGE(""1F5N2lheBqU_ssv2fEg7XSiyl0_Jtf24RQubw3IWp7fc"",""'LC-2 BOM'!C2:AF1000""),AB$1,FALSE)"),"#N/A")</f>
        <v>#N/A</v>
      </c>
      <c r="AC506" s="40" t="str">
        <f ca="1">IFERROR(__xludf.DUMMYFUNCTION("VLOOKUP($D101,IMPORTRANGE(""1F5N2lheBqU_ssv2fEg7XSiyl0_Jtf24RQubw3IWp7fc"",""'LC-2 BOM'!C2:AF1000""),AB$1,FALSE)"),"#N/A")</f>
        <v>#N/A</v>
      </c>
      <c r="AD506" s="40" t="str">
        <f ca="1">IFERROR(__xludf.DUMMYFUNCTION("VLOOKUP($D101,IMPORTRANGE(""1F5N2lheBqU_ssv2fEg7XSiyl0_Jtf24RQubw3IWp7fc"",""'LC-2 BOM'!C2:AF1000""),AB$1,FALSE)"),"#N/A")</f>
        <v>#N/A</v>
      </c>
      <c r="AE506" s="40" t="str">
        <f ca="1">IFERROR(__xludf.DUMMYFUNCTION("VLOOKUP($D101,IMPORTRANGE(""1F5N2lheBqU_ssv2fEg7XSiyl0_Jtf24RQubw3IWp7fc"",""'LC-2 BOM'!C2:AF1000""),AB$1,FALSE)"),"#N/A")</f>
        <v>#N/A</v>
      </c>
      <c r="AF506" s="40" t="str">
        <f ca="1">IFERROR(__xludf.DUMMYFUNCTION("VLOOKUP($D101,IMPORTRANGE(""1F5N2lheBqU_ssv2fEg7XSiyl0_Jtf24RQubw3IWp7fc"",""'LC-2 BOM'!C2:AF1000""),AB$1,FALSE)"),"#N/A")</f>
        <v>#N/A</v>
      </c>
      <c r="AG506" s="40" t="str">
        <f ca="1">IFERROR(__xludf.DUMMYFUNCTION("VLOOKUP($D101,IMPORTRANGE(""1F5N2lheBqU_ssv2fEg7XSiyl0_Jtf24RQubw3IWp7fc"",""'LC-2 BOM'!C2:AF1000""),AB$1,FALSE)"),"#N/A")</f>
        <v>#N/A</v>
      </c>
      <c r="AH506" s="40" t="str">
        <f ca="1">IFERROR(__xludf.DUMMYFUNCTION("VLOOKUP($D101,IMPORTRANGE(""1F5N2lheBqU_ssv2fEg7XSiyl0_Jtf24RQubw3IWp7fc"",""'LC-2 BOM'!C2:AF1000""),AB$1,FALSE)"),"#N/A")</f>
        <v>#N/A</v>
      </c>
      <c r="AI506" s="40" t="str">
        <f ca="1">IFERROR(__xludf.DUMMYFUNCTION("VLOOKUP($D101,IMPORTRANGE(""1F5N2lheBqU_ssv2fEg7XSiyl0_Jtf24RQubw3IWp7fc"",""'LC-2 BOM'!C2:AF1000""),AB$1,FALSE)"),"#N/A")</f>
        <v>#N/A</v>
      </c>
      <c r="AJ506" s="40" t="str">
        <f ca="1">IFERROR(__xludf.DUMMYFUNCTION("VLOOKUP($D101,IMPORTRANGE(""1F5N2lheBqU_ssv2fEg7XSiyl0_Jtf24RQubw3IWp7fc"",""'LC-2 BOM'!C2:AF1000""),AB$1,FALSE)"),"#N/A")</f>
        <v>#N/A</v>
      </c>
      <c r="AK506" s="40" t="str">
        <f ca="1">IFERROR(__xludf.DUMMYFUNCTION("VLOOKUP($D101,IMPORTRANGE(""1F5N2lheBqU_ssv2fEg7XSiyl0_Jtf24RQubw3IWp7fc"",""'LC-2 BOM'!C2:AF1000""),AB$1,FALSE)"),"#N/A")</f>
        <v>#N/A</v>
      </c>
      <c r="AL506" s="40" t="str">
        <f ca="1">IFERROR(__xludf.DUMMYFUNCTION("VLOOKUP($D101,IMPORTRANGE(""1F5N2lheBqU_ssv2fEg7XSiyl0_Jtf24RQubw3IWp7fc"",""'LC-2 BOM'!C2:AF1000""),AB$1,FALSE)"),"#N/A")</f>
        <v>#N/A</v>
      </c>
      <c r="AM506" s="40" t="str">
        <f ca="1">IFERROR(__xludf.DUMMYFUNCTION("VLOOKUP($D101,IMPORTRANGE(""1F5N2lheBqU_ssv2fEg7XSiyl0_Jtf24RQubw3IWp7fc"",""'LC-2 BOM'!C2:AF1000""),AB$1,FALSE)"),"#N/A")</f>
        <v>#N/A</v>
      </c>
      <c r="AN506" s="40" t="str">
        <f ca="1">IFERROR(__xludf.DUMMYFUNCTION("VLOOKUP($D101,IMPORTRANGE(""1F5N2lheBqU_ssv2fEg7XSiyl0_Jtf24RQubw3IWp7fc"",""'LC-2 BOM'!C2:AF1000""),AB$1,FALSE)"),"#N/A")</f>
        <v>#N/A</v>
      </c>
      <c r="AO506" s="40" t="str">
        <f ca="1">IFERROR(__xludf.DUMMYFUNCTION("VLOOKUP($D101,IMPORTRANGE(""1F5N2lheBqU_ssv2fEg7XSiyl0_Jtf24RQubw3IWp7fc"",""'LC-2 BOM'!C2:AF1000""),AB$1,FALSE)"),"#N/A")</f>
        <v>#N/A</v>
      </c>
      <c r="AP506" s="40" t="str">
        <f ca="1">IFERROR(__xludf.DUMMYFUNCTION("VLOOKUP($D101,IMPORTRANGE(""1F5N2lheBqU_ssv2fEg7XSiyl0_Jtf24RQubw3IWp7fc"",""'LC-2 BOM'!C2:AF1000""),AB$1,FALSE)"),"#N/A")</f>
        <v>#N/A</v>
      </c>
      <c r="AQ506" s="40" t="str">
        <f ca="1">IFERROR(__xludf.DUMMYFUNCTION("VLOOKUP($D101,IMPORTRANGE(""1F5N2lheBqU_ssv2fEg7XSiyl0_Jtf24RQubw3IWp7fc"",""'LC-2 BOM'!C2:AF1000""),AB$1,FALSE)"),"#N/A")</f>
        <v>#N/A</v>
      </c>
      <c r="AR506" s="40" t="str">
        <f ca="1">IFERROR(__xludf.DUMMYFUNCTION("VLOOKUP($D101,IMPORTRANGE(""1F5N2lheBqU_ssv2fEg7XSiyl0_Jtf24RQubw3IWp7fc"",""'LC-2 BOM'!C2:AF1000""),AB$1,FALSE)"),"#N/A")</f>
        <v>#N/A</v>
      </c>
      <c r="AS506" s="40" t="str">
        <f ca="1">IFERROR(__xludf.DUMMYFUNCTION("VLOOKUP($D101,IMPORTRANGE(""1F5N2lheBqU_ssv2fEg7XSiyl0_Jtf24RQubw3IWp7fc"",""'LC-2 BOM'!C2:AF1000""),AB$1,FALSE)"),"#N/A")</f>
        <v>#N/A</v>
      </c>
      <c r="AT506" s="40" t="str">
        <f ca="1">IFERROR(__xludf.DUMMYFUNCTION("VLOOKUP($D101,IMPORTRANGE(""1F5N2lheBqU_ssv2fEg7XSiyl0_Jtf24RQubw3IWp7fc"",""'LC-2 BOM'!C2:AF1000""),AB$1,FALSE)"),"#N/A")</f>
        <v>#N/A</v>
      </c>
      <c r="AU506" s="40" t="str">
        <f ca="1">IFERROR(__xludf.DUMMYFUNCTION("VLOOKUP($D101,IMPORTRANGE(""1F5N2lheBqU_ssv2fEg7XSiyl0_Jtf24RQubw3IWp7fc"",""'LC-2 BOM'!C2:AF1000""),AB$1,FALSE)"),"#N/A")</f>
        <v>#N/A</v>
      </c>
      <c r="AV506" s="40" t="str">
        <f ca="1">IFERROR(__xludf.DUMMYFUNCTION("VLOOKUP($D101,IMPORTRANGE(""1F5N2lheBqU_ssv2fEg7XSiyl0_Jtf24RQubw3IWp7fc"",""'LC-2 BOM'!C2:AF1000""),AB$1,FALSE)"),"#N/A")</f>
        <v>#N/A</v>
      </c>
      <c r="AW506" s="40" t="str">
        <f ca="1">IFERROR(__xludf.DUMMYFUNCTION("VLOOKUP($D101,IMPORTRANGE(""1F5N2lheBqU_ssv2fEg7XSiyl0_Jtf24RQubw3IWp7fc"",""'LC-2 BOM'!C2:AF1000""),AB$1,FALSE)"),"#N/A")</f>
        <v>#N/A</v>
      </c>
      <c r="AX506" s="40" t="str">
        <f ca="1">IFERROR(__xludf.DUMMYFUNCTION("VLOOKUP($D101,IMPORTRANGE(""1F5N2lheBqU_ssv2fEg7XSiyl0_Jtf24RQubw3IWp7fc"",""'LC-2 BOM'!C2:AF1000""),AB$1,FALSE)"),"#N/A")</f>
        <v>#N/A</v>
      </c>
      <c r="AY506" s="40" t="str">
        <f ca="1">IFERROR(__xludf.DUMMYFUNCTION("VLOOKUP($D101,IMPORTRANGE(""1F5N2lheBqU_ssv2fEg7XSiyl0_Jtf24RQubw3IWp7fc"",""'LC-2 BOM'!C2:AF1000""),AB$1,FALSE)"),"#N/A")</f>
        <v>#N/A</v>
      </c>
      <c r="AZ506" s="40" t="str">
        <f ca="1">IFERROR(__xludf.DUMMYFUNCTION("VLOOKUP($D101,IMPORTRANGE(""1F5N2lheBqU_ssv2fEg7XSiyl0_Jtf24RQubw3IWp7fc"",""'LC-2 BOM'!C2:AF1000""),AB$1,FALSE)"),"#N/A")</f>
        <v>#N/A</v>
      </c>
      <c r="BA506" s="40" t="str">
        <f ca="1">IFERROR(__xludf.DUMMYFUNCTION("VLOOKUP($D101,IMPORTRANGE(""1F5N2lheBqU_ssv2fEg7XSiyl0_Jtf24RQubw3IWp7fc"",""'LC-2 BOM'!C2:AF1000""),AB$1,FALSE)"),"#N/A")</f>
        <v>#N/A</v>
      </c>
    </row>
    <row r="507" spans="1:53" ht="14.25">
      <c r="A507" s="110" t="str">
        <f>CONCATENATE(VLOOKUP(E507,Systems,2,FALSE),"-",VLOOKUP(F507,Subsystems,2,FALSE),"-",VLOOKUP(G507,Components,2,FALSE),"-",VLOOKUP(R507,Metrics,2,FALSE),"-",B507)</f>
        <v>MEC-S1U-PXS-Px-680</v>
      </c>
      <c r="B507" s="99">
        <v>680</v>
      </c>
      <c r="C507" s="97" t="s">
        <v>1170</v>
      </c>
      <c r="D507" s="155" t="s">
        <v>1169</v>
      </c>
      <c r="E507" s="99" t="s">
        <v>1047</v>
      </c>
      <c r="F507" s="99" t="s">
        <v>368</v>
      </c>
      <c r="G507" s="99" t="s">
        <v>452</v>
      </c>
      <c r="H507" s="99" t="s">
        <v>89</v>
      </c>
      <c r="I507" s="100" t="str">
        <f>VLOOKUP(L507,InterfaceCards,2,FALSE)</f>
        <v>C1</v>
      </c>
      <c r="J507" s="39" t="str">
        <f>VLOOKUP(I507,'REF - Interface Cards'!$F$2:$G$11,2,FALSE)</f>
        <v>CB1</v>
      </c>
      <c r="K507" s="267">
        <f>VLOOKUP(L507,InterfaceCards,3,FALSE)</f>
        <v>7</v>
      </c>
      <c r="L507" s="99" t="s">
        <v>1085</v>
      </c>
      <c r="M507" s="99">
        <v>22</v>
      </c>
      <c r="N507" s="99" t="s">
        <v>607</v>
      </c>
      <c r="O507" s="205"/>
      <c r="P507" s="99" t="s">
        <v>335</v>
      </c>
      <c r="Q507" s="99" t="s">
        <v>338</v>
      </c>
      <c r="R507" s="119" t="s">
        <v>863</v>
      </c>
      <c r="S507" s="99" t="s">
        <v>96</v>
      </c>
      <c r="T507" s="100"/>
      <c r="U507" s="205"/>
      <c r="V507" s="205" t="b">
        <v>0</v>
      </c>
      <c r="W507" s="115" t="str">
        <f>CONCATENATE(L507,":",N507)</f>
        <v>DIO4:DI10</v>
      </c>
      <c r="X507" s="40" t="str">
        <f ca="1">IFERROR(__xludf.DUMMYFUNCTION("VLOOKUP($D119,IMPORTRANGE(""1F5N2lheBqU_ssv2fEg7XSiyl0_Jtf24RQubw3IWp7fc"",""'LC-2 BOM'!C2:AF1000""),X$1,FALSE)"),"05C360")</f>
        <v>05C360</v>
      </c>
      <c r="Y507" s="183" t="str">
        <f ca="1">IFERROR(__xludf.DUMMYFUNCTION("VLOOKUP($D160,IMPORTRANGE(""1zGeY54V42y3h6ga3LEauokEcjIAfHuNXKCYKLfLWtMI"",""'LC-2 BOM'!C2:AF900""),Y$1,FALSE)"),"#N/A")</f>
        <v>#N/A</v>
      </c>
      <c r="Z507" s="183" t="str">
        <f ca="1">IFERROR(__xludf.DUMMYFUNCTION("VLOOKUP($D160,IMPORTRANGE(""1zGeY54V42y3h6ga3LEauokEcjIAfHuNXKCYKLfLWtMI"",""'LC-2 BOM'!C2:AF900""),Y$1,FALSE)"),"#N/A")</f>
        <v>#N/A</v>
      </c>
      <c r="AA507" s="183" t="str">
        <f ca="1">IFERROR(__xludf.DUMMYFUNCTION("VLOOKUP($D160,IMPORTRANGE(""1zGeY54V42y3h6ga3LEauokEcjIAfHuNXKCYKLfLWtMI"",""'LC-2 BOM'!C2:AF900""),Y$1,FALSE)"),"#N/A")</f>
        <v>#N/A</v>
      </c>
      <c r="AB507" s="40" t="str">
        <f ca="1">IFERROR(__xludf.DUMMYFUNCTION("VLOOKUP($D160,IMPORTRANGE(""1F5N2lheBqU_ssv2fEg7XSiyl0_Jtf24RQubw3IWp7fc"",""'LC-2 BOM'!C2:AF1000""),AB$1,FALSE)"),"#N/A")</f>
        <v>#N/A</v>
      </c>
      <c r="AC507" s="40" t="str">
        <f ca="1">IFERROR(__xludf.DUMMYFUNCTION("VLOOKUP($D160,IMPORTRANGE(""1F5N2lheBqU_ssv2fEg7XSiyl0_Jtf24RQubw3IWp7fc"",""'LC-2 BOM'!C2:AF1000""),AB$1,FALSE)"),"#N/A")</f>
        <v>#N/A</v>
      </c>
      <c r="AD507" s="40" t="str">
        <f ca="1">IFERROR(__xludf.DUMMYFUNCTION("VLOOKUP($D160,IMPORTRANGE(""1F5N2lheBqU_ssv2fEg7XSiyl0_Jtf24RQubw3IWp7fc"",""'LC-2 BOM'!C2:AF1000""),AB$1,FALSE)"),"#N/A")</f>
        <v>#N/A</v>
      </c>
      <c r="AE507" s="40" t="str">
        <f ca="1">IFERROR(__xludf.DUMMYFUNCTION("VLOOKUP($D160,IMPORTRANGE(""1F5N2lheBqU_ssv2fEg7XSiyl0_Jtf24RQubw3IWp7fc"",""'LC-2 BOM'!C2:AF1000""),AB$1,FALSE)"),"#N/A")</f>
        <v>#N/A</v>
      </c>
      <c r="AF507" s="40" t="str">
        <f ca="1">IFERROR(__xludf.DUMMYFUNCTION("VLOOKUP($D160,IMPORTRANGE(""1F5N2lheBqU_ssv2fEg7XSiyl0_Jtf24RQubw3IWp7fc"",""'LC-2 BOM'!C2:AF1000""),AB$1,FALSE)"),"#N/A")</f>
        <v>#N/A</v>
      </c>
      <c r="AG507" s="40" t="str">
        <f ca="1">IFERROR(__xludf.DUMMYFUNCTION("VLOOKUP($D160,IMPORTRANGE(""1F5N2lheBqU_ssv2fEg7XSiyl0_Jtf24RQubw3IWp7fc"",""'LC-2 BOM'!C2:AF1000""),AB$1,FALSE)"),"#N/A")</f>
        <v>#N/A</v>
      </c>
      <c r="AH507" s="40" t="str">
        <f ca="1">IFERROR(__xludf.DUMMYFUNCTION("VLOOKUP($D160,IMPORTRANGE(""1F5N2lheBqU_ssv2fEg7XSiyl0_Jtf24RQubw3IWp7fc"",""'LC-2 BOM'!C2:AF1000""),AB$1,FALSE)"),"#N/A")</f>
        <v>#N/A</v>
      </c>
      <c r="AI507" s="40" t="str">
        <f ca="1">IFERROR(__xludf.DUMMYFUNCTION("VLOOKUP($D160,IMPORTRANGE(""1F5N2lheBqU_ssv2fEg7XSiyl0_Jtf24RQubw3IWp7fc"",""'LC-2 BOM'!C2:AF1000""),AB$1,FALSE)"),"#N/A")</f>
        <v>#N/A</v>
      </c>
      <c r="AJ507" s="40" t="str">
        <f ca="1">IFERROR(__xludf.DUMMYFUNCTION("VLOOKUP($D160,IMPORTRANGE(""1F5N2lheBqU_ssv2fEg7XSiyl0_Jtf24RQubw3IWp7fc"",""'LC-2 BOM'!C2:AF1000""),AB$1,FALSE)"),"#N/A")</f>
        <v>#N/A</v>
      </c>
      <c r="AK507" s="40" t="str">
        <f ca="1">IFERROR(__xludf.DUMMYFUNCTION("VLOOKUP($D160,IMPORTRANGE(""1F5N2lheBqU_ssv2fEg7XSiyl0_Jtf24RQubw3IWp7fc"",""'LC-2 BOM'!C2:AF1000""),AB$1,FALSE)"),"#N/A")</f>
        <v>#N/A</v>
      </c>
      <c r="AL507" s="40" t="str">
        <f ca="1">IFERROR(__xludf.DUMMYFUNCTION("VLOOKUP($D160,IMPORTRANGE(""1F5N2lheBqU_ssv2fEg7XSiyl0_Jtf24RQubw3IWp7fc"",""'LC-2 BOM'!C2:AF1000""),AB$1,FALSE)"),"#N/A")</f>
        <v>#N/A</v>
      </c>
      <c r="AM507" s="40" t="str">
        <f ca="1">IFERROR(__xludf.DUMMYFUNCTION("VLOOKUP($D160,IMPORTRANGE(""1F5N2lheBqU_ssv2fEg7XSiyl0_Jtf24RQubw3IWp7fc"",""'LC-2 BOM'!C2:AF1000""),AB$1,FALSE)"),"#N/A")</f>
        <v>#N/A</v>
      </c>
      <c r="AN507" s="40" t="str">
        <f ca="1">IFERROR(__xludf.DUMMYFUNCTION("VLOOKUP($D160,IMPORTRANGE(""1F5N2lheBqU_ssv2fEg7XSiyl0_Jtf24RQubw3IWp7fc"",""'LC-2 BOM'!C2:AF1000""),AB$1,FALSE)"),"#N/A")</f>
        <v>#N/A</v>
      </c>
      <c r="AO507" s="40" t="str">
        <f ca="1">IFERROR(__xludf.DUMMYFUNCTION("VLOOKUP($D160,IMPORTRANGE(""1F5N2lheBqU_ssv2fEg7XSiyl0_Jtf24RQubw3IWp7fc"",""'LC-2 BOM'!C2:AF1000""),AB$1,FALSE)"),"#N/A")</f>
        <v>#N/A</v>
      </c>
      <c r="AP507" s="40" t="str">
        <f ca="1">IFERROR(__xludf.DUMMYFUNCTION("VLOOKUP($D160,IMPORTRANGE(""1F5N2lheBqU_ssv2fEg7XSiyl0_Jtf24RQubw3IWp7fc"",""'LC-2 BOM'!C2:AF1000""),AB$1,FALSE)"),"#N/A")</f>
        <v>#N/A</v>
      </c>
      <c r="AQ507" s="40" t="str">
        <f ca="1">IFERROR(__xludf.DUMMYFUNCTION("VLOOKUP($D160,IMPORTRANGE(""1F5N2lheBqU_ssv2fEg7XSiyl0_Jtf24RQubw3IWp7fc"",""'LC-2 BOM'!C2:AF1000""),AB$1,FALSE)"),"#N/A")</f>
        <v>#N/A</v>
      </c>
      <c r="AR507" s="40" t="str">
        <f ca="1">IFERROR(__xludf.DUMMYFUNCTION("VLOOKUP($D160,IMPORTRANGE(""1F5N2lheBqU_ssv2fEg7XSiyl0_Jtf24RQubw3IWp7fc"",""'LC-2 BOM'!C2:AF1000""),AB$1,FALSE)"),"#N/A")</f>
        <v>#N/A</v>
      </c>
      <c r="AS507" s="40" t="str">
        <f ca="1">IFERROR(__xludf.DUMMYFUNCTION("VLOOKUP($D160,IMPORTRANGE(""1F5N2lheBqU_ssv2fEg7XSiyl0_Jtf24RQubw3IWp7fc"",""'LC-2 BOM'!C2:AF1000""),AB$1,FALSE)"),"#N/A")</f>
        <v>#N/A</v>
      </c>
      <c r="AT507" s="40" t="str">
        <f ca="1">IFERROR(__xludf.DUMMYFUNCTION("VLOOKUP($D160,IMPORTRANGE(""1F5N2lheBqU_ssv2fEg7XSiyl0_Jtf24RQubw3IWp7fc"",""'LC-2 BOM'!C2:AF1000""),AB$1,FALSE)"),"#N/A")</f>
        <v>#N/A</v>
      </c>
      <c r="AU507" s="40" t="str">
        <f ca="1">IFERROR(__xludf.DUMMYFUNCTION("VLOOKUP($D160,IMPORTRANGE(""1F5N2lheBqU_ssv2fEg7XSiyl0_Jtf24RQubw3IWp7fc"",""'LC-2 BOM'!C2:AF1000""),AB$1,FALSE)"),"#N/A")</f>
        <v>#N/A</v>
      </c>
      <c r="AV507" s="40" t="str">
        <f ca="1">IFERROR(__xludf.DUMMYFUNCTION("VLOOKUP($D160,IMPORTRANGE(""1F5N2lheBqU_ssv2fEg7XSiyl0_Jtf24RQubw3IWp7fc"",""'LC-2 BOM'!C2:AF1000""),AB$1,FALSE)"),"#N/A")</f>
        <v>#N/A</v>
      </c>
      <c r="AW507" s="40" t="str">
        <f ca="1">IFERROR(__xludf.DUMMYFUNCTION("VLOOKUP($D160,IMPORTRANGE(""1F5N2lheBqU_ssv2fEg7XSiyl0_Jtf24RQubw3IWp7fc"",""'LC-2 BOM'!C2:AF1000""),AB$1,FALSE)"),"#N/A")</f>
        <v>#N/A</v>
      </c>
      <c r="AX507" s="40" t="str">
        <f ca="1">IFERROR(__xludf.DUMMYFUNCTION("VLOOKUP($D160,IMPORTRANGE(""1F5N2lheBqU_ssv2fEg7XSiyl0_Jtf24RQubw3IWp7fc"",""'LC-2 BOM'!C2:AF1000""),AB$1,FALSE)"),"#N/A")</f>
        <v>#N/A</v>
      </c>
      <c r="AY507" s="40" t="str">
        <f ca="1">IFERROR(__xludf.DUMMYFUNCTION("VLOOKUP($D160,IMPORTRANGE(""1F5N2lheBqU_ssv2fEg7XSiyl0_Jtf24RQubw3IWp7fc"",""'LC-2 BOM'!C2:AF1000""),AB$1,FALSE)"),"#N/A")</f>
        <v>#N/A</v>
      </c>
      <c r="AZ507" s="40" t="str">
        <f ca="1">IFERROR(__xludf.DUMMYFUNCTION("VLOOKUP($D160,IMPORTRANGE(""1F5N2lheBqU_ssv2fEg7XSiyl0_Jtf24RQubw3IWp7fc"",""'LC-2 BOM'!C2:AF1000""),AB$1,FALSE)"),"#N/A")</f>
        <v>#N/A</v>
      </c>
      <c r="BA507" s="40" t="str">
        <f ca="1">IFERROR(__xludf.DUMMYFUNCTION("VLOOKUP($D160,IMPORTRANGE(""1F5N2lheBqU_ssv2fEg7XSiyl0_Jtf24RQubw3IWp7fc"",""'LC-2 BOM'!C2:AF1000""),AB$1,FALSE)"),"#N/A")</f>
        <v>#N/A</v>
      </c>
    </row>
    <row r="508" spans="1:53" ht="14.25">
      <c r="A508" s="199" t="str">
        <f>CONCATENATE(VLOOKUP(E508,Systems,2,FALSE),"-",VLOOKUP(F508,Subsystems,2,FALSE),"-",VLOOKUP(G508,Components,2,FALSE),"-",VLOOKUP(R508,Metrics,2,FALSE),"-",B508)</f>
        <v>HYD-S1U-PXS-PxR-224</v>
      </c>
      <c r="B508" s="100">
        <v>224</v>
      </c>
      <c r="C508" s="99" t="s">
        <v>1171</v>
      </c>
      <c r="D508" s="81" t="s">
        <v>1172</v>
      </c>
      <c r="E508" s="99" t="s">
        <v>715</v>
      </c>
      <c r="F508" s="99" t="s">
        <v>368</v>
      </c>
      <c r="G508" s="99" t="s">
        <v>452</v>
      </c>
      <c r="H508" s="99" t="s">
        <v>89</v>
      </c>
      <c r="I508" s="100" t="str">
        <f>VLOOKUP(L508,InterfaceCards,2,FALSE)</f>
        <v>C1</v>
      </c>
      <c r="J508" s="39" t="str">
        <f>VLOOKUP(I508,'REF - Interface Cards'!$F$2:$G$11,2,FALSE)</f>
        <v>CB1</v>
      </c>
      <c r="K508" s="100">
        <f>VLOOKUP(L508,InterfaceCards,3,FALSE)</f>
        <v>5</v>
      </c>
      <c r="L508" s="99" t="s">
        <v>240</v>
      </c>
      <c r="M508" s="99">
        <v>4</v>
      </c>
      <c r="N508" s="96" t="s">
        <v>1118</v>
      </c>
      <c r="O508" s="100" t="s">
        <v>247</v>
      </c>
      <c r="P508" s="205"/>
      <c r="Q508" s="99" t="s">
        <v>492</v>
      </c>
      <c r="R508" s="119" t="s">
        <v>906</v>
      </c>
      <c r="S508" s="119" t="s">
        <v>96</v>
      </c>
      <c r="T508" s="100"/>
      <c r="U508" s="205"/>
      <c r="V508" s="205" t="b">
        <v>0</v>
      </c>
      <c r="W508" s="115" t="str">
        <f>CONCATENATE(L508,":",N508)</f>
        <v>DIO1:DI03</v>
      </c>
      <c r="X508" s="40" t="str">
        <f ca="1">IFERROR(__xludf.DUMMYFUNCTION("VLOOKUP($D4,IMPORTRANGE(""1F5N2lheBqU_ssv2fEg7XSiyl0_Jtf24RQubw3IWp7fc"",""'LC-2 BOM'!C2:AF1000""),X$1,FALSE)"),"S13.2")</f>
        <v>S13.2</v>
      </c>
      <c r="Y508" s="40" t="str">
        <f ca="1">IFERROR(__xludf.DUMMYFUNCTION("VLOOKUP($D102,IMPORTRANGE(""1F5N2lheBqU_ssv2fEg7XSiyl0_Jtf24RQubw3IWp7fc"",""'LC-2 BOM'!C2:AF900""),Y$1,FALSE)"),"#N/A")</f>
        <v>#N/A</v>
      </c>
      <c r="Z508" s="40" t="str">
        <f ca="1">IFERROR(__xludf.DUMMYFUNCTION("VLOOKUP($D102,IMPORTRANGE(""1F5N2lheBqU_ssv2fEg7XSiyl0_Jtf24RQubw3IWp7fc"",""'LC-2 BOM'!C2:AF900""),Y$1,FALSE)"),"#N/A")</f>
        <v>#N/A</v>
      </c>
      <c r="AA508" s="40" t="str">
        <f ca="1">IFERROR(__xludf.DUMMYFUNCTION("VLOOKUP($D102,IMPORTRANGE(""1F5N2lheBqU_ssv2fEg7XSiyl0_Jtf24RQubw3IWp7fc"",""'LC-2 BOM'!C2:AF900""),Y$1,FALSE)"),"#N/A")</f>
        <v>#N/A</v>
      </c>
      <c r="AB508" s="40" t="str">
        <f ca="1">IFERROR(__xludf.DUMMYFUNCTION("VLOOKUP($D102,IMPORTRANGE(""1F5N2lheBqU_ssv2fEg7XSiyl0_Jtf24RQubw3IWp7fc"",""'LC-2 BOM'!C2:AF1000""),AB$1,FALSE)"),"#N/A")</f>
        <v>#N/A</v>
      </c>
      <c r="AC508" s="40" t="str">
        <f ca="1">IFERROR(__xludf.DUMMYFUNCTION("VLOOKUP($D102,IMPORTRANGE(""1F5N2lheBqU_ssv2fEg7XSiyl0_Jtf24RQubw3IWp7fc"",""'LC-2 BOM'!C2:AF1000""),AB$1,FALSE)"),"#N/A")</f>
        <v>#N/A</v>
      </c>
      <c r="AD508" s="40" t="str">
        <f ca="1">IFERROR(__xludf.DUMMYFUNCTION("VLOOKUP($D102,IMPORTRANGE(""1F5N2lheBqU_ssv2fEg7XSiyl0_Jtf24RQubw3IWp7fc"",""'LC-2 BOM'!C2:AF1000""),AB$1,FALSE)"),"#N/A")</f>
        <v>#N/A</v>
      </c>
      <c r="AE508" s="40" t="str">
        <f ca="1">IFERROR(__xludf.DUMMYFUNCTION("VLOOKUP($D102,IMPORTRANGE(""1F5N2lheBqU_ssv2fEg7XSiyl0_Jtf24RQubw3IWp7fc"",""'LC-2 BOM'!C2:AF1000""),AB$1,FALSE)"),"#N/A")</f>
        <v>#N/A</v>
      </c>
      <c r="AF508" s="40" t="str">
        <f ca="1">IFERROR(__xludf.DUMMYFUNCTION("VLOOKUP($D102,IMPORTRANGE(""1F5N2lheBqU_ssv2fEg7XSiyl0_Jtf24RQubw3IWp7fc"",""'LC-2 BOM'!C2:AF1000""),AB$1,FALSE)"),"#N/A")</f>
        <v>#N/A</v>
      </c>
      <c r="AG508" s="40" t="str">
        <f ca="1">IFERROR(__xludf.DUMMYFUNCTION("VLOOKUP($D102,IMPORTRANGE(""1F5N2lheBqU_ssv2fEg7XSiyl0_Jtf24RQubw3IWp7fc"",""'LC-2 BOM'!C2:AF1000""),AB$1,FALSE)"),"#N/A")</f>
        <v>#N/A</v>
      </c>
      <c r="AH508" s="40" t="str">
        <f ca="1">IFERROR(__xludf.DUMMYFUNCTION("VLOOKUP($D102,IMPORTRANGE(""1F5N2lheBqU_ssv2fEg7XSiyl0_Jtf24RQubw3IWp7fc"",""'LC-2 BOM'!C2:AF1000""),AB$1,FALSE)"),"#N/A")</f>
        <v>#N/A</v>
      </c>
      <c r="AI508" s="40" t="str">
        <f ca="1">IFERROR(__xludf.DUMMYFUNCTION("VLOOKUP($D102,IMPORTRANGE(""1F5N2lheBqU_ssv2fEg7XSiyl0_Jtf24RQubw3IWp7fc"",""'LC-2 BOM'!C2:AF1000""),AB$1,FALSE)"),"#N/A")</f>
        <v>#N/A</v>
      </c>
      <c r="AJ508" s="40" t="str">
        <f ca="1">IFERROR(__xludf.DUMMYFUNCTION("VLOOKUP($D102,IMPORTRANGE(""1F5N2lheBqU_ssv2fEg7XSiyl0_Jtf24RQubw3IWp7fc"",""'LC-2 BOM'!C2:AF1000""),AB$1,FALSE)"),"#N/A")</f>
        <v>#N/A</v>
      </c>
      <c r="AK508" s="40" t="str">
        <f ca="1">IFERROR(__xludf.DUMMYFUNCTION("VLOOKUP($D102,IMPORTRANGE(""1F5N2lheBqU_ssv2fEg7XSiyl0_Jtf24RQubw3IWp7fc"",""'LC-2 BOM'!C2:AF1000""),AB$1,FALSE)"),"#N/A")</f>
        <v>#N/A</v>
      </c>
      <c r="AL508" s="40" t="str">
        <f ca="1">IFERROR(__xludf.DUMMYFUNCTION("VLOOKUP($D102,IMPORTRANGE(""1F5N2lheBqU_ssv2fEg7XSiyl0_Jtf24RQubw3IWp7fc"",""'LC-2 BOM'!C2:AF1000""),AB$1,FALSE)"),"#N/A")</f>
        <v>#N/A</v>
      </c>
      <c r="AM508" s="40" t="str">
        <f ca="1">IFERROR(__xludf.DUMMYFUNCTION("VLOOKUP($D102,IMPORTRANGE(""1F5N2lheBqU_ssv2fEg7XSiyl0_Jtf24RQubw3IWp7fc"",""'LC-2 BOM'!C2:AF1000""),AB$1,FALSE)"),"#N/A")</f>
        <v>#N/A</v>
      </c>
      <c r="AN508" s="40" t="str">
        <f ca="1">IFERROR(__xludf.DUMMYFUNCTION("VLOOKUP($D102,IMPORTRANGE(""1F5N2lheBqU_ssv2fEg7XSiyl0_Jtf24RQubw3IWp7fc"",""'LC-2 BOM'!C2:AF1000""),AB$1,FALSE)"),"#N/A")</f>
        <v>#N/A</v>
      </c>
      <c r="AO508" s="40" t="str">
        <f ca="1">IFERROR(__xludf.DUMMYFUNCTION("VLOOKUP($D102,IMPORTRANGE(""1F5N2lheBqU_ssv2fEg7XSiyl0_Jtf24RQubw3IWp7fc"",""'LC-2 BOM'!C2:AF1000""),AB$1,FALSE)"),"#N/A")</f>
        <v>#N/A</v>
      </c>
      <c r="AP508" s="40" t="str">
        <f ca="1">IFERROR(__xludf.DUMMYFUNCTION("VLOOKUP($D102,IMPORTRANGE(""1F5N2lheBqU_ssv2fEg7XSiyl0_Jtf24RQubw3IWp7fc"",""'LC-2 BOM'!C2:AF1000""),AB$1,FALSE)"),"#N/A")</f>
        <v>#N/A</v>
      </c>
      <c r="AQ508" s="40" t="str">
        <f ca="1">IFERROR(__xludf.DUMMYFUNCTION("VLOOKUP($D102,IMPORTRANGE(""1F5N2lheBqU_ssv2fEg7XSiyl0_Jtf24RQubw3IWp7fc"",""'LC-2 BOM'!C2:AF1000""),AB$1,FALSE)"),"#N/A")</f>
        <v>#N/A</v>
      </c>
      <c r="AR508" s="40" t="str">
        <f ca="1">IFERROR(__xludf.DUMMYFUNCTION("VLOOKUP($D102,IMPORTRANGE(""1F5N2lheBqU_ssv2fEg7XSiyl0_Jtf24RQubw3IWp7fc"",""'LC-2 BOM'!C2:AF1000""),AB$1,FALSE)"),"#N/A")</f>
        <v>#N/A</v>
      </c>
      <c r="AS508" s="40" t="str">
        <f ca="1">IFERROR(__xludf.DUMMYFUNCTION("VLOOKUP($D102,IMPORTRANGE(""1F5N2lheBqU_ssv2fEg7XSiyl0_Jtf24RQubw3IWp7fc"",""'LC-2 BOM'!C2:AF1000""),AB$1,FALSE)"),"#N/A")</f>
        <v>#N/A</v>
      </c>
      <c r="AT508" s="40" t="str">
        <f ca="1">IFERROR(__xludf.DUMMYFUNCTION("VLOOKUP($D102,IMPORTRANGE(""1F5N2lheBqU_ssv2fEg7XSiyl0_Jtf24RQubw3IWp7fc"",""'LC-2 BOM'!C2:AF1000""),AB$1,FALSE)"),"#N/A")</f>
        <v>#N/A</v>
      </c>
      <c r="AU508" s="40" t="str">
        <f ca="1">IFERROR(__xludf.DUMMYFUNCTION("VLOOKUP($D102,IMPORTRANGE(""1F5N2lheBqU_ssv2fEg7XSiyl0_Jtf24RQubw3IWp7fc"",""'LC-2 BOM'!C2:AF1000""),AB$1,FALSE)"),"#N/A")</f>
        <v>#N/A</v>
      </c>
      <c r="AV508" s="40" t="str">
        <f ca="1">IFERROR(__xludf.DUMMYFUNCTION("VLOOKUP($D102,IMPORTRANGE(""1F5N2lheBqU_ssv2fEg7XSiyl0_Jtf24RQubw3IWp7fc"",""'LC-2 BOM'!C2:AF1000""),AB$1,FALSE)"),"#N/A")</f>
        <v>#N/A</v>
      </c>
      <c r="AW508" s="40" t="str">
        <f ca="1">IFERROR(__xludf.DUMMYFUNCTION("VLOOKUP($D102,IMPORTRANGE(""1F5N2lheBqU_ssv2fEg7XSiyl0_Jtf24RQubw3IWp7fc"",""'LC-2 BOM'!C2:AF1000""),AB$1,FALSE)"),"#N/A")</f>
        <v>#N/A</v>
      </c>
      <c r="AX508" s="40" t="str">
        <f ca="1">IFERROR(__xludf.DUMMYFUNCTION("VLOOKUP($D102,IMPORTRANGE(""1F5N2lheBqU_ssv2fEg7XSiyl0_Jtf24RQubw3IWp7fc"",""'LC-2 BOM'!C2:AF1000""),AB$1,FALSE)"),"#N/A")</f>
        <v>#N/A</v>
      </c>
      <c r="AY508" s="40" t="str">
        <f ca="1">IFERROR(__xludf.DUMMYFUNCTION("VLOOKUP($D102,IMPORTRANGE(""1F5N2lheBqU_ssv2fEg7XSiyl0_Jtf24RQubw3IWp7fc"",""'LC-2 BOM'!C2:AF1000""),AB$1,FALSE)"),"#N/A")</f>
        <v>#N/A</v>
      </c>
      <c r="AZ508" s="40" t="str">
        <f ca="1">IFERROR(__xludf.DUMMYFUNCTION("VLOOKUP($D102,IMPORTRANGE(""1F5N2lheBqU_ssv2fEg7XSiyl0_Jtf24RQubw3IWp7fc"",""'LC-2 BOM'!C2:AF1000""),AB$1,FALSE)"),"#N/A")</f>
        <v>#N/A</v>
      </c>
      <c r="BA508" s="40" t="str">
        <f ca="1">IFERROR(__xludf.DUMMYFUNCTION("VLOOKUP($D102,IMPORTRANGE(""1F5N2lheBqU_ssv2fEg7XSiyl0_Jtf24RQubw3IWp7fc"",""'LC-2 BOM'!C2:AF1000""),AB$1,FALSE)"),"#N/A")</f>
        <v>#N/A</v>
      </c>
    </row>
    <row r="509" spans="1:53" ht="14.25">
      <c r="A509" s="199" t="str">
        <f>CONCATENATE(VLOOKUP(E509,Systems,2,FALSE),"-",VLOOKUP(F509,Subsystems,2,FALSE),"-",VLOOKUP(G509,Components,2,FALSE),"-",VLOOKUP(R509,Metrics,2,FALSE),"-",B509)</f>
        <v>HYD-S1U-PXS-Px-245</v>
      </c>
      <c r="B509" s="100">
        <v>245</v>
      </c>
      <c r="C509" s="99" t="s">
        <v>1173</v>
      </c>
      <c r="D509" s="205" t="s">
        <v>1174</v>
      </c>
      <c r="E509" s="99" t="s">
        <v>715</v>
      </c>
      <c r="F509" s="99" t="s">
        <v>368</v>
      </c>
      <c r="G509" s="99" t="s">
        <v>452</v>
      </c>
      <c r="H509" s="99" t="s">
        <v>147</v>
      </c>
      <c r="I509" s="100" t="str">
        <f>VLOOKUP(L509,InterfaceCards,2,FALSE)</f>
        <v>N2</v>
      </c>
      <c r="J509" s="39" t="str">
        <f>VLOOKUP(I509,'REF - Interface Cards'!$F$2:$G$11,2,FALSE)</f>
        <v>CB3</v>
      </c>
      <c r="K509" s="100">
        <f>VLOOKUP(L509,InterfaceCards,3,FALSE)</f>
        <v>2</v>
      </c>
      <c r="L509" s="99" t="s">
        <v>793</v>
      </c>
      <c r="M509" s="99">
        <v>12</v>
      </c>
      <c r="N509" s="96" t="s">
        <v>111</v>
      </c>
      <c r="O509" s="99" t="s">
        <v>313</v>
      </c>
      <c r="P509" s="205"/>
      <c r="Q509" s="99" t="s">
        <v>338</v>
      </c>
      <c r="R509" s="119" t="s">
        <v>863</v>
      </c>
      <c r="S509" s="119" t="s">
        <v>864</v>
      </c>
      <c r="T509" s="100"/>
      <c r="U509" s="205"/>
      <c r="V509" s="205" t="b">
        <v>0</v>
      </c>
      <c r="W509" s="115" t="str">
        <f>CONCATENATE(L509,":",N509)</f>
        <v>AI3:09</v>
      </c>
      <c r="X509" s="40" t="str">
        <f ca="1">IFERROR(__xludf.DUMMYFUNCTION("VLOOKUP($D119,IMPORTRANGE(""1F5N2lheBqU_ssv2fEg7XSiyl0_Jtf24RQubw3IWp7fc"",""'LC-2 BOM'!C2:AF1000""),X$1,FALSE)"),"05C360")</f>
        <v>05C360</v>
      </c>
      <c r="Y509" s="40" t="str">
        <f ca="1">IFERROR(__xludf.DUMMYFUNCTION("VLOOKUP($D450,IMPORTRANGE(""1F5N2lheBqU_ssv2fEg7XSiyl0_Jtf24RQubw3IWp7fc"",""'LC-2 BOM'!C2:AF900""),Y$1,FALSE)"),"#N/A")</f>
        <v>#N/A</v>
      </c>
      <c r="Z509" s="40" t="str">
        <f ca="1">IFERROR(__xludf.DUMMYFUNCTION("VLOOKUP($D450,IMPORTRANGE(""1F5N2lheBqU_ssv2fEg7XSiyl0_Jtf24RQubw3IWp7fc"",""'LC-2 BOM'!C2:AF900""),Y$1,FALSE)"),"#N/A")</f>
        <v>#N/A</v>
      </c>
      <c r="AA509" s="40" t="str">
        <f ca="1">IFERROR(__xludf.DUMMYFUNCTION("VLOOKUP($D450,IMPORTRANGE(""1F5N2lheBqU_ssv2fEg7XSiyl0_Jtf24RQubw3IWp7fc"",""'LC-2 BOM'!C2:AF900""),Y$1,FALSE)"),"#N/A")</f>
        <v>#N/A</v>
      </c>
      <c r="AB509" s="40" t="str">
        <f ca="1">IFERROR(__xludf.DUMMYFUNCTION("VLOOKUP($D450,IMPORTRANGE(""1F5N2lheBqU_ssv2fEg7XSiyl0_Jtf24RQubw3IWp7fc"",""'LC-2 BOM'!C2:AF1000""),AB$1,FALSE)"),"#N/A")</f>
        <v>#N/A</v>
      </c>
      <c r="AC509" s="40" t="str">
        <f ca="1">IFERROR(__xludf.DUMMYFUNCTION("VLOOKUP($D450,IMPORTRANGE(""1F5N2lheBqU_ssv2fEg7XSiyl0_Jtf24RQubw3IWp7fc"",""'LC-2 BOM'!C2:AF1000""),AB$1,FALSE)"),"#N/A")</f>
        <v>#N/A</v>
      </c>
      <c r="AD509" s="40" t="str">
        <f ca="1">IFERROR(__xludf.DUMMYFUNCTION("VLOOKUP($D450,IMPORTRANGE(""1F5N2lheBqU_ssv2fEg7XSiyl0_Jtf24RQubw3IWp7fc"",""'LC-2 BOM'!C2:AF1000""),AB$1,FALSE)"),"#N/A")</f>
        <v>#N/A</v>
      </c>
      <c r="AE509" s="40" t="str">
        <f ca="1">IFERROR(__xludf.DUMMYFUNCTION("VLOOKUP($D450,IMPORTRANGE(""1F5N2lheBqU_ssv2fEg7XSiyl0_Jtf24RQubw3IWp7fc"",""'LC-2 BOM'!C2:AF1000""),AB$1,FALSE)"),"#N/A")</f>
        <v>#N/A</v>
      </c>
      <c r="AF509" s="40" t="str">
        <f ca="1">IFERROR(__xludf.DUMMYFUNCTION("VLOOKUP($D450,IMPORTRANGE(""1F5N2lheBqU_ssv2fEg7XSiyl0_Jtf24RQubw3IWp7fc"",""'LC-2 BOM'!C2:AF1000""),AB$1,FALSE)"),"#N/A")</f>
        <v>#N/A</v>
      </c>
      <c r="AG509" s="40" t="str">
        <f ca="1">IFERROR(__xludf.DUMMYFUNCTION("VLOOKUP($D450,IMPORTRANGE(""1F5N2lheBqU_ssv2fEg7XSiyl0_Jtf24RQubw3IWp7fc"",""'LC-2 BOM'!C2:AF1000""),AB$1,FALSE)"),"#N/A")</f>
        <v>#N/A</v>
      </c>
      <c r="AH509" s="40" t="str">
        <f ca="1">IFERROR(__xludf.DUMMYFUNCTION("VLOOKUP($D450,IMPORTRANGE(""1F5N2lheBqU_ssv2fEg7XSiyl0_Jtf24RQubw3IWp7fc"",""'LC-2 BOM'!C2:AF1000""),AB$1,FALSE)"),"#N/A")</f>
        <v>#N/A</v>
      </c>
      <c r="AI509" s="40" t="str">
        <f ca="1">IFERROR(__xludf.DUMMYFUNCTION("VLOOKUP($D450,IMPORTRANGE(""1F5N2lheBqU_ssv2fEg7XSiyl0_Jtf24RQubw3IWp7fc"",""'LC-2 BOM'!C2:AF1000""),AB$1,FALSE)"),"#N/A")</f>
        <v>#N/A</v>
      </c>
      <c r="AJ509" s="40" t="str">
        <f ca="1">IFERROR(__xludf.DUMMYFUNCTION("VLOOKUP($D450,IMPORTRANGE(""1F5N2lheBqU_ssv2fEg7XSiyl0_Jtf24RQubw3IWp7fc"",""'LC-2 BOM'!C2:AF1000""),AB$1,FALSE)"),"#N/A")</f>
        <v>#N/A</v>
      </c>
      <c r="AK509" s="40" t="str">
        <f ca="1">IFERROR(__xludf.DUMMYFUNCTION("VLOOKUP($D450,IMPORTRANGE(""1F5N2lheBqU_ssv2fEg7XSiyl0_Jtf24RQubw3IWp7fc"",""'LC-2 BOM'!C2:AF1000""),AB$1,FALSE)"),"#N/A")</f>
        <v>#N/A</v>
      </c>
      <c r="AL509" s="40" t="str">
        <f ca="1">IFERROR(__xludf.DUMMYFUNCTION("VLOOKUP($D450,IMPORTRANGE(""1F5N2lheBqU_ssv2fEg7XSiyl0_Jtf24RQubw3IWp7fc"",""'LC-2 BOM'!C2:AF1000""),AB$1,FALSE)"),"#N/A")</f>
        <v>#N/A</v>
      </c>
      <c r="AM509" s="40" t="str">
        <f ca="1">IFERROR(__xludf.DUMMYFUNCTION("VLOOKUP($D450,IMPORTRANGE(""1F5N2lheBqU_ssv2fEg7XSiyl0_Jtf24RQubw3IWp7fc"",""'LC-2 BOM'!C2:AF1000""),AB$1,FALSE)"),"#N/A")</f>
        <v>#N/A</v>
      </c>
      <c r="AN509" s="40" t="str">
        <f ca="1">IFERROR(__xludf.DUMMYFUNCTION("VLOOKUP($D450,IMPORTRANGE(""1F5N2lheBqU_ssv2fEg7XSiyl0_Jtf24RQubw3IWp7fc"",""'LC-2 BOM'!C2:AF1000""),AB$1,FALSE)"),"#N/A")</f>
        <v>#N/A</v>
      </c>
      <c r="AO509" s="40" t="str">
        <f ca="1">IFERROR(__xludf.DUMMYFUNCTION("VLOOKUP($D450,IMPORTRANGE(""1F5N2lheBqU_ssv2fEg7XSiyl0_Jtf24RQubw3IWp7fc"",""'LC-2 BOM'!C2:AF1000""),AB$1,FALSE)"),"#N/A")</f>
        <v>#N/A</v>
      </c>
      <c r="AP509" s="40" t="str">
        <f ca="1">IFERROR(__xludf.DUMMYFUNCTION("VLOOKUP($D450,IMPORTRANGE(""1F5N2lheBqU_ssv2fEg7XSiyl0_Jtf24RQubw3IWp7fc"",""'LC-2 BOM'!C2:AF1000""),AB$1,FALSE)"),"#N/A")</f>
        <v>#N/A</v>
      </c>
      <c r="AQ509" s="40" t="str">
        <f ca="1">IFERROR(__xludf.DUMMYFUNCTION("VLOOKUP($D450,IMPORTRANGE(""1F5N2lheBqU_ssv2fEg7XSiyl0_Jtf24RQubw3IWp7fc"",""'LC-2 BOM'!C2:AF1000""),AB$1,FALSE)"),"#N/A")</f>
        <v>#N/A</v>
      </c>
      <c r="AR509" s="40" t="str">
        <f ca="1">IFERROR(__xludf.DUMMYFUNCTION("VLOOKUP($D450,IMPORTRANGE(""1F5N2lheBqU_ssv2fEg7XSiyl0_Jtf24RQubw3IWp7fc"",""'LC-2 BOM'!C2:AF1000""),AB$1,FALSE)"),"#N/A")</f>
        <v>#N/A</v>
      </c>
      <c r="AS509" s="40" t="str">
        <f ca="1">IFERROR(__xludf.DUMMYFUNCTION("VLOOKUP($D450,IMPORTRANGE(""1F5N2lheBqU_ssv2fEg7XSiyl0_Jtf24RQubw3IWp7fc"",""'LC-2 BOM'!C2:AF1000""),AB$1,FALSE)"),"#N/A")</f>
        <v>#N/A</v>
      </c>
      <c r="AT509" s="40" t="str">
        <f ca="1">IFERROR(__xludf.DUMMYFUNCTION("VLOOKUP($D450,IMPORTRANGE(""1F5N2lheBqU_ssv2fEg7XSiyl0_Jtf24RQubw3IWp7fc"",""'LC-2 BOM'!C2:AF1000""),AB$1,FALSE)"),"#N/A")</f>
        <v>#N/A</v>
      </c>
      <c r="AU509" s="40" t="str">
        <f ca="1">IFERROR(__xludf.DUMMYFUNCTION("VLOOKUP($D450,IMPORTRANGE(""1F5N2lheBqU_ssv2fEg7XSiyl0_Jtf24RQubw3IWp7fc"",""'LC-2 BOM'!C2:AF1000""),AB$1,FALSE)"),"#N/A")</f>
        <v>#N/A</v>
      </c>
      <c r="AV509" s="40" t="str">
        <f ca="1">IFERROR(__xludf.DUMMYFUNCTION("VLOOKUP($D450,IMPORTRANGE(""1F5N2lheBqU_ssv2fEg7XSiyl0_Jtf24RQubw3IWp7fc"",""'LC-2 BOM'!C2:AF1000""),AB$1,FALSE)"),"#N/A")</f>
        <v>#N/A</v>
      </c>
      <c r="AW509" s="40" t="str">
        <f ca="1">IFERROR(__xludf.DUMMYFUNCTION("VLOOKUP($D450,IMPORTRANGE(""1F5N2lheBqU_ssv2fEg7XSiyl0_Jtf24RQubw3IWp7fc"",""'LC-2 BOM'!C2:AF1000""),AB$1,FALSE)"),"#N/A")</f>
        <v>#N/A</v>
      </c>
      <c r="AX509" s="40" t="str">
        <f ca="1">IFERROR(__xludf.DUMMYFUNCTION("VLOOKUP($D450,IMPORTRANGE(""1F5N2lheBqU_ssv2fEg7XSiyl0_Jtf24RQubw3IWp7fc"",""'LC-2 BOM'!C2:AF1000""),AB$1,FALSE)"),"#N/A")</f>
        <v>#N/A</v>
      </c>
      <c r="AY509" s="40" t="str">
        <f ca="1">IFERROR(__xludf.DUMMYFUNCTION("VLOOKUP($D450,IMPORTRANGE(""1F5N2lheBqU_ssv2fEg7XSiyl0_Jtf24RQubw3IWp7fc"",""'LC-2 BOM'!C2:AF1000""),AB$1,FALSE)"),"#N/A")</f>
        <v>#N/A</v>
      </c>
      <c r="AZ509" s="40" t="str">
        <f ca="1">IFERROR(__xludf.DUMMYFUNCTION("VLOOKUP($D450,IMPORTRANGE(""1F5N2lheBqU_ssv2fEg7XSiyl0_Jtf24RQubw3IWp7fc"",""'LC-2 BOM'!C2:AF1000""),AB$1,FALSE)"),"#N/A")</f>
        <v>#N/A</v>
      </c>
      <c r="BA509" s="40" t="str">
        <f ca="1">IFERROR(__xludf.DUMMYFUNCTION("VLOOKUP($D450,IMPORTRANGE(""1F5N2lheBqU_ssv2fEg7XSiyl0_Jtf24RQubw3IWp7fc"",""'LC-2 BOM'!C2:AF1000""),AB$1,FALSE)"),"#N/A")</f>
        <v>#N/A</v>
      </c>
    </row>
    <row r="510" spans="1:53" ht="14.25">
      <c r="A510" s="199" t="str">
        <f>CONCATENATE(VLOOKUP(E510,Systems,2,FALSE),"-",VLOOKUP(F510,Subsystems,2,FALSE),"-",VLOOKUP(G510,Components,2,FALSE),"-",VLOOKUP(R510,Metrics,2,FALSE),"-",B510)</f>
        <v>HYD-S1U-PXS-Px-578</v>
      </c>
      <c r="B510" s="99">
        <v>578</v>
      </c>
      <c r="C510" s="99" t="s">
        <v>1175</v>
      </c>
      <c r="D510" s="119" t="s">
        <v>1176</v>
      </c>
      <c r="E510" s="99" t="s">
        <v>715</v>
      </c>
      <c r="F510" s="99" t="s">
        <v>368</v>
      </c>
      <c r="G510" s="99" t="s">
        <v>452</v>
      </c>
      <c r="H510" s="99" t="s">
        <v>147</v>
      </c>
      <c r="I510" s="100" t="str">
        <f>VLOOKUP(L510,InterfaceCards,2,FALSE)</f>
        <v>N2</v>
      </c>
      <c r="J510" s="39" t="str">
        <f>VLOOKUP(I510,'REF - Interface Cards'!$F$2:$G$11,2,FALSE)</f>
        <v>CB3</v>
      </c>
      <c r="K510" s="100">
        <f>VLOOKUP(L510,InterfaceCards,3,FALSE)</f>
        <v>2</v>
      </c>
      <c r="L510" s="273" t="s">
        <v>793</v>
      </c>
      <c r="M510" s="99">
        <v>14</v>
      </c>
      <c r="N510" s="96">
        <v>11</v>
      </c>
      <c r="O510" s="273" t="s">
        <v>313</v>
      </c>
      <c r="P510" s="99" t="s">
        <v>248</v>
      </c>
      <c r="Q510" s="99" t="s">
        <v>338</v>
      </c>
      <c r="R510" s="119" t="s">
        <v>863</v>
      </c>
      <c r="S510" s="119"/>
      <c r="T510" s="100"/>
      <c r="U510" s="205"/>
      <c r="V510" s="205" t="b">
        <v>0</v>
      </c>
      <c r="W510" s="115" t="str">
        <f>CONCATENATE(L510,":",N510)</f>
        <v>AI3:11</v>
      </c>
      <c r="X510" s="40" t="str">
        <f ca="1">IFERROR(__xludf.DUMMYFUNCTION("VLOOKUP($D119,IMPORTRANGE(""1F5N2lheBqU_ssv2fEg7XSiyl0_Jtf24RQubw3IWp7fc"",""'LC-2 BOM'!C2:AF1000""),X$1,FALSE)"),"05C360")</f>
        <v>05C360</v>
      </c>
      <c r="Y510" s="40" t="str">
        <f ca="1">IFERROR(__xludf.DUMMYFUNCTION("VLOOKUP($D437,IMPORTRANGE(""1F5N2lheBqU_ssv2fEg7XSiyl0_Jtf24RQubw3IWp7fc"",""'LC-2 BOM'!C2:AF900""),Y$1,FALSE)"),"#N/A")</f>
        <v>#N/A</v>
      </c>
      <c r="Z510" s="40" t="str">
        <f ca="1">IFERROR(__xludf.DUMMYFUNCTION("VLOOKUP($D437,IMPORTRANGE(""1F5N2lheBqU_ssv2fEg7XSiyl0_Jtf24RQubw3IWp7fc"",""'LC-2 BOM'!C2:AF900""),Y$1,FALSE)"),"#N/A")</f>
        <v>#N/A</v>
      </c>
      <c r="AA510" s="40" t="str">
        <f ca="1">IFERROR(__xludf.DUMMYFUNCTION("VLOOKUP($D437,IMPORTRANGE(""1F5N2lheBqU_ssv2fEg7XSiyl0_Jtf24RQubw3IWp7fc"",""'LC-2 BOM'!C2:AF900""),Y$1,FALSE)"),"#N/A")</f>
        <v>#N/A</v>
      </c>
      <c r="AB510" s="40" t="str">
        <f ca="1">IFERROR(__xludf.DUMMYFUNCTION("VLOOKUP($D437,IMPORTRANGE(""1F5N2lheBqU_ssv2fEg7XSiyl0_Jtf24RQubw3IWp7fc"",""'LC-2 BOM'!C2:AF1000""),AB$1,FALSE)"),"#N/A")</f>
        <v>#N/A</v>
      </c>
      <c r="AC510" s="40" t="str">
        <f ca="1">IFERROR(__xludf.DUMMYFUNCTION("VLOOKUP($D437,IMPORTRANGE(""1F5N2lheBqU_ssv2fEg7XSiyl0_Jtf24RQubw3IWp7fc"",""'LC-2 BOM'!C2:AF1000""),AB$1,FALSE)"),"#N/A")</f>
        <v>#N/A</v>
      </c>
      <c r="AD510" s="40" t="str">
        <f ca="1">IFERROR(__xludf.DUMMYFUNCTION("VLOOKUP($D437,IMPORTRANGE(""1F5N2lheBqU_ssv2fEg7XSiyl0_Jtf24RQubw3IWp7fc"",""'LC-2 BOM'!C2:AF1000""),AB$1,FALSE)"),"#N/A")</f>
        <v>#N/A</v>
      </c>
      <c r="AE510" s="40" t="str">
        <f ca="1">IFERROR(__xludf.DUMMYFUNCTION("VLOOKUP($D437,IMPORTRANGE(""1F5N2lheBqU_ssv2fEg7XSiyl0_Jtf24RQubw3IWp7fc"",""'LC-2 BOM'!C2:AF1000""),AB$1,FALSE)"),"#N/A")</f>
        <v>#N/A</v>
      </c>
      <c r="AF510" s="40" t="str">
        <f ca="1">IFERROR(__xludf.DUMMYFUNCTION("VLOOKUP($D437,IMPORTRANGE(""1F5N2lheBqU_ssv2fEg7XSiyl0_Jtf24RQubw3IWp7fc"",""'LC-2 BOM'!C2:AF1000""),AB$1,FALSE)"),"#N/A")</f>
        <v>#N/A</v>
      </c>
      <c r="AG510" s="40" t="str">
        <f ca="1">IFERROR(__xludf.DUMMYFUNCTION("VLOOKUP($D437,IMPORTRANGE(""1F5N2lheBqU_ssv2fEg7XSiyl0_Jtf24RQubw3IWp7fc"",""'LC-2 BOM'!C2:AF1000""),AB$1,FALSE)"),"#N/A")</f>
        <v>#N/A</v>
      </c>
      <c r="AH510" s="40" t="str">
        <f ca="1">IFERROR(__xludf.DUMMYFUNCTION("VLOOKUP($D437,IMPORTRANGE(""1F5N2lheBqU_ssv2fEg7XSiyl0_Jtf24RQubw3IWp7fc"",""'LC-2 BOM'!C2:AF1000""),AB$1,FALSE)"),"#N/A")</f>
        <v>#N/A</v>
      </c>
      <c r="AI510" s="40" t="str">
        <f ca="1">IFERROR(__xludf.DUMMYFUNCTION("VLOOKUP($D437,IMPORTRANGE(""1F5N2lheBqU_ssv2fEg7XSiyl0_Jtf24RQubw3IWp7fc"",""'LC-2 BOM'!C2:AF1000""),AB$1,FALSE)"),"#N/A")</f>
        <v>#N/A</v>
      </c>
      <c r="AJ510" s="40" t="str">
        <f ca="1">IFERROR(__xludf.DUMMYFUNCTION("VLOOKUP($D437,IMPORTRANGE(""1F5N2lheBqU_ssv2fEg7XSiyl0_Jtf24RQubw3IWp7fc"",""'LC-2 BOM'!C2:AF1000""),AB$1,FALSE)"),"#N/A")</f>
        <v>#N/A</v>
      </c>
      <c r="AK510" s="40" t="str">
        <f ca="1">IFERROR(__xludf.DUMMYFUNCTION("VLOOKUP($D437,IMPORTRANGE(""1F5N2lheBqU_ssv2fEg7XSiyl0_Jtf24RQubw3IWp7fc"",""'LC-2 BOM'!C2:AF1000""),AB$1,FALSE)"),"#N/A")</f>
        <v>#N/A</v>
      </c>
      <c r="AL510" s="40" t="str">
        <f ca="1">IFERROR(__xludf.DUMMYFUNCTION("VLOOKUP($D437,IMPORTRANGE(""1F5N2lheBqU_ssv2fEg7XSiyl0_Jtf24RQubw3IWp7fc"",""'LC-2 BOM'!C2:AF1000""),AB$1,FALSE)"),"#N/A")</f>
        <v>#N/A</v>
      </c>
      <c r="AM510" s="40" t="str">
        <f ca="1">IFERROR(__xludf.DUMMYFUNCTION("VLOOKUP($D437,IMPORTRANGE(""1F5N2lheBqU_ssv2fEg7XSiyl0_Jtf24RQubw3IWp7fc"",""'LC-2 BOM'!C2:AF1000""),AB$1,FALSE)"),"#N/A")</f>
        <v>#N/A</v>
      </c>
      <c r="AN510" s="40" t="str">
        <f ca="1">IFERROR(__xludf.DUMMYFUNCTION("VLOOKUP($D437,IMPORTRANGE(""1F5N2lheBqU_ssv2fEg7XSiyl0_Jtf24RQubw3IWp7fc"",""'LC-2 BOM'!C2:AF1000""),AB$1,FALSE)"),"#N/A")</f>
        <v>#N/A</v>
      </c>
      <c r="AO510" s="40" t="str">
        <f ca="1">IFERROR(__xludf.DUMMYFUNCTION("VLOOKUP($D437,IMPORTRANGE(""1F5N2lheBqU_ssv2fEg7XSiyl0_Jtf24RQubw3IWp7fc"",""'LC-2 BOM'!C2:AF1000""),AB$1,FALSE)"),"#N/A")</f>
        <v>#N/A</v>
      </c>
      <c r="AP510" s="40" t="str">
        <f ca="1">IFERROR(__xludf.DUMMYFUNCTION("VLOOKUP($D437,IMPORTRANGE(""1F5N2lheBqU_ssv2fEg7XSiyl0_Jtf24RQubw3IWp7fc"",""'LC-2 BOM'!C2:AF1000""),AB$1,FALSE)"),"#N/A")</f>
        <v>#N/A</v>
      </c>
      <c r="AQ510" s="40" t="str">
        <f ca="1">IFERROR(__xludf.DUMMYFUNCTION("VLOOKUP($D437,IMPORTRANGE(""1F5N2lheBqU_ssv2fEg7XSiyl0_Jtf24RQubw3IWp7fc"",""'LC-2 BOM'!C2:AF1000""),AB$1,FALSE)"),"#N/A")</f>
        <v>#N/A</v>
      </c>
      <c r="AR510" s="40" t="str">
        <f ca="1">IFERROR(__xludf.DUMMYFUNCTION("VLOOKUP($D437,IMPORTRANGE(""1F5N2lheBqU_ssv2fEg7XSiyl0_Jtf24RQubw3IWp7fc"",""'LC-2 BOM'!C2:AF1000""),AB$1,FALSE)"),"#N/A")</f>
        <v>#N/A</v>
      </c>
      <c r="AS510" s="40" t="str">
        <f ca="1">IFERROR(__xludf.DUMMYFUNCTION("VLOOKUP($D437,IMPORTRANGE(""1F5N2lheBqU_ssv2fEg7XSiyl0_Jtf24RQubw3IWp7fc"",""'LC-2 BOM'!C2:AF1000""),AB$1,FALSE)"),"#N/A")</f>
        <v>#N/A</v>
      </c>
      <c r="AT510" s="40" t="str">
        <f ca="1">IFERROR(__xludf.DUMMYFUNCTION("VLOOKUP($D437,IMPORTRANGE(""1F5N2lheBqU_ssv2fEg7XSiyl0_Jtf24RQubw3IWp7fc"",""'LC-2 BOM'!C2:AF1000""),AB$1,FALSE)"),"#N/A")</f>
        <v>#N/A</v>
      </c>
      <c r="AU510" s="40" t="str">
        <f ca="1">IFERROR(__xludf.DUMMYFUNCTION("VLOOKUP($D437,IMPORTRANGE(""1F5N2lheBqU_ssv2fEg7XSiyl0_Jtf24RQubw3IWp7fc"",""'LC-2 BOM'!C2:AF1000""),AB$1,FALSE)"),"#N/A")</f>
        <v>#N/A</v>
      </c>
      <c r="AV510" s="40" t="str">
        <f ca="1">IFERROR(__xludf.DUMMYFUNCTION("VLOOKUP($D437,IMPORTRANGE(""1F5N2lheBqU_ssv2fEg7XSiyl0_Jtf24RQubw3IWp7fc"",""'LC-2 BOM'!C2:AF1000""),AB$1,FALSE)"),"#N/A")</f>
        <v>#N/A</v>
      </c>
      <c r="AW510" s="40" t="str">
        <f ca="1">IFERROR(__xludf.DUMMYFUNCTION("VLOOKUP($D437,IMPORTRANGE(""1F5N2lheBqU_ssv2fEg7XSiyl0_Jtf24RQubw3IWp7fc"",""'LC-2 BOM'!C2:AF1000""),AB$1,FALSE)"),"#N/A")</f>
        <v>#N/A</v>
      </c>
      <c r="AX510" s="40" t="str">
        <f ca="1">IFERROR(__xludf.DUMMYFUNCTION("VLOOKUP($D437,IMPORTRANGE(""1F5N2lheBqU_ssv2fEg7XSiyl0_Jtf24RQubw3IWp7fc"",""'LC-2 BOM'!C2:AF1000""),AB$1,FALSE)"),"#N/A")</f>
        <v>#N/A</v>
      </c>
      <c r="AY510" s="40" t="str">
        <f ca="1">IFERROR(__xludf.DUMMYFUNCTION("VLOOKUP($D437,IMPORTRANGE(""1F5N2lheBqU_ssv2fEg7XSiyl0_Jtf24RQubw3IWp7fc"",""'LC-2 BOM'!C2:AF1000""),AB$1,FALSE)"),"#N/A")</f>
        <v>#N/A</v>
      </c>
      <c r="AZ510" s="40" t="str">
        <f ca="1">IFERROR(__xludf.DUMMYFUNCTION("VLOOKUP($D437,IMPORTRANGE(""1F5N2lheBqU_ssv2fEg7XSiyl0_Jtf24RQubw3IWp7fc"",""'LC-2 BOM'!C2:AF1000""),AB$1,FALSE)"),"#N/A")</f>
        <v>#N/A</v>
      </c>
      <c r="BA510" s="40" t="str">
        <f ca="1">IFERROR(__xludf.DUMMYFUNCTION("VLOOKUP($D437,IMPORTRANGE(""1F5N2lheBqU_ssv2fEg7XSiyl0_Jtf24RQubw3IWp7fc"",""'LC-2 BOM'!C2:AF1000""),AB$1,FALSE)"),"#N/A")</f>
        <v>#N/A</v>
      </c>
    </row>
    <row r="511" spans="1:53" ht="14.25">
      <c r="A511" s="110" t="str">
        <f>CONCATENATE(VLOOKUP(E511,Systems,2,FALSE),"-",VLOOKUP(F511,Subsystems,2,FALSE),"-",VLOOKUP(G511,Components,2,FALSE),"-",VLOOKUP(R511,Metrics,2,FALSE),"-",B511)</f>
        <v>MEC-S1U-PXS-Px-678</v>
      </c>
      <c r="B511" s="99">
        <v>678</v>
      </c>
      <c r="C511" s="97" t="s">
        <v>1177</v>
      </c>
      <c r="D511" s="155" t="s">
        <v>1178</v>
      </c>
      <c r="E511" s="99" t="s">
        <v>1047</v>
      </c>
      <c r="F511" s="99" t="s">
        <v>368</v>
      </c>
      <c r="G511" s="99" t="s">
        <v>452</v>
      </c>
      <c r="H511" s="99" t="s">
        <v>89</v>
      </c>
      <c r="I511" s="100" t="str">
        <f>VLOOKUP(L511,InterfaceCards,2,FALSE)</f>
        <v>C1</v>
      </c>
      <c r="J511" s="39" t="str">
        <f>VLOOKUP(I511,'REF - Interface Cards'!$F$2:$G$11,2,FALSE)</f>
        <v>CB1</v>
      </c>
      <c r="K511" s="267">
        <f>VLOOKUP(L511,InterfaceCards,3,FALSE)</f>
        <v>7</v>
      </c>
      <c r="L511" s="99" t="s">
        <v>1085</v>
      </c>
      <c r="M511" s="99">
        <v>20</v>
      </c>
      <c r="N511" s="99" t="s">
        <v>241</v>
      </c>
      <c r="O511" s="205"/>
      <c r="P511" s="99" t="s">
        <v>335</v>
      </c>
      <c r="Q511" s="99" t="s">
        <v>338</v>
      </c>
      <c r="R511" s="119" t="s">
        <v>863</v>
      </c>
      <c r="S511" s="99" t="s">
        <v>96</v>
      </c>
      <c r="T511" s="100"/>
      <c r="U511" s="205"/>
      <c r="V511" s="205" t="b">
        <v>0</v>
      </c>
      <c r="W511" s="115" t="str">
        <f>CONCATENATE(L511,":",N511)</f>
        <v>DIO4:DI08</v>
      </c>
      <c r="X511" s="40" t="str">
        <f ca="1">IFERROR(__xludf.DUMMYFUNCTION("VLOOKUP($D119,IMPORTRANGE(""1F5N2lheBqU_ssv2fEg7XSiyl0_Jtf24RQubw3IWp7fc"",""'LC-2 BOM'!C2:AF1000""),X$1,FALSE)"),"05C360")</f>
        <v>05C360</v>
      </c>
      <c r="Y511" s="183" t="str">
        <f ca="1">IFERROR(__xludf.DUMMYFUNCTION("VLOOKUP($D158,IMPORTRANGE(""1zGeY54V42y3h6ga3LEauokEcjIAfHuNXKCYKLfLWtMI"",""'LC-2 BOM'!C2:AF900""),Y$1,FALSE)"),"#N/A")</f>
        <v>#N/A</v>
      </c>
      <c r="Z511" s="183" t="str">
        <f ca="1">IFERROR(__xludf.DUMMYFUNCTION("VLOOKUP($D158,IMPORTRANGE(""1zGeY54V42y3h6ga3LEauokEcjIAfHuNXKCYKLfLWtMI"",""'LC-2 BOM'!C2:AF900""),Y$1,FALSE)"),"#N/A")</f>
        <v>#N/A</v>
      </c>
      <c r="AA511" s="183" t="str">
        <f ca="1">IFERROR(__xludf.DUMMYFUNCTION("VLOOKUP($D158,IMPORTRANGE(""1zGeY54V42y3h6ga3LEauokEcjIAfHuNXKCYKLfLWtMI"",""'LC-2 BOM'!C2:AF900""),Y$1,FALSE)"),"#N/A")</f>
        <v>#N/A</v>
      </c>
      <c r="AB511" s="40" t="str">
        <f ca="1">IFERROR(__xludf.DUMMYFUNCTION("VLOOKUP($D158,IMPORTRANGE(""1F5N2lheBqU_ssv2fEg7XSiyl0_Jtf24RQubw3IWp7fc"",""'LC-2 BOM'!C2:AF1000""),AB$1,FALSE)"),"#N/A")</f>
        <v>#N/A</v>
      </c>
      <c r="AC511" s="40" t="str">
        <f ca="1">IFERROR(__xludf.DUMMYFUNCTION("VLOOKUP($D158,IMPORTRANGE(""1F5N2lheBqU_ssv2fEg7XSiyl0_Jtf24RQubw3IWp7fc"",""'LC-2 BOM'!C2:AF1000""),AB$1,FALSE)"),"#N/A")</f>
        <v>#N/A</v>
      </c>
      <c r="AD511" s="40" t="str">
        <f ca="1">IFERROR(__xludf.DUMMYFUNCTION("VLOOKUP($D158,IMPORTRANGE(""1F5N2lheBqU_ssv2fEg7XSiyl0_Jtf24RQubw3IWp7fc"",""'LC-2 BOM'!C2:AF1000""),AB$1,FALSE)"),"#N/A")</f>
        <v>#N/A</v>
      </c>
      <c r="AE511" s="40" t="str">
        <f ca="1">IFERROR(__xludf.DUMMYFUNCTION("VLOOKUP($D158,IMPORTRANGE(""1F5N2lheBqU_ssv2fEg7XSiyl0_Jtf24RQubw3IWp7fc"",""'LC-2 BOM'!C2:AF1000""),AB$1,FALSE)"),"#N/A")</f>
        <v>#N/A</v>
      </c>
      <c r="AF511" s="40" t="str">
        <f ca="1">IFERROR(__xludf.DUMMYFUNCTION("VLOOKUP($D158,IMPORTRANGE(""1F5N2lheBqU_ssv2fEg7XSiyl0_Jtf24RQubw3IWp7fc"",""'LC-2 BOM'!C2:AF1000""),AB$1,FALSE)"),"#N/A")</f>
        <v>#N/A</v>
      </c>
      <c r="AG511" s="40" t="str">
        <f ca="1">IFERROR(__xludf.DUMMYFUNCTION("VLOOKUP($D158,IMPORTRANGE(""1F5N2lheBqU_ssv2fEg7XSiyl0_Jtf24RQubw3IWp7fc"",""'LC-2 BOM'!C2:AF1000""),AB$1,FALSE)"),"#N/A")</f>
        <v>#N/A</v>
      </c>
      <c r="AH511" s="40" t="str">
        <f ca="1">IFERROR(__xludf.DUMMYFUNCTION("VLOOKUP($D158,IMPORTRANGE(""1F5N2lheBqU_ssv2fEg7XSiyl0_Jtf24RQubw3IWp7fc"",""'LC-2 BOM'!C2:AF1000""),AB$1,FALSE)"),"#N/A")</f>
        <v>#N/A</v>
      </c>
      <c r="AI511" s="40" t="str">
        <f ca="1">IFERROR(__xludf.DUMMYFUNCTION("VLOOKUP($D158,IMPORTRANGE(""1F5N2lheBqU_ssv2fEg7XSiyl0_Jtf24RQubw3IWp7fc"",""'LC-2 BOM'!C2:AF1000""),AB$1,FALSE)"),"#N/A")</f>
        <v>#N/A</v>
      </c>
      <c r="AJ511" s="40" t="str">
        <f ca="1">IFERROR(__xludf.DUMMYFUNCTION("VLOOKUP($D158,IMPORTRANGE(""1F5N2lheBqU_ssv2fEg7XSiyl0_Jtf24RQubw3IWp7fc"",""'LC-2 BOM'!C2:AF1000""),AB$1,FALSE)"),"#N/A")</f>
        <v>#N/A</v>
      </c>
      <c r="AK511" s="40" t="str">
        <f ca="1">IFERROR(__xludf.DUMMYFUNCTION("VLOOKUP($D158,IMPORTRANGE(""1F5N2lheBqU_ssv2fEg7XSiyl0_Jtf24RQubw3IWp7fc"",""'LC-2 BOM'!C2:AF1000""),AB$1,FALSE)"),"#N/A")</f>
        <v>#N/A</v>
      </c>
      <c r="AL511" s="40" t="str">
        <f ca="1">IFERROR(__xludf.DUMMYFUNCTION("VLOOKUP($D158,IMPORTRANGE(""1F5N2lheBqU_ssv2fEg7XSiyl0_Jtf24RQubw3IWp7fc"",""'LC-2 BOM'!C2:AF1000""),AB$1,FALSE)"),"#N/A")</f>
        <v>#N/A</v>
      </c>
      <c r="AM511" s="40" t="str">
        <f ca="1">IFERROR(__xludf.DUMMYFUNCTION("VLOOKUP($D158,IMPORTRANGE(""1F5N2lheBqU_ssv2fEg7XSiyl0_Jtf24RQubw3IWp7fc"",""'LC-2 BOM'!C2:AF1000""),AB$1,FALSE)"),"#N/A")</f>
        <v>#N/A</v>
      </c>
      <c r="AN511" s="40" t="str">
        <f ca="1">IFERROR(__xludf.DUMMYFUNCTION("VLOOKUP($D158,IMPORTRANGE(""1F5N2lheBqU_ssv2fEg7XSiyl0_Jtf24RQubw3IWp7fc"",""'LC-2 BOM'!C2:AF1000""),AB$1,FALSE)"),"#N/A")</f>
        <v>#N/A</v>
      </c>
      <c r="AO511" s="40" t="str">
        <f ca="1">IFERROR(__xludf.DUMMYFUNCTION("VLOOKUP($D158,IMPORTRANGE(""1F5N2lheBqU_ssv2fEg7XSiyl0_Jtf24RQubw3IWp7fc"",""'LC-2 BOM'!C2:AF1000""),AB$1,FALSE)"),"#N/A")</f>
        <v>#N/A</v>
      </c>
      <c r="AP511" s="40" t="str">
        <f ca="1">IFERROR(__xludf.DUMMYFUNCTION("VLOOKUP($D158,IMPORTRANGE(""1F5N2lheBqU_ssv2fEg7XSiyl0_Jtf24RQubw3IWp7fc"",""'LC-2 BOM'!C2:AF1000""),AB$1,FALSE)"),"#N/A")</f>
        <v>#N/A</v>
      </c>
      <c r="AQ511" s="40" t="str">
        <f ca="1">IFERROR(__xludf.DUMMYFUNCTION("VLOOKUP($D158,IMPORTRANGE(""1F5N2lheBqU_ssv2fEg7XSiyl0_Jtf24RQubw3IWp7fc"",""'LC-2 BOM'!C2:AF1000""),AB$1,FALSE)"),"#N/A")</f>
        <v>#N/A</v>
      </c>
      <c r="AR511" s="40" t="str">
        <f ca="1">IFERROR(__xludf.DUMMYFUNCTION("VLOOKUP($D158,IMPORTRANGE(""1F5N2lheBqU_ssv2fEg7XSiyl0_Jtf24RQubw3IWp7fc"",""'LC-2 BOM'!C2:AF1000""),AB$1,FALSE)"),"#N/A")</f>
        <v>#N/A</v>
      </c>
      <c r="AS511" s="40" t="str">
        <f ca="1">IFERROR(__xludf.DUMMYFUNCTION("VLOOKUP($D158,IMPORTRANGE(""1F5N2lheBqU_ssv2fEg7XSiyl0_Jtf24RQubw3IWp7fc"",""'LC-2 BOM'!C2:AF1000""),AB$1,FALSE)"),"#N/A")</f>
        <v>#N/A</v>
      </c>
      <c r="AT511" s="40" t="str">
        <f ca="1">IFERROR(__xludf.DUMMYFUNCTION("VLOOKUP($D158,IMPORTRANGE(""1F5N2lheBqU_ssv2fEg7XSiyl0_Jtf24RQubw3IWp7fc"",""'LC-2 BOM'!C2:AF1000""),AB$1,FALSE)"),"#N/A")</f>
        <v>#N/A</v>
      </c>
      <c r="AU511" s="40" t="str">
        <f ca="1">IFERROR(__xludf.DUMMYFUNCTION("VLOOKUP($D158,IMPORTRANGE(""1F5N2lheBqU_ssv2fEg7XSiyl0_Jtf24RQubw3IWp7fc"",""'LC-2 BOM'!C2:AF1000""),AB$1,FALSE)"),"#N/A")</f>
        <v>#N/A</v>
      </c>
      <c r="AV511" s="40" t="str">
        <f ca="1">IFERROR(__xludf.DUMMYFUNCTION("VLOOKUP($D158,IMPORTRANGE(""1F5N2lheBqU_ssv2fEg7XSiyl0_Jtf24RQubw3IWp7fc"",""'LC-2 BOM'!C2:AF1000""),AB$1,FALSE)"),"#N/A")</f>
        <v>#N/A</v>
      </c>
      <c r="AW511" s="40" t="str">
        <f ca="1">IFERROR(__xludf.DUMMYFUNCTION("VLOOKUP($D158,IMPORTRANGE(""1F5N2lheBqU_ssv2fEg7XSiyl0_Jtf24RQubw3IWp7fc"",""'LC-2 BOM'!C2:AF1000""),AB$1,FALSE)"),"#N/A")</f>
        <v>#N/A</v>
      </c>
      <c r="AX511" s="40" t="str">
        <f ca="1">IFERROR(__xludf.DUMMYFUNCTION("VLOOKUP($D158,IMPORTRANGE(""1F5N2lheBqU_ssv2fEg7XSiyl0_Jtf24RQubw3IWp7fc"",""'LC-2 BOM'!C2:AF1000""),AB$1,FALSE)"),"#N/A")</f>
        <v>#N/A</v>
      </c>
      <c r="AY511" s="40" t="str">
        <f ca="1">IFERROR(__xludf.DUMMYFUNCTION("VLOOKUP($D158,IMPORTRANGE(""1F5N2lheBqU_ssv2fEg7XSiyl0_Jtf24RQubw3IWp7fc"",""'LC-2 BOM'!C2:AF1000""),AB$1,FALSE)"),"#N/A")</f>
        <v>#N/A</v>
      </c>
      <c r="AZ511" s="40" t="str">
        <f ca="1">IFERROR(__xludf.DUMMYFUNCTION("VLOOKUP($D158,IMPORTRANGE(""1F5N2lheBqU_ssv2fEg7XSiyl0_Jtf24RQubw3IWp7fc"",""'LC-2 BOM'!C2:AF1000""),AB$1,FALSE)"),"#N/A")</f>
        <v>#N/A</v>
      </c>
      <c r="BA511" s="40" t="str">
        <f ca="1">IFERROR(__xludf.DUMMYFUNCTION("VLOOKUP($D158,IMPORTRANGE(""1F5N2lheBqU_ssv2fEg7XSiyl0_Jtf24RQubw3IWp7fc"",""'LC-2 BOM'!C2:AF1000""),AB$1,FALSE)"),"#N/A")</f>
        <v>#N/A</v>
      </c>
    </row>
    <row r="512" spans="1:53" ht="14.25">
      <c r="A512" s="110" t="str">
        <f>CONCATENATE(VLOOKUP(E512,Systems,2,FALSE),"-",VLOOKUP(F512,Subsystems,2,FALSE),"-",VLOOKUP(G512,Components,2,FALSE),"-",VLOOKUP(R512,Metrics,2,FALSE),"-",B512)</f>
        <v>MEC-S1U-PXS-Px-681</v>
      </c>
      <c r="B512" s="99">
        <v>681</v>
      </c>
      <c r="C512" s="97" t="s">
        <v>1179</v>
      </c>
      <c r="D512" s="155" t="s">
        <v>1180</v>
      </c>
      <c r="E512" s="99" t="s">
        <v>1047</v>
      </c>
      <c r="F512" s="99" t="s">
        <v>368</v>
      </c>
      <c r="G512" s="99" t="s">
        <v>452</v>
      </c>
      <c r="H512" s="99" t="s">
        <v>89</v>
      </c>
      <c r="I512" s="100" t="str">
        <f>VLOOKUP(L512,InterfaceCards,2,FALSE)</f>
        <v>C1</v>
      </c>
      <c r="J512" s="39" t="str">
        <f>VLOOKUP(I512,'REF - Interface Cards'!$F$2:$G$11,2,FALSE)</f>
        <v>CB1</v>
      </c>
      <c r="K512" s="267">
        <f>VLOOKUP(L512,InterfaceCards,3,FALSE)</f>
        <v>7</v>
      </c>
      <c r="L512" s="99" t="s">
        <v>1085</v>
      </c>
      <c r="M512" s="99">
        <v>23</v>
      </c>
      <c r="N512" s="99" t="s">
        <v>1124</v>
      </c>
      <c r="O512" s="205"/>
      <c r="P512" s="99" t="s">
        <v>335</v>
      </c>
      <c r="Q512" s="99" t="s">
        <v>338</v>
      </c>
      <c r="R512" s="119" t="s">
        <v>863</v>
      </c>
      <c r="S512" s="99" t="s">
        <v>96</v>
      </c>
      <c r="T512" s="100"/>
      <c r="U512" s="205"/>
      <c r="V512" s="205" t="b">
        <v>0</v>
      </c>
      <c r="W512" s="115" t="str">
        <f>CONCATENATE(L512,":",N512)</f>
        <v>DIO4:DI11</v>
      </c>
      <c r="X512" s="40" t="str">
        <f ca="1">IFERROR(__xludf.DUMMYFUNCTION("VLOOKUP($D119,IMPORTRANGE(""1F5N2lheBqU_ssv2fEg7XSiyl0_Jtf24RQubw3IWp7fc"",""'LC-2 BOM'!C2:AF1000""),X$1,FALSE)"),"05C360")</f>
        <v>05C360</v>
      </c>
      <c r="Y512" s="183" t="str">
        <f ca="1">IFERROR(__xludf.DUMMYFUNCTION("VLOOKUP($D161,IMPORTRANGE(""1zGeY54V42y3h6ga3LEauokEcjIAfHuNXKCYKLfLWtMI"",""'LC-2 BOM'!C2:AF900""),Y$1,FALSE)"),"#N/A")</f>
        <v>#N/A</v>
      </c>
      <c r="Z512" s="183" t="str">
        <f ca="1">IFERROR(__xludf.DUMMYFUNCTION("VLOOKUP($D161,IMPORTRANGE(""1zGeY54V42y3h6ga3LEauokEcjIAfHuNXKCYKLfLWtMI"",""'LC-2 BOM'!C2:AF900""),Y$1,FALSE)"),"#N/A")</f>
        <v>#N/A</v>
      </c>
      <c r="AA512" s="183" t="str">
        <f ca="1">IFERROR(__xludf.DUMMYFUNCTION("VLOOKUP($D161,IMPORTRANGE(""1zGeY54V42y3h6ga3LEauokEcjIAfHuNXKCYKLfLWtMI"",""'LC-2 BOM'!C2:AF900""),Y$1,FALSE)"),"#N/A")</f>
        <v>#N/A</v>
      </c>
      <c r="AB512" s="40" t="str">
        <f ca="1">IFERROR(__xludf.DUMMYFUNCTION("VLOOKUP($D161,IMPORTRANGE(""1F5N2lheBqU_ssv2fEg7XSiyl0_Jtf24RQubw3IWp7fc"",""'LC-2 BOM'!C2:AF1000""),AB$1,FALSE)"),"#N/A")</f>
        <v>#N/A</v>
      </c>
      <c r="AC512" s="40" t="str">
        <f ca="1">IFERROR(__xludf.DUMMYFUNCTION("VLOOKUP($D161,IMPORTRANGE(""1F5N2lheBqU_ssv2fEg7XSiyl0_Jtf24RQubw3IWp7fc"",""'LC-2 BOM'!C2:AF1000""),AB$1,FALSE)"),"#N/A")</f>
        <v>#N/A</v>
      </c>
      <c r="AD512" s="40" t="str">
        <f ca="1">IFERROR(__xludf.DUMMYFUNCTION("VLOOKUP($D161,IMPORTRANGE(""1F5N2lheBqU_ssv2fEg7XSiyl0_Jtf24RQubw3IWp7fc"",""'LC-2 BOM'!C2:AF1000""),AB$1,FALSE)"),"#N/A")</f>
        <v>#N/A</v>
      </c>
      <c r="AE512" s="40" t="str">
        <f ca="1">IFERROR(__xludf.DUMMYFUNCTION("VLOOKUP($D161,IMPORTRANGE(""1F5N2lheBqU_ssv2fEg7XSiyl0_Jtf24RQubw3IWp7fc"",""'LC-2 BOM'!C2:AF1000""),AB$1,FALSE)"),"#N/A")</f>
        <v>#N/A</v>
      </c>
      <c r="AF512" s="40" t="str">
        <f ca="1">IFERROR(__xludf.DUMMYFUNCTION("VLOOKUP($D161,IMPORTRANGE(""1F5N2lheBqU_ssv2fEg7XSiyl0_Jtf24RQubw3IWp7fc"",""'LC-2 BOM'!C2:AF1000""),AB$1,FALSE)"),"#N/A")</f>
        <v>#N/A</v>
      </c>
      <c r="AG512" s="40" t="str">
        <f ca="1">IFERROR(__xludf.DUMMYFUNCTION("VLOOKUP($D161,IMPORTRANGE(""1F5N2lheBqU_ssv2fEg7XSiyl0_Jtf24RQubw3IWp7fc"",""'LC-2 BOM'!C2:AF1000""),AB$1,FALSE)"),"#N/A")</f>
        <v>#N/A</v>
      </c>
      <c r="AH512" s="40" t="str">
        <f ca="1">IFERROR(__xludf.DUMMYFUNCTION("VLOOKUP($D161,IMPORTRANGE(""1F5N2lheBqU_ssv2fEg7XSiyl0_Jtf24RQubw3IWp7fc"",""'LC-2 BOM'!C2:AF1000""),AB$1,FALSE)"),"#N/A")</f>
        <v>#N/A</v>
      </c>
      <c r="AI512" s="40" t="str">
        <f ca="1">IFERROR(__xludf.DUMMYFUNCTION("VLOOKUP($D161,IMPORTRANGE(""1F5N2lheBqU_ssv2fEg7XSiyl0_Jtf24RQubw3IWp7fc"",""'LC-2 BOM'!C2:AF1000""),AB$1,FALSE)"),"#N/A")</f>
        <v>#N/A</v>
      </c>
      <c r="AJ512" s="40" t="str">
        <f ca="1">IFERROR(__xludf.DUMMYFUNCTION("VLOOKUP($D161,IMPORTRANGE(""1F5N2lheBqU_ssv2fEg7XSiyl0_Jtf24RQubw3IWp7fc"",""'LC-2 BOM'!C2:AF1000""),AB$1,FALSE)"),"#N/A")</f>
        <v>#N/A</v>
      </c>
      <c r="AK512" s="40" t="str">
        <f ca="1">IFERROR(__xludf.DUMMYFUNCTION("VLOOKUP($D161,IMPORTRANGE(""1F5N2lheBqU_ssv2fEg7XSiyl0_Jtf24RQubw3IWp7fc"",""'LC-2 BOM'!C2:AF1000""),AB$1,FALSE)"),"#N/A")</f>
        <v>#N/A</v>
      </c>
      <c r="AL512" s="40" t="str">
        <f ca="1">IFERROR(__xludf.DUMMYFUNCTION("VLOOKUP($D161,IMPORTRANGE(""1F5N2lheBqU_ssv2fEg7XSiyl0_Jtf24RQubw3IWp7fc"",""'LC-2 BOM'!C2:AF1000""),AB$1,FALSE)"),"#N/A")</f>
        <v>#N/A</v>
      </c>
      <c r="AM512" s="40" t="str">
        <f ca="1">IFERROR(__xludf.DUMMYFUNCTION("VLOOKUP($D161,IMPORTRANGE(""1F5N2lheBqU_ssv2fEg7XSiyl0_Jtf24RQubw3IWp7fc"",""'LC-2 BOM'!C2:AF1000""),AB$1,FALSE)"),"#N/A")</f>
        <v>#N/A</v>
      </c>
      <c r="AN512" s="40" t="str">
        <f ca="1">IFERROR(__xludf.DUMMYFUNCTION("VLOOKUP($D161,IMPORTRANGE(""1F5N2lheBqU_ssv2fEg7XSiyl0_Jtf24RQubw3IWp7fc"",""'LC-2 BOM'!C2:AF1000""),AB$1,FALSE)"),"#N/A")</f>
        <v>#N/A</v>
      </c>
      <c r="AO512" s="40" t="str">
        <f ca="1">IFERROR(__xludf.DUMMYFUNCTION("VLOOKUP($D161,IMPORTRANGE(""1F5N2lheBqU_ssv2fEg7XSiyl0_Jtf24RQubw3IWp7fc"",""'LC-2 BOM'!C2:AF1000""),AB$1,FALSE)"),"#N/A")</f>
        <v>#N/A</v>
      </c>
      <c r="AP512" s="40" t="str">
        <f ca="1">IFERROR(__xludf.DUMMYFUNCTION("VLOOKUP($D161,IMPORTRANGE(""1F5N2lheBqU_ssv2fEg7XSiyl0_Jtf24RQubw3IWp7fc"",""'LC-2 BOM'!C2:AF1000""),AB$1,FALSE)"),"#N/A")</f>
        <v>#N/A</v>
      </c>
      <c r="AQ512" s="40" t="str">
        <f ca="1">IFERROR(__xludf.DUMMYFUNCTION("VLOOKUP($D161,IMPORTRANGE(""1F5N2lheBqU_ssv2fEg7XSiyl0_Jtf24RQubw3IWp7fc"",""'LC-2 BOM'!C2:AF1000""),AB$1,FALSE)"),"#N/A")</f>
        <v>#N/A</v>
      </c>
      <c r="AR512" s="40" t="str">
        <f ca="1">IFERROR(__xludf.DUMMYFUNCTION("VLOOKUP($D161,IMPORTRANGE(""1F5N2lheBqU_ssv2fEg7XSiyl0_Jtf24RQubw3IWp7fc"",""'LC-2 BOM'!C2:AF1000""),AB$1,FALSE)"),"#N/A")</f>
        <v>#N/A</v>
      </c>
      <c r="AS512" s="40" t="str">
        <f ca="1">IFERROR(__xludf.DUMMYFUNCTION("VLOOKUP($D161,IMPORTRANGE(""1F5N2lheBqU_ssv2fEg7XSiyl0_Jtf24RQubw3IWp7fc"",""'LC-2 BOM'!C2:AF1000""),AB$1,FALSE)"),"#N/A")</f>
        <v>#N/A</v>
      </c>
      <c r="AT512" s="40" t="str">
        <f ca="1">IFERROR(__xludf.DUMMYFUNCTION("VLOOKUP($D161,IMPORTRANGE(""1F5N2lheBqU_ssv2fEg7XSiyl0_Jtf24RQubw3IWp7fc"",""'LC-2 BOM'!C2:AF1000""),AB$1,FALSE)"),"#N/A")</f>
        <v>#N/A</v>
      </c>
      <c r="AU512" s="40" t="str">
        <f ca="1">IFERROR(__xludf.DUMMYFUNCTION("VLOOKUP($D161,IMPORTRANGE(""1F5N2lheBqU_ssv2fEg7XSiyl0_Jtf24RQubw3IWp7fc"",""'LC-2 BOM'!C2:AF1000""),AB$1,FALSE)"),"#N/A")</f>
        <v>#N/A</v>
      </c>
      <c r="AV512" s="40" t="str">
        <f ca="1">IFERROR(__xludf.DUMMYFUNCTION("VLOOKUP($D161,IMPORTRANGE(""1F5N2lheBqU_ssv2fEg7XSiyl0_Jtf24RQubw3IWp7fc"",""'LC-2 BOM'!C2:AF1000""),AB$1,FALSE)"),"#N/A")</f>
        <v>#N/A</v>
      </c>
      <c r="AW512" s="40" t="str">
        <f ca="1">IFERROR(__xludf.DUMMYFUNCTION("VLOOKUP($D161,IMPORTRANGE(""1F5N2lheBqU_ssv2fEg7XSiyl0_Jtf24RQubw3IWp7fc"",""'LC-2 BOM'!C2:AF1000""),AB$1,FALSE)"),"#N/A")</f>
        <v>#N/A</v>
      </c>
      <c r="AX512" s="40" t="str">
        <f ca="1">IFERROR(__xludf.DUMMYFUNCTION("VLOOKUP($D161,IMPORTRANGE(""1F5N2lheBqU_ssv2fEg7XSiyl0_Jtf24RQubw3IWp7fc"",""'LC-2 BOM'!C2:AF1000""),AB$1,FALSE)"),"#N/A")</f>
        <v>#N/A</v>
      </c>
      <c r="AY512" s="40" t="str">
        <f ca="1">IFERROR(__xludf.DUMMYFUNCTION("VLOOKUP($D161,IMPORTRANGE(""1F5N2lheBqU_ssv2fEg7XSiyl0_Jtf24RQubw3IWp7fc"",""'LC-2 BOM'!C2:AF1000""),AB$1,FALSE)"),"#N/A")</f>
        <v>#N/A</v>
      </c>
      <c r="AZ512" s="40" t="str">
        <f ca="1">IFERROR(__xludf.DUMMYFUNCTION("VLOOKUP($D161,IMPORTRANGE(""1F5N2lheBqU_ssv2fEg7XSiyl0_Jtf24RQubw3IWp7fc"",""'LC-2 BOM'!C2:AF1000""),AB$1,FALSE)"),"#N/A")</f>
        <v>#N/A</v>
      </c>
      <c r="BA512" s="40" t="str">
        <f ca="1">IFERROR(__xludf.DUMMYFUNCTION("VLOOKUP($D161,IMPORTRANGE(""1F5N2lheBqU_ssv2fEg7XSiyl0_Jtf24RQubw3IWp7fc"",""'LC-2 BOM'!C2:AF1000""),AB$1,FALSE)"),"#N/A")</f>
        <v>#N/A</v>
      </c>
    </row>
    <row r="513" spans="1:53" ht="14.25">
      <c r="A513" s="110" t="str">
        <f>CONCATENATE(VLOOKUP(E513,Systems,2,FALSE),"-",VLOOKUP(F513,Subsystems,2,FALSE),"-",VLOOKUP(G513,Components,2,FALSE),"-",VLOOKUP(R513,Metrics,2,FALSE),"-",B513)</f>
        <v>TMP-ZT-RTD-Ts-720</v>
      </c>
      <c r="B513" s="99">
        <v>720</v>
      </c>
      <c r="C513" s="273" t="s">
        <v>1181</v>
      </c>
      <c r="D513" s="281" t="s">
        <v>1182</v>
      </c>
      <c r="E513" s="99" t="s">
        <v>1040</v>
      </c>
      <c r="F513" s="110" t="s">
        <v>1041</v>
      </c>
      <c r="G513" s="99" t="s">
        <v>81</v>
      </c>
      <c r="H513" s="99" t="s">
        <v>348</v>
      </c>
      <c r="I513" s="100" t="str">
        <f>VLOOKUP(L513,InterfaceCards,2,FALSE)</f>
        <v>N2</v>
      </c>
      <c r="J513" s="39" t="str">
        <f>VLOOKUP(I513,'REF - Interface Cards'!$F$2:$G$11,2,FALSE)</f>
        <v>CB3</v>
      </c>
      <c r="K513" s="267">
        <f>VLOOKUP(L513,InterfaceCards,3,FALSE)</f>
        <v>8</v>
      </c>
      <c r="L513" s="99" t="s">
        <v>1183</v>
      </c>
      <c r="M513" s="99" t="s">
        <v>350</v>
      </c>
      <c r="N513" s="96" t="s">
        <v>351</v>
      </c>
      <c r="O513" s="99" t="s">
        <v>313</v>
      </c>
      <c r="P513" s="99" t="s">
        <v>819</v>
      </c>
      <c r="Q513" s="205"/>
      <c r="R513" s="119" t="s">
        <v>352</v>
      </c>
      <c r="S513" s="119" t="s">
        <v>353</v>
      </c>
      <c r="T513" s="100"/>
      <c r="U513" s="205"/>
      <c r="V513" s="205" t="b">
        <v>0</v>
      </c>
      <c r="W513" s="115" t="str">
        <f>CONCATENATE(L513,":",N513)</f>
        <v>RTD7:EX0+,RTD0+,RTD0-,COM0</v>
      </c>
      <c r="X513" s="40" t="str">
        <f ca="1">IFERROR(__xludf.DUMMYFUNCTION("VLOOKUP($D475,IMPORTRANGE(""1F5N2lheBqU_ssv2fEg7XSiyl0_Jtf24RQubw3IWp7fc"",""'LC-2 BOM'!C2:AF1000""),X$1,FALSE)"),"04C706")</f>
        <v>04C706</v>
      </c>
      <c r="Y513" s="183" t="str">
        <f ca="1">IFERROR(__xludf.DUMMYFUNCTION("VLOOKUP($D491,IMPORTRANGE(""1zGeY54V42y3h6ga3LEauokEcjIAfHuNXKCYKLfLWtMI"",""'LC-2 BOM'!C2:AF900""),Y$1,FALSE)"),"#N/A")</f>
        <v>#N/A</v>
      </c>
      <c r="Z513" s="183" t="str">
        <f ca="1">IFERROR(__xludf.DUMMYFUNCTION("VLOOKUP($D491,IMPORTRANGE(""1zGeY54V42y3h6ga3LEauokEcjIAfHuNXKCYKLfLWtMI"",""'LC-2 BOM'!C2:AF900""),Y$1,FALSE)"),"#N/A")</f>
        <v>#N/A</v>
      </c>
      <c r="AA513" s="183" t="str">
        <f ca="1">IFERROR(__xludf.DUMMYFUNCTION("VLOOKUP($D491,IMPORTRANGE(""1zGeY54V42y3h6ga3LEauokEcjIAfHuNXKCYKLfLWtMI"",""'LC-2 BOM'!C2:AF900""),Y$1,FALSE)"),"#N/A")</f>
        <v>#N/A</v>
      </c>
      <c r="AB513" s="40" t="str">
        <f ca="1">IFERROR(__xludf.DUMMYFUNCTION("VLOOKUP($D491,IMPORTRANGE(""1F5N2lheBqU_ssv2fEg7XSiyl0_Jtf24RQubw3IWp7fc"",""'LC-2 BOM'!C2:AF1000""),AB$1,FALSE)"),"#N/A")</f>
        <v>#N/A</v>
      </c>
      <c r="AC513" s="40" t="str">
        <f ca="1">IFERROR(__xludf.DUMMYFUNCTION("VLOOKUP($D491,IMPORTRANGE(""1F5N2lheBqU_ssv2fEg7XSiyl0_Jtf24RQubw3IWp7fc"",""'LC-2 BOM'!C2:AF1000""),AB$1,FALSE)"),"#N/A")</f>
        <v>#N/A</v>
      </c>
      <c r="AD513" s="40" t="str">
        <f ca="1">IFERROR(__xludf.DUMMYFUNCTION("VLOOKUP($D491,IMPORTRANGE(""1F5N2lheBqU_ssv2fEg7XSiyl0_Jtf24RQubw3IWp7fc"",""'LC-2 BOM'!C2:AF1000""),AB$1,FALSE)"),"#N/A")</f>
        <v>#N/A</v>
      </c>
      <c r="AE513" s="40" t="str">
        <f ca="1">IFERROR(__xludf.DUMMYFUNCTION("VLOOKUP($D491,IMPORTRANGE(""1F5N2lheBqU_ssv2fEg7XSiyl0_Jtf24RQubw3IWp7fc"",""'LC-2 BOM'!C2:AF1000""),AB$1,FALSE)"),"#N/A")</f>
        <v>#N/A</v>
      </c>
      <c r="AF513" s="40" t="str">
        <f ca="1">IFERROR(__xludf.DUMMYFUNCTION("VLOOKUP($D491,IMPORTRANGE(""1F5N2lheBqU_ssv2fEg7XSiyl0_Jtf24RQubw3IWp7fc"",""'LC-2 BOM'!C2:AF1000""),AB$1,FALSE)"),"#N/A")</f>
        <v>#N/A</v>
      </c>
      <c r="AG513" s="40" t="str">
        <f ca="1">IFERROR(__xludf.DUMMYFUNCTION("VLOOKUP($D491,IMPORTRANGE(""1F5N2lheBqU_ssv2fEg7XSiyl0_Jtf24RQubw3IWp7fc"",""'LC-2 BOM'!C2:AF1000""),AB$1,FALSE)"),"#N/A")</f>
        <v>#N/A</v>
      </c>
      <c r="AH513" s="40" t="str">
        <f ca="1">IFERROR(__xludf.DUMMYFUNCTION("VLOOKUP($D491,IMPORTRANGE(""1F5N2lheBqU_ssv2fEg7XSiyl0_Jtf24RQubw3IWp7fc"",""'LC-2 BOM'!C2:AF1000""),AB$1,FALSE)"),"#N/A")</f>
        <v>#N/A</v>
      </c>
      <c r="AI513" s="40" t="str">
        <f ca="1">IFERROR(__xludf.DUMMYFUNCTION("VLOOKUP($D491,IMPORTRANGE(""1F5N2lheBqU_ssv2fEg7XSiyl0_Jtf24RQubw3IWp7fc"",""'LC-2 BOM'!C2:AF1000""),AB$1,FALSE)"),"#N/A")</f>
        <v>#N/A</v>
      </c>
      <c r="AJ513" s="40" t="str">
        <f ca="1">IFERROR(__xludf.DUMMYFUNCTION("VLOOKUP($D491,IMPORTRANGE(""1F5N2lheBqU_ssv2fEg7XSiyl0_Jtf24RQubw3IWp7fc"",""'LC-2 BOM'!C2:AF1000""),AB$1,FALSE)"),"#N/A")</f>
        <v>#N/A</v>
      </c>
      <c r="AK513" s="40" t="str">
        <f ca="1">IFERROR(__xludf.DUMMYFUNCTION("VLOOKUP($D491,IMPORTRANGE(""1F5N2lheBqU_ssv2fEg7XSiyl0_Jtf24RQubw3IWp7fc"",""'LC-2 BOM'!C2:AF1000""),AB$1,FALSE)"),"#N/A")</f>
        <v>#N/A</v>
      </c>
      <c r="AL513" s="40" t="str">
        <f ca="1">IFERROR(__xludf.DUMMYFUNCTION("VLOOKUP($D491,IMPORTRANGE(""1F5N2lheBqU_ssv2fEg7XSiyl0_Jtf24RQubw3IWp7fc"",""'LC-2 BOM'!C2:AF1000""),AB$1,FALSE)"),"#N/A")</f>
        <v>#N/A</v>
      </c>
      <c r="AM513" s="40" t="str">
        <f ca="1">IFERROR(__xludf.DUMMYFUNCTION("VLOOKUP($D491,IMPORTRANGE(""1F5N2lheBqU_ssv2fEg7XSiyl0_Jtf24RQubw3IWp7fc"",""'LC-2 BOM'!C2:AF1000""),AB$1,FALSE)"),"#N/A")</f>
        <v>#N/A</v>
      </c>
      <c r="AN513" s="40" t="str">
        <f ca="1">IFERROR(__xludf.DUMMYFUNCTION("VLOOKUP($D491,IMPORTRANGE(""1F5N2lheBqU_ssv2fEg7XSiyl0_Jtf24RQubw3IWp7fc"",""'LC-2 BOM'!C2:AF1000""),AB$1,FALSE)"),"#N/A")</f>
        <v>#N/A</v>
      </c>
      <c r="AO513" s="40" t="str">
        <f ca="1">IFERROR(__xludf.DUMMYFUNCTION("VLOOKUP($D491,IMPORTRANGE(""1F5N2lheBqU_ssv2fEg7XSiyl0_Jtf24RQubw3IWp7fc"",""'LC-2 BOM'!C2:AF1000""),AB$1,FALSE)"),"#N/A")</f>
        <v>#N/A</v>
      </c>
      <c r="AP513" s="40" t="str">
        <f ca="1">IFERROR(__xludf.DUMMYFUNCTION("VLOOKUP($D491,IMPORTRANGE(""1F5N2lheBqU_ssv2fEg7XSiyl0_Jtf24RQubw3IWp7fc"",""'LC-2 BOM'!C2:AF1000""),AB$1,FALSE)"),"#N/A")</f>
        <v>#N/A</v>
      </c>
      <c r="AQ513" s="40" t="str">
        <f ca="1">IFERROR(__xludf.DUMMYFUNCTION("VLOOKUP($D491,IMPORTRANGE(""1F5N2lheBqU_ssv2fEg7XSiyl0_Jtf24RQubw3IWp7fc"",""'LC-2 BOM'!C2:AF1000""),AB$1,FALSE)"),"#N/A")</f>
        <v>#N/A</v>
      </c>
      <c r="AR513" s="40" t="str">
        <f ca="1">IFERROR(__xludf.DUMMYFUNCTION("VLOOKUP($D491,IMPORTRANGE(""1F5N2lheBqU_ssv2fEg7XSiyl0_Jtf24RQubw3IWp7fc"",""'LC-2 BOM'!C2:AF1000""),AB$1,FALSE)"),"#N/A")</f>
        <v>#N/A</v>
      </c>
      <c r="AS513" s="40" t="str">
        <f ca="1">IFERROR(__xludf.DUMMYFUNCTION("VLOOKUP($D491,IMPORTRANGE(""1F5N2lheBqU_ssv2fEg7XSiyl0_Jtf24RQubw3IWp7fc"",""'LC-2 BOM'!C2:AF1000""),AB$1,FALSE)"),"#N/A")</f>
        <v>#N/A</v>
      </c>
      <c r="AT513" s="40" t="str">
        <f ca="1">IFERROR(__xludf.DUMMYFUNCTION("VLOOKUP($D491,IMPORTRANGE(""1F5N2lheBqU_ssv2fEg7XSiyl0_Jtf24RQubw3IWp7fc"",""'LC-2 BOM'!C2:AF1000""),AB$1,FALSE)"),"#N/A")</f>
        <v>#N/A</v>
      </c>
      <c r="AU513" s="40" t="str">
        <f ca="1">IFERROR(__xludf.DUMMYFUNCTION("VLOOKUP($D491,IMPORTRANGE(""1F5N2lheBqU_ssv2fEg7XSiyl0_Jtf24RQubw3IWp7fc"",""'LC-2 BOM'!C2:AF1000""),AB$1,FALSE)"),"#N/A")</f>
        <v>#N/A</v>
      </c>
      <c r="AV513" s="40" t="str">
        <f ca="1">IFERROR(__xludf.DUMMYFUNCTION("VLOOKUP($D491,IMPORTRANGE(""1F5N2lheBqU_ssv2fEg7XSiyl0_Jtf24RQubw3IWp7fc"",""'LC-2 BOM'!C2:AF1000""),AB$1,FALSE)"),"#N/A")</f>
        <v>#N/A</v>
      </c>
      <c r="AW513" s="40" t="str">
        <f ca="1">IFERROR(__xludf.DUMMYFUNCTION("VLOOKUP($D491,IMPORTRANGE(""1F5N2lheBqU_ssv2fEg7XSiyl0_Jtf24RQubw3IWp7fc"",""'LC-2 BOM'!C2:AF1000""),AB$1,FALSE)"),"#N/A")</f>
        <v>#N/A</v>
      </c>
      <c r="AX513" s="40" t="str">
        <f ca="1">IFERROR(__xludf.DUMMYFUNCTION("VLOOKUP($D491,IMPORTRANGE(""1F5N2lheBqU_ssv2fEg7XSiyl0_Jtf24RQubw3IWp7fc"",""'LC-2 BOM'!C2:AF1000""),AB$1,FALSE)"),"#N/A")</f>
        <v>#N/A</v>
      </c>
      <c r="AY513" s="40" t="str">
        <f ca="1">IFERROR(__xludf.DUMMYFUNCTION("VLOOKUP($D491,IMPORTRANGE(""1F5N2lheBqU_ssv2fEg7XSiyl0_Jtf24RQubw3IWp7fc"",""'LC-2 BOM'!C2:AF1000""),AB$1,FALSE)"),"#N/A")</f>
        <v>#N/A</v>
      </c>
      <c r="AZ513" s="40" t="str">
        <f ca="1">IFERROR(__xludf.DUMMYFUNCTION("VLOOKUP($D491,IMPORTRANGE(""1F5N2lheBqU_ssv2fEg7XSiyl0_Jtf24RQubw3IWp7fc"",""'LC-2 BOM'!C2:AF1000""),AB$1,FALSE)"),"#N/A")</f>
        <v>#N/A</v>
      </c>
      <c r="BA513" s="40" t="str">
        <f ca="1">IFERROR(__xludf.DUMMYFUNCTION("VLOOKUP($D491,IMPORTRANGE(""1F5N2lheBqU_ssv2fEg7XSiyl0_Jtf24RQubw3IWp7fc"",""'LC-2 BOM'!C2:AF1000""),AB$1,FALSE)"),"#N/A")</f>
        <v>#N/A</v>
      </c>
    </row>
    <row r="514" spans="1:53" ht="14.25">
      <c r="A514" s="119" t="str">
        <f>CONCATENATE(VLOOKUP(E514,Systems,2,FALSE),"-",VLOOKUP(F514,Subsystems,2,FALSE),"-",VLOOKUP(G514,Components,2,FALSE),"-",VLOOKUP(R514,Metrics,2,FALSE),"-",B514)</f>
        <v>CPWR-RST-FX-CD-31</v>
      </c>
      <c r="B514" s="100">
        <v>31</v>
      </c>
      <c r="C514" s="99" t="s">
        <v>1184</v>
      </c>
      <c r="D514" s="119" t="s">
        <v>1185</v>
      </c>
      <c r="E514" s="99" t="s">
        <v>885</v>
      </c>
      <c r="F514" s="99" t="s">
        <v>886</v>
      </c>
      <c r="G514" s="99" t="s">
        <v>887</v>
      </c>
      <c r="H514" s="99" t="s">
        <v>102</v>
      </c>
      <c r="I514" s="100" t="str">
        <f>VLOOKUP(L514,InterfaceCards,2,FALSE)</f>
        <v>C1</v>
      </c>
      <c r="J514" s="39" t="str">
        <f>VLOOKUP(I514,'REF - Interface Cards'!$F$2:$G$11,2,FALSE)</f>
        <v>CB1</v>
      </c>
      <c r="K514" s="100">
        <f>VLOOKUP(L514,InterfaceCards,3,FALSE)</f>
        <v>3</v>
      </c>
      <c r="L514" s="99" t="s">
        <v>237</v>
      </c>
      <c r="M514" s="99">
        <v>12</v>
      </c>
      <c r="N514" s="96" t="s">
        <v>111</v>
      </c>
      <c r="O514" s="99" t="s">
        <v>247</v>
      </c>
      <c r="P514" s="99" t="s">
        <v>247</v>
      </c>
      <c r="Q514" s="99" t="s">
        <v>253</v>
      </c>
      <c r="R514" s="268" t="s">
        <v>888</v>
      </c>
      <c r="S514" s="100" t="s">
        <v>96</v>
      </c>
      <c r="T514" s="100"/>
      <c r="U514" s="205"/>
      <c r="V514" s="205" t="b">
        <v>0</v>
      </c>
      <c r="W514" s="115" t="str">
        <f>CONCATENATE(L514,":",N514)</f>
        <v>DO3:09</v>
      </c>
      <c r="X514" s="40" t="str">
        <f ca="1">IFERROR(__xludf.DUMMYFUNCTION("VLOOKUP($D4,IMPORTRANGE(""1F5N2lheBqU_ssv2fEg7XSiyl0_Jtf24RQubw3IWp7fc"",""'LC-2 BOM'!C2:AF1000""),X$1,FALSE)"),"S13.2")</f>
        <v>S13.2</v>
      </c>
      <c r="Y514" s="40" t="str">
        <f ca="1">IFERROR(__xludf.DUMMYFUNCTION("VLOOKUP($D87,IMPORTRANGE(""1F5N2lheBqU_ssv2fEg7XSiyl0_Jtf24RQubw3IWp7fc"",""'LC-2 BOM'!C2:AF900""),Y$1,FALSE)"),"#N/A")</f>
        <v>#N/A</v>
      </c>
      <c r="Z514" s="40" t="str">
        <f ca="1">IFERROR(__xludf.DUMMYFUNCTION("VLOOKUP($D87,IMPORTRANGE(""1F5N2lheBqU_ssv2fEg7XSiyl0_Jtf24RQubw3IWp7fc"",""'LC-2 BOM'!C2:AF900""),Y$1,FALSE)"),"#N/A")</f>
        <v>#N/A</v>
      </c>
      <c r="AA514" s="40" t="str">
        <f ca="1">IFERROR(__xludf.DUMMYFUNCTION("VLOOKUP($D87,IMPORTRANGE(""1F5N2lheBqU_ssv2fEg7XSiyl0_Jtf24RQubw3IWp7fc"",""'LC-2 BOM'!C2:AF900""),Y$1,FALSE)"),"#N/A")</f>
        <v>#N/A</v>
      </c>
      <c r="AB514" s="40" t="str">
        <f ca="1">IFERROR(__xludf.DUMMYFUNCTION("VLOOKUP($D87,IMPORTRANGE(""1F5N2lheBqU_ssv2fEg7XSiyl0_Jtf24RQubw3IWp7fc"",""'LC-2 BOM'!C2:AF1000""),AB$1,FALSE)"),"#N/A")</f>
        <v>#N/A</v>
      </c>
      <c r="AC514" s="40" t="str">
        <f ca="1">IFERROR(__xludf.DUMMYFUNCTION("VLOOKUP($D87,IMPORTRANGE(""1F5N2lheBqU_ssv2fEg7XSiyl0_Jtf24RQubw3IWp7fc"",""'LC-2 BOM'!C2:AF1000""),AB$1,FALSE)"),"#N/A")</f>
        <v>#N/A</v>
      </c>
      <c r="AD514" s="40" t="str">
        <f ca="1">IFERROR(__xludf.DUMMYFUNCTION("VLOOKUP($D87,IMPORTRANGE(""1F5N2lheBqU_ssv2fEg7XSiyl0_Jtf24RQubw3IWp7fc"",""'LC-2 BOM'!C2:AF1000""),AB$1,FALSE)"),"#N/A")</f>
        <v>#N/A</v>
      </c>
      <c r="AE514" s="40" t="str">
        <f ca="1">IFERROR(__xludf.DUMMYFUNCTION("VLOOKUP($D87,IMPORTRANGE(""1F5N2lheBqU_ssv2fEg7XSiyl0_Jtf24RQubw3IWp7fc"",""'LC-2 BOM'!C2:AF1000""),AB$1,FALSE)"),"#N/A")</f>
        <v>#N/A</v>
      </c>
      <c r="AF514" s="40" t="str">
        <f ca="1">IFERROR(__xludf.DUMMYFUNCTION("VLOOKUP($D87,IMPORTRANGE(""1F5N2lheBqU_ssv2fEg7XSiyl0_Jtf24RQubw3IWp7fc"",""'LC-2 BOM'!C2:AF1000""),AB$1,FALSE)"),"#N/A")</f>
        <v>#N/A</v>
      </c>
      <c r="AG514" s="40" t="str">
        <f ca="1">IFERROR(__xludf.DUMMYFUNCTION("VLOOKUP($D87,IMPORTRANGE(""1F5N2lheBqU_ssv2fEg7XSiyl0_Jtf24RQubw3IWp7fc"",""'LC-2 BOM'!C2:AF1000""),AB$1,FALSE)"),"#N/A")</f>
        <v>#N/A</v>
      </c>
      <c r="AH514" s="40" t="str">
        <f ca="1">IFERROR(__xludf.DUMMYFUNCTION("VLOOKUP($D87,IMPORTRANGE(""1F5N2lheBqU_ssv2fEg7XSiyl0_Jtf24RQubw3IWp7fc"",""'LC-2 BOM'!C2:AF1000""),AB$1,FALSE)"),"#N/A")</f>
        <v>#N/A</v>
      </c>
      <c r="AI514" s="40" t="str">
        <f ca="1">IFERROR(__xludf.DUMMYFUNCTION("VLOOKUP($D87,IMPORTRANGE(""1F5N2lheBqU_ssv2fEg7XSiyl0_Jtf24RQubw3IWp7fc"",""'LC-2 BOM'!C2:AF1000""),AB$1,FALSE)"),"#N/A")</f>
        <v>#N/A</v>
      </c>
      <c r="AJ514" s="40" t="str">
        <f ca="1">IFERROR(__xludf.DUMMYFUNCTION("VLOOKUP($D87,IMPORTRANGE(""1F5N2lheBqU_ssv2fEg7XSiyl0_Jtf24RQubw3IWp7fc"",""'LC-2 BOM'!C2:AF1000""),AB$1,FALSE)"),"#N/A")</f>
        <v>#N/A</v>
      </c>
      <c r="AK514" s="40" t="str">
        <f ca="1">IFERROR(__xludf.DUMMYFUNCTION("VLOOKUP($D87,IMPORTRANGE(""1F5N2lheBqU_ssv2fEg7XSiyl0_Jtf24RQubw3IWp7fc"",""'LC-2 BOM'!C2:AF1000""),AB$1,FALSE)"),"#N/A")</f>
        <v>#N/A</v>
      </c>
      <c r="AL514" s="40" t="str">
        <f ca="1">IFERROR(__xludf.DUMMYFUNCTION("VLOOKUP($D87,IMPORTRANGE(""1F5N2lheBqU_ssv2fEg7XSiyl0_Jtf24RQubw3IWp7fc"",""'LC-2 BOM'!C2:AF1000""),AB$1,FALSE)"),"#N/A")</f>
        <v>#N/A</v>
      </c>
      <c r="AM514" s="40" t="str">
        <f ca="1">IFERROR(__xludf.DUMMYFUNCTION("VLOOKUP($D87,IMPORTRANGE(""1F5N2lheBqU_ssv2fEg7XSiyl0_Jtf24RQubw3IWp7fc"",""'LC-2 BOM'!C2:AF1000""),AB$1,FALSE)"),"#N/A")</f>
        <v>#N/A</v>
      </c>
      <c r="AN514" s="40" t="str">
        <f ca="1">IFERROR(__xludf.DUMMYFUNCTION("VLOOKUP($D87,IMPORTRANGE(""1F5N2lheBqU_ssv2fEg7XSiyl0_Jtf24RQubw3IWp7fc"",""'LC-2 BOM'!C2:AF1000""),AB$1,FALSE)"),"#N/A")</f>
        <v>#N/A</v>
      </c>
      <c r="AO514" s="40" t="str">
        <f ca="1">IFERROR(__xludf.DUMMYFUNCTION("VLOOKUP($D87,IMPORTRANGE(""1F5N2lheBqU_ssv2fEg7XSiyl0_Jtf24RQubw3IWp7fc"",""'LC-2 BOM'!C2:AF1000""),AB$1,FALSE)"),"#N/A")</f>
        <v>#N/A</v>
      </c>
      <c r="AP514" s="40" t="str">
        <f ca="1">IFERROR(__xludf.DUMMYFUNCTION("VLOOKUP($D87,IMPORTRANGE(""1F5N2lheBqU_ssv2fEg7XSiyl0_Jtf24RQubw3IWp7fc"",""'LC-2 BOM'!C2:AF1000""),AB$1,FALSE)"),"#N/A")</f>
        <v>#N/A</v>
      </c>
      <c r="AQ514" s="40" t="str">
        <f ca="1">IFERROR(__xludf.DUMMYFUNCTION("VLOOKUP($D87,IMPORTRANGE(""1F5N2lheBqU_ssv2fEg7XSiyl0_Jtf24RQubw3IWp7fc"",""'LC-2 BOM'!C2:AF1000""),AB$1,FALSE)"),"#N/A")</f>
        <v>#N/A</v>
      </c>
      <c r="AR514" s="40" t="str">
        <f ca="1">IFERROR(__xludf.DUMMYFUNCTION("VLOOKUP($D87,IMPORTRANGE(""1F5N2lheBqU_ssv2fEg7XSiyl0_Jtf24RQubw3IWp7fc"",""'LC-2 BOM'!C2:AF1000""),AB$1,FALSE)"),"#N/A")</f>
        <v>#N/A</v>
      </c>
      <c r="AS514" s="40" t="str">
        <f ca="1">IFERROR(__xludf.DUMMYFUNCTION("VLOOKUP($D87,IMPORTRANGE(""1F5N2lheBqU_ssv2fEg7XSiyl0_Jtf24RQubw3IWp7fc"",""'LC-2 BOM'!C2:AF1000""),AB$1,FALSE)"),"#N/A")</f>
        <v>#N/A</v>
      </c>
      <c r="AT514" s="40" t="str">
        <f ca="1">IFERROR(__xludf.DUMMYFUNCTION("VLOOKUP($D87,IMPORTRANGE(""1F5N2lheBqU_ssv2fEg7XSiyl0_Jtf24RQubw3IWp7fc"",""'LC-2 BOM'!C2:AF1000""),AB$1,FALSE)"),"#N/A")</f>
        <v>#N/A</v>
      </c>
      <c r="AU514" s="40" t="str">
        <f ca="1">IFERROR(__xludf.DUMMYFUNCTION("VLOOKUP($D87,IMPORTRANGE(""1F5N2lheBqU_ssv2fEg7XSiyl0_Jtf24RQubw3IWp7fc"",""'LC-2 BOM'!C2:AF1000""),AB$1,FALSE)"),"#N/A")</f>
        <v>#N/A</v>
      </c>
      <c r="AV514" s="40" t="str">
        <f ca="1">IFERROR(__xludf.DUMMYFUNCTION("VLOOKUP($D87,IMPORTRANGE(""1F5N2lheBqU_ssv2fEg7XSiyl0_Jtf24RQubw3IWp7fc"",""'LC-2 BOM'!C2:AF1000""),AB$1,FALSE)"),"#N/A")</f>
        <v>#N/A</v>
      </c>
      <c r="AW514" s="40" t="str">
        <f ca="1">IFERROR(__xludf.DUMMYFUNCTION("VLOOKUP($D87,IMPORTRANGE(""1F5N2lheBqU_ssv2fEg7XSiyl0_Jtf24RQubw3IWp7fc"",""'LC-2 BOM'!C2:AF1000""),AB$1,FALSE)"),"#N/A")</f>
        <v>#N/A</v>
      </c>
      <c r="AX514" s="40" t="str">
        <f ca="1">IFERROR(__xludf.DUMMYFUNCTION("VLOOKUP($D87,IMPORTRANGE(""1F5N2lheBqU_ssv2fEg7XSiyl0_Jtf24RQubw3IWp7fc"",""'LC-2 BOM'!C2:AF1000""),AB$1,FALSE)"),"#N/A")</f>
        <v>#N/A</v>
      </c>
      <c r="AY514" s="40" t="str">
        <f ca="1">IFERROR(__xludf.DUMMYFUNCTION("VLOOKUP($D87,IMPORTRANGE(""1F5N2lheBqU_ssv2fEg7XSiyl0_Jtf24RQubw3IWp7fc"",""'LC-2 BOM'!C2:AF1000""),AB$1,FALSE)"),"#N/A")</f>
        <v>#N/A</v>
      </c>
      <c r="AZ514" s="40" t="str">
        <f ca="1">IFERROR(__xludf.DUMMYFUNCTION("VLOOKUP($D87,IMPORTRANGE(""1F5N2lheBqU_ssv2fEg7XSiyl0_Jtf24RQubw3IWp7fc"",""'LC-2 BOM'!C2:AF1000""),AB$1,FALSE)"),"#N/A")</f>
        <v>#N/A</v>
      </c>
      <c r="BA514" s="40" t="str">
        <f ca="1">IFERROR(__xludf.DUMMYFUNCTION("VLOOKUP($D87,IMPORTRANGE(""1F5N2lheBqU_ssv2fEg7XSiyl0_Jtf24RQubw3IWp7fc"",""'LC-2 BOM'!C2:AF1000""),AB$1,FALSE)"),"#N/A")</f>
        <v>#N/A</v>
      </c>
    </row>
    <row r="515" spans="1:53" ht="14.25">
      <c r="A515" s="63" t="str">
        <f>CONCATENATE(VLOOKUP(E515,Systems,2,FALSE),"-",VLOOKUP(F515,Subsystems,2,FALSE),"-",VLOOKUP(G515,Components,2,FALSE),"-",VLOOKUP(R515,Metrics,2,FALSE),"-",B515)</f>
        <v>CPWR-RST-FX-CD-32</v>
      </c>
      <c r="B515" s="306">
        <v>32</v>
      </c>
      <c r="C515" s="307" t="s">
        <v>1186</v>
      </c>
      <c r="D515" s="63" t="s">
        <v>1187</v>
      </c>
      <c r="E515" s="99" t="s">
        <v>885</v>
      </c>
      <c r="F515" s="99" t="s">
        <v>886</v>
      </c>
      <c r="G515" s="99" t="s">
        <v>887</v>
      </c>
      <c r="H515" s="99" t="s">
        <v>102</v>
      </c>
      <c r="I515" s="100" t="str">
        <f>VLOOKUP(L515,InterfaceCards,2,FALSE)</f>
        <v>C1</v>
      </c>
      <c r="J515" s="39" t="str">
        <f>VLOOKUP(I515,'REF - Interface Cards'!$F$2:$G$11,2,FALSE)</f>
        <v>CB1</v>
      </c>
      <c r="K515" s="100">
        <f>VLOOKUP(L515,InterfaceCards,3,FALSE)</f>
        <v>1</v>
      </c>
      <c r="L515" s="99" t="s">
        <v>874</v>
      </c>
      <c r="M515" s="99">
        <v>37</v>
      </c>
      <c r="N515" s="96">
        <v>31</v>
      </c>
      <c r="O515" s="99" t="s">
        <v>247</v>
      </c>
      <c r="P515" s="99" t="s">
        <v>247</v>
      </c>
      <c r="Q515" s="99" t="s">
        <v>253</v>
      </c>
      <c r="R515" s="268" t="s">
        <v>888</v>
      </c>
      <c r="S515" s="100" t="s">
        <v>96</v>
      </c>
      <c r="T515" s="100"/>
      <c r="U515" s="205"/>
      <c r="V515" s="205" t="b">
        <v>0</v>
      </c>
      <c r="W515" s="115" t="str">
        <f>CONCATENATE(L515,":",N515)</f>
        <v>DO1:31</v>
      </c>
      <c r="X515" s="40" t="str">
        <f ca="1">IFERROR(__xludf.DUMMYFUNCTION("VLOOKUP($D4,IMPORTRANGE(""1F5N2lheBqU_ssv2fEg7XSiyl0_Jtf24RQubw3IWp7fc"",""'LC-2 BOM'!C2:AF1000""),X$1,FALSE)"),"S13.2")</f>
        <v>S13.2</v>
      </c>
      <c r="Y515" s="40" t="str">
        <f ca="1">IFERROR(__xludf.DUMMYFUNCTION("VLOOKUP($D23,IMPORTRANGE(""1F5N2lheBqU_ssv2fEg7XSiyl0_Jtf24RQubw3IWp7fc"",""'LC-2 BOM'!C2:AF900""),Y$1,FALSE)"),"#N/A")</f>
        <v>#N/A</v>
      </c>
      <c r="Z515" s="40" t="str">
        <f ca="1">IFERROR(__xludf.DUMMYFUNCTION("VLOOKUP($D23,IMPORTRANGE(""1F5N2lheBqU_ssv2fEg7XSiyl0_Jtf24RQubw3IWp7fc"",""'LC-2 BOM'!C2:AF900""),Y$1,FALSE)"),"#N/A")</f>
        <v>#N/A</v>
      </c>
      <c r="AA515" s="40" t="str">
        <f ca="1">IFERROR(__xludf.DUMMYFUNCTION("VLOOKUP($D23,IMPORTRANGE(""1F5N2lheBqU_ssv2fEg7XSiyl0_Jtf24RQubw3IWp7fc"",""'LC-2 BOM'!C2:AF900""),Y$1,FALSE)"),"#N/A")</f>
        <v>#N/A</v>
      </c>
      <c r="AB515" s="40" t="str">
        <f ca="1">IFERROR(__xludf.DUMMYFUNCTION("VLOOKUP($D23,IMPORTRANGE(""1F5N2lheBqU_ssv2fEg7XSiyl0_Jtf24RQubw3IWp7fc"",""'LC-2 BOM'!C2:AF1000""),AB$1,FALSE)"),"#N/A")</f>
        <v>#N/A</v>
      </c>
      <c r="AC515" s="40" t="str">
        <f ca="1">IFERROR(__xludf.DUMMYFUNCTION("VLOOKUP($D23,IMPORTRANGE(""1F5N2lheBqU_ssv2fEg7XSiyl0_Jtf24RQubw3IWp7fc"",""'LC-2 BOM'!C2:AF1000""),AB$1,FALSE)"),"#N/A")</f>
        <v>#N/A</v>
      </c>
      <c r="AD515" s="40" t="str">
        <f ca="1">IFERROR(__xludf.DUMMYFUNCTION("VLOOKUP($D23,IMPORTRANGE(""1F5N2lheBqU_ssv2fEg7XSiyl0_Jtf24RQubw3IWp7fc"",""'LC-2 BOM'!C2:AF1000""),AB$1,FALSE)"),"#N/A")</f>
        <v>#N/A</v>
      </c>
      <c r="AE515" s="40" t="str">
        <f ca="1">IFERROR(__xludf.DUMMYFUNCTION("VLOOKUP($D23,IMPORTRANGE(""1F5N2lheBqU_ssv2fEg7XSiyl0_Jtf24RQubw3IWp7fc"",""'LC-2 BOM'!C2:AF1000""),AB$1,FALSE)"),"#N/A")</f>
        <v>#N/A</v>
      </c>
      <c r="AF515" s="40" t="str">
        <f ca="1">IFERROR(__xludf.DUMMYFUNCTION("VLOOKUP($D23,IMPORTRANGE(""1F5N2lheBqU_ssv2fEg7XSiyl0_Jtf24RQubw3IWp7fc"",""'LC-2 BOM'!C2:AF1000""),AB$1,FALSE)"),"#N/A")</f>
        <v>#N/A</v>
      </c>
      <c r="AG515" s="40" t="str">
        <f ca="1">IFERROR(__xludf.DUMMYFUNCTION("VLOOKUP($D23,IMPORTRANGE(""1F5N2lheBqU_ssv2fEg7XSiyl0_Jtf24RQubw3IWp7fc"",""'LC-2 BOM'!C2:AF1000""),AB$1,FALSE)"),"#N/A")</f>
        <v>#N/A</v>
      </c>
      <c r="AH515" s="40" t="str">
        <f ca="1">IFERROR(__xludf.DUMMYFUNCTION("VLOOKUP($D23,IMPORTRANGE(""1F5N2lheBqU_ssv2fEg7XSiyl0_Jtf24RQubw3IWp7fc"",""'LC-2 BOM'!C2:AF1000""),AB$1,FALSE)"),"#N/A")</f>
        <v>#N/A</v>
      </c>
      <c r="AI515" s="40" t="str">
        <f ca="1">IFERROR(__xludf.DUMMYFUNCTION("VLOOKUP($D23,IMPORTRANGE(""1F5N2lheBqU_ssv2fEg7XSiyl0_Jtf24RQubw3IWp7fc"",""'LC-2 BOM'!C2:AF1000""),AB$1,FALSE)"),"#N/A")</f>
        <v>#N/A</v>
      </c>
      <c r="AJ515" s="40" t="str">
        <f ca="1">IFERROR(__xludf.DUMMYFUNCTION("VLOOKUP($D23,IMPORTRANGE(""1F5N2lheBqU_ssv2fEg7XSiyl0_Jtf24RQubw3IWp7fc"",""'LC-2 BOM'!C2:AF1000""),AB$1,FALSE)"),"#N/A")</f>
        <v>#N/A</v>
      </c>
      <c r="AK515" s="40" t="str">
        <f ca="1">IFERROR(__xludf.DUMMYFUNCTION("VLOOKUP($D23,IMPORTRANGE(""1F5N2lheBqU_ssv2fEg7XSiyl0_Jtf24RQubw3IWp7fc"",""'LC-2 BOM'!C2:AF1000""),AB$1,FALSE)"),"#N/A")</f>
        <v>#N/A</v>
      </c>
      <c r="AL515" s="40" t="str">
        <f ca="1">IFERROR(__xludf.DUMMYFUNCTION("VLOOKUP($D23,IMPORTRANGE(""1F5N2lheBqU_ssv2fEg7XSiyl0_Jtf24RQubw3IWp7fc"",""'LC-2 BOM'!C2:AF1000""),AB$1,FALSE)"),"#N/A")</f>
        <v>#N/A</v>
      </c>
      <c r="AM515" s="40" t="str">
        <f ca="1">IFERROR(__xludf.DUMMYFUNCTION("VLOOKUP($D23,IMPORTRANGE(""1F5N2lheBqU_ssv2fEg7XSiyl0_Jtf24RQubw3IWp7fc"",""'LC-2 BOM'!C2:AF1000""),AB$1,FALSE)"),"#N/A")</f>
        <v>#N/A</v>
      </c>
      <c r="AN515" s="40" t="str">
        <f ca="1">IFERROR(__xludf.DUMMYFUNCTION("VLOOKUP($D23,IMPORTRANGE(""1F5N2lheBqU_ssv2fEg7XSiyl0_Jtf24RQubw3IWp7fc"",""'LC-2 BOM'!C2:AF1000""),AB$1,FALSE)"),"#N/A")</f>
        <v>#N/A</v>
      </c>
      <c r="AO515" s="40" t="str">
        <f ca="1">IFERROR(__xludf.DUMMYFUNCTION("VLOOKUP($D23,IMPORTRANGE(""1F5N2lheBqU_ssv2fEg7XSiyl0_Jtf24RQubw3IWp7fc"",""'LC-2 BOM'!C2:AF1000""),AB$1,FALSE)"),"#N/A")</f>
        <v>#N/A</v>
      </c>
      <c r="AP515" s="40" t="str">
        <f ca="1">IFERROR(__xludf.DUMMYFUNCTION("VLOOKUP($D23,IMPORTRANGE(""1F5N2lheBqU_ssv2fEg7XSiyl0_Jtf24RQubw3IWp7fc"",""'LC-2 BOM'!C2:AF1000""),AB$1,FALSE)"),"#N/A")</f>
        <v>#N/A</v>
      </c>
      <c r="AQ515" s="40" t="str">
        <f ca="1">IFERROR(__xludf.DUMMYFUNCTION("VLOOKUP($D23,IMPORTRANGE(""1F5N2lheBqU_ssv2fEg7XSiyl0_Jtf24RQubw3IWp7fc"",""'LC-2 BOM'!C2:AF1000""),AB$1,FALSE)"),"#N/A")</f>
        <v>#N/A</v>
      </c>
      <c r="AR515" s="40" t="str">
        <f ca="1">IFERROR(__xludf.DUMMYFUNCTION("VLOOKUP($D23,IMPORTRANGE(""1F5N2lheBqU_ssv2fEg7XSiyl0_Jtf24RQubw3IWp7fc"",""'LC-2 BOM'!C2:AF1000""),AB$1,FALSE)"),"#N/A")</f>
        <v>#N/A</v>
      </c>
      <c r="AS515" s="40" t="str">
        <f ca="1">IFERROR(__xludf.DUMMYFUNCTION("VLOOKUP($D23,IMPORTRANGE(""1F5N2lheBqU_ssv2fEg7XSiyl0_Jtf24RQubw3IWp7fc"",""'LC-2 BOM'!C2:AF1000""),AB$1,FALSE)"),"#N/A")</f>
        <v>#N/A</v>
      </c>
      <c r="AT515" s="40" t="str">
        <f ca="1">IFERROR(__xludf.DUMMYFUNCTION("VLOOKUP($D23,IMPORTRANGE(""1F5N2lheBqU_ssv2fEg7XSiyl0_Jtf24RQubw3IWp7fc"",""'LC-2 BOM'!C2:AF1000""),AB$1,FALSE)"),"#N/A")</f>
        <v>#N/A</v>
      </c>
      <c r="AU515" s="40" t="str">
        <f ca="1">IFERROR(__xludf.DUMMYFUNCTION("VLOOKUP($D23,IMPORTRANGE(""1F5N2lheBqU_ssv2fEg7XSiyl0_Jtf24RQubw3IWp7fc"",""'LC-2 BOM'!C2:AF1000""),AB$1,FALSE)"),"#N/A")</f>
        <v>#N/A</v>
      </c>
      <c r="AV515" s="40" t="str">
        <f ca="1">IFERROR(__xludf.DUMMYFUNCTION("VLOOKUP($D23,IMPORTRANGE(""1F5N2lheBqU_ssv2fEg7XSiyl0_Jtf24RQubw3IWp7fc"",""'LC-2 BOM'!C2:AF1000""),AB$1,FALSE)"),"#N/A")</f>
        <v>#N/A</v>
      </c>
      <c r="AW515" s="40" t="str">
        <f ca="1">IFERROR(__xludf.DUMMYFUNCTION("VLOOKUP($D23,IMPORTRANGE(""1F5N2lheBqU_ssv2fEg7XSiyl0_Jtf24RQubw3IWp7fc"",""'LC-2 BOM'!C2:AF1000""),AB$1,FALSE)"),"#N/A")</f>
        <v>#N/A</v>
      </c>
      <c r="AX515" s="40" t="str">
        <f ca="1">IFERROR(__xludf.DUMMYFUNCTION("VLOOKUP($D23,IMPORTRANGE(""1F5N2lheBqU_ssv2fEg7XSiyl0_Jtf24RQubw3IWp7fc"",""'LC-2 BOM'!C2:AF1000""),AB$1,FALSE)"),"#N/A")</f>
        <v>#N/A</v>
      </c>
      <c r="AY515" s="40" t="str">
        <f ca="1">IFERROR(__xludf.DUMMYFUNCTION("VLOOKUP($D23,IMPORTRANGE(""1F5N2lheBqU_ssv2fEg7XSiyl0_Jtf24RQubw3IWp7fc"",""'LC-2 BOM'!C2:AF1000""),AB$1,FALSE)"),"#N/A")</f>
        <v>#N/A</v>
      </c>
      <c r="AZ515" s="40" t="str">
        <f ca="1">IFERROR(__xludf.DUMMYFUNCTION("VLOOKUP($D23,IMPORTRANGE(""1F5N2lheBqU_ssv2fEg7XSiyl0_Jtf24RQubw3IWp7fc"",""'LC-2 BOM'!C2:AF1000""),AB$1,FALSE)"),"#N/A")</f>
        <v>#N/A</v>
      </c>
      <c r="BA515" s="40" t="str">
        <f ca="1">IFERROR(__xludf.DUMMYFUNCTION("VLOOKUP($D23,IMPORTRANGE(""1F5N2lheBqU_ssv2fEg7XSiyl0_Jtf24RQubw3IWp7fc"",""'LC-2 BOM'!C2:AF1000""),AB$1,FALSE)"),"#N/A")</f>
        <v>#N/A</v>
      </c>
    </row>
    <row r="516" spans="1:53" ht="14.25">
      <c r="A516" s="119" t="str">
        <f>CONCATENATE(VLOOKUP(E516,Systems,2,FALSE),"-",VLOOKUP(F516,Subsystems,2,FALSE),"-",VLOOKUP(G516,Components,2,FALSE),"-",VLOOKUP(R516,Metrics,2,FALSE),"-",B516)</f>
        <v>KF-KS-CT-B-572</v>
      </c>
      <c r="B516" s="99">
        <v>572</v>
      </c>
      <c r="C516" s="99" t="s">
        <v>1188</v>
      </c>
      <c r="D516" s="104" t="s">
        <v>1189</v>
      </c>
      <c r="E516" s="99" t="s">
        <v>86</v>
      </c>
      <c r="F516" s="99" t="s">
        <v>167</v>
      </c>
      <c r="G516" s="99" t="s">
        <v>162</v>
      </c>
      <c r="H516" s="99" t="s">
        <v>102</v>
      </c>
      <c r="I516" s="100" t="str">
        <f>VLOOKUP(L516,InterfaceCards,2,FALSE)</f>
        <v>C3</v>
      </c>
      <c r="J516" s="39" t="str">
        <f>VLOOKUP(I516,'REF - Interface Cards'!$F$2:$G$11,2,FALSE)</f>
        <v>CB7</v>
      </c>
      <c r="K516" s="100">
        <f>VLOOKUP(L516,InterfaceCards,3,FALSE)</f>
        <v>4</v>
      </c>
      <c r="L516" s="99" t="s">
        <v>103</v>
      </c>
      <c r="M516" s="99">
        <v>12</v>
      </c>
      <c r="N516" s="96" t="s">
        <v>111</v>
      </c>
      <c r="O516" s="99" t="s">
        <v>92</v>
      </c>
      <c r="P516" s="99" t="s">
        <v>92</v>
      </c>
      <c r="Q516" s="99" t="s">
        <v>94</v>
      </c>
      <c r="R516" s="119" t="s">
        <v>105</v>
      </c>
      <c r="S516" s="119"/>
      <c r="T516" s="100"/>
      <c r="U516" s="205"/>
      <c r="V516" s="205" t="b">
        <v>0</v>
      </c>
      <c r="W516" s="115" t="str">
        <f>CONCATENATE(L516,":",N516)</f>
        <v>DO6:09</v>
      </c>
      <c r="X516" s="40" t="str">
        <f ca="1">IFERROR(__xludf.DUMMYFUNCTION("VLOOKUP($D119,IMPORTRANGE(""1F5N2lheBqU_ssv2fEg7XSiyl0_Jtf24RQubw3IWp7fc"",""'LC-2 BOM'!C2:AF1000""),X$1,FALSE)"),"05C360")</f>
        <v>05C360</v>
      </c>
      <c r="Y516" s="40" t="str">
        <f ca="1">IFERROR(__xludf.DUMMYFUNCTION("VLOOKUP($D319,IMPORTRANGE(""1zGeY54V42y3h6ga3LEauokEcjIAfHuNXKCYKLfLWtMI"",""'LC-2 BOM'!C2:AF900""),Y$1,FALSE)"),"#N/A")</f>
        <v>#N/A</v>
      </c>
      <c r="Z516" s="40" t="str">
        <f ca="1">IFERROR(__xludf.DUMMYFUNCTION("VLOOKUP($D319,IMPORTRANGE(""1zGeY54V42y3h6ga3LEauokEcjIAfHuNXKCYKLfLWtMI"",""'LC-2 BOM'!C2:AF900""),Y$1,FALSE)"),"#N/A")</f>
        <v>#N/A</v>
      </c>
      <c r="AA516" s="40" t="str">
        <f ca="1">IFERROR(__xludf.DUMMYFUNCTION("VLOOKUP($D319,IMPORTRANGE(""1zGeY54V42y3h6ga3LEauokEcjIAfHuNXKCYKLfLWtMI"",""'LC-2 BOM'!C2:AF900""),Y$1,FALSE)"),"#N/A")</f>
        <v>#N/A</v>
      </c>
      <c r="AB516" s="40" t="str">
        <f ca="1">IFERROR(__xludf.DUMMYFUNCTION("VLOOKUP($D319,IMPORTRANGE(""1F5N2lheBqU_ssv2fEg7XSiyl0_Jtf24RQubw3IWp7fc"",""'LC-2 BOM'!C2:AF1000""),AB$1,FALSE)"),"#N/A")</f>
        <v>#N/A</v>
      </c>
      <c r="AC516" s="40" t="str">
        <f ca="1">IFERROR(__xludf.DUMMYFUNCTION("VLOOKUP($D319,IMPORTRANGE(""1F5N2lheBqU_ssv2fEg7XSiyl0_Jtf24RQubw3IWp7fc"",""'LC-2 BOM'!C2:AF1000""),AB$1,FALSE)"),"#N/A")</f>
        <v>#N/A</v>
      </c>
      <c r="AD516" s="40" t="str">
        <f ca="1">IFERROR(__xludf.DUMMYFUNCTION("VLOOKUP($D319,IMPORTRANGE(""1F5N2lheBqU_ssv2fEg7XSiyl0_Jtf24RQubw3IWp7fc"",""'LC-2 BOM'!C2:AF1000""),AB$1,FALSE)"),"#N/A")</f>
        <v>#N/A</v>
      </c>
      <c r="AE516" s="40" t="str">
        <f ca="1">IFERROR(__xludf.DUMMYFUNCTION("VLOOKUP($D319,IMPORTRANGE(""1F5N2lheBqU_ssv2fEg7XSiyl0_Jtf24RQubw3IWp7fc"",""'LC-2 BOM'!C2:AF1000""),AB$1,FALSE)"),"#N/A")</f>
        <v>#N/A</v>
      </c>
      <c r="AF516" s="40" t="str">
        <f ca="1">IFERROR(__xludf.DUMMYFUNCTION("VLOOKUP($D319,IMPORTRANGE(""1F5N2lheBqU_ssv2fEg7XSiyl0_Jtf24RQubw3IWp7fc"",""'LC-2 BOM'!C2:AF1000""),AB$1,FALSE)"),"#N/A")</f>
        <v>#N/A</v>
      </c>
      <c r="AG516" s="40" t="str">
        <f ca="1">IFERROR(__xludf.DUMMYFUNCTION("VLOOKUP($D319,IMPORTRANGE(""1F5N2lheBqU_ssv2fEg7XSiyl0_Jtf24RQubw3IWp7fc"",""'LC-2 BOM'!C2:AF1000""),AB$1,FALSE)"),"#N/A")</f>
        <v>#N/A</v>
      </c>
      <c r="AH516" s="40" t="str">
        <f ca="1">IFERROR(__xludf.DUMMYFUNCTION("VLOOKUP($D319,IMPORTRANGE(""1F5N2lheBqU_ssv2fEg7XSiyl0_Jtf24RQubw3IWp7fc"",""'LC-2 BOM'!C2:AF1000""),AB$1,FALSE)"),"#N/A")</f>
        <v>#N/A</v>
      </c>
      <c r="AI516" s="40" t="str">
        <f ca="1">IFERROR(__xludf.DUMMYFUNCTION("VLOOKUP($D319,IMPORTRANGE(""1F5N2lheBqU_ssv2fEg7XSiyl0_Jtf24RQubw3IWp7fc"",""'LC-2 BOM'!C2:AF1000""),AB$1,FALSE)"),"#N/A")</f>
        <v>#N/A</v>
      </c>
      <c r="AJ516" s="40" t="str">
        <f ca="1">IFERROR(__xludf.DUMMYFUNCTION("VLOOKUP($D319,IMPORTRANGE(""1F5N2lheBqU_ssv2fEg7XSiyl0_Jtf24RQubw3IWp7fc"",""'LC-2 BOM'!C2:AF1000""),AB$1,FALSE)"),"#N/A")</f>
        <v>#N/A</v>
      </c>
      <c r="AK516" s="40" t="str">
        <f ca="1">IFERROR(__xludf.DUMMYFUNCTION("VLOOKUP($D319,IMPORTRANGE(""1F5N2lheBqU_ssv2fEg7XSiyl0_Jtf24RQubw3IWp7fc"",""'LC-2 BOM'!C2:AF1000""),AB$1,FALSE)"),"#N/A")</f>
        <v>#N/A</v>
      </c>
      <c r="AL516" s="40" t="str">
        <f ca="1">IFERROR(__xludf.DUMMYFUNCTION("VLOOKUP($D319,IMPORTRANGE(""1F5N2lheBqU_ssv2fEg7XSiyl0_Jtf24RQubw3IWp7fc"",""'LC-2 BOM'!C2:AF1000""),AB$1,FALSE)"),"#N/A")</f>
        <v>#N/A</v>
      </c>
      <c r="AM516" s="40" t="str">
        <f ca="1">IFERROR(__xludf.DUMMYFUNCTION("VLOOKUP($D319,IMPORTRANGE(""1F5N2lheBqU_ssv2fEg7XSiyl0_Jtf24RQubw3IWp7fc"",""'LC-2 BOM'!C2:AF1000""),AB$1,FALSE)"),"#N/A")</f>
        <v>#N/A</v>
      </c>
      <c r="AN516" s="40" t="str">
        <f ca="1">IFERROR(__xludf.DUMMYFUNCTION("VLOOKUP($D319,IMPORTRANGE(""1F5N2lheBqU_ssv2fEg7XSiyl0_Jtf24RQubw3IWp7fc"",""'LC-2 BOM'!C2:AF1000""),AB$1,FALSE)"),"#N/A")</f>
        <v>#N/A</v>
      </c>
      <c r="AO516" s="40" t="str">
        <f ca="1">IFERROR(__xludf.DUMMYFUNCTION("VLOOKUP($D319,IMPORTRANGE(""1F5N2lheBqU_ssv2fEg7XSiyl0_Jtf24RQubw3IWp7fc"",""'LC-2 BOM'!C2:AF1000""),AB$1,FALSE)"),"#N/A")</f>
        <v>#N/A</v>
      </c>
      <c r="AP516" s="40" t="str">
        <f ca="1">IFERROR(__xludf.DUMMYFUNCTION("VLOOKUP($D319,IMPORTRANGE(""1F5N2lheBqU_ssv2fEg7XSiyl0_Jtf24RQubw3IWp7fc"",""'LC-2 BOM'!C2:AF1000""),AB$1,FALSE)"),"#N/A")</f>
        <v>#N/A</v>
      </c>
      <c r="AQ516" s="40" t="str">
        <f ca="1">IFERROR(__xludf.DUMMYFUNCTION("VLOOKUP($D319,IMPORTRANGE(""1F5N2lheBqU_ssv2fEg7XSiyl0_Jtf24RQubw3IWp7fc"",""'LC-2 BOM'!C2:AF1000""),AB$1,FALSE)"),"#N/A")</f>
        <v>#N/A</v>
      </c>
      <c r="AR516" s="40" t="str">
        <f ca="1">IFERROR(__xludf.DUMMYFUNCTION("VLOOKUP($D319,IMPORTRANGE(""1F5N2lheBqU_ssv2fEg7XSiyl0_Jtf24RQubw3IWp7fc"",""'LC-2 BOM'!C2:AF1000""),AB$1,FALSE)"),"#N/A")</f>
        <v>#N/A</v>
      </c>
      <c r="AS516" s="40" t="str">
        <f ca="1">IFERROR(__xludf.DUMMYFUNCTION("VLOOKUP($D319,IMPORTRANGE(""1F5N2lheBqU_ssv2fEg7XSiyl0_Jtf24RQubw3IWp7fc"",""'LC-2 BOM'!C2:AF1000""),AB$1,FALSE)"),"#N/A")</f>
        <v>#N/A</v>
      </c>
      <c r="AT516" s="40" t="str">
        <f ca="1">IFERROR(__xludf.DUMMYFUNCTION("VLOOKUP($D319,IMPORTRANGE(""1F5N2lheBqU_ssv2fEg7XSiyl0_Jtf24RQubw3IWp7fc"",""'LC-2 BOM'!C2:AF1000""),AB$1,FALSE)"),"#N/A")</f>
        <v>#N/A</v>
      </c>
      <c r="AU516" s="40" t="str">
        <f ca="1">IFERROR(__xludf.DUMMYFUNCTION("VLOOKUP($D319,IMPORTRANGE(""1F5N2lheBqU_ssv2fEg7XSiyl0_Jtf24RQubw3IWp7fc"",""'LC-2 BOM'!C2:AF1000""),AB$1,FALSE)"),"#N/A")</f>
        <v>#N/A</v>
      </c>
      <c r="AV516" s="40" t="str">
        <f ca="1">IFERROR(__xludf.DUMMYFUNCTION("VLOOKUP($D319,IMPORTRANGE(""1F5N2lheBqU_ssv2fEg7XSiyl0_Jtf24RQubw3IWp7fc"",""'LC-2 BOM'!C2:AF1000""),AB$1,FALSE)"),"#N/A")</f>
        <v>#N/A</v>
      </c>
      <c r="AW516" s="40" t="str">
        <f ca="1">IFERROR(__xludf.DUMMYFUNCTION("VLOOKUP($D319,IMPORTRANGE(""1F5N2lheBqU_ssv2fEg7XSiyl0_Jtf24RQubw3IWp7fc"",""'LC-2 BOM'!C2:AF1000""),AB$1,FALSE)"),"#N/A")</f>
        <v>#N/A</v>
      </c>
      <c r="AX516" s="40" t="str">
        <f ca="1">IFERROR(__xludf.DUMMYFUNCTION("VLOOKUP($D319,IMPORTRANGE(""1F5N2lheBqU_ssv2fEg7XSiyl0_Jtf24RQubw3IWp7fc"",""'LC-2 BOM'!C2:AF1000""),AB$1,FALSE)"),"#N/A")</f>
        <v>#N/A</v>
      </c>
      <c r="AY516" s="40" t="str">
        <f ca="1">IFERROR(__xludf.DUMMYFUNCTION("VLOOKUP($D319,IMPORTRANGE(""1F5N2lheBqU_ssv2fEg7XSiyl0_Jtf24RQubw3IWp7fc"",""'LC-2 BOM'!C2:AF1000""),AB$1,FALSE)"),"#N/A")</f>
        <v>#N/A</v>
      </c>
      <c r="AZ516" s="40" t="str">
        <f ca="1">IFERROR(__xludf.DUMMYFUNCTION("VLOOKUP($D319,IMPORTRANGE(""1F5N2lheBqU_ssv2fEg7XSiyl0_Jtf24RQubw3IWp7fc"",""'LC-2 BOM'!C2:AF1000""),AB$1,FALSE)"),"#N/A")</f>
        <v>#N/A</v>
      </c>
      <c r="BA516" s="40" t="str">
        <f ca="1">IFERROR(__xludf.DUMMYFUNCTION("VLOOKUP($D319,IMPORTRANGE(""1F5N2lheBqU_ssv2fEg7XSiyl0_Jtf24RQubw3IWp7fc"",""'LC-2 BOM'!C2:AF1000""),AB$1,FALSE)"),"#N/A")</f>
        <v>#N/A</v>
      </c>
    </row>
    <row r="517" spans="1:53" ht="14.25">
      <c r="A517" s="119" t="str">
        <f>CONCATENATE(VLOOKUP(E517,Systems,2,FALSE),"-",VLOOKUP(F517,Subsystems,2,FALSE),"-",VLOOKUP(G517,Components,2,FALSE),"-",VLOOKUP(R517,Metrics,2,FALSE),"-",B517)</f>
        <v>KF-KS-PRS-Ps-573</v>
      </c>
      <c r="B517" s="99">
        <v>573</v>
      </c>
      <c r="C517" s="99" t="s">
        <v>1190</v>
      </c>
      <c r="D517" s="104" t="str">
        <f>A517</f>
        <v>KF-KS-PRS-Ps-573</v>
      </c>
      <c r="E517" s="99" t="s">
        <v>86</v>
      </c>
      <c r="F517" s="99" t="s">
        <v>167</v>
      </c>
      <c r="G517" s="99" t="s">
        <v>177</v>
      </c>
      <c r="H517" s="99" t="s">
        <v>147</v>
      </c>
      <c r="I517" s="100" t="str">
        <f>VLOOKUP(L517,InterfaceCards,2,FALSE)</f>
        <v>C3</v>
      </c>
      <c r="J517" s="39" t="str">
        <f>VLOOKUP(I517,'REF - Interface Cards'!$F$2:$G$11,2,FALSE)</f>
        <v>CB7</v>
      </c>
      <c r="K517" s="100">
        <f>VLOOKUP(L517,InterfaceCards,3,FALSE)</f>
        <v>1</v>
      </c>
      <c r="L517" s="99" t="s">
        <v>148</v>
      </c>
      <c r="M517" s="99">
        <v>1</v>
      </c>
      <c r="N517" s="96" t="s">
        <v>91</v>
      </c>
      <c r="O517" s="99" t="s">
        <v>92</v>
      </c>
      <c r="P517" s="99" t="s">
        <v>92</v>
      </c>
      <c r="Q517" s="99" t="s">
        <v>94</v>
      </c>
      <c r="R517" s="119" t="s">
        <v>178</v>
      </c>
      <c r="S517" s="119"/>
      <c r="T517" s="100"/>
      <c r="U517" s="205"/>
      <c r="V517" s="205" t="b">
        <v>0</v>
      </c>
      <c r="W517" s="115" t="str">
        <f>CONCATENATE(L517,":",N517)</f>
        <v>AI12:00</v>
      </c>
      <c r="X517" s="40" t="str">
        <f ca="1">IFERROR(__xludf.DUMMYFUNCTION("VLOOKUP($D119,IMPORTRANGE(""1F5N2lheBqU_ssv2fEg7XSiyl0_Jtf24RQubw3IWp7fc"",""'LC-2 BOM'!C2:AF1000""),X$1,FALSE)"),"05C360")</f>
        <v>05C360</v>
      </c>
      <c r="Y517" s="40" t="str">
        <f ca="1">IFERROR(__xludf.DUMMYFUNCTION("VLOOKUP($D281,IMPORTRANGE(""1F5N2lheBqU_ssv2fEg7XSiyl0_Jtf24RQubw3IWp7fc"",""'LC-2 BOM'!C2:AF900""),Y$1,FALSE)"),"Sensor, Temperature")</f>
        <v>Sensor, Temperature</v>
      </c>
      <c r="Z517" s="40" t="str">
        <f ca="1">IFERROR(__xludf.DUMMYFUNCTION("VLOOKUP($D285,IMPORTRANGE(""1F5N2lheBqU_ssv2fEg7XSiyl0_Jtf24RQubw3IWp7fc"",""'LC-2 BOM'!C2:AF900""),Z$1,FALSE)"),"#N/A")</f>
        <v>#N/A</v>
      </c>
      <c r="AA517" s="40" t="str">
        <f ca="1">IFERROR(__xludf.DUMMYFUNCTION("VLOOKUP($D285,IMPORTRANGE(""1F5N2lheBqU_ssv2fEg7XSiyl0_Jtf24RQubw3IWp7fc"",""'LC-2 BOM'!C2:AF900""),Z$1,FALSE)"),"#N/A")</f>
        <v>#N/A</v>
      </c>
      <c r="AB517" s="40" t="str">
        <f ca="1">IFERROR(__xludf.DUMMYFUNCTION("VLOOKUP($D285,IMPORTRANGE(""1F5N2lheBqU_ssv2fEg7XSiyl0_Jtf24RQubw3IWp7fc"",""'LC-2 BOM'!C2:AF1000""),AB$1,FALSE)"),"#N/A")</f>
        <v>#N/A</v>
      </c>
      <c r="AC517" s="40" t="str">
        <f ca="1">IFERROR(__xludf.DUMMYFUNCTION("VLOOKUP($D285,IMPORTRANGE(""1F5N2lheBqU_ssv2fEg7XSiyl0_Jtf24RQubw3IWp7fc"",""'LC-2 BOM'!C2:AF1000""),AB$1,FALSE)"),"#N/A")</f>
        <v>#N/A</v>
      </c>
      <c r="AD517" s="40" t="str">
        <f ca="1">IFERROR(__xludf.DUMMYFUNCTION("VLOOKUP($D285,IMPORTRANGE(""1F5N2lheBqU_ssv2fEg7XSiyl0_Jtf24RQubw3IWp7fc"",""'LC-2 BOM'!C2:AF1000""),AB$1,FALSE)"),"#N/A")</f>
        <v>#N/A</v>
      </c>
      <c r="AE517" s="40" t="str">
        <f ca="1">IFERROR(__xludf.DUMMYFUNCTION("VLOOKUP($D285,IMPORTRANGE(""1F5N2lheBqU_ssv2fEg7XSiyl0_Jtf24RQubw3IWp7fc"",""'LC-2 BOM'!C2:AF1000""),AB$1,FALSE)"),"#N/A")</f>
        <v>#N/A</v>
      </c>
      <c r="AF517" s="40" t="str">
        <f ca="1">IFERROR(__xludf.DUMMYFUNCTION("VLOOKUP($D285,IMPORTRANGE(""1F5N2lheBqU_ssv2fEg7XSiyl0_Jtf24RQubw3IWp7fc"",""'LC-2 BOM'!C2:AF1000""),AB$1,FALSE)"),"#N/A")</f>
        <v>#N/A</v>
      </c>
      <c r="AG517" s="40" t="str">
        <f ca="1">IFERROR(__xludf.DUMMYFUNCTION("VLOOKUP($D285,IMPORTRANGE(""1F5N2lheBqU_ssv2fEg7XSiyl0_Jtf24RQubw3IWp7fc"",""'LC-2 BOM'!C2:AF1000""),AB$1,FALSE)"),"#N/A")</f>
        <v>#N/A</v>
      </c>
      <c r="AH517" s="40" t="str">
        <f ca="1">IFERROR(__xludf.DUMMYFUNCTION("VLOOKUP($D285,IMPORTRANGE(""1F5N2lheBqU_ssv2fEg7XSiyl0_Jtf24RQubw3IWp7fc"",""'LC-2 BOM'!C2:AF1000""),AB$1,FALSE)"),"#N/A")</f>
        <v>#N/A</v>
      </c>
      <c r="AI517" s="40" t="str">
        <f ca="1">IFERROR(__xludf.DUMMYFUNCTION("VLOOKUP($D285,IMPORTRANGE(""1F5N2lheBqU_ssv2fEg7XSiyl0_Jtf24RQubw3IWp7fc"",""'LC-2 BOM'!C2:AF1000""),AB$1,FALSE)"),"#N/A")</f>
        <v>#N/A</v>
      </c>
      <c r="AJ517" s="40" t="str">
        <f ca="1">IFERROR(__xludf.DUMMYFUNCTION("VLOOKUP($D285,IMPORTRANGE(""1F5N2lheBqU_ssv2fEg7XSiyl0_Jtf24RQubw3IWp7fc"",""'LC-2 BOM'!C2:AF1000""),AB$1,FALSE)"),"#N/A")</f>
        <v>#N/A</v>
      </c>
      <c r="AK517" s="40" t="str">
        <f ca="1">IFERROR(__xludf.DUMMYFUNCTION("VLOOKUP($D285,IMPORTRANGE(""1F5N2lheBqU_ssv2fEg7XSiyl0_Jtf24RQubw3IWp7fc"",""'LC-2 BOM'!C2:AF1000""),AB$1,FALSE)"),"#N/A")</f>
        <v>#N/A</v>
      </c>
      <c r="AL517" s="40" t="str">
        <f ca="1">IFERROR(__xludf.DUMMYFUNCTION("VLOOKUP($D285,IMPORTRANGE(""1F5N2lheBqU_ssv2fEg7XSiyl0_Jtf24RQubw3IWp7fc"",""'LC-2 BOM'!C2:AF1000""),AB$1,FALSE)"),"#N/A")</f>
        <v>#N/A</v>
      </c>
      <c r="AM517" s="40" t="str">
        <f ca="1">IFERROR(__xludf.DUMMYFUNCTION("VLOOKUP($D285,IMPORTRANGE(""1F5N2lheBqU_ssv2fEg7XSiyl0_Jtf24RQubw3IWp7fc"",""'LC-2 BOM'!C2:AF1000""),AB$1,FALSE)"),"#N/A")</f>
        <v>#N/A</v>
      </c>
      <c r="AN517" s="40" t="str">
        <f ca="1">IFERROR(__xludf.DUMMYFUNCTION("VLOOKUP($D285,IMPORTRANGE(""1F5N2lheBqU_ssv2fEg7XSiyl0_Jtf24RQubw3IWp7fc"",""'LC-2 BOM'!C2:AF1000""),AB$1,FALSE)"),"#N/A")</f>
        <v>#N/A</v>
      </c>
      <c r="AO517" s="40" t="str">
        <f ca="1">IFERROR(__xludf.DUMMYFUNCTION("VLOOKUP($D285,IMPORTRANGE(""1F5N2lheBqU_ssv2fEg7XSiyl0_Jtf24RQubw3IWp7fc"",""'LC-2 BOM'!C2:AF1000""),AB$1,FALSE)"),"#N/A")</f>
        <v>#N/A</v>
      </c>
      <c r="AP517" s="40" t="str">
        <f ca="1">IFERROR(__xludf.DUMMYFUNCTION("VLOOKUP($D285,IMPORTRANGE(""1F5N2lheBqU_ssv2fEg7XSiyl0_Jtf24RQubw3IWp7fc"",""'LC-2 BOM'!C2:AF1000""),AB$1,FALSE)"),"#N/A")</f>
        <v>#N/A</v>
      </c>
      <c r="AQ517" s="40" t="str">
        <f ca="1">IFERROR(__xludf.DUMMYFUNCTION("VLOOKUP($D285,IMPORTRANGE(""1F5N2lheBqU_ssv2fEg7XSiyl0_Jtf24RQubw3IWp7fc"",""'LC-2 BOM'!C2:AF1000""),AB$1,FALSE)"),"#N/A")</f>
        <v>#N/A</v>
      </c>
      <c r="AR517" s="40" t="str">
        <f ca="1">IFERROR(__xludf.DUMMYFUNCTION("VLOOKUP($D285,IMPORTRANGE(""1F5N2lheBqU_ssv2fEg7XSiyl0_Jtf24RQubw3IWp7fc"",""'LC-2 BOM'!C2:AF1000""),AB$1,FALSE)"),"#N/A")</f>
        <v>#N/A</v>
      </c>
      <c r="AS517" s="40" t="str">
        <f ca="1">IFERROR(__xludf.DUMMYFUNCTION("VLOOKUP($D285,IMPORTRANGE(""1F5N2lheBqU_ssv2fEg7XSiyl0_Jtf24RQubw3IWp7fc"",""'LC-2 BOM'!C2:AF1000""),AB$1,FALSE)"),"#N/A")</f>
        <v>#N/A</v>
      </c>
      <c r="AT517" s="40" t="str">
        <f ca="1">IFERROR(__xludf.DUMMYFUNCTION("VLOOKUP($D285,IMPORTRANGE(""1F5N2lheBqU_ssv2fEg7XSiyl0_Jtf24RQubw3IWp7fc"",""'LC-2 BOM'!C2:AF1000""),AB$1,FALSE)"),"#N/A")</f>
        <v>#N/A</v>
      </c>
      <c r="AU517" s="40" t="str">
        <f ca="1">IFERROR(__xludf.DUMMYFUNCTION("VLOOKUP($D285,IMPORTRANGE(""1F5N2lheBqU_ssv2fEg7XSiyl0_Jtf24RQubw3IWp7fc"",""'LC-2 BOM'!C2:AF1000""),AB$1,FALSE)"),"#N/A")</f>
        <v>#N/A</v>
      </c>
      <c r="AV517" s="40" t="str">
        <f ca="1">IFERROR(__xludf.DUMMYFUNCTION("VLOOKUP($D285,IMPORTRANGE(""1F5N2lheBqU_ssv2fEg7XSiyl0_Jtf24RQubw3IWp7fc"",""'LC-2 BOM'!C2:AF1000""),AB$1,FALSE)"),"#N/A")</f>
        <v>#N/A</v>
      </c>
      <c r="AW517" s="40" t="str">
        <f ca="1">IFERROR(__xludf.DUMMYFUNCTION("VLOOKUP($D285,IMPORTRANGE(""1F5N2lheBqU_ssv2fEg7XSiyl0_Jtf24RQubw3IWp7fc"",""'LC-2 BOM'!C2:AF1000""),AB$1,FALSE)"),"#N/A")</f>
        <v>#N/A</v>
      </c>
      <c r="AX517" s="40" t="str">
        <f ca="1">IFERROR(__xludf.DUMMYFUNCTION("VLOOKUP($D285,IMPORTRANGE(""1F5N2lheBqU_ssv2fEg7XSiyl0_Jtf24RQubw3IWp7fc"",""'LC-2 BOM'!C2:AF1000""),AB$1,FALSE)"),"#N/A")</f>
        <v>#N/A</v>
      </c>
      <c r="AY517" s="40" t="str">
        <f ca="1">IFERROR(__xludf.DUMMYFUNCTION("VLOOKUP($D285,IMPORTRANGE(""1F5N2lheBqU_ssv2fEg7XSiyl0_Jtf24RQubw3IWp7fc"",""'LC-2 BOM'!C2:AF1000""),AB$1,FALSE)"),"#N/A")</f>
        <v>#N/A</v>
      </c>
      <c r="AZ517" s="40" t="str">
        <f ca="1">IFERROR(__xludf.DUMMYFUNCTION("VLOOKUP($D285,IMPORTRANGE(""1F5N2lheBqU_ssv2fEg7XSiyl0_Jtf24RQubw3IWp7fc"",""'LC-2 BOM'!C2:AF1000""),AB$1,FALSE)"),"#N/A")</f>
        <v>#N/A</v>
      </c>
      <c r="BA517" s="40" t="str">
        <f ca="1">IFERROR(__xludf.DUMMYFUNCTION("VLOOKUP($D285,IMPORTRANGE(""1F5N2lheBqU_ssv2fEg7XSiyl0_Jtf24RQubw3IWp7fc"",""'LC-2 BOM'!C2:AF1000""),AB$1,FALSE)"),"#N/A")</f>
        <v>#N/A</v>
      </c>
    </row>
    <row r="518" spans="1:53" ht="14.25">
      <c r="A518" s="119" t="str">
        <f>CONCATENATE(VLOOKUP(E518,Systems,2,FALSE),"-",VLOOKUP(F518,Subsystems,2,FALSE),"-",VLOOKUP(G518,Components,2,FALSE),"-",VLOOKUP(R518,Metrics,2,FALSE),"-",B518)</f>
        <v>HYD-HPU-LEV-LVL-251</v>
      </c>
      <c r="B518" s="100">
        <v>251</v>
      </c>
      <c r="C518" s="99" t="s">
        <v>1191</v>
      </c>
      <c r="D518" s="119" t="s">
        <v>1192</v>
      </c>
      <c r="E518" s="99" t="s">
        <v>715</v>
      </c>
      <c r="F518" s="99" t="s">
        <v>890</v>
      </c>
      <c r="G518" s="99" t="s">
        <v>402</v>
      </c>
      <c r="H518" s="99" t="s">
        <v>147</v>
      </c>
      <c r="I518" s="100" t="str">
        <f>VLOOKUP(L518,InterfaceCards,2,FALSE)</f>
        <v>N5</v>
      </c>
      <c r="J518" s="39" t="str">
        <f>VLOOKUP(I518,'REF - Interface Cards'!$F$2:$G$11,2,FALSE)</f>
        <v>CB6</v>
      </c>
      <c r="K518" s="100">
        <f>VLOOKUP(L518,InterfaceCards,3,FALSE)</f>
        <v>3</v>
      </c>
      <c r="L518" s="99" t="s">
        <v>656</v>
      </c>
      <c r="M518" s="99">
        <v>4</v>
      </c>
      <c r="N518" s="96" t="s">
        <v>113</v>
      </c>
      <c r="O518" s="100" t="s">
        <v>334</v>
      </c>
      <c r="P518" s="205"/>
      <c r="Q518" s="205"/>
      <c r="R518" s="268" t="s">
        <v>403</v>
      </c>
      <c r="S518" s="119" t="s">
        <v>864</v>
      </c>
      <c r="T518" s="100"/>
      <c r="U518" s="205"/>
      <c r="V518" s="205" t="b">
        <v>0</v>
      </c>
      <c r="W518" s="115" t="str">
        <f>CONCATENATE(L518,":",N518)</f>
        <v>AI9:03</v>
      </c>
      <c r="X518" s="40" t="str">
        <f ca="1">IFERROR(__xludf.DUMMYFUNCTION("VLOOKUP($D475,IMPORTRANGE(""1F5N2lheBqU_ssv2fEg7XSiyl0_Jtf24RQubw3IWp7fc"",""'LC-2 BOM'!C2:AF1000""),X$1,FALSE)"),"04C706")</f>
        <v>04C706</v>
      </c>
      <c r="Y518" s="40" t="str">
        <f ca="1">IFERROR(__xludf.DUMMYFUNCTION("VLOOKUP($D640,IMPORTRANGE(""1zGeY54V42y3h6ga3LEauokEcjIAfHuNXKCYKLfLWtMI"",""'LC-2 BOM'!C2:AF900""),Y$1,FALSE)"),"Level Sensor")</f>
        <v>Level Sensor</v>
      </c>
      <c r="Z518" s="40" t="str">
        <f ca="1">IFERROR(__xludf.DUMMYFUNCTION("VLOOKUP($D640,IMPORTRANGE(""1zGeY54V42y3h6ga3LEauokEcjIAfHuNXKCYKLfLWtMI"",""'LC-2 BOM'!C2:AF900""),Y$1,FALSE)"),"Level Sensor")</f>
        <v>Level Sensor</v>
      </c>
      <c r="AA518" s="40" t="str">
        <f ca="1">IFERROR(__xludf.DUMMYFUNCTION("VLOOKUP($D640,IMPORTRANGE(""1zGeY54V42y3h6ga3LEauokEcjIAfHuNXKCYKLfLWtMI"",""'LC-2 BOM'!C2:AF900""),Y$1,FALSE)"),"Level Sensor")</f>
        <v>Level Sensor</v>
      </c>
      <c r="AB518" s="40" t="str">
        <f ca="1">IFERROR(__xludf.DUMMYFUNCTION("VLOOKUP($D640,IMPORTRANGE(""1F5N2lheBqU_ssv2fEg7XSiyl0_Jtf24RQubw3IWp7fc"",""'LC-2 BOM'!C2:AF1000""),AB$1,FALSE)"),"Hydraulics Schematic 1069 RevF")</f>
        <v>Hydraulics Schematic 1069 RevF</v>
      </c>
      <c r="AC518" s="40" t="str">
        <f ca="1">IFERROR(__xludf.DUMMYFUNCTION("VLOOKUP($D640,IMPORTRANGE(""1F5N2lheBqU_ssv2fEg7XSiyl0_Jtf24RQubw3IWp7fc"",""'LC-2 BOM'!C2:AF1000""),AB$1,FALSE)"),"Hydraulics Schematic 1069 RevF")</f>
        <v>Hydraulics Schematic 1069 RevF</v>
      </c>
      <c r="AD518" s="40" t="str">
        <f ca="1">IFERROR(__xludf.DUMMYFUNCTION("VLOOKUP($D640,IMPORTRANGE(""1F5N2lheBqU_ssv2fEg7XSiyl0_Jtf24RQubw3IWp7fc"",""'LC-2 BOM'!C2:AF1000""),AB$1,FALSE)"),"Hydraulics Schematic 1069 RevF")</f>
        <v>Hydraulics Schematic 1069 RevF</v>
      </c>
      <c r="AE518" s="40" t="str">
        <f ca="1">IFERROR(__xludf.DUMMYFUNCTION("VLOOKUP($D640,IMPORTRANGE(""1F5N2lheBqU_ssv2fEg7XSiyl0_Jtf24RQubw3IWp7fc"",""'LC-2 BOM'!C2:AF1000""),AB$1,FALSE)"),"Hydraulics Schematic 1069 RevF")</f>
        <v>Hydraulics Schematic 1069 RevF</v>
      </c>
      <c r="AF518" s="40" t="str">
        <f ca="1">IFERROR(__xludf.DUMMYFUNCTION("VLOOKUP($D640,IMPORTRANGE(""1F5N2lheBqU_ssv2fEg7XSiyl0_Jtf24RQubw3IWp7fc"",""'LC-2 BOM'!C2:AF1000""),AB$1,FALSE)"),"Hydraulics Schematic 1069 RevF")</f>
        <v>Hydraulics Schematic 1069 RevF</v>
      </c>
      <c r="AG518" s="40" t="str">
        <f ca="1">IFERROR(__xludf.DUMMYFUNCTION("VLOOKUP($D640,IMPORTRANGE(""1F5N2lheBqU_ssv2fEg7XSiyl0_Jtf24RQubw3IWp7fc"",""'LC-2 BOM'!C2:AF1000""),AB$1,FALSE)"),"Hydraulics Schematic 1069 RevF")</f>
        <v>Hydraulics Schematic 1069 RevF</v>
      </c>
      <c r="AH518" s="40" t="str">
        <f ca="1">IFERROR(__xludf.DUMMYFUNCTION("VLOOKUP($D640,IMPORTRANGE(""1F5N2lheBqU_ssv2fEg7XSiyl0_Jtf24RQubw3IWp7fc"",""'LC-2 BOM'!C2:AF1000""),AB$1,FALSE)"),"Hydraulics Schematic 1069 RevF")</f>
        <v>Hydraulics Schematic 1069 RevF</v>
      </c>
      <c r="AI518" s="40" t="str">
        <f ca="1">IFERROR(__xludf.DUMMYFUNCTION("VLOOKUP($D640,IMPORTRANGE(""1F5N2lheBqU_ssv2fEg7XSiyl0_Jtf24RQubw3IWp7fc"",""'LC-2 BOM'!C2:AF1000""),AB$1,FALSE)"),"Hydraulics Schematic 1069 RevF")</f>
        <v>Hydraulics Schematic 1069 RevF</v>
      </c>
      <c r="AJ518" s="40" t="str">
        <f ca="1">IFERROR(__xludf.DUMMYFUNCTION("VLOOKUP($D640,IMPORTRANGE(""1F5N2lheBqU_ssv2fEg7XSiyl0_Jtf24RQubw3IWp7fc"",""'LC-2 BOM'!C2:AF1000""),AB$1,FALSE)"),"Hydraulics Schematic 1069 RevF")</f>
        <v>Hydraulics Schematic 1069 RevF</v>
      </c>
      <c r="AK518" s="40" t="str">
        <f ca="1">IFERROR(__xludf.DUMMYFUNCTION("VLOOKUP($D640,IMPORTRANGE(""1F5N2lheBqU_ssv2fEg7XSiyl0_Jtf24RQubw3IWp7fc"",""'LC-2 BOM'!C2:AF1000""),AB$1,FALSE)"),"Hydraulics Schematic 1069 RevF")</f>
        <v>Hydraulics Schematic 1069 RevF</v>
      </c>
      <c r="AL518" s="40" t="str">
        <f ca="1">IFERROR(__xludf.DUMMYFUNCTION("VLOOKUP($D640,IMPORTRANGE(""1F5N2lheBqU_ssv2fEg7XSiyl0_Jtf24RQubw3IWp7fc"",""'LC-2 BOM'!C2:AF1000""),AB$1,FALSE)"),"Hydraulics Schematic 1069 RevF")</f>
        <v>Hydraulics Schematic 1069 RevF</v>
      </c>
      <c r="AM518" s="40" t="str">
        <f ca="1">IFERROR(__xludf.DUMMYFUNCTION("VLOOKUP($D640,IMPORTRANGE(""1F5N2lheBqU_ssv2fEg7XSiyl0_Jtf24RQubw3IWp7fc"",""'LC-2 BOM'!C2:AF1000""),AB$1,FALSE)"),"Hydraulics Schematic 1069 RevF")</f>
        <v>Hydraulics Schematic 1069 RevF</v>
      </c>
      <c r="AN518" s="40" t="str">
        <f ca="1">IFERROR(__xludf.DUMMYFUNCTION("VLOOKUP($D640,IMPORTRANGE(""1F5N2lheBqU_ssv2fEg7XSiyl0_Jtf24RQubw3IWp7fc"",""'LC-2 BOM'!C2:AF1000""),AB$1,FALSE)"),"Hydraulics Schematic 1069 RevF")</f>
        <v>Hydraulics Schematic 1069 RevF</v>
      </c>
      <c r="AO518" s="40" t="str">
        <f ca="1">IFERROR(__xludf.DUMMYFUNCTION("VLOOKUP($D640,IMPORTRANGE(""1F5N2lheBqU_ssv2fEg7XSiyl0_Jtf24RQubw3IWp7fc"",""'LC-2 BOM'!C2:AF1000""),AB$1,FALSE)"),"Hydraulics Schematic 1069 RevF")</f>
        <v>Hydraulics Schematic 1069 RevF</v>
      </c>
      <c r="AP518" s="40" t="str">
        <f ca="1">IFERROR(__xludf.DUMMYFUNCTION("VLOOKUP($D640,IMPORTRANGE(""1F5N2lheBqU_ssv2fEg7XSiyl0_Jtf24RQubw3IWp7fc"",""'LC-2 BOM'!C2:AF1000""),AB$1,FALSE)"),"Hydraulics Schematic 1069 RevF")</f>
        <v>Hydraulics Schematic 1069 RevF</v>
      </c>
      <c r="AQ518" s="40" t="str">
        <f ca="1">IFERROR(__xludf.DUMMYFUNCTION("VLOOKUP($D640,IMPORTRANGE(""1F5N2lheBqU_ssv2fEg7XSiyl0_Jtf24RQubw3IWp7fc"",""'LC-2 BOM'!C2:AF1000""),AB$1,FALSE)"),"Hydraulics Schematic 1069 RevF")</f>
        <v>Hydraulics Schematic 1069 RevF</v>
      </c>
      <c r="AR518" s="40" t="str">
        <f ca="1">IFERROR(__xludf.DUMMYFUNCTION("VLOOKUP($D640,IMPORTRANGE(""1F5N2lheBqU_ssv2fEg7XSiyl0_Jtf24RQubw3IWp7fc"",""'LC-2 BOM'!C2:AF1000""),AB$1,FALSE)"),"Hydraulics Schematic 1069 RevF")</f>
        <v>Hydraulics Schematic 1069 RevF</v>
      </c>
      <c r="AS518" s="40" t="str">
        <f ca="1">IFERROR(__xludf.DUMMYFUNCTION("VLOOKUP($D640,IMPORTRANGE(""1F5N2lheBqU_ssv2fEg7XSiyl0_Jtf24RQubw3IWp7fc"",""'LC-2 BOM'!C2:AF1000""),AB$1,FALSE)"),"Hydraulics Schematic 1069 RevF")</f>
        <v>Hydraulics Schematic 1069 RevF</v>
      </c>
      <c r="AT518" s="40" t="str">
        <f ca="1">IFERROR(__xludf.DUMMYFUNCTION("VLOOKUP($D640,IMPORTRANGE(""1F5N2lheBqU_ssv2fEg7XSiyl0_Jtf24RQubw3IWp7fc"",""'LC-2 BOM'!C2:AF1000""),AB$1,FALSE)"),"Hydraulics Schematic 1069 RevF")</f>
        <v>Hydraulics Schematic 1069 RevF</v>
      </c>
      <c r="AU518" s="40" t="str">
        <f ca="1">IFERROR(__xludf.DUMMYFUNCTION("VLOOKUP($D640,IMPORTRANGE(""1F5N2lheBqU_ssv2fEg7XSiyl0_Jtf24RQubw3IWp7fc"",""'LC-2 BOM'!C2:AF1000""),AB$1,FALSE)"),"Hydraulics Schematic 1069 RevF")</f>
        <v>Hydraulics Schematic 1069 RevF</v>
      </c>
      <c r="AV518" s="40" t="str">
        <f ca="1">IFERROR(__xludf.DUMMYFUNCTION("VLOOKUP($D640,IMPORTRANGE(""1F5N2lheBqU_ssv2fEg7XSiyl0_Jtf24RQubw3IWp7fc"",""'LC-2 BOM'!C2:AF1000""),AB$1,FALSE)"),"Hydraulics Schematic 1069 RevF")</f>
        <v>Hydraulics Schematic 1069 RevF</v>
      </c>
      <c r="AW518" s="40" t="str">
        <f ca="1">IFERROR(__xludf.DUMMYFUNCTION("VLOOKUP($D640,IMPORTRANGE(""1F5N2lheBqU_ssv2fEg7XSiyl0_Jtf24RQubw3IWp7fc"",""'LC-2 BOM'!C2:AF1000""),AB$1,FALSE)"),"Hydraulics Schematic 1069 RevF")</f>
        <v>Hydraulics Schematic 1069 RevF</v>
      </c>
      <c r="AX518" s="40" t="str">
        <f ca="1">IFERROR(__xludf.DUMMYFUNCTION("VLOOKUP($D640,IMPORTRANGE(""1F5N2lheBqU_ssv2fEg7XSiyl0_Jtf24RQubw3IWp7fc"",""'LC-2 BOM'!C2:AF1000""),AB$1,FALSE)"),"Hydraulics Schematic 1069 RevF")</f>
        <v>Hydraulics Schematic 1069 RevF</v>
      </c>
      <c r="AY518" s="40" t="str">
        <f ca="1">IFERROR(__xludf.DUMMYFUNCTION("VLOOKUP($D640,IMPORTRANGE(""1F5N2lheBqU_ssv2fEg7XSiyl0_Jtf24RQubw3IWp7fc"",""'LC-2 BOM'!C2:AF1000""),AB$1,FALSE)"),"Hydraulics Schematic 1069 RevF")</f>
        <v>Hydraulics Schematic 1069 RevF</v>
      </c>
      <c r="AZ518" s="40" t="str">
        <f ca="1">IFERROR(__xludf.DUMMYFUNCTION("VLOOKUP($D640,IMPORTRANGE(""1F5N2lheBqU_ssv2fEg7XSiyl0_Jtf24RQubw3IWp7fc"",""'LC-2 BOM'!C2:AF1000""),AB$1,FALSE)"),"Hydraulics Schematic 1069 RevF")</f>
        <v>Hydraulics Schematic 1069 RevF</v>
      </c>
      <c r="BA518" s="40" t="str">
        <f ca="1">IFERROR(__xludf.DUMMYFUNCTION("VLOOKUP($D640,IMPORTRANGE(""1F5N2lheBqU_ssv2fEg7XSiyl0_Jtf24RQubw3IWp7fc"",""'LC-2 BOM'!C2:AF1000""),AB$1,FALSE)"),"Hydraulics Schematic 1069 RevF")</f>
        <v>Hydraulics Schematic 1069 RevF</v>
      </c>
    </row>
    <row r="519" spans="1:53" ht="14.25">
      <c r="A519" s="119" t="str">
        <f>CONCATENATE(VLOOKUP(E519,Systems,2,FALSE),"-",VLOOKUP(F519,Subsystems,2,FALSE),"-",VLOOKUP(G519,Components,2,FALSE),"-",VLOOKUP(R519,Metrics,2,FALSE),"-",B519)</f>
        <v>HYD-HD-LS-LVL-197</v>
      </c>
      <c r="B519" s="100">
        <v>197</v>
      </c>
      <c r="C519" s="273" t="s">
        <v>1193</v>
      </c>
      <c r="D519" s="273" t="s">
        <v>1194</v>
      </c>
      <c r="E519" s="99" t="s">
        <v>715</v>
      </c>
      <c r="F519" s="99" t="s">
        <v>898</v>
      </c>
      <c r="G519" s="99" t="s">
        <v>88</v>
      </c>
      <c r="H519" s="100" t="s">
        <v>89</v>
      </c>
      <c r="I519" s="100" t="str">
        <f>VLOOKUP(L519,InterfaceCards,2,FALSE)</f>
        <v>N3</v>
      </c>
      <c r="J519" s="39" t="str">
        <f>VLOOKUP(I519,'REF - Interface Cards'!$F$2:$G$11,2,FALSE)</f>
        <v>CB4</v>
      </c>
      <c r="K519" s="100">
        <f>VLOOKUP(L519,InterfaceCards,3,FALSE)</f>
        <v>1</v>
      </c>
      <c r="L519" s="99" t="s">
        <v>844</v>
      </c>
      <c r="M519" s="272">
        <v>14</v>
      </c>
      <c r="N519" s="96">
        <v>11</v>
      </c>
      <c r="O519" s="100" t="s">
        <v>313</v>
      </c>
      <c r="P519" s="100"/>
      <c r="Q519" s="100" t="s">
        <v>790</v>
      </c>
      <c r="R519" s="268" t="s">
        <v>403</v>
      </c>
      <c r="S519" s="119" t="s">
        <v>96</v>
      </c>
      <c r="T519" s="99"/>
      <c r="U519" s="205"/>
      <c r="V519" s="205" t="b">
        <v>0</v>
      </c>
      <c r="W519" s="115" t="str">
        <f>CONCATENATE(L519,":",N519)</f>
        <v>DI3:11</v>
      </c>
      <c r="X519" s="40" t="str">
        <f ca="1">IFERROR(__xludf.DUMMYFUNCTION("VLOOKUP($D475,IMPORTRANGE(""1F5N2lheBqU_ssv2fEg7XSiyl0_Jtf24RQubw3IWp7fc"",""'LC-2 BOM'!C2:AF1000""),X$1,FALSE)"),"04C706")</f>
        <v>04C706</v>
      </c>
      <c r="Y519" s="40" t="str">
        <f ca="1">IFERROR(__xludf.DUMMYFUNCTION("VLOOKUP($D496,IMPORTRANGE(""1zGeY54V42y3h6ga3LEauokEcjIAfHuNXKCYKLfLWtMI"",""'LC-2 BOM'!C2:AF900""),Y$1,FALSE)"),"#N/A")</f>
        <v>#N/A</v>
      </c>
      <c r="Z519" s="40" t="str">
        <f ca="1">IFERROR(__xludf.DUMMYFUNCTION("VLOOKUP($D496,IMPORTRANGE(""1zGeY54V42y3h6ga3LEauokEcjIAfHuNXKCYKLfLWtMI"",""'LC-2 BOM'!C2:AF900""),Y$1,FALSE)"),"#N/A")</f>
        <v>#N/A</v>
      </c>
      <c r="AA519" s="40" t="str">
        <f ca="1">IFERROR(__xludf.DUMMYFUNCTION("VLOOKUP($D496,IMPORTRANGE(""1zGeY54V42y3h6ga3LEauokEcjIAfHuNXKCYKLfLWtMI"",""'LC-2 BOM'!C2:AF900""),Y$1,FALSE)"),"#N/A")</f>
        <v>#N/A</v>
      </c>
      <c r="AB519" s="40" t="str">
        <f ca="1">IFERROR(__xludf.DUMMYFUNCTION("VLOOKUP($D496,IMPORTRANGE(""1F5N2lheBqU_ssv2fEg7XSiyl0_Jtf24RQubw3IWp7fc"",""'LC-2 BOM'!C2:AF1000""),AB$1,FALSE)"),"Hydraulics Schematic 1069 RevF")</f>
        <v>Hydraulics Schematic 1069 RevF</v>
      </c>
      <c r="AC519" s="40" t="str">
        <f ca="1">IFERROR(__xludf.DUMMYFUNCTION("VLOOKUP($D496,IMPORTRANGE(""1F5N2lheBqU_ssv2fEg7XSiyl0_Jtf24RQubw3IWp7fc"",""'LC-2 BOM'!C2:AF1000""),AB$1,FALSE)"),"Hydraulics Schematic 1069 RevF")</f>
        <v>Hydraulics Schematic 1069 RevF</v>
      </c>
      <c r="AD519" s="40" t="str">
        <f ca="1">IFERROR(__xludf.DUMMYFUNCTION("VLOOKUP($D496,IMPORTRANGE(""1F5N2lheBqU_ssv2fEg7XSiyl0_Jtf24RQubw3IWp7fc"",""'LC-2 BOM'!C2:AF1000""),AB$1,FALSE)"),"Hydraulics Schematic 1069 RevF")</f>
        <v>Hydraulics Schematic 1069 RevF</v>
      </c>
      <c r="AE519" s="40" t="str">
        <f ca="1">IFERROR(__xludf.DUMMYFUNCTION("VLOOKUP($D496,IMPORTRANGE(""1F5N2lheBqU_ssv2fEg7XSiyl0_Jtf24RQubw3IWp7fc"",""'LC-2 BOM'!C2:AF1000""),AB$1,FALSE)"),"Hydraulics Schematic 1069 RevF")</f>
        <v>Hydraulics Schematic 1069 RevF</v>
      </c>
      <c r="AF519" s="40" t="str">
        <f ca="1">IFERROR(__xludf.DUMMYFUNCTION("VLOOKUP($D496,IMPORTRANGE(""1F5N2lheBqU_ssv2fEg7XSiyl0_Jtf24RQubw3IWp7fc"",""'LC-2 BOM'!C2:AF1000""),AB$1,FALSE)"),"Hydraulics Schematic 1069 RevF")</f>
        <v>Hydraulics Schematic 1069 RevF</v>
      </c>
      <c r="AG519" s="40" t="str">
        <f ca="1">IFERROR(__xludf.DUMMYFUNCTION("VLOOKUP($D496,IMPORTRANGE(""1F5N2lheBqU_ssv2fEg7XSiyl0_Jtf24RQubw3IWp7fc"",""'LC-2 BOM'!C2:AF1000""),AB$1,FALSE)"),"Hydraulics Schematic 1069 RevF")</f>
        <v>Hydraulics Schematic 1069 RevF</v>
      </c>
      <c r="AH519" s="40" t="str">
        <f ca="1">IFERROR(__xludf.DUMMYFUNCTION("VLOOKUP($D496,IMPORTRANGE(""1F5N2lheBqU_ssv2fEg7XSiyl0_Jtf24RQubw3IWp7fc"",""'LC-2 BOM'!C2:AF1000""),AB$1,FALSE)"),"Hydraulics Schematic 1069 RevF")</f>
        <v>Hydraulics Schematic 1069 RevF</v>
      </c>
      <c r="AI519" s="40" t="str">
        <f ca="1">IFERROR(__xludf.DUMMYFUNCTION("VLOOKUP($D496,IMPORTRANGE(""1F5N2lheBqU_ssv2fEg7XSiyl0_Jtf24RQubw3IWp7fc"",""'LC-2 BOM'!C2:AF1000""),AB$1,FALSE)"),"Hydraulics Schematic 1069 RevF")</f>
        <v>Hydraulics Schematic 1069 RevF</v>
      </c>
      <c r="AJ519" s="40" t="str">
        <f ca="1">IFERROR(__xludf.DUMMYFUNCTION("VLOOKUP($D496,IMPORTRANGE(""1F5N2lheBqU_ssv2fEg7XSiyl0_Jtf24RQubw3IWp7fc"",""'LC-2 BOM'!C2:AF1000""),AB$1,FALSE)"),"Hydraulics Schematic 1069 RevF")</f>
        <v>Hydraulics Schematic 1069 RevF</v>
      </c>
      <c r="AK519" s="40" t="str">
        <f ca="1">IFERROR(__xludf.DUMMYFUNCTION("VLOOKUP($D496,IMPORTRANGE(""1F5N2lheBqU_ssv2fEg7XSiyl0_Jtf24RQubw3IWp7fc"",""'LC-2 BOM'!C2:AF1000""),AB$1,FALSE)"),"Hydraulics Schematic 1069 RevF")</f>
        <v>Hydraulics Schematic 1069 RevF</v>
      </c>
      <c r="AL519" s="40" t="str">
        <f ca="1">IFERROR(__xludf.DUMMYFUNCTION("VLOOKUP($D496,IMPORTRANGE(""1F5N2lheBqU_ssv2fEg7XSiyl0_Jtf24RQubw3IWp7fc"",""'LC-2 BOM'!C2:AF1000""),AB$1,FALSE)"),"Hydraulics Schematic 1069 RevF")</f>
        <v>Hydraulics Schematic 1069 RevF</v>
      </c>
      <c r="AM519" s="40" t="str">
        <f ca="1">IFERROR(__xludf.DUMMYFUNCTION("VLOOKUP($D496,IMPORTRANGE(""1F5N2lheBqU_ssv2fEg7XSiyl0_Jtf24RQubw3IWp7fc"",""'LC-2 BOM'!C2:AF1000""),AB$1,FALSE)"),"Hydraulics Schematic 1069 RevF")</f>
        <v>Hydraulics Schematic 1069 RevF</v>
      </c>
      <c r="AN519" s="40" t="str">
        <f ca="1">IFERROR(__xludf.DUMMYFUNCTION("VLOOKUP($D496,IMPORTRANGE(""1F5N2lheBqU_ssv2fEg7XSiyl0_Jtf24RQubw3IWp7fc"",""'LC-2 BOM'!C2:AF1000""),AB$1,FALSE)"),"Hydraulics Schematic 1069 RevF")</f>
        <v>Hydraulics Schematic 1069 RevF</v>
      </c>
      <c r="AO519" s="40" t="str">
        <f ca="1">IFERROR(__xludf.DUMMYFUNCTION("VLOOKUP($D496,IMPORTRANGE(""1F5N2lheBqU_ssv2fEg7XSiyl0_Jtf24RQubw3IWp7fc"",""'LC-2 BOM'!C2:AF1000""),AB$1,FALSE)"),"Hydraulics Schematic 1069 RevF")</f>
        <v>Hydraulics Schematic 1069 RevF</v>
      </c>
      <c r="AP519" s="40" t="str">
        <f ca="1">IFERROR(__xludf.DUMMYFUNCTION("VLOOKUP($D496,IMPORTRANGE(""1F5N2lheBqU_ssv2fEg7XSiyl0_Jtf24RQubw3IWp7fc"",""'LC-2 BOM'!C2:AF1000""),AB$1,FALSE)"),"Hydraulics Schematic 1069 RevF")</f>
        <v>Hydraulics Schematic 1069 RevF</v>
      </c>
      <c r="AQ519" s="40" t="str">
        <f ca="1">IFERROR(__xludf.DUMMYFUNCTION("VLOOKUP($D496,IMPORTRANGE(""1F5N2lheBqU_ssv2fEg7XSiyl0_Jtf24RQubw3IWp7fc"",""'LC-2 BOM'!C2:AF1000""),AB$1,FALSE)"),"Hydraulics Schematic 1069 RevF")</f>
        <v>Hydraulics Schematic 1069 RevF</v>
      </c>
      <c r="AR519" s="40" t="str">
        <f ca="1">IFERROR(__xludf.DUMMYFUNCTION("VLOOKUP($D496,IMPORTRANGE(""1F5N2lheBqU_ssv2fEg7XSiyl0_Jtf24RQubw3IWp7fc"",""'LC-2 BOM'!C2:AF1000""),AB$1,FALSE)"),"Hydraulics Schematic 1069 RevF")</f>
        <v>Hydraulics Schematic 1069 RevF</v>
      </c>
      <c r="AS519" s="40" t="str">
        <f ca="1">IFERROR(__xludf.DUMMYFUNCTION("VLOOKUP($D496,IMPORTRANGE(""1F5N2lheBqU_ssv2fEg7XSiyl0_Jtf24RQubw3IWp7fc"",""'LC-2 BOM'!C2:AF1000""),AB$1,FALSE)"),"Hydraulics Schematic 1069 RevF")</f>
        <v>Hydraulics Schematic 1069 RevF</v>
      </c>
      <c r="AT519" s="40" t="str">
        <f ca="1">IFERROR(__xludf.DUMMYFUNCTION("VLOOKUP($D496,IMPORTRANGE(""1F5N2lheBqU_ssv2fEg7XSiyl0_Jtf24RQubw3IWp7fc"",""'LC-2 BOM'!C2:AF1000""),AB$1,FALSE)"),"Hydraulics Schematic 1069 RevF")</f>
        <v>Hydraulics Schematic 1069 RevF</v>
      </c>
      <c r="AU519" s="40" t="str">
        <f ca="1">IFERROR(__xludf.DUMMYFUNCTION("VLOOKUP($D496,IMPORTRANGE(""1F5N2lheBqU_ssv2fEg7XSiyl0_Jtf24RQubw3IWp7fc"",""'LC-2 BOM'!C2:AF1000""),AB$1,FALSE)"),"Hydraulics Schematic 1069 RevF")</f>
        <v>Hydraulics Schematic 1069 RevF</v>
      </c>
      <c r="AV519" s="40" t="str">
        <f ca="1">IFERROR(__xludf.DUMMYFUNCTION("VLOOKUP($D496,IMPORTRANGE(""1F5N2lheBqU_ssv2fEg7XSiyl0_Jtf24RQubw3IWp7fc"",""'LC-2 BOM'!C2:AF1000""),AB$1,FALSE)"),"Hydraulics Schematic 1069 RevF")</f>
        <v>Hydraulics Schematic 1069 RevF</v>
      </c>
      <c r="AW519" s="40" t="str">
        <f ca="1">IFERROR(__xludf.DUMMYFUNCTION("VLOOKUP($D496,IMPORTRANGE(""1F5N2lheBqU_ssv2fEg7XSiyl0_Jtf24RQubw3IWp7fc"",""'LC-2 BOM'!C2:AF1000""),AB$1,FALSE)"),"Hydraulics Schematic 1069 RevF")</f>
        <v>Hydraulics Schematic 1069 RevF</v>
      </c>
      <c r="AX519" s="40" t="str">
        <f ca="1">IFERROR(__xludf.DUMMYFUNCTION("VLOOKUP($D496,IMPORTRANGE(""1F5N2lheBqU_ssv2fEg7XSiyl0_Jtf24RQubw3IWp7fc"",""'LC-2 BOM'!C2:AF1000""),AB$1,FALSE)"),"Hydraulics Schematic 1069 RevF")</f>
        <v>Hydraulics Schematic 1069 RevF</v>
      </c>
      <c r="AY519" s="40" t="str">
        <f ca="1">IFERROR(__xludf.DUMMYFUNCTION("VLOOKUP($D496,IMPORTRANGE(""1F5N2lheBqU_ssv2fEg7XSiyl0_Jtf24RQubw3IWp7fc"",""'LC-2 BOM'!C2:AF1000""),AB$1,FALSE)"),"Hydraulics Schematic 1069 RevF")</f>
        <v>Hydraulics Schematic 1069 RevF</v>
      </c>
      <c r="AZ519" s="40" t="str">
        <f ca="1">IFERROR(__xludf.DUMMYFUNCTION("VLOOKUP($D496,IMPORTRANGE(""1F5N2lheBqU_ssv2fEg7XSiyl0_Jtf24RQubw3IWp7fc"",""'LC-2 BOM'!C2:AF1000""),AB$1,FALSE)"),"Hydraulics Schematic 1069 RevF")</f>
        <v>Hydraulics Schematic 1069 RevF</v>
      </c>
      <c r="BA519" s="40" t="str">
        <f ca="1">IFERROR(__xludf.DUMMYFUNCTION("VLOOKUP($D496,IMPORTRANGE(""1F5N2lheBqU_ssv2fEg7XSiyl0_Jtf24RQubw3IWp7fc"",""'LC-2 BOM'!C2:AF1000""),AB$1,FALSE)"),"Hydraulics Schematic 1069 RevF")</f>
        <v>Hydraulics Schematic 1069 RevF</v>
      </c>
    </row>
    <row r="520" spans="1:53" ht="14.25">
      <c r="A520" s="119" t="str">
        <f>CONCATENATE(VLOOKUP(E520,Systems,2,FALSE),"-",VLOOKUP(F520,Subsystems,2,FALSE),"-",VLOOKUP(G520,Components,2,FALSE),"-",VLOOKUP(R520,Metrics,2,FALSE),"-",B520)</f>
        <v>HYD-HD-LS-LVL-198</v>
      </c>
      <c r="B520" s="100">
        <v>198</v>
      </c>
      <c r="C520" s="99" t="s">
        <v>1195</v>
      </c>
      <c r="D520" s="99" t="s">
        <v>1196</v>
      </c>
      <c r="E520" s="99" t="s">
        <v>715</v>
      </c>
      <c r="F520" s="99" t="s">
        <v>898</v>
      </c>
      <c r="G520" s="99" t="s">
        <v>88</v>
      </c>
      <c r="H520" s="100" t="s">
        <v>89</v>
      </c>
      <c r="I520" s="100" t="str">
        <f>VLOOKUP(L520,InterfaceCards,2,FALSE)</f>
        <v>N2</v>
      </c>
      <c r="J520" s="39" t="str">
        <f>VLOOKUP(I520,'REF - Interface Cards'!$F$2:$G$11,2,FALSE)</f>
        <v>CB3</v>
      </c>
      <c r="K520" s="100">
        <f>VLOOKUP(L520,InterfaceCards,3,FALSE)</f>
        <v>1</v>
      </c>
      <c r="L520" s="273" t="s">
        <v>496</v>
      </c>
      <c r="M520" s="272">
        <v>7</v>
      </c>
      <c r="N520" s="96" t="s">
        <v>123</v>
      </c>
      <c r="O520" s="100" t="s">
        <v>313</v>
      </c>
      <c r="P520" s="100"/>
      <c r="Q520" s="100" t="s">
        <v>492</v>
      </c>
      <c r="R520" s="268" t="s">
        <v>403</v>
      </c>
      <c r="S520" s="119" t="s">
        <v>96</v>
      </c>
      <c r="T520" s="100"/>
      <c r="U520" s="205"/>
      <c r="V520" s="205" t="b">
        <v>0</v>
      </c>
      <c r="W520" s="115" t="str">
        <f>CONCATENATE(L520,":",N520)</f>
        <v>DI2:06</v>
      </c>
      <c r="X520" s="40" t="str">
        <f ca="1">IFERROR(__xludf.DUMMYFUNCTION("VLOOKUP($D119,IMPORTRANGE(""1F5N2lheBqU_ssv2fEg7XSiyl0_Jtf24RQubw3IWp7fc"",""'LC-2 BOM'!C2:AF1000""),X$1,FALSE)"),"05C360")</f>
        <v>05C360</v>
      </c>
      <c r="Y520" s="40" t="str">
        <f ca="1">IFERROR(__xludf.DUMMYFUNCTION("VLOOKUP($D432,IMPORTRANGE(""1zGeY54V42y3h6ga3LEauokEcjIAfHuNXKCYKLfLWtMI"",""'LC-2 BOM'!C2:AF900""),Y$1,FALSE)"),"#N/A")</f>
        <v>#N/A</v>
      </c>
      <c r="Z520" s="40" t="str">
        <f ca="1">IFERROR(__xludf.DUMMYFUNCTION("VLOOKUP($D432,IMPORTRANGE(""1zGeY54V42y3h6ga3LEauokEcjIAfHuNXKCYKLfLWtMI"",""'LC-2 BOM'!C2:AF900""),Y$1,FALSE)"),"#N/A")</f>
        <v>#N/A</v>
      </c>
      <c r="AA520" s="40" t="str">
        <f ca="1">IFERROR(__xludf.DUMMYFUNCTION("VLOOKUP($D432,IMPORTRANGE(""1zGeY54V42y3h6ga3LEauokEcjIAfHuNXKCYKLfLWtMI"",""'LC-2 BOM'!C2:AF900""),Y$1,FALSE)"),"#N/A")</f>
        <v>#N/A</v>
      </c>
      <c r="AB520" s="40" t="str">
        <f ca="1">IFERROR(__xludf.DUMMYFUNCTION("VLOOKUP($D432,IMPORTRANGE(""1F5N2lheBqU_ssv2fEg7XSiyl0_Jtf24RQubw3IWp7fc"",""'LC-2 BOM'!C2:AF1000""),AB$1,FALSE)"),"Hydraulics Schematic 1069 RevF")</f>
        <v>Hydraulics Schematic 1069 RevF</v>
      </c>
      <c r="AC520" s="40" t="str">
        <f ca="1">IFERROR(__xludf.DUMMYFUNCTION("VLOOKUP($D432,IMPORTRANGE(""1F5N2lheBqU_ssv2fEg7XSiyl0_Jtf24RQubw3IWp7fc"",""'LC-2 BOM'!C2:AF1000""),AB$1,FALSE)"),"Hydraulics Schematic 1069 RevF")</f>
        <v>Hydraulics Schematic 1069 RevF</v>
      </c>
      <c r="AD520" s="40" t="str">
        <f ca="1">IFERROR(__xludf.DUMMYFUNCTION("VLOOKUP($D432,IMPORTRANGE(""1F5N2lheBqU_ssv2fEg7XSiyl0_Jtf24RQubw3IWp7fc"",""'LC-2 BOM'!C2:AF1000""),AB$1,FALSE)"),"Hydraulics Schematic 1069 RevF")</f>
        <v>Hydraulics Schematic 1069 RevF</v>
      </c>
      <c r="AE520" s="40" t="str">
        <f ca="1">IFERROR(__xludf.DUMMYFUNCTION("VLOOKUP($D432,IMPORTRANGE(""1F5N2lheBqU_ssv2fEg7XSiyl0_Jtf24RQubw3IWp7fc"",""'LC-2 BOM'!C2:AF1000""),AB$1,FALSE)"),"Hydraulics Schematic 1069 RevF")</f>
        <v>Hydraulics Schematic 1069 RevF</v>
      </c>
      <c r="AF520" s="40" t="str">
        <f ca="1">IFERROR(__xludf.DUMMYFUNCTION("VLOOKUP($D432,IMPORTRANGE(""1F5N2lheBqU_ssv2fEg7XSiyl0_Jtf24RQubw3IWp7fc"",""'LC-2 BOM'!C2:AF1000""),AB$1,FALSE)"),"Hydraulics Schematic 1069 RevF")</f>
        <v>Hydraulics Schematic 1069 RevF</v>
      </c>
      <c r="AG520" s="40" t="str">
        <f ca="1">IFERROR(__xludf.DUMMYFUNCTION("VLOOKUP($D432,IMPORTRANGE(""1F5N2lheBqU_ssv2fEg7XSiyl0_Jtf24RQubw3IWp7fc"",""'LC-2 BOM'!C2:AF1000""),AB$1,FALSE)"),"Hydraulics Schematic 1069 RevF")</f>
        <v>Hydraulics Schematic 1069 RevF</v>
      </c>
      <c r="AH520" s="40" t="str">
        <f ca="1">IFERROR(__xludf.DUMMYFUNCTION("VLOOKUP($D432,IMPORTRANGE(""1F5N2lheBqU_ssv2fEg7XSiyl0_Jtf24RQubw3IWp7fc"",""'LC-2 BOM'!C2:AF1000""),AB$1,FALSE)"),"Hydraulics Schematic 1069 RevF")</f>
        <v>Hydraulics Schematic 1069 RevF</v>
      </c>
      <c r="AI520" s="40" t="str">
        <f ca="1">IFERROR(__xludf.DUMMYFUNCTION("VLOOKUP($D432,IMPORTRANGE(""1F5N2lheBqU_ssv2fEg7XSiyl0_Jtf24RQubw3IWp7fc"",""'LC-2 BOM'!C2:AF1000""),AB$1,FALSE)"),"Hydraulics Schematic 1069 RevF")</f>
        <v>Hydraulics Schematic 1069 RevF</v>
      </c>
      <c r="AJ520" s="40" t="str">
        <f ca="1">IFERROR(__xludf.DUMMYFUNCTION("VLOOKUP($D432,IMPORTRANGE(""1F5N2lheBqU_ssv2fEg7XSiyl0_Jtf24RQubw3IWp7fc"",""'LC-2 BOM'!C2:AF1000""),AB$1,FALSE)"),"Hydraulics Schematic 1069 RevF")</f>
        <v>Hydraulics Schematic 1069 RevF</v>
      </c>
      <c r="AK520" s="40" t="str">
        <f ca="1">IFERROR(__xludf.DUMMYFUNCTION("VLOOKUP($D432,IMPORTRANGE(""1F5N2lheBqU_ssv2fEg7XSiyl0_Jtf24RQubw3IWp7fc"",""'LC-2 BOM'!C2:AF1000""),AB$1,FALSE)"),"Hydraulics Schematic 1069 RevF")</f>
        <v>Hydraulics Schematic 1069 RevF</v>
      </c>
      <c r="AL520" s="40" t="str">
        <f ca="1">IFERROR(__xludf.DUMMYFUNCTION("VLOOKUP($D432,IMPORTRANGE(""1F5N2lheBqU_ssv2fEg7XSiyl0_Jtf24RQubw3IWp7fc"",""'LC-2 BOM'!C2:AF1000""),AB$1,FALSE)"),"Hydraulics Schematic 1069 RevF")</f>
        <v>Hydraulics Schematic 1069 RevF</v>
      </c>
      <c r="AM520" s="40" t="str">
        <f ca="1">IFERROR(__xludf.DUMMYFUNCTION("VLOOKUP($D432,IMPORTRANGE(""1F5N2lheBqU_ssv2fEg7XSiyl0_Jtf24RQubw3IWp7fc"",""'LC-2 BOM'!C2:AF1000""),AB$1,FALSE)"),"Hydraulics Schematic 1069 RevF")</f>
        <v>Hydraulics Schematic 1069 RevF</v>
      </c>
      <c r="AN520" s="40" t="str">
        <f ca="1">IFERROR(__xludf.DUMMYFUNCTION("VLOOKUP($D432,IMPORTRANGE(""1F5N2lheBqU_ssv2fEg7XSiyl0_Jtf24RQubw3IWp7fc"",""'LC-2 BOM'!C2:AF1000""),AB$1,FALSE)"),"Hydraulics Schematic 1069 RevF")</f>
        <v>Hydraulics Schematic 1069 RevF</v>
      </c>
      <c r="AO520" s="40" t="str">
        <f ca="1">IFERROR(__xludf.DUMMYFUNCTION("VLOOKUP($D432,IMPORTRANGE(""1F5N2lheBqU_ssv2fEg7XSiyl0_Jtf24RQubw3IWp7fc"",""'LC-2 BOM'!C2:AF1000""),AB$1,FALSE)"),"Hydraulics Schematic 1069 RevF")</f>
        <v>Hydraulics Schematic 1069 RevF</v>
      </c>
      <c r="AP520" s="40" t="str">
        <f ca="1">IFERROR(__xludf.DUMMYFUNCTION("VLOOKUP($D432,IMPORTRANGE(""1F5N2lheBqU_ssv2fEg7XSiyl0_Jtf24RQubw3IWp7fc"",""'LC-2 BOM'!C2:AF1000""),AB$1,FALSE)"),"Hydraulics Schematic 1069 RevF")</f>
        <v>Hydraulics Schematic 1069 RevF</v>
      </c>
      <c r="AQ520" s="40" t="str">
        <f ca="1">IFERROR(__xludf.DUMMYFUNCTION("VLOOKUP($D432,IMPORTRANGE(""1F5N2lheBqU_ssv2fEg7XSiyl0_Jtf24RQubw3IWp7fc"",""'LC-2 BOM'!C2:AF1000""),AB$1,FALSE)"),"Hydraulics Schematic 1069 RevF")</f>
        <v>Hydraulics Schematic 1069 RevF</v>
      </c>
      <c r="AR520" s="40" t="str">
        <f ca="1">IFERROR(__xludf.DUMMYFUNCTION("VLOOKUP($D432,IMPORTRANGE(""1F5N2lheBqU_ssv2fEg7XSiyl0_Jtf24RQubw3IWp7fc"",""'LC-2 BOM'!C2:AF1000""),AB$1,FALSE)"),"Hydraulics Schematic 1069 RevF")</f>
        <v>Hydraulics Schematic 1069 RevF</v>
      </c>
      <c r="AS520" s="40" t="str">
        <f ca="1">IFERROR(__xludf.DUMMYFUNCTION("VLOOKUP($D432,IMPORTRANGE(""1F5N2lheBqU_ssv2fEg7XSiyl0_Jtf24RQubw3IWp7fc"",""'LC-2 BOM'!C2:AF1000""),AB$1,FALSE)"),"Hydraulics Schematic 1069 RevF")</f>
        <v>Hydraulics Schematic 1069 RevF</v>
      </c>
      <c r="AT520" s="40" t="str">
        <f ca="1">IFERROR(__xludf.DUMMYFUNCTION("VLOOKUP($D432,IMPORTRANGE(""1F5N2lheBqU_ssv2fEg7XSiyl0_Jtf24RQubw3IWp7fc"",""'LC-2 BOM'!C2:AF1000""),AB$1,FALSE)"),"Hydraulics Schematic 1069 RevF")</f>
        <v>Hydraulics Schematic 1069 RevF</v>
      </c>
      <c r="AU520" s="40" t="str">
        <f ca="1">IFERROR(__xludf.DUMMYFUNCTION("VLOOKUP($D432,IMPORTRANGE(""1F5N2lheBqU_ssv2fEg7XSiyl0_Jtf24RQubw3IWp7fc"",""'LC-2 BOM'!C2:AF1000""),AB$1,FALSE)"),"Hydraulics Schematic 1069 RevF")</f>
        <v>Hydraulics Schematic 1069 RevF</v>
      </c>
      <c r="AV520" s="40" t="str">
        <f ca="1">IFERROR(__xludf.DUMMYFUNCTION("VLOOKUP($D432,IMPORTRANGE(""1F5N2lheBqU_ssv2fEg7XSiyl0_Jtf24RQubw3IWp7fc"",""'LC-2 BOM'!C2:AF1000""),AB$1,FALSE)"),"Hydraulics Schematic 1069 RevF")</f>
        <v>Hydraulics Schematic 1069 RevF</v>
      </c>
      <c r="AW520" s="40" t="str">
        <f ca="1">IFERROR(__xludf.DUMMYFUNCTION("VLOOKUP($D432,IMPORTRANGE(""1F5N2lheBqU_ssv2fEg7XSiyl0_Jtf24RQubw3IWp7fc"",""'LC-2 BOM'!C2:AF1000""),AB$1,FALSE)"),"Hydraulics Schematic 1069 RevF")</f>
        <v>Hydraulics Schematic 1069 RevF</v>
      </c>
      <c r="AX520" s="40" t="str">
        <f ca="1">IFERROR(__xludf.DUMMYFUNCTION("VLOOKUP($D432,IMPORTRANGE(""1F5N2lheBqU_ssv2fEg7XSiyl0_Jtf24RQubw3IWp7fc"",""'LC-2 BOM'!C2:AF1000""),AB$1,FALSE)"),"Hydraulics Schematic 1069 RevF")</f>
        <v>Hydraulics Schematic 1069 RevF</v>
      </c>
      <c r="AY520" s="40" t="str">
        <f ca="1">IFERROR(__xludf.DUMMYFUNCTION("VLOOKUP($D432,IMPORTRANGE(""1F5N2lheBqU_ssv2fEg7XSiyl0_Jtf24RQubw3IWp7fc"",""'LC-2 BOM'!C2:AF1000""),AB$1,FALSE)"),"Hydraulics Schematic 1069 RevF")</f>
        <v>Hydraulics Schematic 1069 RevF</v>
      </c>
      <c r="AZ520" s="40" t="str">
        <f ca="1">IFERROR(__xludf.DUMMYFUNCTION("VLOOKUP($D432,IMPORTRANGE(""1F5N2lheBqU_ssv2fEg7XSiyl0_Jtf24RQubw3IWp7fc"",""'LC-2 BOM'!C2:AF1000""),AB$1,FALSE)"),"Hydraulics Schematic 1069 RevF")</f>
        <v>Hydraulics Schematic 1069 RevF</v>
      </c>
      <c r="BA520" s="40" t="str">
        <f ca="1">IFERROR(__xludf.DUMMYFUNCTION("VLOOKUP($D432,IMPORTRANGE(""1F5N2lheBqU_ssv2fEg7XSiyl0_Jtf24RQubw3IWp7fc"",""'LC-2 BOM'!C2:AF1000""),AB$1,FALSE)"),"Hydraulics Schematic 1069 RevF")</f>
        <v>Hydraulics Schematic 1069 RevF</v>
      </c>
    </row>
    <row r="521" spans="1:53" ht="12.75">
      <c r="A521" s="201" t="e">
        <f>CONCATENATE(VLOOKUP(E521,Systems,2,FALSE),"-",VLOOKUP(F521,Subsystems,2,FALSE),"-",VLOOKUP(G521,Components,2,FALSE),"-",VLOOKUP(R521,Metrics,2,FALSE),"-",B521)</f>
        <v>#N/A</v>
      </c>
      <c r="B521" s="99">
        <v>716</v>
      </c>
      <c r="C521" s="201" t="s">
        <v>1197</v>
      </c>
      <c r="D521" s="119" t="s">
        <v>1198</v>
      </c>
      <c r="E521" s="99" t="s">
        <v>1199</v>
      </c>
      <c r="F521" s="110"/>
      <c r="G521" s="201" t="s">
        <v>452</v>
      </c>
      <c r="H521" s="308" t="s">
        <v>89</v>
      </c>
      <c r="I521" s="308" t="e">
        <f>VLOOKUP(L521,InterfaceCards,2,FALSE)</f>
        <v>#N/A</v>
      </c>
      <c r="J521" s="201" t="s">
        <v>492</v>
      </c>
      <c r="K521" s="267" t="e">
        <f>VLOOKUP(L521,InterfaceCards,3,FALSE)</f>
        <v>#N/A</v>
      </c>
      <c r="L521" s="99" t="s">
        <v>1042</v>
      </c>
      <c r="M521" s="99" t="s">
        <v>1042</v>
      </c>
      <c r="N521" s="96" t="s">
        <v>1042</v>
      </c>
      <c r="O521" s="99" t="s">
        <v>1042</v>
      </c>
      <c r="P521" s="99" t="s">
        <v>1042</v>
      </c>
      <c r="Q521" s="110" t="s">
        <v>801</v>
      </c>
      <c r="R521" s="264" t="s">
        <v>105</v>
      </c>
      <c r="S521" s="264" t="s">
        <v>96</v>
      </c>
      <c r="T521" s="99"/>
      <c r="U521" s="99"/>
      <c r="V521" s="99" t="b">
        <v>0</v>
      </c>
      <c r="W521" s="115" t="str">
        <f>CONCATENATE(L521,":",N521)</f>
        <v>N/A:N/A</v>
      </c>
      <c r="X521" s="40" t="str">
        <f ca="1">IFERROR(__xludf.DUMMYFUNCTION("VLOOKUP($D475,IMPORTRANGE(""1F5N2lheBqU_ssv2fEg7XSiyl0_Jtf24RQubw3IWp7fc"",""'LC-2 BOM'!C2:AF1000""),X$1,FALSE)"),"04C706")</f>
        <v>04C706</v>
      </c>
      <c r="Y521" s="183" t="str">
        <f ca="1">IFERROR(__xludf.DUMMYFUNCTION("VLOOKUP($D705,IMPORTRANGE(""1zGeY54V42y3h6ga3LEauokEcjIAfHuNXKCYKLfLWtMI"",""'LC-2 BOM'!C2:AF900""),Y$1,FALSE)"),"#N/A")</f>
        <v>#N/A</v>
      </c>
      <c r="Z521" s="183" t="str">
        <f ca="1">IFERROR(__xludf.DUMMYFUNCTION("VLOOKUP($D705,IMPORTRANGE(""1zGeY54V42y3h6ga3LEauokEcjIAfHuNXKCYKLfLWtMI"",""'LC-2 BOM'!C2:AF900""),Y$1,FALSE)"),"#N/A")</f>
        <v>#N/A</v>
      </c>
      <c r="AA521" s="183" t="str">
        <f ca="1">IFERROR(__xludf.DUMMYFUNCTION("VLOOKUP($D705,IMPORTRANGE(""1zGeY54V42y3h6ga3LEauokEcjIAfHuNXKCYKLfLWtMI"",""'LC-2 BOM'!C2:AF900""),Y$1,FALSE)"),"#N/A")</f>
        <v>#N/A</v>
      </c>
      <c r="AB521" s="40" t="str">
        <f ca="1">IFERROR(__xludf.DUMMYFUNCTION("VLOOKUP($D705,IMPORTRANGE(""1F5N2lheBqU_ssv2fEg7XSiyl0_Jtf24RQubw3IWp7fc"",""'LC-2 BOM'!C2:AF1000""),AB$1,FALSE)"),"#N/A")</f>
        <v>#N/A</v>
      </c>
      <c r="AC521" s="40" t="str">
        <f ca="1">IFERROR(__xludf.DUMMYFUNCTION("VLOOKUP($D705,IMPORTRANGE(""1F5N2lheBqU_ssv2fEg7XSiyl0_Jtf24RQubw3IWp7fc"",""'LC-2 BOM'!C2:AF1000""),AB$1,FALSE)"),"#N/A")</f>
        <v>#N/A</v>
      </c>
      <c r="AD521" s="40" t="str">
        <f ca="1">IFERROR(__xludf.DUMMYFUNCTION("VLOOKUP($D705,IMPORTRANGE(""1F5N2lheBqU_ssv2fEg7XSiyl0_Jtf24RQubw3IWp7fc"",""'LC-2 BOM'!C2:AF1000""),AB$1,FALSE)"),"#N/A")</f>
        <v>#N/A</v>
      </c>
      <c r="AE521" s="40" t="str">
        <f ca="1">IFERROR(__xludf.DUMMYFUNCTION("VLOOKUP($D705,IMPORTRANGE(""1F5N2lheBqU_ssv2fEg7XSiyl0_Jtf24RQubw3IWp7fc"",""'LC-2 BOM'!C2:AF1000""),AB$1,FALSE)"),"#N/A")</f>
        <v>#N/A</v>
      </c>
      <c r="AF521" s="40" t="str">
        <f ca="1">IFERROR(__xludf.DUMMYFUNCTION("VLOOKUP($D705,IMPORTRANGE(""1F5N2lheBqU_ssv2fEg7XSiyl0_Jtf24RQubw3IWp7fc"",""'LC-2 BOM'!C2:AF1000""),AB$1,FALSE)"),"#N/A")</f>
        <v>#N/A</v>
      </c>
      <c r="AG521" s="40" t="str">
        <f ca="1">IFERROR(__xludf.DUMMYFUNCTION("VLOOKUP($D705,IMPORTRANGE(""1F5N2lheBqU_ssv2fEg7XSiyl0_Jtf24RQubw3IWp7fc"",""'LC-2 BOM'!C2:AF1000""),AB$1,FALSE)"),"#N/A")</f>
        <v>#N/A</v>
      </c>
      <c r="AH521" s="40" t="str">
        <f ca="1">IFERROR(__xludf.DUMMYFUNCTION("VLOOKUP($D705,IMPORTRANGE(""1F5N2lheBqU_ssv2fEg7XSiyl0_Jtf24RQubw3IWp7fc"",""'LC-2 BOM'!C2:AF1000""),AB$1,FALSE)"),"#N/A")</f>
        <v>#N/A</v>
      </c>
      <c r="AI521" s="40" t="str">
        <f ca="1">IFERROR(__xludf.DUMMYFUNCTION("VLOOKUP($D705,IMPORTRANGE(""1F5N2lheBqU_ssv2fEg7XSiyl0_Jtf24RQubw3IWp7fc"",""'LC-2 BOM'!C2:AF1000""),AB$1,FALSE)"),"#N/A")</f>
        <v>#N/A</v>
      </c>
      <c r="AJ521" s="40" t="str">
        <f ca="1">IFERROR(__xludf.DUMMYFUNCTION("VLOOKUP($D705,IMPORTRANGE(""1F5N2lheBqU_ssv2fEg7XSiyl0_Jtf24RQubw3IWp7fc"",""'LC-2 BOM'!C2:AF1000""),AB$1,FALSE)"),"#N/A")</f>
        <v>#N/A</v>
      </c>
      <c r="AK521" s="40" t="str">
        <f ca="1">IFERROR(__xludf.DUMMYFUNCTION("VLOOKUP($D705,IMPORTRANGE(""1F5N2lheBqU_ssv2fEg7XSiyl0_Jtf24RQubw3IWp7fc"",""'LC-2 BOM'!C2:AF1000""),AB$1,FALSE)"),"#N/A")</f>
        <v>#N/A</v>
      </c>
      <c r="AL521" s="40" t="str">
        <f ca="1">IFERROR(__xludf.DUMMYFUNCTION("VLOOKUP($D705,IMPORTRANGE(""1F5N2lheBqU_ssv2fEg7XSiyl0_Jtf24RQubw3IWp7fc"",""'LC-2 BOM'!C2:AF1000""),AB$1,FALSE)"),"#N/A")</f>
        <v>#N/A</v>
      </c>
      <c r="AM521" s="40" t="str">
        <f ca="1">IFERROR(__xludf.DUMMYFUNCTION("VLOOKUP($D705,IMPORTRANGE(""1F5N2lheBqU_ssv2fEg7XSiyl0_Jtf24RQubw3IWp7fc"",""'LC-2 BOM'!C2:AF1000""),AB$1,FALSE)"),"#N/A")</f>
        <v>#N/A</v>
      </c>
      <c r="AN521" s="40" t="str">
        <f ca="1">IFERROR(__xludf.DUMMYFUNCTION("VLOOKUP($D705,IMPORTRANGE(""1F5N2lheBqU_ssv2fEg7XSiyl0_Jtf24RQubw3IWp7fc"",""'LC-2 BOM'!C2:AF1000""),AB$1,FALSE)"),"#N/A")</f>
        <v>#N/A</v>
      </c>
      <c r="AO521" s="40" t="str">
        <f ca="1">IFERROR(__xludf.DUMMYFUNCTION("VLOOKUP($D705,IMPORTRANGE(""1F5N2lheBqU_ssv2fEg7XSiyl0_Jtf24RQubw3IWp7fc"",""'LC-2 BOM'!C2:AF1000""),AB$1,FALSE)"),"#N/A")</f>
        <v>#N/A</v>
      </c>
      <c r="AP521" s="40" t="str">
        <f ca="1">IFERROR(__xludf.DUMMYFUNCTION("VLOOKUP($D705,IMPORTRANGE(""1F5N2lheBqU_ssv2fEg7XSiyl0_Jtf24RQubw3IWp7fc"",""'LC-2 BOM'!C2:AF1000""),AB$1,FALSE)"),"#N/A")</f>
        <v>#N/A</v>
      </c>
      <c r="AQ521" s="40" t="str">
        <f ca="1">IFERROR(__xludf.DUMMYFUNCTION("VLOOKUP($D705,IMPORTRANGE(""1F5N2lheBqU_ssv2fEg7XSiyl0_Jtf24RQubw3IWp7fc"",""'LC-2 BOM'!C2:AF1000""),AB$1,FALSE)"),"#N/A")</f>
        <v>#N/A</v>
      </c>
      <c r="AR521" s="40" t="str">
        <f ca="1">IFERROR(__xludf.DUMMYFUNCTION("VLOOKUP($D705,IMPORTRANGE(""1F5N2lheBqU_ssv2fEg7XSiyl0_Jtf24RQubw3IWp7fc"",""'LC-2 BOM'!C2:AF1000""),AB$1,FALSE)"),"#N/A")</f>
        <v>#N/A</v>
      </c>
      <c r="AS521" s="40" t="str">
        <f ca="1">IFERROR(__xludf.DUMMYFUNCTION("VLOOKUP($D705,IMPORTRANGE(""1F5N2lheBqU_ssv2fEg7XSiyl0_Jtf24RQubw3IWp7fc"",""'LC-2 BOM'!C2:AF1000""),AB$1,FALSE)"),"#N/A")</f>
        <v>#N/A</v>
      </c>
      <c r="AT521" s="40" t="str">
        <f ca="1">IFERROR(__xludf.DUMMYFUNCTION("VLOOKUP($D705,IMPORTRANGE(""1F5N2lheBqU_ssv2fEg7XSiyl0_Jtf24RQubw3IWp7fc"",""'LC-2 BOM'!C2:AF1000""),AB$1,FALSE)"),"#N/A")</f>
        <v>#N/A</v>
      </c>
      <c r="AU521" s="40" t="str">
        <f ca="1">IFERROR(__xludf.DUMMYFUNCTION("VLOOKUP($D705,IMPORTRANGE(""1F5N2lheBqU_ssv2fEg7XSiyl0_Jtf24RQubw3IWp7fc"",""'LC-2 BOM'!C2:AF1000""),AB$1,FALSE)"),"#N/A")</f>
        <v>#N/A</v>
      </c>
      <c r="AV521" s="40" t="str">
        <f ca="1">IFERROR(__xludf.DUMMYFUNCTION("VLOOKUP($D705,IMPORTRANGE(""1F5N2lheBqU_ssv2fEg7XSiyl0_Jtf24RQubw3IWp7fc"",""'LC-2 BOM'!C2:AF1000""),AB$1,FALSE)"),"#N/A")</f>
        <v>#N/A</v>
      </c>
      <c r="AW521" s="40" t="str">
        <f ca="1">IFERROR(__xludf.DUMMYFUNCTION("VLOOKUP($D705,IMPORTRANGE(""1F5N2lheBqU_ssv2fEg7XSiyl0_Jtf24RQubw3IWp7fc"",""'LC-2 BOM'!C2:AF1000""),AB$1,FALSE)"),"#N/A")</f>
        <v>#N/A</v>
      </c>
      <c r="AX521" s="40" t="str">
        <f ca="1">IFERROR(__xludf.DUMMYFUNCTION("VLOOKUP($D705,IMPORTRANGE(""1F5N2lheBqU_ssv2fEg7XSiyl0_Jtf24RQubw3IWp7fc"",""'LC-2 BOM'!C2:AF1000""),AB$1,FALSE)"),"#N/A")</f>
        <v>#N/A</v>
      </c>
      <c r="AY521" s="40" t="str">
        <f ca="1">IFERROR(__xludf.DUMMYFUNCTION("VLOOKUP($D705,IMPORTRANGE(""1F5N2lheBqU_ssv2fEg7XSiyl0_Jtf24RQubw3IWp7fc"",""'LC-2 BOM'!C2:AF1000""),AB$1,FALSE)"),"#N/A")</f>
        <v>#N/A</v>
      </c>
      <c r="AZ521" s="40" t="str">
        <f ca="1">IFERROR(__xludf.DUMMYFUNCTION("VLOOKUP($D705,IMPORTRANGE(""1F5N2lheBqU_ssv2fEg7XSiyl0_Jtf24RQubw3IWp7fc"",""'LC-2 BOM'!C2:AF1000""),AB$1,FALSE)"),"#N/A")</f>
        <v>#N/A</v>
      </c>
      <c r="BA521" s="40" t="str">
        <f ca="1">IFERROR(__xludf.DUMMYFUNCTION("VLOOKUP($D705,IMPORTRANGE(""1F5N2lheBqU_ssv2fEg7XSiyl0_Jtf24RQubw3IWp7fc"",""'LC-2 BOM'!C2:AF1000""),AB$1,FALSE)"),"#N/A")</f>
        <v>#N/A</v>
      </c>
    </row>
    <row r="522" spans="1:53" ht="12.75">
      <c r="A522" s="201" t="e">
        <f>CONCATENATE(VLOOKUP(E522,Systems,2,FALSE),"-",VLOOKUP(F522,Subsystems,2,FALSE),"-",VLOOKUP(G522,Components,2,FALSE),"-",VLOOKUP(R522,Metrics,2,FALSE),"-",B522)</f>
        <v>#N/A</v>
      </c>
      <c r="B522" s="99">
        <v>717</v>
      </c>
      <c r="C522" s="201" t="s">
        <v>1200</v>
      </c>
      <c r="D522" s="119" t="s">
        <v>1201</v>
      </c>
      <c r="E522" s="99" t="s">
        <v>1199</v>
      </c>
      <c r="F522" s="110"/>
      <c r="G522" s="201" t="s">
        <v>452</v>
      </c>
      <c r="H522" s="308" t="s">
        <v>89</v>
      </c>
      <c r="I522" s="308" t="e">
        <f>VLOOKUP(L522,InterfaceCards,2,FALSE)</f>
        <v>#N/A</v>
      </c>
      <c r="J522" s="201" t="s">
        <v>492</v>
      </c>
      <c r="K522" s="267" t="e">
        <f>VLOOKUP(L522,InterfaceCards,3,FALSE)</f>
        <v>#N/A</v>
      </c>
      <c r="L522" s="99" t="s">
        <v>1042</v>
      </c>
      <c r="M522" s="99" t="s">
        <v>1042</v>
      </c>
      <c r="N522" s="96" t="s">
        <v>1042</v>
      </c>
      <c r="O522" s="99" t="s">
        <v>1042</v>
      </c>
      <c r="P522" s="99" t="s">
        <v>1042</v>
      </c>
      <c r="Q522" s="110" t="s">
        <v>801</v>
      </c>
      <c r="R522" s="264" t="s">
        <v>105</v>
      </c>
      <c r="S522" s="264" t="s">
        <v>96</v>
      </c>
      <c r="T522" s="99"/>
      <c r="U522" s="99"/>
      <c r="V522" s="99" t="b">
        <v>0</v>
      </c>
      <c r="W522" s="115" t="str">
        <f>CONCATENATE(L522,":",N522)</f>
        <v>N/A:N/A</v>
      </c>
      <c r="X522" s="40" t="str">
        <f ca="1">IFERROR(__xludf.DUMMYFUNCTION("VLOOKUP($D475,IMPORTRANGE(""1F5N2lheBqU_ssv2fEg7XSiyl0_Jtf24RQubw3IWp7fc"",""'LC-2 BOM'!C2:AF1000""),X$1,FALSE)"),"04C706")</f>
        <v>04C706</v>
      </c>
      <c r="Y522" s="183" t="str">
        <f ca="1">IFERROR(__xludf.DUMMYFUNCTION("VLOOKUP($D706,IMPORTRANGE(""1zGeY54V42y3h6ga3LEauokEcjIAfHuNXKCYKLfLWtMI"",""'LC-2 BOM'!C2:AF900""),Y$1,FALSE)"),"#N/A")</f>
        <v>#N/A</v>
      </c>
      <c r="Z522" s="183" t="str">
        <f ca="1">IFERROR(__xludf.DUMMYFUNCTION("VLOOKUP($D706,IMPORTRANGE(""1zGeY54V42y3h6ga3LEauokEcjIAfHuNXKCYKLfLWtMI"",""'LC-2 BOM'!C2:AF900""),Y$1,FALSE)"),"#N/A")</f>
        <v>#N/A</v>
      </c>
      <c r="AA522" s="183" t="str">
        <f ca="1">IFERROR(__xludf.DUMMYFUNCTION("VLOOKUP($D706,IMPORTRANGE(""1zGeY54V42y3h6ga3LEauokEcjIAfHuNXKCYKLfLWtMI"",""'LC-2 BOM'!C2:AF900""),Y$1,FALSE)"),"#N/A")</f>
        <v>#N/A</v>
      </c>
      <c r="AB522" s="40" t="str">
        <f ca="1">IFERROR(__xludf.DUMMYFUNCTION("VLOOKUP($D706,IMPORTRANGE(""1F5N2lheBqU_ssv2fEg7XSiyl0_Jtf24RQubw3IWp7fc"",""'LC-2 BOM'!C2:AF1000""),AB$1,FALSE)"),"#N/A")</f>
        <v>#N/A</v>
      </c>
      <c r="AC522" s="40" t="str">
        <f ca="1">IFERROR(__xludf.DUMMYFUNCTION("VLOOKUP($D706,IMPORTRANGE(""1F5N2lheBqU_ssv2fEg7XSiyl0_Jtf24RQubw3IWp7fc"",""'LC-2 BOM'!C2:AF1000""),AB$1,FALSE)"),"#N/A")</f>
        <v>#N/A</v>
      </c>
      <c r="AD522" s="40" t="str">
        <f ca="1">IFERROR(__xludf.DUMMYFUNCTION("VLOOKUP($D706,IMPORTRANGE(""1F5N2lheBqU_ssv2fEg7XSiyl0_Jtf24RQubw3IWp7fc"",""'LC-2 BOM'!C2:AF1000""),AB$1,FALSE)"),"#N/A")</f>
        <v>#N/A</v>
      </c>
      <c r="AE522" s="40" t="str">
        <f ca="1">IFERROR(__xludf.DUMMYFUNCTION("VLOOKUP($D706,IMPORTRANGE(""1F5N2lheBqU_ssv2fEg7XSiyl0_Jtf24RQubw3IWp7fc"",""'LC-2 BOM'!C2:AF1000""),AB$1,FALSE)"),"#N/A")</f>
        <v>#N/A</v>
      </c>
      <c r="AF522" s="40" t="str">
        <f ca="1">IFERROR(__xludf.DUMMYFUNCTION("VLOOKUP($D706,IMPORTRANGE(""1F5N2lheBqU_ssv2fEg7XSiyl0_Jtf24RQubw3IWp7fc"",""'LC-2 BOM'!C2:AF1000""),AB$1,FALSE)"),"#N/A")</f>
        <v>#N/A</v>
      </c>
      <c r="AG522" s="40" t="str">
        <f ca="1">IFERROR(__xludf.DUMMYFUNCTION("VLOOKUP($D706,IMPORTRANGE(""1F5N2lheBqU_ssv2fEg7XSiyl0_Jtf24RQubw3IWp7fc"",""'LC-2 BOM'!C2:AF1000""),AB$1,FALSE)"),"#N/A")</f>
        <v>#N/A</v>
      </c>
      <c r="AH522" s="40" t="str">
        <f ca="1">IFERROR(__xludf.DUMMYFUNCTION("VLOOKUP($D706,IMPORTRANGE(""1F5N2lheBqU_ssv2fEg7XSiyl0_Jtf24RQubw3IWp7fc"",""'LC-2 BOM'!C2:AF1000""),AB$1,FALSE)"),"#N/A")</f>
        <v>#N/A</v>
      </c>
      <c r="AI522" s="40" t="str">
        <f ca="1">IFERROR(__xludf.DUMMYFUNCTION("VLOOKUP($D706,IMPORTRANGE(""1F5N2lheBqU_ssv2fEg7XSiyl0_Jtf24RQubw3IWp7fc"",""'LC-2 BOM'!C2:AF1000""),AB$1,FALSE)"),"#N/A")</f>
        <v>#N/A</v>
      </c>
      <c r="AJ522" s="40" t="str">
        <f ca="1">IFERROR(__xludf.DUMMYFUNCTION("VLOOKUP($D706,IMPORTRANGE(""1F5N2lheBqU_ssv2fEg7XSiyl0_Jtf24RQubw3IWp7fc"",""'LC-2 BOM'!C2:AF1000""),AB$1,FALSE)"),"#N/A")</f>
        <v>#N/A</v>
      </c>
      <c r="AK522" s="40" t="str">
        <f ca="1">IFERROR(__xludf.DUMMYFUNCTION("VLOOKUP($D706,IMPORTRANGE(""1F5N2lheBqU_ssv2fEg7XSiyl0_Jtf24RQubw3IWp7fc"",""'LC-2 BOM'!C2:AF1000""),AB$1,FALSE)"),"#N/A")</f>
        <v>#N/A</v>
      </c>
      <c r="AL522" s="40" t="str">
        <f ca="1">IFERROR(__xludf.DUMMYFUNCTION("VLOOKUP($D706,IMPORTRANGE(""1F5N2lheBqU_ssv2fEg7XSiyl0_Jtf24RQubw3IWp7fc"",""'LC-2 BOM'!C2:AF1000""),AB$1,FALSE)"),"#N/A")</f>
        <v>#N/A</v>
      </c>
      <c r="AM522" s="40" t="str">
        <f ca="1">IFERROR(__xludf.DUMMYFUNCTION("VLOOKUP($D706,IMPORTRANGE(""1F5N2lheBqU_ssv2fEg7XSiyl0_Jtf24RQubw3IWp7fc"",""'LC-2 BOM'!C2:AF1000""),AB$1,FALSE)"),"#N/A")</f>
        <v>#N/A</v>
      </c>
      <c r="AN522" s="40" t="str">
        <f ca="1">IFERROR(__xludf.DUMMYFUNCTION("VLOOKUP($D706,IMPORTRANGE(""1F5N2lheBqU_ssv2fEg7XSiyl0_Jtf24RQubw3IWp7fc"",""'LC-2 BOM'!C2:AF1000""),AB$1,FALSE)"),"#N/A")</f>
        <v>#N/A</v>
      </c>
      <c r="AO522" s="40" t="str">
        <f ca="1">IFERROR(__xludf.DUMMYFUNCTION("VLOOKUP($D706,IMPORTRANGE(""1F5N2lheBqU_ssv2fEg7XSiyl0_Jtf24RQubw3IWp7fc"",""'LC-2 BOM'!C2:AF1000""),AB$1,FALSE)"),"#N/A")</f>
        <v>#N/A</v>
      </c>
      <c r="AP522" s="40" t="str">
        <f ca="1">IFERROR(__xludf.DUMMYFUNCTION("VLOOKUP($D706,IMPORTRANGE(""1F5N2lheBqU_ssv2fEg7XSiyl0_Jtf24RQubw3IWp7fc"",""'LC-2 BOM'!C2:AF1000""),AB$1,FALSE)"),"#N/A")</f>
        <v>#N/A</v>
      </c>
      <c r="AQ522" s="40" t="str">
        <f ca="1">IFERROR(__xludf.DUMMYFUNCTION("VLOOKUP($D706,IMPORTRANGE(""1F5N2lheBqU_ssv2fEg7XSiyl0_Jtf24RQubw3IWp7fc"",""'LC-2 BOM'!C2:AF1000""),AB$1,FALSE)"),"#N/A")</f>
        <v>#N/A</v>
      </c>
      <c r="AR522" s="40" t="str">
        <f ca="1">IFERROR(__xludf.DUMMYFUNCTION("VLOOKUP($D706,IMPORTRANGE(""1F5N2lheBqU_ssv2fEg7XSiyl0_Jtf24RQubw3IWp7fc"",""'LC-2 BOM'!C2:AF1000""),AB$1,FALSE)"),"#N/A")</f>
        <v>#N/A</v>
      </c>
      <c r="AS522" s="40" t="str">
        <f ca="1">IFERROR(__xludf.DUMMYFUNCTION("VLOOKUP($D706,IMPORTRANGE(""1F5N2lheBqU_ssv2fEg7XSiyl0_Jtf24RQubw3IWp7fc"",""'LC-2 BOM'!C2:AF1000""),AB$1,FALSE)"),"#N/A")</f>
        <v>#N/A</v>
      </c>
      <c r="AT522" s="40" t="str">
        <f ca="1">IFERROR(__xludf.DUMMYFUNCTION("VLOOKUP($D706,IMPORTRANGE(""1F5N2lheBqU_ssv2fEg7XSiyl0_Jtf24RQubw3IWp7fc"",""'LC-2 BOM'!C2:AF1000""),AB$1,FALSE)"),"#N/A")</f>
        <v>#N/A</v>
      </c>
      <c r="AU522" s="40" t="str">
        <f ca="1">IFERROR(__xludf.DUMMYFUNCTION("VLOOKUP($D706,IMPORTRANGE(""1F5N2lheBqU_ssv2fEg7XSiyl0_Jtf24RQubw3IWp7fc"",""'LC-2 BOM'!C2:AF1000""),AB$1,FALSE)"),"#N/A")</f>
        <v>#N/A</v>
      </c>
      <c r="AV522" s="40" t="str">
        <f ca="1">IFERROR(__xludf.DUMMYFUNCTION("VLOOKUP($D706,IMPORTRANGE(""1F5N2lheBqU_ssv2fEg7XSiyl0_Jtf24RQubw3IWp7fc"",""'LC-2 BOM'!C2:AF1000""),AB$1,FALSE)"),"#N/A")</f>
        <v>#N/A</v>
      </c>
      <c r="AW522" s="40" t="str">
        <f ca="1">IFERROR(__xludf.DUMMYFUNCTION("VLOOKUP($D706,IMPORTRANGE(""1F5N2lheBqU_ssv2fEg7XSiyl0_Jtf24RQubw3IWp7fc"",""'LC-2 BOM'!C2:AF1000""),AB$1,FALSE)"),"#N/A")</f>
        <v>#N/A</v>
      </c>
      <c r="AX522" s="40" t="str">
        <f ca="1">IFERROR(__xludf.DUMMYFUNCTION("VLOOKUP($D706,IMPORTRANGE(""1F5N2lheBqU_ssv2fEg7XSiyl0_Jtf24RQubw3IWp7fc"",""'LC-2 BOM'!C2:AF1000""),AB$1,FALSE)"),"#N/A")</f>
        <v>#N/A</v>
      </c>
      <c r="AY522" s="40" t="str">
        <f ca="1">IFERROR(__xludf.DUMMYFUNCTION("VLOOKUP($D706,IMPORTRANGE(""1F5N2lheBqU_ssv2fEg7XSiyl0_Jtf24RQubw3IWp7fc"",""'LC-2 BOM'!C2:AF1000""),AB$1,FALSE)"),"#N/A")</f>
        <v>#N/A</v>
      </c>
      <c r="AZ522" s="40" t="str">
        <f ca="1">IFERROR(__xludf.DUMMYFUNCTION("VLOOKUP($D706,IMPORTRANGE(""1F5N2lheBqU_ssv2fEg7XSiyl0_Jtf24RQubw3IWp7fc"",""'LC-2 BOM'!C2:AF1000""),AB$1,FALSE)"),"#N/A")</f>
        <v>#N/A</v>
      </c>
      <c r="BA522" s="40" t="str">
        <f ca="1">IFERROR(__xludf.DUMMYFUNCTION("VLOOKUP($D706,IMPORTRANGE(""1F5N2lheBqU_ssv2fEg7XSiyl0_Jtf24RQubw3IWp7fc"",""'LC-2 BOM'!C2:AF1000""),AB$1,FALSE)"),"#N/A")</f>
        <v>#N/A</v>
      </c>
    </row>
    <row r="523" spans="1:53" ht="14.25">
      <c r="A523" s="119" t="str">
        <f>CONCATENATE(VLOOKUP(E523,Systems,2,FALSE),"-",VLOOKUP(F523,Subsystems,2,FALSE),"-",VLOOKUP(G523,Components,2,FALSE),"-",VLOOKUP(R523,Metrics,2,FALSE),"-",B523)</f>
        <v>HYD-HPU-CT-B-136</v>
      </c>
      <c r="B523" s="100">
        <v>136</v>
      </c>
      <c r="C523" s="99" t="s">
        <v>1202</v>
      </c>
      <c r="D523" s="99" t="s">
        <v>1203</v>
      </c>
      <c r="E523" s="99" t="s">
        <v>715</v>
      </c>
      <c r="F523" s="99" t="s">
        <v>890</v>
      </c>
      <c r="G523" s="99" t="s">
        <v>162</v>
      </c>
      <c r="H523" s="100" t="s">
        <v>102</v>
      </c>
      <c r="I523" s="100" t="str">
        <f>VLOOKUP(L523,InterfaceCards,2,FALSE)</f>
        <v>N5</v>
      </c>
      <c r="J523" s="39" t="str">
        <f>VLOOKUP(I523,'REF - Interface Cards'!$F$2:$G$11,2,FALSE)</f>
        <v>CB6</v>
      </c>
      <c r="K523" s="100">
        <f>VLOOKUP(L523,InterfaceCards,3,FALSE)</f>
        <v>1</v>
      </c>
      <c r="L523" s="99" t="s">
        <v>568</v>
      </c>
      <c r="M523" s="272">
        <v>1</v>
      </c>
      <c r="N523" s="96" t="s">
        <v>91</v>
      </c>
      <c r="O523" s="100" t="s">
        <v>334</v>
      </c>
      <c r="P523" s="100" t="s">
        <v>334</v>
      </c>
      <c r="Q523" s="100" t="s">
        <v>707</v>
      </c>
      <c r="R523" s="268" t="s">
        <v>105</v>
      </c>
      <c r="S523" s="119" t="s">
        <v>96</v>
      </c>
      <c r="T523" s="264"/>
      <c r="U523" s="115"/>
      <c r="V523" s="115" t="b">
        <v>0</v>
      </c>
      <c r="W523" s="115" t="str">
        <f>CONCATENATE(L523,":",N523)</f>
        <v>DO5:00</v>
      </c>
      <c r="X523" s="40" t="str">
        <f ca="1">IFERROR(__xludf.DUMMYFUNCTION("VLOOKUP($D475,IMPORTRANGE(""1F5N2lheBqU_ssv2fEg7XSiyl0_Jtf24RQubw3IWp7fc"",""'LC-2 BOM'!C2:AF1000""),X$1,FALSE)"),"04C706")</f>
        <v>04C706</v>
      </c>
      <c r="Y523" s="40" t="str">
        <f ca="1">IFERROR(__xludf.DUMMYFUNCTION("VLOOKUP($D609,IMPORTRANGE(""1F5N2lheBqU_ssv2fEg7XSiyl0_Jtf24RQubw3IWp7fc"",""'LC-2 BOM'!C2:AF900""),Y$1,FALSE)"),"Motor")</f>
        <v>Motor</v>
      </c>
      <c r="Z523" s="40" t="str">
        <f ca="1">IFERROR(__xludf.DUMMYFUNCTION("VLOOKUP($D609,IMPORTRANGE(""1F5N2lheBqU_ssv2fEg7XSiyl0_Jtf24RQubw3IWp7fc"",""'LC-2 BOM'!C2:AF900""),Y$1,FALSE)"),"Motor")</f>
        <v>Motor</v>
      </c>
      <c r="AA523" s="40" t="str">
        <f ca="1">IFERROR(__xludf.DUMMYFUNCTION("VLOOKUP($D609,IMPORTRANGE(""1F5N2lheBqU_ssv2fEg7XSiyl0_Jtf24RQubw3IWp7fc"",""'LC-2 BOM'!C2:AF900""),Y$1,FALSE)"),"Motor")</f>
        <v>Motor</v>
      </c>
      <c r="AB523" s="40" t="str">
        <f ca="1">IFERROR(__xludf.DUMMYFUNCTION("VLOOKUP($D609,IMPORTRANGE(""1F5N2lheBqU_ssv2fEg7XSiyl0_Jtf24RQubw3IWp7fc"",""'LC-2 BOM'!C2:AF1000""),AB$1,FALSE)"),"Hydraulics Schematic 1069 RevF")</f>
        <v>Hydraulics Schematic 1069 RevF</v>
      </c>
      <c r="AC523" s="40" t="str">
        <f ca="1">IFERROR(__xludf.DUMMYFUNCTION("VLOOKUP($D609,IMPORTRANGE(""1F5N2lheBqU_ssv2fEg7XSiyl0_Jtf24RQubw3IWp7fc"",""'LC-2 BOM'!C2:AF1000""),AB$1,FALSE)"),"Hydraulics Schematic 1069 RevF")</f>
        <v>Hydraulics Schematic 1069 RevF</v>
      </c>
      <c r="AD523" s="40" t="str">
        <f ca="1">IFERROR(__xludf.DUMMYFUNCTION("VLOOKUP($D609,IMPORTRANGE(""1F5N2lheBqU_ssv2fEg7XSiyl0_Jtf24RQubw3IWp7fc"",""'LC-2 BOM'!C2:AF1000""),AB$1,FALSE)"),"Hydraulics Schematic 1069 RevF")</f>
        <v>Hydraulics Schematic 1069 RevF</v>
      </c>
      <c r="AE523" s="40" t="str">
        <f ca="1">IFERROR(__xludf.DUMMYFUNCTION("VLOOKUP($D609,IMPORTRANGE(""1F5N2lheBqU_ssv2fEg7XSiyl0_Jtf24RQubw3IWp7fc"",""'LC-2 BOM'!C2:AF1000""),AB$1,FALSE)"),"Hydraulics Schematic 1069 RevF")</f>
        <v>Hydraulics Schematic 1069 RevF</v>
      </c>
      <c r="AF523" s="40" t="str">
        <f ca="1">IFERROR(__xludf.DUMMYFUNCTION("VLOOKUP($D609,IMPORTRANGE(""1F5N2lheBqU_ssv2fEg7XSiyl0_Jtf24RQubw3IWp7fc"",""'LC-2 BOM'!C2:AF1000""),AB$1,FALSE)"),"Hydraulics Schematic 1069 RevF")</f>
        <v>Hydraulics Schematic 1069 RevF</v>
      </c>
      <c r="AG523" s="40" t="str">
        <f ca="1">IFERROR(__xludf.DUMMYFUNCTION("VLOOKUP($D609,IMPORTRANGE(""1F5N2lheBqU_ssv2fEg7XSiyl0_Jtf24RQubw3IWp7fc"",""'LC-2 BOM'!C2:AF1000""),AB$1,FALSE)"),"Hydraulics Schematic 1069 RevF")</f>
        <v>Hydraulics Schematic 1069 RevF</v>
      </c>
      <c r="AH523" s="40" t="str">
        <f ca="1">IFERROR(__xludf.DUMMYFUNCTION("VLOOKUP($D609,IMPORTRANGE(""1F5N2lheBqU_ssv2fEg7XSiyl0_Jtf24RQubw3IWp7fc"",""'LC-2 BOM'!C2:AF1000""),AB$1,FALSE)"),"Hydraulics Schematic 1069 RevF")</f>
        <v>Hydraulics Schematic 1069 RevF</v>
      </c>
      <c r="AI523" s="40" t="str">
        <f ca="1">IFERROR(__xludf.DUMMYFUNCTION("VLOOKUP($D609,IMPORTRANGE(""1F5N2lheBqU_ssv2fEg7XSiyl0_Jtf24RQubw3IWp7fc"",""'LC-2 BOM'!C2:AF1000""),AB$1,FALSE)"),"Hydraulics Schematic 1069 RevF")</f>
        <v>Hydraulics Schematic 1069 RevF</v>
      </c>
      <c r="AJ523" s="40" t="str">
        <f ca="1">IFERROR(__xludf.DUMMYFUNCTION("VLOOKUP($D609,IMPORTRANGE(""1F5N2lheBqU_ssv2fEg7XSiyl0_Jtf24RQubw3IWp7fc"",""'LC-2 BOM'!C2:AF1000""),AB$1,FALSE)"),"Hydraulics Schematic 1069 RevF")</f>
        <v>Hydraulics Schematic 1069 RevF</v>
      </c>
      <c r="AK523" s="40" t="str">
        <f ca="1">IFERROR(__xludf.DUMMYFUNCTION("VLOOKUP($D609,IMPORTRANGE(""1F5N2lheBqU_ssv2fEg7XSiyl0_Jtf24RQubw3IWp7fc"",""'LC-2 BOM'!C2:AF1000""),AB$1,FALSE)"),"Hydraulics Schematic 1069 RevF")</f>
        <v>Hydraulics Schematic 1069 RevF</v>
      </c>
      <c r="AL523" s="40" t="str">
        <f ca="1">IFERROR(__xludf.DUMMYFUNCTION("VLOOKUP($D609,IMPORTRANGE(""1F5N2lheBqU_ssv2fEg7XSiyl0_Jtf24RQubw3IWp7fc"",""'LC-2 BOM'!C2:AF1000""),AB$1,FALSE)"),"Hydraulics Schematic 1069 RevF")</f>
        <v>Hydraulics Schematic 1069 RevF</v>
      </c>
      <c r="AM523" s="40" t="str">
        <f ca="1">IFERROR(__xludf.DUMMYFUNCTION("VLOOKUP($D609,IMPORTRANGE(""1F5N2lheBqU_ssv2fEg7XSiyl0_Jtf24RQubw3IWp7fc"",""'LC-2 BOM'!C2:AF1000""),AB$1,FALSE)"),"Hydraulics Schematic 1069 RevF")</f>
        <v>Hydraulics Schematic 1069 RevF</v>
      </c>
      <c r="AN523" s="40" t="str">
        <f ca="1">IFERROR(__xludf.DUMMYFUNCTION("VLOOKUP($D609,IMPORTRANGE(""1F5N2lheBqU_ssv2fEg7XSiyl0_Jtf24RQubw3IWp7fc"",""'LC-2 BOM'!C2:AF1000""),AB$1,FALSE)"),"Hydraulics Schematic 1069 RevF")</f>
        <v>Hydraulics Schematic 1069 RevF</v>
      </c>
      <c r="AO523" s="40" t="str">
        <f ca="1">IFERROR(__xludf.DUMMYFUNCTION("VLOOKUP($D609,IMPORTRANGE(""1F5N2lheBqU_ssv2fEg7XSiyl0_Jtf24RQubw3IWp7fc"",""'LC-2 BOM'!C2:AF1000""),AB$1,FALSE)"),"Hydraulics Schematic 1069 RevF")</f>
        <v>Hydraulics Schematic 1069 RevF</v>
      </c>
      <c r="AP523" s="40" t="str">
        <f ca="1">IFERROR(__xludf.DUMMYFUNCTION("VLOOKUP($D609,IMPORTRANGE(""1F5N2lheBqU_ssv2fEg7XSiyl0_Jtf24RQubw3IWp7fc"",""'LC-2 BOM'!C2:AF1000""),AB$1,FALSE)"),"Hydraulics Schematic 1069 RevF")</f>
        <v>Hydraulics Schematic 1069 RevF</v>
      </c>
      <c r="AQ523" s="40" t="str">
        <f ca="1">IFERROR(__xludf.DUMMYFUNCTION("VLOOKUP($D609,IMPORTRANGE(""1F5N2lheBqU_ssv2fEg7XSiyl0_Jtf24RQubw3IWp7fc"",""'LC-2 BOM'!C2:AF1000""),AB$1,FALSE)"),"Hydraulics Schematic 1069 RevF")</f>
        <v>Hydraulics Schematic 1069 RevF</v>
      </c>
      <c r="AR523" s="40" t="str">
        <f ca="1">IFERROR(__xludf.DUMMYFUNCTION("VLOOKUP($D609,IMPORTRANGE(""1F5N2lheBqU_ssv2fEg7XSiyl0_Jtf24RQubw3IWp7fc"",""'LC-2 BOM'!C2:AF1000""),AB$1,FALSE)"),"Hydraulics Schematic 1069 RevF")</f>
        <v>Hydraulics Schematic 1069 RevF</v>
      </c>
      <c r="AS523" s="40" t="str">
        <f ca="1">IFERROR(__xludf.DUMMYFUNCTION("VLOOKUP($D609,IMPORTRANGE(""1F5N2lheBqU_ssv2fEg7XSiyl0_Jtf24RQubw3IWp7fc"",""'LC-2 BOM'!C2:AF1000""),AB$1,FALSE)"),"Hydraulics Schematic 1069 RevF")</f>
        <v>Hydraulics Schematic 1069 RevF</v>
      </c>
      <c r="AT523" s="40" t="str">
        <f ca="1">IFERROR(__xludf.DUMMYFUNCTION("VLOOKUP($D609,IMPORTRANGE(""1F5N2lheBqU_ssv2fEg7XSiyl0_Jtf24RQubw3IWp7fc"",""'LC-2 BOM'!C2:AF1000""),AB$1,FALSE)"),"Hydraulics Schematic 1069 RevF")</f>
        <v>Hydraulics Schematic 1069 RevF</v>
      </c>
      <c r="AU523" s="40" t="str">
        <f ca="1">IFERROR(__xludf.DUMMYFUNCTION("VLOOKUP($D609,IMPORTRANGE(""1F5N2lheBqU_ssv2fEg7XSiyl0_Jtf24RQubw3IWp7fc"",""'LC-2 BOM'!C2:AF1000""),AB$1,FALSE)"),"Hydraulics Schematic 1069 RevF")</f>
        <v>Hydraulics Schematic 1069 RevF</v>
      </c>
      <c r="AV523" s="40" t="str">
        <f ca="1">IFERROR(__xludf.DUMMYFUNCTION("VLOOKUP($D609,IMPORTRANGE(""1F5N2lheBqU_ssv2fEg7XSiyl0_Jtf24RQubw3IWp7fc"",""'LC-2 BOM'!C2:AF1000""),AB$1,FALSE)"),"Hydraulics Schematic 1069 RevF")</f>
        <v>Hydraulics Schematic 1069 RevF</v>
      </c>
      <c r="AW523" s="40" t="str">
        <f ca="1">IFERROR(__xludf.DUMMYFUNCTION("VLOOKUP($D609,IMPORTRANGE(""1F5N2lheBqU_ssv2fEg7XSiyl0_Jtf24RQubw3IWp7fc"",""'LC-2 BOM'!C2:AF1000""),AB$1,FALSE)"),"Hydraulics Schematic 1069 RevF")</f>
        <v>Hydraulics Schematic 1069 RevF</v>
      </c>
      <c r="AX523" s="40" t="str">
        <f ca="1">IFERROR(__xludf.DUMMYFUNCTION("VLOOKUP($D609,IMPORTRANGE(""1F5N2lheBqU_ssv2fEg7XSiyl0_Jtf24RQubw3IWp7fc"",""'LC-2 BOM'!C2:AF1000""),AB$1,FALSE)"),"Hydraulics Schematic 1069 RevF")</f>
        <v>Hydraulics Schematic 1069 RevF</v>
      </c>
      <c r="AY523" s="40" t="str">
        <f ca="1">IFERROR(__xludf.DUMMYFUNCTION("VLOOKUP($D609,IMPORTRANGE(""1F5N2lheBqU_ssv2fEg7XSiyl0_Jtf24RQubw3IWp7fc"",""'LC-2 BOM'!C2:AF1000""),AB$1,FALSE)"),"Hydraulics Schematic 1069 RevF")</f>
        <v>Hydraulics Schematic 1069 RevF</v>
      </c>
      <c r="AZ523" s="40" t="str">
        <f ca="1">IFERROR(__xludf.DUMMYFUNCTION("VLOOKUP($D609,IMPORTRANGE(""1F5N2lheBqU_ssv2fEg7XSiyl0_Jtf24RQubw3IWp7fc"",""'LC-2 BOM'!C2:AF1000""),AB$1,FALSE)"),"Hydraulics Schematic 1069 RevF")</f>
        <v>Hydraulics Schematic 1069 RevF</v>
      </c>
      <c r="BA523" s="40" t="str">
        <f ca="1">IFERROR(__xludf.DUMMYFUNCTION("VLOOKUP($D609,IMPORTRANGE(""1F5N2lheBqU_ssv2fEg7XSiyl0_Jtf24RQubw3IWp7fc"",""'LC-2 BOM'!C2:AF1000""),AB$1,FALSE)"),"Hydraulics Schematic 1069 RevF")</f>
        <v>Hydraulics Schematic 1069 RevF</v>
      </c>
    </row>
    <row r="524" spans="1:53" ht="14.25">
      <c r="A524" s="119" t="str">
        <f>CONCATENATE(VLOOKUP(E524,Systems,2,FALSE),"-",VLOOKUP(F524,Subsystems,2,FALSE),"-",VLOOKUP(G524,Components,2,FALSE),"-",VLOOKUP(R524,Metrics,2,FALSE),"-",B524)</f>
        <v>HYD-HPU-SS-B-507</v>
      </c>
      <c r="B524" s="100">
        <v>507</v>
      </c>
      <c r="C524" s="99" t="s">
        <v>1204</v>
      </c>
      <c r="D524" s="119" t="s">
        <v>1203</v>
      </c>
      <c r="E524" s="99" t="s">
        <v>715</v>
      </c>
      <c r="F524" s="99" t="s">
        <v>890</v>
      </c>
      <c r="G524" s="99" t="s">
        <v>1205</v>
      </c>
      <c r="H524" s="99" t="s">
        <v>102</v>
      </c>
      <c r="I524" s="100" t="str">
        <f>VLOOKUP(L524,InterfaceCards,2,FALSE)</f>
        <v>N5</v>
      </c>
      <c r="J524" s="39" t="str">
        <f>VLOOKUP(I524,'REF - Interface Cards'!$F$2:$G$11,2,FALSE)</f>
        <v>CB6</v>
      </c>
      <c r="K524" s="267">
        <f>VLOOKUP(L524,InterfaceCards,3,FALSE)</f>
        <v>1</v>
      </c>
      <c r="L524" s="99" t="s">
        <v>568</v>
      </c>
      <c r="M524" s="99">
        <v>10</v>
      </c>
      <c r="N524" s="96" t="s">
        <v>98</v>
      </c>
      <c r="O524" s="99" t="s">
        <v>334</v>
      </c>
      <c r="P524" s="99" t="s">
        <v>334</v>
      </c>
      <c r="Q524" s="99" t="s">
        <v>707</v>
      </c>
      <c r="R524" s="119" t="s">
        <v>105</v>
      </c>
      <c r="S524" s="119" t="s">
        <v>96</v>
      </c>
      <c r="T524" s="100"/>
      <c r="U524" s="205"/>
      <c r="V524" s="205" t="b">
        <v>0</v>
      </c>
      <c r="W524" s="115" t="str">
        <f>CONCATENATE(L524,":",N524)</f>
        <v>DO5:07</v>
      </c>
      <c r="X524" s="40" t="str">
        <f ca="1">IFERROR(__xludf.DUMMYFUNCTION("VLOOKUP($D475,IMPORTRANGE(""1F5N2lheBqU_ssv2fEg7XSiyl0_Jtf24RQubw3IWp7fc"",""'LC-2 BOM'!C2:AF1000""),X$1,FALSE)"),"04C706")</f>
        <v>04C706</v>
      </c>
      <c r="Y524" s="40" t="str">
        <f ca="1">IFERROR(__xludf.DUMMYFUNCTION("VLOOKUP($D616,IMPORTRANGE(""1zGeY54V42y3h6ga3LEauokEcjIAfHuNXKCYKLfLWtMI"",""'LC-2 BOM'!C2:AF900""),Y$1,FALSE)"),"Motor")</f>
        <v>Motor</v>
      </c>
      <c r="Z524" s="40" t="str">
        <f ca="1">IFERROR(__xludf.DUMMYFUNCTION("VLOOKUP($D616,IMPORTRANGE(""1zGeY54V42y3h6ga3LEauokEcjIAfHuNXKCYKLfLWtMI"",""'LC-2 BOM'!C2:AF900""),Y$1,FALSE)"),"Motor")</f>
        <v>Motor</v>
      </c>
      <c r="AA524" s="40" t="str">
        <f ca="1">IFERROR(__xludf.DUMMYFUNCTION("VLOOKUP($D616,IMPORTRANGE(""1zGeY54V42y3h6ga3LEauokEcjIAfHuNXKCYKLfLWtMI"",""'LC-2 BOM'!C2:AF900""),Y$1,FALSE)"),"Motor")</f>
        <v>Motor</v>
      </c>
      <c r="AB524" s="40" t="str">
        <f ca="1">IFERROR(__xludf.DUMMYFUNCTION("VLOOKUP($D616,IMPORTRANGE(""1F5N2lheBqU_ssv2fEg7XSiyl0_Jtf24RQubw3IWp7fc"",""'LC-2 BOM'!C2:AF1000""),AB$1,FALSE)"),"Hydraulics Schematic 1069 RevF")</f>
        <v>Hydraulics Schematic 1069 RevF</v>
      </c>
      <c r="AC524" s="40" t="str">
        <f ca="1">IFERROR(__xludf.DUMMYFUNCTION("VLOOKUP($D616,IMPORTRANGE(""1F5N2lheBqU_ssv2fEg7XSiyl0_Jtf24RQubw3IWp7fc"",""'LC-2 BOM'!C2:AF1000""),AB$1,FALSE)"),"Hydraulics Schematic 1069 RevF")</f>
        <v>Hydraulics Schematic 1069 RevF</v>
      </c>
      <c r="AD524" s="40" t="str">
        <f ca="1">IFERROR(__xludf.DUMMYFUNCTION("VLOOKUP($D616,IMPORTRANGE(""1F5N2lheBqU_ssv2fEg7XSiyl0_Jtf24RQubw3IWp7fc"",""'LC-2 BOM'!C2:AF1000""),AB$1,FALSE)"),"Hydraulics Schematic 1069 RevF")</f>
        <v>Hydraulics Schematic 1069 RevF</v>
      </c>
      <c r="AE524" s="40" t="str">
        <f ca="1">IFERROR(__xludf.DUMMYFUNCTION("VLOOKUP($D616,IMPORTRANGE(""1F5N2lheBqU_ssv2fEg7XSiyl0_Jtf24RQubw3IWp7fc"",""'LC-2 BOM'!C2:AF1000""),AB$1,FALSE)"),"Hydraulics Schematic 1069 RevF")</f>
        <v>Hydraulics Schematic 1069 RevF</v>
      </c>
      <c r="AF524" s="40" t="str">
        <f ca="1">IFERROR(__xludf.DUMMYFUNCTION("VLOOKUP($D616,IMPORTRANGE(""1F5N2lheBqU_ssv2fEg7XSiyl0_Jtf24RQubw3IWp7fc"",""'LC-2 BOM'!C2:AF1000""),AB$1,FALSE)"),"Hydraulics Schematic 1069 RevF")</f>
        <v>Hydraulics Schematic 1069 RevF</v>
      </c>
      <c r="AG524" s="40" t="str">
        <f ca="1">IFERROR(__xludf.DUMMYFUNCTION("VLOOKUP($D616,IMPORTRANGE(""1F5N2lheBqU_ssv2fEg7XSiyl0_Jtf24RQubw3IWp7fc"",""'LC-2 BOM'!C2:AF1000""),AB$1,FALSE)"),"Hydraulics Schematic 1069 RevF")</f>
        <v>Hydraulics Schematic 1069 RevF</v>
      </c>
      <c r="AH524" s="40" t="str">
        <f ca="1">IFERROR(__xludf.DUMMYFUNCTION("VLOOKUP($D616,IMPORTRANGE(""1F5N2lheBqU_ssv2fEg7XSiyl0_Jtf24RQubw3IWp7fc"",""'LC-2 BOM'!C2:AF1000""),AB$1,FALSE)"),"Hydraulics Schematic 1069 RevF")</f>
        <v>Hydraulics Schematic 1069 RevF</v>
      </c>
      <c r="AI524" s="40" t="str">
        <f ca="1">IFERROR(__xludf.DUMMYFUNCTION("VLOOKUP($D616,IMPORTRANGE(""1F5N2lheBqU_ssv2fEg7XSiyl0_Jtf24RQubw3IWp7fc"",""'LC-2 BOM'!C2:AF1000""),AB$1,FALSE)"),"Hydraulics Schematic 1069 RevF")</f>
        <v>Hydraulics Schematic 1069 RevF</v>
      </c>
      <c r="AJ524" s="40" t="str">
        <f ca="1">IFERROR(__xludf.DUMMYFUNCTION("VLOOKUP($D616,IMPORTRANGE(""1F5N2lheBqU_ssv2fEg7XSiyl0_Jtf24RQubw3IWp7fc"",""'LC-2 BOM'!C2:AF1000""),AB$1,FALSE)"),"Hydraulics Schematic 1069 RevF")</f>
        <v>Hydraulics Schematic 1069 RevF</v>
      </c>
      <c r="AK524" s="40" t="str">
        <f ca="1">IFERROR(__xludf.DUMMYFUNCTION("VLOOKUP($D616,IMPORTRANGE(""1F5N2lheBqU_ssv2fEg7XSiyl0_Jtf24RQubw3IWp7fc"",""'LC-2 BOM'!C2:AF1000""),AB$1,FALSE)"),"Hydraulics Schematic 1069 RevF")</f>
        <v>Hydraulics Schematic 1069 RevF</v>
      </c>
      <c r="AL524" s="40" t="str">
        <f ca="1">IFERROR(__xludf.DUMMYFUNCTION("VLOOKUP($D616,IMPORTRANGE(""1F5N2lheBqU_ssv2fEg7XSiyl0_Jtf24RQubw3IWp7fc"",""'LC-2 BOM'!C2:AF1000""),AB$1,FALSE)"),"Hydraulics Schematic 1069 RevF")</f>
        <v>Hydraulics Schematic 1069 RevF</v>
      </c>
      <c r="AM524" s="40" t="str">
        <f ca="1">IFERROR(__xludf.DUMMYFUNCTION("VLOOKUP($D616,IMPORTRANGE(""1F5N2lheBqU_ssv2fEg7XSiyl0_Jtf24RQubw3IWp7fc"",""'LC-2 BOM'!C2:AF1000""),AB$1,FALSE)"),"Hydraulics Schematic 1069 RevF")</f>
        <v>Hydraulics Schematic 1069 RevF</v>
      </c>
      <c r="AN524" s="40" t="str">
        <f ca="1">IFERROR(__xludf.DUMMYFUNCTION("VLOOKUP($D616,IMPORTRANGE(""1F5N2lheBqU_ssv2fEg7XSiyl0_Jtf24RQubw3IWp7fc"",""'LC-2 BOM'!C2:AF1000""),AB$1,FALSE)"),"Hydraulics Schematic 1069 RevF")</f>
        <v>Hydraulics Schematic 1069 RevF</v>
      </c>
      <c r="AO524" s="40" t="str">
        <f ca="1">IFERROR(__xludf.DUMMYFUNCTION("VLOOKUP($D616,IMPORTRANGE(""1F5N2lheBqU_ssv2fEg7XSiyl0_Jtf24RQubw3IWp7fc"",""'LC-2 BOM'!C2:AF1000""),AB$1,FALSE)"),"Hydraulics Schematic 1069 RevF")</f>
        <v>Hydraulics Schematic 1069 RevF</v>
      </c>
      <c r="AP524" s="40" t="str">
        <f ca="1">IFERROR(__xludf.DUMMYFUNCTION("VLOOKUP($D616,IMPORTRANGE(""1F5N2lheBqU_ssv2fEg7XSiyl0_Jtf24RQubw3IWp7fc"",""'LC-2 BOM'!C2:AF1000""),AB$1,FALSE)"),"Hydraulics Schematic 1069 RevF")</f>
        <v>Hydraulics Schematic 1069 RevF</v>
      </c>
      <c r="AQ524" s="40" t="str">
        <f ca="1">IFERROR(__xludf.DUMMYFUNCTION("VLOOKUP($D616,IMPORTRANGE(""1F5N2lheBqU_ssv2fEg7XSiyl0_Jtf24RQubw3IWp7fc"",""'LC-2 BOM'!C2:AF1000""),AB$1,FALSE)"),"Hydraulics Schematic 1069 RevF")</f>
        <v>Hydraulics Schematic 1069 RevF</v>
      </c>
      <c r="AR524" s="40" t="str">
        <f ca="1">IFERROR(__xludf.DUMMYFUNCTION("VLOOKUP($D616,IMPORTRANGE(""1F5N2lheBqU_ssv2fEg7XSiyl0_Jtf24RQubw3IWp7fc"",""'LC-2 BOM'!C2:AF1000""),AB$1,FALSE)"),"Hydraulics Schematic 1069 RevF")</f>
        <v>Hydraulics Schematic 1069 RevF</v>
      </c>
      <c r="AS524" s="40" t="str">
        <f ca="1">IFERROR(__xludf.DUMMYFUNCTION("VLOOKUP($D616,IMPORTRANGE(""1F5N2lheBqU_ssv2fEg7XSiyl0_Jtf24RQubw3IWp7fc"",""'LC-2 BOM'!C2:AF1000""),AB$1,FALSE)"),"Hydraulics Schematic 1069 RevF")</f>
        <v>Hydraulics Schematic 1069 RevF</v>
      </c>
      <c r="AT524" s="40" t="str">
        <f ca="1">IFERROR(__xludf.DUMMYFUNCTION("VLOOKUP($D616,IMPORTRANGE(""1F5N2lheBqU_ssv2fEg7XSiyl0_Jtf24RQubw3IWp7fc"",""'LC-2 BOM'!C2:AF1000""),AB$1,FALSE)"),"Hydraulics Schematic 1069 RevF")</f>
        <v>Hydraulics Schematic 1069 RevF</v>
      </c>
      <c r="AU524" s="40" t="str">
        <f ca="1">IFERROR(__xludf.DUMMYFUNCTION("VLOOKUP($D616,IMPORTRANGE(""1F5N2lheBqU_ssv2fEg7XSiyl0_Jtf24RQubw3IWp7fc"",""'LC-2 BOM'!C2:AF1000""),AB$1,FALSE)"),"Hydraulics Schematic 1069 RevF")</f>
        <v>Hydraulics Schematic 1069 RevF</v>
      </c>
      <c r="AV524" s="40" t="str">
        <f ca="1">IFERROR(__xludf.DUMMYFUNCTION("VLOOKUP($D616,IMPORTRANGE(""1F5N2lheBqU_ssv2fEg7XSiyl0_Jtf24RQubw3IWp7fc"",""'LC-2 BOM'!C2:AF1000""),AB$1,FALSE)"),"Hydraulics Schematic 1069 RevF")</f>
        <v>Hydraulics Schematic 1069 RevF</v>
      </c>
      <c r="AW524" s="40" t="str">
        <f ca="1">IFERROR(__xludf.DUMMYFUNCTION("VLOOKUP($D616,IMPORTRANGE(""1F5N2lheBqU_ssv2fEg7XSiyl0_Jtf24RQubw3IWp7fc"",""'LC-2 BOM'!C2:AF1000""),AB$1,FALSE)"),"Hydraulics Schematic 1069 RevF")</f>
        <v>Hydraulics Schematic 1069 RevF</v>
      </c>
      <c r="AX524" s="40" t="str">
        <f ca="1">IFERROR(__xludf.DUMMYFUNCTION("VLOOKUP($D616,IMPORTRANGE(""1F5N2lheBqU_ssv2fEg7XSiyl0_Jtf24RQubw3IWp7fc"",""'LC-2 BOM'!C2:AF1000""),AB$1,FALSE)"),"Hydraulics Schematic 1069 RevF")</f>
        <v>Hydraulics Schematic 1069 RevF</v>
      </c>
      <c r="AY524" s="40" t="str">
        <f ca="1">IFERROR(__xludf.DUMMYFUNCTION("VLOOKUP($D616,IMPORTRANGE(""1F5N2lheBqU_ssv2fEg7XSiyl0_Jtf24RQubw3IWp7fc"",""'LC-2 BOM'!C2:AF1000""),AB$1,FALSE)"),"Hydraulics Schematic 1069 RevF")</f>
        <v>Hydraulics Schematic 1069 RevF</v>
      </c>
      <c r="AZ524" s="40" t="str">
        <f ca="1">IFERROR(__xludf.DUMMYFUNCTION("VLOOKUP($D616,IMPORTRANGE(""1F5N2lheBqU_ssv2fEg7XSiyl0_Jtf24RQubw3IWp7fc"",""'LC-2 BOM'!C2:AF1000""),AB$1,FALSE)"),"Hydraulics Schematic 1069 RevF")</f>
        <v>Hydraulics Schematic 1069 RevF</v>
      </c>
      <c r="BA524" s="40" t="str">
        <f ca="1">IFERROR(__xludf.DUMMYFUNCTION("VLOOKUP($D616,IMPORTRANGE(""1F5N2lheBqU_ssv2fEg7XSiyl0_Jtf24RQubw3IWp7fc"",""'LC-2 BOM'!C2:AF1000""),AB$1,FALSE)"),"Hydraulics Schematic 1069 RevF")</f>
        <v>Hydraulics Schematic 1069 RevF</v>
      </c>
    </row>
    <row r="525" spans="1:53" ht="14.25">
      <c r="A525" s="99" t="str">
        <f>CONCATENATE(VLOOKUP(E525,Systems,2,FALSE),"-",VLOOKUP(F525,Subsystems,2,FALSE),"-",VLOOKUP(G525,Components,2,FALSE),"-",VLOOKUP(R525,Metrics,2,FALSE),"-",B525)</f>
        <v>HYD-HPU-SS-B-632</v>
      </c>
      <c r="B525" s="99">
        <v>632</v>
      </c>
      <c r="C525" s="99" t="s">
        <v>1206</v>
      </c>
      <c r="D525" s="110" t="s">
        <v>1203</v>
      </c>
      <c r="E525" s="99" t="s">
        <v>715</v>
      </c>
      <c r="F525" s="99" t="s">
        <v>890</v>
      </c>
      <c r="G525" s="99" t="s">
        <v>1205</v>
      </c>
      <c r="H525" s="99" t="s">
        <v>102</v>
      </c>
      <c r="I525" s="100" t="str">
        <f>VLOOKUP(L525,InterfaceCards,2,FALSE)</f>
        <v>N5</v>
      </c>
      <c r="J525" s="39" t="str">
        <f>VLOOKUP(I525,'REF - Interface Cards'!$F$2:$G$11,2,FALSE)</f>
        <v>CB6</v>
      </c>
      <c r="K525" s="267">
        <f>VLOOKUP(L525,InterfaceCards,3,FALSE)</f>
        <v>1</v>
      </c>
      <c r="L525" s="99" t="s">
        <v>568</v>
      </c>
      <c r="M525" s="99">
        <v>11</v>
      </c>
      <c r="N525" s="96" t="s">
        <v>133</v>
      </c>
      <c r="O525" s="99" t="s">
        <v>334</v>
      </c>
      <c r="P525" s="99" t="s">
        <v>334</v>
      </c>
      <c r="Q525" s="99" t="s">
        <v>707</v>
      </c>
      <c r="R525" s="119" t="s">
        <v>105</v>
      </c>
      <c r="S525" s="119" t="s">
        <v>96</v>
      </c>
      <c r="T525" s="99"/>
      <c r="U525" s="99"/>
      <c r="V525" s="99" t="b">
        <v>0</v>
      </c>
      <c r="W525" s="115" t="str">
        <f>CONCATENATE(L525,":",N525)</f>
        <v>DO5:08</v>
      </c>
      <c r="X525" s="40" t="str">
        <f ca="1">IFERROR(__xludf.DUMMYFUNCTION("VLOOKUP($D475,IMPORTRANGE(""1F5N2lheBqU_ssv2fEg7XSiyl0_Jtf24RQubw3IWp7fc"",""'LC-2 BOM'!C2:AF1000""),X$1,FALSE)"),"04C706")</f>
        <v>04C706</v>
      </c>
      <c r="Y525" s="40" t="str">
        <f ca="1">IFERROR(__xludf.DUMMYFUNCTION("VLOOKUP($D617,IMPORTRANGE(""1F5N2lheBqU_ssv2fEg7XSiyl0_Jtf24RQubw3IWp7fc"",""'LC-2 BOM'!C2:AF900""),Y$1,FALSE)"),"Motor")</f>
        <v>Motor</v>
      </c>
      <c r="Z525" s="40" t="str">
        <f ca="1">IFERROR(__xludf.DUMMYFUNCTION("VLOOKUP($D617,IMPORTRANGE(""1F5N2lheBqU_ssv2fEg7XSiyl0_Jtf24RQubw3IWp7fc"",""'LC-2 BOM'!C2:AF900""),Y$1,FALSE)"),"Motor")</f>
        <v>Motor</v>
      </c>
      <c r="AA525" s="40" t="str">
        <f ca="1">IFERROR(__xludf.DUMMYFUNCTION("VLOOKUP($D617,IMPORTRANGE(""1F5N2lheBqU_ssv2fEg7XSiyl0_Jtf24RQubw3IWp7fc"",""'LC-2 BOM'!C2:AF900""),Y$1,FALSE)"),"Motor")</f>
        <v>Motor</v>
      </c>
      <c r="AB525" s="40" t="str">
        <f ca="1">IFERROR(__xludf.DUMMYFUNCTION("VLOOKUP($D617,IMPORTRANGE(""1F5N2lheBqU_ssv2fEg7XSiyl0_Jtf24RQubw3IWp7fc"",""'LC-2 BOM'!C2:AF1000""),AB$1,FALSE)"),"Hydraulics Schematic 1069 RevF")</f>
        <v>Hydraulics Schematic 1069 RevF</v>
      </c>
      <c r="AC525" s="40" t="str">
        <f ca="1">IFERROR(__xludf.DUMMYFUNCTION("VLOOKUP($D617,IMPORTRANGE(""1F5N2lheBqU_ssv2fEg7XSiyl0_Jtf24RQubw3IWp7fc"",""'LC-2 BOM'!C2:AF1000""),AB$1,FALSE)"),"Hydraulics Schematic 1069 RevF")</f>
        <v>Hydraulics Schematic 1069 RevF</v>
      </c>
      <c r="AD525" s="40" t="str">
        <f ca="1">IFERROR(__xludf.DUMMYFUNCTION("VLOOKUP($D617,IMPORTRANGE(""1F5N2lheBqU_ssv2fEg7XSiyl0_Jtf24RQubw3IWp7fc"",""'LC-2 BOM'!C2:AF1000""),AB$1,FALSE)"),"Hydraulics Schematic 1069 RevF")</f>
        <v>Hydraulics Schematic 1069 RevF</v>
      </c>
      <c r="AE525" s="40" t="str">
        <f ca="1">IFERROR(__xludf.DUMMYFUNCTION("VLOOKUP($D617,IMPORTRANGE(""1F5N2lheBqU_ssv2fEg7XSiyl0_Jtf24RQubw3IWp7fc"",""'LC-2 BOM'!C2:AF1000""),AB$1,FALSE)"),"Hydraulics Schematic 1069 RevF")</f>
        <v>Hydraulics Schematic 1069 RevF</v>
      </c>
      <c r="AF525" s="40" t="str">
        <f ca="1">IFERROR(__xludf.DUMMYFUNCTION("VLOOKUP($D617,IMPORTRANGE(""1F5N2lheBqU_ssv2fEg7XSiyl0_Jtf24RQubw3IWp7fc"",""'LC-2 BOM'!C2:AF1000""),AB$1,FALSE)"),"Hydraulics Schematic 1069 RevF")</f>
        <v>Hydraulics Schematic 1069 RevF</v>
      </c>
      <c r="AG525" s="40" t="str">
        <f ca="1">IFERROR(__xludf.DUMMYFUNCTION("VLOOKUP($D617,IMPORTRANGE(""1F5N2lheBqU_ssv2fEg7XSiyl0_Jtf24RQubw3IWp7fc"",""'LC-2 BOM'!C2:AF1000""),AB$1,FALSE)"),"Hydraulics Schematic 1069 RevF")</f>
        <v>Hydraulics Schematic 1069 RevF</v>
      </c>
      <c r="AH525" s="40" t="str">
        <f ca="1">IFERROR(__xludf.DUMMYFUNCTION("VLOOKUP($D617,IMPORTRANGE(""1F5N2lheBqU_ssv2fEg7XSiyl0_Jtf24RQubw3IWp7fc"",""'LC-2 BOM'!C2:AF1000""),AB$1,FALSE)"),"Hydraulics Schematic 1069 RevF")</f>
        <v>Hydraulics Schematic 1069 RevF</v>
      </c>
      <c r="AI525" s="40" t="str">
        <f ca="1">IFERROR(__xludf.DUMMYFUNCTION("VLOOKUP($D617,IMPORTRANGE(""1F5N2lheBqU_ssv2fEg7XSiyl0_Jtf24RQubw3IWp7fc"",""'LC-2 BOM'!C2:AF1000""),AB$1,FALSE)"),"Hydraulics Schematic 1069 RevF")</f>
        <v>Hydraulics Schematic 1069 RevF</v>
      </c>
      <c r="AJ525" s="40" t="str">
        <f ca="1">IFERROR(__xludf.DUMMYFUNCTION("VLOOKUP($D617,IMPORTRANGE(""1F5N2lheBqU_ssv2fEg7XSiyl0_Jtf24RQubw3IWp7fc"",""'LC-2 BOM'!C2:AF1000""),AB$1,FALSE)"),"Hydraulics Schematic 1069 RevF")</f>
        <v>Hydraulics Schematic 1069 RevF</v>
      </c>
      <c r="AK525" s="40" t="str">
        <f ca="1">IFERROR(__xludf.DUMMYFUNCTION("VLOOKUP($D617,IMPORTRANGE(""1F5N2lheBqU_ssv2fEg7XSiyl0_Jtf24RQubw3IWp7fc"",""'LC-2 BOM'!C2:AF1000""),AB$1,FALSE)"),"Hydraulics Schematic 1069 RevF")</f>
        <v>Hydraulics Schematic 1069 RevF</v>
      </c>
      <c r="AL525" s="40" t="str">
        <f ca="1">IFERROR(__xludf.DUMMYFUNCTION("VLOOKUP($D617,IMPORTRANGE(""1F5N2lheBqU_ssv2fEg7XSiyl0_Jtf24RQubw3IWp7fc"",""'LC-2 BOM'!C2:AF1000""),AB$1,FALSE)"),"Hydraulics Schematic 1069 RevF")</f>
        <v>Hydraulics Schematic 1069 RevF</v>
      </c>
      <c r="AM525" s="40" t="str">
        <f ca="1">IFERROR(__xludf.DUMMYFUNCTION("VLOOKUP($D617,IMPORTRANGE(""1F5N2lheBqU_ssv2fEg7XSiyl0_Jtf24RQubw3IWp7fc"",""'LC-2 BOM'!C2:AF1000""),AB$1,FALSE)"),"Hydraulics Schematic 1069 RevF")</f>
        <v>Hydraulics Schematic 1069 RevF</v>
      </c>
      <c r="AN525" s="40" t="str">
        <f ca="1">IFERROR(__xludf.DUMMYFUNCTION("VLOOKUP($D617,IMPORTRANGE(""1F5N2lheBqU_ssv2fEg7XSiyl0_Jtf24RQubw3IWp7fc"",""'LC-2 BOM'!C2:AF1000""),AB$1,FALSE)"),"Hydraulics Schematic 1069 RevF")</f>
        <v>Hydraulics Schematic 1069 RevF</v>
      </c>
      <c r="AO525" s="40" t="str">
        <f ca="1">IFERROR(__xludf.DUMMYFUNCTION("VLOOKUP($D617,IMPORTRANGE(""1F5N2lheBqU_ssv2fEg7XSiyl0_Jtf24RQubw3IWp7fc"",""'LC-2 BOM'!C2:AF1000""),AB$1,FALSE)"),"Hydraulics Schematic 1069 RevF")</f>
        <v>Hydraulics Schematic 1069 RevF</v>
      </c>
      <c r="AP525" s="40" t="str">
        <f ca="1">IFERROR(__xludf.DUMMYFUNCTION("VLOOKUP($D617,IMPORTRANGE(""1F5N2lheBqU_ssv2fEg7XSiyl0_Jtf24RQubw3IWp7fc"",""'LC-2 BOM'!C2:AF1000""),AB$1,FALSE)"),"Hydraulics Schematic 1069 RevF")</f>
        <v>Hydraulics Schematic 1069 RevF</v>
      </c>
      <c r="AQ525" s="40" t="str">
        <f ca="1">IFERROR(__xludf.DUMMYFUNCTION("VLOOKUP($D617,IMPORTRANGE(""1F5N2lheBqU_ssv2fEg7XSiyl0_Jtf24RQubw3IWp7fc"",""'LC-2 BOM'!C2:AF1000""),AB$1,FALSE)"),"Hydraulics Schematic 1069 RevF")</f>
        <v>Hydraulics Schematic 1069 RevF</v>
      </c>
      <c r="AR525" s="40" t="str">
        <f ca="1">IFERROR(__xludf.DUMMYFUNCTION("VLOOKUP($D617,IMPORTRANGE(""1F5N2lheBqU_ssv2fEg7XSiyl0_Jtf24RQubw3IWp7fc"",""'LC-2 BOM'!C2:AF1000""),AB$1,FALSE)"),"Hydraulics Schematic 1069 RevF")</f>
        <v>Hydraulics Schematic 1069 RevF</v>
      </c>
      <c r="AS525" s="40" t="str">
        <f ca="1">IFERROR(__xludf.DUMMYFUNCTION("VLOOKUP($D617,IMPORTRANGE(""1F5N2lheBqU_ssv2fEg7XSiyl0_Jtf24RQubw3IWp7fc"",""'LC-2 BOM'!C2:AF1000""),AB$1,FALSE)"),"Hydraulics Schematic 1069 RevF")</f>
        <v>Hydraulics Schematic 1069 RevF</v>
      </c>
      <c r="AT525" s="40" t="str">
        <f ca="1">IFERROR(__xludf.DUMMYFUNCTION("VLOOKUP($D617,IMPORTRANGE(""1F5N2lheBqU_ssv2fEg7XSiyl0_Jtf24RQubw3IWp7fc"",""'LC-2 BOM'!C2:AF1000""),AB$1,FALSE)"),"Hydraulics Schematic 1069 RevF")</f>
        <v>Hydraulics Schematic 1069 RevF</v>
      </c>
      <c r="AU525" s="40" t="str">
        <f ca="1">IFERROR(__xludf.DUMMYFUNCTION("VLOOKUP($D617,IMPORTRANGE(""1F5N2lheBqU_ssv2fEg7XSiyl0_Jtf24RQubw3IWp7fc"",""'LC-2 BOM'!C2:AF1000""),AB$1,FALSE)"),"Hydraulics Schematic 1069 RevF")</f>
        <v>Hydraulics Schematic 1069 RevF</v>
      </c>
      <c r="AV525" s="40" t="str">
        <f ca="1">IFERROR(__xludf.DUMMYFUNCTION("VLOOKUP($D617,IMPORTRANGE(""1F5N2lheBqU_ssv2fEg7XSiyl0_Jtf24RQubw3IWp7fc"",""'LC-2 BOM'!C2:AF1000""),AB$1,FALSE)"),"Hydraulics Schematic 1069 RevF")</f>
        <v>Hydraulics Schematic 1069 RevF</v>
      </c>
      <c r="AW525" s="40" t="str">
        <f ca="1">IFERROR(__xludf.DUMMYFUNCTION("VLOOKUP($D617,IMPORTRANGE(""1F5N2lheBqU_ssv2fEg7XSiyl0_Jtf24RQubw3IWp7fc"",""'LC-2 BOM'!C2:AF1000""),AB$1,FALSE)"),"Hydraulics Schematic 1069 RevF")</f>
        <v>Hydraulics Schematic 1069 RevF</v>
      </c>
      <c r="AX525" s="40" t="str">
        <f ca="1">IFERROR(__xludf.DUMMYFUNCTION("VLOOKUP($D617,IMPORTRANGE(""1F5N2lheBqU_ssv2fEg7XSiyl0_Jtf24RQubw3IWp7fc"",""'LC-2 BOM'!C2:AF1000""),AB$1,FALSE)"),"Hydraulics Schematic 1069 RevF")</f>
        <v>Hydraulics Schematic 1069 RevF</v>
      </c>
      <c r="AY525" s="40" t="str">
        <f ca="1">IFERROR(__xludf.DUMMYFUNCTION("VLOOKUP($D617,IMPORTRANGE(""1F5N2lheBqU_ssv2fEg7XSiyl0_Jtf24RQubw3IWp7fc"",""'LC-2 BOM'!C2:AF1000""),AB$1,FALSE)"),"Hydraulics Schematic 1069 RevF")</f>
        <v>Hydraulics Schematic 1069 RevF</v>
      </c>
      <c r="AZ525" s="40" t="str">
        <f ca="1">IFERROR(__xludf.DUMMYFUNCTION("VLOOKUP($D617,IMPORTRANGE(""1F5N2lheBqU_ssv2fEg7XSiyl0_Jtf24RQubw3IWp7fc"",""'LC-2 BOM'!C2:AF1000""),AB$1,FALSE)"),"Hydraulics Schematic 1069 RevF")</f>
        <v>Hydraulics Schematic 1069 RevF</v>
      </c>
      <c r="BA525" s="40" t="str">
        <f ca="1">IFERROR(__xludf.DUMMYFUNCTION("VLOOKUP($D617,IMPORTRANGE(""1F5N2lheBqU_ssv2fEg7XSiyl0_Jtf24RQubw3IWp7fc"",""'LC-2 BOM'!C2:AF1000""),AB$1,FALSE)"),"Hydraulics Schematic 1069 RevF")</f>
        <v>Hydraulics Schematic 1069 RevF</v>
      </c>
    </row>
    <row r="526" spans="1:53" ht="14.25">
      <c r="A526" s="119" t="str">
        <f>CONCATENATE(VLOOKUP(E526,Systems,2,FALSE),"-",VLOOKUP(F526,Subsystems,2,FALSE),"-",VLOOKUP(G526,Components,2,FALSE),"-",VLOOKUP(R526,Metrics,2,FALSE),"-",B526)</f>
        <v>LOX-GOX-VSD-B-630</v>
      </c>
      <c r="B526" s="99">
        <v>630</v>
      </c>
      <c r="C526" s="110" t="s">
        <v>1207</v>
      </c>
      <c r="D526" s="110" t="s">
        <v>1208</v>
      </c>
      <c r="E526" s="110" t="s">
        <v>184</v>
      </c>
      <c r="F526" s="110" t="s">
        <v>537</v>
      </c>
      <c r="G526" s="99" t="s">
        <v>156</v>
      </c>
      <c r="H526" s="99" t="s">
        <v>89</v>
      </c>
      <c r="I526" s="100" t="str">
        <f>VLOOKUP(L526,InterfaceCards,2,FALSE)</f>
        <v>C2</v>
      </c>
      <c r="J526" s="39" t="str">
        <f>VLOOKUP(I526,'REF - Interface Cards'!$F$2:$G$11,2,FALSE)</f>
        <v>CB8</v>
      </c>
      <c r="K526" s="267">
        <f>VLOOKUP(L526,InterfaceCards,3,FALSE)</f>
        <v>3</v>
      </c>
      <c r="L526" s="110" t="s">
        <v>190</v>
      </c>
      <c r="M526" s="110">
        <v>14</v>
      </c>
      <c r="N526" s="200">
        <v>11</v>
      </c>
      <c r="O526" s="264" t="s">
        <v>187</v>
      </c>
      <c r="P526" s="110"/>
      <c r="Q526" s="110" t="s">
        <v>328</v>
      </c>
      <c r="R526" s="110" t="s">
        <v>105</v>
      </c>
      <c r="S526" s="110"/>
      <c r="T526" s="99"/>
      <c r="U526" s="99"/>
      <c r="V526" s="99" t="b">
        <v>0</v>
      </c>
      <c r="W526" s="115" t="str">
        <f>CONCATENATE(L526,":",N526)</f>
        <v>DI6:11</v>
      </c>
      <c r="X526" s="40" t="str">
        <f ca="1">IFERROR(__xludf.DUMMYFUNCTION("VLOOKUP($D119,IMPORTRANGE(""1F5N2lheBqU_ssv2fEg7XSiyl0_Jtf24RQubw3IWp7fc"",""'LC-2 BOM'!C2:AF1000""),X$1,FALSE)"),"05C360")</f>
        <v>05C360</v>
      </c>
      <c r="Y526" s="40" t="str">
        <f ca="1">IFERROR(__xludf.DUMMYFUNCTION("VLOOKUP($D202,IMPORTRANGE(""1F5N2lheBqU_ssv2fEg7XSiyl0_Jtf24RQubw3IWp7fc"",""'LC-2 BOM'!C2:AF900""),Y$1,FALSE)"),"#N/A")</f>
        <v>#N/A</v>
      </c>
      <c r="Z526" s="40" t="str">
        <f ca="1">IFERROR(__xludf.DUMMYFUNCTION("VLOOKUP($D202,IMPORTRANGE(""1F5N2lheBqU_ssv2fEg7XSiyl0_Jtf24RQubw3IWp7fc"",""'LC-2 BOM'!C2:AF900""),Y$1,FALSE)"),"#N/A")</f>
        <v>#N/A</v>
      </c>
      <c r="AA526" s="40" t="str">
        <f ca="1">IFERROR(__xludf.DUMMYFUNCTION("VLOOKUP($D202,IMPORTRANGE(""1F5N2lheBqU_ssv2fEg7XSiyl0_Jtf24RQubw3IWp7fc"",""'LC-2 BOM'!C2:AF900""),Y$1,FALSE)"),"#N/A")</f>
        <v>#N/A</v>
      </c>
      <c r="AB526" s="40" t="str">
        <f ca="1">IFERROR(__xludf.DUMMYFUNCTION("VLOOKUP($D202,IMPORTRANGE(""1F5N2lheBqU_ssv2fEg7XSiyl0_Jtf24RQubw3IWp7fc"",""'LC-2 BOM'!C2:AF1000""),AB$1,FALSE)"),"#N/A")</f>
        <v>#N/A</v>
      </c>
      <c r="AC526" s="40" t="str">
        <f ca="1">IFERROR(__xludf.DUMMYFUNCTION("VLOOKUP($D202,IMPORTRANGE(""1F5N2lheBqU_ssv2fEg7XSiyl0_Jtf24RQubw3IWp7fc"",""'LC-2 BOM'!C2:AF1000""),AB$1,FALSE)"),"#N/A")</f>
        <v>#N/A</v>
      </c>
      <c r="AD526" s="40" t="str">
        <f ca="1">IFERROR(__xludf.DUMMYFUNCTION("VLOOKUP($D202,IMPORTRANGE(""1F5N2lheBqU_ssv2fEg7XSiyl0_Jtf24RQubw3IWp7fc"",""'LC-2 BOM'!C2:AF1000""),AB$1,FALSE)"),"#N/A")</f>
        <v>#N/A</v>
      </c>
      <c r="AE526" s="40" t="str">
        <f ca="1">IFERROR(__xludf.DUMMYFUNCTION("VLOOKUP($D202,IMPORTRANGE(""1F5N2lheBqU_ssv2fEg7XSiyl0_Jtf24RQubw3IWp7fc"",""'LC-2 BOM'!C2:AF1000""),AB$1,FALSE)"),"#N/A")</f>
        <v>#N/A</v>
      </c>
      <c r="AF526" s="40" t="str">
        <f ca="1">IFERROR(__xludf.DUMMYFUNCTION("VLOOKUP($D202,IMPORTRANGE(""1F5N2lheBqU_ssv2fEg7XSiyl0_Jtf24RQubw3IWp7fc"",""'LC-2 BOM'!C2:AF1000""),AB$1,FALSE)"),"#N/A")</f>
        <v>#N/A</v>
      </c>
      <c r="AG526" s="40" t="str">
        <f ca="1">IFERROR(__xludf.DUMMYFUNCTION("VLOOKUP($D202,IMPORTRANGE(""1F5N2lheBqU_ssv2fEg7XSiyl0_Jtf24RQubw3IWp7fc"",""'LC-2 BOM'!C2:AF1000""),AB$1,FALSE)"),"#N/A")</f>
        <v>#N/A</v>
      </c>
      <c r="AH526" s="40" t="str">
        <f ca="1">IFERROR(__xludf.DUMMYFUNCTION("VLOOKUP($D202,IMPORTRANGE(""1F5N2lheBqU_ssv2fEg7XSiyl0_Jtf24RQubw3IWp7fc"",""'LC-2 BOM'!C2:AF1000""),AB$1,FALSE)"),"#N/A")</f>
        <v>#N/A</v>
      </c>
      <c r="AI526" s="40" t="str">
        <f ca="1">IFERROR(__xludf.DUMMYFUNCTION("VLOOKUP($D202,IMPORTRANGE(""1F5N2lheBqU_ssv2fEg7XSiyl0_Jtf24RQubw3IWp7fc"",""'LC-2 BOM'!C2:AF1000""),AB$1,FALSE)"),"#N/A")</f>
        <v>#N/A</v>
      </c>
      <c r="AJ526" s="40" t="str">
        <f ca="1">IFERROR(__xludf.DUMMYFUNCTION("VLOOKUP($D202,IMPORTRANGE(""1F5N2lheBqU_ssv2fEg7XSiyl0_Jtf24RQubw3IWp7fc"",""'LC-2 BOM'!C2:AF1000""),AB$1,FALSE)"),"#N/A")</f>
        <v>#N/A</v>
      </c>
      <c r="AK526" s="40" t="str">
        <f ca="1">IFERROR(__xludf.DUMMYFUNCTION("VLOOKUP($D202,IMPORTRANGE(""1F5N2lheBqU_ssv2fEg7XSiyl0_Jtf24RQubw3IWp7fc"",""'LC-2 BOM'!C2:AF1000""),AB$1,FALSE)"),"#N/A")</f>
        <v>#N/A</v>
      </c>
      <c r="AL526" s="40" t="str">
        <f ca="1">IFERROR(__xludf.DUMMYFUNCTION("VLOOKUP($D202,IMPORTRANGE(""1F5N2lheBqU_ssv2fEg7XSiyl0_Jtf24RQubw3IWp7fc"",""'LC-2 BOM'!C2:AF1000""),AB$1,FALSE)"),"#N/A")</f>
        <v>#N/A</v>
      </c>
      <c r="AM526" s="40" t="str">
        <f ca="1">IFERROR(__xludf.DUMMYFUNCTION("VLOOKUP($D202,IMPORTRANGE(""1F5N2lheBqU_ssv2fEg7XSiyl0_Jtf24RQubw3IWp7fc"",""'LC-2 BOM'!C2:AF1000""),AB$1,FALSE)"),"#N/A")</f>
        <v>#N/A</v>
      </c>
      <c r="AN526" s="40" t="str">
        <f ca="1">IFERROR(__xludf.DUMMYFUNCTION("VLOOKUP($D202,IMPORTRANGE(""1F5N2lheBqU_ssv2fEg7XSiyl0_Jtf24RQubw3IWp7fc"",""'LC-2 BOM'!C2:AF1000""),AB$1,FALSE)"),"#N/A")</f>
        <v>#N/A</v>
      </c>
      <c r="AO526" s="40" t="str">
        <f ca="1">IFERROR(__xludf.DUMMYFUNCTION("VLOOKUP($D202,IMPORTRANGE(""1F5N2lheBqU_ssv2fEg7XSiyl0_Jtf24RQubw3IWp7fc"",""'LC-2 BOM'!C2:AF1000""),AB$1,FALSE)"),"#N/A")</f>
        <v>#N/A</v>
      </c>
      <c r="AP526" s="40" t="str">
        <f ca="1">IFERROR(__xludf.DUMMYFUNCTION("VLOOKUP($D202,IMPORTRANGE(""1F5N2lheBqU_ssv2fEg7XSiyl0_Jtf24RQubw3IWp7fc"",""'LC-2 BOM'!C2:AF1000""),AB$1,FALSE)"),"#N/A")</f>
        <v>#N/A</v>
      </c>
      <c r="AQ526" s="40" t="str">
        <f ca="1">IFERROR(__xludf.DUMMYFUNCTION("VLOOKUP($D202,IMPORTRANGE(""1F5N2lheBqU_ssv2fEg7XSiyl0_Jtf24RQubw3IWp7fc"",""'LC-2 BOM'!C2:AF1000""),AB$1,FALSE)"),"#N/A")</f>
        <v>#N/A</v>
      </c>
      <c r="AR526" s="40" t="str">
        <f ca="1">IFERROR(__xludf.DUMMYFUNCTION("VLOOKUP($D202,IMPORTRANGE(""1F5N2lheBqU_ssv2fEg7XSiyl0_Jtf24RQubw3IWp7fc"",""'LC-2 BOM'!C2:AF1000""),AB$1,FALSE)"),"#N/A")</f>
        <v>#N/A</v>
      </c>
      <c r="AS526" s="40" t="str">
        <f ca="1">IFERROR(__xludf.DUMMYFUNCTION("VLOOKUP($D202,IMPORTRANGE(""1F5N2lheBqU_ssv2fEg7XSiyl0_Jtf24RQubw3IWp7fc"",""'LC-2 BOM'!C2:AF1000""),AB$1,FALSE)"),"#N/A")</f>
        <v>#N/A</v>
      </c>
      <c r="AT526" s="40" t="str">
        <f ca="1">IFERROR(__xludf.DUMMYFUNCTION("VLOOKUP($D202,IMPORTRANGE(""1F5N2lheBqU_ssv2fEg7XSiyl0_Jtf24RQubw3IWp7fc"",""'LC-2 BOM'!C2:AF1000""),AB$1,FALSE)"),"#N/A")</f>
        <v>#N/A</v>
      </c>
      <c r="AU526" s="40" t="str">
        <f ca="1">IFERROR(__xludf.DUMMYFUNCTION("VLOOKUP($D202,IMPORTRANGE(""1F5N2lheBqU_ssv2fEg7XSiyl0_Jtf24RQubw3IWp7fc"",""'LC-2 BOM'!C2:AF1000""),AB$1,FALSE)"),"#N/A")</f>
        <v>#N/A</v>
      </c>
      <c r="AV526" s="40" t="str">
        <f ca="1">IFERROR(__xludf.DUMMYFUNCTION("VLOOKUP($D202,IMPORTRANGE(""1F5N2lheBqU_ssv2fEg7XSiyl0_Jtf24RQubw3IWp7fc"",""'LC-2 BOM'!C2:AF1000""),AB$1,FALSE)"),"#N/A")</f>
        <v>#N/A</v>
      </c>
      <c r="AW526" s="40" t="str">
        <f ca="1">IFERROR(__xludf.DUMMYFUNCTION("VLOOKUP($D202,IMPORTRANGE(""1F5N2lheBqU_ssv2fEg7XSiyl0_Jtf24RQubw3IWp7fc"",""'LC-2 BOM'!C2:AF1000""),AB$1,FALSE)"),"#N/A")</f>
        <v>#N/A</v>
      </c>
      <c r="AX526" s="40" t="str">
        <f ca="1">IFERROR(__xludf.DUMMYFUNCTION("VLOOKUP($D202,IMPORTRANGE(""1F5N2lheBqU_ssv2fEg7XSiyl0_Jtf24RQubw3IWp7fc"",""'LC-2 BOM'!C2:AF1000""),AB$1,FALSE)"),"#N/A")</f>
        <v>#N/A</v>
      </c>
      <c r="AY526" s="40" t="str">
        <f ca="1">IFERROR(__xludf.DUMMYFUNCTION("VLOOKUP($D202,IMPORTRANGE(""1F5N2lheBqU_ssv2fEg7XSiyl0_Jtf24RQubw3IWp7fc"",""'LC-2 BOM'!C2:AF1000""),AB$1,FALSE)"),"#N/A")</f>
        <v>#N/A</v>
      </c>
      <c r="AZ526" s="40" t="str">
        <f ca="1">IFERROR(__xludf.DUMMYFUNCTION("VLOOKUP($D202,IMPORTRANGE(""1F5N2lheBqU_ssv2fEg7XSiyl0_Jtf24RQubw3IWp7fc"",""'LC-2 BOM'!C2:AF1000""),AB$1,FALSE)"),"#N/A")</f>
        <v>#N/A</v>
      </c>
      <c r="BA526" s="40" t="str">
        <f ca="1">IFERROR(__xludf.DUMMYFUNCTION("VLOOKUP($D202,IMPORTRANGE(""1F5N2lheBqU_ssv2fEg7XSiyl0_Jtf24RQubw3IWp7fc"",""'LC-2 BOM'!C2:AF1000""),AB$1,FALSE)"),"#N/A")</f>
        <v>#N/A</v>
      </c>
    </row>
    <row r="527" spans="1:53" ht="14.25">
      <c r="A527" s="119" t="str">
        <f>CONCATENATE(VLOOKUP(E527,Systems,2,FALSE),"-",VLOOKUP(F527,Subsystems,2,FALSE),"-",VLOOKUP(G527,Components,2,FALSE),"-",VLOOKUP(R527,Metrics,2,FALSE),"-",B527)</f>
        <v>LOX-GOX-VSD-B-628</v>
      </c>
      <c r="B527" s="99">
        <v>628</v>
      </c>
      <c r="C527" s="110" t="s">
        <v>1209</v>
      </c>
      <c r="D527" s="110" t="s">
        <v>1208</v>
      </c>
      <c r="E527" s="110" t="s">
        <v>184</v>
      </c>
      <c r="F527" s="110" t="s">
        <v>537</v>
      </c>
      <c r="G527" s="99" t="s">
        <v>156</v>
      </c>
      <c r="H527" s="110" t="s">
        <v>102</v>
      </c>
      <c r="I527" s="100" t="str">
        <f>VLOOKUP(L527,InterfaceCards,2,FALSE)</f>
        <v>C2</v>
      </c>
      <c r="J527" s="39" t="str">
        <f>VLOOKUP(I527,'REF - Interface Cards'!$F$2:$G$11,2,FALSE)</f>
        <v>CB8</v>
      </c>
      <c r="K527" s="267">
        <f>VLOOKUP(L527,InterfaceCards,3,FALSE)</f>
        <v>4</v>
      </c>
      <c r="L527" s="110" t="s">
        <v>186</v>
      </c>
      <c r="M527" s="110">
        <v>33</v>
      </c>
      <c r="N527" s="200">
        <v>37</v>
      </c>
      <c r="O527" s="264" t="s">
        <v>187</v>
      </c>
      <c r="P527" s="110"/>
      <c r="Q527" s="110" t="s">
        <v>328</v>
      </c>
      <c r="R527" s="110" t="s">
        <v>105</v>
      </c>
      <c r="S527" s="110"/>
      <c r="T527" s="99"/>
      <c r="U527" s="99"/>
      <c r="V527" s="99" t="b">
        <v>0</v>
      </c>
      <c r="W527" s="115" t="str">
        <f>CONCATENATE(L527,":",N527)</f>
        <v>DO7:37</v>
      </c>
      <c r="X527" s="40" t="str">
        <f ca="1">IFERROR(__xludf.DUMMYFUNCTION("VLOOKUP($D119,IMPORTRANGE(""1F5N2lheBqU_ssv2fEg7XSiyl0_Jtf24RQubw3IWp7fc"",""'LC-2 BOM'!C2:AF1000""),X$1,FALSE)"),"05C360")</f>
        <v>05C360</v>
      </c>
      <c r="Y527" s="40" t="str">
        <f ca="1">IFERROR(__xludf.DUMMYFUNCTION("VLOOKUP($D239,IMPORTRANGE(""1F5N2lheBqU_ssv2fEg7XSiyl0_Jtf24RQubw3IWp7fc"",""'LC-2 BOM'!C2:AF900""),Y$1,FALSE)"),"#N/A")</f>
        <v>#N/A</v>
      </c>
      <c r="Z527" s="40" t="str">
        <f ca="1">IFERROR(__xludf.DUMMYFUNCTION("VLOOKUP($D239,IMPORTRANGE(""1F5N2lheBqU_ssv2fEg7XSiyl0_Jtf24RQubw3IWp7fc"",""'LC-2 BOM'!C2:AF900""),Y$1,FALSE)"),"#N/A")</f>
        <v>#N/A</v>
      </c>
      <c r="AA527" s="40" t="str">
        <f ca="1">IFERROR(__xludf.DUMMYFUNCTION("VLOOKUP($D239,IMPORTRANGE(""1F5N2lheBqU_ssv2fEg7XSiyl0_Jtf24RQubw3IWp7fc"",""'LC-2 BOM'!C2:AF900""),Y$1,FALSE)"),"#N/A")</f>
        <v>#N/A</v>
      </c>
      <c r="AB527" s="40" t="str">
        <f ca="1">IFERROR(__xludf.DUMMYFUNCTION("VLOOKUP($D239,IMPORTRANGE(""1F5N2lheBqU_ssv2fEg7XSiyl0_Jtf24RQubw3IWp7fc"",""'LC-2 BOM'!C2:AF1000""),AB$1,FALSE)"),"#N/A")</f>
        <v>#N/A</v>
      </c>
      <c r="AC527" s="40" t="str">
        <f ca="1">IFERROR(__xludf.DUMMYFUNCTION("VLOOKUP($D239,IMPORTRANGE(""1F5N2lheBqU_ssv2fEg7XSiyl0_Jtf24RQubw3IWp7fc"",""'LC-2 BOM'!C2:AF1000""),AB$1,FALSE)"),"#N/A")</f>
        <v>#N/A</v>
      </c>
      <c r="AD527" s="40" t="str">
        <f ca="1">IFERROR(__xludf.DUMMYFUNCTION("VLOOKUP($D239,IMPORTRANGE(""1F5N2lheBqU_ssv2fEg7XSiyl0_Jtf24RQubw3IWp7fc"",""'LC-2 BOM'!C2:AF1000""),AB$1,FALSE)"),"#N/A")</f>
        <v>#N/A</v>
      </c>
      <c r="AE527" s="40" t="str">
        <f ca="1">IFERROR(__xludf.DUMMYFUNCTION("VLOOKUP($D239,IMPORTRANGE(""1F5N2lheBqU_ssv2fEg7XSiyl0_Jtf24RQubw3IWp7fc"",""'LC-2 BOM'!C2:AF1000""),AB$1,FALSE)"),"#N/A")</f>
        <v>#N/A</v>
      </c>
      <c r="AF527" s="40" t="str">
        <f ca="1">IFERROR(__xludf.DUMMYFUNCTION("VLOOKUP($D239,IMPORTRANGE(""1F5N2lheBqU_ssv2fEg7XSiyl0_Jtf24RQubw3IWp7fc"",""'LC-2 BOM'!C2:AF1000""),AB$1,FALSE)"),"#N/A")</f>
        <v>#N/A</v>
      </c>
      <c r="AG527" s="40" t="str">
        <f ca="1">IFERROR(__xludf.DUMMYFUNCTION("VLOOKUP($D239,IMPORTRANGE(""1F5N2lheBqU_ssv2fEg7XSiyl0_Jtf24RQubw3IWp7fc"",""'LC-2 BOM'!C2:AF1000""),AB$1,FALSE)"),"#N/A")</f>
        <v>#N/A</v>
      </c>
      <c r="AH527" s="40" t="str">
        <f ca="1">IFERROR(__xludf.DUMMYFUNCTION("VLOOKUP($D239,IMPORTRANGE(""1F5N2lheBqU_ssv2fEg7XSiyl0_Jtf24RQubw3IWp7fc"",""'LC-2 BOM'!C2:AF1000""),AB$1,FALSE)"),"#N/A")</f>
        <v>#N/A</v>
      </c>
      <c r="AI527" s="40" t="str">
        <f ca="1">IFERROR(__xludf.DUMMYFUNCTION("VLOOKUP($D239,IMPORTRANGE(""1F5N2lheBqU_ssv2fEg7XSiyl0_Jtf24RQubw3IWp7fc"",""'LC-2 BOM'!C2:AF1000""),AB$1,FALSE)"),"#N/A")</f>
        <v>#N/A</v>
      </c>
      <c r="AJ527" s="40" t="str">
        <f ca="1">IFERROR(__xludf.DUMMYFUNCTION("VLOOKUP($D239,IMPORTRANGE(""1F5N2lheBqU_ssv2fEg7XSiyl0_Jtf24RQubw3IWp7fc"",""'LC-2 BOM'!C2:AF1000""),AB$1,FALSE)"),"#N/A")</f>
        <v>#N/A</v>
      </c>
      <c r="AK527" s="40" t="str">
        <f ca="1">IFERROR(__xludf.DUMMYFUNCTION("VLOOKUP($D239,IMPORTRANGE(""1F5N2lheBqU_ssv2fEg7XSiyl0_Jtf24RQubw3IWp7fc"",""'LC-2 BOM'!C2:AF1000""),AB$1,FALSE)"),"#N/A")</f>
        <v>#N/A</v>
      </c>
      <c r="AL527" s="40" t="str">
        <f ca="1">IFERROR(__xludf.DUMMYFUNCTION("VLOOKUP($D239,IMPORTRANGE(""1F5N2lheBqU_ssv2fEg7XSiyl0_Jtf24RQubw3IWp7fc"",""'LC-2 BOM'!C2:AF1000""),AB$1,FALSE)"),"#N/A")</f>
        <v>#N/A</v>
      </c>
      <c r="AM527" s="40" t="str">
        <f ca="1">IFERROR(__xludf.DUMMYFUNCTION("VLOOKUP($D239,IMPORTRANGE(""1F5N2lheBqU_ssv2fEg7XSiyl0_Jtf24RQubw3IWp7fc"",""'LC-2 BOM'!C2:AF1000""),AB$1,FALSE)"),"#N/A")</f>
        <v>#N/A</v>
      </c>
      <c r="AN527" s="40" t="str">
        <f ca="1">IFERROR(__xludf.DUMMYFUNCTION("VLOOKUP($D239,IMPORTRANGE(""1F5N2lheBqU_ssv2fEg7XSiyl0_Jtf24RQubw3IWp7fc"",""'LC-2 BOM'!C2:AF1000""),AB$1,FALSE)"),"#N/A")</f>
        <v>#N/A</v>
      </c>
      <c r="AO527" s="40" t="str">
        <f ca="1">IFERROR(__xludf.DUMMYFUNCTION("VLOOKUP($D239,IMPORTRANGE(""1F5N2lheBqU_ssv2fEg7XSiyl0_Jtf24RQubw3IWp7fc"",""'LC-2 BOM'!C2:AF1000""),AB$1,FALSE)"),"#N/A")</f>
        <v>#N/A</v>
      </c>
      <c r="AP527" s="40" t="str">
        <f ca="1">IFERROR(__xludf.DUMMYFUNCTION("VLOOKUP($D239,IMPORTRANGE(""1F5N2lheBqU_ssv2fEg7XSiyl0_Jtf24RQubw3IWp7fc"",""'LC-2 BOM'!C2:AF1000""),AB$1,FALSE)"),"#N/A")</f>
        <v>#N/A</v>
      </c>
      <c r="AQ527" s="40" t="str">
        <f ca="1">IFERROR(__xludf.DUMMYFUNCTION("VLOOKUP($D239,IMPORTRANGE(""1F5N2lheBqU_ssv2fEg7XSiyl0_Jtf24RQubw3IWp7fc"",""'LC-2 BOM'!C2:AF1000""),AB$1,FALSE)"),"#N/A")</f>
        <v>#N/A</v>
      </c>
      <c r="AR527" s="40" t="str">
        <f ca="1">IFERROR(__xludf.DUMMYFUNCTION("VLOOKUP($D239,IMPORTRANGE(""1F5N2lheBqU_ssv2fEg7XSiyl0_Jtf24RQubw3IWp7fc"",""'LC-2 BOM'!C2:AF1000""),AB$1,FALSE)"),"#N/A")</f>
        <v>#N/A</v>
      </c>
      <c r="AS527" s="40" t="str">
        <f ca="1">IFERROR(__xludf.DUMMYFUNCTION("VLOOKUP($D239,IMPORTRANGE(""1F5N2lheBqU_ssv2fEg7XSiyl0_Jtf24RQubw3IWp7fc"",""'LC-2 BOM'!C2:AF1000""),AB$1,FALSE)"),"#N/A")</f>
        <v>#N/A</v>
      </c>
      <c r="AT527" s="40" t="str">
        <f ca="1">IFERROR(__xludf.DUMMYFUNCTION("VLOOKUP($D239,IMPORTRANGE(""1F5N2lheBqU_ssv2fEg7XSiyl0_Jtf24RQubw3IWp7fc"",""'LC-2 BOM'!C2:AF1000""),AB$1,FALSE)"),"#N/A")</f>
        <v>#N/A</v>
      </c>
      <c r="AU527" s="40" t="str">
        <f ca="1">IFERROR(__xludf.DUMMYFUNCTION("VLOOKUP($D239,IMPORTRANGE(""1F5N2lheBqU_ssv2fEg7XSiyl0_Jtf24RQubw3IWp7fc"",""'LC-2 BOM'!C2:AF1000""),AB$1,FALSE)"),"#N/A")</f>
        <v>#N/A</v>
      </c>
      <c r="AV527" s="40" t="str">
        <f ca="1">IFERROR(__xludf.DUMMYFUNCTION("VLOOKUP($D239,IMPORTRANGE(""1F5N2lheBqU_ssv2fEg7XSiyl0_Jtf24RQubw3IWp7fc"",""'LC-2 BOM'!C2:AF1000""),AB$1,FALSE)"),"#N/A")</f>
        <v>#N/A</v>
      </c>
      <c r="AW527" s="40" t="str">
        <f ca="1">IFERROR(__xludf.DUMMYFUNCTION("VLOOKUP($D239,IMPORTRANGE(""1F5N2lheBqU_ssv2fEg7XSiyl0_Jtf24RQubw3IWp7fc"",""'LC-2 BOM'!C2:AF1000""),AB$1,FALSE)"),"#N/A")</f>
        <v>#N/A</v>
      </c>
      <c r="AX527" s="40" t="str">
        <f ca="1">IFERROR(__xludf.DUMMYFUNCTION("VLOOKUP($D239,IMPORTRANGE(""1F5N2lheBqU_ssv2fEg7XSiyl0_Jtf24RQubw3IWp7fc"",""'LC-2 BOM'!C2:AF1000""),AB$1,FALSE)"),"#N/A")</f>
        <v>#N/A</v>
      </c>
      <c r="AY527" s="40" t="str">
        <f ca="1">IFERROR(__xludf.DUMMYFUNCTION("VLOOKUP($D239,IMPORTRANGE(""1F5N2lheBqU_ssv2fEg7XSiyl0_Jtf24RQubw3IWp7fc"",""'LC-2 BOM'!C2:AF1000""),AB$1,FALSE)"),"#N/A")</f>
        <v>#N/A</v>
      </c>
      <c r="AZ527" s="40" t="str">
        <f ca="1">IFERROR(__xludf.DUMMYFUNCTION("VLOOKUP($D239,IMPORTRANGE(""1F5N2lheBqU_ssv2fEg7XSiyl0_Jtf24RQubw3IWp7fc"",""'LC-2 BOM'!C2:AF1000""),AB$1,FALSE)"),"#N/A")</f>
        <v>#N/A</v>
      </c>
      <c r="BA527" s="40" t="str">
        <f ca="1">IFERROR(__xludf.DUMMYFUNCTION("VLOOKUP($D239,IMPORTRANGE(""1F5N2lheBqU_ssv2fEg7XSiyl0_Jtf24RQubw3IWp7fc"",""'LC-2 BOM'!C2:AF1000""),AB$1,FALSE)"),"#N/A")</f>
        <v>#N/A</v>
      </c>
    </row>
    <row r="528" spans="1:53" ht="14.25">
      <c r="A528" s="119" t="str">
        <f>CONCATENATE(VLOOKUP(E528,Systems,2,FALSE),"-",VLOOKUP(F528,Subsystems,2,FALSE),"-",VLOOKUP(G528,Components,2,FALSE),"-",VLOOKUP(R528,Metrics,2,FALSE),"-",B528)</f>
        <v>LOX-GOX-VSD-SPD-629</v>
      </c>
      <c r="B528" s="99">
        <v>629</v>
      </c>
      <c r="C528" s="110" t="s">
        <v>1210</v>
      </c>
      <c r="D528" s="110" t="s">
        <v>1208</v>
      </c>
      <c r="E528" s="110" t="s">
        <v>184</v>
      </c>
      <c r="F528" s="110" t="s">
        <v>537</v>
      </c>
      <c r="G528" s="99" t="s">
        <v>156</v>
      </c>
      <c r="H528" s="99" t="s">
        <v>147</v>
      </c>
      <c r="I528" s="100" t="str">
        <f>VLOOKUP(L528,InterfaceCards,2,FALSE)</f>
        <v>C2</v>
      </c>
      <c r="J528" s="39" t="str">
        <f>VLOOKUP(I528,'REF - Interface Cards'!$F$2:$G$11,2,FALSE)</f>
        <v>CB8</v>
      </c>
      <c r="K528" s="267">
        <f>VLOOKUP(L528,InterfaceCards,3,FALSE)</f>
        <v>7</v>
      </c>
      <c r="L528" s="110" t="s">
        <v>396</v>
      </c>
      <c r="M528" s="110">
        <v>7</v>
      </c>
      <c r="N528" s="200" t="s">
        <v>123</v>
      </c>
      <c r="O528" s="264" t="s">
        <v>187</v>
      </c>
      <c r="P528" s="110"/>
      <c r="Q528" s="110" t="s">
        <v>328</v>
      </c>
      <c r="R528" s="119" t="s">
        <v>157</v>
      </c>
      <c r="S528" s="110"/>
      <c r="T528" s="99"/>
      <c r="U528" s="99"/>
      <c r="V528" s="99" t="b">
        <v>0</v>
      </c>
      <c r="W528" s="115" t="str">
        <f>CONCATENATE(L528,":",N528)</f>
        <v>AI14:06</v>
      </c>
      <c r="X528" s="40" t="str">
        <f ca="1">IFERROR(__xludf.DUMMYFUNCTION("VLOOKUP($D119,IMPORTRANGE(""1F5N2lheBqU_ssv2fEg7XSiyl0_Jtf24RQubw3IWp7fc"",""'LC-2 BOM'!C2:AF1000""),X$1,FALSE)"),"05C360")</f>
        <v>05C360</v>
      </c>
      <c r="Y528" s="40" t="str">
        <f ca="1">IFERROR(__xludf.DUMMYFUNCTION("VLOOKUP($D280,IMPORTRANGE(""1F5N2lheBqU_ssv2fEg7XSiyl0_Jtf24RQubw3IWp7fc"",""'LC-2 BOM'!C2:AF900""),Y$1,FALSE)"),"#N/A")</f>
        <v>#N/A</v>
      </c>
      <c r="Z528" s="40" t="str">
        <f ca="1">IFERROR(__xludf.DUMMYFUNCTION("VLOOKUP($D280,IMPORTRANGE(""1F5N2lheBqU_ssv2fEg7XSiyl0_Jtf24RQubw3IWp7fc"",""'LC-2 BOM'!C2:AF900""),Y$1,FALSE)"),"#N/A")</f>
        <v>#N/A</v>
      </c>
      <c r="AA528" s="40" t="str">
        <f ca="1">IFERROR(__xludf.DUMMYFUNCTION("VLOOKUP($D280,IMPORTRANGE(""1F5N2lheBqU_ssv2fEg7XSiyl0_Jtf24RQubw3IWp7fc"",""'LC-2 BOM'!C2:AF900""),Y$1,FALSE)"),"#N/A")</f>
        <v>#N/A</v>
      </c>
      <c r="AB528" s="40" t="str">
        <f ca="1">IFERROR(__xludf.DUMMYFUNCTION("VLOOKUP($D280,IMPORTRANGE(""1F5N2lheBqU_ssv2fEg7XSiyl0_Jtf24RQubw3IWp7fc"",""'LC-2 BOM'!C2:AF1000""),AB$1,FALSE)"),"#N/A")</f>
        <v>#N/A</v>
      </c>
      <c r="AC528" s="40" t="str">
        <f ca="1">IFERROR(__xludf.DUMMYFUNCTION("VLOOKUP($D280,IMPORTRANGE(""1F5N2lheBqU_ssv2fEg7XSiyl0_Jtf24RQubw3IWp7fc"",""'LC-2 BOM'!C2:AF1000""),AB$1,FALSE)"),"#N/A")</f>
        <v>#N/A</v>
      </c>
      <c r="AD528" s="40" t="str">
        <f ca="1">IFERROR(__xludf.DUMMYFUNCTION("VLOOKUP($D280,IMPORTRANGE(""1F5N2lheBqU_ssv2fEg7XSiyl0_Jtf24RQubw3IWp7fc"",""'LC-2 BOM'!C2:AF1000""),AB$1,FALSE)"),"#N/A")</f>
        <v>#N/A</v>
      </c>
      <c r="AE528" s="40" t="str">
        <f ca="1">IFERROR(__xludf.DUMMYFUNCTION("VLOOKUP($D280,IMPORTRANGE(""1F5N2lheBqU_ssv2fEg7XSiyl0_Jtf24RQubw3IWp7fc"",""'LC-2 BOM'!C2:AF1000""),AB$1,FALSE)"),"#N/A")</f>
        <v>#N/A</v>
      </c>
      <c r="AF528" s="40" t="str">
        <f ca="1">IFERROR(__xludf.DUMMYFUNCTION("VLOOKUP($D280,IMPORTRANGE(""1F5N2lheBqU_ssv2fEg7XSiyl0_Jtf24RQubw3IWp7fc"",""'LC-2 BOM'!C2:AF1000""),AB$1,FALSE)"),"#N/A")</f>
        <v>#N/A</v>
      </c>
      <c r="AG528" s="40" t="str">
        <f ca="1">IFERROR(__xludf.DUMMYFUNCTION("VLOOKUP($D280,IMPORTRANGE(""1F5N2lheBqU_ssv2fEg7XSiyl0_Jtf24RQubw3IWp7fc"",""'LC-2 BOM'!C2:AF1000""),AB$1,FALSE)"),"#N/A")</f>
        <v>#N/A</v>
      </c>
      <c r="AH528" s="40" t="str">
        <f ca="1">IFERROR(__xludf.DUMMYFUNCTION("VLOOKUP($D280,IMPORTRANGE(""1F5N2lheBqU_ssv2fEg7XSiyl0_Jtf24RQubw3IWp7fc"",""'LC-2 BOM'!C2:AF1000""),AB$1,FALSE)"),"#N/A")</f>
        <v>#N/A</v>
      </c>
      <c r="AI528" s="40" t="str">
        <f ca="1">IFERROR(__xludf.DUMMYFUNCTION("VLOOKUP($D280,IMPORTRANGE(""1F5N2lheBqU_ssv2fEg7XSiyl0_Jtf24RQubw3IWp7fc"",""'LC-2 BOM'!C2:AF1000""),AB$1,FALSE)"),"#N/A")</f>
        <v>#N/A</v>
      </c>
      <c r="AJ528" s="40" t="str">
        <f ca="1">IFERROR(__xludf.DUMMYFUNCTION("VLOOKUP($D280,IMPORTRANGE(""1F5N2lheBqU_ssv2fEg7XSiyl0_Jtf24RQubw3IWp7fc"",""'LC-2 BOM'!C2:AF1000""),AB$1,FALSE)"),"#N/A")</f>
        <v>#N/A</v>
      </c>
      <c r="AK528" s="40" t="str">
        <f ca="1">IFERROR(__xludf.DUMMYFUNCTION("VLOOKUP($D280,IMPORTRANGE(""1F5N2lheBqU_ssv2fEg7XSiyl0_Jtf24RQubw3IWp7fc"",""'LC-2 BOM'!C2:AF1000""),AB$1,FALSE)"),"#N/A")</f>
        <v>#N/A</v>
      </c>
      <c r="AL528" s="40" t="str">
        <f ca="1">IFERROR(__xludf.DUMMYFUNCTION("VLOOKUP($D280,IMPORTRANGE(""1F5N2lheBqU_ssv2fEg7XSiyl0_Jtf24RQubw3IWp7fc"",""'LC-2 BOM'!C2:AF1000""),AB$1,FALSE)"),"#N/A")</f>
        <v>#N/A</v>
      </c>
      <c r="AM528" s="40" t="str">
        <f ca="1">IFERROR(__xludf.DUMMYFUNCTION("VLOOKUP($D280,IMPORTRANGE(""1F5N2lheBqU_ssv2fEg7XSiyl0_Jtf24RQubw3IWp7fc"",""'LC-2 BOM'!C2:AF1000""),AB$1,FALSE)"),"#N/A")</f>
        <v>#N/A</v>
      </c>
      <c r="AN528" s="40" t="str">
        <f ca="1">IFERROR(__xludf.DUMMYFUNCTION("VLOOKUP($D280,IMPORTRANGE(""1F5N2lheBqU_ssv2fEg7XSiyl0_Jtf24RQubw3IWp7fc"",""'LC-2 BOM'!C2:AF1000""),AB$1,FALSE)"),"#N/A")</f>
        <v>#N/A</v>
      </c>
      <c r="AO528" s="40" t="str">
        <f ca="1">IFERROR(__xludf.DUMMYFUNCTION("VLOOKUP($D280,IMPORTRANGE(""1F5N2lheBqU_ssv2fEg7XSiyl0_Jtf24RQubw3IWp7fc"",""'LC-2 BOM'!C2:AF1000""),AB$1,FALSE)"),"#N/A")</f>
        <v>#N/A</v>
      </c>
      <c r="AP528" s="40" t="str">
        <f ca="1">IFERROR(__xludf.DUMMYFUNCTION("VLOOKUP($D280,IMPORTRANGE(""1F5N2lheBqU_ssv2fEg7XSiyl0_Jtf24RQubw3IWp7fc"",""'LC-2 BOM'!C2:AF1000""),AB$1,FALSE)"),"#N/A")</f>
        <v>#N/A</v>
      </c>
      <c r="AQ528" s="40" t="str">
        <f ca="1">IFERROR(__xludf.DUMMYFUNCTION("VLOOKUP($D280,IMPORTRANGE(""1F5N2lheBqU_ssv2fEg7XSiyl0_Jtf24RQubw3IWp7fc"",""'LC-2 BOM'!C2:AF1000""),AB$1,FALSE)"),"#N/A")</f>
        <v>#N/A</v>
      </c>
      <c r="AR528" s="40" t="str">
        <f ca="1">IFERROR(__xludf.DUMMYFUNCTION("VLOOKUP($D280,IMPORTRANGE(""1F5N2lheBqU_ssv2fEg7XSiyl0_Jtf24RQubw3IWp7fc"",""'LC-2 BOM'!C2:AF1000""),AB$1,FALSE)"),"#N/A")</f>
        <v>#N/A</v>
      </c>
      <c r="AS528" s="40" t="str">
        <f ca="1">IFERROR(__xludf.DUMMYFUNCTION("VLOOKUP($D280,IMPORTRANGE(""1F5N2lheBqU_ssv2fEg7XSiyl0_Jtf24RQubw3IWp7fc"",""'LC-2 BOM'!C2:AF1000""),AB$1,FALSE)"),"#N/A")</f>
        <v>#N/A</v>
      </c>
      <c r="AT528" s="40" t="str">
        <f ca="1">IFERROR(__xludf.DUMMYFUNCTION("VLOOKUP($D280,IMPORTRANGE(""1F5N2lheBqU_ssv2fEg7XSiyl0_Jtf24RQubw3IWp7fc"",""'LC-2 BOM'!C2:AF1000""),AB$1,FALSE)"),"#N/A")</f>
        <v>#N/A</v>
      </c>
      <c r="AU528" s="40" t="str">
        <f ca="1">IFERROR(__xludf.DUMMYFUNCTION("VLOOKUP($D280,IMPORTRANGE(""1F5N2lheBqU_ssv2fEg7XSiyl0_Jtf24RQubw3IWp7fc"",""'LC-2 BOM'!C2:AF1000""),AB$1,FALSE)"),"#N/A")</f>
        <v>#N/A</v>
      </c>
      <c r="AV528" s="40" t="str">
        <f ca="1">IFERROR(__xludf.DUMMYFUNCTION("VLOOKUP($D280,IMPORTRANGE(""1F5N2lheBqU_ssv2fEg7XSiyl0_Jtf24RQubw3IWp7fc"",""'LC-2 BOM'!C2:AF1000""),AB$1,FALSE)"),"#N/A")</f>
        <v>#N/A</v>
      </c>
      <c r="AW528" s="40" t="str">
        <f ca="1">IFERROR(__xludf.DUMMYFUNCTION("VLOOKUP($D280,IMPORTRANGE(""1F5N2lheBqU_ssv2fEg7XSiyl0_Jtf24RQubw3IWp7fc"",""'LC-2 BOM'!C2:AF1000""),AB$1,FALSE)"),"#N/A")</f>
        <v>#N/A</v>
      </c>
      <c r="AX528" s="40" t="str">
        <f ca="1">IFERROR(__xludf.DUMMYFUNCTION("VLOOKUP($D280,IMPORTRANGE(""1F5N2lheBqU_ssv2fEg7XSiyl0_Jtf24RQubw3IWp7fc"",""'LC-2 BOM'!C2:AF1000""),AB$1,FALSE)"),"#N/A")</f>
        <v>#N/A</v>
      </c>
      <c r="AY528" s="40" t="str">
        <f ca="1">IFERROR(__xludf.DUMMYFUNCTION("VLOOKUP($D280,IMPORTRANGE(""1F5N2lheBqU_ssv2fEg7XSiyl0_Jtf24RQubw3IWp7fc"",""'LC-2 BOM'!C2:AF1000""),AB$1,FALSE)"),"#N/A")</f>
        <v>#N/A</v>
      </c>
      <c r="AZ528" s="40" t="str">
        <f ca="1">IFERROR(__xludf.DUMMYFUNCTION("VLOOKUP($D280,IMPORTRANGE(""1F5N2lheBqU_ssv2fEg7XSiyl0_Jtf24RQubw3IWp7fc"",""'LC-2 BOM'!C2:AF1000""),AB$1,FALSE)"),"#N/A")</f>
        <v>#N/A</v>
      </c>
      <c r="BA528" s="40" t="str">
        <f ca="1">IFERROR(__xludf.DUMMYFUNCTION("VLOOKUP($D280,IMPORTRANGE(""1F5N2lheBqU_ssv2fEg7XSiyl0_Jtf24RQubw3IWp7fc"",""'LC-2 BOM'!C2:AF1000""),AB$1,FALSE)"),"#N/A")</f>
        <v>#N/A</v>
      </c>
    </row>
    <row r="529" spans="1:53" ht="14.25">
      <c r="A529" s="119" t="str">
        <f>CONCATENATE(VLOOKUP(E529,Systems,2,FALSE),"-",VLOOKUP(F529,Subsystems,2,FALSE),"-",VLOOKUP(G529,Components,2,FALSE),"-",VLOOKUP(R529,Metrics,2,FALSE),"-",B529)</f>
        <v>LOX-GOX-VSD-SPD-627</v>
      </c>
      <c r="B529" s="99">
        <v>627</v>
      </c>
      <c r="C529" s="110" t="s">
        <v>1211</v>
      </c>
      <c r="D529" s="110" t="s">
        <v>1208</v>
      </c>
      <c r="E529" s="110" t="s">
        <v>184</v>
      </c>
      <c r="F529" s="110" t="s">
        <v>537</v>
      </c>
      <c r="G529" s="99" t="s">
        <v>156</v>
      </c>
      <c r="H529" s="110" t="s">
        <v>152</v>
      </c>
      <c r="I529" s="100" t="str">
        <f>VLOOKUP(L529,InterfaceCards,2,FALSE)</f>
        <v>C2</v>
      </c>
      <c r="J529" s="39" t="str">
        <f>VLOOKUP(I529,'REF - Interface Cards'!$F$2:$G$11,2,FALSE)</f>
        <v>CB8</v>
      </c>
      <c r="K529" s="267">
        <f>VLOOKUP(L529,InterfaceCards,3,FALSE)</f>
        <v>8</v>
      </c>
      <c r="L529" s="110" t="s">
        <v>1212</v>
      </c>
      <c r="M529" s="110">
        <v>2</v>
      </c>
      <c r="N529" s="200" t="s">
        <v>104</v>
      </c>
      <c r="O529" s="264" t="s">
        <v>187</v>
      </c>
      <c r="P529" s="110"/>
      <c r="Q529" s="110" t="s">
        <v>328</v>
      </c>
      <c r="R529" s="119" t="s">
        <v>157</v>
      </c>
      <c r="S529" s="110"/>
      <c r="T529" s="99"/>
      <c r="U529" s="99"/>
      <c r="V529" s="99" t="b">
        <v>0</v>
      </c>
      <c r="W529" s="115" t="str">
        <f>CONCATENATE(L529,":",N529)</f>
        <v>AO7:01</v>
      </c>
      <c r="X529" s="40" t="str">
        <f ca="1">IFERROR(__xludf.DUMMYFUNCTION("VLOOKUP($D119,IMPORTRANGE(""1F5N2lheBqU_ssv2fEg7XSiyl0_Jtf24RQubw3IWp7fc"",""'LC-2 BOM'!C2:AF1000""),X$1,FALSE)"),"05C360")</f>
        <v>05C360</v>
      </c>
      <c r="Y529" s="40" t="str">
        <f ca="1">IFERROR(__xludf.DUMMYFUNCTION("VLOOKUP($D281,IMPORTRANGE(""1F5N2lheBqU_ssv2fEg7XSiyl0_Jtf24RQubw3IWp7fc"",""'LC-2 BOM'!C2:AF900""),Y$1,FALSE)"),"Sensor, Temperature")</f>
        <v>Sensor, Temperature</v>
      </c>
      <c r="Z529" s="40" t="str">
        <f ca="1">IFERROR(__xludf.DUMMYFUNCTION("VLOOKUP($D284,IMPORTRANGE(""1F5N2lheBqU_ssv2fEg7XSiyl0_Jtf24RQubw3IWp7fc"",""'LC-2 BOM'!C2:AF900""),Z$1,FALSE)"),"#N/A")</f>
        <v>#N/A</v>
      </c>
      <c r="AA529" s="40" t="str">
        <f ca="1">IFERROR(__xludf.DUMMYFUNCTION("VLOOKUP($D284,IMPORTRANGE(""1F5N2lheBqU_ssv2fEg7XSiyl0_Jtf24RQubw3IWp7fc"",""'LC-2 BOM'!C2:AF900""),Z$1,FALSE)"),"#N/A")</f>
        <v>#N/A</v>
      </c>
      <c r="AB529" s="40" t="str">
        <f ca="1">IFERROR(__xludf.DUMMYFUNCTION("VLOOKUP($D284,IMPORTRANGE(""1F5N2lheBqU_ssv2fEg7XSiyl0_Jtf24RQubw3IWp7fc"",""'LC-2 BOM'!C2:AF1000""),AB$1,FALSE)"),"#N/A")</f>
        <v>#N/A</v>
      </c>
      <c r="AC529" s="40" t="str">
        <f ca="1">IFERROR(__xludf.DUMMYFUNCTION("VLOOKUP($D284,IMPORTRANGE(""1F5N2lheBqU_ssv2fEg7XSiyl0_Jtf24RQubw3IWp7fc"",""'LC-2 BOM'!C2:AF1000""),AB$1,FALSE)"),"#N/A")</f>
        <v>#N/A</v>
      </c>
      <c r="AD529" s="40" t="str">
        <f ca="1">IFERROR(__xludf.DUMMYFUNCTION("VLOOKUP($D284,IMPORTRANGE(""1F5N2lheBqU_ssv2fEg7XSiyl0_Jtf24RQubw3IWp7fc"",""'LC-2 BOM'!C2:AF1000""),AB$1,FALSE)"),"#N/A")</f>
        <v>#N/A</v>
      </c>
      <c r="AE529" s="40" t="str">
        <f ca="1">IFERROR(__xludf.DUMMYFUNCTION("VLOOKUP($D284,IMPORTRANGE(""1F5N2lheBqU_ssv2fEg7XSiyl0_Jtf24RQubw3IWp7fc"",""'LC-2 BOM'!C2:AF1000""),AB$1,FALSE)"),"#N/A")</f>
        <v>#N/A</v>
      </c>
      <c r="AF529" s="40" t="str">
        <f ca="1">IFERROR(__xludf.DUMMYFUNCTION("VLOOKUP($D284,IMPORTRANGE(""1F5N2lheBqU_ssv2fEg7XSiyl0_Jtf24RQubw3IWp7fc"",""'LC-2 BOM'!C2:AF1000""),AB$1,FALSE)"),"#N/A")</f>
        <v>#N/A</v>
      </c>
      <c r="AG529" s="40" t="str">
        <f ca="1">IFERROR(__xludf.DUMMYFUNCTION("VLOOKUP($D284,IMPORTRANGE(""1F5N2lheBqU_ssv2fEg7XSiyl0_Jtf24RQubw3IWp7fc"",""'LC-2 BOM'!C2:AF1000""),AB$1,FALSE)"),"#N/A")</f>
        <v>#N/A</v>
      </c>
      <c r="AH529" s="40" t="str">
        <f ca="1">IFERROR(__xludf.DUMMYFUNCTION("VLOOKUP($D284,IMPORTRANGE(""1F5N2lheBqU_ssv2fEg7XSiyl0_Jtf24RQubw3IWp7fc"",""'LC-2 BOM'!C2:AF1000""),AB$1,FALSE)"),"#N/A")</f>
        <v>#N/A</v>
      </c>
      <c r="AI529" s="40" t="str">
        <f ca="1">IFERROR(__xludf.DUMMYFUNCTION("VLOOKUP($D284,IMPORTRANGE(""1F5N2lheBqU_ssv2fEg7XSiyl0_Jtf24RQubw3IWp7fc"",""'LC-2 BOM'!C2:AF1000""),AB$1,FALSE)"),"#N/A")</f>
        <v>#N/A</v>
      </c>
      <c r="AJ529" s="40" t="str">
        <f ca="1">IFERROR(__xludf.DUMMYFUNCTION("VLOOKUP($D284,IMPORTRANGE(""1F5N2lheBqU_ssv2fEg7XSiyl0_Jtf24RQubw3IWp7fc"",""'LC-2 BOM'!C2:AF1000""),AB$1,FALSE)"),"#N/A")</f>
        <v>#N/A</v>
      </c>
      <c r="AK529" s="40" t="str">
        <f ca="1">IFERROR(__xludf.DUMMYFUNCTION("VLOOKUP($D284,IMPORTRANGE(""1F5N2lheBqU_ssv2fEg7XSiyl0_Jtf24RQubw3IWp7fc"",""'LC-2 BOM'!C2:AF1000""),AB$1,FALSE)"),"#N/A")</f>
        <v>#N/A</v>
      </c>
      <c r="AL529" s="40" t="str">
        <f ca="1">IFERROR(__xludf.DUMMYFUNCTION("VLOOKUP($D284,IMPORTRANGE(""1F5N2lheBqU_ssv2fEg7XSiyl0_Jtf24RQubw3IWp7fc"",""'LC-2 BOM'!C2:AF1000""),AB$1,FALSE)"),"#N/A")</f>
        <v>#N/A</v>
      </c>
      <c r="AM529" s="40" t="str">
        <f ca="1">IFERROR(__xludf.DUMMYFUNCTION("VLOOKUP($D284,IMPORTRANGE(""1F5N2lheBqU_ssv2fEg7XSiyl0_Jtf24RQubw3IWp7fc"",""'LC-2 BOM'!C2:AF1000""),AB$1,FALSE)"),"#N/A")</f>
        <v>#N/A</v>
      </c>
      <c r="AN529" s="40" t="str">
        <f ca="1">IFERROR(__xludf.DUMMYFUNCTION("VLOOKUP($D284,IMPORTRANGE(""1F5N2lheBqU_ssv2fEg7XSiyl0_Jtf24RQubw3IWp7fc"",""'LC-2 BOM'!C2:AF1000""),AB$1,FALSE)"),"#N/A")</f>
        <v>#N/A</v>
      </c>
      <c r="AO529" s="40" t="str">
        <f ca="1">IFERROR(__xludf.DUMMYFUNCTION("VLOOKUP($D284,IMPORTRANGE(""1F5N2lheBqU_ssv2fEg7XSiyl0_Jtf24RQubw3IWp7fc"",""'LC-2 BOM'!C2:AF1000""),AB$1,FALSE)"),"#N/A")</f>
        <v>#N/A</v>
      </c>
      <c r="AP529" s="40" t="str">
        <f ca="1">IFERROR(__xludf.DUMMYFUNCTION("VLOOKUP($D284,IMPORTRANGE(""1F5N2lheBqU_ssv2fEg7XSiyl0_Jtf24RQubw3IWp7fc"",""'LC-2 BOM'!C2:AF1000""),AB$1,FALSE)"),"#N/A")</f>
        <v>#N/A</v>
      </c>
      <c r="AQ529" s="40" t="str">
        <f ca="1">IFERROR(__xludf.DUMMYFUNCTION("VLOOKUP($D284,IMPORTRANGE(""1F5N2lheBqU_ssv2fEg7XSiyl0_Jtf24RQubw3IWp7fc"",""'LC-2 BOM'!C2:AF1000""),AB$1,FALSE)"),"#N/A")</f>
        <v>#N/A</v>
      </c>
      <c r="AR529" s="40" t="str">
        <f ca="1">IFERROR(__xludf.DUMMYFUNCTION("VLOOKUP($D284,IMPORTRANGE(""1F5N2lheBqU_ssv2fEg7XSiyl0_Jtf24RQubw3IWp7fc"",""'LC-2 BOM'!C2:AF1000""),AB$1,FALSE)"),"#N/A")</f>
        <v>#N/A</v>
      </c>
      <c r="AS529" s="40" t="str">
        <f ca="1">IFERROR(__xludf.DUMMYFUNCTION("VLOOKUP($D284,IMPORTRANGE(""1F5N2lheBqU_ssv2fEg7XSiyl0_Jtf24RQubw3IWp7fc"",""'LC-2 BOM'!C2:AF1000""),AB$1,FALSE)"),"#N/A")</f>
        <v>#N/A</v>
      </c>
      <c r="AT529" s="40" t="str">
        <f ca="1">IFERROR(__xludf.DUMMYFUNCTION("VLOOKUP($D284,IMPORTRANGE(""1F5N2lheBqU_ssv2fEg7XSiyl0_Jtf24RQubw3IWp7fc"",""'LC-2 BOM'!C2:AF1000""),AB$1,FALSE)"),"#N/A")</f>
        <v>#N/A</v>
      </c>
      <c r="AU529" s="40" t="str">
        <f ca="1">IFERROR(__xludf.DUMMYFUNCTION("VLOOKUP($D284,IMPORTRANGE(""1F5N2lheBqU_ssv2fEg7XSiyl0_Jtf24RQubw3IWp7fc"",""'LC-2 BOM'!C2:AF1000""),AB$1,FALSE)"),"#N/A")</f>
        <v>#N/A</v>
      </c>
      <c r="AV529" s="40" t="str">
        <f ca="1">IFERROR(__xludf.DUMMYFUNCTION("VLOOKUP($D284,IMPORTRANGE(""1F5N2lheBqU_ssv2fEg7XSiyl0_Jtf24RQubw3IWp7fc"",""'LC-2 BOM'!C2:AF1000""),AB$1,FALSE)"),"#N/A")</f>
        <v>#N/A</v>
      </c>
      <c r="AW529" s="40" t="str">
        <f ca="1">IFERROR(__xludf.DUMMYFUNCTION("VLOOKUP($D284,IMPORTRANGE(""1F5N2lheBqU_ssv2fEg7XSiyl0_Jtf24RQubw3IWp7fc"",""'LC-2 BOM'!C2:AF1000""),AB$1,FALSE)"),"#N/A")</f>
        <v>#N/A</v>
      </c>
      <c r="AX529" s="40" t="str">
        <f ca="1">IFERROR(__xludf.DUMMYFUNCTION("VLOOKUP($D284,IMPORTRANGE(""1F5N2lheBqU_ssv2fEg7XSiyl0_Jtf24RQubw3IWp7fc"",""'LC-2 BOM'!C2:AF1000""),AB$1,FALSE)"),"#N/A")</f>
        <v>#N/A</v>
      </c>
      <c r="AY529" s="40" t="str">
        <f ca="1">IFERROR(__xludf.DUMMYFUNCTION("VLOOKUP($D284,IMPORTRANGE(""1F5N2lheBqU_ssv2fEg7XSiyl0_Jtf24RQubw3IWp7fc"",""'LC-2 BOM'!C2:AF1000""),AB$1,FALSE)"),"#N/A")</f>
        <v>#N/A</v>
      </c>
      <c r="AZ529" s="40" t="str">
        <f ca="1">IFERROR(__xludf.DUMMYFUNCTION("VLOOKUP($D284,IMPORTRANGE(""1F5N2lheBqU_ssv2fEg7XSiyl0_Jtf24RQubw3IWp7fc"",""'LC-2 BOM'!C2:AF1000""),AB$1,FALSE)"),"#N/A")</f>
        <v>#N/A</v>
      </c>
      <c r="BA529" s="40" t="str">
        <f ca="1">IFERROR(__xludf.DUMMYFUNCTION("VLOOKUP($D284,IMPORTRANGE(""1F5N2lheBqU_ssv2fEg7XSiyl0_Jtf24RQubw3IWp7fc"",""'LC-2 BOM'!C2:AF1000""),AB$1,FALSE)"),"#N/A")</f>
        <v>#N/A</v>
      </c>
    </row>
    <row r="530" spans="1:53" ht="14.25">
      <c r="A530" s="119" t="str">
        <f>CONCATENATE(VLOOKUP(E530,Systems,2,FALSE),"-",VLOOKUP(F530,Subsystems,2,FALSE),"-",VLOOKUP(G530,Components,2,FALSE),"-",VLOOKUP(R530,Metrics,2,FALSE),"-",B530)</f>
        <v>LOX-GOX-CT-B-631</v>
      </c>
      <c r="B530" s="99">
        <v>631</v>
      </c>
      <c r="C530" s="110" t="s">
        <v>1213</v>
      </c>
      <c r="D530" s="110" t="s">
        <v>1214</v>
      </c>
      <c r="E530" s="110" t="s">
        <v>184</v>
      </c>
      <c r="F530" s="110" t="s">
        <v>537</v>
      </c>
      <c r="G530" s="99" t="s">
        <v>162</v>
      </c>
      <c r="H530" s="99" t="s">
        <v>102</v>
      </c>
      <c r="I530" s="100" t="str">
        <f>VLOOKUP(L530,InterfaceCards,2,FALSE)</f>
        <v>C2</v>
      </c>
      <c r="J530" s="39" t="str">
        <f>VLOOKUP(I530,'REF - Interface Cards'!$F$2:$G$11,2,FALSE)</f>
        <v>CB8</v>
      </c>
      <c r="K530" s="267">
        <f>VLOOKUP(L530,InterfaceCards,3,FALSE)</f>
        <v>4</v>
      </c>
      <c r="L530" s="110" t="s">
        <v>186</v>
      </c>
      <c r="M530" s="110">
        <v>34</v>
      </c>
      <c r="N530" s="200">
        <v>28</v>
      </c>
      <c r="O530" s="264" t="s">
        <v>187</v>
      </c>
      <c r="P530" s="110"/>
      <c r="Q530" s="110" t="s">
        <v>328</v>
      </c>
      <c r="R530" s="110" t="s">
        <v>105</v>
      </c>
      <c r="S530" s="110"/>
      <c r="T530" s="99"/>
      <c r="U530" s="99"/>
      <c r="V530" s="99" t="b">
        <v>0</v>
      </c>
      <c r="W530" s="115" t="str">
        <f>CONCATENATE(L530,":",N530)</f>
        <v>DO7:28</v>
      </c>
      <c r="X530" s="40" t="str">
        <f ca="1">IFERROR(__xludf.DUMMYFUNCTION("VLOOKUP($D119,IMPORTRANGE(""1F5N2lheBqU_ssv2fEg7XSiyl0_Jtf24RQubw3IWp7fc"",""'LC-2 BOM'!C2:AF1000""),X$1,FALSE)"),"05C360")</f>
        <v>05C360</v>
      </c>
      <c r="Y530" s="40" t="str">
        <f ca="1">IFERROR(__xludf.DUMMYFUNCTION("VLOOKUP($D238,IMPORTRANGE(""1F5N2lheBqU_ssv2fEg7XSiyl0_Jtf24RQubw3IWp7fc"",""'LC-2 BOM'!C2:AF900""),Y$1,FALSE)"),"#N/A")</f>
        <v>#N/A</v>
      </c>
      <c r="Z530" s="40" t="str">
        <f ca="1">IFERROR(__xludf.DUMMYFUNCTION("VLOOKUP($D238,IMPORTRANGE(""1F5N2lheBqU_ssv2fEg7XSiyl0_Jtf24RQubw3IWp7fc"",""'LC-2 BOM'!C2:AF900""),Y$1,FALSE)"),"#N/A")</f>
        <v>#N/A</v>
      </c>
      <c r="AA530" s="40" t="str">
        <f ca="1">IFERROR(__xludf.DUMMYFUNCTION("VLOOKUP($D238,IMPORTRANGE(""1F5N2lheBqU_ssv2fEg7XSiyl0_Jtf24RQubw3IWp7fc"",""'LC-2 BOM'!C2:AF900""),Y$1,FALSE)"),"#N/A")</f>
        <v>#N/A</v>
      </c>
      <c r="AB530" s="40" t="str">
        <f ca="1">IFERROR(__xludf.DUMMYFUNCTION("VLOOKUP($D238,IMPORTRANGE(""1F5N2lheBqU_ssv2fEg7XSiyl0_Jtf24RQubw3IWp7fc"",""'LC-2 BOM'!C2:AF1000""),AB$1,FALSE)"),"#N/A")</f>
        <v>#N/A</v>
      </c>
      <c r="AC530" s="40" t="str">
        <f ca="1">IFERROR(__xludf.DUMMYFUNCTION("VLOOKUP($D238,IMPORTRANGE(""1F5N2lheBqU_ssv2fEg7XSiyl0_Jtf24RQubw3IWp7fc"",""'LC-2 BOM'!C2:AF1000""),AB$1,FALSE)"),"#N/A")</f>
        <v>#N/A</v>
      </c>
      <c r="AD530" s="40" t="str">
        <f ca="1">IFERROR(__xludf.DUMMYFUNCTION("VLOOKUP($D238,IMPORTRANGE(""1F5N2lheBqU_ssv2fEg7XSiyl0_Jtf24RQubw3IWp7fc"",""'LC-2 BOM'!C2:AF1000""),AB$1,FALSE)"),"#N/A")</f>
        <v>#N/A</v>
      </c>
      <c r="AE530" s="40" t="str">
        <f ca="1">IFERROR(__xludf.DUMMYFUNCTION("VLOOKUP($D238,IMPORTRANGE(""1F5N2lheBqU_ssv2fEg7XSiyl0_Jtf24RQubw3IWp7fc"",""'LC-2 BOM'!C2:AF1000""),AB$1,FALSE)"),"#N/A")</f>
        <v>#N/A</v>
      </c>
      <c r="AF530" s="40" t="str">
        <f ca="1">IFERROR(__xludf.DUMMYFUNCTION("VLOOKUP($D238,IMPORTRANGE(""1F5N2lheBqU_ssv2fEg7XSiyl0_Jtf24RQubw3IWp7fc"",""'LC-2 BOM'!C2:AF1000""),AB$1,FALSE)"),"#N/A")</f>
        <v>#N/A</v>
      </c>
      <c r="AG530" s="40" t="str">
        <f ca="1">IFERROR(__xludf.DUMMYFUNCTION("VLOOKUP($D238,IMPORTRANGE(""1F5N2lheBqU_ssv2fEg7XSiyl0_Jtf24RQubw3IWp7fc"",""'LC-2 BOM'!C2:AF1000""),AB$1,FALSE)"),"#N/A")</f>
        <v>#N/A</v>
      </c>
      <c r="AH530" s="40" t="str">
        <f ca="1">IFERROR(__xludf.DUMMYFUNCTION("VLOOKUP($D238,IMPORTRANGE(""1F5N2lheBqU_ssv2fEg7XSiyl0_Jtf24RQubw3IWp7fc"",""'LC-2 BOM'!C2:AF1000""),AB$1,FALSE)"),"#N/A")</f>
        <v>#N/A</v>
      </c>
      <c r="AI530" s="40" t="str">
        <f ca="1">IFERROR(__xludf.DUMMYFUNCTION("VLOOKUP($D238,IMPORTRANGE(""1F5N2lheBqU_ssv2fEg7XSiyl0_Jtf24RQubw3IWp7fc"",""'LC-2 BOM'!C2:AF1000""),AB$1,FALSE)"),"#N/A")</f>
        <v>#N/A</v>
      </c>
      <c r="AJ530" s="40" t="str">
        <f ca="1">IFERROR(__xludf.DUMMYFUNCTION("VLOOKUP($D238,IMPORTRANGE(""1F5N2lheBqU_ssv2fEg7XSiyl0_Jtf24RQubw3IWp7fc"",""'LC-2 BOM'!C2:AF1000""),AB$1,FALSE)"),"#N/A")</f>
        <v>#N/A</v>
      </c>
      <c r="AK530" s="40" t="str">
        <f ca="1">IFERROR(__xludf.DUMMYFUNCTION("VLOOKUP($D238,IMPORTRANGE(""1F5N2lheBqU_ssv2fEg7XSiyl0_Jtf24RQubw3IWp7fc"",""'LC-2 BOM'!C2:AF1000""),AB$1,FALSE)"),"#N/A")</f>
        <v>#N/A</v>
      </c>
      <c r="AL530" s="40" t="str">
        <f ca="1">IFERROR(__xludf.DUMMYFUNCTION("VLOOKUP($D238,IMPORTRANGE(""1F5N2lheBqU_ssv2fEg7XSiyl0_Jtf24RQubw3IWp7fc"",""'LC-2 BOM'!C2:AF1000""),AB$1,FALSE)"),"#N/A")</f>
        <v>#N/A</v>
      </c>
      <c r="AM530" s="40" t="str">
        <f ca="1">IFERROR(__xludf.DUMMYFUNCTION("VLOOKUP($D238,IMPORTRANGE(""1F5N2lheBqU_ssv2fEg7XSiyl0_Jtf24RQubw3IWp7fc"",""'LC-2 BOM'!C2:AF1000""),AB$1,FALSE)"),"#N/A")</f>
        <v>#N/A</v>
      </c>
      <c r="AN530" s="40" t="str">
        <f ca="1">IFERROR(__xludf.DUMMYFUNCTION("VLOOKUP($D238,IMPORTRANGE(""1F5N2lheBqU_ssv2fEg7XSiyl0_Jtf24RQubw3IWp7fc"",""'LC-2 BOM'!C2:AF1000""),AB$1,FALSE)"),"#N/A")</f>
        <v>#N/A</v>
      </c>
      <c r="AO530" s="40" t="str">
        <f ca="1">IFERROR(__xludf.DUMMYFUNCTION("VLOOKUP($D238,IMPORTRANGE(""1F5N2lheBqU_ssv2fEg7XSiyl0_Jtf24RQubw3IWp7fc"",""'LC-2 BOM'!C2:AF1000""),AB$1,FALSE)"),"#N/A")</f>
        <v>#N/A</v>
      </c>
      <c r="AP530" s="40" t="str">
        <f ca="1">IFERROR(__xludf.DUMMYFUNCTION("VLOOKUP($D238,IMPORTRANGE(""1F5N2lheBqU_ssv2fEg7XSiyl0_Jtf24RQubw3IWp7fc"",""'LC-2 BOM'!C2:AF1000""),AB$1,FALSE)"),"#N/A")</f>
        <v>#N/A</v>
      </c>
      <c r="AQ530" s="40" t="str">
        <f ca="1">IFERROR(__xludf.DUMMYFUNCTION("VLOOKUP($D238,IMPORTRANGE(""1F5N2lheBqU_ssv2fEg7XSiyl0_Jtf24RQubw3IWp7fc"",""'LC-2 BOM'!C2:AF1000""),AB$1,FALSE)"),"#N/A")</f>
        <v>#N/A</v>
      </c>
      <c r="AR530" s="40" t="str">
        <f ca="1">IFERROR(__xludf.DUMMYFUNCTION("VLOOKUP($D238,IMPORTRANGE(""1F5N2lheBqU_ssv2fEg7XSiyl0_Jtf24RQubw3IWp7fc"",""'LC-2 BOM'!C2:AF1000""),AB$1,FALSE)"),"#N/A")</f>
        <v>#N/A</v>
      </c>
      <c r="AS530" s="40" t="str">
        <f ca="1">IFERROR(__xludf.DUMMYFUNCTION("VLOOKUP($D238,IMPORTRANGE(""1F5N2lheBqU_ssv2fEg7XSiyl0_Jtf24RQubw3IWp7fc"",""'LC-2 BOM'!C2:AF1000""),AB$1,FALSE)"),"#N/A")</f>
        <v>#N/A</v>
      </c>
      <c r="AT530" s="40" t="str">
        <f ca="1">IFERROR(__xludf.DUMMYFUNCTION("VLOOKUP($D238,IMPORTRANGE(""1F5N2lheBqU_ssv2fEg7XSiyl0_Jtf24RQubw3IWp7fc"",""'LC-2 BOM'!C2:AF1000""),AB$1,FALSE)"),"#N/A")</f>
        <v>#N/A</v>
      </c>
      <c r="AU530" s="40" t="str">
        <f ca="1">IFERROR(__xludf.DUMMYFUNCTION("VLOOKUP($D238,IMPORTRANGE(""1F5N2lheBqU_ssv2fEg7XSiyl0_Jtf24RQubw3IWp7fc"",""'LC-2 BOM'!C2:AF1000""),AB$1,FALSE)"),"#N/A")</f>
        <v>#N/A</v>
      </c>
      <c r="AV530" s="40" t="str">
        <f ca="1">IFERROR(__xludf.DUMMYFUNCTION("VLOOKUP($D238,IMPORTRANGE(""1F5N2lheBqU_ssv2fEg7XSiyl0_Jtf24RQubw3IWp7fc"",""'LC-2 BOM'!C2:AF1000""),AB$1,FALSE)"),"#N/A")</f>
        <v>#N/A</v>
      </c>
      <c r="AW530" s="40" t="str">
        <f ca="1">IFERROR(__xludf.DUMMYFUNCTION("VLOOKUP($D238,IMPORTRANGE(""1F5N2lheBqU_ssv2fEg7XSiyl0_Jtf24RQubw3IWp7fc"",""'LC-2 BOM'!C2:AF1000""),AB$1,FALSE)"),"#N/A")</f>
        <v>#N/A</v>
      </c>
      <c r="AX530" s="40" t="str">
        <f ca="1">IFERROR(__xludf.DUMMYFUNCTION("VLOOKUP($D238,IMPORTRANGE(""1F5N2lheBqU_ssv2fEg7XSiyl0_Jtf24RQubw3IWp7fc"",""'LC-2 BOM'!C2:AF1000""),AB$1,FALSE)"),"#N/A")</f>
        <v>#N/A</v>
      </c>
      <c r="AY530" s="40" t="str">
        <f ca="1">IFERROR(__xludf.DUMMYFUNCTION("VLOOKUP($D238,IMPORTRANGE(""1F5N2lheBqU_ssv2fEg7XSiyl0_Jtf24RQubw3IWp7fc"",""'LC-2 BOM'!C2:AF1000""),AB$1,FALSE)"),"#N/A")</f>
        <v>#N/A</v>
      </c>
      <c r="AZ530" s="40" t="str">
        <f ca="1">IFERROR(__xludf.DUMMYFUNCTION("VLOOKUP($D238,IMPORTRANGE(""1F5N2lheBqU_ssv2fEg7XSiyl0_Jtf24RQubw3IWp7fc"",""'LC-2 BOM'!C2:AF1000""),AB$1,FALSE)"),"#N/A")</f>
        <v>#N/A</v>
      </c>
      <c r="BA530" s="40" t="str">
        <f ca="1">IFERROR(__xludf.DUMMYFUNCTION("VLOOKUP($D238,IMPORTRANGE(""1F5N2lheBqU_ssv2fEg7XSiyl0_Jtf24RQubw3IWp7fc"",""'LC-2 BOM'!C2:AF1000""),AB$1,FALSE)"),"#N/A")</f>
        <v>#N/A</v>
      </c>
    </row>
    <row r="531" spans="1:53" ht="14.25">
      <c r="A531" s="99" t="str">
        <f>CONCATENATE(VLOOKUP(E531,Systems,2,FALSE),"-",VLOOKUP(F531,Subsystems,2,FALSE),"-",VLOOKUP(G531,Components,2,FALSE),"-",VLOOKUP(R531,Metrics,2,FALSE),"-",B531)</f>
        <v>HYD-HPU-SS-B-633</v>
      </c>
      <c r="B531" s="99">
        <v>633</v>
      </c>
      <c r="C531" s="99" t="s">
        <v>1215</v>
      </c>
      <c r="D531" s="110" t="s">
        <v>1216</v>
      </c>
      <c r="E531" s="99" t="s">
        <v>715</v>
      </c>
      <c r="F531" s="99" t="s">
        <v>890</v>
      </c>
      <c r="G531" s="99" t="s">
        <v>1205</v>
      </c>
      <c r="H531" s="99" t="s">
        <v>102</v>
      </c>
      <c r="I531" s="100" t="str">
        <f>VLOOKUP(L531,InterfaceCards,2,FALSE)</f>
        <v>N5</v>
      </c>
      <c r="J531" s="39" t="str">
        <f>VLOOKUP(I531,'REF - Interface Cards'!$F$2:$G$11,2,FALSE)</f>
        <v>CB6</v>
      </c>
      <c r="K531" s="267">
        <f>VLOOKUP(L531,InterfaceCards,3,FALSE)</f>
        <v>1</v>
      </c>
      <c r="L531" s="99" t="s">
        <v>568</v>
      </c>
      <c r="M531" s="99">
        <v>13</v>
      </c>
      <c r="N531" s="96">
        <v>10</v>
      </c>
      <c r="O531" s="99" t="s">
        <v>334</v>
      </c>
      <c r="P531" s="99" t="s">
        <v>334</v>
      </c>
      <c r="Q531" s="99" t="s">
        <v>707</v>
      </c>
      <c r="R531" s="119" t="s">
        <v>105</v>
      </c>
      <c r="S531" s="119" t="s">
        <v>96</v>
      </c>
      <c r="T531" s="99"/>
      <c r="U531" s="99"/>
      <c r="V531" s="99" t="b">
        <v>0</v>
      </c>
      <c r="W531" s="115" t="str">
        <f>CONCATENATE(L531,":",N531)</f>
        <v>DO5:10</v>
      </c>
      <c r="X531" s="40" t="str">
        <f ca="1">IFERROR(__xludf.DUMMYFUNCTION("VLOOKUP($D475,IMPORTRANGE(""1F5N2lheBqU_ssv2fEg7XSiyl0_Jtf24RQubw3IWp7fc"",""'LC-2 BOM'!C2:AF1000""),X$1,FALSE)"),"04C706")</f>
        <v>04C706</v>
      </c>
      <c r="Y531" s="40" t="str">
        <f ca="1">IFERROR(__xludf.DUMMYFUNCTION("VLOOKUP($D592,IMPORTRANGE(""1F5N2lheBqU_ssv2fEg7XSiyl0_Jtf24RQubw3IWp7fc"",""'LC-2 BOM'!C2:AF900""),Y$1,FALSE)"),"Motor")</f>
        <v>Motor</v>
      </c>
      <c r="Z531" s="40" t="str">
        <f ca="1">IFERROR(__xludf.DUMMYFUNCTION("VLOOKUP($D592,IMPORTRANGE(""1F5N2lheBqU_ssv2fEg7XSiyl0_Jtf24RQubw3IWp7fc"",""'LC-2 BOM'!C2:AF900""),Y$1,FALSE)"),"Motor")</f>
        <v>Motor</v>
      </c>
      <c r="AA531" s="40" t="str">
        <f ca="1">IFERROR(__xludf.DUMMYFUNCTION("VLOOKUP($D592,IMPORTRANGE(""1F5N2lheBqU_ssv2fEg7XSiyl0_Jtf24RQubw3IWp7fc"",""'LC-2 BOM'!C2:AF900""),Y$1,FALSE)"),"Motor")</f>
        <v>Motor</v>
      </c>
      <c r="AB531" s="40" t="str">
        <f ca="1">IFERROR(__xludf.DUMMYFUNCTION("VLOOKUP($D592,IMPORTRANGE(""1F5N2lheBqU_ssv2fEg7XSiyl0_Jtf24RQubw3IWp7fc"",""'LC-2 BOM'!C2:AF1000""),AB$1,FALSE)"),"Hydraulics Schematic 1069 RevF")</f>
        <v>Hydraulics Schematic 1069 RevF</v>
      </c>
      <c r="AC531" s="40" t="str">
        <f ca="1">IFERROR(__xludf.DUMMYFUNCTION("VLOOKUP($D592,IMPORTRANGE(""1F5N2lheBqU_ssv2fEg7XSiyl0_Jtf24RQubw3IWp7fc"",""'LC-2 BOM'!C2:AF1000""),AB$1,FALSE)"),"Hydraulics Schematic 1069 RevF")</f>
        <v>Hydraulics Schematic 1069 RevF</v>
      </c>
      <c r="AD531" s="40" t="str">
        <f ca="1">IFERROR(__xludf.DUMMYFUNCTION("VLOOKUP($D592,IMPORTRANGE(""1F5N2lheBqU_ssv2fEg7XSiyl0_Jtf24RQubw3IWp7fc"",""'LC-2 BOM'!C2:AF1000""),AB$1,FALSE)"),"Hydraulics Schematic 1069 RevF")</f>
        <v>Hydraulics Schematic 1069 RevF</v>
      </c>
      <c r="AE531" s="40" t="str">
        <f ca="1">IFERROR(__xludf.DUMMYFUNCTION("VLOOKUP($D592,IMPORTRANGE(""1F5N2lheBqU_ssv2fEg7XSiyl0_Jtf24RQubw3IWp7fc"",""'LC-2 BOM'!C2:AF1000""),AB$1,FALSE)"),"Hydraulics Schematic 1069 RevF")</f>
        <v>Hydraulics Schematic 1069 RevF</v>
      </c>
      <c r="AF531" s="40" t="str">
        <f ca="1">IFERROR(__xludf.DUMMYFUNCTION("VLOOKUP($D592,IMPORTRANGE(""1F5N2lheBqU_ssv2fEg7XSiyl0_Jtf24RQubw3IWp7fc"",""'LC-2 BOM'!C2:AF1000""),AB$1,FALSE)"),"Hydraulics Schematic 1069 RevF")</f>
        <v>Hydraulics Schematic 1069 RevF</v>
      </c>
      <c r="AG531" s="40" t="str">
        <f ca="1">IFERROR(__xludf.DUMMYFUNCTION("VLOOKUP($D592,IMPORTRANGE(""1F5N2lheBqU_ssv2fEg7XSiyl0_Jtf24RQubw3IWp7fc"",""'LC-2 BOM'!C2:AF1000""),AB$1,FALSE)"),"Hydraulics Schematic 1069 RevF")</f>
        <v>Hydraulics Schematic 1069 RevF</v>
      </c>
      <c r="AH531" s="40" t="str">
        <f ca="1">IFERROR(__xludf.DUMMYFUNCTION("VLOOKUP($D592,IMPORTRANGE(""1F5N2lheBqU_ssv2fEg7XSiyl0_Jtf24RQubw3IWp7fc"",""'LC-2 BOM'!C2:AF1000""),AB$1,FALSE)"),"Hydraulics Schematic 1069 RevF")</f>
        <v>Hydraulics Schematic 1069 RevF</v>
      </c>
      <c r="AI531" s="40" t="str">
        <f ca="1">IFERROR(__xludf.DUMMYFUNCTION("VLOOKUP($D592,IMPORTRANGE(""1F5N2lheBqU_ssv2fEg7XSiyl0_Jtf24RQubw3IWp7fc"",""'LC-2 BOM'!C2:AF1000""),AB$1,FALSE)"),"Hydraulics Schematic 1069 RevF")</f>
        <v>Hydraulics Schematic 1069 RevF</v>
      </c>
      <c r="AJ531" s="40" t="str">
        <f ca="1">IFERROR(__xludf.DUMMYFUNCTION("VLOOKUP($D592,IMPORTRANGE(""1F5N2lheBqU_ssv2fEg7XSiyl0_Jtf24RQubw3IWp7fc"",""'LC-2 BOM'!C2:AF1000""),AB$1,FALSE)"),"Hydraulics Schematic 1069 RevF")</f>
        <v>Hydraulics Schematic 1069 RevF</v>
      </c>
      <c r="AK531" s="40" t="str">
        <f ca="1">IFERROR(__xludf.DUMMYFUNCTION("VLOOKUP($D592,IMPORTRANGE(""1F5N2lheBqU_ssv2fEg7XSiyl0_Jtf24RQubw3IWp7fc"",""'LC-2 BOM'!C2:AF1000""),AB$1,FALSE)"),"Hydraulics Schematic 1069 RevF")</f>
        <v>Hydraulics Schematic 1069 RevF</v>
      </c>
      <c r="AL531" s="40" t="str">
        <f ca="1">IFERROR(__xludf.DUMMYFUNCTION("VLOOKUP($D592,IMPORTRANGE(""1F5N2lheBqU_ssv2fEg7XSiyl0_Jtf24RQubw3IWp7fc"",""'LC-2 BOM'!C2:AF1000""),AB$1,FALSE)"),"Hydraulics Schematic 1069 RevF")</f>
        <v>Hydraulics Schematic 1069 RevF</v>
      </c>
      <c r="AM531" s="40" t="str">
        <f ca="1">IFERROR(__xludf.DUMMYFUNCTION("VLOOKUP($D592,IMPORTRANGE(""1F5N2lheBqU_ssv2fEg7XSiyl0_Jtf24RQubw3IWp7fc"",""'LC-2 BOM'!C2:AF1000""),AB$1,FALSE)"),"Hydraulics Schematic 1069 RevF")</f>
        <v>Hydraulics Schematic 1069 RevF</v>
      </c>
      <c r="AN531" s="40" t="str">
        <f ca="1">IFERROR(__xludf.DUMMYFUNCTION("VLOOKUP($D592,IMPORTRANGE(""1F5N2lheBqU_ssv2fEg7XSiyl0_Jtf24RQubw3IWp7fc"",""'LC-2 BOM'!C2:AF1000""),AB$1,FALSE)"),"Hydraulics Schematic 1069 RevF")</f>
        <v>Hydraulics Schematic 1069 RevF</v>
      </c>
      <c r="AO531" s="40" t="str">
        <f ca="1">IFERROR(__xludf.DUMMYFUNCTION("VLOOKUP($D592,IMPORTRANGE(""1F5N2lheBqU_ssv2fEg7XSiyl0_Jtf24RQubw3IWp7fc"",""'LC-2 BOM'!C2:AF1000""),AB$1,FALSE)"),"Hydraulics Schematic 1069 RevF")</f>
        <v>Hydraulics Schematic 1069 RevF</v>
      </c>
      <c r="AP531" s="40" t="str">
        <f ca="1">IFERROR(__xludf.DUMMYFUNCTION("VLOOKUP($D592,IMPORTRANGE(""1F5N2lheBqU_ssv2fEg7XSiyl0_Jtf24RQubw3IWp7fc"",""'LC-2 BOM'!C2:AF1000""),AB$1,FALSE)"),"Hydraulics Schematic 1069 RevF")</f>
        <v>Hydraulics Schematic 1069 RevF</v>
      </c>
      <c r="AQ531" s="40" t="str">
        <f ca="1">IFERROR(__xludf.DUMMYFUNCTION("VLOOKUP($D592,IMPORTRANGE(""1F5N2lheBqU_ssv2fEg7XSiyl0_Jtf24RQubw3IWp7fc"",""'LC-2 BOM'!C2:AF1000""),AB$1,FALSE)"),"Hydraulics Schematic 1069 RevF")</f>
        <v>Hydraulics Schematic 1069 RevF</v>
      </c>
      <c r="AR531" s="40" t="str">
        <f ca="1">IFERROR(__xludf.DUMMYFUNCTION("VLOOKUP($D592,IMPORTRANGE(""1F5N2lheBqU_ssv2fEg7XSiyl0_Jtf24RQubw3IWp7fc"",""'LC-2 BOM'!C2:AF1000""),AB$1,FALSE)"),"Hydraulics Schematic 1069 RevF")</f>
        <v>Hydraulics Schematic 1069 RevF</v>
      </c>
      <c r="AS531" s="40" t="str">
        <f ca="1">IFERROR(__xludf.DUMMYFUNCTION("VLOOKUP($D592,IMPORTRANGE(""1F5N2lheBqU_ssv2fEg7XSiyl0_Jtf24RQubw3IWp7fc"",""'LC-2 BOM'!C2:AF1000""),AB$1,FALSE)"),"Hydraulics Schematic 1069 RevF")</f>
        <v>Hydraulics Schematic 1069 RevF</v>
      </c>
      <c r="AT531" s="40" t="str">
        <f ca="1">IFERROR(__xludf.DUMMYFUNCTION("VLOOKUP($D592,IMPORTRANGE(""1F5N2lheBqU_ssv2fEg7XSiyl0_Jtf24RQubw3IWp7fc"",""'LC-2 BOM'!C2:AF1000""),AB$1,FALSE)"),"Hydraulics Schematic 1069 RevF")</f>
        <v>Hydraulics Schematic 1069 RevF</v>
      </c>
      <c r="AU531" s="40" t="str">
        <f ca="1">IFERROR(__xludf.DUMMYFUNCTION("VLOOKUP($D592,IMPORTRANGE(""1F5N2lheBqU_ssv2fEg7XSiyl0_Jtf24RQubw3IWp7fc"",""'LC-2 BOM'!C2:AF1000""),AB$1,FALSE)"),"Hydraulics Schematic 1069 RevF")</f>
        <v>Hydraulics Schematic 1069 RevF</v>
      </c>
      <c r="AV531" s="40" t="str">
        <f ca="1">IFERROR(__xludf.DUMMYFUNCTION("VLOOKUP($D592,IMPORTRANGE(""1F5N2lheBqU_ssv2fEg7XSiyl0_Jtf24RQubw3IWp7fc"",""'LC-2 BOM'!C2:AF1000""),AB$1,FALSE)"),"Hydraulics Schematic 1069 RevF")</f>
        <v>Hydraulics Schematic 1069 RevF</v>
      </c>
      <c r="AW531" s="40" t="str">
        <f ca="1">IFERROR(__xludf.DUMMYFUNCTION("VLOOKUP($D592,IMPORTRANGE(""1F5N2lheBqU_ssv2fEg7XSiyl0_Jtf24RQubw3IWp7fc"",""'LC-2 BOM'!C2:AF1000""),AB$1,FALSE)"),"Hydraulics Schematic 1069 RevF")</f>
        <v>Hydraulics Schematic 1069 RevF</v>
      </c>
      <c r="AX531" s="40" t="str">
        <f ca="1">IFERROR(__xludf.DUMMYFUNCTION("VLOOKUP($D592,IMPORTRANGE(""1F5N2lheBqU_ssv2fEg7XSiyl0_Jtf24RQubw3IWp7fc"",""'LC-2 BOM'!C2:AF1000""),AB$1,FALSE)"),"Hydraulics Schematic 1069 RevF")</f>
        <v>Hydraulics Schematic 1069 RevF</v>
      </c>
      <c r="AY531" s="40" t="str">
        <f ca="1">IFERROR(__xludf.DUMMYFUNCTION("VLOOKUP($D592,IMPORTRANGE(""1F5N2lheBqU_ssv2fEg7XSiyl0_Jtf24RQubw3IWp7fc"",""'LC-2 BOM'!C2:AF1000""),AB$1,FALSE)"),"Hydraulics Schematic 1069 RevF")</f>
        <v>Hydraulics Schematic 1069 RevF</v>
      </c>
      <c r="AZ531" s="40" t="str">
        <f ca="1">IFERROR(__xludf.DUMMYFUNCTION("VLOOKUP($D592,IMPORTRANGE(""1F5N2lheBqU_ssv2fEg7XSiyl0_Jtf24RQubw3IWp7fc"",""'LC-2 BOM'!C2:AF1000""),AB$1,FALSE)"),"Hydraulics Schematic 1069 RevF")</f>
        <v>Hydraulics Schematic 1069 RevF</v>
      </c>
      <c r="BA531" s="40" t="str">
        <f ca="1">IFERROR(__xludf.DUMMYFUNCTION("VLOOKUP($D592,IMPORTRANGE(""1F5N2lheBqU_ssv2fEg7XSiyl0_Jtf24RQubw3IWp7fc"",""'LC-2 BOM'!C2:AF1000""),AB$1,FALSE)"),"Hydraulics Schematic 1069 RevF")</f>
        <v>Hydraulics Schematic 1069 RevF</v>
      </c>
    </row>
    <row r="532" spans="1:53" ht="14.25">
      <c r="A532" s="119" t="str">
        <f>CONCATENATE(VLOOKUP(E532,Systems,2,FALSE),"-",VLOOKUP(F532,Subsystems,2,FALSE),"-",VLOOKUP(G532,Components,2,FALSE),"-",VLOOKUP(R532,Metrics,2,FALSE),"-",B532)</f>
        <v>HYD-HPU-CT-B-137</v>
      </c>
      <c r="B532" s="100">
        <v>137</v>
      </c>
      <c r="C532" s="99" t="s">
        <v>1217</v>
      </c>
      <c r="D532" s="99" t="s">
        <v>1216</v>
      </c>
      <c r="E532" s="99" t="s">
        <v>715</v>
      </c>
      <c r="F532" s="99" t="s">
        <v>890</v>
      </c>
      <c r="G532" s="99" t="s">
        <v>162</v>
      </c>
      <c r="H532" s="100" t="s">
        <v>102</v>
      </c>
      <c r="I532" s="100" t="str">
        <f>VLOOKUP(L532,InterfaceCards,2,FALSE)</f>
        <v>N5</v>
      </c>
      <c r="J532" s="39" t="str">
        <f>VLOOKUP(I532,'REF - Interface Cards'!$F$2:$G$11,2,FALSE)</f>
        <v>CB6</v>
      </c>
      <c r="K532" s="100">
        <f>VLOOKUP(L532,InterfaceCards,3,FALSE)</f>
        <v>1</v>
      </c>
      <c r="L532" s="99" t="s">
        <v>568</v>
      </c>
      <c r="M532" s="272">
        <v>2</v>
      </c>
      <c r="N532" s="96" t="s">
        <v>104</v>
      </c>
      <c r="O532" s="100" t="s">
        <v>334</v>
      </c>
      <c r="P532" s="100" t="s">
        <v>334</v>
      </c>
      <c r="Q532" s="100" t="s">
        <v>707</v>
      </c>
      <c r="R532" s="268" t="s">
        <v>105</v>
      </c>
      <c r="S532" s="119" t="s">
        <v>96</v>
      </c>
      <c r="T532" s="264"/>
      <c r="U532" s="115"/>
      <c r="V532" s="115" t="b">
        <v>0</v>
      </c>
      <c r="W532" s="115" t="str">
        <f>CONCATENATE(L532,":",N532)</f>
        <v>DO5:01</v>
      </c>
      <c r="X532" s="40" t="str">
        <f ca="1">IFERROR(__xludf.DUMMYFUNCTION("VLOOKUP($D475,IMPORTRANGE(""1F5N2lheBqU_ssv2fEg7XSiyl0_Jtf24RQubw3IWp7fc"",""'LC-2 BOM'!C2:AF1000""),X$1,FALSE)"),"04C706")</f>
        <v>04C706</v>
      </c>
      <c r="Y532" s="40" t="str">
        <f ca="1">IFERROR(__xludf.DUMMYFUNCTION("VLOOKUP($D610,IMPORTRANGE(""1F5N2lheBqU_ssv2fEg7XSiyl0_Jtf24RQubw3IWp7fc"",""'LC-2 BOM'!C2:AF900""),Y$1,FALSE)"),"Motor")</f>
        <v>Motor</v>
      </c>
      <c r="Z532" s="40" t="str">
        <f ca="1">IFERROR(__xludf.DUMMYFUNCTION("VLOOKUP($D610,IMPORTRANGE(""1F5N2lheBqU_ssv2fEg7XSiyl0_Jtf24RQubw3IWp7fc"",""'LC-2 BOM'!C2:AF900""),Y$1,FALSE)"),"Motor")</f>
        <v>Motor</v>
      </c>
      <c r="AA532" s="40" t="str">
        <f ca="1">IFERROR(__xludf.DUMMYFUNCTION("VLOOKUP($D610,IMPORTRANGE(""1F5N2lheBqU_ssv2fEg7XSiyl0_Jtf24RQubw3IWp7fc"",""'LC-2 BOM'!C2:AF900""),Y$1,FALSE)"),"Motor")</f>
        <v>Motor</v>
      </c>
      <c r="AB532" s="40" t="str">
        <f ca="1">IFERROR(__xludf.DUMMYFUNCTION("VLOOKUP($D610,IMPORTRANGE(""1F5N2lheBqU_ssv2fEg7XSiyl0_Jtf24RQubw3IWp7fc"",""'LC-2 BOM'!C2:AF1000""),AB$1,FALSE)"),"Hydraulics Schematic 1069 RevF")</f>
        <v>Hydraulics Schematic 1069 RevF</v>
      </c>
      <c r="AC532" s="40" t="str">
        <f ca="1">IFERROR(__xludf.DUMMYFUNCTION("VLOOKUP($D610,IMPORTRANGE(""1F5N2lheBqU_ssv2fEg7XSiyl0_Jtf24RQubw3IWp7fc"",""'LC-2 BOM'!C2:AF1000""),AB$1,FALSE)"),"Hydraulics Schematic 1069 RevF")</f>
        <v>Hydraulics Schematic 1069 RevF</v>
      </c>
      <c r="AD532" s="40" t="str">
        <f ca="1">IFERROR(__xludf.DUMMYFUNCTION("VLOOKUP($D610,IMPORTRANGE(""1F5N2lheBqU_ssv2fEg7XSiyl0_Jtf24RQubw3IWp7fc"",""'LC-2 BOM'!C2:AF1000""),AB$1,FALSE)"),"Hydraulics Schematic 1069 RevF")</f>
        <v>Hydraulics Schematic 1069 RevF</v>
      </c>
      <c r="AE532" s="40" t="str">
        <f ca="1">IFERROR(__xludf.DUMMYFUNCTION("VLOOKUP($D610,IMPORTRANGE(""1F5N2lheBqU_ssv2fEg7XSiyl0_Jtf24RQubw3IWp7fc"",""'LC-2 BOM'!C2:AF1000""),AB$1,FALSE)"),"Hydraulics Schematic 1069 RevF")</f>
        <v>Hydraulics Schematic 1069 RevF</v>
      </c>
      <c r="AF532" s="40" t="str">
        <f ca="1">IFERROR(__xludf.DUMMYFUNCTION("VLOOKUP($D610,IMPORTRANGE(""1F5N2lheBqU_ssv2fEg7XSiyl0_Jtf24RQubw3IWp7fc"",""'LC-2 BOM'!C2:AF1000""),AB$1,FALSE)"),"Hydraulics Schematic 1069 RevF")</f>
        <v>Hydraulics Schematic 1069 RevF</v>
      </c>
      <c r="AG532" s="40" t="str">
        <f ca="1">IFERROR(__xludf.DUMMYFUNCTION("VLOOKUP($D610,IMPORTRANGE(""1F5N2lheBqU_ssv2fEg7XSiyl0_Jtf24RQubw3IWp7fc"",""'LC-2 BOM'!C2:AF1000""),AB$1,FALSE)"),"Hydraulics Schematic 1069 RevF")</f>
        <v>Hydraulics Schematic 1069 RevF</v>
      </c>
      <c r="AH532" s="40" t="str">
        <f ca="1">IFERROR(__xludf.DUMMYFUNCTION("VLOOKUP($D610,IMPORTRANGE(""1F5N2lheBqU_ssv2fEg7XSiyl0_Jtf24RQubw3IWp7fc"",""'LC-2 BOM'!C2:AF1000""),AB$1,FALSE)"),"Hydraulics Schematic 1069 RevF")</f>
        <v>Hydraulics Schematic 1069 RevF</v>
      </c>
      <c r="AI532" s="40" t="str">
        <f ca="1">IFERROR(__xludf.DUMMYFUNCTION("VLOOKUP($D610,IMPORTRANGE(""1F5N2lheBqU_ssv2fEg7XSiyl0_Jtf24RQubw3IWp7fc"",""'LC-2 BOM'!C2:AF1000""),AB$1,FALSE)"),"Hydraulics Schematic 1069 RevF")</f>
        <v>Hydraulics Schematic 1069 RevF</v>
      </c>
      <c r="AJ532" s="40" t="str">
        <f ca="1">IFERROR(__xludf.DUMMYFUNCTION("VLOOKUP($D610,IMPORTRANGE(""1F5N2lheBqU_ssv2fEg7XSiyl0_Jtf24RQubw3IWp7fc"",""'LC-2 BOM'!C2:AF1000""),AB$1,FALSE)"),"Hydraulics Schematic 1069 RevF")</f>
        <v>Hydraulics Schematic 1069 RevF</v>
      </c>
      <c r="AK532" s="40" t="str">
        <f ca="1">IFERROR(__xludf.DUMMYFUNCTION("VLOOKUP($D610,IMPORTRANGE(""1F5N2lheBqU_ssv2fEg7XSiyl0_Jtf24RQubw3IWp7fc"",""'LC-2 BOM'!C2:AF1000""),AB$1,FALSE)"),"Hydraulics Schematic 1069 RevF")</f>
        <v>Hydraulics Schematic 1069 RevF</v>
      </c>
      <c r="AL532" s="40" t="str">
        <f ca="1">IFERROR(__xludf.DUMMYFUNCTION("VLOOKUP($D610,IMPORTRANGE(""1F5N2lheBqU_ssv2fEg7XSiyl0_Jtf24RQubw3IWp7fc"",""'LC-2 BOM'!C2:AF1000""),AB$1,FALSE)"),"Hydraulics Schematic 1069 RevF")</f>
        <v>Hydraulics Schematic 1069 RevF</v>
      </c>
      <c r="AM532" s="40" t="str">
        <f ca="1">IFERROR(__xludf.DUMMYFUNCTION("VLOOKUP($D610,IMPORTRANGE(""1F5N2lheBqU_ssv2fEg7XSiyl0_Jtf24RQubw3IWp7fc"",""'LC-2 BOM'!C2:AF1000""),AB$1,FALSE)"),"Hydraulics Schematic 1069 RevF")</f>
        <v>Hydraulics Schematic 1069 RevF</v>
      </c>
      <c r="AN532" s="40" t="str">
        <f ca="1">IFERROR(__xludf.DUMMYFUNCTION("VLOOKUP($D610,IMPORTRANGE(""1F5N2lheBqU_ssv2fEg7XSiyl0_Jtf24RQubw3IWp7fc"",""'LC-2 BOM'!C2:AF1000""),AB$1,FALSE)"),"Hydraulics Schematic 1069 RevF")</f>
        <v>Hydraulics Schematic 1069 RevF</v>
      </c>
      <c r="AO532" s="40" t="str">
        <f ca="1">IFERROR(__xludf.DUMMYFUNCTION("VLOOKUP($D610,IMPORTRANGE(""1F5N2lheBqU_ssv2fEg7XSiyl0_Jtf24RQubw3IWp7fc"",""'LC-2 BOM'!C2:AF1000""),AB$1,FALSE)"),"Hydraulics Schematic 1069 RevF")</f>
        <v>Hydraulics Schematic 1069 RevF</v>
      </c>
      <c r="AP532" s="40" t="str">
        <f ca="1">IFERROR(__xludf.DUMMYFUNCTION("VLOOKUP($D610,IMPORTRANGE(""1F5N2lheBqU_ssv2fEg7XSiyl0_Jtf24RQubw3IWp7fc"",""'LC-2 BOM'!C2:AF1000""),AB$1,FALSE)"),"Hydraulics Schematic 1069 RevF")</f>
        <v>Hydraulics Schematic 1069 RevF</v>
      </c>
      <c r="AQ532" s="40" t="str">
        <f ca="1">IFERROR(__xludf.DUMMYFUNCTION("VLOOKUP($D610,IMPORTRANGE(""1F5N2lheBqU_ssv2fEg7XSiyl0_Jtf24RQubw3IWp7fc"",""'LC-2 BOM'!C2:AF1000""),AB$1,FALSE)"),"Hydraulics Schematic 1069 RevF")</f>
        <v>Hydraulics Schematic 1069 RevF</v>
      </c>
      <c r="AR532" s="40" t="str">
        <f ca="1">IFERROR(__xludf.DUMMYFUNCTION("VLOOKUP($D610,IMPORTRANGE(""1F5N2lheBqU_ssv2fEg7XSiyl0_Jtf24RQubw3IWp7fc"",""'LC-2 BOM'!C2:AF1000""),AB$1,FALSE)"),"Hydraulics Schematic 1069 RevF")</f>
        <v>Hydraulics Schematic 1069 RevF</v>
      </c>
      <c r="AS532" s="40" t="str">
        <f ca="1">IFERROR(__xludf.DUMMYFUNCTION("VLOOKUP($D610,IMPORTRANGE(""1F5N2lheBqU_ssv2fEg7XSiyl0_Jtf24RQubw3IWp7fc"",""'LC-2 BOM'!C2:AF1000""),AB$1,FALSE)"),"Hydraulics Schematic 1069 RevF")</f>
        <v>Hydraulics Schematic 1069 RevF</v>
      </c>
      <c r="AT532" s="40" t="str">
        <f ca="1">IFERROR(__xludf.DUMMYFUNCTION("VLOOKUP($D610,IMPORTRANGE(""1F5N2lheBqU_ssv2fEg7XSiyl0_Jtf24RQubw3IWp7fc"",""'LC-2 BOM'!C2:AF1000""),AB$1,FALSE)"),"Hydraulics Schematic 1069 RevF")</f>
        <v>Hydraulics Schematic 1069 RevF</v>
      </c>
      <c r="AU532" s="40" t="str">
        <f ca="1">IFERROR(__xludf.DUMMYFUNCTION("VLOOKUP($D610,IMPORTRANGE(""1F5N2lheBqU_ssv2fEg7XSiyl0_Jtf24RQubw3IWp7fc"",""'LC-2 BOM'!C2:AF1000""),AB$1,FALSE)"),"Hydraulics Schematic 1069 RevF")</f>
        <v>Hydraulics Schematic 1069 RevF</v>
      </c>
      <c r="AV532" s="40" t="str">
        <f ca="1">IFERROR(__xludf.DUMMYFUNCTION("VLOOKUP($D610,IMPORTRANGE(""1F5N2lheBqU_ssv2fEg7XSiyl0_Jtf24RQubw3IWp7fc"",""'LC-2 BOM'!C2:AF1000""),AB$1,FALSE)"),"Hydraulics Schematic 1069 RevF")</f>
        <v>Hydraulics Schematic 1069 RevF</v>
      </c>
      <c r="AW532" s="40" t="str">
        <f ca="1">IFERROR(__xludf.DUMMYFUNCTION("VLOOKUP($D610,IMPORTRANGE(""1F5N2lheBqU_ssv2fEg7XSiyl0_Jtf24RQubw3IWp7fc"",""'LC-2 BOM'!C2:AF1000""),AB$1,FALSE)"),"Hydraulics Schematic 1069 RevF")</f>
        <v>Hydraulics Schematic 1069 RevF</v>
      </c>
      <c r="AX532" s="40" t="str">
        <f ca="1">IFERROR(__xludf.DUMMYFUNCTION("VLOOKUP($D610,IMPORTRANGE(""1F5N2lheBqU_ssv2fEg7XSiyl0_Jtf24RQubw3IWp7fc"",""'LC-2 BOM'!C2:AF1000""),AB$1,FALSE)"),"Hydraulics Schematic 1069 RevF")</f>
        <v>Hydraulics Schematic 1069 RevF</v>
      </c>
      <c r="AY532" s="40" t="str">
        <f ca="1">IFERROR(__xludf.DUMMYFUNCTION("VLOOKUP($D610,IMPORTRANGE(""1F5N2lheBqU_ssv2fEg7XSiyl0_Jtf24RQubw3IWp7fc"",""'LC-2 BOM'!C2:AF1000""),AB$1,FALSE)"),"Hydraulics Schematic 1069 RevF")</f>
        <v>Hydraulics Schematic 1069 RevF</v>
      </c>
      <c r="AZ532" s="40" t="str">
        <f ca="1">IFERROR(__xludf.DUMMYFUNCTION("VLOOKUP($D610,IMPORTRANGE(""1F5N2lheBqU_ssv2fEg7XSiyl0_Jtf24RQubw3IWp7fc"",""'LC-2 BOM'!C2:AF1000""),AB$1,FALSE)"),"Hydraulics Schematic 1069 RevF")</f>
        <v>Hydraulics Schematic 1069 RevF</v>
      </c>
      <c r="BA532" s="40" t="str">
        <f ca="1">IFERROR(__xludf.DUMMYFUNCTION("VLOOKUP($D610,IMPORTRANGE(""1F5N2lheBqU_ssv2fEg7XSiyl0_Jtf24RQubw3IWp7fc"",""'LC-2 BOM'!C2:AF1000""),AB$1,FALSE)"),"Hydraulics Schematic 1069 RevF")</f>
        <v>Hydraulics Schematic 1069 RevF</v>
      </c>
    </row>
    <row r="533" spans="1:53" ht="14.25">
      <c r="A533" s="119" t="str">
        <f>CONCATENATE(VLOOKUP(E533,Systems,2,FALSE),"-",VLOOKUP(F533,Subsystems,2,FALSE),"-",VLOOKUP(G533,Components,2,FALSE),"-",VLOOKUP(R533,Metrics,2,FALSE),"-",B533)</f>
        <v>HYD-HPU-SS-B-508</v>
      </c>
      <c r="B533" s="100">
        <v>508</v>
      </c>
      <c r="C533" s="99" t="s">
        <v>1218</v>
      </c>
      <c r="D533" s="119" t="s">
        <v>1216</v>
      </c>
      <c r="E533" s="99" t="s">
        <v>715</v>
      </c>
      <c r="F533" s="99" t="s">
        <v>890</v>
      </c>
      <c r="G533" s="99" t="s">
        <v>1205</v>
      </c>
      <c r="H533" s="99" t="s">
        <v>102</v>
      </c>
      <c r="I533" s="100" t="str">
        <f>VLOOKUP(L533,InterfaceCards,2,FALSE)</f>
        <v>N5</v>
      </c>
      <c r="J533" s="39" t="str">
        <f>VLOOKUP(I533,'REF - Interface Cards'!$F$2:$G$11,2,FALSE)</f>
        <v>CB6</v>
      </c>
      <c r="K533" s="267">
        <f>VLOOKUP(L533,InterfaceCards,3,FALSE)</f>
        <v>1</v>
      </c>
      <c r="L533" s="99" t="s">
        <v>568</v>
      </c>
      <c r="M533" s="99">
        <v>12</v>
      </c>
      <c r="N533" s="96" t="s">
        <v>111</v>
      </c>
      <c r="O533" s="99" t="s">
        <v>334</v>
      </c>
      <c r="P533" s="99" t="s">
        <v>334</v>
      </c>
      <c r="Q533" s="99" t="s">
        <v>707</v>
      </c>
      <c r="R533" s="119" t="s">
        <v>105</v>
      </c>
      <c r="S533" s="119" t="s">
        <v>96</v>
      </c>
      <c r="T533" s="100"/>
      <c r="U533" s="205"/>
      <c r="V533" s="205" t="b">
        <v>0</v>
      </c>
      <c r="W533" s="115" t="str">
        <f>CONCATENATE(L533,":",N533)</f>
        <v>DO5:09</v>
      </c>
      <c r="X533" s="40" t="str">
        <f ca="1">IFERROR(__xludf.DUMMYFUNCTION("VLOOKUP($D475,IMPORTRANGE(""1F5N2lheBqU_ssv2fEg7XSiyl0_Jtf24RQubw3IWp7fc"",""'LC-2 BOM'!C2:AF1000""),X$1,FALSE)"),"04C706")</f>
        <v>04C706</v>
      </c>
      <c r="Y533" s="40" t="str">
        <f ca="1">IFERROR(__xludf.DUMMYFUNCTION("VLOOKUP($D618,IMPORTRANGE(""1F5N2lheBqU_ssv2fEg7XSiyl0_Jtf24RQubw3IWp7fc"",""'LC-2 BOM'!C2:AF900""),Y$1,FALSE)"),"Motor")</f>
        <v>Motor</v>
      </c>
      <c r="Z533" s="40" t="str">
        <f ca="1">IFERROR(__xludf.DUMMYFUNCTION("VLOOKUP($D618,IMPORTRANGE(""1F5N2lheBqU_ssv2fEg7XSiyl0_Jtf24RQubw3IWp7fc"",""'LC-2 BOM'!C2:AF900""),Y$1,FALSE)"),"Motor")</f>
        <v>Motor</v>
      </c>
      <c r="AA533" s="40" t="str">
        <f ca="1">IFERROR(__xludf.DUMMYFUNCTION("VLOOKUP($D618,IMPORTRANGE(""1F5N2lheBqU_ssv2fEg7XSiyl0_Jtf24RQubw3IWp7fc"",""'LC-2 BOM'!C2:AF900""),Y$1,FALSE)"),"Motor")</f>
        <v>Motor</v>
      </c>
      <c r="AB533" s="40" t="str">
        <f ca="1">IFERROR(__xludf.DUMMYFUNCTION("VLOOKUP($D618,IMPORTRANGE(""1F5N2lheBqU_ssv2fEg7XSiyl0_Jtf24RQubw3IWp7fc"",""'LC-2 BOM'!C2:AF1000""),AB$1,FALSE)"),"Hydraulics Schematic 1069 RevF")</f>
        <v>Hydraulics Schematic 1069 RevF</v>
      </c>
      <c r="AC533" s="40" t="str">
        <f ca="1">IFERROR(__xludf.DUMMYFUNCTION("VLOOKUP($D618,IMPORTRANGE(""1F5N2lheBqU_ssv2fEg7XSiyl0_Jtf24RQubw3IWp7fc"",""'LC-2 BOM'!C2:AF1000""),AB$1,FALSE)"),"Hydraulics Schematic 1069 RevF")</f>
        <v>Hydraulics Schematic 1069 RevF</v>
      </c>
      <c r="AD533" s="40" t="str">
        <f ca="1">IFERROR(__xludf.DUMMYFUNCTION("VLOOKUP($D618,IMPORTRANGE(""1F5N2lheBqU_ssv2fEg7XSiyl0_Jtf24RQubw3IWp7fc"",""'LC-2 BOM'!C2:AF1000""),AB$1,FALSE)"),"Hydraulics Schematic 1069 RevF")</f>
        <v>Hydraulics Schematic 1069 RevF</v>
      </c>
      <c r="AE533" s="40" t="str">
        <f ca="1">IFERROR(__xludf.DUMMYFUNCTION("VLOOKUP($D618,IMPORTRANGE(""1F5N2lheBqU_ssv2fEg7XSiyl0_Jtf24RQubw3IWp7fc"",""'LC-2 BOM'!C2:AF1000""),AB$1,FALSE)"),"Hydraulics Schematic 1069 RevF")</f>
        <v>Hydraulics Schematic 1069 RevF</v>
      </c>
      <c r="AF533" s="40" t="str">
        <f ca="1">IFERROR(__xludf.DUMMYFUNCTION("VLOOKUP($D618,IMPORTRANGE(""1F5N2lheBqU_ssv2fEg7XSiyl0_Jtf24RQubw3IWp7fc"",""'LC-2 BOM'!C2:AF1000""),AB$1,FALSE)"),"Hydraulics Schematic 1069 RevF")</f>
        <v>Hydraulics Schematic 1069 RevF</v>
      </c>
      <c r="AG533" s="40" t="str">
        <f ca="1">IFERROR(__xludf.DUMMYFUNCTION("VLOOKUP($D618,IMPORTRANGE(""1F5N2lheBqU_ssv2fEg7XSiyl0_Jtf24RQubw3IWp7fc"",""'LC-2 BOM'!C2:AF1000""),AB$1,FALSE)"),"Hydraulics Schematic 1069 RevF")</f>
        <v>Hydraulics Schematic 1069 RevF</v>
      </c>
      <c r="AH533" s="40" t="str">
        <f ca="1">IFERROR(__xludf.DUMMYFUNCTION("VLOOKUP($D618,IMPORTRANGE(""1F5N2lheBqU_ssv2fEg7XSiyl0_Jtf24RQubw3IWp7fc"",""'LC-2 BOM'!C2:AF1000""),AB$1,FALSE)"),"Hydraulics Schematic 1069 RevF")</f>
        <v>Hydraulics Schematic 1069 RevF</v>
      </c>
      <c r="AI533" s="40" t="str">
        <f ca="1">IFERROR(__xludf.DUMMYFUNCTION("VLOOKUP($D618,IMPORTRANGE(""1F5N2lheBqU_ssv2fEg7XSiyl0_Jtf24RQubw3IWp7fc"",""'LC-2 BOM'!C2:AF1000""),AB$1,FALSE)"),"Hydraulics Schematic 1069 RevF")</f>
        <v>Hydraulics Schematic 1069 RevF</v>
      </c>
      <c r="AJ533" s="40" t="str">
        <f ca="1">IFERROR(__xludf.DUMMYFUNCTION("VLOOKUP($D618,IMPORTRANGE(""1F5N2lheBqU_ssv2fEg7XSiyl0_Jtf24RQubw3IWp7fc"",""'LC-2 BOM'!C2:AF1000""),AB$1,FALSE)"),"Hydraulics Schematic 1069 RevF")</f>
        <v>Hydraulics Schematic 1069 RevF</v>
      </c>
      <c r="AK533" s="40" t="str">
        <f ca="1">IFERROR(__xludf.DUMMYFUNCTION("VLOOKUP($D618,IMPORTRANGE(""1F5N2lheBqU_ssv2fEg7XSiyl0_Jtf24RQubw3IWp7fc"",""'LC-2 BOM'!C2:AF1000""),AB$1,FALSE)"),"Hydraulics Schematic 1069 RevF")</f>
        <v>Hydraulics Schematic 1069 RevF</v>
      </c>
      <c r="AL533" s="40" t="str">
        <f ca="1">IFERROR(__xludf.DUMMYFUNCTION("VLOOKUP($D618,IMPORTRANGE(""1F5N2lheBqU_ssv2fEg7XSiyl0_Jtf24RQubw3IWp7fc"",""'LC-2 BOM'!C2:AF1000""),AB$1,FALSE)"),"Hydraulics Schematic 1069 RevF")</f>
        <v>Hydraulics Schematic 1069 RevF</v>
      </c>
      <c r="AM533" s="40" t="str">
        <f ca="1">IFERROR(__xludf.DUMMYFUNCTION("VLOOKUP($D618,IMPORTRANGE(""1F5N2lheBqU_ssv2fEg7XSiyl0_Jtf24RQubw3IWp7fc"",""'LC-2 BOM'!C2:AF1000""),AB$1,FALSE)"),"Hydraulics Schematic 1069 RevF")</f>
        <v>Hydraulics Schematic 1069 RevF</v>
      </c>
      <c r="AN533" s="40" t="str">
        <f ca="1">IFERROR(__xludf.DUMMYFUNCTION("VLOOKUP($D618,IMPORTRANGE(""1F5N2lheBqU_ssv2fEg7XSiyl0_Jtf24RQubw3IWp7fc"",""'LC-2 BOM'!C2:AF1000""),AB$1,FALSE)"),"Hydraulics Schematic 1069 RevF")</f>
        <v>Hydraulics Schematic 1069 RevF</v>
      </c>
      <c r="AO533" s="40" t="str">
        <f ca="1">IFERROR(__xludf.DUMMYFUNCTION("VLOOKUP($D618,IMPORTRANGE(""1F5N2lheBqU_ssv2fEg7XSiyl0_Jtf24RQubw3IWp7fc"",""'LC-2 BOM'!C2:AF1000""),AB$1,FALSE)"),"Hydraulics Schematic 1069 RevF")</f>
        <v>Hydraulics Schematic 1069 RevF</v>
      </c>
      <c r="AP533" s="40" t="str">
        <f ca="1">IFERROR(__xludf.DUMMYFUNCTION("VLOOKUP($D618,IMPORTRANGE(""1F5N2lheBqU_ssv2fEg7XSiyl0_Jtf24RQubw3IWp7fc"",""'LC-2 BOM'!C2:AF1000""),AB$1,FALSE)"),"Hydraulics Schematic 1069 RevF")</f>
        <v>Hydraulics Schematic 1069 RevF</v>
      </c>
      <c r="AQ533" s="40" t="str">
        <f ca="1">IFERROR(__xludf.DUMMYFUNCTION("VLOOKUP($D618,IMPORTRANGE(""1F5N2lheBqU_ssv2fEg7XSiyl0_Jtf24RQubw3IWp7fc"",""'LC-2 BOM'!C2:AF1000""),AB$1,FALSE)"),"Hydraulics Schematic 1069 RevF")</f>
        <v>Hydraulics Schematic 1069 RevF</v>
      </c>
      <c r="AR533" s="40" t="str">
        <f ca="1">IFERROR(__xludf.DUMMYFUNCTION("VLOOKUP($D618,IMPORTRANGE(""1F5N2lheBqU_ssv2fEg7XSiyl0_Jtf24RQubw3IWp7fc"",""'LC-2 BOM'!C2:AF1000""),AB$1,FALSE)"),"Hydraulics Schematic 1069 RevF")</f>
        <v>Hydraulics Schematic 1069 RevF</v>
      </c>
      <c r="AS533" s="40" t="str">
        <f ca="1">IFERROR(__xludf.DUMMYFUNCTION("VLOOKUP($D618,IMPORTRANGE(""1F5N2lheBqU_ssv2fEg7XSiyl0_Jtf24RQubw3IWp7fc"",""'LC-2 BOM'!C2:AF1000""),AB$1,FALSE)"),"Hydraulics Schematic 1069 RevF")</f>
        <v>Hydraulics Schematic 1069 RevF</v>
      </c>
      <c r="AT533" s="40" t="str">
        <f ca="1">IFERROR(__xludf.DUMMYFUNCTION("VLOOKUP($D618,IMPORTRANGE(""1F5N2lheBqU_ssv2fEg7XSiyl0_Jtf24RQubw3IWp7fc"",""'LC-2 BOM'!C2:AF1000""),AB$1,FALSE)"),"Hydraulics Schematic 1069 RevF")</f>
        <v>Hydraulics Schematic 1069 RevF</v>
      </c>
      <c r="AU533" s="40" t="str">
        <f ca="1">IFERROR(__xludf.DUMMYFUNCTION("VLOOKUP($D618,IMPORTRANGE(""1F5N2lheBqU_ssv2fEg7XSiyl0_Jtf24RQubw3IWp7fc"",""'LC-2 BOM'!C2:AF1000""),AB$1,FALSE)"),"Hydraulics Schematic 1069 RevF")</f>
        <v>Hydraulics Schematic 1069 RevF</v>
      </c>
      <c r="AV533" s="40" t="str">
        <f ca="1">IFERROR(__xludf.DUMMYFUNCTION("VLOOKUP($D618,IMPORTRANGE(""1F5N2lheBqU_ssv2fEg7XSiyl0_Jtf24RQubw3IWp7fc"",""'LC-2 BOM'!C2:AF1000""),AB$1,FALSE)"),"Hydraulics Schematic 1069 RevF")</f>
        <v>Hydraulics Schematic 1069 RevF</v>
      </c>
      <c r="AW533" s="40" t="str">
        <f ca="1">IFERROR(__xludf.DUMMYFUNCTION("VLOOKUP($D618,IMPORTRANGE(""1F5N2lheBqU_ssv2fEg7XSiyl0_Jtf24RQubw3IWp7fc"",""'LC-2 BOM'!C2:AF1000""),AB$1,FALSE)"),"Hydraulics Schematic 1069 RevF")</f>
        <v>Hydraulics Schematic 1069 RevF</v>
      </c>
      <c r="AX533" s="40" t="str">
        <f ca="1">IFERROR(__xludf.DUMMYFUNCTION("VLOOKUP($D618,IMPORTRANGE(""1F5N2lheBqU_ssv2fEg7XSiyl0_Jtf24RQubw3IWp7fc"",""'LC-2 BOM'!C2:AF1000""),AB$1,FALSE)"),"Hydraulics Schematic 1069 RevF")</f>
        <v>Hydraulics Schematic 1069 RevF</v>
      </c>
      <c r="AY533" s="40" t="str">
        <f ca="1">IFERROR(__xludf.DUMMYFUNCTION("VLOOKUP($D618,IMPORTRANGE(""1F5N2lheBqU_ssv2fEg7XSiyl0_Jtf24RQubw3IWp7fc"",""'LC-2 BOM'!C2:AF1000""),AB$1,FALSE)"),"Hydraulics Schematic 1069 RevF")</f>
        <v>Hydraulics Schematic 1069 RevF</v>
      </c>
      <c r="AZ533" s="40" t="str">
        <f ca="1">IFERROR(__xludf.DUMMYFUNCTION("VLOOKUP($D618,IMPORTRANGE(""1F5N2lheBqU_ssv2fEg7XSiyl0_Jtf24RQubw3IWp7fc"",""'LC-2 BOM'!C2:AF1000""),AB$1,FALSE)"),"Hydraulics Schematic 1069 RevF")</f>
        <v>Hydraulics Schematic 1069 RevF</v>
      </c>
      <c r="BA533" s="40" t="str">
        <f ca="1">IFERROR(__xludf.DUMMYFUNCTION("VLOOKUP($D618,IMPORTRANGE(""1F5N2lheBqU_ssv2fEg7XSiyl0_Jtf24RQubw3IWp7fc"",""'LC-2 BOM'!C2:AF1000""),AB$1,FALSE)"),"Hydraulics Schematic 1069 RevF")</f>
        <v>Hydraulics Schematic 1069 RevF</v>
      </c>
    </row>
    <row r="534" spans="1:53" ht="14.25">
      <c r="A534" s="119" t="str">
        <f>CONCATENATE(VLOOKUP(E534,Systems,2,FALSE),"-",VLOOKUP(F534,Subsystems,2,FALSE),"-",VLOOKUP(G534,Components,2,FALSE),"-",VLOOKUP(R534,Metrics,2,FALSE),"-",B534)</f>
        <v>HYD-HPU-CT-B-249</v>
      </c>
      <c r="B534" s="100">
        <v>249</v>
      </c>
      <c r="C534" s="99" t="s">
        <v>1219</v>
      </c>
      <c r="D534" s="119" t="s">
        <v>1220</v>
      </c>
      <c r="E534" s="99" t="s">
        <v>715</v>
      </c>
      <c r="F534" s="99" t="s">
        <v>890</v>
      </c>
      <c r="G534" s="99" t="s">
        <v>162</v>
      </c>
      <c r="H534" s="100" t="s">
        <v>102</v>
      </c>
      <c r="I534" s="100" t="str">
        <f>VLOOKUP(L534,InterfaceCards,2,FALSE)</f>
        <v>N5</v>
      </c>
      <c r="J534" s="39" t="str">
        <f>VLOOKUP(I534,'REF - Interface Cards'!$F$2:$G$11,2,FALSE)</f>
        <v>CB6</v>
      </c>
      <c r="K534" s="100">
        <f>VLOOKUP(L534,InterfaceCards,3,FALSE)</f>
        <v>1</v>
      </c>
      <c r="L534" s="99" t="s">
        <v>568</v>
      </c>
      <c r="M534" s="99">
        <v>6</v>
      </c>
      <c r="N534" s="96" t="s">
        <v>129</v>
      </c>
      <c r="O534" s="100" t="s">
        <v>334</v>
      </c>
      <c r="P534" s="100" t="s">
        <v>313</v>
      </c>
      <c r="Q534" s="100" t="s">
        <v>707</v>
      </c>
      <c r="R534" s="268" t="s">
        <v>105</v>
      </c>
      <c r="S534" s="119" t="s">
        <v>96</v>
      </c>
      <c r="T534" s="100"/>
      <c r="U534" s="205"/>
      <c r="V534" s="205" t="b">
        <v>0</v>
      </c>
      <c r="W534" s="115" t="str">
        <f>CONCATENATE(L534,":",N534)</f>
        <v>DO5:05</v>
      </c>
      <c r="X534" s="40" t="str">
        <f ca="1">IFERROR(__xludf.DUMMYFUNCTION("VLOOKUP($D475,IMPORTRANGE(""1F5N2lheBqU_ssv2fEg7XSiyl0_Jtf24RQubw3IWp7fc"",""'LC-2 BOM'!C2:AF1000""),X$1,FALSE)"),"04C706")</f>
        <v>04C706</v>
      </c>
      <c r="Y534" s="40" t="str">
        <f ca="1">IFERROR(__xludf.DUMMYFUNCTION("VLOOKUP($D614,IMPORTRANGE(""1zGeY54V42y3h6ga3LEauokEcjIAfHuNXKCYKLfLWtMI"",""'LC-2 BOM'!C2:AF900""),Y$1,FALSE)"),"Motor")</f>
        <v>Motor</v>
      </c>
      <c r="Z534" s="40" t="str">
        <f ca="1">IFERROR(__xludf.DUMMYFUNCTION("VLOOKUP($D614,IMPORTRANGE(""1zGeY54V42y3h6ga3LEauokEcjIAfHuNXKCYKLfLWtMI"",""'LC-2 BOM'!C2:AF900""),Y$1,FALSE)"),"Motor")</f>
        <v>Motor</v>
      </c>
      <c r="AA534" s="40" t="str">
        <f ca="1">IFERROR(__xludf.DUMMYFUNCTION("VLOOKUP($D614,IMPORTRANGE(""1zGeY54V42y3h6ga3LEauokEcjIAfHuNXKCYKLfLWtMI"",""'LC-2 BOM'!C2:AF900""),Y$1,FALSE)"),"Motor")</f>
        <v>Motor</v>
      </c>
      <c r="AB534" s="40" t="str">
        <f ca="1">IFERROR(__xludf.DUMMYFUNCTION("VLOOKUP($D614,IMPORTRANGE(""1F5N2lheBqU_ssv2fEg7XSiyl0_Jtf24RQubw3IWp7fc"",""'LC-2 BOM'!C2:AF1000""),AB$1,FALSE)"),"Hydraulics Schematic 1069 RevF")</f>
        <v>Hydraulics Schematic 1069 RevF</v>
      </c>
      <c r="AC534" s="40" t="str">
        <f ca="1">IFERROR(__xludf.DUMMYFUNCTION("VLOOKUP($D614,IMPORTRANGE(""1F5N2lheBqU_ssv2fEg7XSiyl0_Jtf24RQubw3IWp7fc"",""'LC-2 BOM'!C2:AF1000""),AB$1,FALSE)"),"Hydraulics Schematic 1069 RevF")</f>
        <v>Hydraulics Schematic 1069 RevF</v>
      </c>
      <c r="AD534" s="40" t="str">
        <f ca="1">IFERROR(__xludf.DUMMYFUNCTION("VLOOKUP($D614,IMPORTRANGE(""1F5N2lheBqU_ssv2fEg7XSiyl0_Jtf24RQubw3IWp7fc"",""'LC-2 BOM'!C2:AF1000""),AB$1,FALSE)"),"Hydraulics Schematic 1069 RevF")</f>
        <v>Hydraulics Schematic 1069 RevF</v>
      </c>
      <c r="AE534" s="40" t="str">
        <f ca="1">IFERROR(__xludf.DUMMYFUNCTION("VLOOKUP($D614,IMPORTRANGE(""1F5N2lheBqU_ssv2fEg7XSiyl0_Jtf24RQubw3IWp7fc"",""'LC-2 BOM'!C2:AF1000""),AB$1,FALSE)"),"Hydraulics Schematic 1069 RevF")</f>
        <v>Hydraulics Schematic 1069 RevF</v>
      </c>
      <c r="AF534" s="40" t="str">
        <f ca="1">IFERROR(__xludf.DUMMYFUNCTION("VLOOKUP($D614,IMPORTRANGE(""1F5N2lheBqU_ssv2fEg7XSiyl0_Jtf24RQubw3IWp7fc"",""'LC-2 BOM'!C2:AF1000""),AB$1,FALSE)"),"Hydraulics Schematic 1069 RevF")</f>
        <v>Hydraulics Schematic 1069 RevF</v>
      </c>
      <c r="AG534" s="40" t="str">
        <f ca="1">IFERROR(__xludf.DUMMYFUNCTION("VLOOKUP($D614,IMPORTRANGE(""1F5N2lheBqU_ssv2fEg7XSiyl0_Jtf24RQubw3IWp7fc"",""'LC-2 BOM'!C2:AF1000""),AB$1,FALSE)"),"Hydraulics Schematic 1069 RevF")</f>
        <v>Hydraulics Schematic 1069 RevF</v>
      </c>
      <c r="AH534" s="40" t="str">
        <f ca="1">IFERROR(__xludf.DUMMYFUNCTION("VLOOKUP($D614,IMPORTRANGE(""1F5N2lheBqU_ssv2fEg7XSiyl0_Jtf24RQubw3IWp7fc"",""'LC-2 BOM'!C2:AF1000""),AB$1,FALSE)"),"Hydraulics Schematic 1069 RevF")</f>
        <v>Hydraulics Schematic 1069 RevF</v>
      </c>
      <c r="AI534" s="40" t="str">
        <f ca="1">IFERROR(__xludf.DUMMYFUNCTION("VLOOKUP($D614,IMPORTRANGE(""1F5N2lheBqU_ssv2fEg7XSiyl0_Jtf24RQubw3IWp7fc"",""'LC-2 BOM'!C2:AF1000""),AB$1,FALSE)"),"Hydraulics Schematic 1069 RevF")</f>
        <v>Hydraulics Schematic 1069 RevF</v>
      </c>
      <c r="AJ534" s="40" t="str">
        <f ca="1">IFERROR(__xludf.DUMMYFUNCTION("VLOOKUP($D614,IMPORTRANGE(""1F5N2lheBqU_ssv2fEg7XSiyl0_Jtf24RQubw3IWp7fc"",""'LC-2 BOM'!C2:AF1000""),AB$1,FALSE)"),"Hydraulics Schematic 1069 RevF")</f>
        <v>Hydraulics Schematic 1069 RevF</v>
      </c>
      <c r="AK534" s="40" t="str">
        <f ca="1">IFERROR(__xludf.DUMMYFUNCTION("VLOOKUP($D614,IMPORTRANGE(""1F5N2lheBqU_ssv2fEg7XSiyl0_Jtf24RQubw3IWp7fc"",""'LC-2 BOM'!C2:AF1000""),AB$1,FALSE)"),"Hydraulics Schematic 1069 RevF")</f>
        <v>Hydraulics Schematic 1069 RevF</v>
      </c>
      <c r="AL534" s="40" t="str">
        <f ca="1">IFERROR(__xludf.DUMMYFUNCTION("VLOOKUP($D614,IMPORTRANGE(""1F5N2lheBqU_ssv2fEg7XSiyl0_Jtf24RQubw3IWp7fc"",""'LC-2 BOM'!C2:AF1000""),AB$1,FALSE)"),"Hydraulics Schematic 1069 RevF")</f>
        <v>Hydraulics Schematic 1069 RevF</v>
      </c>
      <c r="AM534" s="40" t="str">
        <f ca="1">IFERROR(__xludf.DUMMYFUNCTION("VLOOKUP($D614,IMPORTRANGE(""1F5N2lheBqU_ssv2fEg7XSiyl0_Jtf24RQubw3IWp7fc"",""'LC-2 BOM'!C2:AF1000""),AB$1,FALSE)"),"Hydraulics Schematic 1069 RevF")</f>
        <v>Hydraulics Schematic 1069 RevF</v>
      </c>
      <c r="AN534" s="40" t="str">
        <f ca="1">IFERROR(__xludf.DUMMYFUNCTION("VLOOKUP($D614,IMPORTRANGE(""1F5N2lheBqU_ssv2fEg7XSiyl0_Jtf24RQubw3IWp7fc"",""'LC-2 BOM'!C2:AF1000""),AB$1,FALSE)"),"Hydraulics Schematic 1069 RevF")</f>
        <v>Hydraulics Schematic 1069 RevF</v>
      </c>
      <c r="AO534" s="40" t="str">
        <f ca="1">IFERROR(__xludf.DUMMYFUNCTION("VLOOKUP($D614,IMPORTRANGE(""1F5N2lheBqU_ssv2fEg7XSiyl0_Jtf24RQubw3IWp7fc"",""'LC-2 BOM'!C2:AF1000""),AB$1,FALSE)"),"Hydraulics Schematic 1069 RevF")</f>
        <v>Hydraulics Schematic 1069 RevF</v>
      </c>
      <c r="AP534" s="40" t="str">
        <f ca="1">IFERROR(__xludf.DUMMYFUNCTION("VLOOKUP($D614,IMPORTRANGE(""1F5N2lheBqU_ssv2fEg7XSiyl0_Jtf24RQubw3IWp7fc"",""'LC-2 BOM'!C2:AF1000""),AB$1,FALSE)"),"Hydraulics Schematic 1069 RevF")</f>
        <v>Hydraulics Schematic 1069 RevF</v>
      </c>
      <c r="AQ534" s="40" t="str">
        <f ca="1">IFERROR(__xludf.DUMMYFUNCTION("VLOOKUP($D614,IMPORTRANGE(""1F5N2lheBqU_ssv2fEg7XSiyl0_Jtf24RQubw3IWp7fc"",""'LC-2 BOM'!C2:AF1000""),AB$1,FALSE)"),"Hydraulics Schematic 1069 RevF")</f>
        <v>Hydraulics Schematic 1069 RevF</v>
      </c>
      <c r="AR534" s="40" t="str">
        <f ca="1">IFERROR(__xludf.DUMMYFUNCTION("VLOOKUP($D614,IMPORTRANGE(""1F5N2lheBqU_ssv2fEg7XSiyl0_Jtf24RQubw3IWp7fc"",""'LC-2 BOM'!C2:AF1000""),AB$1,FALSE)"),"Hydraulics Schematic 1069 RevF")</f>
        <v>Hydraulics Schematic 1069 RevF</v>
      </c>
      <c r="AS534" s="40" t="str">
        <f ca="1">IFERROR(__xludf.DUMMYFUNCTION("VLOOKUP($D614,IMPORTRANGE(""1F5N2lheBqU_ssv2fEg7XSiyl0_Jtf24RQubw3IWp7fc"",""'LC-2 BOM'!C2:AF1000""),AB$1,FALSE)"),"Hydraulics Schematic 1069 RevF")</f>
        <v>Hydraulics Schematic 1069 RevF</v>
      </c>
      <c r="AT534" s="40" t="str">
        <f ca="1">IFERROR(__xludf.DUMMYFUNCTION("VLOOKUP($D614,IMPORTRANGE(""1F5N2lheBqU_ssv2fEg7XSiyl0_Jtf24RQubw3IWp7fc"",""'LC-2 BOM'!C2:AF1000""),AB$1,FALSE)"),"Hydraulics Schematic 1069 RevF")</f>
        <v>Hydraulics Schematic 1069 RevF</v>
      </c>
      <c r="AU534" s="40" t="str">
        <f ca="1">IFERROR(__xludf.DUMMYFUNCTION("VLOOKUP($D614,IMPORTRANGE(""1F5N2lheBqU_ssv2fEg7XSiyl0_Jtf24RQubw3IWp7fc"",""'LC-2 BOM'!C2:AF1000""),AB$1,FALSE)"),"Hydraulics Schematic 1069 RevF")</f>
        <v>Hydraulics Schematic 1069 RevF</v>
      </c>
      <c r="AV534" s="40" t="str">
        <f ca="1">IFERROR(__xludf.DUMMYFUNCTION("VLOOKUP($D614,IMPORTRANGE(""1F5N2lheBqU_ssv2fEg7XSiyl0_Jtf24RQubw3IWp7fc"",""'LC-2 BOM'!C2:AF1000""),AB$1,FALSE)"),"Hydraulics Schematic 1069 RevF")</f>
        <v>Hydraulics Schematic 1069 RevF</v>
      </c>
      <c r="AW534" s="40" t="str">
        <f ca="1">IFERROR(__xludf.DUMMYFUNCTION("VLOOKUP($D614,IMPORTRANGE(""1F5N2lheBqU_ssv2fEg7XSiyl0_Jtf24RQubw3IWp7fc"",""'LC-2 BOM'!C2:AF1000""),AB$1,FALSE)"),"Hydraulics Schematic 1069 RevF")</f>
        <v>Hydraulics Schematic 1069 RevF</v>
      </c>
      <c r="AX534" s="40" t="str">
        <f ca="1">IFERROR(__xludf.DUMMYFUNCTION("VLOOKUP($D614,IMPORTRANGE(""1F5N2lheBqU_ssv2fEg7XSiyl0_Jtf24RQubw3IWp7fc"",""'LC-2 BOM'!C2:AF1000""),AB$1,FALSE)"),"Hydraulics Schematic 1069 RevF")</f>
        <v>Hydraulics Schematic 1069 RevF</v>
      </c>
      <c r="AY534" s="40" t="str">
        <f ca="1">IFERROR(__xludf.DUMMYFUNCTION("VLOOKUP($D614,IMPORTRANGE(""1F5N2lheBqU_ssv2fEg7XSiyl0_Jtf24RQubw3IWp7fc"",""'LC-2 BOM'!C2:AF1000""),AB$1,FALSE)"),"Hydraulics Schematic 1069 RevF")</f>
        <v>Hydraulics Schematic 1069 RevF</v>
      </c>
      <c r="AZ534" s="40" t="str">
        <f ca="1">IFERROR(__xludf.DUMMYFUNCTION("VLOOKUP($D614,IMPORTRANGE(""1F5N2lheBqU_ssv2fEg7XSiyl0_Jtf24RQubw3IWp7fc"",""'LC-2 BOM'!C2:AF1000""),AB$1,FALSE)"),"Hydraulics Schematic 1069 RevF")</f>
        <v>Hydraulics Schematic 1069 RevF</v>
      </c>
      <c r="BA534" s="40" t="str">
        <f ca="1">IFERROR(__xludf.DUMMYFUNCTION("VLOOKUP($D614,IMPORTRANGE(""1F5N2lheBqU_ssv2fEg7XSiyl0_Jtf24RQubw3IWp7fc"",""'LC-2 BOM'!C2:AF1000""),AB$1,FALSE)"),"Hydraulics Schematic 1069 RevF")</f>
        <v>Hydraulics Schematic 1069 RevF</v>
      </c>
    </row>
    <row r="535" spans="1:53" ht="14.25">
      <c r="A535" s="119" t="str">
        <f>CONCATENATE(VLOOKUP(E535,Systems,2,FALSE),"-",VLOOKUP(F535,Subsystems,2,FALSE),"-",VLOOKUP(G535,Components,2,FALSE),"-",VLOOKUP(R535,Metrics,2,FALSE),"-",B535)</f>
        <v>HYD-HD-MTR-B-504</v>
      </c>
      <c r="B535" s="100">
        <v>504</v>
      </c>
      <c r="C535" s="99" t="s">
        <v>1221</v>
      </c>
      <c r="D535" s="119" t="s">
        <v>1220</v>
      </c>
      <c r="E535" s="99" t="s">
        <v>715</v>
      </c>
      <c r="F535" s="99" t="s">
        <v>898</v>
      </c>
      <c r="G535" s="99" t="s">
        <v>1222</v>
      </c>
      <c r="H535" s="99" t="s">
        <v>89</v>
      </c>
      <c r="I535" s="100" t="str">
        <f>VLOOKUP(L535,InterfaceCards,2,FALSE)</f>
        <v>N5</v>
      </c>
      <c r="J535" s="39" t="str">
        <f>VLOOKUP(I535,'REF - Interface Cards'!$F$2:$G$11,2,FALSE)</f>
        <v>CB6</v>
      </c>
      <c r="K535" s="267">
        <f>VLOOKUP(L535,InterfaceCards,3,FALSE)</f>
        <v>2</v>
      </c>
      <c r="L535" s="99" t="s">
        <v>891</v>
      </c>
      <c r="M535" s="99">
        <v>14</v>
      </c>
      <c r="N535" s="96">
        <v>11</v>
      </c>
      <c r="O535" s="99" t="s">
        <v>247</v>
      </c>
      <c r="P535" s="99" t="s">
        <v>247</v>
      </c>
      <c r="Q535" s="205"/>
      <c r="R535" s="119" t="s">
        <v>105</v>
      </c>
      <c r="S535" s="119" t="s">
        <v>96</v>
      </c>
      <c r="T535" s="100"/>
      <c r="U535" s="205"/>
      <c r="V535" s="205" t="b">
        <v>0</v>
      </c>
      <c r="W535" s="115" t="str">
        <f>CONCATENATE(L535,":",N535)</f>
        <v>DI5:11</v>
      </c>
      <c r="X535" s="40" t="str">
        <f ca="1">IFERROR(__xludf.DUMMYFUNCTION("VLOOKUP($D475,IMPORTRANGE(""1F5N2lheBqU_ssv2fEg7XSiyl0_Jtf24RQubw3IWp7fc"",""'LC-2 BOM'!C2:AF1000""),X$1,FALSE)"),"04C706")</f>
        <v>04C706</v>
      </c>
      <c r="Y535" s="40" t="str">
        <f ca="1">IFERROR(__xludf.DUMMYFUNCTION("VLOOKUP($D620,IMPORTRANGE(""1F5N2lheBqU_ssv2fEg7XSiyl0_Jtf24RQubw3IWp7fc"",""'LC-2 BOM'!C2:AF900""),Y$1,FALSE)"),"Motor")</f>
        <v>Motor</v>
      </c>
      <c r="Z535" s="40" t="str">
        <f ca="1">IFERROR(__xludf.DUMMYFUNCTION("VLOOKUP($D620,IMPORTRANGE(""1F5N2lheBqU_ssv2fEg7XSiyl0_Jtf24RQubw3IWp7fc"",""'LC-2 BOM'!C2:AF900""),Y$1,FALSE)"),"Motor")</f>
        <v>Motor</v>
      </c>
      <c r="AA535" s="40" t="str">
        <f ca="1">IFERROR(__xludf.DUMMYFUNCTION("VLOOKUP($D620,IMPORTRANGE(""1F5N2lheBqU_ssv2fEg7XSiyl0_Jtf24RQubw3IWp7fc"",""'LC-2 BOM'!C2:AF900""),Y$1,FALSE)"),"Motor")</f>
        <v>Motor</v>
      </c>
      <c r="AB535" s="40" t="str">
        <f ca="1">IFERROR(__xludf.DUMMYFUNCTION("VLOOKUP($D620,IMPORTRANGE(""1F5N2lheBqU_ssv2fEg7XSiyl0_Jtf24RQubw3IWp7fc"",""'LC-2 BOM'!C2:AF1000""),AB$1,FALSE)"),"Hydraulics Schematic 1069 RevF")</f>
        <v>Hydraulics Schematic 1069 RevF</v>
      </c>
      <c r="AC535" s="40" t="str">
        <f ca="1">IFERROR(__xludf.DUMMYFUNCTION("VLOOKUP($D620,IMPORTRANGE(""1F5N2lheBqU_ssv2fEg7XSiyl0_Jtf24RQubw3IWp7fc"",""'LC-2 BOM'!C2:AF1000""),AB$1,FALSE)"),"Hydraulics Schematic 1069 RevF")</f>
        <v>Hydraulics Schematic 1069 RevF</v>
      </c>
      <c r="AD535" s="40" t="str">
        <f ca="1">IFERROR(__xludf.DUMMYFUNCTION("VLOOKUP($D620,IMPORTRANGE(""1F5N2lheBqU_ssv2fEg7XSiyl0_Jtf24RQubw3IWp7fc"",""'LC-2 BOM'!C2:AF1000""),AB$1,FALSE)"),"Hydraulics Schematic 1069 RevF")</f>
        <v>Hydraulics Schematic 1069 RevF</v>
      </c>
      <c r="AE535" s="40" t="str">
        <f ca="1">IFERROR(__xludf.DUMMYFUNCTION("VLOOKUP($D620,IMPORTRANGE(""1F5N2lheBqU_ssv2fEg7XSiyl0_Jtf24RQubw3IWp7fc"",""'LC-2 BOM'!C2:AF1000""),AB$1,FALSE)"),"Hydraulics Schematic 1069 RevF")</f>
        <v>Hydraulics Schematic 1069 RevF</v>
      </c>
      <c r="AF535" s="40" t="str">
        <f ca="1">IFERROR(__xludf.DUMMYFUNCTION("VLOOKUP($D620,IMPORTRANGE(""1F5N2lheBqU_ssv2fEg7XSiyl0_Jtf24RQubw3IWp7fc"",""'LC-2 BOM'!C2:AF1000""),AB$1,FALSE)"),"Hydraulics Schematic 1069 RevF")</f>
        <v>Hydraulics Schematic 1069 RevF</v>
      </c>
      <c r="AG535" s="40" t="str">
        <f ca="1">IFERROR(__xludf.DUMMYFUNCTION("VLOOKUP($D620,IMPORTRANGE(""1F5N2lheBqU_ssv2fEg7XSiyl0_Jtf24RQubw3IWp7fc"",""'LC-2 BOM'!C2:AF1000""),AB$1,FALSE)"),"Hydraulics Schematic 1069 RevF")</f>
        <v>Hydraulics Schematic 1069 RevF</v>
      </c>
      <c r="AH535" s="40" t="str">
        <f ca="1">IFERROR(__xludf.DUMMYFUNCTION("VLOOKUP($D620,IMPORTRANGE(""1F5N2lheBqU_ssv2fEg7XSiyl0_Jtf24RQubw3IWp7fc"",""'LC-2 BOM'!C2:AF1000""),AB$1,FALSE)"),"Hydraulics Schematic 1069 RevF")</f>
        <v>Hydraulics Schematic 1069 RevF</v>
      </c>
      <c r="AI535" s="40" t="str">
        <f ca="1">IFERROR(__xludf.DUMMYFUNCTION("VLOOKUP($D620,IMPORTRANGE(""1F5N2lheBqU_ssv2fEg7XSiyl0_Jtf24RQubw3IWp7fc"",""'LC-2 BOM'!C2:AF1000""),AB$1,FALSE)"),"Hydraulics Schematic 1069 RevF")</f>
        <v>Hydraulics Schematic 1069 RevF</v>
      </c>
      <c r="AJ535" s="40" t="str">
        <f ca="1">IFERROR(__xludf.DUMMYFUNCTION("VLOOKUP($D620,IMPORTRANGE(""1F5N2lheBqU_ssv2fEg7XSiyl0_Jtf24RQubw3IWp7fc"",""'LC-2 BOM'!C2:AF1000""),AB$1,FALSE)"),"Hydraulics Schematic 1069 RevF")</f>
        <v>Hydraulics Schematic 1069 RevF</v>
      </c>
      <c r="AK535" s="40" t="str">
        <f ca="1">IFERROR(__xludf.DUMMYFUNCTION("VLOOKUP($D620,IMPORTRANGE(""1F5N2lheBqU_ssv2fEg7XSiyl0_Jtf24RQubw3IWp7fc"",""'LC-2 BOM'!C2:AF1000""),AB$1,FALSE)"),"Hydraulics Schematic 1069 RevF")</f>
        <v>Hydraulics Schematic 1069 RevF</v>
      </c>
      <c r="AL535" s="40" t="str">
        <f ca="1">IFERROR(__xludf.DUMMYFUNCTION("VLOOKUP($D620,IMPORTRANGE(""1F5N2lheBqU_ssv2fEg7XSiyl0_Jtf24RQubw3IWp7fc"",""'LC-2 BOM'!C2:AF1000""),AB$1,FALSE)"),"Hydraulics Schematic 1069 RevF")</f>
        <v>Hydraulics Schematic 1069 RevF</v>
      </c>
      <c r="AM535" s="40" t="str">
        <f ca="1">IFERROR(__xludf.DUMMYFUNCTION("VLOOKUP($D620,IMPORTRANGE(""1F5N2lheBqU_ssv2fEg7XSiyl0_Jtf24RQubw3IWp7fc"",""'LC-2 BOM'!C2:AF1000""),AB$1,FALSE)"),"Hydraulics Schematic 1069 RevF")</f>
        <v>Hydraulics Schematic 1069 RevF</v>
      </c>
      <c r="AN535" s="40" t="str">
        <f ca="1">IFERROR(__xludf.DUMMYFUNCTION("VLOOKUP($D620,IMPORTRANGE(""1F5N2lheBqU_ssv2fEg7XSiyl0_Jtf24RQubw3IWp7fc"",""'LC-2 BOM'!C2:AF1000""),AB$1,FALSE)"),"Hydraulics Schematic 1069 RevF")</f>
        <v>Hydraulics Schematic 1069 RevF</v>
      </c>
      <c r="AO535" s="40" t="str">
        <f ca="1">IFERROR(__xludf.DUMMYFUNCTION("VLOOKUP($D620,IMPORTRANGE(""1F5N2lheBqU_ssv2fEg7XSiyl0_Jtf24RQubw3IWp7fc"",""'LC-2 BOM'!C2:AF1000""),AB$1,FALSE)"),"Hydraulics Schematic 1069 RevF")</f>
        <v>Hydraulics Schematic 1069 RevF</v>
      </c>
      <c r="AP535" s="40" t="str">
        <f ca="1">IFERROR(__xludf.DUMMYFUNCTION("VLOOKUP($D620,IMPORTRANGE(""1F5N2lheBqU_ssv2fEg7XSiyl0_Jtf24RQubw3IWp7fc"",""'LC-2 BOM'!C2:AF1000""),AB$1,FALSE)"),"Hydraulics Schematic 1069 RevF")</f>
        <v>Hydraulics Schematic 1069 RevF</v>
      </c>
      <c r="AQ535" s="40" t="str">
        <f ca="1">IFERROR(__xludf.DUMMYFUNCTION("VLOOKUP($D620,IMPORTRANGE(""1F5N2lheBqU_ssv2fEg7XSiyl0_Jtf24RQubw3IWp7fc"",""'LC-2 BOM'!C2:AF1000""),AB$1,FALSE)"),"Hydraulics Schematic 1069 RevF")</f>
        <v>Hydraulics Schematic 1069 RevF</v>
      </c>
      <c r="AR535" s="40" t="str">
        <f ca="1">IFERROR(__xludf.DUMMYFUNCTION("VLOOKUP($D620,IMPORTRANGE(""1F5N2lheBqU_ssv2fEg7XSiyl0_Jtf24RQubw3IWp7fc"",""'LC-2 BOM'!C2:AF1000""),AB$1,FALSE)"),"Hydraulics Schematic 1069 RevF")</f>
        <v>Hydraulics Schematic 1069 RevF</v>
      </c>
      <c r="AS535" s="40" t="str">
        <f ca="1">IFERROR(__xludf.DUMMYFUNCTION("VLOOKUP($D620,IMPORTRANGE(""1F5N2lheBqU_ssv2fEg7XSiyl0_Jtf24RQubw3IWp7fc"",""'LC-2 BOM'!C2:AF1000""),AB$1,FALSE)"),"Hydraulics Schematic 1069 RevF")</f>
        <v>Hydraulics Schematic 1069 RevF</v>
      </c>
      <c r="AT535" s="40" t="str">
        <f ca="1">IFERROR(__xludf.DUMMYFUNCTION("VLOOKUP($D620,IMPORTRANGE(""1F5N2lheBqU_ssv2fEg7XSiyl0_Jtf24RQubw3IWp7fc"",""'LC-2 BOM'!C2:AF1000""),AB$1,FALSE)"),"Hydraulics Schematic 1069 RevF")</f>
        <v>Hydraulics Schematic 1069 RevF</v>
      </c>
      <c r="AU535" s="40" t="str">
        <f ca="1">IFERROR(__xludf.DUMMYFUNCTION("VLOOKUP($D620,IMPORTRANGE(""1F5N2lheBqU_ssv2fEg7XSiyl0_Jtf24RQubw3IWp7fc"",""'LC-2 BOM'!C2:AF1000""),AB$1,FALSE)"),"Hydraulics Schematic 1069 RevF")</f>
        <v>Hydraulics Schematic 1069 RevF</v>
      </c>
      <c r="AV535" s="40" t="str">
        <f ca="1">IFERROR(__xludf.DUMMYFUNCTION("VLOOKUP($D620,IMPORTRANGE(""1F5N2lheBqU_ssv2fEg7XSiyl0_Jtf24RQubw3IWp7fc"",""'LC-2 BOM'!C2:AF1000""),AB$1,FALSE)"),"Hydraulics Schematic 1069 RevF")</f>
        <v>Hydraulics Schematic 1069 RevF</v>
      </c>
      <c r="AW535" s="40" t="str">
        <f ca="1">IFERROR(__xludf.DUMMYFUNCTION("VLOOKUP($D620,IMPORTRANGE(""1F5N2lheBqU_ssv2fEg7XSiyl0_Jtf24RQubw3IWp7fc"",""'LC-2 BOM'!C2:AF1000""),AB$1,FALSE)"),"Hydraulics Schematic 1069 RevF")</f>
        <v>Hydraulics Schematic 1069 RevF</v>
      </c>
      <c r="AX535" s="40" t="str">
        <f ca="1">IFERROR(__xludf.DUMMYFUNCTION("VLOOKUP($D620,IMPORTRANGE(""1F5N2lheBqU_ssv2fEg7XSiyl0_Jtf24RQubw3IWp7fc"",""'LC-2 BOM'!C2:AF1000""),AB$1,FALSE)"),"Hydraulics Schematic 1069 RevF")</f>
        <v>Hydraulics Schematic 1069 RevF</v>
      </c>
      <c r="AY535" s="40" t="str">
        <f ca="1">IFERROR(__xludf.DUMMYFUNCTION("VLOOKUP($D620,IMPORTRANGE(""1F5N2lheBqU_ssv2fEg7XSiyl0_Jtf24RQubw3IWp7fc"",""'LC-2 BOM'!C2:AF1000""),AB$1,FALSE)"),"Hydraulics Schematic 1069 RevF")</f>
        <v>Hydraulics Schematic 1069 RevF</v>
      </c>
      <c r="AZ535" s="40" t="str">
        <f ca="1">IFERROR(__xludf.DUMMYFUNCTION("VLOOKUP($D620,IMPORTRANGE(""1F5N2lheBqU_ssv2fEg7XSiyl0_Jtf24RQubw3IWp7fc"",""'LC-2 BOM'!C2:AF1000""),AB$1,FALSE)"),"Hydraulics Schematic 1069 RevF")</f>
        <v>Hydraulics Schematic 1069 RevF</v>
      </c>
      <c r="BA535" s="40" t="str">
        <f ca="1">IFERROR(__xludf.DUMMYFUNCTION("VLOOKUP($D620,IMPORTRANGE(""1F5N2lheBqU_ssv2fEg7XSiyl0_Jtf24RQubw3IWp7fc"",""'LC-2 BOM'!C2:AF1000""),AB$1,FALSE)"),"Hydraulics Schematic 1069 RevF")</f>
        <v>Hydraulics Schematic 1069 RevF</v>
      </c>
    </row>
    <row r="536" spans="1:53" ht="14.25">
      <c r="A536" s="119" t="str">
        <f>CONCATENATE(VLOOKUP(E536,Systems,2,FALSE),"-",VLOOKUP(F536,Subsystems,2,FALSE),"-",VLOOKUP(G536,Components,2,FALSE),"-",VLOOKUP(R536,Metrics,2,FALSE),"-",B536)</f>
        <v>HYD-HD-MTR-B-200</v>
      </c>
      <c r="B536" s="100">
        <v>200</v>
      </c>
      <c r="C536" s="99" t="s">
        <v>1223</v>
      </c>
      <c r="D536" s="99" t="s">
        <v>1224</v>
      </c>
      <c r="E536" s="99" t="s">
        <v>715</v>
      </c>
      <c r="F536" s="99" t="s">
        <v>898</v>
      </c>
      <c r="G536" s="99" t="s">
        <v>1222</v>
      </c>
      <c r="H536" s="100" t="s">
        <v>102</v>
      </c>
      <c r="I536" s="100" t="str">
        <f>VLOOKUP(L536,InterfaceCards,2,FALSE)</f>
        <v>N5</v>
      </c>
      <c r="J536" s="39" t="str">
        <f>VLOOKUP(I536,'REF - Interface Cards'!$F$2:$G$11,2,FALSE)</f>
        <v>CB6</v>
      </c>
      <c r="K536" s="100">
        <f>VLOOKUP(L536,InterfaceCards,3,FALSE)</f>
        <v>1</v>
      </c>
      <c r="L536" s="99" t="s">
        <v>568</v>
      </c>
      <c r="M536" s="99">
        <v>15</v>
      </c>
      <c r="N536" s="96">
        <v>12</v>
      </c>
      <c r="O536" s="100" t="s">
        <v>334</v>
      </c>
      <c r="P536" s="100" t="s">
        <v>334</v>
      </c>
      <c r="Q536" s="100"/>
      <c r="R536" s="268" t="s">
        <v>105</v>
      </c>
      <c r="S536" s="119" t="s">
        <v>96</v>
      </c>
      <c r="T536" s="100"/>
      <c r="U536" s="205"/>
      <c r="V536" s="205" t="b">
        <v>0</v>
      </c>
      <c r="W536" s="115" t="str">
        <f>CONCATENATE(L536,":",N536)</f>
        <v>DO5:12</v>
      </c>
      <c r="X536" s="40" t="str">
        <f ca="1">IFERROR(__xludf.DUMMYFUNCTION("VLOOKUP($D475,IMPORTRANGE(""1F5N2lheBqU_ssv2fEg7XSiyl0_Jtf24RQubw3IWp7fc"",""'LC-2 BOM'!C2:AF1000""),X$1,FALSE)"),"04C706")</f>
        <v>04C706</v>
      </c>
      <c r="Y536" s="40" t="str">
        <f ca="1">IFERROR(__xludf.DUMMYFUNCTION("VLOOKUP($D594,IMPORTRANGE(""1zGeY54V42y3h6ga3LEauokEcjIAfHuNXKCYKLfLWtMI"",""'LC-2 BOM'!C2:AF900""),Y$1,FALSE)"),"#N/A")</f>
        <v>#N/A</v>
      </c>
      <c r="Z536" s="40" t="str">
        <f ca="1">IFERROR(__xludf.DUMMYFUNCTION("VLOOKUP($D594,IMPORTRANGE(""1zGeY54V42y3h6ga3LEauokEcjIAfHuNXKCYKLfLWtMI"",""'LC-2 BOM'!C2:AF900""),Y$1,FALSE)"),"#N/A")</f>
        <v>#N/A</v>
      </c>
      <c r="AA536" s="40" t="str">
        <f ca="1">IFERROR(__xludf.DUMMYFUNCTION("VLOOKUP($D594,IMPORTRANGE(""1zGeY54V42y3h6ga3LEauokEcjIAfHuNXKCYKLfLWtMI"",""'LC-2 BOM'!C2:AF900""),Y$1,FALSE)"),"#N/A")</f>
        <v>#N/A</v>
      </c>
      <c r="AB536" s="40" t="str">
        <f ca="1">IFERROR(__xludf.DUMMYFUNCTION("VLOOKUP($D594,IMPORTRANGE(""1F5N2lheBqU_ssv2fEg7XSiyl0_Jtf24RQubw3IWp7fc"",""'LC-2 BOM'!C2:AF1000""),AB$1,FALSE)"),"Hydraulics Schematic 1069 RevF")</f>
        <v>Hydraulics Schematic 1069 RevF</v>
      </c>
      <c r="AC536" s="40" t="str">
        <f ca="1">IFERROR(__xludf.DUMMYFUNCTION("VLOOKUP($D594,IMPORTRANGE(""1F5N2lheBqU_ssv2fEg7XSiyl0_Jtf24RQubw3IWp7fc"",""'LC-2 BOM'!C2:AF1000""),AB$1,FALSE)"),"Hydraulics Schematic 1069 RevF")</f>
        <v>Hydraulics Schematic 1069 RevF</v>
      </c>
      <c r="AD536" s="40" t="str">
        <f ca="1">IFERROR(__xludf.DUMMYFUNCTION("VLOOKUP($D594,IMPORTRANGE(""1F5N2lheBqU_ssv2fEg7XSiyl0_Jtf24RQubw3IWp7fc"",""'LC-2 BOM'!C2:AF1000""),AB$1,FALSE)"),"Hydraulics Schematic 1069 RevF")</f>
        <v>Hydraulics Schematic 1069 RevF</v>
      </c>
      <c r="AE536" s="40" t="str">
        <f ca="1">IFERROR(__xludf.DUMMYFUNCTION("VLOOKUP($D594,IMPORTRANGE(""1F5N2lheBqU_ssv2fEg7XSiyl0_Jtf24RQubw3IWp7fc"",""'LC-2 BOM'!C2:AF1000""),AB$1,FALSE)"),"Hydraulics Schematic 1069 RevF")</f>
        <v>Hydraulics Schematic 1069 RevF</v>
      </c>
      <c r="AF536" s="40" t="str">
        <f ca="1">IFERROR(__xludf.DUMMYFUNCTION("VLOOKUP($D594,IMPORTRANGE(""1F5N2lheBqU_ssv2fEg7XSiyl0_Jtf24RQubw3IWp7fc"",""'LC-2 BOM'!C2:AF1000""),AB$1,FALSE)"),"Hydraulics Schematic 1069 RevF")</f>
        <v>Hydraulics Schematic 1069 RevF</v>
      </c>
      <c r="AG536" s="40" t="str">
        <f ca="1">IFERROR(__xludf.DUMMYFUNCTION("VLOOKUP($D594,IMPORTRANGE(""1F5N2lheBqU_ssv2fEg7XSiyl0_Jtf24RQubw3IWp7fc"",""'LC-2 BOM'!C2:AF1000""),AB$1,FALSE)"),"Hydraulics Schematic 1069 RevF")</f>
        <v>Hydraulics Schematic 1069 RevF</v>
      </c>
      <c r="AH536" s="40" t="str">
        <f ca="1">IFERROR(__xludf.DUMMYFUNCTION("VLOOKUP($D594,IMPORTRANGE(""1F5N2lheBqU_ssv2fEg7XSiyl0_Jtf24RQubw3IWp7fc"",""'LC-2 BOM'!C2:AF1000""),AB$1,FALSE)"),"Hydraulics Schematic 1069 RevF")</f>
        <v>Hydraulics Schematic 1069 RevF</v>
      </c>
      <c r="AI536" s="40" t="str">
        <f ca="1">IFERROR(__xludf.DUMMYFUNCTION("VLOOKUP($D594,IMPORTRANGE(""1F5N2lheBqU_ssv2fEg7XSiyl0_Jtf24RQubw3IWp7fc"",""'LC-2 BOM'!C2:AF1000""),AB$1,FALSE)"),"Hydraulics Schematic 1069 RevF")</f>
        <v>Hydraulics Schematic 1069 RevF</v>
      </c>
      <c r="AJ536" s="40" t="str">
        <f ca="1">IFERROR(__xludf.DUMMYFUNCTION("VLOOKUP($D594,IMPORTRANGE(""1F5N2lheBqU_ssv2fEg7XSiyl0_Jtf24RQubw3IWp7fc"",""'LC-2 BOM'!C2:AF1000""),AB$1,FALSE)"),"Hydraulics Schematic 1069 RevF")</f>
        <v>Hydraulics Schematic 1069 RevF</v>
      </c>
      <c r="AK536" s="40" t="str">
        <f ca="1">IFERROR(__xludf.DUMMYFUNCTION("VLOOKUP($D594,IMPORTRANGE(""1F5N2lheBqU_ssv2fEg7XSiyl0_Jtf24RQubw3IWp7fc"",""'LC-2 BOM'!C2:AF1000""),AB$1,FALSE)"),"Hydraulics Schematic 1069 RevF")</f>
        <v>Hydraulics Schematic 1069 RevF</v>
      </c>
      <c r="AL536" s="40" t="str">
        <f ca="1">IFERROR(__xludf.DUMMYFUNCTION("VLOOKUP($D594,IMPORTRANGE(""1F5N2lheBqU_ssv2fEg7XSiyl0_Jtf24RQubw3IWp7fc"",""'LC-2 BOM'!C2:AF1000""),AB$1,FALSE)"),"Hydraulics Schematic 1069 RevF")</f>
        <v>Hydraulics Schematic 1069 RevF</v>
      </c>
      <c r="AM536" s="40" t="str">
        <f ca="1">IFERROR(__xludf.DUMMYFUNCTION("VLOOKUP($D594,IMPORTRANGE(""1F5N2lheBqU_ssv2fEg7XSiyl0_Jtf24RQubw3IWp7fc"",""'LC-2 BOM'!C2:AF1000""),AB$1,FALSE)"),"Hydraulics Schematic 1069 RevF")</f>
        <v>Hydraulics Schematic 1069 RevF</v>
      </c>
      <c r="AN536" s="40" t="str">
        <f ca="1">IFERROR(__xludf.DUMMYFUNCTION("VLOOKUP($D594,IMPORTRANGE(""1F5N2lheBqU_ssv2fEg7XSiyl0_Jtf24RQubw3IWp7fc"",""'LC-2 BOM'!C2:AF1000""),AB$1,FALSE)"),"Hydraulics Schematic 1069 RevF")</f>
        <v>Hydraulics Schematic 1069 RevF</v>
      </c>
      <c r="AO536" s="40" t="str">
        <f ca="1">IFERROR(__xludf.DUMMYFUNCTION("VLOOKUP($D594,IMPORTRANGE(""1F5N2lheBqU_ssv2fEg7XSiyl0_Jtf24RQubw3IWp7fc"",""'LC-2 BOM'!C2:AF1000""),AB$1,FALSE)"),"Hydraulics Schematic 1069 RevF")</f>
        <v>Hydraulics Schematic 1069 RevF</v>
      </c>
      <c r="AP536" s="40" t="str">
        <f ca="1">IFERROR(__xludf.DUMMYFUNCTION("VLOOKUP($D594,IMPORTRANGE(""1F5N2lheBqU_ssv2fEg7XSiyl0_Jtf24RQubw3IWp7fc"",""'LC-2 BOM'!C2:AF1000""),AB$1,FALSE)"),"Hydraulics Schematic 1069 RevF")</f>
        <v>Hydraulics Schematic 1069 RevF</v>
      </c>
      <c r="AQ536" s="40" t="str">
        <f ca="1">IFERROR(__xludf.DUMMYFUNCTION("VLOOKUP($D594,IMPORTRANGE(""1F5N2lheBqU_ssv2fEg7XSiyl0_Jtf24RQubw3IWp7fc"",""'LC-2 BOM'!C2:AF1000""),AB$1,FALSE)"),"Hydraulics Schematic 1069 RevF")</f>
        <v>Hydraulics Schematic 1069 RevF</v>
      </c>
      <c r="AR536" s="40" t="str">
        <f ca="1">IFERROR(__xludf.DUMMYFUNCTION("VLOOKUP($D594,IMPORTRANGE(""1F5N2lheBqU_ssv2fEg7XSiyl0_Jtf24RQubw3IWp7fc"",""'LC-2 BOM'!C2:AF1000""),AB$1,FALSE)"),"Hydraulics Schematic 1069 RevF")</f>
        <v>Hydraulics Schematic 1069 RevF</v>
      </c>
      <c r="AS536" s="40" t="str">
        <f ca="1">IFERROR(__xludf.DUMMYFUNCTION("VLOOKUP($D594,IMPORTRANGE(""1F5N2lheBqU_ssv2fEg7XSiyl0_Jtf24RQubw3IWp7fc"",""'LC-2 BOM'!C2:AF1000""),AB$1,FALSE)"),"Hydraulics Schematic 1069 RevF")</f>
        <v>Hydraulics Schematic 1069 RevF</v>
      </c>
      <c r="AT536" s="40" t="str">
        <f ca="1">IFERROR(__xludf.DUMMYFUNCTION("VLOOKUP($D594,IMPORTRANGE(""1F5N2lheBqU_ssv2fEg7XSiyl0_Jtf24RQubw3IWp7fc"",""'LC-2 BOM'!C2:AF1000""),AB$1,FALSE)"),"Hydraulics Schematic 1069 RevF")</f>
        <v>Hydraulics Schematic 1069 RevF</v>
      </c>
      <c r="AU536" s="40" t="str">
        <f ca="1">IFERROR(__xludf.DUMMYFUNCTION("VLOOKUP($D594,IMPORTRANGE(""1F5N2lheBqU_ssv2fEg7XSiyl0_Jtf24RQubw3IWp7fc"",""'LC-2 BOM'!C2:AF1000""),AB$1,FALSE)"),"Hydraulics Schematic 1069 RevF")</f>
        <v>Hydraulics Schematic 1069 RevF</v>
      </c>
      <c r="AV536" s="40" t="str">
        <f ca="1">IFERROR(__xludf.DUMMYFUNCTION("VLOOKUP($D594,IMPORTRANGE(""1F5N2lheBqU_ssv2fEg7XSiyl0_Jtf24RQubw3IWp7fc"",""'LC-2 BOM'!C2:AF1000""),AB$1,FALSE)"),"Hydraulics Schematic 1069 RevF")</f>
        <v>Hydraulics Schematic 1069 RevF</v>
      </c>
      <c r="AW536" s="40" t="str">
        <f ca="1">IFERROR(__xludf.DUMMYFUNCTION("VLOOKUP($D594,IMPORTRANGE(""1F5N2lheBqU_ssv2fEg7XSiyl0_Jtf24RQubw3IWp7fc"",""'LC-2 BOM'!C2:AF1000""),AB$1,FALSE)"),"Hydraulics Schematic 1069 RevF")</f>
        <v>Hydraulics Schematic 1069 RevF</v>
      </c>
      <c r="AX536" s="40" t="str">
        <f ca="1">IFERROR(__xludf.DUMMYFUNCTION("VLOOKUP($D594,IMPORTRANGE(""1F5N2lheBqU_ssv2fEg7XSiyl0_Jtf24RQubw3IWp7fc"",""'LC-2 BOM'!C2:AF1000""),AB$1,FALSE)"),"Hydraulics Schematic 1069 RevF")</f>
        <v>Hydraulics Schematic 1069 RevF</v>
      </c>
      <c r="AY536" s="40" t="str">
        <f ca="1">IFERROR(__xludf.DUMMYFUNCTION("VLOOKUP($D594,IMPORTRANGE(""1F5N2lheBqU_ssv2fEg7XSiyl0_Jtf24RQubw3IWp7fc"",""'LC-2 BOM'!C2:AF1000""),AB$1,FALSE)"),"Hydraulics Schematic 1069 RevF")</f>
        <v>Hydraulics Schematic 1069 RevF</v>
      </c>
      <c r="AZ536" s="40" t="str">
        <f ca="1">IFERROR(__xludf.DUMMYFUNCTION("VLOOKUP($D594,IMPORTRANGE(""1F5N2lheBqU_ssv2fEg7XSiyl0_Jtf24RQubw3IWp7fc"",""'LC-2 BOM'!C2:AF1000""),AB$1,FALSE)"),"Hydraulics Schematic 1069 RevF")</f>
        <v>Hydraulics Schematic 1069 RevF</v>
      </c>
      <c r="BA536" s="40" t="str">
        <f ca="1">IFERROR(__xludf.DUMMYFUNCTION("VLOOKUP($D594,IMPORTRANGE(""1F5N2lheBqU_ssv2fEg7XSiyl0_Jtf24RQubw3IWp7fc"",""'LC-2 BOM'!C2:AF1000""),AB$1,FALSE)"),"Hydraulics Schematic 1069 RevF")</f>
        <v>Hydraulics Schematic 1069 RevF</v>
      </c>
    </row>
    <row r="537" spans="1:53" ht="14.25">
      <c r="A537" s="119" t="str">
        <f>CONCATENATE(VLOOKUP(E537,Systems,2,FALSE),"-",VLOOKUP(F537,Subsystems,2,FALSE),"-",VLOOKUP(G537,Components,2,FALSE),"-",VLOOKUP(R537,Metrics,2,FALSE),"-",B537)</f>
        <v>HYD-HD-MTR-B-505</v>
      </c>
      <c r="B537" s="100">
        <v>505</v>
      </c>
      <c r="C537" s="99" t="s">
        <v>1225</v>
      </c>
      <c r="D537" s="119" t="s">
        <v>1224</v>
      </c>
      <c r="E537" s="99" t="s">
        <v>715</v>
      </c>
      <c r="F537" s="99" t="s">
        <v>898</v>
      </c>
      <c r="G537" s="99" t="s">
        <v>1222</v>
      </c>
      <c r="H537" s="99" t="s">
        <v>89</v>
      </c>
      <c r="I537" s="100" t="str">
        <f>VLOOKUP(L537,InterfaceCards,2,FALSE)</f>
        <v>N5</v>
      </c>
      <c r="J537" s="39" t="str">
        <f>VLOOKUP(I537,'REF - Interface Cards'!$F$2:$G$11,2,FALSE)</f>
        <v>CB6</v>
      </c>
      <c r="K537" s="267">
        <f>VLOOKUP(L537,InterfaceCards,3,FALSE)</f>
        <v>2</v>
      </c>
      <c r="L537" s="99" t="s">
        <v>891</v>
      </c>
      <c r="M537" s="99">
        <v>15</v>
      </c>
      <c r="N537" s="96">
        <v>12</v>
      </c>
      <c r="O537" s="99" t="s">
        <v>247</v>
      </c>
      <c r="P537" s="99" t="s">
        <v>247</v>
      </c>
      <c r="Q537" s="205"/>
      <c r="R537" s="119" t="s">
        <v>105</v>
      </c>
      <c r="S537" s="119" t="s">
        <v>96</v>
      </c>
      <c r="T537" s="100"/>
      <c r="U537" s="205"/>
      <c r="V537" s="205" t="b">
        <v>0</v>
      </c>
      <c r="W537" s="115" t="str">
        <f>CONCATENATE(L537,":",N537)</f>
        <v>DI5:12</v>
      </c>
      <c r="X537" s="40" t="str">
        <f ca="1">IFERROR(__xludf.DUMMYFUNCTION("VLOOKUP($D475,IMPORTRANGE(""1F5N2lheBqU_ssv2fEg7XSiyl0_Jtf24RQubw3IWp7fc"",""'LC-2 BOM'!C2:AF1000""),X$1,FALSE)"),"04C706")</f>
        <v>04C706</v>
      </c>
      <c r="Y537" s="40" t="str">
        <f ca="1">IFERROR(__xludf.DUMMYFUNCTION("VLOOKUP($D621,IMPORTRANGE(""1zGeY54V42y3h6ga3LEauokEcjIAfHuNXKCYKLfLWtMI"",""'LC-2 BOM'!C2:AF900""),Y$1,FALSE)"),"#N/A")</f>
        <v>#N/A</v>
      </c>
      <c r="Z537" s="40" t="str">
        <f ca="1">IFERROR(__xludf.DUMMYFUNCTION("VLOOKUP($D621,IMPORTRANGE(""1zGeY54V42y3h6ga3LEauokEcjIAfHuNXKCYKLfLWtMI"",""'LC-2 BOM'!C2:AF900""),Y$1,FALSE)"),"#N/A")</f>
        <v>#N/A</v>
      </c>
      <c r="AA537" s="40" t="str">
        <f ca="1">IFERROR(__xludf.DUMMYFUNCTION("VLOOKUP($D621,IMPORTRANGE(""1zGeY54V42y3h6ga3LEauokEcjIAfHuNXKCYKLfLWtMI"",""'LC-2 BOM'!C2:AF900""),Y$1,FALSE)"),"#N/A")</f>
        <v>#N/A</v>
      </c>
      <c r="AB537" s="40" t="str">
        <f ca="1">IFERROR(__xludf.DUMMYFUNCTION("VLOOKUP($D621,IMPORTRANGE(""1F5N2lheBqU_ssv2fEg7XSiyl0_Jtf24RQubw3IWp7fc"",""'LC-2 BOM'!C2:AF1000""),AB$1,FALSE)"),"Hydraulics Schematic 1069 RevF")</f>
        <v>Hydraulics Schematic 1069 RevF</v>
      </c>
      <c r="AC537" s="40" t="str">
        <f ca="1">IFERROR(__xludf.DUMMYFUNCTION("VLOOKUP($D621,IMPORTRANGE(""1F5N2lheBqU_ssv2fEg7XSiyl0_Jtf24RQubw3IWp7fc"",""'LC-2 BOM'!C2:AF1000""),AB$1,FALSE)"),"Hydraulics Schematic 1069 RevF")</f>
        <v>Hydraulics Schematic 1069 RevF</v>
      </c>
      <c r="AD537" s="40" t="str">
        <f ca="1">IFERROR(__xludf.DUMMYFUNCTION("VLOOKUP($D621,IMPORTRANGE(""1F5N2lheBqU_ssv2fEg7XSiyl0_Jtf24RQubw3IWp7fc"",""'LC-2 BOM'!C2:AF1000""),AB$1,FALSE)"),"Hydraulics Schematic 1069 RevF")</f>
        <v>Hydraulics Schematic 1069 RevF</v>
      </c>
      <c r="AE537" s="40" t="str">
        <f ca="1">IFERROR(__xludf.DUMMYFUNCTION("VLOOKUP($D621,IMPORTRANGE(""1F5N2lheBqU_ssv2fEg7XSiyl0_Jtf24RQubw3IWp7fc"",""'LC-2 BOM'!C2:AF1000""),AB$1,FALSE)"),"Hydraulics Schematic 1069 RevF")</f>
        <v>Hydraulics Schematic 1069 RevF</v>
      </c>
      <c r="AF537" s="40" t="str">
        <f ca="1">IFERROR(__xludf.DUMMYFUNCTION("VLOOKUP($D621,IMPORTRANGE(""1F5N2lheBqU_ssv2fEg7XSiyl0_Jtf24RQubw3IWp7fc"",""'LC-2 BOM'!C2:AF1000""),AB$1,FALSE)"),"Hydraulics Schematic 1069 RevF")</f>
        <v>Hydraulics Schematic 1069 RevF</v>
      </c>
      <c r="AG537" s="40" t="str">
        <f ca="1">IFERROR(__xludf.DUMMYFUNCTION("VLOOKUP($D621,IMPORTRANGE(""1F5N2lheBqU_ssv2fEg7XSiyl0_Jtf24RQubw3IWp7fc"",""'LC-2 BOM'!C2:AF1000""),AB$1,FALSE)"),"Hydraulics Schematic 1069 RevF")</f>
        <v>Hydraulics Schematic 1069 RevF</v>
      </c>
      <c r="AH537" s="40" t="str">
        <f ca="1">IFERROR(__xludf.DUMMYFUNCTION("VLOOKUP($D621,IMPORTRANGE(""1F5N2lheBqU_ssv2fEg7XSiyl0_Jtf24RQubw3IWp7fc"",""'LC-2 BOM'!C2:AF1000""),AB$1,FALSE)"),"Hydraulics Schematic 1069 RevF")</f>
        <v>Hydraulics Schematic 1069 RevF</v>
      </c>
      <c r="AI537" s="40" t="str">
        <f ca="1">IFERROR(__xludf.DUMMYFUNCTION("VLOOKUP($D621,IMPORTRANGE(""1F5N2lheBqU_ssv2fEg7XSiyl0_Jtf24RQubw3IWp7fc"",""'LC-2 BOM'!C2:AF1000""),AB$1,FALSE)"),"Hydraulics Schematic 1069 RevF")</f>
        <v>Hydraulics Schematic 1069 RevF</v>
      </c>
      <c r="AJ537" s="40" t="str">
        <f ca="1">IFERROR(__xludf.DUMMYFUNCTION("VLOOKUP($D621,IMPORTRANGE(""1F5N2lheBqU_ssv2fEg7XSiyl0_Jtf24RQubw3IWp7fc"",""'LC-2 BOM'!C2:AF1000""),AB$1,FALSE)"),"Hydraulics Schematic 1069 RevF")</f>
        <v>Hydraulics Schematic 1069 RevF</v>
      </c>
      <c r="AK537" s="40" t="str">
        <f ca="1">IFERROR(__xludf.DUMMYFUNCTION("VLOOKUP($D621,IMPORTRANGE(""1F5N2lheBqU_ssv2fEg7XSiyl0_Jtf24RQubw3IWp7fc"",""'LC-2 BOM'!C2:AF1000""),AB$1,FALSE)"),"Hydraulics Schematic 1069 RevF")</f>
        <v>Hydraulics Schematic 1069 RevF</v>
      </c>
      <c r="AL537" s="40" t="str">
        <f ca="1">IFERROR(__xludf.DUMMYFUNCTION("VLOOKUP($D621,IMPORTRANGE(""1F5N2lheBqU_ssv2fEg7XSiyl0_Jtf24RQubw3IWp7fc"",""'LC-2 BOM'!C2:AF1000""),AB$1,FALSE)"),"Hydraulics Schematic 1069 RevF")</f>
        <v>Hydraulics Schematic 1069 RevF</v>
      </c>
      <c r="AM537" s="40" t="str">
        <f ca="1">IFERROR(__xludf.DUMMYFUNCTION("VLOOKUP($D621,IMPORTRANGE(""1F5N2lheBqU_ssv2fEg7XSiyl0_Jtf24RQubw3IWp7fc"",""'LC-2 BOM'!C2:AF1000""),AB$1,FALSE)"),"Hydraulics Schematic 1069 RevF")</f>
        <v>Hydraulics Schematic 1069 RevF</v>
      </c>
      <c r="AN537" s="40" t="str">
        <f ca="1">IFERROR(__xludf.DUMMYFUNCTION("VLOOKUP($D621,IMPORTRANGE(""1F5N2lheBqU_ssv2fEg7XSiyl0_Jtf24RQubw3IWp7fc"",""'LC-2 BOM'!C2:AF1000""),AB$1,FALSE)"),"Hydraulics Schematic 1069 RevF")</f>
        <v>Hydraulics Schematic 1069 RevF</v>
      </c>
      <c r="AO537" s="40" t="str">
        <f ca="1">IFERROR(__xludf.DUMMYFUNCTION("VLOOKUP($D621,IMPORTRANGE(""1F5N2lheBqU_ssv2fEg7XSiyl0_Jtf24RQubw3IWp7fc"",""'LC-2 BOM'!C2:AF1000""),AB$1,FALSE)"),"Hydraulics Schematic 1069 RevF")</f>
        <v>Hydraulics Schematic 1069 RevF</v>
      </c>
      <c r="AP537" s="40" t="str">
        <f ca="1">IFERROR(__xludf.DUMMYFUNCTION("VLOOKUP($D621,IMPORTRANGE(""1F5N2lheBqU_ssv2fEg7XSiyl0_Jtf24RQubw3IWp7fc"",""'LC-2 BOM'!C2:AF1000""),AB$1,FALSE)"),"Hydraulics Schematic 1069 RevF")</f>
        <v>Hydraulics Schematic 1069 RevF</v>
      </c>
      <c r="AQ537" s="40" t="str">
        <f ca="1">IFERROR(__xludf.DUMMYFUNCTION("VLOOKUP($D621,IMPORTRANGE(""1F5N2lheBqU_ssv2fEg7XSiyl0_Jtf24RQubw3IWp7fc"",""'LC-2 BOM'!C2:AF1000""),AB$1,FALSE)"),"Hydraulics Schematic 1069 RevF")</f>
        <v>Hydraulics Schematic 1069 RevF</v>
      </c>
      <c r="AR537" s="40" t="str">
        <f ca="1">IFERROR(__xludf.DUMMYFUNCTION("VLOOKUP($D621,IMPORTRANGE(""1F5N2lheBqU_ssv2fEg7XSiyl0_Jtf24RQubw3IWp7fc"",""'LC-2 BOM'!C2:AF1000""),AB$1,FALSE)"),"Hydraulics Schematic 1069 RevF")</f>
        <v>Hydraulics Schematic 1069 RevF</v>
      </c>
      <c r="AS537" s="40" t="str">
        <f ca="1">IFERROR(__xludf.DUMMYFUNCTION("VLOOKUP($D621,IMPORTRANGE(""1F5N2lheBqU_ssv2fEg7XSiyl0_Jtf24RQubw3IWp7fc"",""'LC-2 BOM'!C2:AF1000""),AB$1,FALSE)"),"Hydraulics Schematic 1069 RevF")</f>
        <v>Hydraulics Schematic 1069 RevF</v>
      </c>
      <c r="AT537" s="40" t="str">
        <f ca="1">IFERROR(__xludf.DUMMYFUNCTION("VLOOKUP($D621,IMPORTRANGE(""1F5N2lheBqU_ssv2fEg7XSiyl0_Jtf24RQubw3IWp7fc"",""'LC-2 BOM'!C2:AF1000""),AB$1,FALSE)"),"Hydraulics Schematic 1069 RevF")</f>
        <v>Hydraulics Schematic 1069 RevF</v>
      </c>
      <c r="AU537" s="40" t="str">
        <f ca="1">IFERROR(__xludf.DUMMYFUNCTION("VLOOKUP($D621,IMPORTRANGE(""1F5N2lheBqU_ssv2fEg7XSiyl0_Jtf24RQubw3IWp7fc"",""'LC-2 BOM'!C2:AF1000""),AB$1,FALSE)"),"Hydraulics Schematic 1069 RevF")</f>
        <v>Hydraulics Schematic 1069 RevF</v>
      </c>
      <c r="AV537" s="40" t="str">
        <f ca="1">IFERROR(__xludf.DUMMYFUNCTION("VLOOKUP($D621,IMPORTRANGE(""1F5N2lheBqU_ssv2fEg7XSiyl0_Jtf24RQubw3IWp7fc"",""'LC-2 BOM'!C2:AF1000""),AB$1,FALSE)"),"Hydraulics Schematic 1069 RevF")</f>
        <v>Hydraulics Schematic 1069 RevF</v>
      </c>
      <c r="AW537" s="40" t="str">
        <f ca="1">IFERROR(__xludf.DUMMYFUNCTION("VLOOKUP($D621,IMPORTRANGE(""1F5N2lheBqU_ssv2fEg7XSiyl0_Jtf24RQubw3IWp7fc"",""'LC-2 BOM'!C2:AF1000""),AB$1,FALSE)"),"Hydraulics Schematic 1069 RevF")</f>
        <v>Hydraulics Schematic 1069 RevF</v>
      </c>
      <c r="AX537" s="40" t="str">
        <f ca="1">IFERROR(__xludf.DUMMYFUNCTION("VLOOKUP($D621,IMPORTRANGE(""1F5N2lheBqU_ssv2fEg7XSiyl0_Jtf24RQubw3IWp7fc"",""'LC-2 BOM'!C2:AF1000""),AB$1,FALSE)"),"Hydraulics Schematic 1069 RevF")</f>
        <v>Hydraulics Schematic 1069 RevF</v>
      </c>
      <c r="AY537" s="40" t="str">
        <f ca="1">IFERROR(__xludf.DUMMYFUNCTION("VLOOKUP($D621,IMPORTRANGE(""1F5N2lheBqU_ssv2fEg7XSiyl0_Jtf24RQubw3IWp7fc"",""'LC-2 BOM'!C2:AF1000""),AB$1,FALSE)"),"Hydraulics Schematic 1069 RevF")</f>
        <v>Hydraulics Schematic 1069 RevF</v>
      </c>
      <c r="AZ537" s="40" t="str">
        <f ca="1">IFERROR(__xludf.DUMMYFUNCTION("VLOOKUP($D621,IMPORTRANGE(""1F5N2lheBqU_ssv2fEg7XSiyl0_Jtf24RQubw3IWp7fc"",""'LC-2 BOM'!C2:AF1000""),AB$1,FALSE)"),"Hydraulics Schematic 1069 RevF")</f>
        <v>Hydraulics Schematic 1069 RevF</v>
      </c>
      <c r="BA537" s="40" t="str">
        <f ca="1">IFERROR(__xludf.DUMMYFUNCTION("VLOOKUP($D621,IMPORTRANGE(""1F5N2lheBqU_ssv2fEg7XSiyl0_Jtf24RQubw3IWp7fc"",""'LC-2 BOM'!C2:AF1000""),AB$1,FALSE)"),"Hydraulics Schematic 1069 RevF")</f>
        <v>Hydraulics Schematic 1069 RevF</v>
      </c>
    </row>
    <row r="538" spans="1:53" ht="14.25">
      <c r="A538" s="119" t="str">
        <f>CONCATENATE(VLOOKUP(E538,Systems,2,FALSE),"-",VLOOKUP(F538,Subsystems,2,FALSE),"-",VLOOKUP(G538,Components,2,FALSE),"-",VLOOKUP(R538,Metrics,2,FALSE),"-",B538)</f>
        <v>HYD-HD-MTR-B-199</v>
      </c>
      <c r="B538" s="100">
        <v>199</v>
      </c>
      <c r="C538" s="99" t="s">
        <v>1226</v>
      </c>
      <c r="D538" s="99" t="s">
        <v>1227</v>
      </c>
      <c r="E538" s="99" t="s">
        <v>715</v>
      </c>
      <c r="F538" s="99" t="s">
        <v>898</v>
      </c>
      <c r="G538" s="99" t="s">
        <v>1222</v>
      </c>
      <c r="H538" s="100" t="s">
        <v>102</v>
      </c>
      <c r="I538" s="100" t="str">
        <f>VLOOKUP(L538,InterfaceCards,2,FALSE)</f>
        <v>N5</v>
      </c>
      <c r="J538" s="39" t="str">
        <f>VLOOKUP(I538,'REF - Interface Cards'!$F$2:$G$11,2,FALSE)</f>
        <v>CB6</v>
      </c>
      <c r="K538" s="100">
        <f>VLOOKUP(L538,InterfaceCards,3,FALSE)</f>
        <v>1</v>
      </c>
      <c r="L538" s="99" t="s">
        <v>568</v>
      </c>
      <c r="M538" s="99">
        <v>14</v>
      </c>
      <c r="N538" s="96">
        <v>11</v>
      </c>
      <c r="O538" s="100" t="s">
        <v>334</v>
      </c>
      <c r="P538" s="100" t="s">
        <v>334</v>
      </c>
      <c r="Q538" s="100"/>
      <c r="R538" s="268" t="s">
        <v>105</v>
      </c>
      <c r="S538" s="119" t="s">
        <v>96</v>
      </c>
      <c r="T538" s="100"/>
      <c r="U538" s="205"/>
      <c r="V538" s="205" t="b">
        <v>0</v>
      </c>
      <c r="W538" s="115" t="str">
        <f>CONCATENATE(L538,":",N538)</f>
        <v>DO5:11</v>
      </c>
      <c r="X538" s="40" t="str">
        <f ca="1">IFERROR(__xludf.DUMMYFUNCTION("VLOOKUP($D475,IMPORTRANGE(""1F5N2lheBqU_ssv2fEg7XSiyl0_Jtf24RQubw3IWp7fc"",""'LC-2 BOM'!C2:AF1000""),X$1,FALSE)"),"04C706")</f>
        <v>04C706</v>
      </c>
      <c r="Y538" s="40" t="str">
        <f ca="1">IFERROR(__xludf.DUMMYFUNCTION("VLOOKUP($D593,IMPORTRANGE(""1zGeY54V42y3h6ga3LEauokEcjIAfHuNXKCYKLfLWtMI"",""'LC-2 BOM'!C2:AF900""),Y$1,FALSE)"),"#N/A")</f>
        <v>#N/A</v>
      </c>
      <c r="Z538" s="40" t="str">
        <f ca="1">IFERROR(__xludf.DUMMYFUNCTION("VLOOKUP($D593,IMPORTRANGE(""1zGeY54V42y3h6ga3LEauokEcjIAfHuNXKCYKLfLWtMI"",""'LC-2 BOM'!C2:AF900""),Y$1,FALSE)"),"#N/A")</f>
        <v>#N/A</v>
      </c>
      <c r="AA538" s="40" t="str">
        <f ca="1">IFERROR(__xludf.DUMMYFUNCTION("VLOOKUP($D593,IMPORTRANGE(""1zGeY54V42y3h6ga3LEauokEcjIAfHuNXKCYKLfLWtMI"",""'LC-2 BOM'!C2:AF900""),Y$1,FALSE)"),"#N/A")</f>
        <v>#N/A</v>
      </c>
      <c r="AB538" s="40" t="str">
        <f ca="1">IFERROR(__xludf.DUMMYFUNCTION("VLOOKUP($D593,IMPORTRANGE(""1F5N2lheBqU_ssv2fEg7XSiyl0_Jtf24RQubw3IWp7fc"",""'LC-2 BOM'!C2:AF1000""),AB$1,FALSE)"),"Hydraulics Schematic 1069 RevF")</f>
        <v>Hydraulics Schematic 1069 RevF</v>
      </c>
      <c r="AC538" s="40" t="str">
        <f ca="1">IFERROR(__xludf.DUMMYFUNCTION("VLOOKUP($D593,IMPORTRANGE(""1F5N2lheBqU_ssv2fEg7XSiyl0_Jtf24RQubw3IWp7fc"",""'LC-2 BOM'!C2:AF1000""),AB$1,FALSE)"),"Hydraulics Schematic 1069 RevF")</f>
        <v>Hydraulics Schematic 1069 RevF</v>
      </c>
      <c r="AD538" s="40" t="str">
        <f ca="1">IFERROR(__xludf.DUMMYFUNCTION("VLOOKUP($D593,IMPORTRANGE(""1F5N2lheBqU_ssv2fEg7XSiyl0_Jtf24RQubw3IWp7fc"",""'LC-2 BOM'!C2:AF1000""),AB$1,FALSE)"),"Hydraulics Schematic 1069 RevF")</f>
        <v>Hydraulics Schematic 1069 RevF</v>
      </c>
      <c r="AE538" s="40" t="str">
        <f ca="1">IFERROR(__xludf.DUMMYFUNCTION("VLOOKUP($D593,IMPORTRANGE(""1F5N2lheBqU_ssv2fEg7XSiyl0_Jtf24RQubw3IWp7fc"",""'LC-2 BOM'!C2:AF1000""),AB$1,FALSE)"),"Hydraulics Schematic 1069 RevF")</f>
        <v>Hydraulics Schematic 1069 RevF</v>
      </c>
      <c r="AF538" s="40" t="str">
        <f ca="1">IFERROR(__xludf.DUMMYFUNCTION("VLOOKUP($D593,IMPORTRANGE(""1F5N2lheBqU_ssv2fEg7XSiyl0_Jtf24RQubw3IWp7fc"",""'LC-2 BOM'!C2:AF1000""),AB$1,FALSE)"),"Hydraulics Schematic 1069 RevF")</f>
        <v>Hydraulics Schematic 1069 RevF</v>
      </c>
      <c r="AG538" s="40" t="str">
        <f ca="1">IFERROR(__xludf.DUMMYFUNCTION("VLOOKUP($D593,IMPORTRANGE(""1F5N2lheBqU_ssv2fEg7XSiyl0_Jtf24RQubw3IWp7fc"",""'LC-2 BOM'!C2:AF1000""),AB$1,FALSE)"),"Hydraulics Schematic 1069 RevF")</f>
        <v>Hydraulics Schematic 1069 RevF</v>
      </c>
      <c r="AH538" s="40" t="str">
        <f ca="1">IFERROR(__xludf.DUMMYFUNCTION("VLOOKUP($D593,IMPORTRANGE(""1F5N2lheBqU_ssv2fEg7XSiyl0_Jtf24RQubw3IWp7fc"",""'LC-2 BOM'!C2:AF1000""),AB$1,FALSE)"),"Hydraulics Schematic 1069 RevF")</f>
        <v>Hydraulics Schematic 1069 RevF</v>
      </c>
      <c r="AI538" s="40" t="str">
        <f ca="1">IFERROR(__xludf.DUMMYFUNCTION("VLOOKUP($D593,IMPORTRANGE(""1F5N2lheBqU_ssv2fEg7XSiyl0_Jtf24RQubw3IWp7fc"",""'LC-2 BOM'!C2:AF1000""),AB$1,FALSE)"),"Hydraulics Schematic 1069 RevF")</f>
        <v>Hydraulics Schematic 1069 RevF</v>
      </c>
      <c r="AJ538" s="40" t="str">
        <f ca="1">IFERROR(__xludf.DUMMYFUNCTION("VLOOKUP($D593,IMPORTRANGE(""1F5N2lheBqU_ssv2fEg7XSiyl0_Jtf24RQubw3IWp7fc"",""'LC-2 BOM'!C2:AF1000""),AB$1,FALSE)"),"Hydraulics Schematic 1069 RevF")</f>
        <v>Hydraulics Schematic 1069 RevF</v>
      </c>
      <c r="AK538" s="40" t="str">
        <f ca="1">IFERROR(__xludf.DUMMYFUNCTION("VLOOKUP($D593,IMPORTRANGE(""1F5N2lheBqU_ssv2fEg7XSiyl0_Jtf24RQubw3IWp7fc"",""'LC-2 BOM'!C2:AF1000""),AB$1,FALSE)"),"Hydraulics Schematic 1069 RevF")</f>
        <v>Hydraulics Schematic 1069 RevF</v>
      </c>
      <c r="AL538" s="40" t="str">
        <f ca="1">IFERROR(__xludf.DUMMYFUNCTION("VLOOKUP($D593,IMPORTRANGE(""1F5N2lheBqU_ssv2fEg7XSiyl0_Jtf24RQubw3IWp7fc"",""'LC-2 BOM'!C2:AF1000""),AB$1,FALSE)"),"Hydraulics Schematic 1069 RevF")</f>
        <v>Hydraulics Schematic 1069 RevF</v>
      </c>
      <c r="AM538" s="40" t="str">
        <f ca="1">IFERROR(__xludf.DUMMYFUNCTION("VLOOKUP($D593,IMPORTRANGE(""1F5N2lheBqU_ssv2fEg7XSiyl0_Jtf24RQubw3IWp7fc"",""'LC-2 BOM'!C2:AF1000""),AB$1,FALSE)"),"Hydraulics Schematic 1069 RevF")</f>
        <v>Hydraulics Schematic 1069 RevF</v>
      </c>
      <c r="AN538" s="40" t="str">
        <f ca="1">IFERROR(__xludf.DUMMYFUNCTION("VLOOKUP($D593,IMPORTRANGE(""1F5N2lheBqU_ssv2fEg7XSiyl0_Jtf24RQubw3IWp7fc"",""'LC-2 BOM'!C2:AF1000""),AB$1,FALSE)"),"Hydraulics Schematic 1069 RevF")</f>
        <v>Hydraulics Schematic 1069 RevF</v>
      </c>
      <c r="AO538" s="40" t="str">
        <f ca="1">IFERROR(__xludf.DUMMYFUNCTION("VLOOKUP($D593,IMPORTRANGE(""1F5N2lheBqU_ssv2fEg7XSiyl0_Jtf24RQubw3IWp7fc"",""'LC-2 BOM'!C2:AF1000""),AB$1,FALSE)"),"Hydraulics Schematic 1069 RevF")</f>
        <v>Hydraulics Schematic 1069 RevF</v>
      </c>
      <c r="AP538" s="40" t="str">
        <f ca="1">IFERROR(__xludf.DUMMYFUNCTION("VLOOKUP($D593,IMPORTRANGE(""1F5N2lheBqU_ssv2fEg7XSiyl0_Jtf24RQubw3IWp7fc"",""'LC-2 BOM'!C2:AF1000""),AB$1,FALSE)"),"Hydraulics Schematic 1069 RevF")</f>
        <v>Hydraulics Schematic 1069 RevF</v>
      </c>
      <c r="AQ538" s="40" t="str">
        <f ca="1">IFERROR(__xludf.DUMMYFUNCTION("VLOOKUP($D593,IMPORTRANGE(""1F5N2lheBqU_ssv2fEg7XSiyl0_Jtf24RQubw3IWp7fc"",""'LC-2 BOM'!C2:AF1000""),AB$1,FALSE)"),"Hydraulics Schematic 1069 RevF")</f>
        <v>Hydraulics Schematic 1069 RevF</v>
      </c>
      <c r="AR538" s="40" t="str">
        <f ca="1">IFERROR(__xludf.DUMMYFUNCTION("VLOOKUP($D593,IMPORTRANGE(""1F5N2lheBqU_ssv2fEg7XSiyl0_Jtf24RQubw3IWp7fc"",""'LC-2 BOM'!C2:AF1000""),AB$1,FALSE)"),"Hydraulics Schematic 1069 RevF")</f>
        <v>Hydraulics Schematic 1069 RevF</v>
      </c>
      <c r="AS538" s="40" t="str">
        <f ca="1">IFERROR(__xludf.DUMMYFUNCTION("VLOOKUP($D593,IMPORTRANGE(""1F5N2lheBqU_ssv2fEg7XSiyl0_Jtf24RQubw3IWp7fc"",""'LC-2 BOM'!C2:AF1000""),AB$1,FALSE)"),"Hydraulics Schematic 1069 RevF")</f>
        <v>Hydraulics Schematic 1069 RevF</v>
      </c>
      <c r="AT538" s="40" t="str">
        <f ca="1">IFERROR(__xludf.DUMMYFUNCTION("VLOOKUP($D593,IMPORTRANGE(""1F5N2lheBqU_ssv2fEg7XSiyl0_Jtf24RQubw3IWp7fc"",""'LC-2 BOM'!C2:AF1000""),AB$1,FALSE)"),"Hydraulics Schematic 1069 RevF")</f>
        <v>Hydraulics Schematic 1069 RevF</v>
      </c>
      <c r="AU538" s="40" t="str">
        <f ca="1">IFERROR(__xludf.DUMMYFUNCTION("VLOOKUP($D593,IMPORTRANGE(""1F5N2lheBqU_ssv2fEg7XSiyl0_Jtf24RQubw3IWp7fc"",""'LC-2 BOM'!C2:AF1000""),AB$1,FALSE)"),"Hydraulics Schematic 1069 RevF")</f>
        <v>Hydraulics Schematic 1069 RevF</v>
      </c>
      <c r="AV538" s="40" t="str">
        <f ca="1">IFERROR(__xludf.DUMMYFUNCTION("VLOOKUP($D593,IMPORTRANGE(""1F5N2lheBqU_ssv2fEg7XSiyl0_Jtf24RQubw3IWp7fc"",""'LC-2 BOM'!C2:AF1000""),AB$1,FALSE)"),"Hydraulics Schematic 1069 RevF")</f>
        <v>Hydraulics Schematic 1069 RevF</v>
      </c>
      <c r="AW538" s="40" t="str">
        <f ca="1">IFERROR(__xludf.DUMMYFUNCTION("VLOOKUP($D593,IMPORTRANGE(""1F5N2lheBqU_ssv2fEg7XSiyl0_Jtf24RQubw3IWp7fc"",""'LC-2 BOM'!C2:AF1000""),AB$1,FALSE)"),"Hydraulics Schematic 1069 RevF")</f>
        <v>Hydraulics Schematic 1069 RevF</v>
      </c>
      <c r="AX538" s="40" t="str">
        <f ca="1">IFERROR(__xludf.DUMMYFUNCTION("VLOOKUP($D593,IMPORTRANGE(""1F5N2lheBqU_ssv2fEg7XSiyl0_Jtf24RQubw3IWp7fc"",""'LC-2 BOM'!C2:AF1000""),AB$1,FALSE)"),"Hydraulics Schematic 1069 RevF")</f>
        <v>Hydraulics Schematic 1069 RevF</v>
      </c>
      <c r="AY538" s="40" t="str">
        <f ca="1">IFERROR(__xludf.DUMMYFUNCTION("VLOOKUP($D593,IMPORTRANGE(""1F5N2lheBqU_ssv2fEg7XSiyl0_Jtf24RQubw3IWp7fc"",""'LC-2 BOM'!C2:AF1000""),AB$1,FALSE)"),"Hydraulics Schematic 1069 RevF")</f>
        <v>Hydraulics Schematic 1069 RevF</v>
      </c>
      <c r="AZ538" s="40" t="str">
        <f ca="1">IFERROR(__xludf.DUMMYFUNCTION("VLOOKUP($D593,IMPORTRANGE(""1F5N2lheBqU_ssv2fEg7XSiyl0_Jtf24RQubw3IWp7fc"",""'LC-2 BOM'!C2:AF1000""),AB$1,FALSE)"),"Hydraulics Schematic 1069 RevF")</f>
        <v>Hydraulics Schematic 1069 RevF</v>
      </c>
      <c r="BA538" s="40" t="str">
        <f ca="1">IFERROR(__xludf.DUMMYFUNCTION("VLOOKUP($D593,IMPORTRANGE(""1F5N2lheBqU_ssv2fEg7XSiyl0_Jtf24RQubw3IWp7fc"",""'LC-2 BOM'!C2:AF1000""),AB$1,FALSE)"),"Hydraulics Schematic 1069 RevF")</f>
        <v>Hydraulics Schematic 1069 RevF</v>
      </c>
    </row>
    <row r="539" spans="1:53" ht="14.25">
      <c r="A539" s="119" t="str">
        <f>CONCATENATE(VLOOKUP(E539,Systems,2,FALSE),"-",VLOOKUP(F539,Subsystems,2,FALSE),"-",VLOOKUP(G539,Components,2,FALSE),"-",VLOOKUP(R539,Metrics,2,FALSE),"-",B539)</f>
        <v>HYD-HPU-MTR-B-506</v>
      </c>
      <c r="B539" s="100">
        <v>506</v>
      </c>
      <c r="C539" s="99" t="s">
        <v>1228</v>
      </c>
      <c r="D539" s="119" t="s">
        <v>1227</v>
      </c>
      <c r="E539" s="99" t="s">
        <v>715</v>
      </c>
      <c r="F539" s="99" t="s">
        <v>890</v>
      </c>
      <c r="G539" s="99" t="s">
        <v>1222</v>
      </c>
      <c r="H539" s="99" t="s">
        <v>89</v>
      </c>
      <c r="I539" s="100" t="str">
        <f>VLOOKUP(L539,InterfaceCards,2,FALSE)</f>
        <v>N5</v>
      </c>
      <c r="J539" s="39" t="str">
        <f>VLOOKUP(I539,'REF - Interface Cards'!$F$2:$G$11,2,FALSE)</f>
        <v>CB6</v>
      </c>
      <c r="K539" s="267">
        <f>VLOOKUP(L539,InterfaceCards,3,FALSE)</f>
        <v>2</v>
      </c>
      <c r="L539" s="99" t="s">
        <v>891</v>
      </c>
      <c r="M539" s="99">
        <v>13</v>
      </c>
      <c r="N539" s="96">
        <v>10</v>
      </c>
      <c r="O539" s="99" t="s">
        <v>334</v>
      </c>
      <c r="P539" s="99" t="s">
        <v>334</v>
      </c>
      <c r="Q539" s="99" t="s">
        <v>707</v>
      </c>
      <c r="R539" s="119" t="s">
        <v>105</v>
      </c>
      <c r="S539" s="119" t="s">
        <v>96</v>
      </c>
      <c r="T539" s="100"/>
      <c r="U539" s="205"/>
      <c r="V539" s="205" t="b">
        <v>0</v>
      </c>
      <c r="W539" s="115" t="str">
        <f>CONCATENATE(L539,":",N539)</f>
        <v>DI5:10</v>
      </c>
      <c r="X539" s="40" t="str">
        <f ca="1">IFERROR(__xludf.DUMMYFUNCTION("VLOOKUP($D475,IMPORTRANGE(""1F5N2lheBqU_ssv2fEg7XSiyl0_Jtf24RQubw3IWp7fc"",""'LC-2 BOM'!C2:AF1000""),X$1,FALSE)"),"04C706")</f>
        <v>04C706</v>
      </c>
      <c r="Y539" s="40" t="str">
        <f ca="1">IFERROR(__xludf.DUMMYFUNCTION("VLOOKUP($D619,IMPORTRANGE(""1zGeY54V42y3h6ga3LEauokEcjIAfHuNXKCYKLfLWtMI"",""'LC-2 BOM'!C2:AF900""),Y$1,FALSE)"),"#N/A")</f>
        <v>#N/A</v>
      </c>
      <c r="Z539" s="40" t="str">
        <f ca="1">IFERROR(__xludf.DUMMYFUNCTION("VLOOKUP($D619,IMPORTRANGE(""1zGeY54V42y3h6ga3LEauokEcjIAfHuNXKCYKLfLWtMI"",""'LC-2 BOM'!C2:AF900""),Y$1,FALSE)"),"#N/A")</f>
        <v>#N/A</v>
      </c>
      <c r="AA539" s="40" t="str">
        <f ca="1">IFERROR(__xludf.DUMMYFUNCTION("VLOOKUP($D619,IMPORTRANGE(""1zGeY54V42y3h6ga3LEauokEcjIAfHuNXKCYKLfLWtMI"",""'LC-2 BOM'!C2:AF900""),Y$1,FALSE)"),"#N/A")</f>
        <v>#N/A</v>
      </c>
      <c r="AB539" s="40" t="str">
        <f ca="1">IFERROR(__xludf.DUMMYFUNCTION("VLOOKUP($D619,IMPORTRANGE(""1F5N2lheBqU_ssv2fEg7XSiyl0_Jtf24RQubw3IWp7fc"",""'LC-2 BOM'!C2:AF1000""),AB$1,FALSE)"),"Hydraulics Schematic 1069 RevF")</f>
        <v>Hydraulics Schematic 1069 RevF</v>
      </c>
      <c r="AC539" s="40" t="str">
        <f ca="1">IFERROR(__xludf.DUMMYFUNCTION("VLOOKUP($D619,IMPORTRANGE(""1F5N2lheBqU_ssv2fEg7XSiyl0_Jtf24RQubw3IWp7fc"",""'LC-2 BOM'!C2:AF1000""),AB$1,FALSE)"),"Hydraulics Schematic 1069 RevF")</f>
        <v>Hydraulics Schematic 1069 RevF</v>
      </c>
      <c r="AD539" s="40" t="str">
        <f ca="1">IFERROR(__xludf.DUMMYFUNCTION("VLOOKUP($D619,IMPORTRANGE(""1F5N2lheBqU_ssv2fEg7XSiyl0_Jtf24RQubw3IWp7fc"",""'LC-2 BOM'!C2:AF1000""),AB$1,FALSE)"),"Hydraulics Schematic 1069 RevF")</f>
        <v>Hydraulics Schematic 1069 RevF</v>
      </c>
      <c r="AE539" s="40" t="str">
        <f ca="1">IFERROR(__xludf.DUMMYFUNCTION("VLOOKUP($D619,IMPORTRANGE(""1F5N2lheBqU_ssv2fEg7XSiyl0_Jtf24RQubw3IWp7fc"",""'LC-2 BOM'!C2:AF1000""),AB$1,FALSE)"),"Hydraulics Schematic 1069 RevF")</f>
        <v>Hydraulics Schematic 1069 RevF</v>
      </c>
      <c r="AF539" s="40" t="str">
        <f ca="1">IFERROR(__xludf.DUMMYFUNCTION("VLOOKUP($D619,IMPORTRANGE(""1F5N2lheBqU_ssv2fEg7XSiyl0_Jtf24RQubw3IWp7fc"",""'LC-2 BOM'!C2:AF1000""),AB$1,FALSE)"),"Hydraulics Schematic 1069 RevF")</f>
        <v>Hydraulics Schematic 1069 RevF</v>
      </c>
      <c r="AG539" s="40" t="str">
        <f ca="1">IFERROR(__xludf.DUMMYFUNCTION("VLOOKUP($D619,IMPORTRANGE(""1F5N2lheBqU_ssv2fEg7XSiyl0_Jtf24RQubw3IWp7fc"",""'LC-2 BOM'!C2:AF1000""),AB$1,FALSE)"),"Hydraulics Schematic 1069 RevF")</f>
        <v>Hydraulics Schematic 1069 RevF</v>
      </c>
      <c r="AH539" s="40" t="str">
        <f ca="1">IFERROR(__xludf.DUMMYFUNCTION("VLOOKUP($D619,IMPORTRANGE(""1F5N2lheBqU_ssv2fEg7XSiyl0_Jtf24RQubw3IWp7fc"",""'LC-2 BOM'!C2:AF1000""),AB$1,FALSE)"),"Hydraulics Schematic 1069 RevF")</f>
        <v>Hydraulics Schematic 1069 RevF</v>
      </c>
      <c r="AI539" s="40" t="str">
        <f ca="1">IFERROR(__xludf.DUMMYFUNCTION("VLOOKUP($D619,IMPORTRANGE(""1F5N2lheBqU_ssv2fEg7XSiyl0_Jtf24RQubw3IWp7fc"",""'LC-2 BOM'!C2:AF1000""),AB$1,FALSE)"),"Hydraulics Schematic 1069 RevF")</f>
        <v>Hydraulics Schematic 1069 RevF</v>
      </c>
      <c r="AJ539" s="40" t="str">
        <f ca="1">IFERROR(__xludf.DUMMYFUNCTION("VLOOKUP($D619,IMPORTRANGE(""1F5N2lheBqU_ssv2fEg7XSiyl0_Jtf24RQubw3IWp7fc"",""'LC-2 BOM'!C2:AF1000""),AB$1,FALSE)"),"Hydraulics Schematic 1069 RevF")</f>
        <v>Hydraulics Schematic 1069 RevF</v>
      </c>
      <c r="AK539" s="40" t="str">
        <f ca="1">IFERROR(__xludf.DUMMYFUNCTION("VLOOKUP($D619,IMPORTRANGE(""1F5N2lheBqU_ssv2fEg7XSiyl0_Jtf24RQubw3IWp7fc"",""'LC-2 BOM'!C2:AF1000""),AB$1,FALSE)"),"Hydraulics Schematic 1069 RevF")</f>
        <v>Hydraulics Schematic 1069 RevF</v>
      </c>
      <c r="AL539" s="40" t="str">
        <f ca="1">IFERROR(__xludf.DUMMYFUNCTION("VLOOKUP($D619,IMPORTRANGE(""1F5N2lheBqU_ssv2fEg7XSiyl0_Jtf24RQubw3IWp7fc"",""'LC-2 BOM'!C2:AF1000""),AB$1,FALSE)"),"Hydraulics Schematic 1069 RevF")</f>
        <v>Hydraulics Schematic 1069 RevF</v>
      </c>
      <c r="AM539" s="40" t="str">
        <f ca="1">IFERROR(__xludf.DUMMYFUNCTION("VLOOKUP($D619,IMPORTRANGE(""1F5N2lheBqU_ssv2fEg7XSiyl0_Jtf24RQubw3IWp7fc"",""'LC-2 BOM'!C2:AF1000""),AB$1,FALSE)"),"Hydraulics Schematic 1069 RevF")</f>
        <v>Hydraulics Schematic 1069 RevF</v>
      </c>
      <c r="AN539" s="40" t="str">
        <f ca="1">IFERROR(__xludf.DUMMYFUNCTION("VLOOKUP($D619,IMPORTRANGE(""1F5N2lheBqU_ssv2fEg7XSiyl0_Jtf24RQubw3IWp7fc"",""'LC-2 BOM'!C2:AF1000""),AB$1,FALSE)"),"Hydraulics Schematic 1069 RevF")</f>
        <v>Hydraulics Schematic 1069 RevF</v>
      </c>
      <c r="AO539" s="40" t="str">
        <f ca="1">IFERROR(__xludf.DUMMYFUNCTION("VLOOKUP($D619,IMPORTRANGE(""1F5N2lheBqU_ssv2fEg7XSiyl0_Jtf24RQubw3IWp7fc"",""'LC-2 BOM'!C2:AF1000""),AB$1,FALSE)"),"Hydraulics Schematic 1069 RevF")</f>
        <v>Hydraulics Schematic 1069 RevF</v>
      </c>
      <c r="AP539" s="40" t="str">
        <f ca="1">IFERROR(__xludf.DUMMYFUNCTION("VLOOKUP($D619,IMPORTRANGE(""1F5N2lheBqU_ssv2fEg7XSiyl0_Jtf24RQubw3IWp7fc"",""'LC-2 BOM'!C2:AF1000""),AB$1,FALSE)"),"Hydraulics Schematic 1069 RevF")</f>
        <v>Hydraulics Schematic 1069 RevF</v>
      </c>
      <c r="AQ539" s="40" t="str">
        <f ca="1">IFERROR(__xludf.DUMMYFUNCTION("VLOOKUP($D619,IMPORTRANGE(""1F5N2lheBqU_ssv2fEg7XSiyl0_Jtf24RQubw3IWp7fc"",""'LC-2 BOM'!C2:AF1000""),AB$1,FALSE)"),"Hydraulics Schematic 1069 RevF")</f>
        <v>Hydraulics Schematic 1069 RevF</v>
      </c>
      <c r="AR539" s="40" t="str">
        <f ca="1">IFERROR(__xludf.DUMMYFUNCTION("VLOOKUP($D619,IMPORTRANGE(""1F5N2lheBqU_ssv2fEg7XSiyl0_Jtf24RQubw3IWp7fc"",""'LC-2 BOM'!C2:AF1000""),AB$1,FALSE)"),"Hydraulics Schematic 1069 RevF")</f>
        <v>Hydraulics Schematic 1069 RevF</v>
      </c>
      <c r="AS539" s="40" t="str">
        <f ca="1">IFERROR(__xludf.DUMMYFUNCTION("VLOOKUP($D619,IMPORTRANGE(""1F5N2lheBqU_ssv2fEg7XSiyl0_Jtf24RQubw3IWp7fc"",""'LC-2 BOM'!C2:AF1000""),AB$1,FALSE)"),"Hydraulics Schematic 1069 RevF")</f>
        <v>Hydraulics Schematic 1069 RevF</v>
      </c>
      <c r="AT539" s="40" t="str">
        <f ca="1">IFERROR(__xludf.DUMMYFUNCTION("VLOOKUP($D619,IMPORTRANGE(""1F5N2lheBqU_ssv2fEg7XSiyl0_Jtf24RQubw3IWp7fc"",""'LC-2 BOM'!C2:AF1000""),AB$1,FALSE)"),"Hydraulics Schematic 1069 RevF")</f>
        <v>Hydraulics Schematic 1069 RevF</v>
      </c>
      <c r="AU539" s="40" t="str">
        <f ca="1">IFERROR(__xludf.DUMMYFUNCTION("VLOOKUP($D619,IMPORTRANGE(""1F5N2lheBqU_ssv2fEg7XSiyl0_Jtf24RQubw3IWp7fc"",""'LC-2 BOM'!C2:AF1000""),AB$1,FALSE)"),"Hydraulics Schematic 1069 RevF")</f>
        <v>Hydraulics Schematic 1069 RevF</v>
      </c>
      <c r="AV539" s="40" t="str">
        <f ca="1">IFERROR(__xludf.DUMMYFUNCTION("VLOOKUP($D619,IMPORTRANGE(""1F5N2lheBqU_ssv2fEg7XSiyl0_Jtf24RQubw3IWp7fc"",""'LC-2 BOM'!C2:AF1000""),AB$1,FALSE)"),"Hydraulics Schematic 1069 RevF")</f>
        <v>Hydraulics Schematic 1069 RevF</v>
      </c>
      <c r="AW539" s="40" t="str">
        <f ca="1">IFERROR(__xludf.DUMMYFUNCTION("VLOOKUP($D619,IMPORTRANGE(""1F5N2lheBqU_ssv2fEg7XSiyl0_Jtf24RQubw3IWp7fc"",""'LC-2 BOM'!C2:AF1000""),AB$1,FALSE)"),"Hydraulics Schematic 1069 RevF")</f>
        <v>Hydraulics Schematic 1069 RevF</v>
      </c>
      <c r="AX539" s="40" t="str">
        <f ca="1">IFERROR(__xludf.DUMMYFUNCTION("VLOOKUP($D619,IMPORTRANGE(""1F5N2lheBqU_ssv2fEg7XSiyl0_Jtf24RQubw3IWp7fc"",""'LC-2 BOM'!C2:AF1000""),AB$1,FALSE)"),"Hydraulics Schematic 1069 RevF")</f>
        <v>Hydraulics Schematic 1069 RevF</v>
      </c>
      <c r="AY539" s="40" t="str">
        <f ca="1">IFERROR(__xludf.DUMMYFUNCTION("VLOOKUP($D619,IMPORTRANGE(""1F5N2lheBqU_ssv2fEg7XSiyl0_Jtf24RQubw3IWp7fc"",""'LC-2 BOM'!C2:AF1000""),AB$1,FALSE)"),"Hydraulics Schematic 1069 RevF")</f>
        <v>Hydraulics Schematic 1069 RevF</v>
      </c>
      <c r="AZ539" s="40" t="str">
        <f ca="1">IFERROR(__xludf.DUMMYFUNCTION("VLOOKUP($D619,IMPORTRANGE(""1F5N2lheBqU_ssv2fEg7XSiyl0_Jtf24RQubw3IWp7fc"",""'LC-2 BOM'!C2:AF1000""),AB$1,FALSE)"),"Hydraulics Schematic 1069 RevF")</f>
        <v>Hydraulics Schematic 1069 RevF</v>
      </c>
      <c r="BA539" s="40" t="str">
        <f ca="1">IFERROR(__xludf.DUMMYFUNCTION("VLOOKUP($D619,IMPORTRANGE(""1F5N2lheBqU_ssv2fEg7XSiyl0_Jtf24RQubw3IWp7fc"",""'LC-2 BOM'!C2:AF1000""),AB$1,FALSE)"),"Hydraulics Schematic 1069 RevF")</f>
        <v>Hydraulics Schematic 1069 RevF</v>
      </c>
    </row>
    <row r="540" spans="1:53" ht="14.25">
      <c r="A540" s="119" t="str">
        <f>CONCATENATE(VLOOKUP(E540,Systems,2,FALSE),"-",VLOOKUP(F540,Subsystems,2,FALSE),"-",VLOOKUP(G540,Components,2,FALSE),"-",VLOOKUP(R540,Metrics,2,FALSE),"-",B540)</f>
        <v>LOX-GOX-VSD-B-625</v>
      </c>
      <c r="B540" s="99">
        <v>625</v>
      </c>
      <c r="C540" s="110" t="s">
        <v>1229</v>
      </c>
      <c r="D540" s="168" t="s">
        <v>1230</v>
      </c>
      <c r="E540" s="110" t="s">
        <v>184</v>
      </c>
      <c r="F540" s="110" t="s">
        <v>537</v>
      </c>
      <c r="G540" s="99" t="s">
        <v>156</v>
      </c>
      <c r="H540" s="99" t="s">
        <v>89</v>
      </c>
      <c r="I540" s="100" t="str">
        <f>VLOOKUP(L540,InterfaceCards,2,FALSE)</f>
        <v>C2</v>
      </c>
      <c r="J540" s="39" t="str">
        <f>VLOOKUP(I540,'REF - Interface Cards'!$F$2:$G$11,2,FALSE)</f>
        <v>CB8</v>
      </c>
      <c r="K540" s="267">
        <f>VLOOKUP(L540,InterfaceCards,3,FALSE)</f>
        <v>3</v>
      </c>
      <c r="L540" s="110" t="s">
        <v>190</v>
      </c>
      <c r="M540" s="110">
        <v>13</v>
      </c>
      <c r="N540" s="200">
        <v>10</v>
      </c>
      <c r="O540" s="264" t="s">
        <v>187</v>
      </c>
      <c r="P540" s="110"/>
      <c r="Q540" s="110" t="s">
        <v>328</v>
      </c>
      <c r="R540" s="110" t="s">
        <v>105</v>
      </c>
      <c r="S540" s="110"/>
      <c r="T540" s="99"/>
      <c r="U540" s="99"/>
      <c r="V540" s="99" t="b">
        <v>0</v>
      </c>
      <c r="W540" s="115" t="str">
        <f>CONCATENATE(L540,":",N540)</f>
        <v>DI6:10</v>
      </c>
      <c r="X540" s="40" t="str">
        <f ca="1">IFERROR(__xludf.DUMMYFUNCTION("VLOOKUP($D119,IMPORTRANGE(""1F5N2lheBqU_ssv2fEg7XSiyl0_Jtf24RQubw3IWp7fc"",""'LC-2 BOM'!C2:AF1000""),X$1,FALSE)"),"05C360")</f>
        <v>05C360</v>
      </c>
      <c r="Y540" s="40" t="str">
        <f ca="1">IFERROR(__xludf.DUMMYFUNCTION("VLOOKUP($D201,IMPORTRANGE(""1F5N2lheBqU_ssv2fEg7XSiyl0_Jtf24RQubw3IWp7fc"",""'LC-2 BOM'!C2:AF900""),Y$1,FALSE)"),"#N/A")</f>
        <v>#N/A</v>
      </c>
      <c r="Z540" s="40" t="str">
        <f ca="1">IFERROR(__xludf.DUMMYFUNCTION("VLOOKUP($D201,IMPORTRANGE(""1F5N2lheBqU_ssv2fEg7XSiyl0_Jtf24RQubw3IWp7fc"",""'LC-2 BOM'!C2:AF900""),Y$1,FALSE)"),"#N/A")</f>
        <v>#N/A</v>
      </c>
      <c r="AA540" s="40" t="str">
        <f ca="1">IFERROR(__xludf.DUMMYFUNCTION("VLOOKUP($D201,IMPORTRANGE(""1F5N2lheBqU_ssv2fEg7XSiyl0_Jtf24RQubw3IWp7fc"",""'LC-2 BOM'!C2:AF900""),Y$1,FALSE)"),"#N/A")</f>
        <v>#N/A</v>
      </c>
      <c r="AB540" s="40" t="str">
        <f ca="1">IFERROR(__xludf.DUMMYFUNCTION("VLOOKUP($D201,IMPORTRANGE(""1F5N2lheBqU_ssv2fEg7XSiyl0_Jtf24RQubw3IWp7fc"",""'LC-2 BOM'!C2:AF1000""),AB$1,FALSE)"),"#N/A")</f>
        <v>#N/A</v>
      </c>
      <c r="AC540" s="40" t="str">
        <f ca="1">IFERROR(__xludf.DUMMYFUNCTION("VLOOKUP($D201,IMPORTRANGE(""1F5N2lheBqU_ssv2fEg7XSiyl0_Jtf24RQubw3IWp7fc"",""'LC-2 BOM'!C2:AF1000""),AB$1,FALSE)"),"#N/A")</f>
        <v>#N/A</v>
      </c>
      <c r="AD540" s="40" t="str">
        <f ca="1">IFERROR(__xludf.DUMMYFUNCTION("VLOOKUP($D201,IMPORTRANGE(""1F5N2lheBqU_ssv2fEg7XSiyl0_Jtf24RQubw3IWp7fc"",""'LC-2 BOM'!C2:AF1000""),AB$1,FALSE)"),"#N/A")</f>
        <v>#N/A</v>
      </c>
      <c r="AE540" s="40" t="str">
        <f ca="1">IFERROR(__xludf.DUMMYFUNCTION("VLOOKUP($D201,IMPORTRANGE(""1F5N2lheBqU_ssv2fEg7XSiyl0_Jtf24RQubw3IWp7fc"",""'LC-2 BOM'!C2:AF1000""),AB$1,FALSE)"),"#N/A")</f>
        <v>#N/A</v>
      </c>
      <c r="AF540" s="40" t="str">
        <f ca="1">IFERROR(__xludf.DUMMYFUNCTION("VLOOKUP($D201,IMPORTRANGE(""1F5N2lheBqU_ssv2fEg7XSiyl0_Jtf24RQubw3IWp7fc"",""'LC-2 BOM'!C2:AF1000""),AB$1,FALSE)"),"#N/A")</f>
        <v>#N/A</v>
      </c>
      <c r="AG540" s="40" t="str">
        <f ca="1">IFERROR(__xludf.DUMMYFUNCTION("VLOOKUP($D201,IMPORTRANGE(""1F5N2lheBqU_ssv2fEg7XSiyl0_Jtf24RQubw3IWp7fc"",""'LC-2 BOM'!C2:AF1000""),AB$1,FALSE)"),"#N/A")</f>
        <v>#N/A</v>
      </c>
      <c r="AH540" s="40" t="str">
        <f ca="1">IFERROR(__xludf.DUMMYFUNCTION("VLOOKUP($D201,IMPORTRANGE(""1F5N2lheBqU_ssv2fEg7XSiyl0_Jtf24RQubw3IWp7fc"",""'LC-2 BOM'!C2:AF1000""),AB$1,FALSE)"),"#N/A")</f>
        <v>#N/A</v>
      </c>
      <c r="AI540" s="40" t="str">
        <f ca="1">IFERROR(__xludf.DUMMYFUNCTION("VLOOKUP($D201,IMPORTRANGE(""1F5N2lheBqU_ssv2fEg7XSiyl0_Jtf24RQubw3IWp7fc"",""'LC-2 BOM'!C2:AF1000""),AB$1,FALSE)"),"#N/A")</f>
        <v>#N/A</v>
      </c>
      <c r="AJ540" s="40" t="str">
        <f ca="1">IFERROR(__xludf.DUMMYFUNCTION("VLOOKUP($D201,IMPORTRANGE(""1F5N2lheBqU_ssv2fEg7XSiyl0_Jtf24RQubw3IWp7fc"",""'LC-2 BOM'!C2:AF1000""),AB$1,FALSE)"),"#N/A")</f>
        <v>#N/A</v>
      </c>
      <c r="AK540" s="40" t="str">
        <f ca="1">IFERROR(__xludf.DUMMYFUNCTION("VLOOKUP($D201,IMPORTRANGE(""1F5N2lheBqU_ssv2fEg7XSiyl0_Jtf24RQubw3IWp7fc"",""'LC-2 BOM'!C2:AF1000""),AB$1,FALSE)"),"#N/A")</f>
        <v>#N/A</v>
      </c>
      <c r="AL540" s="40" t="str">
        <f ca="1">IFERROR(__xludf.DUMMYFUNCTION("VLOOKUP($D201,IMPORTRANGE(""1F5N2lheBqU_ssv2fEg7XSiyl0_Jtf24RQubw3IWp7fc"",""'LC-2 BOM'!C2:AF1000""),AB$1,FALSE)"),"#N/A")</f>
        <v>#N/A</v>
      </c>
      <c r="AM540" s="40" t="str">
        <f ca="1">IFERROR(__xludf.DUMMYFUNCTION("VLOOKUP($D201,IMPORTRANGE(""1F5N2lheBqU_ssv2fEg7XSiyl0_Jtf24RQubw3IWp7fc"",""'LC-2 BOM'!C2:AF1000""),AB$1,FALSE)"),"#N/A")</f>
        <v>#N/A</v>
      </c>
      <c r="AN540" s="40" t="str">
        <f ca="1">IFERROR(__xludf.DUMMYFUNCTION("VLOOKUP($D201,IMPORTRANGE(""1F5N2lheBqU_ssv2fEg7XSiyl0_Jtf24RQubw3IWp7fc"",""'LC-2 BOM'!C2:AF1000""),AB$1,FALSE)"),"#N/A")</f>
        <v>#N/A</v>
      </c>
      <c r="AO540" s="40" t="str">
        <f ca="1">IFERROR(__xludf.DUMMYFUNCTION("VLOOKUP($D201,IMPORTRANGE(""1F5N2lheBqU_ssv2fEg7XSiyl0_Jtf24RQubw3IWp7fc"",""'LC-2 BOM'!C2:AF1000""),AB$1,FALSE)"),"#N/A")</f>
        <v>#N/A</v>
      </c>
      <c r="AP540" s="40" t="str">
        <f ca="1">IFERROR(__xludf.DUMMYFUNCTION("VLOOKUP($D201,IMPORTRANGE(""1F5N2lheBqU_ssv2fEg7XSiyl0_Jtf24RQubw3IWp7fc"",""'LC-2 BOM'!C2:AF1000""),AB$1,FALSE)"),"#N/A")</f>
        <v>#N/A</v>
      </c>
      <c r="AQ540" s="40" t="str">
        <f ca="1">IFERROR(__xludf.DUMMYFUNCTION("VLOOKUP($D201,IMPORTRANGE(""1F5N2lheBqU_ssv2fEg7XSiyl0_Jtf24RQubw3IWp7fc"",""'LC-2 BOM'!C2:AF1000""),AB$1,FALSE)"),"#N/A")</f>
        <v>#N/A</v>
      </c>
      <c r="AR540" s="40" t="str">
        <f ca="1">IFERROR(__xludf.DUMMYFUNCTION("VLOOKUP($D201,IMPORTRANGE(""1F5N2lheBqU_ssv2fEg7XSiyl0_Jtf24RQubw3IWp7fc"",""'LC-2 BOM'!C2:AF1000""),AB$1,FALSE)"),"#N/A")</f>
        <v>#N/A</v>
      </c>
      <c r="AS540" s="40" t="str">
        <f ca="1">IFERROR(__xludf.DUMMYFUNCTION("VLOOKUP($D201,IMPORTRANGE(""1F5N2lheBqU_ssv2fEg7XSiyl0_Jtf24RQubw3IWp7fc"",""'LC-2 BOM'!C2:AF1000""),AB$1,FALSE)"),"#N/A")</f>
        <v>#N/A</v>
      </c>
      <c r="AT540" s="40" t="str">
        <f ca="1">IFERROR(__xludf.DUMMYFUNCTION("VLOOKUP($D201,IMPORTRANGE(""1F5N2lheBqU_ssv2fEg7XSiyl0_Jtf24RQubw3IWp7fc"",""'LC-2 BOM'!C2:AF1000""),AB$1,FALSE)"),"#N/A")</f>
        <v>#N/A</v>
      </c>
      <c r="AU540" s="40" t="str">
        <f ca="1">IFERROR(__xludf.DUMMYFUNCTION("VLOOKUP($D201,IMPORTRANGE(""1F5N2lheBqU_ssv2fEg7XSiyl0_Jtf24RQubw3IWp7fc"",""'LC-2 BOM'!C2:AF1000""),AB$1,FALSE)"),"#N/A")</f>
        <v>#N/A</v>
      </c>
      <c r="AV540" s="40" t="str">
        <f ca="1">IFERROR(__xludf.DUMMYFUNCTION("VLOOKUP($D201,IMPORTRANGE(""1F5N2lheBqU_ssv2fEg7XSiyl0_Jtf24RQubw3IWp7fc"",""'LC-2 BOM'!C2:AF1000""),AB$1,FALSE)"),"#N/A")</f>
        <v>#N/A</v>
      </c>
      <c r="AW540" s="40" t="str">
        <f ca="1">IFERROR(__xludf.DUMMYFUNCTION("VLOOKUP($D201,IMPORTRANGE(""1F5N2lheBqU_ssv2fEg7XSiyl0_Jtf24RQubw3IWp7fc"",""'LC-2 BOM'!C2:AF1000""),AB$1,FALSE)"),"#N/A")</f>
        <v>#N/A</v>
      </c>
      <c r="AX540" s="40" t="str">
        <f ca="1">IFERROR(__xludf.DUMMYFUNCTION("VLOOKUP($D201,IMPORTRANGE(""1F5N2lheBqU_ssv2fEg7XSiyl0_Jtf24RQubw3IWp7fc"",""'LC-2 BOM'!C2:AF1000""),AB$1,FALSE)"),"#N/A")</f>
        <v>#N/A</v>
      </c>
      <c r="AY540" s="40" t="str">
        <f ca="1">IFERROR(__xludf.DUMMYFUNCTION("VLOOKUP($D201,IMPORTRANGE(""1F5N2lheBqU_ssv2fEg7XSiyl0_Jtf24RQubw3IWp7fc"",""'LC-2 BOM'!C2:AF1000""),AB$1,FALSE)"),"#N/A")</f>
        <v>#N/A</v>
      </c>
      <c r="AZ540" s="40" t="str">
        <f ca="1">IFERROR(__xludf.DUMMYFUNCTION("VLOOKUP($D201,IMPORTRANGE(""1F5N2lheBqU_ssv2fEg7XSiyl0_Jtf24RQubw3IWp7fc"",""'LC-2 BOM'!C2:AF1000""),AB$1,FALSE)"),"#N/A")</f>
        <v>#N/A</v>
      </c>
      <c r="BA540" s="40" t="str">
        <f ca="1">IFERROR(__xludf.DUMMYFUNCTION("VLOOKUP($D201,IMPORTRANGE(""1F5N2lheBqU_ssv2fEg7XSiyl0_Jtf24RQubw3IWp7fc"",""'LC-2 BOM'!C2:AF1000""),AB$1,FALSE)"),"#N/A")</f>
        <v>#N/A</v>
      </c>
    </row>
    <row r="541" spans="1:53" ht="14.25">
      <c r="A541" s="119" t="str">
        <f>CONCATENATE(VLOOKUP(E541,Systems,2,FALSE),"-",VLOOKUP(F541,Subsystems,2,FALSE),"-",VLOOKUP(G541,Components,2,FALSE),"-",VLOOKUP(R541,Metrics,2,FALSE),"-",B541)</f>
        <v>LOX-GOX-VSD-B-623</v>
      </c>
      <c r="B541" s="99">
        <v>623</v>
      </c>
      <c r="C541" s="110" t="s">
        <v>1231</v>
      </c>
      <c r="D541" s="244" t="s">
        <v>1230</v>
      </c>
      <c r="E541" s="110" t="s">
        <v>184</v>
      </c>
      <c r="F541" s="110" t="s">
        <v>537</v>
      </c>
      <c r="G541" s="99" t="s">
        <v>156</v>
      </c>
      <c r="H541" s="110" t="s">
        <v>102</v>
      </c>
      <c r="I541" s="100" t="str">
        <f>VLOOKUP(L541,InterfaceCards,2,FALSE)</f>
        <v>C2</v>
      </c>
      <c r="J541" s="39" t="str">
        <f>VLOOKUP(I541,'REF - Interface Cards'!$F$2:$G$11,2,FALSE)</f>
        <v>CB8</v>
      </c>
      <c r="K541" s="267">
        <f>VLOOKUP(L541,InterfaceCards,3,FALSE)</f>
        <v>4</v>
      </c>
      <c r="L541" s="110" t="s">
        <v>186</v>
      </c>
      <c r="M541" s="266">
        <v>31</v>
      </c>
      <c r="N541" s="200">
        <v>25</v>
      </c>
      <c r="O541" s="264" t="s">
        <v>187</v>
      </c>
      <c r="P541" s="264"/>
      <c r="Q541" s="110" t="s">
        <v>328</v>
      </c>
      <c r="R541" s="110" t="s">
        <v>105</v>
      </c>
      <c r="S541" s="264"/>
      <c r="T541" s="100"/>
      <c r="U541" s="205"/>
      <c r="V541" s="205" t="b">
        <v>0</v>
      </c>
      <c r="W541" s="115" t="str">
        <f>CONCATENATE(L541,":",N541)</f>
        <v>DO7:25</v>
      </c>
      <c r="X541" s="40" t="str">
        <f ca="1">IFERROR(__xludf.DUMMYFUNCTION("VLOOKUP($D119,IMPORTRANGE(""1F5N2lheBqU_ssv2fEg7XSiyl0_Jtf24RQubw3IWp7fc"",""'LC-2 BOM'!C2:AF1000""),X$1,FALSE)"),"05C360")</f>
        <v>05C360</v>
      </c>
      <c r="Y541" s="40" t="str">
        <f ca="1">IFERROR(__xludf.DUMMYFUNCTION("VLOOKUP($D236,IMPORTRANGE(""1F5N2lheBqU_ssv2fEg7XSiyl0_Jtf24RQubw3IWp7fc"",""'LC-2 BOM'!C2:AF900""),Y$1,FALSE)"),"#N/A")</f>
        <v>#N/A</v>
      </c>
      <c r="Z541" s="40" t="str">
        <f ca="1">IFERROR(__xludf.DUMMYFUNCTION("VLOOKUP($D236,IMPORTRANGE(""1F5N2lheBqU_ssv2fEg7XSiyl0_Jtf24RQubw3IWp7fc"",""'LC-2 BOM'!C2:AF900""),Y$1,FALSE)"),"#N/A")</f>
        <v>#N/A</v>
      </c>
      <c r="AA541" s="40" t="str">
        <f ca="1">IFERROR(__xludf.DUMMYFUNCTION("VLOOKUP($D236,IMPORTRANGE(""1F5N2lheBqU_ssv2fEg7XSiyl0_Jtf24RQubw3IWp7fc"",""'LC-2 BOM'!C2:AF900""),Y$1,FALSE)"),"#N/A")</f>
        <v>#N/A</v>
      </c>
      <c r="AB541" s="40" t="str">
        <f ca="1">IFERROR(__xludf.DUMMYFUNCTION("VLOOKUP($D236,IMPORTRANGE(""1F5N2lheBqU_ssv2fEg7XSiyl0_Jtf24RQubw3IWp7fc"",""'LC-2 BOM'!C2:AF1000""),AB$1,FALSE)"),"#N/A")</f>
        <v>#N/A</v>
      </c>
      <c r="AC541" s="40" t="str">
        <f ca="1">IFERROR(__xludf.DUMMYFUNCTION("VLOOKUP($D236,IMPORTRANGE(""1F5N2lheBqU_ssv2fEg7XSiyl0_Jtf24RQubw3IWp7fc"",""'LC-2 BOM'!C2:AF1000""),AB$1,FALSE)"),"#N/A")</f>
        <v>#N/A</v>
      </c>
      <c r="AD541" s="40" t="str">
        <f ca="1">IFERROR(__xludf.DUMMYFUNCTION("VLOOKUP($D236,IMPORTRANGE(""1F5N2lheBqU_ssv2fEg7XSiyl0_Jtf24RQubw3IWp7fc"",""'LC-2 BOM'!C2:AF1000""),AB$1,FALSE)"),"#N/A")</f>
        <v>#N/A</v>
      </c>
      <c r="AE541" s="40" t="str">
        <f ca="1">IFERROR(__xludf.DUMMYFUNCTION("VLOOKUP($D236,IMPORTRANGE(""1F5N2lheBqU_ssv2fEg7XSiyl0_Jtf24RQubw3IWp7fc"",""'LC-2 BOM'!C2:AF1000""),AB$1,FALSE)"),"#N/A")</f>
        <v>#N/A</v>
      </c>
      <c r="AF541" s="40" t="str">
        <f ca="1">IFERROR(__xludf.DUMMYFUNCTION("VLOOKUP($D236,IMPORTRANGE(""1F5N2lheBqU_ssv2fEg7XSiyl0_Jtf24RQubw3IWp7fc"",""'LC-2 BOM'!C2:AF1000""),AB$1,FALSE)"),"#N/A")</f>
        <v>#N/A</v>
      </c>
      <c r="AG541" s="40" t="str">
        <f ca="1">IFERROR(__xludf.DUMMYFUNCTION("VLOOKUP($D236,IMPORTRANGE(""1F5N2lheBqU_ssv2fEg7XSiyl0_Jtf24RQubw3IWp7fc"",""'LC-2 BOM'!C2:AF1000""),AB$1,FALSE)"),"#N/A")</f>
        <v>#N/A</v>
      </c>
      <c r="AH541" s="40" t="str">
        <f ca="1">IFERROR(__xludf.DUMMYFUNCTION("VLOOKUP($D236,IMPORTRANGE(""1F5N2lheBqU_ssv2fEg7XSiyl0_Jtf24RQubw3IWp7fc"",""'LC-2 BOM'!C2:AF1000""),AB$1,FALSE)"),"#N/A")</f>
        <v>#N/A</v>
      </c>
      <c r="AI541" s="40" t="str">
        <f ca="1">IFERROR(__xludf.DUMMYFUNCTION("VLOOKUP($D236,IMPORTRANGE(""1F5N2lheBqU_ssv2fEg7XSiyl0_Jtf24RQubw3IWp7fc"",""'LC-2 BOM'!C2:AF1000""),AB$1,FALSE)"),"#N/A")</f>
        <v>#N/A</v>
      </c>
      <c r="AJ541" s="40" t="str">
        <f ca="1">IFERROR(__xludf.DUMMYFUNCTION("VLOOKUP($D236,IMPORTRANGE(""1F5N2lheBqU_ssv2fEg7XSiyl0_Jtf24RQubw3IWp7fc"",""'LC-2 BOM'!C2:AF1000""),AB$1,FALSE)"),"#N/A")</f>
        <v>#N/A</v>
      </c>
      <c r="AK541" s="40" t="str">
        <f ca="1">IFERROR(__xludf.DUMMYFUNCTION("VLOOKUP($D236,IMPORTRANGE(""1F5N2lheBqU_ssv2fEg7XSiyl0_Jtf24RQubw3IWp7fc"",""'LC-2 BOM'!C2:AF1000""),AB$1,FALSE)"),"#N/A")</f>
        <v>#N/A</v>
      </c>
      <c r="AL541" s="40" t="str">
        <f ca="1">IFERROR(__xludf.DUMMYFUNCTION("VLOOKUP($D236,IMPORTRANGE(""1F5N2lheBqU_ssv2fEg7XSiyl0_Jtf24RQubw3IWp7fc"",""'LC-2 BOM'!C2:AF1000""),AB$1,FALSE)"),"#N/A")</f>
        <v>#N/A</v>
      </c>
      <c r="AM541" s="40" t="str">
        <f ca="1">IFERROR(__xludf.DUMMYFUNCTION("VLOOKUP($D236,IMPORTRANGE(""1F5N2lheBqU_ssv2fEg7XSiyl0_Jtf24RQubw3IWp7fc"",""'LC-2 BOM'!C2:AF1000""),AB$1,FALSE)"),"#N/A")</f>
        <v>#N/A</v>
      </c>
      <c r="AN541" s="40" t="str">
        <f ca="1">IFERROR(__xludf.DUMMYFUNCTION("VLOOKUP($D236,IMPORTRANGE(""1F5N2lheBqU_ssv2fEg7XSiyl0_Jtf24RQubw3IWp7fc"",""'LC-2 BOM'!C2:AF1000""),AB$1,FALSE)"),"#N/A")</f>
        <v>#N/A</v>
      </c>
      <c r="AO541" s="40" t="str">
        <f ca="1">IFERROR(__xludf.DUMMYFUNCTION("VLOOKUP($D236,IMPORTRANGE(""1F5N2lheBqU_ssv2fEg7XSiyl0_Jtf24RQubw3IWp7fc"",""'LC-2 BOM'!C2:AF1000""),AB$1,FALSE)"),"#N/A")</f>
        <v>#N/A</v>
      </c>
      <c r="AP541" s="40" t="str">
        <f ca="1">IFERROR(__xludf.DUMMYFUNCTION("VLOOKUP($D236,IMPORTRANGE(""1F5N2lheBqU_ssv2fEg7XSiyl0_Jtf24RQubw3IWp7fc"",""'LC-2 BOM'!C2:AF1000""),AB$1,FALSE)"),"#N/A")</f>
        <v>#N/A</v>
      </c>
      <c r="AQ541" s="40" t="str">
        <f ca="1">IFERROR(__xludf.DUMMYFUNCTION("VLOOKUP($D236,IMPORTRANGE(""1F5N2lheBqU_ssv2fEg7XSiyl0_Jtf24RQubw3IWp7fc"",""'LC-2 BOM'!C2:AF1000""),AB$1,FALSE)"),"#N/A")</f>
        <v>#N/A</v>
      </c>
      <c r="AR541" s="40" t="str">
        <f ca="1">IFERROR(__xludf.DUMMYFUNCTION("VLOOKUP($D236,IMPORTRANGE(""1F5N2lheBqU_ssv2fEg7XSiyl0_Jtf24RQubw3IWp7fc"",""'LC-2 BOM'!C2:AF1000""),AB$1,FALSE)"),"#N/A")</f>
        <v>#N/A</v>
      </c>
      <c r="AS541" s="40" t="str">
        <f ca="1">IFERROR(__xludf.DUMMYFUNCTION("VLOOKUP($D236,IMPORTRANGE(""1F5N2lheBqU_ssv2fEg7XSiyl0_Jtf24RQubw3IWp7fc"",""'LC-2 BOM'!C2:AF1000""),AB$1,FALSE)"),"#N/A")</f>
        <v>#N/A</v>
      </c>
      <c r="AT541" s="40" t="str">
        <f ca="1">IFERROR(__xludf.DUMMYFUNCTION("VLOOKUP($D236,IMPORTRANGE(""1F5N2lheBqU_ssv2fEg7XSiyl0_Jtf24RQubw3IWp7fc"",""'LC-2 BOM'!C2:AF1000""),AB$1,FALSE)"),"#N/A")</f>
        <v>#N/A</v>
      </c>
      <c r="AU541" s="40" t="str">
        <f ca="1">IFERROR(__xludf.DUMMYFUNCTION("VLOOKUP($D236,IMPORTRANGE(""1F5N2lheBqU_ssv2fEg7XSiyl0_Jtf24RQubw3IWp7fc"",""'LC-2 BOM'!C2:AF1000""),AB$1,FALSE)"),"#N/A")</f>
        <v>#N/A</v>
      </c>
      <c r="AV541" s="40" t="str">
        <f ca="1">IFERROR(__xludf.DUMMYFUNCTION("VLOOKUP($D236,IMPORTRANGE(""1F5N2lheBqU_ssv2fEg7XSiyl0_Jtf24RQubw3IWp7fc"",""'LC-2 BOM'!C2:AF1000""),AB$1,FALSE)"),"#N/A")</f>
        <v>#N/A</v>
      </c>
      <c r="AW541" s="40" t="str">
        <f ca="1">IFERROR(__xludf.DUMMYFUNCTION("VLOOKUP($D236,IMPORTRANGE(""1F5N2lheBqU_ssv2fEg7XSiyl0_Jtf24RQubw3IWp7fc"",""'LC-2 BOM'!C2:AF1000""),AB$1,FALSE)"),"#N/A")</f>
        <v>#N/A</v>
      </c>
      <c r="AX541" s="40" t="str">
        <f ca="1">IFERROR(__xludf.DUMMYFUNCTION("VLOOKUP($D236,IMPORTRANGE(""1F5N2lheBqU_ssv2fEg7XSiyl0_Jtf24RQubw3IWp7fc"",""'LC-2 BOM'!C2:AF1000""),AB$1,FALSE)"),"#N/A")</f>
        <v>#N/A</v>
      </c>
      <c r="AY541" s="40" t="str">
        <f ca="1">IFERROR(__xludf.DUMMYFUNCTION("VLOOKUP($D236,IMPORTRANGE(""1F5N2lheBqU_ssv2fEg7XSiyl0_Jtf24RQubw3IWp7fc"",""'LC-2 BOM'!C2:AF1000""),AB$1,FALSE)"),"#N/A")</f>
        <v>#N/A</v>
      </c>
      <c r="AZ541" s="40" t="str">
        <f ca="1">IFERROR(__xludf.DUMMYFUNCTION("VLOOKUP($D236,IMPORTRANGE(""1F5N2lheBqU_ssv2fEg7XSiyl0_Jtf24RQubw3IWp7fc"",""'LC-2 BOM'!C2:AF1000""),AB$1,FALSE)"),"#N/A")</f>
        <v>#N/A</v>
      </c>
      <c r="BA541" s="40" t="str">
        <f ca="1">IFERROR(__xludf.DUMMYFUNCTION("VLOOKUP($D236,IMPORTRANGE(""1F5N2lheBqU_ssv2fEg7XSiyl0_Jtf24RQubw3IWp7fc"",""'LC-2 BOM'!C2:AF1000""),AB$1,FALSE)"),"#N/A")</f>
        <v>#N/A</v>
      </c>
    </row>
    <row r="542" spans="1:53" ht="14.25">
      <c r="A542" s="119" t="str">
        <f>CONCATENATE(VLOOKUP(E542,Systems,2,FALSE),"-",VLOOKUP(F542,Subsystems,2,FALSE),"-",VLOOKUP(G542,Components,2,FALSE),"-",VLOOKUP(R542,Metrics,2,FALSE),"-",B542)</f>
        <v>LOX-GOX-VSD-SPD-624</v>
      </c>
      <c r="B542" s="99">
        <v>624</v>
      </c>
      <c r="C542" s="110" t="s">
        <v>1232</v>
      </c>
      <c r="D542" s="244" t="s">
        <v>1230</v>
      </c>
      <c r="E542" s="110" t="s">
        <v>184</v>
      </c>
      <c r="F542" s="110" t="s">
        <v>537</v>
      </c>
      <c r="G542" s="99" t="s">
        <v>156</v>
      </c>
      <c r="H542" s="99" t="s">
        <v>147</v>
      </c>
      <c r="I542" s="100" t="str">
        <f>VLOOKUP(L542,InterfaceCards,2,FALSE)</f>
        <v>C2</v>
      </c>
      <c r="J542" s="39" t="str">
        <f>VLOOKUP(I542,'REF - Interface Cards'!$F$2:$G$11,2,FALSE)</f>
        <v>CB8</v>
      </c>
      <c r="K542" s="267">
        <f>VLOOKUP(L542,InterfaceCards,3,FALSE)</f>
        <v>7</v>
      </c>
      <c r="L542" s="110" t="s">
        <v>396</v>
      </c>
      <c r="M542" s="266">
        <v>6</v>
      </c>
      <c r="N542" s="200" t="s">
        <v>129</v>
      </c>
      <c r="O542" s="264" t="s">
        <v>187</v>
      </c>
      <c r="P542" s="264"/>
      <c r="Q542" s="110" t="s">
        <v>328</v>
      </c>
      <c r="R542" s="119" t="s">
        <v>157</v>
      </c>
      <c r="S542" s="264"/>
      <c r="T542" s="100"/>
      <c r="U542" s="205"/>
      <c r="V542" s="205" t="b">
        <v>0</v>
      </c>
      <c r="W542" s="115" t="str">
        <f>CONCATENATE(L542,":",N542)</f>
        <v>AI14:05</v>
      </c>
      <c r="X542" s="40" t="str">
        <f ca="1">IFERROR(__xludf.DUMMYFUNCTION("VLOOKUP($D119,IMPORTRANGE(""1F5N2lheBqU_ssv2fEg7XSiyl0_Jtf24RQubw3IWp7fc"",""'LC-2 BOM'!C2:AF1000""),X$1,FALSE)"),"05C360")</f>
        <v>05C360</v>
      </c>
      <c r="Y542" s="40" t="str">
        <f ca="1">IFERROR(__xludf.DUMMYFUNCTION("VLOOKUP($D279,IMPORTRANGE(""1F5N2lheBqU_ssv2fEg7XSiyl0_Jtf24RQubw3IWp7fc"",""'LC-2 BOM'!C2:AF900""),Y$1,FALSE)"),"#N/A")</f>
        <v>#N/A</v>
      </c>
      <c r="Z542" s="40" t="str">
        <f ca="1">IFERROR(__xludf.DUMMYFUNCTION("VLOOKUP($D279,IMPORTRANGE(""1F5N2lheBqU_ssv2fEg7XSiyl0_Jtf24RQubw3IWp7fc"",""'LC-2 BOM'!C2:AF900""),Y$1,FALSE)"),"#N/A")</f>
        <v>#N/A</v>
      </c>
      <c r="AA542" s="40" t="str">
        <f ca="1">IFERROR(__xludf.DUMMYFUNCTION("VLOOKUP($D279,IMPORTRANGE(""1F5N2lheBqU_ssv2fEg7XSiyl0_Jtf24RQubw3IWp7fc"",""'LC-2 BOM'!C2:AF900""),Y$1,FALSE)"),"#N/A")</f>
        <v>#N/A</v>
      </c>
      <c r="AB542" s="40" t="str">
        <f ca="1">IFERROR(__xludf.DUMMYFUNCTION("VLOOKUP($D279,IMPORTRANGE(""1F5N2lheBqU_ssv2fEg7XSiyl0_Jtf24RQubw3IWp7fc"",""'LC-2 BOM'!C2:AF1000""),AB$1,FALSE)"),"#N/A")</f>
        <v>#N/A</v>
      </c>
      <c r="AC542" s="40" t="str">
        <f ca="1">IFERROR(__xludf.DUMMYFUNCTION("VLOOKUP($D279,IMPORTRANGE(""1F5N2lheBqU_ssv2fEg7XSiyl0_Jtf24RQubw3IWp7fc"",""'LC-2 BOM'!C2:AF1000""),AB$1,FALSE)"),"#N/A")</f>
        <v>#N/A</v>
      </c>
      <c r="AD542" s="40" t="str">
        <f ca="1">IFERROR(__xludf.DUMMYFUNCTION("VLOOKUP($D279,IMPORTRANGE(""1F5N2lheBqU_ssv2fEg7XSiyl0_Jtf24RQubw3IWp7fc"",""'LC-2 BOM'!C2:AF1000""),AB$1,FALSE)"),"#N/A")</f>
        <v>#N/A</v>
      </c>
      <c r="AE542" s="40" t="str">
        <f ca="1">IFERROR(__xludf.DUMMYFUNCTION("VLOOKUP($D279,IMPORTRANGE(""1F5N2lheBqU_ssv2fEg7XSiyl0_Jtf24RQubw3IWp7fc"",""'LC-2 BOM'!C2:AF1000""),AB$1,FALSE)"),"#N/A")</f>
        <v>#N/A</v>
      </c>
      <c r="AF542" s="40" t="str">
        <f ca="1">IFERROR(__xludf.DUMMYFUNCTION("VLOOKUP($D279,IMPORTRANGE(""1F5N2lheBqU_ssv2fEg7XSiyl0_Jtf24RQubw3IWp7fc"",""'LC-2 BOM'!C2:AF1000""),AB$1,FALSE)"),"#N/A")</f>
        <v>#N/A</v>
      </c>
      <c r="AG542" s="40" t="str">
        <f ca="1">IFERROR(__xludf.DUMMYFUNCTION("VLOOKUP($D279,IMPORTRANGE(""1F5N2lheBqU_ssv2fEg7XSiyl0_Jtf24RQubw3IWp7fc"",""'LC-2 BOM'!C2:AF1000""),AB$1,FALSE)"),"#N/A")</f>
        <v>#N/A</v>
      </c>
      <c r="AH542" s="40" t="str">
        <f ca="1">IFERROR(__xludf.DUMMYFUNCTION("VLOOKUP($D279,IMPORTRANGE(""1F5N2lheBqU_ssv2fEg7XSiyl0_Jtf24RQubw3IWp7fc"",""'LC-2 BOM'!C2:AF1000""),AB$1,FALSE)"),"#N/A")</f>
        <v>#N/A</v>
      </c>
      <c r="AI542" s="40" t="str">
        <f ca="1">IFERROR(__xludf.DUMMYFUNCTION("VLOOKUP($D279,IMPORTRANGE(""1F5N2lheBqU_ssv2fEg7XSiyl0_Jtf24RQubw3IWp7fc"",""'LC-2 BOM'!C2:AF1000""),AB$1,FALSE)"),"#N/A")</f>
        <v>#N/A</v>
      </c>
      <c r="AJ542" s="40" t="str">
        <f ca="1">IFERROR(__xludf.DUMMYFUNCTION("VLOOKUP($D279,IMPORTRANGE(""1F5N2lheBqU_ssv2fEg7XSiyl0_Jtf24RQubw3IWp7fc"",""'LC-2 BOM'!C2:AF1000""),AB$1,FALSE)"),"#N/A")</f>
        <v>#N/A</v>
      </c>
      <c r="AK542" s="40" t="str">
        <f ca="1">IFERROR(__xludf.DUMMYFUNCTION("VLOOKUP($D279,IMPORTRANGE(""1F5N2lheBqU_ssv2fEg7XSiyl0_Jtf24RQubw3IWp7fc"",""'LC-2 BOM'!C2:AF1000""),AB$1,FALSE)"),"#N/A")</f>
        <v>#N/A</v>
      </c>
      <c r="AL542" s="40" t="str">
        <f ca="1">IFERROR(__xludf.DUMMYFUNCTION("VLOOKUP($D279,IMPORTRANGE(""1F5N2lheBqU_ssv2fEg7XSiyl0_Jtf24RQubw3IWp7fc"",""'LC-2 BOM'!C2:AF1000""),AB$1,FALSE)"),"#N/A")</f>
        <v>#N/A</v>
      </c>
      <c r="AM542" s="40" t="str">
        <f ca="1">IFERROR(__xludf.DUMMYFUNCTION("VLOOKUP($D279,IMPORTRANGE(""1F5N2lheBqU_ssv2fEg7XSiyl0_Jtf24RQubw3IWp7fc"",""'LC-2 BOM'!C2:AF1000""),AB$1,FALSE)"),"#N/A")</f>
        <v>#N/A</v>
      </c>
      <c r="AN542" s="40" t="str">
        <f ca="1">IFERROR(__xludf.DUMMYFUNCTION("VLOOKUP($D279,IMPORTRANGE(""1F5N2lheBqU_ssv2fEg7XSiyl0_Jtf24RQubw3IWp7fc"",""'LC-2 BOM'!C2:AF1000""),AB$1,FALSE)"),"#N/A")</f>
        <v>#N/A</v>
      </c>
      <c r="AO542" s="40" t="str">
        <f ca="1">IFERROR(__xludf.DUMMYFUNCTION("VLOOKUP($D279,IMPORTRANGE(""1F5N2lheBqU_ssv2fEg7XSiyl0_Jtf24RQubw3IWp7fc"",""'LC-2 BOM'!C2:AF1000""),AB$1,FALSE)"),"#N/A")</f>
        <v>#N/A</v>
      </c>
      <c r="AP542" s="40" t="str">
        <f ca="1">IFERROR(__xludf.DUMMYFUNCTION("VLOOKUP($D279,IMPORTRANGE(""1F5N2lheBqU_ssv2fEg7XSiyl0_Jtf24RQubw3IWp7fc"",""'LC-2 BOM'!C2:AF1000""),AB$1,FALSE)"),"#N/A")</f>
        <v>#N/A</v>
      </c>
      <c r="AQ542" s="40" t="str">
        <f ca="1">IFERROR(__xludf.DUMMYFUNCTION("VLOOKUP($D279,IMPORTRANGE(""1F5N2lheBqU_ssv2fEg7XSiyl0_Jtf24RQubw3IWp7fc"",""'LC-2 BOM'!C2:AF1000""),AB$1,FALSE)"),"#N/A")</f>
        <v>#N/A</v>
      </c>
      <c r="AR542" s="40" t="str">
        <f ca="1">IFERROR(__xludf.DUMMYFUNCTION("VLOOKUP($D279,IMPORTRANGE(""1F5N2lheBqU_ssv2fEg7XSiyl0_Jtf24RQubw3IWp7fc"",""'LC-2 BOM'!C2:AF1000""),AB$1,FALSE)"),"#N/A")</f>
        <v>#N/A</v>
      </c>
      <c r="AS542" s="40" t="str">
        <f ca="1">IFERROR(__xludf.DUMMYFUNCTION("VLOOKUP($D279,IMPORTRANGE(""1F5N2lheBqU_ssv2fEg7XSiyl0_Jtf24RQubw3IWp7fc"",""'LC-2 BOM'!C2:AF1000""),AB$1,FALSE)"),"#N/A")</f>
        <v>#N/A</v>
      </c>
      <c r="AT542" s="40" t="str">
        <f ca="1">IFERROR(__xludf.DUMMYFUNCTION("VLOOKUP($D279,IMPORTRANGE(""1F5N2lheBqU_ssv2fEg7XSiyl0_Jtf24RQubw3IWp7fc"",""'LC-2 BOM'!C2:AF1000""),AB$1,FALSE)"),"#N/A")</f>
        <v>#N/A</v>
      </c>
      <c r="AU542" s="40" t="str">
        <f ca="1">IFERROR(__xludf.DUMMYFUNCTION("VLOOKUP($D279,IMPORTRANGE(""1F5N2lheBqU_ssv2fEg7XSiyl0_Jtf24RQubw3IWp7fc"",""'LC-2 BOM'!C2:AF1000""),AB$1,FALSE)"),"#N/A")</f>
        <v>#N/A</v>
      </c>
      <c r="AV542" s="40" t="str">
        <f ca="1">IFERROR(__xludf.DUMMYFUNCTION("VLOOKUP($D279,IMPORTRANGE(""1F5N2lheBqU_ssv2fEg7XSiyl0_Jtf24RQubw3IWp7fc"",""'LC-2 BOM'!C2:AF1000""),AB$1,FALSE)"),"#N/A")</f>
        <v>#N/A</v>
      </c>
      <c r="AW542" s="40" t="str">
        <f ca="1">IFERROR(__xludf.DUMMYFUNCTION("VLOOKUP($D279,IMPORTRANGE(""1F5N2lheBqU_ssv2fEg7XSiyl0_Jtf24RQubw3IWp7fc"",""'LC-2 BOM'!C2:AF1000""),AB$1,FALSE)"),"#N/A")</f>
        <v>#N/A</v>
      </c>
      <c r="AX542" s="40" t="str">
        <f ca="1">IFERROR(__xludf.DUMMYFUNCTION("VLOOKUP($D279,IMPORTRANGE(""1F5N2lheBqU_ssv2fEg7XSiyl0_Jtf24RQubw3IWp7fc"",""'LC-2 BOM'!C2:AF1000""),AB$1,FALSE)"),"#N/A")</f>
        <v>#N/A</v>
      </c>
      <c r="AY542" s="40" t="str">
        <f ca="1">IFERROR(__xludf.DUMMYFUNCTION("VLOOKUP($D279,IMPORTRANGE(""1F5N2lheBqU_ssv2fEg7XSiyl0_Jtf24RQubw3IWp7fc"",""'LC-2 BOM'!C2:AF1000""),AB$1,FALSE)"),"#N/A")</f>
        <v>#N/A</v>
      </c>
      <c r="AZ542" s="40" t="str">
        <f ca="1">IFERROR(__xludf.DUMMYFUNCTION("VLOOKUP($D279,IMPORTRANGE(""1F5N2lheBqU_ssv2fEg7XSiyl0_Jtf24RQubw3IWp7fc"",""'LC-2 BOM'!C2:AF1000""),AB$1,FALSE)"),"#N/A")</f>
        <v>#N/A</v>
      </c>
      <c r="BA542" s="40" t="str">
        <f ca="1">IFERROR(__xludf.DUMMYFUNCTION("VLOOKUP($D279,IMPORTRANGE(""1F5N2lheBqU_ssv2fEg7XSiyl0_Jtf24RQubw3IWp7fc"",""'LC-2 BOM'!C2:AF1000""),AB$1,FALSE)"),"#N/A")</f>
        <v>#N/A</v>
      </c>
    </row>
    <row r="543" spans="1:53" ht="14.25">
      <c r="A543" s="119" t="str">
        <f>CONCATENATE(VLOOKUP(E543,Systems,2,FALSE),"-",VLOOKUP(F543,Subsystems,2,FALSE),"-",VLOOKUP(G543,Components,2,FALSE),"-",VLOOKUP(R543,Metrics,2,FALSE),"-",B543)</f>
        <v>LOX-GOX-VSD-SPD-622</v>
      </c>
      <c r="B543" s="99">
        <v>622</v>
      </c>
      <c r="C543" s="110" t="s">
        <v>1233</v>
      </c>
      <c r="D543" s="244" t="s">
        <v>1230</v>
      </c>
      <c r="E543" s="110" t="s">
        <v>184</v>
      </c>
      <c r="F543" s="110" t="s">
        <v>537</v>
      </c>
      <c r="G543" s="99" t="s">
        <v>156</v>
      </c>
      <c r="H543" s="110" t="s">
        <v>152</v>
      </c>
      <c r="I543" s="100" t="str">
        <f>VLOOKUP(L543,InterfaceCards,2,FALSE)</f>
        <v>C2</v>
      </c>
      <c r="J543" s="39" t="str">
        <f>VLOOKUP(I543,'REF - Interface Cards'!$F$2:$G$11,2,FALSE)</f>
        <v>CB8</v>
      </c>
      <c r="K543" s="267">
        <f>VLOOKUP(L543,InterfaceCards,3,FALSE)</f>
        <v>8</v>
      </c>
      <c r="L543" s="110" t="s">
        <v>1212</v>
      </c>
      <c r="M543" s="266">
        <v>0</v>
      </c>
      <c r="N543" s="200" t="s">
        <v>91</v>
      </c>
      <c r="O543" s="264" t="s">
        <v>187</v>
      </c>
      <c r="P543" s="264"/>
      <c r="Q543" s="110" t="s">
        <v>328</v>
      </c>
      <c r="R543" s="119" t="s">
        <v>157</v>
      </c>
      <c r="S543" s="110"/>
      <c r="T543" s="100"/>
      <c r="U543" s="205"/>
      <c r="V543" s="205" t="b">
        <v>0</v>
      </c>
      <c r="W543" s="115" t="str">
        <f>CONCATENATE(L543,":",N543)</f>
        <v>AO7:00</v>
      </c>
      <c r="X543" s="40" t="str">
        <f ca="1">IFERROR(__xludf.DUMMYFUNCTION("VLOOKUP($D119,IMPORTRANGE(""1F5N2lheBqU_ssv2fEg7XSiyl0_Jtf24RQubw3IWp7fc"",""'LC-2 BOM'!C2:AF1000""),X$1,FALSE)"),"05C360")</f>
        <v>05C360</v>
      </c>
      <c r="Y543" s="40" t="str">
        <f ca="1">IFERROR(__xludf.DUMMYFUNCTION("VLOOKUP($D281,IMPORTRANGE(""1F5N2lheBqU_ssv2fEg7XSiyl0_Jtf24RQubw3IWp7fc"",""'LC-2 BOM'!C2:AF900""),Y$1,FALSE)"),"Sensor, Temperature")</f>
        <v>Sensor, Temperature</v>
      </c>
      <c r="Z543" s="40" t="str">
        <f ca="1">IFERROR(__xludf.DUMMYFUNCTION("VLOOKUP($D283,IMPORTRANGE(""1F5N2lheBqU_ssv2fEg7XSiyl0_Jtf24RQubw3IWp7fc"",""'LC-2 BOM'!C2:AF900""),Z$1,FALSE)"),"#N/A")</f>
        <v>#N/A</v>
      </c>
      <c r="AA543" s="40" t="str">
        <f ca="1">IFERROR(__xludf.DUMMYFUNCTION("VLOOKUP($D283,IMPORTRANGE(""1F5N2lheBqU_ssv2fEg7XSiyl0_Jtf24RQubw3IWp7fc"",""'LC-2 BOM'!C2:AF900""),Z$1,FALSE)"),"#N/A")</f>
        <v>#N/A</v>
      </c>
      <c r="AB543" s="40" t="str">
        <f ca="1">IFERROR(__xludf.DUMMYFUNCTION("VLOOKUP($D283,IMPORTRANGE(""1F5N2lheBqU_ssv2fEg7XSiyl0_Jtf24RQubw3IWp7fc"",""'LC-2 BOM'!C2:AF1000""),AB$1,FALSE)"),"#N/A")</f>
        <v>#N/A</v>
      </c>
      <c r="AC543" s="40" t="str">
        <f ca="1">IFERROR(__xludf.DUMMYFUNCTION("VLOOKUP($D283,IMPORTRANGE(""1F5N2lheBqU_ssv2fEg7XSiyl0_Jtf24RQubw3IWp7fc"",""'LC-2 BOM'!C2:AF1000""),AB$1,FALSE)"),"#N/A")</f>
        <v>#N/A</v>
      </c>
      <c r="AD543" s="40" t="str">
        <f ca="1">IFERROR(__xludf.DUMMYFUNCTION("VLOOKUP($D283,IMPORTRANGE(""1F5N2lheBqU_ssv2fEg7XSiyl0_Jtf24RQubw3IWp7fc"",""'LC-2 BOM'!C2:AF1000""),AB$1,FALSE)"),"#N/A")</f>
        <v>#N/A</v>
      </c>
      <c r="AE543" s="40" t="str">
        <f ca="1">IFERROR(__xludf.DUMMYFUNCTION("VLOOKUP($D283,IMPORTRANGE(""1F5N2lheBqU_ssv2fEg7XSiyl0_Jtf24RQubw3IWp7fc"",""'LC-2 BOM'!C2:AF1000""),AB$1,FALSE)"),"#N/A")</f>
        <v>#N/A</v>
      </c>
      <c r="AF543" s="40" t="str">
        <f ca="1">IFERROR(__xludf.DUMMYFUNCTION("VLOOKUP($D283,IMPORTRANGE(""1F5N2lheBqU_ssv2fEg7XSiyl0_Jtf24RQubw3IWp7fc"",""'LC-2 BOM'!C2:AF1000""),AB$1,FALSE)"),"#N/A")</f>
        <v>#N/A</v>
      </c>
      <c r="AG543" s="40" t="str">
        <f ca="1">IFERROR(__xludf.DUMMYFUNCTION("VLOOKUP($D283,IMPORTRANGE(""1F5N2lheBqU_ssv2fEg7XSiyl0_Jtf24RQubw3IWp7fc"",""'LC-2 BOM'!C2:AF1000""),AB$1,FALSE)"),"#N/A")</f>
        <v>#N/A</v>
      </c>
      <c r="AH543" s="40" t="str">
        <f ca="1">IFERROR(__xludf.DUMMYFUNCTION("VLOOKUP($D283,IMPORTRANGE(""1F5N2lheBqU_ssv2fEg7XSiyl0_Jtf24RQubw3IWp7fc"",""'LC-2 BOM'!C2:AF1000""),AB$1,FALSE)"),"#N/A")</f>
        <v>#N/A</v>
      </c>
      <c r="AI543" s="40" t="str">
        <f ca="1">IFERROR(__xludf.DUMMYFUNCTION("VLOOKUP($D283,IMPORTRANGE(""1F5N2lheBqU_ssv2fEg7XSiyl0_Jtf24RQubw3IWp7fc"",""'LC-2 BOM'!C2:AF1000""),AB$1,FALSE)"),"#N/A")</f>
        <v>#N/A</v>
      </c>
      <c r="AJ543" s="40" t="str">
        <f ca="1">IFERROR(__xludf.DUMMYFUNCTION("VLOOKUP($D283,IMPORTRANGE(""1F5N2lheBqU_ssv2fEg7XSiyl0_Jtf24RQubw3IWp7fc"",""'LC-2 BOM'!C2:AF1000""),AB$1,FALSE)"),"#N/A")</f>
        <v>#N/A</v>
      </c>
      <c r="AK543" s="40" t="str">
        <f ca="1">IFERROR(__xludf.DUMMYFUNCTION("VLOOKUP($D283,IMPORTRANGE(""1F5N2lheBqU_ssv2fEg7XSiyl0_Jtf24RQubw3IWp7fc"",""'LC-2 BOM'!C2:AF1000""),AB$1,FALSE)"),"#N/A")</f>
        <v>#N/A</v>
      </c>
      <c r="AL543" s="40" t="str">
        <f ca="1">IFERROR(__xludf.DUMMYFUNCTION("VLOOKUP($D283,IMPORTRANGE(""1F5N2lheBqU_ssv2fEg7XSiyl0_Jtf24RQubw3IWp7fc"",""'LC-2 BOM'!C2:AF1000""),AB$1,FALSE)"),"#N/A")</f>
        <v>#N/A</v>
      </c>
      <c r="AM543" s="40" t="str">
        <f ca="1">IFERROR(__xludf.DUMMYFUNCTION("VLOOKUP($D283,IMPORTRANGE(""1F5N2lheBqU_ssv2fEg7XSiyl0_Jtf24RQubw3IWp7fc"",""'LC-2 BOM'!C2:AF1000""),AB$1,FALSE)"),"#N/A")</f>
        <v>#N/A</v>
      </c>
      <c r="AN543" s="40" t="str">
        <f ca="1">IFERROR(__xludf.DUMMYFUNCTION("VLOOKUP($D283,IMPORTRANGE(""1F5N2lheBqU_ssv2fEg7XSiyl0_Jtf24RQubw3IWp7fc"",""'LC-2 BOM'!C2:AF1000""),AB$1,FALSE)"),"#N/A")</f>
        <v>#N/A</v>
      </c>
      <c r="AO543" s="40" t="str">
        <f ca="1">IFERROR(__xludf.DUMMYFUNCTION("VLOOKUP($D283,IMPORTRANGE(""1F5N2lheBqU_ssv2fEg7XSiyl0_Jtf24RQubw3IWp7fc"",""'LC-2 BOM'!C2:AF1000""),AB$1,FALSE)"),"#N/A")</f>
        <v>#N/A</v>
      </c>
      <c r="AP543" s="40" t="str">
        <f ca="1">IFERROR(__xludf.DUMMYFUNCTION("VLOOKUP($D283,IMPORTRANGE(""1F5N2lheBqU_ssv2fEg7XSiyl0_Jtf24RQubw3IWp7fc"",""'LC-2 BOM'!C2:AF1000""),AB$1,FALSE)"),"#N/A")</f>
        <v>#N/A</v>
      </c>
      <c r="AQ543" s="40" t="str">
        <f ca="1">IFERROR(__xludf.DUMMYFUNCTION("VLOOKUP($D283,IMPORTRANGE(""1F5N2lheBqU_ssv2fEg7XSiyl0_Jtf24RQubw3IWp7fc"",""'LC-2 BOM'!C2:AF1000""),AB$1,FALSE)"),"#N/A")</f>
        <v>#N/A</v>
      </c>
      <c r="AR543" s="40" t="str">
        <f ca="1">IFERROR(__xludf.DUMMYFUNCTION("VLOOKUP($D283,IMPORTRANGE(""1F5N2lheBqU_ssv2fEg7XSiyl0_Jtf24RQubw3IWp7fc"",""'LC-2 BOM'!C2:AF1000""),AB$1,FALSE)"),"#N/A")</f>
        <v>#N/A</v>
      </c>
      <c r="AS543" s="40" t="str">
        <f ca="1">IFERROR(__xludf.DUMMYFUNCTION("VLOOKUP($D283,IMPORTRANGE(""1F5N2lheBqU_ssv2fEg7XSiyl0_Jtf24RQubw3IWp7fc"",""'LC-2 BOM'!C2:AF1000""),AB$1,FALSE)"),"#N/A")</f>
        <v>#N/A</v>
      </c>
      <c r="AT543" s="40" t="str">
        <f ca="1">IFERROR(__xludf.DUMMYFUNCTION("VLOOKUP($D283,IMPORTRANGE(""1F5N2lheBqU_ssv2fEg7XSiyl0_Jtf24RQubw3IWp7fc"",""'LC-2 BOM'!C2:AF1000""),AB$1,FALSE)"),"#N/A")</f>
        <v>#N/A</v>
      </c>
      <c r="AU543" s="40" t="str">
        <f ca="1">IFERROR(__xludf.DUMMYFUNCTION("VLOOKUP($D283,IMPORTRANGE(""1F5N2lheBqU_ssv2fEg7XSiyl0_Jtf24RQubw3IWp7fc"",""'LC-2 BOM'!C2:AF1000""),AB$1,FALSE)"),"#N/A")</f>
        <v>#N/A</v>
      </c>
      <c r="AV543" s="40" t="str">
        <f ca="1">IFERROR(__xludf.DUMMYFUNCTION("VLOOKUP($D283,IMPORTRANGE(""1F5N2lheBqU_ssv2fEg7XSiyl0_Jtf24RQubw3IWp7fc"",""'LC-2 BOM'!C2:AF1000""),AB$1,FALSE)"),"#N/A")</f>
        <v>#N/A</v>
      </c>
      <c r="AW543" s="40" t="str">
        <f ca="1">IFERROR(__xludf.DUMMYFUNCTION("VLOOKUP($D283,IMPORTRANGE(""1F5N2lheBqU_ssv2fEg7XSiyl0_Jtf24RQubw3IWp7fc"",""'LC-2 BOM'!C2:AF1000""),AB$1,FALSE)"),"#N/A")</f>
        <v>#N/A</v>
      </c>
      <c r="AX543" s="40" t="str">
        <f ca="1">IFERROR(__xludf.DUMMYFUNCTION("VLOOKUP($D283,IMPORTRANGE(""1F5N2lheBqU_ssv2fEg7XSiyl0_Jtf24RQubw3IWp7fc"",""'LC-2 BOM'!C2:AF1000""),AB$1,FALSE)"),"#N/A")</f>
        <v>#N/A</v>
      </c>
      <c r="AY543" s="40" t="str">
        <f ca="1">IFERROR(__xludf.DUMMYFUNCTION("VLOOKUP($D283,IMPORTRANGE(""1F5N2lheBqU_ssv2fEg7XSiyl0_Jtf24RQubw3IWp7fc"",""'LC-2 BOM'!C2:AF1000""),AB$1,FALSE)"),"#N/A")</f>
        <v>#N/A</v>
      </c>
      <c r="AZ543" s="40" t="str">
        <f ca="1">IFERROR(__xludf.DUMMYFUNCTION("VLOOKUP($D283,IMPORTRANGE(""1F5N2lheBqU_ssv2fEg7XSiyl0_Jtf24RQubw3IWp7fc"",""'LC-2 BOM'!C2:AF1000""),AB$1,FALSE)"),"#N/A")</f>
        <v>#N/A</v>
      </c>
      <c r="BA543" s="40" t="str">
        <f ca="1">IFERROR(__xludf.DUMMYFUNCTION("VLOOKUP($D283,IMPORTRANGE(""1F5N2lheBqU_ssv2fEg7XSiyl0_Jtf24RQubw3IWp7fc"",""'LC-2 BOM'!C2:AF1000""),AB$1,FALSE)"),"#N/A")</f>
        <v>#N/A</v>
      </c>
    </row>
    <row r="544" spans="1:53" ht="14.25">
      <c r="A544" s="119" t="str">
        <f>CONCATENATE(VLOOKUP(E544,Systems,2,FALSE),"-",VLOOKUP(F544,Subsystems,2,FALSE),"-",VLOOKUP(G544,Components,2,FALSE),"-",VLOOKUP(R544,Metrics,2,FALSE),"-",B544)</f>
        <v>LOX-GOX-CT-B-626</v>
      </c>
      <c r="B544" s="99">
        <v>626</v>
      </c>
      <c r="C544" s="110" t="s">
        <v>1234</v>
      </c>
      <c r="D544" s="244" t="s">
        <v>1235</v>
      </c>
      <c r="E544" s="110" t="s">
        <v>184</v>
      </c>
      <c r="F544" s="110" t="s">
        <v>537</v>
      </c>
      <c r="G544" s="99" t="s">
        <v>162</v>
      </c>
      <c r="H544" s="99" t="s">
        <v>102</v>
      </c>
      <c r="I544" s="100" t="str">
        <f>VLOOKUP(L544,InterfaceCards,2,FALSE)</f>
        <v>C2</v>
      </c>
      <c r="J544" s="39" t="str">
        <f>VLOOKUP(I544,'REF - Interface Cards'!$F$2:$G$11,2,FALSE)</f>
        <v>CB8</v>
      </c>
      <c r="K544" s="267">
        <f>VLOOKUP(L544,InterfaceCards,3,FALSE)</f>
        <v>4</v>
      </c>
      <c r="L544" s="110" t="s">
        <v>186</v>
      </c>
      <c r="M544" s="110">
        <v>32</v>
      </c>
      <c r="N544" s="200">
        <v>26</v>
      </c>
      <c r="O544" s="264" t="s">
        <v>187</v>
      </c>
      <c r="P544" s="110"/>
      <c r="Q544" s="110" t="s">
        <v>328</v>
      </c>
      <c r="R544" s="110" t="s">
        <v>105</v>
      </c>
      <c r="S544" s="110"/>
      <c r="T544" s="99"/>
      <c r="U544" s="99"/>
      <c r="V544" s="99" t="b">
        <v>0</v>
      </c>
      <c r="W544" s="115" t="str">
        <f>CONCATENATE(L544,":",N544)</f>
        <v>DO7:26</v>
      </c>
      <c r="X544" s="40" t="str">
        <f ca="1">IFERROR(__xludf.DUMMYFUNCTION("VLOOKUP($D119,IMPORTRANGE(""1F5N2lheBqU_ssv2fEg7XSiyl0_Jtf24RQubw3IWp7fc"",""'LC-2 BOM'!C2:AF1000""),X$1,FALSE)"),"05C360")</f>
        <v>05C360</v>
      </c>
      <c r="Y544" s="40" t="str">
        <f ca="1">IFERROR(__xludf.DUMMYFUNCTION("VLOOKUP($D237,IMPORTRANGE(""1F5N2lheBqU_ssv2fEg7XSiyl0_Jtf24RQubw3IWp7fc"",""'LC-2 BOM'!C2:AF900""),Y$1,FALSE)"),"#N/A")</f>
        <v>#N/A</v>
      </c>
      <c r="Z544" s="40" t="str">
        <f ca="1">IFERROR(__xludf.DUMMYFUNCTION("VLOOKUP($D237,IMPORTRANGE(""1F5N2lheBqU_ssv2fEg7XSiyl0_Jtf24RQubw3IWp7fc"",""'LC-2 BOM'!C2:AF900""),Y$1,FALSE)"),"#N/A")</f>
        <v>#N/A</v>
      </c>
      <c r="AA544" s="40" t="str">
        <f ca="1">IFERROR(__xludf.DUMMYFUNCTION("VLOOKUP($D237,IMPORTRANGE(""1F5N2lheBqU_ssv2fEg7XSiyl0_Jtf24RQubw3IWp7fc"",""'LC-2 BOM'!C2:AF900""),Y$1,FALSE)"),"#N/A")</f>
        <v>#N/A</v>
      </c>
      <c r="AB544" s="40" t="str">
        <f ca="1">IFERROR(__xludf.DUMMYFUNCTION("VLOOKUP($D237,IMPORTRANGE(""1F5N2lheBqU_ssv2fEg7XSiyl0_Jtf24RQubw3IWp7fc"",""'LC-2 BOM'!C2:AF1000""),AB$1,FALSE)"),"#N/A")</f>
        <v>#N/A</v>
      </c>
      <c r="AC544" s="40" t="str">
        <f ca="1">IFERROR(__xludf.DUMMYFUNCTION("VLOOKUP($D237,IMPORTRANGE(""1F5N2lheBqU_ssv2fEg7XSiyl0_Jtf24RQubw3IWp7fc"",""'LC-2 BOM'!C2:AF1000""),AB$1,FALSE)"),"#N/A")</f>
        <v>#N/A</v>
      </c>
      <c r="AD544" s="40" t="str">
        <f ca="1">IFERROR(__xludf.DUMMYFUNCTION("VLOOKUP($D237,IMPORTRANGE(""1F5N2lheBqU_ssv2fEg7XSiyl0_Jtf24RQubw3IWp7fc"",""'LC-2 BOM'!C2:AF1000""),AB$1,FALSE)"),"#N/A")</f>
        <v>#N/A</v>
      </c>
      <c r="AE544" s="40" t="str">
        <f ca="1">IFERROR(__xludf.DUMMYFUNCTION("VLOOKUP($D237,IMPORTRANGE(""1F5N2lheBqU_ssv2fEg7XSiyl0_Jtf24RQubw3IWp7fc"",""'LC-2 BOM'!C2:AF1000""),AB$1,FALSE)"),"#N/A")</f>
        <v>#N/A</v>
      </c>
      <c r="AF544" s="40" t="str">
        <f ca="1">IFERROR(__xludf.DUMMYFUNCTION("VLOOKUP($D237,IMPORTRANGE(""1F5N2lheBqU_ssv2fEg7XSiyl0_Jtf24RQubw3IWp7fc"",""'LC-2 BOM'!C2:AF1000""),AB$1,FALSE)"),"#N/A")</f>
        <v>#N/A</v>
      </c>
      <c r="AG544" s="40" t="str">
        <f ca="1">IFERROR(__xludf.DUMMYFUNCTION("VLOOKUP($D237,IMPORTRANGE(""1F5N2lheBqU_ssv2fEg7XSiyl0_Jtf24RQubw3IWp7fc"",""'LC-2 BOM'!C2:AF1000""),AB$1,FALSE)"),"#N/A")</f>
        <v>#N/A</v>
      </c>
      <c r="AH544" s="40" t="str">
        <f ca="1">IFERROR(__xludf.DUMMYFUNCTION("VLOOKUP($D237,IMPORTRANGE(""1F5N2lheBqU_ssv2fEg7XSiyl0_Jtf24RQubw3IWp7fc"",""'LC-2 BOM'!C2:AF1000""),AB$1,FALSE)"),"#N/A")</f>
        <v>#N/A</v>
      </c>
      <c r="AI544" s="40" t="str">
        <f ca="1">IFERROR(__xludf.DUMMYFUNCTION("VLOOKUP($D237,IMPORTRANGE(""1F5N2lheBqU_ssv2fEg7XSiyl0_Jtf24RQubw3IWp7fc"",""'LC-2 BOM'!C2:AF1000""),AB$1,FALSE)"),"#N/A")</f>
        <v>#N/A</v>
      </c>
      <c r="AJ544" s="40" t="str">
        <f ca="1">IFERROR(__xludf.DUMMYFUNCTION("VLOOKUP($D237,IMPORTRANGE(""1F5N2lheBqU_ssv2fEg7XSiyl0_Jtf24RQubw3IWp7fc"",""'LC-2 BOM'!C2:AF1000""),AB$1,FALSE)"),"#N/A")</f>
        <v>#N/A</v>
      </c>
      <c r="AK544" s="40" t="str">
        <f ca="1">IFERROR(__xludf.DUMMYFUNCTION("VLOOKUP($D237,IMPORTRANGE(""1F5N2lheBqU_ssv2fEg7XSiyl0_Jtf24RQubw3IWp7fc"",""'LC-2 BOM'!C2:AF1000""),AB$1,FALSE)"),"#N/A")</f>
        <v>#N/A</v>
      </c>
      <c r="AL544" s="40" t="str">
        <f ca="1">IFERROR(__xludf.DUMMYFUNCTION("VLOOKUP($D237,IMPORTRANGE(""1F5N2lheBqU_ssv2fEg7XSiyl0_Jtf24RQubw3IWp7fc"",""'LC-2 BOM'!C2:AF1000""),AB$1,FALSE)"),"#N/A")</f>
        <v>#N/A</v>
      </c>
      <c r="AM544" s="40" t="str">
        <f ca="1">IFERROR(__xludf.DUMMYFUNCTION("VLOOKUP($D237,IMPORTRANGE(""1F5N2lheBqU_ssv2fEg7XSiyl0_Jtf24RQubw3IWp7fc"",""'LC-2 BOM'!C2:AF1000""),AB$1,FALSE)"),"#N/A")</f>
        <v>#N/A</v>
      </c>
      <c r="AN544" s="40" t="str">
        <f ca="1">IFERROR(__xludf.DUMMYFUNCTION("VLOOKUP($D237,IMPORTRANGE(""1F5N2lheBqU_ssv2fEg7XSiyl0_Jtf24RQubw3IWp7fc"",""'LC-2 BOM'!C2:AF1000""),AB$1,FALSE)"),"#N/A")</f>
        <v>#N/A</v>
      </c>
      <c r="AO544" s="40" t="str">
        <f ca="1">IFERROR(__xludf.DUMMYFUNCTION("VLOOKUP($D237,IMPORTRANGE(""1F5N2lheBqU_ssv2fEg7XSiyl0_Jtf24RQubw3IWp7fc"",""'LC-2 BOM'!C2:AF1000""),AB$1,FALSE)"),"#N/A")</f>
        <v>#N/A</v>
      </c>
      <c r="AP544" s="40" t="str">
        <f ca="1">IFERROR(__xludf.DUMMYFUNCTION("VLOOKUP($D237,IMPORTRANGE(""1F5N2lheBqU_ssv2fEg7XSiyl0_Jtf24RQubw3IWp7fc"",""'LC-2 BOM'!C2:AF1000""),AB$1,FALSE)"),"#N/A")</f>
        <v>#N/A</v>
      </c>
      <c r="AQ544" s="40" t="str">
        <f ca="1">IFERROR(__xludf.DUMMYFUNCTION("VLOOKUP($D237,IMPORTRANGE(""1F5N2lheBqU_ssv2fEg7XSiyl0_Jtf24RQubw3IWp7fc"",""'LC-2 BOM'!C2:AF1000""),AB$1,FALSE)"),"#N/A")</f>
        <v>#N/A</v>
      </c>
      <c r="AR544" s="40" t="str">
        <f ca="1">IFERROR(__xludf.DUMMYFUNCTION("VLOOKUP($D237,IMPORTRANGE(""1F5N2lheBqU_ssv2fEg7XSiyl0_Jtf24RQubw3IWp7fc"",""'LC-2 BOM'!C2:AF1000""),AB$1,FALSE)"),"#N/A")</f>
        <v>#N/A</v>
      </c>
      <c r="AS544" s="40" t="str">
        <f ca="1">IFERROR(__xludf.DUMMYFUNCTION("VLOOKUP($D237,IMPORTRANGE(""1F5N2lheBqU_ssv2fEg7XSiyl0_Jtf24RQubw3IWp7fc"",""'LC-2 BOM'!C2:AF1000""),AB$1,FALSE)"),"#N/A")</f>
        <v>#N/A</v>
      </c>
      <c r="AT544" s="40" t="str">
        <f ca="1">IFERROR(__xludf.DUMMYFUNCTION("VLOOKUP($D237,IMPORTRANGE(""1F5N2lheBqU_ssv2fEg7XSiyl0_Jtf24RQubw3IWp7fc"",""'LC-2 BOM'!C2:AF1000""),AB$1,FALSE)"),"#N/A")</f>
        <v>#N/A</v>
      </c>
      <c r="AU544" s="40" t="str">
        <f ca="1">IFERROR(__xludf.DUMMYFUNCTION("VLOOKUP($D237,IMPORTRANGE(""1F5N2lheBqU_ssv2fEg7XSiyl0_Jtf24RQubw3IWp7fc"",""'LC-2 BOM'!C2:AF1000""),AB$1,FALSE)"),"#N/A")</f>
        <v>#N/A</v>
      </c>
      <c r="AV544" s="40" t="str">
        <f ca="1">IFERROR(__xludf.DUMMYFUNCTION("VLOOKUP($D237,IMPORTRANGE(""1F5N2lheBqU_ssv2fEg7XSiyl0_Jtf24RQubw3IWp7fc"",""'LC-2 BOM'!C2:AF1000""),AB$1,FALSE)"),"#N/A")</f>
        <v>#N/A</v>
      </c>
      <c r="AW544" s="40" t="str">
        <f ca="1">IFERROR(__xludf.DUMMYFUNCTION("VLOOKUP($D237,IMPORTRANGE(""1F5N2lheBqU_ssv2fEg7XSiyl0_Jtf24RQubw3IWp7fc"",""'LC-2 BOM'!C2:AF1000""),AB$1,FALSE)"),"#N/A")</f>
        <v>#N/A</v>
      </c>
      <c r="AX544" s="40" t="str">
        <f ca="1">IFERROR(__xludf.DUMMYFUNCTION("VLOOKUP($D237,IMPORTRANGE(""1F5N2lheBqU_ssv2fEg7XSiyl0_Jtf24RQubw3IWp7fc"",""'LC-2 BOM'!C2:AF1000""),AB$1,FALSE)"),"#N/A")</f>
        <v>#N/A</v>
      </c>
      <c r="AY544" s="40" t="str">
        <f ca="1">IFERROR(__xludf.DUMMYFUNCTION("VLOOKUP($D237,IMPORTRANGE(""1F5N2lheBqU_ssv2fEg7XSiyl0_Jtf24RQubw3IWp7fc"",""'LC-2 BOM'!C2:AF1000""),AB$1,FALSE)"),"#N/A")</f>
        <v>#N/A</v>
      </c>
      <c r="AZ544" s="40" t="str">
        <f ca="1">IFERROR(__xludf.DUMMYFUNCTION("VLOOKUP($D237,IMPORTRANGE(""1F5N2lheBqU_ssv2fEg7XSiyl0_Jtf24RQubw3IWp7fc"",""'LC-2 BOM'!C2:AF1000""),AB$1,FALSE)"),"#N/A")</f>
        <v>#N/A</v>
      </c>
      <c r="BA544" s="40" t="str">
        <f ca="1">IFERROR(__xludf.DUMMYFUNCTION("VLOOKUP($D237,IMPORTRANGE(""1F5N2lheBqU_ssv2fEg7XSiyl0_Jtf24RQubw3IWp7fc"",""'LC-2 BOM'!C2:AF1000""),AB$1,FALSE)"),"#N/A")</f>
        <v>#N/A</v>
      </c>
    </row>
    <row r="545" spans="1:53" ht="14.25">
      <c r="A545" s="186" t="str">
        <f>CONCATENATE(VLOOKUP(E545,Systems,2,FALSE),"-",VLOOKUP(F545,Subsystems,2,FALSE),"-",VLOOKUP(G545,Components,2,FALSE),"-",VLOOKUP(R545,Metrics,2,FALSE),"-",B545)</f>
        <v>MEC-CL-PXS-PxC-419</v>
      </c>
      <c r="B545" s="274">
        <v>419</v>
      </c>
      <c r="C545" s="134" t="s">
        <v>1236</v>
      </c>
      <c r="D545" s="205" t="s">
        <v>1237</v>
      </c>
      <c r="E545" s="99" t="s">
        <v>1047</v>
      </c>
      <c r="F545" s="99" t="s">
        <v>1048</v>
      </c>
      <c r="G545" s="99" t="s">
        <v>452</v>
      </c>
      <c r="H545" s="99" t="s">
        <v>89</v>
      </c>
      <c r="I545" s="100" t="str">
        <f>VLOOKUP(L545,InterfaceCards,2,FALSE)</f>
        <v>N4</v>
      </c>
      <c r="J545" s="39" t="str">
        <f>VLOOKUP(I545,'REF - Interface Cards'!$F$2:$G$11,2,FALSE)</f>
        <v>CB5</v>
      </c>
      <c r="K545" s="100">
        <f>VLOOKUP(L545,InterfaceCards,3,FALSE)</f>
        <v>1</v>
      </c>
      <c r="L545" s="99" t="s">
        <v>256</v>
      </c>
      <c r="M545" s="99">
        <v>7</v>
      </c>
      <c r="N545" s="96" t="s">
        <v>123</v>
      </c>
      <c r="O545" s="99" t="s">
        <v>248</v>
      </c>
      <c r="P545" s="99" t="s">
        <v>248</v>
      </c>
      <c r="Q545" s="99" t="s">
        <v>249</v>
      </c>
      <c r="R545" s="268" t="s">
        <v>99</v>
      </c>
      <c r="S545" s="119" t="s">
        <v>96</v>
      </c>
      <c r="T545" s="100"/>
      <c r="U545" s="205"/>
      <c r="V545" s="205" t="b">
        <v>0</v>
      </c>
      <c r="W545" s="115" t="str">
        <f>CONCATENATE(L545,":",N545)</f>
        <v>DI4:06</v>
      </c>
      <c r="X545" s="40" t="str">
        <f ca="1">IFERROR(__xludf.DUMMYFUNCTION("VLOOKUP($D475,IMPORTRANGE(""1F5N2lheBqU_ssv2fEg7XSiyl0_Jtf24RQubw3IWp7fc"",""'LC-2 BOM'!C2:AF1000""),X$1,FALSE)"),"04C706")</f>
        <v>04C706</v>
      </c>
      <c r="Y545" s="40" t="str">
        <f ca="1">IFERROR(__xludf.DUMMYFUNCTION("VLOOKUP($D557,IMPORTRANGE(""1F5N2lheBqU_ssv2fEg7XSiyl0_Jtf24RQubw3IWp7fc"",""'LC-2 BOM'!C2:AF900""),Y$1,FALSE)"),"#N/A")</f>
        <v>#N/A</v>
      </c>
      <c r="Z545" s="40" t="str">
        <f ca="1">IFERROR(__xludf.DUMMYFUNCTION("VLOOKUP($D557,IMPORTRANGE(""1F5N2lheBqU_ssv2fEg7XSiyl0_Jtf24RQubw3IWp7fc"",""'LC-2 BOM'!C2:AF900""),Y$1,FALSE)"),"#N/A")</f>
        <v>#N/A</v>
      </c>
      <c r="AA545" s="40" t="str">
        <f ca="1">IFERROR(__xludf.DUMMYFUNCTION("VLOOKUP($D557,IMPORTRANGE(""1F5N2lheBqU_ssv2fEg7XSiyl0_Jtf24RQubw3IWp7fc"",""'LC-2 BOM'!C2:AF900""),Y$1,FALSE)"),"#N/A")</f>
        <v>#N/A</v>
      </c>
      <c r="AB545" s="40" t="str">
        <f ca="1">IFERROR(__xludf.DUMMYFUNCTION("VLOOKUP($D557,IMPORTRANGE(""1F5N2lheBqU_ssv2fEg7XSiyl0_Jtf24RQubw3IWp7fc"",""'LC-2 BOM'!C2:AF1000""),AB$1,FALSE)"),"#N/A")</f>
        <v>#N/A</v>
      </c>
      <c r="AC545" s="40" t="str">
        <f ca="1">IFERROR(__xludf.DUMMYFUNCTION("VLOOKUP($D557,IMPORTRANGE(""1F5N2lheBqU_ssv2fEg7XSiyl0_Jtf24RQubw3IWp7fc"",""'LC-2 BOM'!C2:AF1000""),AB$1,FALSE)"),"#N/A")</f>
        <v>#N/A</v>
      </c>
      <c r="AD545" s="40" t="str">
        <f ca="1">IFERROR(__xludf.DUMMYFUNCTION("VLOOKUP($D557,IMPORTRANGE(""1F5N2lheBqU_ssv2fEg7XSiyl0_Jtf24RQubw3IWp7fc"",""'LC-2 BOM'!C2:AF1000""),AB$1,FALSE)"),"#N/A")</f>
        <v>#N/A</v>
      </c>
      <c r="AE545" s="40" t="str">
        <f ca="1">IFERROR(__xludf.DUMMYFUNCTION("VLOOKUP($D557,IMPORTRANGE(""1F5N2lheBqU_ssv2fEg7XSiyl0_Jtf24RQubw3IWp7fc"",""'LC-2 BOM'!C2:AF1000""),AB$1,FALSE)"),"#N/A")</f>
        <v>#N/A</v>
      </c>
      <c r="AF545" s="40" t="str">
        <f ca="1">IFERROR(__xludf.DUMMYFUNCTION("VLOOKUP($D557,IMPORTRANGE(""1F5N2lheBqU_ssv2fEg7XSiyl0_Jtf24RQubw3IWp7fc"",""'LC-2 BOM'!C2:AF1000""),AB$1,FALSE)"),"#N/A")</f>
        <v>#N/A</v>
      </c>
      <c r="AG545" s="40" t="str">
        <f ca="1">IFERROR(__xludf.DUMMYFUNCTION("VLOOKUP($D557,IMPORTRANGE(""1F5N2lheBqU_ssv2fEg7XSiyl0_Jtf24RQubw3IWp7fc"",""'LC-2 BOM'!C2:AF1000""),AB$1,FALSE)"),"#N/A")</f>
        <v>#N/A</v>
      </c>
      <c r="AH545" s="40" t="str">
        <f ca="1">IFERROR(__xludf.DUMMYFUNCTION("VLOOKUP($D557,IMPORTRANGE(""1F5N2lheBqU_ssv2fEg7XSiyl0_Jtf24RQubw3IWp7fc"",""'LC-2 BOM'!C2:AF1000""),AB$1,FALSE)"),"#N/A")</f>
        <v>#N/A</v>
      </c>
      <c r="AI545" s="40" t="str">
        <f ca="1">IFERROR(__xludf.DUMMYFUNCTION("VLOOKUP($D557,IMPORTRANGE(""1F5N2lheBqU_ssv2fEg7XSiyl0_Jtf24RQubw3IWp7fc"",""'LC-2 BOM'!C2:AF1000""),AB$1,FALSE)"),"#N/A")</f>
        <v>#N/A</v>
      </c>
      <c r="AJ545" s="40" t="str">
        <f ca="1">IFERROR(__xludf.DUMMYFUNCTION("VLOOKUP($D557,IMPORTRANGE(""1F5N2lheBqU_ssv2fEg7XSiyl0_Jtf24RQubw3IWp7fc"",""'LC-2 BOM'!C2:AF1000""),AB$1,FALSE)"),"#N/A")</f>
        <v>#N/A</v>
      </c>
      <c r="AK545" s="40" t="str">
        <f ca="1">IFERROR(__xludf.DUMMYFUNCTION("VLOOKUP($D557,IMPORTRANGE(""1F5N2lheBqU_ssv2fEg7XSiyl0_Jtf24RQubw3IWp7fc"",""'LC-2 BOM'!C2:AF1000""),AB$1,FALSE)"),"#N/A")</f>
        <v>#N/A</v>
      </c>
      <c r="AL545" s="40" t="str">
        <f ca="1">IFERROR(__xludf.DUMMYFUNCTION("VLOOKUP($D557,IMPORTRANGE(""1F5N2lheBqU_ssv2fEg7XSiyl0_Jtf24RQubw3IWp7fc"",""'LC-2 BOM'!C2:AF1000""),AB$1,FALSE)"),"#N/A")</f>
        <v>#N/A</v>
      </c>
      <c r="AM545" s="40" t="str">
        <f ca="1">IFERROR(__xludf.DUMMYFUNCTION("VLOOKUP($D557,IMPORTRANGE(""1F5N2lheBqU_ssv2fEg7XSiyl0_Jtf24RQubw3IWp7fc"",""'LC-2 BOM'!C2:AF1000""),AB$1,FALSE)"),"#N/A")</f>
        <v>#N/A</v>
      </c>
      <c r="AN545" s="40" t="str">
        <f ca="1">IFERROR(__xludf.DUMMYFUNCTION("VLOOKUP($D557,IMPORTRANGE(""1F5N2lheBqU_ssv2fEg7XSiyl0_Jtf24RQubw3IWp7fc"",""'LC-2 BOM'!C2:AF1000""),AB$1,FALSE)"),"#N/A")</f>
        <v>#N/A</v>
      </c>
      <c r="AO545" s="40" t="str">
        <f ca="1">IFERROR(__xludf.DUMMYFUNCTION("VLOOKUP($D557,IMPORTRANGE(""1F5N2lheBqU_ssv2fEg7XSiyl0_Jtf24RQubw3IWp7fc"",""'LC-2 BOM'!C2:AF1000""),AB$1,FALSE)"),"#N/A")</f>
        <v>#N/A</v>
      </c>
      <c r="AP545" s="40" t="str">
        <f ca="1">IFERROR(__xludf.DUMMYFUNCTION("VLOOKUP($D557,IMPORTRANGE(""1F5N2lheBqU_ssv2fEg7XSiyl0_Jtf24RQubw3IWp7fc"",""'LC-2 BOM'!C2:AF1000""),AB$1,FALSE)"),"#N/A")</f>
        <v>#N/A</v>
      </c>
      <c r="AQ545" s="40" t="str">
        <f ca="1">IFERROR(__xludf.DUMMYFUNCTION("VLOOKUP($D557,IMPORTRANGE(""1F5N2lheBqU_ssv2fEg7XSiyl0_Jtf24RQubw3IWp7fc"",""'LC-2 BOM'!C2:AF1000""),AB$1,FALSE)"),"#N/A")</f>
        <v>#N/A</v>
      </c>
      <c r="AR545" s="40" t="str">
        <f ca="1">IFERROR(__xludf.DUMMYFUNCTION("VLOOKUP($D557,IMPORTRANGE(""1F5N2lheBqU_ssv2fEg7XSiyl0_Jtf24RQubw3IWp7fc"",""'LC-2 BOM'!C2:AF1000""),AB$1,FALSE)"),"#N/A")</f>
        <v>#N/A</v>
      </c>
      <c r="AS545" s="40" t="str">
        <f ca="1">IFERROR(__xludf.DUMMYFUNCTION("VLOOKUP($D557,IMPORTRANGE(""1F5N2lheBqU_ssv2fEg7XSiyl0_Jtf24RQubw3IWp7fc"",""'LC-2 BOM'!C2:AF1000""),AB$1,FALSE)"),"#N/A")</f>
        <v>#N/A</v>
      </c>
      <c r="AT545" s="40" t="str">
        <f ca="1">IFERROR(__xludf.DUMMYFUNCTION("VLOOKUP($D557,IMPORTRANGE(""1F5N2lheBqU_ssv2fEg7XSiyl0_Jtf24RQubw3IWp7fc"",""'LC-2 BOM'!C2:AF1000""),AB$1,FALSE)"),"#N/A")</f>
        <v>#N/A</v>
      </c>
      <c r="AU545" s="40" t="str">
        <f ca="1">IFERROR(__xludf.DUMMYFUNCTION("VLOOKUP($D557,IMPORTRANGE(""1F5N2lheBqU_ssv2fEg7XSiyl0_Jtf24RQubw3IWp7fc"",""'LC-2 BOM'!C2:AF1000""),AB$1,FALSE)"),"#N/A")</f>
        <v>#N/A</v>
      </c>
      <c r="AV545" s="40" t="str">
        <f ca="1">IFERROR(__xludf.DUMMYFUNCTION("VLOOKUP($D557,IMPORTRANGE(""1F5N2lheBqU_ssv2fEg7XSiyl0_Jtf24RQubw3IWp7fc"",""'LC-2 BOM'!C2:AF1000""),AB$1,FALSE)"),"#N/A")</f>
        <v>#N/A</v>
      </c>
      <c r="AW545" s="40" t="str">
        <f ca="1">IFERROR(__xludf.DUMMYFUNCTION("VLOOKUP($D557,IMPORTRANGE(""1F5N2lheBqU_ssv2fEg7XSiyl0_Jtf24RQubw3IWp7fc"",""'LC-2 BOM'!C2:AF1000""),AB$1,FALSE)"),"#N/A")</f>
        <v>#N/A</v>
      </c>
      <c r="AX545" s="40" t="str">
        <f ca="1">IFERROR(__xludf.DUMMYFUNCTION("VLOOKUP($D557,IMPORTRANGE(""1F5N2lheBqU_ssv2fEg7XSiyl0_Jtf24RQubw3IWp7fc"",""'LC-2 BOM'!C2:AF1000""),AB$1,FALSE)"),"#N/A")</f>
        <v>#N/A</v>
      </c>
      <c r="AY545" s="40" t="str">
        <f ca="1">IFERROR(__xludf.DUMMYFUNCTION("VLOOKUP($D557,IMPORTRANGE(""1F5N2lheBqU_ssv2fEg7XSiyl0_Jtf24RQubw3IWp7fc"",""'LC-2 BOM'!C2:AF1000""),AB$1,FALSE)"),"#N/A")</f>
        <v>#N/A</v>
      </c>
      <c r="AZ545" s="40" t="str">
        <f ca="1">IFERROR(__xludf.DUMMYFUNCTION("VLOOKUP($D557,IMPORTRANGE(""1F5N2lheBqU_ssv2fEg7XSiyl0_Jtf24RQubw3IWp7fc"",""'LC-2 BOM'!C2:AF1000""),AB$1,FALSE)"),"#N/A")</f>
        <v>#N/A</v>
      </c>
      <c r="BA545" s="40" t="str">
        <f ca="1">IFERROR(__xludf.DUMMYFUNCTION("VLOOKUP($D557,IMPORTRANGE(""1F5N2lheBqU_ssv2fEg7XSiyl0_Jtf24RQubw3IWp7fc"",""'LC-2 BOM'!C2:AF1000""),AB$1,FALSE)"),"#N/A")</f>
        <v>#N/A</v>
      </c>
    </row>
    <row r="546" spans="1:53" ht="14.25">
      <c r="A546" s="110" t="str">
        <f>CONCATENATE(VLOOKUP(E546,Systems,2,FALSE),"-",VLOOKUP(F546,Subsystems,2,FALSE),"-",VLOOKUP(G546,Components,2,FALSE),"-",VLOOKUP(R546,Metrics,2,FALSE),"-",B546)</f>
        <v>MEC-CL-PXS-PxC-655</v>
      </c>
      <c r="B546" s="99">
        <v>655</v>
      </c>
      <c r="C546" s="97" t="s">
        <v>1238</v>
      </c>
      <c r="D546" s="153" t="s">
        <v>1239</v>
      </c>
      <c r="E546" s="99" t="s">
        <v>1047</v>
      </c>
      <c r="F546" s="99" t="s">
        <v>1048</v>
      </c>
      <c r="G546" s="99" t="s">
        <v>452</v>
      </c>
      <c r="H546" s="99" t="s">
        <v>89</v>
      </c>
      <c r="I546" s="100" t="str">
        <f>VLOOKUP(L546,InterfaceCards,2,FALSE)</f>
        <v>C1</v>
      </c>
      <c r="J546" s="154" t="str">
        <f>VLOOKUP(I546,'REF - Interface Cards'!$F$2:$G$11,2,FALSE)</f>
        <v>CB1</v>
      </c>
      <c r="K546" s="267">
        <f>VLOOKUP(L546,InterfaceCards,3,FALSE)</f>
        <v>6</v>
      </c>
      <c r="L546" s="99" t="s">
        <v>1049</v>
      </c>
      <c r="M546" s="99">
        <v>2</v>
      </c>
      <c r="N546" s="99" t="s">
        <v>1112</v>
      </c>
      <c r="O546" s="99"/>
      <c r="P546" s="99" t="s">
        <v>248</v>
      </c>
      <c r="Q546" s="99" t="s">
        <v>249</v>
      </c>
      <c r="R546" s="99" t="s">
        <v>99</v>
      </c>
      <c r="S546" s="99" t="s">
        <v>96</v>
      </c>
      <c r="T546" s="99"/>
      <c r="U546" s="99"/>
      <c r="V546" s="81" t="b">
        <v>0</v>
      </c>
      <c r="W546" s="115" t="str">
        <f>CONCATENATE(L546,":",N546)</f>
        <v>DIO3:DI01</v>
      </c>
      <c r="X546" s="40" t="str">
        <f ca="1">IFERROR(__xludf.DUMMYFUNCTION("VLOOKUP($D119,IMPORTRANGE(""1F5N2lheBqU_ssv2fEg7XSiyl0_Jtf24RQubw3IWp7fc"",""'LC-2 BOM'!C2:AF1000""),X$1,FALSE)"),"05C360")</f>
        <v>05C360</v>
      </c>
      <c r="Y546" s="183" t="str">
        <f ca="1">IFERROR(__xludf.DUMMYFUNCTION("VLOOKUP($D122,IMPORTRANGE(""1zGeY54V42y3h6ga3LEauokEcjIAfHuNXKCYKLfLWtMI"",""'LC-2 BOM'!C2:AF900""),Y$1,FALSE)"),"#N/A")</f>
        <v>#N/A</v>
      </c>
      <c r="Z546" s="183" t="str">
        <f ca="1">IFERROR(__xludf.DUMMYFUNCTION("VLOOKUP($D122,IMPORTRANGE(""1zGeY54V42y3h6ga3LEauokEcjIAfHuNXKCYKLfLWtMI"",""'LC-2 BOM'!C2:AF900""),Y$1,FALSE)"),"#N/A")</f>
        <v>#N/A</v>
      </c>
      <c r="AA546" s="183" t="str">
        <f ca="1">IFERROR(__xludf.DUMMYFUNCTION("VLOOKUP($D122,IMPORTRANGE(""1zGeY54V42y3h6ga3LEauokEcjIAfHuNXKCYKLfLWtMI"",""'LC-2 BOM'!C2:AF900""),Y$1,FALSE)"),"#N/A")</f>
        <v>#N/A</v>
      </c>
      <c r="AB546" s="40" t="str">
        <f ca="1">IFERROR(__xludf.DUMMYFUNCTION("VLOOKUP($D122,IMPORTRANGE(""1F5N2lheBqU_ssv2fEg7XSiyl0_Jtf24RQubw3IWp7fc"",""'LC-2 BOM'!C2:AF1000""),AB$1,FALSE)"),"#N/A")</f>
        <v>#N/A</v>
      </c>
      <c r="AC546" s="40" t="str">
        <f ca="1">IFERROR(__xludf.DUMMYFUNCTION("VLOOKUP($D122,IMPORTRANGE(""1F5N2lheBqU_ssv2fEg7XSiyl0_Jtf24RQubw3IWp7fc"",""'LC-2 BOM'!C2:AF1000""),AB$1,FALSE)"),"#N/A")</f>
        <v>#N/A</v>
      </c>
      <c r="AD546" s="40" t="str">
        <f ca="1">IFERROR(__xludf.DUMMYFUNCTION("VLOOKUP($D122,IMPORTRANGE(""1F5N2lheBqU_ssv2fEg7XSiyl0_Jtf24RQubw3IWp7fc"",""'LC-2 BOM'!C2:AF1000""),AB$1,FALSE)"),"#N/A")</f>
        <v>#N/A</v>
      </c>
      <c r="AE546" s="40" t="str">
        <f ca="1">IFERROR(__xludf.DUMMYFUNCTION("VLOOKUP($D122,IMPORTRANGE(""1F5N2lheBqU_ssv2fEg7XSiyl0_Jtf24RQubw3IWp7fc"",""'LC-2 BOM'!C2:AF1000""),AB$1,FALSE)"),"#N/A")</f>
        <v>#N/A</v>
      </c>
      <c r="AF546" s="40" t="str">
        <f ca="1">IFERROR(__xludf.DUMMYFUNCTION("VLOOKUP($D122,IMPORTRANGE(""1F5N2lheBqU_ssv2fEg7XSiyl0_Jtf24RQubw3IWp7fc"",""'LC-2 BOM'!C2:AF1000""),AB$1,FALSE)"),"#N/A")</f>
        <v>#N/A</v>
      </c>
      <c r="AG546" s="40" t="str">
        <f ca="1">IFERROR(__xludf.DUMMYFUNCTION("VLOOKUP($D122,IMPORTRANGE(""1F5N2lheBqU_ssv2fEg7XSiyl0_Jtf24RQubw3IWp7fc"",""'LC-2 BOM'!C2:AF1000""),AB$1,FALSE)"),"#N/A")</f>
        <v>#N/A</v>
      </c>
      <c r="AH546" s="40" t="str">
        <f ca="1">IFERROR(__xludf.DUMMYFUNCTION("VLOOKUP($D122,IMPORTRANGE(""1F5N2lheBqU_ssv2fEg7XSiyl0_Jtf24RQubw3IWp7fc"",""'LC-2 BOM'!C2:AF1000""),AB$1,FALSE)"),"#N/A")</f>
        <v>#N/A</v>
      </c>
      <c r="AI546" s="40" t="str">
        <f ca="1">IFERROR(__xludf.DUMMYFUNCTION("VLOOKUP($D122,IMPORTRANGE(""1F5N2lheBqU_ssv2fEg7XSiyl0_Jtf24RQubw3IWp7fc"",""'LC-2 BOM'!C2:AF1000""),AB$1,FALSE)"),"#N/A")</f>
        <v>#N/A</v>
      </c>
      <c r="AJ546" s="40" t="str">
        <f ca="1">IFERROR(__xludf.DUMMYFUNCTION("VLOOKUP($D122,IMPORTRANGE(""1F5N2lheBqU_ssv2fEg7XSiyl0_Jtf24RQubw3IWp7fc"",""'LC-2 BOM'!C2:AF1000""),AB$1,FALSE)"),"#N/A")</f>
        <v>#N/A</v>
      </c>
      <c r="AK546" s="40" t="str">
        <f ca="1">IFERROR(__xludf.DUMMYFUNCTION("VLOOKUP($D122,IMPORTRANGE(""1F5N2lheBqU_ssv2fEg7XSiyl0_Jtf24RQubw3IWp7fc"",""'LC-2 BOM'!C2:AF1000""),AB$1,FALSE)"),"#N/A")</f>
        <v>#N/A</v>
      </c>
      <c r="AL546" s="40" t="str">
        <f ca="1">IFERROR(__xludf.DUMMYFUNCTION("VLOOKUP($D122,IMPORTRANGE(""1F5N2lheBqU_ssv2fEg7XSiyl0_Jtf24RQubw3IWp7fc"",""'LC-2 BOM'!C2:AF1000""),AB$1,FALSE)"),"#N/A")</f>
        <v>#N/A</v>
      </c>
      <c r="AM546" s="40" t="str">
        <f ca="1">IFERROR(__xludf.DUMMYFUNCTION("VLOOKUP($D122,IMPORTRANGE(""1F5N2lheBqU_ssv2fEg7XSiyl0_Jtf24RQubw3IWp7fc"",""'LC-2 BOM'!C2:AF1000""),AB$1,FALSE)"),"#N/A")</f>
        <v>#N/A</v>
      </c>
      <c r="AN546" s="40" t="str">
        <f ca="1">IFERROR(__xludf.DUMMYFUNCTION("VLOOKUP($D122,IMPORTRANGE(""1F5N2lheBqU_ssv2fEg7XSiyl0_Jtf24RQubw3IWp7fc"",""'LC-2 BOM'!C2:AF1000""),AB$1,FALSE)"),"#N/A")</f>
        <v>#N/A</v>
      </c>
      <c r="AO546" s="40" t="str">
        <f ca="1">IFERROR(__xludf.DUMMYFUNCTION("VLOOKUP($D122,IMPORTRANGE(""1F5N2lheBqU_ssv2fEg7XSiyl0_Jtf24RQubw3IWp7fc"",""'LC-2 BOM'!C2:AF1000""),AB$1,FALSE)"),"#N/A")</f>
        <v>#N/A</v>
      </c>
      <c r="AP546" s="40" t="str">
        <f ca="1">IFERROR(__xludf.DUMMYFUNCTION("VLOOKUP($D122,IMPORTRANGE(""1F5N2lheBqU_ssv2fEg7XSiyl0_Jtf24RQubw3IWp7fc"",""'LC-2 BOM'!C2:AF1000""),AB$1,FALSE)"),"#N/A")</f>
        <v>#N/A</v>
      </c>
      <c r="AQ546" s="40" t="str">
        <f ca="1">IFERROR(__xludf.DUMMYFUNCTION("VLOOKUP($D122,IMPORTRANGE(""1F5N2lheBqU_ssv2fEg7XSiyl0_Jtf24RQubw3IWp7fc"",""'LC-2 BOM'!C2:AF1000""),AB$1,FALSE)"),"#N/A")</f>
        <v>#N/A</v>
      </c>
      <c r="AR546" s="40" t="str">
        <f ca="1">IFERROR(__xludf.DUMMYFUNCTION("VLOOKUP($D122,IMPORTRANGE(""1F5N2lheBqU_ssv2fEg7XSiyl0_Jtf24RQubw3IWp7fc"",""'LC-2 BOM'!C2:AF1000""),AB$1,FALSE)"),"#N/A")</f>
        <v>#N/A</v>
      </c>
      <c r="AS546" s="40" t="str">
        <f ca="1">IFERROR(__xludf.DUMMYFUNCTION("VLOOKUP($D122,IMPORTRANGE(""1F5N2lheBqU_ssv2fEg7XSiyl0_Jtf24RQubw3IWp7fc"",""'LC-2 BOM'!C2:AF1000""),AB$1,FALSE)"),"#N/A")</f>
        <v>#N/A</v>
      </c>
      <c r="AT546" s="40" t="str">
        <f ca="1">IFERROR(__xludf.DUMMYFUNCTION("VLOOKUP($D122,IMPORTRANGE(""1F5N2lheBqU_ssv2fEg7XSiyl0_Jtf24RQubw3IWp7fc"",""'LC-2 BOM'!C2:AF1000""),AB$1,FALSE)"),"#N/A")</f>
        <v>#N/A</v>
      </c>
      <c r="AU546" s="40" t="str">
        <f ca="1">IFERROR(__xludf.DUMMYFUNCTION("VLOOKUP($D122,IMPORTRANGE(""1F5N2lheBqU_ssv2fEg7XSiyl0_Jtf24RQubw3IWp7fc"",""'LC-2 BOM'!C2:AF1000""),AB$1,FALSE)"),"#N/A")</f>
        <v>#N/A</v>
      </c>
      <c r="AV546" s="40" t="str">
        <f ca="1">IFERROR(__xludf.DUMMYFUNCTION("VLOOKUP($D122,IMPORTRANGE(""1F5N2lheBqU_ssv2fEg7XSiyl0_Jtf24RQubw3IWp7fc"",""'LC-2 BOM'!C2:AF1000""),AB$1,FALSE)"),"#N/A")</f>
        <v>#N/A</v>
      </c>
      <c r="AW546" s="40" t="str">
        <f ca="1">IFERROR(__xludf.DUMMYFUNCTION("VLOOKUP($D122,IMPORTRANGE(""1F5N2lheBqU_ssv2fEg7XSiyl0_Jtf24RQubw3IWp7fc"",""'LC-2 BOM'!C2:AF1000""),AB$1,FALSE)"),"#N/A")</f>
        <v>#N/A</v>
      </c>
      <c r="AX546" s="40" t="str">
        <f ca="1">IFERROR(__xludf.DUMMYFUNCTION("VLOOKUP($D122,IMPORTRANGE(""1F5N2lheBqU_ssv2fEg7XSiyl0_Jtf24RQubw3IWp7fc"",""'LC-2 BOM'!C2:AF1000""),AB$1,FALSE)"),"#N/A")</f>
        <v>#N/A</v>
      </c>
      <c r="AY546" s="40" t="str">
        <f ca="1">IFERROR(__xludf.DUMMYFUNCTION("VLOOKUP($D122,IMPORTRANGE(""1F5N2lheBqU_ssv2fEg7XSiyl0_Jtf24RQubw3IWp7fc"",""'LC-2 BOM'!C2:AF1000""),AB$1,FALSE)"),"#N/A")</f>
        <v>#N/A</v>
      </c>
      <c r="AZ546" s="40" t="str">
        <f ca="1">IFERROR(__xludf.DUMMYFUNCTION("VLOOKUP($D122,IMPORTRANGE(""1F5N2lheBqU_ssv2fEg7XSiyl0_Jtf24RQubw3IWp7fc"",""'LC-2 BOM'!C2:AF1000""),AB$1,FALSE)"),"#N/A")</f>
        <v>#N/A</v>
      </c>
      <c r="BA546" s="40" t="str">
        <f ca="1">IFERROR(__xludf.DUMMYFUNCTION("VLOOKUP($D122,IMPORTRANGE(""1F5N2lheBqU_ssv2fEg7XSiyl0_Jtf24RQubw3IWp7fc"",""'LC-2 BOM'!C2:AF1000""),AB$1,FALSE)"),"#N/A")</f>
        <v>#N/A</v>
      </c>
    </row>
    <row r="547" spans="1:53" ht="14.25">
      <c r="A547" s="168" t="str">
        <f>CONCATENATE(VLOOKUP(E547,Systems,2,FALSE),"-",VLOOKUP(F547,Subsystems,2,FALSE),"-",VLOOKUP(G547,Components,2,FALSE),"-",VLOOKUP(R547,Metrics,2,FALSE),"-",B547)</f>
        <v>MEC-CL-PXS-PxC-651</v>
      </c>
      <c r="B547" s="99">
        <v>651</v>
      </c>
      <c r="C547" s="97" t="s">
        <v>1240</v>
      </c>
      <c r="D547" s="97" t="s">
        <v>1239</v>
      </c>
      <c r="E547" s="99" t="s">
        <v>1047</v>
      </c>
      <c r="F547" s="99" t="s">
        <v>1048</v>
      </c>
      <c r="G547" s="99" t="s">
        <v>452</v>
      </c>
      <c r="H547" s="99" t="s">
        <v>89</v>
      </c>
      <c r="I547" s="100" t="str">
        <f>VLOOKUP(L547,InterfaceCards,2,FALSE)</f>
        <v>N4</v>
      </c>
      <c r="J547" s="154" t="str">
        <f>VLOOKUP(I547,'REF - Interface Cards'!$F$2:$G$11,2,FALSE)</f>
        <v>CB5</v>
      </c>
      <c r="K547" s="99">
        <v>1</v>
      </c>
      <c r="L547" s="99" t="s">
        <v>256</v>
      </c>
      <c r="M547" s="99">
        <v>25</v>
      </c>
      <c r="N547" s="99">
        <v>21</v>
      </c>
      <c r="O547" s="99"/>
      <c r="P547" s="99" t="s">
        <v>248</v>
      </c>
      <c r="Q547" s="99" t="s">
        <v>249</v>
      </c>
      <c r="R547" s="99" t="s">
        <v>99</v>
      </c>
      <c r="S547" s="99" t="s">
        <v>96</v>
      </c>
      <c r="T547" s="99"/>
      <c r="U547" s="99"/>
      <c r="V547" s="81" t="b">
        <v>0</v>
      </c>
      <c r="W547" s="115" t="str">
        <f>CONCATENATE(L547,":",N547)</f>
        <v>DI4:21</v>
      </c>
      <c r="X547" s="40" t="str">
        <f ca="1">IFERROR(__xludf.DUMMYFUNCTION("VLOOKUP($D475,IMPORTRANGE(""1F5N2lheBqU_ssv2fEg7XSiyl0_Jtf24RQubw3IWp7fc"",""'LC-2 BOM'!C2:AF1000""),X$1,FALSE)"),"04C706")</f>
        <v>04C706</v>
      </c>
      <c r="Y547" s="183" t="str">
        <f ca="1">IFERROR(__xludf.DUMMYFUNCTION("VLOOKUP($D549,IMPORTRANGE(""1zGeY54V42y3h6ga3LEauokEcjIAfHuNXKCYKLfLWtMI"",""'LC-2 BOM'!C2:AF900""),Y$1,FALSE)"),"#N/A")</f>
        <v>#N/A</v>
      </c>
      <c r="Z547" s="183" t="str">
        <f ca="1">IFERROR(__xludf.DUMMYFUNCTION("VLOOKUP($D549,IMPORTRANGE(""1zGeY54V42y3h6ga3LEauokEcjIAfHuNXKCYKLfLWtMI"",""'LC-2 BOM'!C2:AF900""),Y$1,FALSE)"),"#N/A")</f>
        <v>#N/A</v>
      </c>
      <c r="AA547" s="183" t="str">
        <f ca="1">IFERROR(__xludf.DUMMYFUNCTION("VLOOKUP($D549,IMPORTRANGE(""1zGeY54V42y3h6ga3LEauokEcjIAfHuNXKCYKLfLWtMI"",""'LC-2 BOM'!C2:AF900""),Y$1,FALSE)"),"#N/A")</f>
        <v>#N/A</v>
      </c>
      <c r="AB547" s="40" t="str">
        <f ca="1">IFERROR(__xludf.DUMMYFUNCTION("VLOOKUP($D549,IMPORTRANGE(""1F5N2lheBqU_ssv2fEg7XSiyl0_Jtf24RQubw3IWp7fc"",""'LC-2 BOM'!C2:AF1000""),AB$1,FALSE)"),"#N/A")</f>
        <v>#N/A</v>
      </c>
      <c r="AC547" s="40" t="str">
        <f ca="1">IFERROR(__xludf.DUMMYFUNCTION("VLOOKUP($D549,IMPORTRANGE(""1F5N2lheBqU_ssv2fEg7XSiyl0_Jtf24RQubw3IWp7fc"",""'LC-2 BOM'!C2:AF1000""),AB$1,FALSE)"),"#N/A")</f>
        <v>#N/A</v>
      </c>
      <c r="AD547" s="40" t="str">
        <f ca="1">IFERROR(__xludf.DUMMYFUNCTION("VLOOKUP($D549,IMPORTRANGE(""1F5N2lheBqU_ssv2fEg7XSiyl0_Jtf24RQubw3IWp7fc"",""'LC-2 BOM'!C2:AF1000""),AB$1,FALSE)"),"#N/A")</f>
        <v>#N/A</v>
      </c>
      <c r="AE547" s="40" t="str">
        <f ca="1">IFERROR(__xludf.DUMMYFUNCTION("VLOOKUP($D549,IMPORTRANGE(""1F5N2lheBqU_ssv2fEg7XSiyl0_Jtf24RQubw3IWp7fc"",""'LC-2 BOM'!C2:AF1000""),AB$1,FALSE)"),"#N/A")</f>
        <v>#N/A</v>
      </c>
      <c r="AF547" s="40" t="str">
        <f ca="1">IFERROR(__xludf.DUMMYFUNCTION("VLOOKUP($D549,IMPORTRANGE(""1F5N2lheBqU_ssv2fEg7XSiyl0_Jtf24RQubw3IWp7fc"",""'LC-2 BOM'!C2:AF1000""),AB$1,FALSE)"),"#N/A")</f>
        <v>#N/A</v>
      </c>
      <c r="AG547" s="40" t="str">
        <f ca="1">IFERROR(__xludf.DUMMYFUNCTION("VLOOKUP($D549,IMPORTRANGE(""1F5N2lheBqU_ssv2fEg7XSiyl0_Jtf24RQubw3IWp7fc"",""'LC-2 BOM'!C2:AF1000""),AB$1,FALSE)"),"#N/A")</f>
        <v>#N/A</v>
      </c>
      <c r="AH547" s="40" t="str">
        <f ca="1">IFERROR(__xludf.DUMMYFUNCTION("VLOOKUP($D549,IMPORTRANGE(""1F5N2lheBqU_ssv2fEg7XSiyl0_Jtf24RQubw3IWp7fc"",""'LC-2 BOM'!C2:AF1000""),AB$1,FALSE)"),"#N/A")</f>
        <v>#N/A</v>
      </c>
      <c r="AI547" s="40" t="str">
        <f ca="1">IFERROR(__xludf.DUMMYFUNCTION("VLOOKUP($D549,IMPORTRANGE(""1F5N2lheBqU_ssv2fEg7XSiyl0_Jtf24RQubw3IWp7fc"",""'LC-2 BOM'!C2:AF1000""),AB$1,FALSE)"),"#N/A")</f>
        <v>#N/A</v>
      </c>
      <c r="AJ547" s="40" t="str">
        <f ca="1">IFERROR(__xludf.DUMMYFUNCTION("VLOOKUP($D549,IMPORTRANGE(""1F5N2lheBqU_ssv2fEg7XSiyl0_Jtf24RQubw3IWp7fc"",""'LC-2 BOM'!C2:AF1000""),AB$1,FALSE)"),"#N/A")</f>
        <v>#N/A</v>
      </c>
      <c r="AK547" s="40" t="str">
        <f ca="1">IFERROR(__xludf.DUMMYFUNCTION("VLOOKUP($D549,IMPORTRANGE(""1F5N2lheBqU_ssv2fEg7XSiyl0_Jtf24RQubw3IWp7fc"",""'LC-2 BOM'!C2:AF1000""),AB$1,FALSE)"),"#N/A")</f>
        <v>#N/A</v>
      </c>
      <c r="AL547" s="40" t="str">
        <f ca="1">IFERROR(__xludf.DUMMYFUNCTION("VLOOKUP($D549,IMPORTRANGE(""1F5N2lheBqU_ssv2fEg7XSiyl0_Jtf24RQubw3IWp7fc"",""'LC-2 BOM'!C2:AF1000""),AB$1,FALSE)"),"#N/A")</f>
        <v>#N/A</v>
      </c>
      <c r="AM547" s="40" t="str">
        <f ca="1">IFERROR(__xludf.DUMMYFUNCTION("VLOOKUP($D549,IMPORTRANGE(""1F5N2lheBqU_ssv2fEg7XSiyl0_Jtf24RQubw3IWp7fc"",""'LC-2 BOM'!C2:AF1000""),AB$1,FALSE)"),"#N/A")</f>
        <v>#N/A</v>
      </c>
      <c r="AN547" s="40" t="str">
        <f ca="1">IFERROR(__xludf.DUMMYFUNCTION("VLOOKUP($D549,IMPORTRANGE(""1F5N2lheBqU_ssv2fEg7XSiyl0_Jtf24RQubw3IWp7fc"",""'LC-2 BOM'!C2:AF1000""),AB$1,FALSE)"),"#N/A")</f>
        <v>#N/A</v>
      </c>
      <c r="AO547" s="40" t="str">
        <f ca="1">IFERROR(__xludf.DUMMYFUNCTION("VLOOKUP($D549,IMPORTRANGE(""1F5N2lheBqU_ssv2fEg7XSiyl0_Jtf24RQubw3IWp7fc"",""'LC-2 BOM'!C2:AF1000""),AB$1,FALSE)"),"#N/A")</f>
        <v>#N/A</v>
      </c>
      <c r="AP547" s="40" t="str">
        <f ca="1">IFERROR(__xludf.DUMMYFUNCTION("VLOOKUP($D549,IMPORTRANGE(""1F5N2lheBqU_ssv2fEg7XSiyl0_Jtf24RQubw3IWp7fc"",""'LC-2 BOM'!C2:AF1000""),AB$1,FALSE)"),"#N/A")</f>
        <v>#N/A</v>
      </c>
      <c r="AQ547" s="40" t="str">
        <f ca="1">IFERROR(__xludf.DUMMYFUNCTION("VLOOKUP($D549,IMPORTRANGE(""1F5N2lheBqU_ssv2fEg7XSiyl0_Jtf24RQubw3IWp7fc"",""'LC-2 BOM'!C2:AF1000""),AB$1,FALSE)"),"#N/A")</f>
        <v>#N/A</v>
      </c>
      <c r="AR547" s="40" t="str">
        <f ca="1">IFERROR(__xludf.DUMMYFUNCTION("VLOOKUP($D549,IMPORTRANGE(""1F5N2lheBqU_ssv2fEg7XSiyl0_Jtf24RQubw3IWp7fc"",""'LC-2 BOM'!C2:AF1000""),AB$1,FALSE)"),"#N/A")</f>
        <v>#N/A</v>
      </c>
      <c r="AS547" s="40" t="str">
        <f ca="1">IFERROR(__xludf.DUMMYFUNCTION("VLOOKUP($D549,IMPORTRANGE(""1F5N2lheBqU_ssv2fEg7XSiyl0_Jtf24RQubw3IWp7fc"",""'LC-2 BOM'!C2:AF1000""),AB$1,FALSE)"),"#N/A")</f>
        <v>#N/A</v>
      </c>
      <c r="AT547" s="40" t="str">
        <f ca="1">IFERROR(__xludf.DUMMYFUNCTION("VLOOKUP($D549,IMPORTRANGE(""1F5N2lheBqU_ssv2fEg7XSiyl0_Jtf24RQubw3IWp7fc"",""'LC-2 BOM'!C2:AF1000""),AB$1,FALSE)"),"#N/A")</f>
        <v>#N/A</v>
      </c>
      <c r="AU547" s="40" t="str">
        <f ca="1">IFERROR(__xludf.DUMMYFUNCTION("VLOOKUP($D549,IMPORTRANGE(""1F5N2lheBqU_ssv2fEg7XSiyl0_Jtf24RQubw3IWp7fc"",""'LC-2 BOM'!C2:AF1000""),AB$1,FALSE)"),"#N/A")</f>
        <v>#N/A</v>
      </c>
      <c r="AV547" s="40" t="str">
        <f ca="1">IFERROR(__xludf.DUMMYFUNCTION("VLOOKUP($D549,IMPORTRANGE(""1F5N2lheBqU_ssv2fEg7XSiyl0_Jtf24RQubw3IWp7fc"",""'LC-2 BOM'!C2:AF1000""),AB$1,FALSE)"),"#N/A")</f>
        <v>#N/A</v>
      </c>
      <c r="AW547" s="40" t="str">
        <f ca="1">IFERROR(__xludf.DUMMYFUNCTION("VLOOKUP($D549,IMPORTRANGE(""1F5N2lheBqU_ssv2fEg7XSiyl0_Jtf24RQubw3IWp7fc"",""'LC-2 BOM'!C2:AF1000""),AB$1,FALSE)"),"#N/A")</f>
        <v>#N/A</v>
      </c>
      <c r="AX547" s="40" t="str">
        <f ca="1">IFERROR(__xludf.DUMMYFUNCTION("VLOOKUP($D549,IMPORTRANGE(""1F5N2lheBqU_ssv2fEg7XSiyl0_Jtf24RQubw3IWp7fc"",""'LC-2 BOM'!C2:AF1000""),AB$1,FALSE)"),"#N/A")</f>
        <v>#N/A</v>
      </c>
      <c r="AY547" s="40" t="str">
        <f ca="1">IFERROR(__xludf.DUMMYFUNCTION("VLOOKUP($D549,IMPORTRANGE(""1F5N2lheBqU_ssv2fEg7XSiyl0_Jtf24RQubw3IWp7fc"",""'LC-2 BOM'!C2:AF1000""),AB$1,FALSE)"),"#N/A")</f>
        <v>#N/A</v>
      </c>
      <c r="AZ547" s="40" t="str">
        <f ca="1">IFERROR(__xludf.DUMMYFUNCTION("VLOOKUP($D549,IMPORTRANGE(""1F5N2lheBqU_ssv2fEg7XSiyl0_Jtf24RQubw3IWp7fc"",""'LC-2 BOM'!C2:AF1000""),AB$1,FALSE)"),"#N/A")</f>
        <v>#N/A</v>
      </c>
      <c r="BA547" s="40" t="str">
        <f ca="1">IFERROR(__xludf.DUMMYFUNCTION("VLOOKUP($D549,IMPORTRANGE(""1F5N2lheBqU_ssv2fEg7XSiyl0_Jtf24RQubw3IWp7fc"",""'LC-2 BOM'!C2:AF1000""),AB$1,FALSE)"),"#N/A")</f>
        <v>#N/A</v>
      </c>
    </row>
    <row r="548" spans="1:53" ht="14.25">
      <c r="A548" s="110" t="str">
        <f>CONCATENATE(VLOOKUP(E548,Systems,2,FALSE),"-",VLOOKUP(F548,Subsystems,2,FALSE),"-",VLOOKUP(G548,Components,2,FALSE),"-",VLOOKUP(R548,Metrics,2,FALSE),"-",B548)</f>
        <v>MEC-CL-PXS-PxC-657</v>
      </c>
      <c r="B548" s="99">
        <v>657</v>
      </c>
      <c r="C548" s="97" t="s">
        <v>1241</v>
      </c>
      <c r="D548" s="153" t="s">
        <v>1242</v>
      </c>
      <c r="E548" s="99" t="s">
        <v>1047</v>
      </c>
      <c r="F548" s="99" t="s">
        <v>1048</v>
      </c>
      <c r="G548" s="99" t="s">
        <v>452</v>
      </c>
      <c r="H548" s="99" t="s">
        <v>89</v>
      </c>
      <c r="I548" s="100" t="str">
        <f>VLOOKUP(L548,InterfaceCards,2,FALSE)</f>
        <v>C1</v>
      </c>
      <c r="J548" s="154" t="str">
        <f>VLOOKUP(I548,'REF - Interface Cards'!$F$2:$G$11,2,FALSE)</f>
        <v>CB1</v>
      </c>
      <c r="K548" s="267">
        <f>VLOOKUP(L548,InterfaceCards,3,FALSE)</f>
        <v>7</v>
      </c>
      <c r="L548" s="99" t="s">
        <v>1085</v>
      </c>
      <c r="M548" s="99">
        <v>25</v>
      </c>
      <c r="N548" s="99" t="s">
        <v>1128</v>
      </c>
      <c r="O548" s="99"/>
      <c r="P548" s="99" t="s">
        <v>248</v>
      </c>
      <c r="Q548" s="99" t="s">
        <v>249</v>
      </c>
      <c r="R548" s="99" t="s">
        <v>99</v>
      </c>
      <c r="S548" s="99" t="s">
        <v>96</v>
      </c>
      <c r="T548" s="99"/>
      <c r="U548" s="99"/>
      <c r="V548" s="81" t="b">
        <v>0</v>
      </c>
      <c r="W548" s="115" t="str">
        <f>CONCATENATE(L548,":",N548)</f>
        <v>DIO4:DI13</v>
      </c>
      <c r="X548" s="40" t="str">
        <f ca="1">IFERROR(__xludf.DUMMYFUNCTION("VLOOKUP($D119,IMPORTRANGE(""1F5N2lheBqU_ssv2fEg7XSiyl0_Jtf24RQubw3IWp7fc"",""'LC-2 BOM'!C2:AF1000""),X$1,FALSE)"),"05C360")</f>
        <v>05C360</v>
      </c>
      <c r="Y548" s="183" t="str">
        <f ca="1">IFERROR(__xludf.DUMMYFUNCTION("VLOOKUP($D163,IMPORTRANGE(""1zGeY54V42y3h6ga3LEauokEcjIAfHuNXKCYKLfLWtMI"",""'LC-2 BOM'!C2:AF900""),Y$1,FALSE)"),"#N/A")</f>
        <v>#N/A</v>
      </c>
      <c r="Z548" s="183" t="str">
        <f ca="1">IFERROR(__xludf.DUMMYFUNCTION("VLOOKUP($D163,IMPORTRANGE(""1zGeY54V42y3h6ga3LEauokEcjIAfHuNXKCYKLfLWtMI"",""'LC-2 BOM'!C2:AF900""),Y$1,FALSE)"),"#N/A")</f>
        <v>#N/A</v>
      </c>
      <c r="AA548" s="183" t="str">
        <f ca="1">IFERROR(__xludf.DUMMYFUNCTION("VLOOKUP($D163,IMPORTRANGE(""1zGeY54V42y3h6ga3LEauokEcjIAfHuNXKCYKLfLWtMI"",""'LC-2 BOM'!C2:AF900""),Y$1,FALSE)"),"#N/A")</f>
        <v>#N/A</v>
      </c>
      <c r="AB548" s="40" t="str">
        <f ca="1">IFERROR(__xludf.DUMMYFUNCTION("VLOOKUP($D163,IMPORTRANGE(""1F5N2lheBqU_ssv2fEg7XSiyl0_Jtf24RQubw3IWp7fc"",""'LC-2 BOM'!C2:AF1000""),AB$1,FALSE)"),"#N/A")</f>
        <v>#N/A</v>
      </c>
      <c r="AC548" s="40" t="str">
        <f ca="1">IFERROR(__xludf.DUMMYFUNCTION("VLOOKUP($D163,IMPORTRANGE(""1F5N2lheBqU_ssv2fEg7XSiyl0_Jtf24RQubw3IWp7fc"",""'LC-2 BOM'!C2:AF1000""),AB$1,FALSE)"),"#N/A")</f>
        <v>#N/A</v>
      </c>
      <c r="AD548" s="40" t="str">
        <f ca="1">IFERROR(__xludf.DUMMYFUNCTION("VLOOKUP($D163,IMPORTRANGE(""1F5N2lheBqU_ssv2fEg7XSiyl0_Jtf24RQubw3IWp7fc"",""'LC-2 BOM'!C2:AF1000""),AB$1,FALSE)"),"#N/A")</f>
        <v>#N/A</v>
      </c>
      <c r="AE548" s="40" t="str">
        <f ca="1">IFERROR(__xludf.DUMMYFUNCTION("VLOOKUP($D163,IMPORTRANGE(""1F5N2lheBqU_ssv2fEg7XSiyl0_Jtf24RQubw3IWp7fc"",""'LC-2 BOM'!C2:AF1000""),AB$1,FALSE)"),"#N/A")</f>
        <v>#N/A</v>
      </c>
      <c r="AF548" s="40" t="str">
        <f ca="1">IFERROR(__xludf.DUMMYFUNCTION("VLOOKUP($D163,IMPORTRANGE(""1F5N2lheBqU_ssv2fEg7XSiyl0_Jtf24RQubw3IWp7fc"",""'LC-2 BOM'!C2:AF1000""),AB$1,FALSE)"),"#N/A")</f>
        <v>#N/A</v>
      </c>
      <c r="AG548" s="40" t="str">
        <f ca="1">IFERROR(__xludf.DUMMYFUNCTION("VLOOKUP($D163,IMPORTRANGE(""1F5N2lheBqU_ssv2fEg7XSiyl0_Jtf24RQubw3IWp7fc"",""'LC-2 BOM'!C2:AF1000""),AB$1,FALSE)"),"#N/A")</f>
        <v>#N/A</v>
      </c>
      <c r="AH548" s="40" t="str">
        <f ca="1">IFERROR(__xludf.DUMMYFUNCTION("VLOOKUP($D163,IMPORTRANGE(""1F5N2lheBqU_ssv2fEg7XSiyl0_Jtf24RQubw3IWp7fc"",""'LC-2 BOM'!C2:AF1000""),AB$1,FALSE)"),"#N/A")</f>
        <v>#N/A</v>
      </c>
      <c r="AI548" s="40" t="str">
        <f ca="1">IFERROR(__xludf.DUMMYFUNCTION("VLOOKUP($D163,IMPORTRANGE(""1F5N2lheBqU_ssv2fEg7XSiyl0_Jtf24RQubw3IWp7fc"",""'LC-2 BOM'!C2:AF1000""),AB$1,FALSE)"),"#N/A")</f>
        <v>#N/A</v>
      </c>
      <c r="AJ548" s="40" t="str">
        <f ca="1">IFERROR(__xludf.DUMMYFUNCTION("VLOOKUP($D163,IMPORTRANGE(""1F5N2lheBqU_ssv2fEg7XSiyl0_Jtf24RQubw3IWp7fc"",""'LC-2 BOM'!C2:AF1000""),AB$1,FALSE)"),"#N/A")</f>
        <v>#N/A</v>
      </c>
      <c r="AK548" s="40" t="str">
        <f ca="1">IFERROR(__xludf.DUMMYFUNCTION("VLOOKUP($D163,IMPORTRANGE(""1F5N2lheBqU_ssv2fEg7XSiyl0_Jtf24RQubw3IWp7fc"",""'LC-2 BOM'!C2:AF1000""),AB$1,FALSE)"),"#N/A")</f>
        <v>#N/A</v>
      </c>
      <c r="AL548" s="40" t="str">
        <f ca="1">IFERROR(__xludf.DUMMYFUNCTION("VLOOKUP($D163,IMPORTRANGE(""1F5N2lheBqU_ssv2fEg7XSiyl0_Jtf24RQubw3IWp7fc"",""'LC-2 BOM'!C2:AF1000""),AB$1,FALSE)"),"#N/A")</f>
        <v>#N/A</v>
      </c>
      <c r="AM548" s="40" t="str">
        <f ca="1">IFERROR(__xludf.DUMMYFUNCTION("VLOOKUP($D163,IMPORTRANGE(""1F5N2lheBqU_ssv2fEg7XSiyl0_Jtf24RQubw3IWp7fc"",""'LC-2 BOM'!C2:AF1000""),AB$1,FALSE)"),"#N/A")</f>
        <v>#N/A</v>
      </c>
      <c r="AN548" s="40" t="str">
        <f ca="1">IFERROR(__xludf.DUMMYFUNCTION("VLOOKUP($D163,IMPORTRANGE(""1F5N2lheBqU_ssv2fEg7XSiyl0_Jtf24RQubw3IWp7fc"",""'LC-2 BOM'!C2:AF1000""),AB$1,FALSE)"),"#N/A")</f>
        <v>#N/A</v>
      </c>
      <c r="AO548" s="40" t="str">
        <f ca="1">IFERROR(__xludf.DUMMYFUNCTION("VLOOKUP($D163,IMPORTRANGE(""1F5N2lheBqU_ssv2fEg7XSiyl0_Jtf24RQubw3IWp7fc"",""'LC-2 BOM'!C2:AF1000""),AB$1,FALSE)"),"#N/A")</f>
        <v>#N/A</v>
      </c>
      <c r="AP548" s="40" t="str">
        <f ca="1">IFERROR(__xludf.DUMMYFUNCTION("VLOOKUP($D163,IMPORTRANGE(""1F5N2lheBqU_ssv2fEg7XSiyl0_Jtf24RQubw3IWp7fc"",""'LC-2 BOM'!C2:AF1000""),AB$1,FALSE)"),"#N/A")</f>
        <v>#N/A</v>
      </c>
      <c r="AQ548" s="40" t="str">
        <f ca="1">IFERROR(__xludf.DUMMYFUNCTION("VLOOKUP($D163,IMPORTRANGE(""1F5N2lheBqU_ssv2fEg7XSiyl0_Jtf24RQubw3IWp7fc"",""'LC-2 BOM'!C2:AF1000""),AB$1,FALSE)"),"#N/A")</f>
        <v>#N/A</v>
      </c>
      <c r="AR548" s="40" t="str">
        <f ca="1">IFERROR(__xludf.DUMMYFUNCTION("VLOOKUP($D163,IMPORTRANGE(""1F5N2lheBqU_ssv2fEg7XSiyl0_Jtf24RQubw3IWp7fc"",""'LC-2 BOM'!C2:AF1000""),AB$1,FALSE)"),"#N/A")</f>
        <v>#N/A</v>
      </c>
      <c r="AS548" s="40" t="str">
        <f ca="1">IFERROR(__xludf.DUMMYFUNCTION("VLOOKUP($D163,IMPORTRANGE(""1F5N2lheBqU_ssv2fEg7XSiyl0_Jtf24RQubw3IWp7fc"",""'LC-2 BOM'!C2:AF1000""),AB$1,FALSE)"),"#N/A")</f>
        <v>#N/A</v>
      </c>
      <c r="AT548" s="40" t="str">
        <f ca="1">IFERROR(__xludf.DUMMYFUNCTION("VLOOKUP($D163,IMPORTRANGE(""1F5N2lheBqU_ssv2fEg7XSiyl0_Jtf24RQubw3IWp7fc"",""'LC-2 BOM'!C2:AF1000""),AB$1,FALSE)"),"#N/A")</f>
        <v>#N/A</v>
      </c>
      <c r="AU548" s="40" t="str">
        <f ca="1">IFERROR(__xludf.DUMMYFUNCTION("VLOOKUP($D163,IMPORTRANGE(""1F5N2lheBqU_ssv2fEg7XSiyl0_Jtf24RQubw3IWp7fc"",""'LC-2 BOM'!C2:AF1000""),AB$1,FALSE)"),"#N/A")</f>
        <v>#N/A</v>
      </c>
      <c r="AV548" s="40" t="str">
        <f ca="1">IFERROR(__xludf.DUMMYFUNCTION("VLOOKUP($D163,IMPORTRANGE(""1F5N2lheBqU_ssv2fEg7XSiyl0_Jtf24RQubw3IWp7fc"",""'LC-2 BOM'!C2:AF1000""),AB$1,FALSE)"),"#N/A")</f>
        <v>#N/A</v>
      </c>
      <c r="AW548" s="40" t="str">
        <f ca="1">IFERROR(__xludf.DUMMYFUNCTION("VLOOKUP($D163,IMPORTRANGE(""1F5N2lheBqU_ssv2fEg7XSiyl0_Jtf24RQubw3IWp7fc"",""'LC-2 BOM'!C2:AF1000""),AB$1,FALSE)"),"#N/A")</f>
        <v>#N/A</v>
      </c>
      <c r="AX548" s="40" t="str">
        <f ca="1">IFERROR(__xludf.DUMMYFUNCTION("VLOOKUP($D163,IMPORTRANGE(""1F5N2lheBqU_ssv2fEg7XSiyl0_Jtf24RQubw3IWp7fc"",""'LC-2 BOM'!C2:AF1000""),AB$1,FALSE)"),"#N/A")</f>
        <v>#N/A</v>
      </c>
      <c r="AY548" s="40" t="str">
        <f ca="1">IFERROR(__xludf.DUMMYFUNCTION("VLOOKUP($D163,IMPORTRANGE(""1F5N2lheBqU_ssv2fEg7XSiyl0_Jtf24RQubw3IWp7fc"",""'LC-2 BOM'!C2:AF1000""),AB$1,FALSE)"),"#N/A")</f>
        <v>#N/A</v>
      </c>
      <c r="AZ548" s="40" t="str">
        <f ca="1">IFERROR(__xludf.DUMMYFUNCTION("VLOOKUP($D163,IMPORTRANGE(""1F5N2lheBqU_ssv2fEg7XSiyl0_Jtf24RQubw3IWp7fc"",""'LC-2 BOM'!C2:AF1000""),AB$1,FALSE)"),"#N/A")</f>
        <v>#N/A</v>
      </c>
      <c r="BA548" s="40" t="str">
        <f ca="1">IFERROR(__xludf.DUMMYFUNCTION("VLOOKUP($D163,IMPORTRANGE(""1F5N2lheBqU_ssv2fEg7XSiyl0_Jtf24RQubw3IWp7fc"",""'LC-2 BOM'!C2:AF1000""),AB$1,FALSE)"),"#N/A")</f>
        <v>#N/A</v>
      </c>
    </row>
    <row r="549" spans="1:53" ht="14.25">
      <c r="A549" s="168" t="str">
        <f>CONCATENATE(VLOOKUP(E549,Systems,2,FALSE),"-",VLOOKUP(F549,Subsystems,2,FALSE),"-",VLOOKUP(G549,Components,2,FALSE),"-",VLOOKUP(R549,Metrics,2,FALSE),"-",B549)</f>
        <v>MEC-CL-PXS-PxC-653</v>
      </c>
      <c r="B549" s="99">
        <v>653</v>
      </c>
      <c r="C549" s="97" t="s">
        <v>1240</v>
      </c>
      <c r="D549" s="153" t="s">
        <v>1242</v>
      </c>
      <c r="E549" s="99" t="s">
        <v>1047</v>
      </c>
      <c r="F549" s="99" t="s">
        <v>1048</v>
      </c>
      <c r="G549" s="99" t="s">
        <v>452</v>
      </c>
      <c r="H549" s="99" t="s">
        <v>89</v>
      </c>
      <c r="I549" s="100" t="str">
        <f>VLOOKUP(L549,InterfaceCards,2,FALSE)</f>
        <v>N4</v>
      </c>
      <c r="J549" s="154" t="str">
        <f>VLOOKUP(I549,'REF - Interface Cards'!$F$2:$G$11,2,FALSE)</f>
        <v>CB5</v>
      </c>
      <c r="K549" s="99">
        <v>1</v>
      </c>
      <c r="L549" s="99" t="s">
        <v>256</v>
      </c>
      <c r="M549" s="99">
        <v>27</v>
      </c>
      <c r="N549" s="99">
        <v>23</v>
      </c>
      <c r="O549" s="99"/>
      <c r="P549" s="99" t="s">
        <v>248</v>
      </c>
      <c r="Q549" s="99" t="s">
        <v>249</v>
      </c>
      <c r="R549" s="99" t="s">
        <v>99</v>
      </c>
      <c r="S549" s="99" t="s">
        <v>96</v>
      </c>
      <c r="T549" s="99"/>
      <c r="U549" s="99"/>
      <c r="V549" s="81" t="b">
        <v>0</v>
      </c>
      <c r="W549" s="115" t="str">
        <f>CONCATENATE(L549,":",N549)</f>
        <v>DI4:23</v>
      </c>
      <c r="X549" s="40" t="str">
        <f ca="1">IFERROR(__xludf.DUMMYFUNCTION("VLOOKUP($D475,IMPORTRANGE(""1F5N2lheBqU_ssv2fEg7XSiyl0_Jtf24RQubw3IWp7fc"",""'LC-2 BOM'!C2:AF1000""),X$1,FALSE)"),"04C706")</f>
        <v>04C706</v>
      </c>
      <c r="Y549" s="183" t="str">
        <f ca="1">IFERROR(__xludf.DUMMYFUNCTION("VLOOKUP($D551,IMPORTRANGE(""1zGeY54V42y3h6ga3LEauokEcjIAfHuNXKCYKLfLWtMI"",""'LC-2 BOM'!C2:AF900""),Y$1,FALSE)"),"#N/A")</f>
        <v>#N/A</v>
      </c>
      <c r="Z549" s="183" t="str">
        <f ca="1">IFERROR(__xludf.DUMMYFUNCTION("VLOOKUP($D551,IMPORTRANGE(""1zGeY54V42y3h6ga3LEauokEcjIAfHuNXKCYKLfLWtMI"",""'LC-2 BOM'!C2:AF900""),Y$1,FALSE)"),"#N/A")</f>
        <v>#N/A</v>
      </c>
      <c r="AA549" s="183" t="str">
        <f ca="1">IFERROR(__xludf.DUMMYFUNCTION("VLOOKUP($D551,IMPORTRANGE(""1zGeY54V42y3h6ga3LEauokEcjIAfHuNXKCYKLfLWtMI"",""'LC-2 BOM'!C2:AF900""),Y$1,FALSE)"),"#N/A")</f>
        <v>#N/A</v>
      </c>
      <c r="AB549" s="40" t="str">
        <f ca="1">IFERROR(__xludf.DUMMYFUNCTION("VLOOKUP($D551,IMPORTRANGE(""1F5N2lheBqU_ssv2fEg7XSiyl0_Jtf24RQubw3IWp7fc"",""'LC-2 BOM'!C2:AF1000""),AB$1,FALSE)"),"#N/A")</f>
        <v>#N/A</v>
      </c>
      <c r="AC549" s="40" t="str">
        <f ca="1">IFERROR(__xludf.DUMMYFUNCTION("VLOOKUP($D551,IMPORTRANGE(""1F5N2lheBqU_ssv2fEg7XSiyl0_Jtf24RQubw3IWp7fc"",""'LC-2 BOM'!C2:AF1000""),AB$1,FALSE)"),"#N/A")</f>
        <v>#N/A</v>
      </c>
      <c r="AD549" s="40" t="str">
        <f ca="1">IFERROR(__xludf.DUMMYFUNCTION("VLOOKUP($D551,IMPORTRANGE(""1F5N2lheBqU_ssv2fEg7XSiyl0_Jtf24RQubw3IWp7fc"",""'LC-2 BOM'!C2:AF1000""),AB$1,FALSE)"),"#N/A")</f>
        <v>#N/A</v>
      </c>
      <c r="AE549" s="40" t="str">
        <f ca="1">IFERROR(__xludf.DUMMYFUNCTION("VLOOKUP($D551,IMPORTRANGE(""1F5N2lheBqU_ssv2fEg7XSiyl0_Jtf24RQubw3IWp7fc"",""'LC-2 BOM'!C2:AF1000""),AB$1,FALSE)"),"#N/A")</f>
        <v>#N/A</v>
      </c>
      <c r="AF549" s="40" t="str">
        <f ca="1">IFERROR(__xludf.DUMMYFUNCTION("VLOOKUP($D551,IMPORTRANGE(""1F5N2lheBqU_ssv2fEg7XSiyl0_Jtf24RQubw3IWp7fc"",""'LC-2 BOM'!C2:AF1000""),AB$1,FALSE)"),"#N/A")</f>
        <v>#N/A</v>
      </c>
      <c r="AG549" s="40" t="str">
        <f ca="1">IFERROR(__xludf.DUMMYFUNCTION("VLOOKUP($D551,IMPORTRANGE(""1F5N2lheBqU_ssv2fEg7XSiyl0_Jtf24RQubw3IWp7fc"",""'LC-2 BOM'!C2:AF1000""),AB$1,FALSE)"),"#N/A")</f>
        <v>#N/A</v>
      </c>
      <c r="AH549" s="40" t="str">
        <f ca="1">IFERROR(__xludf.DUMMYFUNCTION("VLOOKUP($D551,IMPORTRANGE(""1F5N2lheBqU_ssv2fEg7XSiyl0_Jtf24RQubw3IWp7fc"",""'LC-2 BOM'!C2:AF1000""),AB$1,FALSE)"),"#N/A")</f>
        <v>#N/A</v>
      </c>
      <c r="AI549" s="40" t="str">
        <f ca="1">IFERROR(__xludf.DUMMYFUNCTION("VLOOKUP($D551,IMPORTRANGE(""1F5N2lheBqU_ssv2fEg7XSiyl0_Jtf24RQubw3IWp7fc"",""'LC-2 BOM'!C2:AF1000""),AB$1,FALSE)"),"#N/A")</f>
        <v>#N/A</v>
      </c>
      <c r="AJ549" s="40" t="str">
        <f ca="1">IFERROR(__xludf.DUMMYFUNCTION("VLOOKUP($D551,IMPORTRANGE(""1F5N2lheBqU_ssv2fEg7XSiyl0_Jtf24RQubw3IWp7fc"",""'LC-2 BOM'!C2:AF1000""),AB$1,FALSE)"),"#N/A")</f>
        <v>#N/A</v>
      </c>
      <c r="AK549" s="40" t="str">
        <f ca="1">IFERROR(__xludf.DUMMYFUNCTION("VLOOKUP($D551,IMPORTRANGE(""1F5N2lheBqU_ssv2fEg7XSiyl0_Jtf24RQubw3IWp7fc"",""'LC-2 BOM'!C2:AF1000""),AB$1,FALSE)"),"#N/A")</f>
        <v>#N/A</v>
      </c>
      <c r="AL549" s="40" t="str">
        <f ca="1">IFERROR(__xludf.DUMMYFUNCTION("VLOOKUP($D551,IMPORTRANGE(""1F5N2lheBqU_ssv2fEg7XSiyl0_Jtf24RQubw3IWp7fc"",""'LC-2 BOM'!C2:AF1000""),AB$1,FALSE)"),"#N/A")</f>
        <v>#N/A</v>
      </c>
      <c r="AM549" s="40" t="str">
        <f ca="1">IFERROR(__xludf.DUMMYFUNCTION("VLOOKUP($D551,IMPORTRANGE(""1F5N2lheBqU_ssv2fEg7XSiyl0_Jtf24RQubw3IWp7fc"",""'LC-2 BOM'!C2:AF1000""),AB$1,FALSE)"),"#N/A")</f>
        <v>#N/A</v>
      </c>
      <c r="AN549" s="40" t="str">
        <f ca="1">IFERROR(__xludf.DUMMYFUNCTION("VLOOKUP($D551,IMPORTRANGE(""1F5N2lheBqU_ssv2fEg7XSiyl0_Jtf24RQubw3IWp7fc"",""'LC-2 BOM'!C2:AF1000""),AB$1,FALSE)"),"#N/A")</f>
        <v>#N/A</v>
      </c>
      <c r="AO549" s="40" t="str">
        <f ca="1">IFERROR(__xludf.DUMMYFUNCTION("VLOOKUP($D551,IMPORTRANGE(""1F5N2lheBqU_ssv2fEg7XSiyl0_Jtf24RQubw3IWp7fc"",""'LC-2 BOM'!C2:AF1000""),AB$1,FALSE)"),"#N/A")</f>
        <v>#N/A</v>
      </c>
      <c r="AP549" s="40" t="str">
        <f ca="1">IFERROR(__xludf.DUMMYFUNCTION("VLOOKUP($D551,IMPORTRANGE(""1F5N2lheBqU_ssv2fEg7XSiyl0_Jtf24RQubw3IWp7fc"",""'LC-2 BOM'!C2:AF1000""),AB$1,FALSE)"),"#N/A")</f>
        <v>#N/A</v>
      </c>
      <c r="AQ549" s="40" t="str">
        <f ca="1">IFERROR(__xludf.DUMMYFUNCTION("VLOOKUP($D551,IMPORTRANGE(""1F5N2lheBqU_ssv2fEg7XSiyl0_Jtf24RQubw3IWp7fc"",""'LC-2 BOM'!C2:AF1000""),AB$1,FALSE)"),"#N/A")</f>
        <v>#N/A</v>
      </c>
      <c r="AR549" s="40" t="str">
        <f ca="1">IFERROR(__xludf.DUMMYFUNCTION("VLOOKUP($D551,IMPORTRANGE(""1F5N2lheBqU_ssv2fEg7XSiyl0_Jtf24RQubw3IWp7fc"",""'LC-2 BOM'!C2:AF1000""),AB$1,FALSE)"),"#N/A")</f>
        <v>#N/A</v>
      </c>
      <c r="AS549" s="40" t="str">
        <f ca="1">IFERROR(__xludf.DUMMYFUNCTION("VLOOKUP($D551,IMPORTRANGE(""1F5N2lheBqU_ssv2fEg7XSiyl0_Jtf24RQubw3IWp7fc"",""'LC-2 BOM'!C2:AF1000""),AB$1,FALSE)"),"#N/A")</f>
        <v>#N/A</v>
      </c>
      <c r="AT549" s="40" t="str">
        <f ca="1">IFERROR(__xludf.DUMMYFUNCTION("VLOOKUP($D551,IMPORTRANGE(""1F5N2lheBqU_ssv2fEg7XSiyl0_Jtf24RQubw3IWp7fc"",""'LC-2 BOM'!C2:AF1000""),AB$1,FALSE)"),"#N/A")</f>
        <v>#N/A</v>
      </c>
      <c r="AU549" s="40" t="str">
        <f ca="1">IFERROR(__xludf.DUMMYFUNCTION("VLOOKUP($D551,IMPORTRANGE(""1F5N2lheBqU_ssv2fEg7XSiyl0_Jtf24RQubw3IWp7fc"",""'LC-2 BOM'!C2:AF1000""),AB$1,FALSE)"),"#N/A")</f>
        <v>#N/A</v>
      </c>
      <c r="AV549" s="40" t="str">
        <f ca="1">IFERROR(__xludf.DUMMYFUNCTION("VLOOKUP($D551,IMPORTRANGE(""1F5N2lheBqU_ssv2fEg7XSiyl0_Jtf24RQubw3IWp7fc"",""'LC-2 BOM'!C2:AF1000""),AB$1,FALSE)"),"#N/A")</f>
        <v>#N/A</v>
      </c>
      <c r="AW549" s="40" t="str">
        <f ca="1">IFERROR(__xludf.DUMMYFUNCTION("VLOOKUP($D551,IMPORTRANGE(""1F5N2lheBqU_ssv2fEg7XSiyl0_Jtf24RQubw3IWp7fc"",""'LC-2 BOM'!C2:AF1000""),AB$1,FALSE)"),"#N/A")</f>
        <v>#N/A</v>
      </c>
      <c r="AX549" s="40" t="str">
        <f ca="1">IFERROR(__xludf.DUMMYFUNCTION("VLOOKUP($D551,IMPORTRANGE(""1F5N2lheBqU_ssv2fEg7XSiyl0_Jtf24RQubw3IWp7fc"",""'LC-2 BOM'!C2:AF1000""),AB$1,FALSE)"),"#N/A")</f>
        <v>#N/A</v>
      </c>
      <c r="AY549" s="40" t="str">
        <f ca="1">IFERROR(__xludf.DUMMYFUNCTION("VLOOKUP($D551,IMPORTRANGE(""1F5N2lheBqU_ssv2fEg7XSiyl0_Jtf24RQubw3IWp7fc"",""'LC-2 BOM'!C2:AF1000""),AB$1,FALSE)"),"#N/A")</f>
        <v>#N/A</v>
      </c>
      <c r="AZ549" s="40" t="str">
        <f ca="1">IFERROR(__xludf.DUMMYFUNCTION("VLOOKUP($D551,IMPORTRANGE(""1F5N2lheBqU_ssv2fEg7XSiyl0_Jtf24RQubw3IWp7fc"",""'LC-2 BOM'!C2:AF1000""),AB$1,FALSE)"),"#N/A")</f>
        <v>#N/A</v>
      </c>
      <c r="BA549" s="40" t="str">
        <f ca="1">IFERROR(__xludf.DUMMYFUNCTION("VLOOKUP($D551,IMPORTRANGE(""1F5N2lheBqU_ssv2fEg7XSiyl0_Jtf24RQubw3IWp7fc"",""'LC-2 BOM'!C2:AF1000""),AB$1,FALSE)"),"#N/A")</f>
        <v>#N/A</v>
      </c>
    </row>
    <row r="550" spans="1:53" ht="14.25">
      <c r="A550" s="186" t="str">
        <f>CONCATENATE(VLOOKUP(E550,Systems,2,FALSE),"-",VLOOKUP(F550,Subsystems,2,FALSE),"-",VLOOKUP(G550,Components,2,FALSE),"-",VLOOKUP(R550,Metrics,2,FALSE),"-",B550)</f>
        <v>MEC-CL-PXS-PxO-418</v>
      </c>
      <c r="B550" s="274">
        <v>418</v>
      </c>
      <c r="C550" s="134" t="s">
        <v>1243</v>
      </c>
      <c r="D550" s="205" t="s">
        <v>1244</v>
      </c>
      <c r="E550" s="99" t="s">
        <v>1047</v>
      </c>
      <c r="F550" s="99" t="s">
        <v>1048</v>
      </c>
      <c r="G550" s="99" t="s">
        <v>452</v>
      </c>
      <c r="H550" s="99" t="s">
        <v>89</v>
      </c>
      <c r="I550" s="100" t="str">
        <f>VLOOKUP(L550,InterfaceCards,2,FALSE)</f>
        <v>N4</v>
      </c>
      <c r="J550" s="39" t="str">
        <f>VLOOKUP(I550,'REF - Interface Cards'!$F$2:$G$11,2,FALSE)</f>
        <v>CB5</v>
      </c>
      <c r="K550" s="100">
        <f>VLOOKUP(L550,InterfaceCards,3,FALSE)</f>
        <v>1</v>
      </c>
      <c r="L550" s="99" t="s">
        <v>256</v>
      </c>
      <c r="M550" s="99">
        <v>6</v>
      </c>
      <c r="N550" s="96" t="s">
        <v>129</v>
      </c>
      <c r="O550" s="99" t="s">
        <v>248</v>
      </c>
      <c r="P550" s="99" t="s">
        <v>248</v>
      </c>
      <c r="Q550" s="99" t="s">
        <v>249</v>
      </c>
      <c r="R550" s="119" t="s">
        <v>95</v>
      </c>
      <c r="S550" s="119" t="s">
        <v>96</v>
      </c>
      <c r="T550" s="100"/>
      <c r="U550" s="205"/>
      <c r="V550" s="205" t="b">
        <v>0</v>
      </c>
      <c r="W550" s="115" t="str">
        <f>CONCATENATE(L550,":",N550)</f>
        <v>DI4:05</v>
      </c>
      <c r="X550" s="40" t="str">
        <f ca="1">IFERROR(__xludf.DUMMYFUNCTION("VLOOKUP($D475,IMPORTRANGE(""1F5N2lheBqU_ssv2fEg7XSiyl0_Jtf24RQubw3IWp7fc"",""'LC-2 BOM'!C2:AF1000""),X$1,FALSE)"),"04C706")</f>
        <v>04C706</v>
      </c>
      <c r="Y550" s="40" t="str">
        <f ca="1">IFERROR(__xludf.DUMMYFUNCTION("VLOOKUP($D556,IMPORTRANGE(""1F5N2lheBqU_ssv2fEg7XSiyl0_Jtf24RQubw3IWp7fc"",""'LC-2 BOM'!C2:AF900""),Y$1,FALSE)"),"#N/A")</f>
        <v>#N/A</v>
      </c>
      <c r="Z550" s="40" t="str">
        <f ca="1">IFERROR(__xludf.DUMMYFUNCTION("VLOOKUP($D556,IMPORTRANGE(""1F5N2lheBqU_ssv2fEg7XSiyl0_Jtf24RQubw3IWp7fc"",""'LC-2 BOM'!C2:AF900""),Y$1,FALSE)"),"#N/A")</f>
        <v>#N/A</v>
      </c>
      <c r="AA550" s="40" t="str">
        <f ca="1">IFERROR(__xludf.DUMMYFUNCTION("VLOOKUP($D556,IMPORTRANGE(""1F5N2lheBqU_ssv2fEg7XSiyl0_Jtf24RQubw3IWp7fc"",""'LC-2 BOM'!C2:AF900""),Y$1,FALSE)"),"#N/A")</f>
        <v>#N/A</v>
      </c>
      <c r="AB550" s="40" t="str">
        <f ca="1">IFERROR(__xludf.DUMMYFUNCTION("VLOOKUP($D556,IMPORTRANGE(""1F5N2lheBqU_ssv2fEg7XSiyl0_Jtf24RQubw3IWp7fc"",""'LC-2 BOM'!C2:AF1000""),AB$1,FALSE)"),"#N/A")</f>
        <v>#N/A</v>
      </c>
      <c r="AC550" s="40" t="str">
        <f ca="1">IFERROR(__xludf.DUMMYFUNCTION("VLOOKUP($D556,IMPORTRANGE(""1F5N2lheBqU_ssv2fEg7XSiyl0_Jtf24RQubw3IWp7fc"",""'LC-2 BOM'!C2:AF1000""),AB$1,FALSE)"),"#N/A")</f>
        <v>#N/A</v>
      </c>
      <c r="AD550" s="40" t="str">
        <f ca="1">IFERROR(__xludf.DUMMYFUNCTION("VLOOKUP($D556,IMPORTRANGE(""1F5N2lheBqU_ssv2fEg7XSiyl0_Jtf24RQubw3IWp7fc"",""'LC-2 BOM'!C2:AF1000""),AB$1,FALSE)"),"#N/A")</f>
        <v>#N/A</v>
      </c>
      <c r="AE550" s="40" t="str">
        <f ca="1">IFERROR(__xludf.DUMMYFUNCTION("VLOOKUP($D556,IMPORTRANGE(""1F5N2lheBqU_ssv2fEg7XSiyl0_Jtf24RQubw3IWp7fc"",""'LC-2 BOM'!C2:AF1000""),AB$1,FALSE)"),"#N/A")</f>
        <v>#N/A</v>
      </c>
      <c r="AF550" s="40" t="str">
        <f ca="1">IFERROR(__xludf.DUMMYFUNCTION("VLOOKUP($D556,IMPORTRANGE(""1F5N2lheBqU_ssv2fEg7XSiyl0_Jtf24RQubw3IWp7fc"",""'LC-2 BOM'!C2:AF1000""),AB$1,FALSE)"),"#N/A")</f>
        <v>#N/A</v>
      </c>
      <c r="AG550" s="40" t="str">
        <f ca="1">IFERROR(__xludf.DUMMYFUNCTION("VLOOKUP($D556,IMPORTRANGE(""1F5N2lheBqU_ssv2fEg7XSiyl0_Jtf24RQubw3IWp7fc"",""'LC-2 BOM'!C2:AF1000""),AB$1,FALSE)"),"#N/A")</f>
        <v>#N/A</v>
      </c>
      <c r="AH550" s="40" t="str">
        <f ca="1">IFERROR(__xludf.DUMMYFUNCTION("VLOOKUP($D556,IMPORTRANGE(""1F5N2lheBqU_ssv2fEg7XSiyl0_Jtf24RQubw3IWp7fc"",""'LC-2 BOM'!C2:AF1000""),AB$1,FALSE)"),"#N/A")</f>
        <v>#N/A</v>
      </c>
      <c r="AI550" s="40" t="str">
        <f ca="1">IFERROR(__xludf.DUMMYFUNCTION("VLOOKUP($D556,IMPORTRANGE(""1F5N2lheBqU_ssv2fEg7XSiyl0_Jtf24RQubw3IWp7fc"",""'LC-2 BOM'!C2:AF1000""),AB$1,FALSE)"),"#N/A")</f>
        <v>#N/A</v>
      </c>
      <c r="AJ550" s="40" t="str">
        <f ca="1">IFERROR(__xludf.DUMMYFUNCTION("VLOOKUP($D556,IMPORTRANGE(""1F5N2lheBqU_ssv2fEg7XSiyl0_Jtf24RQubw3IWp7fc"",""'LC-2 BOM'!C2:AF1000""),AB$1,FALSE)"),"#N/A")</f>
        <v>#N/A</v>
      </c>
      <c r="AK550" s="40" t="str">
        <f ca="1">IFERROR(__xludf.DUMMYFUNCTION("VLOOKUP($D556,IMPORTRANGE(""1F5N2lheBqU_ssv2fEg7XSiyl0_Jtf24RQubw3IWp7fc"",""'LC-2 BOM'!C2:AF1000""),AB$1,FALSE)"),"#N/A")</f>
        <v>#N/A</v>
      </c>
      <c r="AL550" s="40" t="str">
        <f ca="1">IFERROR(__xludf.DUMMYFUNCTION("VLOOKUP($D556,IMPORTRANGE(""1F5N2lheBqU_ssv2fEg7XSiyl0_Jtf24RQubw3IWp7fc"",""'LC-2 BOM'!C2:AF1000""),AB$1,FALSE)"),"#N/A")</f>
        <v>#N/A</v>
      </c>
      <c r="AM550" s="40" t="str">
        <f ca="1">IFERROR(__xludf.DUMMYFUNCTION("VLOOKUP($D556,IMPORTRANGE(""1F5N2lheBqU_ssv2fEg7XSiyl0_Jtf24RQubw3IWp7fc"",""'LC-2 BOM'!C2:AF1000""),AB$1,FALSE)"),"#N/A")</f>
        <v>#N/A</v>
      </c>
      <c r="AN550" s="40" t="str">
        <f ca="1">IFERROR(__xludf.DUMMYFUNCTION("VLOOKUP($D556,IMPORTRANGE(""1F5N2lheBqU_ssv2fEg7XSiyl0_Jtf24RQubw3IWp7fc"",""'LC-2 BOM'!C2:AF1000""),AB$1,FALSE)"),"#N/A")</f>
        <v>#N/A</v>
      </c>
      <c r="AO550" s="40" t="str">
        <f ca="1">IFERROR(__xludf.DUMMYFUNCTION("VLOOKUP($D556,IMPORTRANGE(""1F5N2lheBqU_ssv2fEg7XSiyl0_Jtf24RQubw3IWp7fc"",""'LC-2 BOM'!C2:AF1000""),AB$1,FALSE)"),"#N/A")</f>
        <v>#N/A</v>
      </c>
      <c r="AP550" s="40" t="str">
        <f ca="1">IFERROR(__xludf.DUMMYFUNCTION("VLOOKUP($D556,IMPORTRANGE(""1F5N2lheBqU_ssv2fEg7XSiyl0_Jtf24RQubw3IWp7fc"",""'LC-2 BOM'!C2:AF1000""),AB$1,FALSE)"),"#N/A")</f>
        <v>#N/A</v>
      </c>
      <c r="AQ550" s="40" t="str">
        <f ca="1">IFERROR(__xludf.DUMMYFUNCTION("VLOOKUP($D556,IMPORTRANGE(""1F5N2lheBqU_ssv2fEg7XSiyl0_Jtf24RQubw3IWp7fc"",""'LC-2 BOM'!C2:AF1000""),AB$1,FALSE)"),"#N/A")</f>
        <v>#N/A</v>
      </c>
      <c r="AR550" s="40" t="str">
        <f ca="1">IFERROR(__xludf.DUMMYFUNCTION("VLOOKUP($D556,IMPORTRANGE(""1F5N2lheBqU_ssv2fEg7XSiyl0_Jtf24RQubw3IWp7fc"",""'LC-2 BOM'!C2:AF1000""),AB$1,FALSE)"),"#N/A")</f>
        <v>#N/A</v>
      </c>
      <c r="AS550" s="40" t="str">
        <f ca="1">IFERROR(__xludf.DUMMYFUNCTION("VLOOKUP($D556,IMPORTRANGE(""1F5N2lheBqU_ssv2fEg7XSiyl0_Jtf24RQubw3IWp7fc"",""'LC-2 BOM'!C2:AF1000""),AB$1,FALSE)"),"#N/A")</f>
        <v>#N/A</v>
      </c>
      <c r="AT550" s="40" t="str">
        <f ca="1">IFERROR(__xludf.DUMMYFUNCTION("VLOOKUP($D556,IMPORTRANGE(""1F5N2lheBqU_ssv2fEg7XSiyl0_Jtf24RQubw3IWp7fc"",""'LC-2 BOM'!C2:AF1000""),AB$1,FALSE)"),"#N/A")</f>
        <v>#N/A</v>
      </c>
      <c r="AU550" s="40" t="str">
        <f ca="1">IFERROR(__xludf.DUMMYFUNCTION("VLOOKUP($D556,IMPORTRANGE(""1F5N2lheBqU_ssv2fEg7XSiyl0_Jtf24RQubw3IWp7fc"",""'LC-2 BOM'!C2:AF1000""),AB$1,FALSE)"),"#N/A")</f>
        <v>#N/A</v>
      </c>
      <c r="AV550" s="40" t="str">
        <f ca="1">IFERROR(__xludf.DUMMYFUNCTION("VLOOKUP($D556,IMPORTRANGE(""1F5N2lheBqU_ssv2fEg7XSiyl0_Jtf24RQubw3IWp7fc"",""'LC-2 BOM'!C2:AF1000""),AB$1,FALSE)"),"#N/A")</f>
        <v>#N/A</v>
      </c>
      <c r="AW550" s="40" t="str">
        <f ca="1">IFERROR(__xludf.DUMMYFUNCTION("VLOOKUP($D556,IMPORTRANGE(""1F5N2lheBqU_ssv2fEg7XSiyl0_Jtf24RQubw3IWp7fc"",""'LC-2 BOM'!C2:AF1000""),AB$1,FALSE)"),"#N/A")</f>
        <v>#N/A</v>
      </c>
      <c r="AX550" s="40" t="str">
        <f ca="1">IFERROR(__xludf.DUMMYFUNCTION("VLOOKUP($D556,IMPORTRANGE(""1F5N2lheBqU_ssv2fEg7XSiyl0_Jtf24RQubw3IWp7fc"",""'LC-2 BOM'!C2:AF1000""),AB$1,FALSE)"),"#N/A")</f>
        <v>#N/A</v>
      </c>
      <c r="AY550" s="40" t="str">
        <f ca="1">IFERROR(__xludf.DUMMYFUNCTION("VLOOKUP($D556,IMPORTRANGE(""1F5N2lheBqU_ssv2fEg7XSiyl0_Jtf24RQubw3IWp7fc"",""'LC-2 BOM'!C2:AF1000""),AB$1,FALSE)"),"#N/A")</f>
        <v>#N/A</v>
      </c>
      <c r="AZ550" s="40" t="str">
        <f ca="1">IFERROR(__xludf.DUMMYFUNCTION("VLOOKUP($D556,IMPORTRANGE(""1F5N2lheBqU_ssv2fEg7XSiyl0_Jtf24RQubw3IWp7fc"",""'LC-2 BOM'!C2:AF1000""),AB$1,FALSE)"),"#N/A")</f>
        <v>#N/A</v>
      </c>
      <c r="BA550" s="40" t="str">
        <f ca="1">IFERROR(__xludf.DUMMYFUNCTION("VLOOKUP($D556,IMPORTRANGE(""1F5N2lheBqU_ssv2fEg7XSiyl0_Jtf24RQubw3IWp7fc"",""'LC-2 BOM'!C2:AF1000""),AB$1,FALSE)"),"#N/A")</f>
        <v>#N/A</v>
      </c>
    </row>
    <row r="551" spans="1:53" ht="14.25">
      <c r="A551" s="110" t="str">
        <f>CONCATENATE(VLOOKUP(E551,Systems,2,FALSE),"-",VLOOKUP(F551,Subsystems,2,FALSE),"-",VLOOKUP(G551,Components,2,FALSE),"-",VLOOKUP(R551,Metrics,2,FALSE),"-",B551)</f>
        <v>MEC-CL-PXS-PxO-654</v>
      </c>
      <c r="B551" s="99">
        <v>654</v>
      </c>
      <c r="C551" s="97" t="s">
        <v>1245</v>
      </c>
      <c r="D551" s="153" t="s">
        <v>1246</v>
      </c>
      <c r="E551" s="99" t="s">
        <v>1047</v>
      </c>
      <c r="F551" s="99" t="s">
        <v>1048</v>
      </c>
      <c r="G551" s="99" t="s">
        <v>452</v>
      </c>
      <c r="H551" s="99" t="s">
        <v>89</v>
      </c>
      <c r="I551" s="100" t="str">
        <f>VLOOKUP(L551,InterfaceCards,2,FALSE)</f>
        <v>C1</v>
      </c>
      <c r="J551" s="154" t="str">
        <f>VLOOKUP(I551,'REF - Interface Cards'!$F$2:$G$11,2,FALSE)</f>
        <v>CB1</v>
      </c>
      <c r="K551" s="267">
        <f>VLOOKUP(L551,InterfaceCards,3,FALSE)</f>
        <v>6</v>
      </c>
      <c r="L551" s="99" t="s">
        <v>1049</v>
      </c>
      <c r="M551" s="99">
        <v>1</v>
      </c>
      <c r="N551" s="99" t="s">
        <v>1109</v>
      </c>
      <c r="O551" s="99"/>
      <c r="P551" s="99" t="s">
        <v>248</v>
      </c>
      <c r="Q551" s="99" t="s">
        <v>249</v>
      </c>
      <c r="R551" s="99" t="s">
        <v>95</v>
      </c>
      <c r="S551" s="99" t="s">
        <v>96</v>
      </c>
      <c r="T551" s="99"/>
      <c r="U551" s="99"/>
      <c r="V551" s="81" t="b">
        <v>0</v>
      </c>
      <c r="W551" s="115" t="str">
        <f>CONCATENATE(L551,":",N551)</f>
        <v>DIO3:DI00</v>
      </c>
      <c r="X551" s="40" t="str">
        <f ca="1">IFERROR(__xludf.DUMMYFUNCTION("VLOOKUP($D119,IMPORTRANGE(""1F5N2lheBqU_ssv2fEg7XSiyl0_Jtf24RQubw3IWp7fc"",""'LC-2 BOM'!C2:AF1000""),X$1,FALSE)"),"05C360")</f>
        <v>05C360</v>
      </c>
      <c r="Y551" s="183" t="str">
        <f ca="1">IFERROR(__xludf.DUMMYFUNCTION("VLOOKUP($D121,IMPORTRANGE(""1zGeY54V42y3h6ga3LEauokEcjIAfHuNXKCYKLfLWtMI"",""'LC-2 BOM'!C2:AF900""),Y$1,FALSE)"),"#N/A")</f>
        <v>#N/A</v>
      </c>
      <c r="Z551" s="183" t="str">
        <f ca="1">IFERROR(__xludf.DUMMYFUNCTION("VLOOKUP($D121,IMPORTRANGE(""1zGeY54V42y3h6ga3LEauokEcjIAfHuNXKCYKLfLWtMI"",""'LC-2 BOM'!C2:AF900""),Y$1,FALSE)"),"#N/A")</f>
        <v>#N/A</v>
      </c>
      <c r="AA551" s="183" t="str">
        <f ca="1">IFERROR(__xludf.DUMMYFUNCTION("VLOOKUP($D121,IMPORTRANGE(""1zGeY54V42y3h6ga3LEauokEcjIAfHuNXKCYKLfLWtMI"",""'LC-2 BOM'!C2:AF900""),Y$1,FALSE)"),"#N/A")</f>
        <v>#N/A</v>
      </c>
      <c r="AB551" s="40" t="str">
        <f ca="1">IFERROR(__xludf.DUMMYFUNCTION("VLOOKUP($D121,IMPORTRANGE(""1F5N2lheBqU_ssv2fEg7XSiyl0_Jtf24RQubw3IWp7fc"",""'LC-2 BOM'!C2:AF1000""),AB$1,FALSE)"),"#N/A")</f>
        <v>#N/A</v>
      </c>
      <c r="AC551" s="40" t="str">
        <f ca="1">IFERROR(__xludf.DUMMYFUNCTION("VLOOKUP($D121,IMPORTRANGE(""1F5N2lheBqU_ssv2fEg7XSiyl0_Jtf24RQubw3IWp7fc"",""'LC-2 BOM'!C2:AF1000""),AB$1,FALSE)"),"#N/A")</f>
        <v>#N/A</v>
      </c>
      <c r="AD551" s="40" t="str">
        <f ca="1">IFERROR(__xludf.DUMMYFUNCTION("VLOOKUP($D121,IMPORTRANGE(""1F5N2lheBqU_ssv2fEg7XSiyl0_Jtf24RQubw3IWp7fc"",""'LC-2 BOM'!C2:AF1000""),AB$1,FALSE)"),"#N/A")</f>
        <v>#N/A</v>
      </c>
      <c r="AE551" s="40" t="str">
        <f ca="1">IFERROR(__xludf.DUMMYFUNCTION("VLOOKUP($D121,IMPORTRANGE(""1F5N2lheBqU_ssv2fEg7XSiyl0_Jtf24RQubw3IWp7fc"",""'LC-2 BOM'!C2:AF1000""),AB$1,FALSE)"),"#N/A")</f>
        <v>#N/A</v>
      </c>
      <c r="AF551" s="40" t="str">
        <f ca="1">IFERROR(__xludf.DUMMYFUNCTION("VLOOKUP($D121,IMPORTRANGE(""1F5N2lheBqU_ssv2fEg7XSiyl0_Jtf24RQubw3IWp7fc"",""'LC-2 BOM'!C2:AF1000""),AB$1,FALSE)"),"#N/A")</f>
        <v>#N/A</v>
      </c>
      <c r="AG551" s="40" t="str">
        <f ca="1">IFERROR(__xludf.DUMMYFUNCTION("VLOOKUP($D121,IMPORTRANGE(""1F5N2lheBqU_ssv2fEg7XSiyl0_Jtf24RQubw3IWp7fc"",""'LC-2 BOM'!C2:AF1000""),AB$1,FALSE)"),"#N/A")</f>
        <v>#N/A</v>
      </c>
      <c r="AH551" s="40" t="str">
        <f ca="1">IFERROR(__xludf.DUMMYFUNCTION("VLOOKUP($D121,IMPORTRANGE(""1F5N2lheBqU_ssv2fEg7XSiyl0_Jtf24RQubw3IWp7fc"",""'LC-2 BOM'!C2:AF1000""),AB$1,FALSE)"),"#N/A")</f>
        <v>#N/A</v>
      </c>
      <c r="AI551" s="40" t="str">
        <f ca="1">IFERROR(__xludf.DUMMYFUNCTION("VLOOKUP($D121,IMPORTRANGE(""1F5N2lheBqU_ssv2fEg7XSiyl0_Jtf24RQubw3IWp7fc"",""'LC-2 BOM'!C2:AF1000""),AB$1,FALSE)"),"#N/A")</f>
        <v>#N/A</v>
      </c>
      <c r="AJ551" s="40" t="str">
        <f ca="1">IFERROR(__xludf.DUMMYFUNCTION("VLOOKUP($D121,IMPORTRANGE(""1F5N2lheBqU_ssv2fEg7XSiyl0_Jtf24RQubw3IWp7fc"",""'LC-2 BOM'!C2:AF1000""),AB$1,FALSE)"),"#N/A")</f>
        <v>#N/A</v>
      </c>
      <c r="AK551" s="40" t="str">
        <f ca="1">IFERROR(__xludf.DUMMYFUNCTION("VLOOKUP($D121,IMPORTRANGE(""1F5N2lheBqU_ssv2fEg7XSiyl0_Jtf24RQubw3IWp7fc"",""'LC-2 BOM'!C2:AF1000""),AB$1,FALSE)"),"#N/A")</f>
        <v>#N/A</v>
      </c>
      <c r="AL551" s="40" t="str">
        <f ca="1">IFERROR(__xludf.DUMMYFUNCTION("VLOOKUP($D121,IMPORTRANGE(""1F5N2lheBqU_ssv2fEg7XSiyl0_Jtf24RQubw3IWp7fc"",""'LC-2 BOM'!C2:AF1000""),AB$1,FALSE)"),"#N/A")</f>
        <v>#N/A</v>
      </c>
      <c r="AM551" s="40" t="str">
        <f ca="1">IFERROR(__xludf.DUMMYFUNCTION("VLOOKUP($D121,IMPORTRANGE(""1F5N2lheBqU_ssv2fEg7XSiyl0_Jtf24RQubw3IWp7fc"",""'LC-2 BOM'!C2:AF1000""),AB$1,FALSE)"),"#N/A")</f>
        <v>#N/A</v>
      </c>
      <c r="AN551" s="40" t="str">
        <f ca="1">IFERROR(__xludf.DUMMYFUNCTION("VLOOKUP($D121,IMPORTRANGE(""1F5N2lheBqU_ssv2fEg7XSiyl0_Jtf24RQubw3IWp7fc"",""'LC-2 BOM'!C2:AF1000""),AB$1,FALSE)"),"#N/A")</f>
        <v>#N/A</v>
      </c>
      <c r="AO551" s="40" t="str">
        <f ca="1">IFERROR(__xludf.DUMMYFUNCTION("VLOOKUP($D121,IMPORTRANGE(""1F5N2lheBqU_ssv2fEg7XSiyl0_Jtf24RQubw3IWp7fc"",""'LC-2 BOM'!C2:AF1000""),AB$1,FALSE)"),"#N/A")</f>
        <v>#N/A</v>
      </c>
      <c r="AP551" s="40" t="str">
        <f ca="1">IFERROR(__xludf.DUMMYFUNCTION("VLOOKUP($D121,IMPORTRANGE(""1F5N2lheBqU_ssv2fEg7XSiyl0_Jtf24RQubw3IWp7fc"",""'LC-2 BOM'!C2:AF1000""),AB$1,FALSE)"),"#N/A")</f>
        <v>#N/A</v>
      </c>
      <c r="AQ551" s="40" t="str">
        <f ca="1">IFERROR(__xludf.DUMMYFUNCTION("VLOOKUP($D121,IMPORTRANGE(""1F5N2lheBqU_ssv2fEg7XSiyl0_Jtf24RQubw3IWp7fc"",""'LC-2 BOM'!C2:AF1000""),AB$1,FALSE)"),"#N/A")</f>
        <v>#N/A</v>
      </c>
      <c r="AR551" s="40" t="str">
        <f ca="1">IFERROR(__xludf.DUMMYFUNCTION("VLOOKUP($D121,IMPORTRANGE(""1F5N2lheBqU_ssv2fEg7XSiyl0_Jtf24RQubw3IWp7fc"",""'LC-2 BOM'!C2:AF1000""),AB$1,FALSE)"),"#N/A")</f>
        <v>#N/A</v>
      </c>
      <c r="AS551" s="40" t="str">
        <f ca="1">IFERROR(__xludf.DUMMYFUNCTION("VLOOKUP($D121,IMPORTRANGE(""1F5N2lheBqU_ssv2fEg7XSiyl0_Jtf24RQubw3IWp7fc"",""'LC-2 BOM'!C2:AF1000""),AB$1,FALSE)"),"#N/A")</f>
        <v>#N/A</v>
      </c>
      <c r="AT551" s="40" t="str">
        <f ca="1">IFERROR(__xludf.DUMMYFUNCTION("VLOOKUP($D121,IMPORTRANGE(""1F5N2lheBqU_ssv2fEg7XSiyl0_Jtf24RQubw3IWp7fc"",""'LC-2 BOM'!C2:AF1000""),AB$1,FALSE)"),"#N/A")</f>
        <v>#N/A</v>
      </c>
      <c r="AU551" s="40" t="str">
        <f ca="1">IFERROR(__xludf.DUMMYFUNCTION("VLOOKUP($D121,IMPORTRANGE(""1F5N2lheBqU_ssv2fEg7XSiyl0_Jtf24RQubw3IWp7fc"",""'LC-2 BOM'!C2:AF1000""),AB$1,FALSE)"),"#N/A")</f>
        <v>#N/A</v>
      </c>
      <c r="AV551" s="40" t="str">
        <f ca="1">IFERROR(__xludf.DUMMYFUNCTION("VLOOKUP($D121,IMPORTRANGE(""1F5N2lheBqU_ssv2fEg7XSiyl0_Jtf24RQubw3IWp7fc"",""'LC-2 BOM'!C2:AF1000""),AB$1,FALSE)"),"#N/A")</f>
        <v>#N/A</v>
      </c>
      <c r="AW551" s="40" t="str">
        <f ca="1">IFERROR(__xludf.DUMMYFUNCTION("VLOOKUP($D121,IMPORTRANGE(""1F5N2lheBqU_ssv2fEg7XSiyl0_Jtf24RQubw3IWp7fc"",""'LC-2 BOM'!C2:AF1000""),AB$1,FALSE)"),"#N/A")</f>
        <v>#N/A</v>
      </c>
      <c r="AX551" s="40" t="str">
        <f ca="1">IFERROR(__xludf.DUMMYFUNCTION("VLOOKUP($D121,IMPORTRANGE(""1F5N2lheBqU_ssv2fEg7XSiyl0_Jtf24RQubw3IWp7fc"",""'LC-2 BOM'!C2:AF1000""),AB$1,FALSE)"),"#N/A")</f>
        <v>#N/A</v>
      </c>
      <c r="AY551" s="40" t="str">
        <f ca="1">IFERROR(__xludf.DUMMYFUNCTION("VLOOKUP($D121,IMPORTRANGE(""1F5N2lheBqU_ssv2fEg7XSiyl0_Jtf24RQubw3IWp7fc"",""'LC-2 BOM'!C2:AF1000""),AB$1,FALSE)"),"#N/A")</f>
        <v>#N/A</v>
      </c>
      <c r="AZ551" s="40" t="str">
        <f ca="1">IFERROR(__xludf.DUMMYFUNCTION("VLOOKUP($D121,IMPORTRANGE(""1F5N2lheBqU_ssv2fEg7XSiyl0_Jtf24RQubw3IWp7fc"",""'LC-2 BOM'!C2:AF1000""),AB$1,FALSE)"),"#N/A")</f>
        <v>#N/A</v>
      </c>
      <c r="BA551" s="40" t="str">
        <f ca="1">IFERROR(__xludf.DUMMYFUNCTION("VLOOKUP($D121,IMPORTRANGE(""1F5N2lheBqU_ssv2fEg7XSiyl0_Jtf24RQubw3IWp7fc"",""'LC-2 BOM'!C2:AF1000""),AB$1,FALSE)"),"#N/A")</f>
        <v>#N/A</v>
      </c>
    </row>
    <row r="552" spans="1:53" ht="14.25">
      <c r="A552" s="168" t="str">
        <f>CONCATENATE(VLOOKUP(E552,Systems,2,FALSE),"-",VLOOKUP(F552,Subsystems,2,FALSE),"-",VLOOKUP(G552,Components,2,FALSE),"-",VLOOKUP(R552,Metrics,2,FALSE),"-",B552)</f>
        <v>MEC-CL-PXS-PxO-650</v>
      </c>
      <c r="B552" s="99">
        <v>650</v>
      </c>
      <c r="C552" s="97" t="s">
        <v>1247</v>
      </c>
      <c r="D552" s="97" t="s">
        <v>1246</v>
      </c>
      <c r="E552" s="99" t="s">
        <v>1047</v>
      </c>
      <c r="F552" s="99" t="s">
        <v>1048</v>
      </c>
      <c r="G552" s="99" t="s">
        <v>452</v>
      </c>
      <c r="H552" s="99" t="s">
        <v>89</v>
      </c>
      <c r="I552" s="100" t="str">
        <f>VLOOKUP(L552,InterfaceCards,2,FALSE)</f>
        <v>N4</v>
      </c>
      <c r="J552" s="154" t="str">
        <f>VLOOKUP(I552,'REF - Interface Cards'!$F$2:$G$11,2,FALSE)</f>
        <v>CB5</v>
      </c>
      <c r="K552" s="99">
        <v>1</v>
      </c>
      <c r="L552" s="99" t="s">
        <v>256</v>
      </c>
      <c r="M552" s="99">
        <v>24</v>
      </c>
      <c r="N552" s="99">
        <v>20</v>
      </c>
      <c r="O552" s="99"/>
      <c r="P552" s="99" t="s">
        <v>248</v>
      </c>
      <c r="Q552" s="99" t="s">
        <v>249</v>
      </c>
      <c r="R552" s="99" t="s">
        <v>95</v>
      </c>
      <c r="S552" s="99" t="s">
        <v>96</v>
      </c>
      <c r="T552" s="99"/>
      <c r="U552" s="99"/>
      <c r="V552" s="81" t="b">
        <v>0</v>
      </c>
      <c r="W552" s="115" t="str">
        <f>CONCATENATE(L552,":",N552)</f>
        <v>DI4:20</v>
      </c>
      <c r="X552" s="40" t="str">
        <f ca="1">IFERROR(__xludf.DUMMYFUNCTION("VLOOKUP($D475,IMPORTRANGE(""1F5N2lheBqU_ssv2fEg7XSiyl0_Jtf24RQubw3IWp7fc"",""'LC-2 BOM'!C2:AF1000""),X$1,FALSE)"),"04C706")</f>
        <v>04C706</v>
      </c>
      <c r="Y552" s="183" t="str">
        <f ca="1">IFERROR(__xludf.DUMMYFUNCTION("VLOOKUP($D548,IMPORTRANGE(""1zGeY54V42y3h6ga3LEauokEcjIAfHuNXKCYKLfLWtMI"",""'LC-2 BOM'!C2:AF900""),Y$1,FALSE)"),"#N/A")</f>
        <v>#N/A</v>
      </c>
      <c r="Z552" s="183" t="str">
        <f ca="1">IFERROR(__xludf.DUMMYFUNCTION("VLOOKUP($D548,IMPORTRANGE(""1zGeY54V42y3h6ga3LEauokEcjIAfHuNXKCYKLfLWtMI"",""'LC-2 BOM'!C2:AF900""),Y$1,FALSE)"),"#N/A")</f>
        <v>#N/A</v>
      </c>
      <c r="AA552" s="183" t="str">
        <f ca="1">IFERROR(__xludf.DUMMYFUNCTION("VLOOKUP($D548,IMPORTRANGE(""1zGeY54V42y3h6ga3LEauokEcjIAfHuNXKCYKLfLWtMI"",""'LC-2 BOM'!C2:AF900""),Y$1,FALSE)"),"#N/A")</f>
        <v>#N/A</v>
      </c>
      <c r="AB552" s="40" t="str">
        <f ca="1">IFERROR(__xludf.DUMMYFUNCTION("VLOOKUP($D548,IMPORTRANGE(""1F5N2lheBqU_ssv2fEg7XSiyl0_Jtf24RQubw3IWp7fc"",""'LC-2 BOM'!C2:AF1000""),AB$1,FALSE)"),"#N/A")</f>
        <v>#N/A</v>
      </c>
      <c r="AC552" s="40" t="str">
        <f ca="1">IFERROR(__xludf.DUMMYFUNCTION("VLOOKUP($D548,IMPORTRANGE(""1F5N2lheBqU_ssv2fEg7XSiyl0_Jtf24RQubw3IWp7fc"",""'LC-2 BOM'!C2:AF1000""),AB$1,FALSE)"),"#N/A")</f>
        <v>#N/A</v>
      </c>
      <c r="AD552" s="40" t="str">
        <f ca="1">IFERROR(__xludf.DUMMYFUNCTION("VLOOKUP($D548,IMPORTRANGE(""1F5N2lheBqU_ssv2fEg7XSiyl0_Jtf24RQubw3IWp7fc"",""'LC-2 BOM'!C2:AF1000""),AB$1,FALSE)"),"#N/A")</f>
        <v>#N/A</v>
      </c>
      <c r="AE552" s="40" t="str">
        <f ca="1">IFERROR(__xludf.DUMMYFUNCTION("VLOOKUP($D548,IMPORTRANGE(""1F5N2lheBqU_ssv2fEg7XSiyl0_Jtf24RQubw3IWp7fc"",""'LC-2 BOM'!C2:AF1000""),AB$1,FALSE)"),"#N/A")</f>
        <v>#N/A</v>
      </c>
      <c r="AF552" s="40" t="str">
        <f ca="1">IFERROR(__xludf.DUMMYFUNCTION("VLOOKUP($D548,IMPORTRANGE(""1F5N2lheBqU_ssv2fEg7XSiyl0_Jtf24RQubw3IWp7fc"",""'LC-2 BOM'!C2:AF1000""),AB$1,FALSE)"),"#N/A")</f>
        <v>#N/A</v>
      </c>
      <c r="AG552" s="40" t="str">
        <f ca="1">IFERROR(__xludf.DUMMYFUNCTION("VLOOKUP($D548,IMPORTRANGE(""1F5N2lheBqU_ssv2fEg7XSiyl0_Jtf24RQubw3IWp7fc"",""'LC-2 BOM'!C2:AF1000""),AB$1,FALSE)"),"#N/A")</f>
        <v>#N/A</v>
      </c>
      <c r="AH552" s="40" t="str">
        <f ca="1">IFERROR(__xludf.DUMMYFUNCTION("VLOOKUP($D548,IMPORTRANGE(""1F5N2lheBqU_ssv2fEg7XSiyl0_Jtf24RQubw3IWp7fc"",""'LC-2 BOM'!C2:AF1000""),AB$1,FALSE)"),"#N/A")</f>
        <v>#N/A</v>
      </c>
      <c r="AI552" s="40" t="str">
        <f ca="1">IFERROR(__xludf.DUMMYFUNCTION("VLOOKUP($D548,IMPORTRANGE(""1F5N2lheBqU_ssv2fEg7XSiyl0_Jtf24RQubw3IWp7fc"",""'LC-2 BOM'!C2:AF1000""),AB$1,FALSE)"),"#N/A")</f>
        <v>#N/A</v>
      </c>
      <c r="AJ552" s="40" t="str">
        <f ca="1">IFERROR(__xludf.DUMMYFUNCTION("VLOOKUP($D548,IMPORTRANGE(""1F5N2lheBqU_ssv2fEg7XSiyl0_Jtf24RQubw3IWp7fc"",""'LC-2 BOM'!C2:AF1000""),AB$1,FALSE)"),"#N/A")</f>
        <v>#N/A</v>
      </c>
      <c r="AK552" s="40" t="str">
        <f ca="1">IFERROR(__xludf.DUMMYFUNCTION("VLOOKUP($D548,IMPORTRANGE(""1F5N2lheBqU_ssv2fEg7XSiyl0_Jtf24RQubw3IWp7fc"",""'LC-2 BOM'!C2:AF1000""),AB$1,FALSE)"),"#N/A")</f>
        <v>#N/A</v>
      </c>
      <c r="AL552" s="40" t="str">
        <f ca="1">IFERROR(__xludf.DUMMYFUNCTION("VLOOKUP($D548,IMPORTRANGE(""1F5N2lheBqU_ssv2fEg7XSiyl0_Jtf24RQubw3IWp7fc"",""'LC-2 BOM'!C2:AF1000""),AB$1,FALSE)"),"#N/A")</f>
        <v>#N/A</v>
      </c>
      <c r="AM552" s="40" t="str">
        <f ca="1">IFERROR(__xludf.DUMMYFUNCTION("VLOOKUP($D548,IMPORTRANGE(""1F5N2lheBqU_ssv2fEg7XSiyl0_Jtf24RQubw3IWp7fc"",""'LC-2 BOM'!C2:AF1000""),AB$1,FALSE)"),"#N/A")</f>
        <v>#N/A</v>
      </c>
      <c r="AN552" s="40" t="str">
        <f ca="1">IFERROR(__xludf.DUMMYFUNCTION("VLOOKUP($D548,IMPORTRANGE(""1F5N2lheBqU_ssv2fEg7XSiyl0_Jtf24RQubw3IWp7fc"",""'LC-2 BOM'!C2:AF1000""),AB$1,FALSE)"),"#N/A")</f>
        <v>#N/A</v>
      </c>
      <c r="AO552" s="40" t="str">
        <f ca="1">IFERROR(__xludf.DUMMYFUNCTION("VLOOKUP($D548,IMPORTRANGE(""1F5N2lheBqU_ssv2fEg7XSiyl0_Jtf24RQubw3IWp7fc"",""'LC-2 BOM'!C2:AF1000""),AB$1,FALSE)"),"#N/A")</f>
        <v>#N/A</v>
      </c>
      <c r="AP552" s="40" t="str">
        <f ca="1">IFERROR(__xludf.DUMMYFUNCTION("VLOOKUP($D548,IMPORTRANGE(""1F5N2lheBqU_ssv2fEg7XSiyl0_Jtf24RQubw3IWp7fc"",""'LC-2 BOM'!C2:AF1000""),AB$1,FALSE)"),"#N/A")</f>
        <v>#N/A</v>
      </c>
      <c r="AQ552" s="40" t="str">
        <f ca="1">IFERROR(__xludf.DUMMYFUNCTION("VLOOKUP($D548,IMPORTRANGE(""1F5N2lheBqU_ssv2fEg7XSiyl0_Jtf24RQubw3IWp7fc"",""'LC-2 BOM'!C2:AF1000""),AB$1,FALSE)"),"#N/A")</f>
        <v>#N/A</v>
      </c>
      <c r="AR552" s="40" t="str">
        <f ca="1">IFERROR(__xludf.DUMMYFUNCTION("VLOOKUP($D548,IMPORTRANGE(""1F5N2lheBqU_ssv2fEg7XSiyl0_Jtf24RQubw3IWp7fc"",""'LC-2 BOM'!C2:AF1000""),AB$1,FALSE)"),"#N/A")</f>
        <v>#N/A</v>
      </c>
      <c r="AS552" s="40" t="str">
        <f ca="1">IFERROR(__xludf.DUMMYFUNCTION("VLOOKUP($D548,IMPORTRANGE(""1F5N2lheBqU_ssv2fEg7XSiyl0_Jtf24RQubw3IWp7fc"",""'LC-2 BOM'!C2:AF1000""),AB$1,FALSE)"),"#N/A")</f>
        <v>#N/A</v>
      </c>
      <c r="AT552" s="40" t="str">
        <f ca="1">IFERROR(__xludf.DUMMYFUNCTION("VLOOKUP($D548,IMPORTRANGE(""1F5N2lheBqU_ssv2fEg7XSiyl0_Jtf24RQubw3IWp7fc"",""'LC-2 BOM'!C2:AF1000""),AB$1,FALSE)"),"#N/A")</f>
        <v>#N/A</v>
      </c>
      <c r="AU552" s="40" t="str">
        <f ca="1">IFERROR(__xludf.DUMMYFUNCTION("VLOOKUP($D548,IMPORTRANGE(""1F5N2lheBqU_ssv2fEg7XSiyl0_Jtf24RQubw3IWp7fc"",""'LC-2 BOM'!C2:AF1000""),AB$1,FALSE)"),"#N/A")</f>
        <v>#N/A</v>
      </c>
      <c r="AV552" s="40" t="str">
        <f ca="1">IFERROR(__xludf.DUMMYFUNCTION("VLOOKUP($D548,IMPORTRANGE(""1F5N2lheBqU_ssv2fEg7XSiyl0_Jtf24RQubw3IWp7fc"",""'LC-2 BOM'!C2:AF1000""),AB$1,FALSE)"),"#N/A")</f>
        <v>#N/A</v>
      </c>
      <c r="AW552" s="40" t="str">
        <f ca="1">IFERROR(__xludf.DUMMYFUNCTION("VLOOKUP($D548,IMPORTRANGE(""1F5N2lheBqU_ssv2fEg7XSiyl0_Jtf24RQubw3IWp7fc"",""'LC-2 BOM'!C2:AF1000""),AB$1,FALSE)"),"#N/A")</f>
        <v>#N/A</v>
      </c>
      <c r="AX552" s="40" t="str">
        <f ca="1">IFERROR(__xludf.DUMMYFUNCTION("VLOOKUP($D548,IMPORTRANGE(""1F5N2lheBqU_ssv2fEg7XSiyl0_Jtf24RQubw3IWp7fc"",""'LC-2 BOM'!C2:AF1000""),AB$1,FALSE)"),"#N/A")</f>
        <v>#N/A</v>
      </c>
      <c r="AY552" s="40" t="str">
        <f ca="1">IFERROR(__xludf.DUMMYFUNCTION("VLOOKUP($D548,IMPORTRANGE(""1F5N2lheBqU_ssv2fEg7XSiyl0_Jtf24RQubw3IWp7fc"",""'LC-2 BOM'!C2:AF1000""),AB$1,FALSE)"),"#N/A")</f>
        <v>#N/A</v>
      </c>
      <c r="AZ552" s="40" t="str">
        <f ca="1">IFERROR(__xludf.DUMMYFUNCTION("VLOOKUP($D548,IMPORTRANGE(""1F5N2lheBqU_ssv2fEg7XSiyl0_Jtf24RQubw3IWp7fc"",""'LC-2 BOM'!C2:AF1000""),AB$1,FALSE)"),"#N/A")</f>
        <v>#N/A</v>
      </c>
      <c r="BA552" s="40" t="str">
        <f ca="1">IFERROR(__xludf.DUMMYFUNCTION("VLOOKUP($D548,IMPORTRANGE(""1F5N2lheBqU_ssv2fEg7XSiyl0_Jtf24RQubw3IWp7fc"",""'LC-2 BOM'!C2:AF1000""),AB$1,FALSE)"),"#N/A")</f>
        <v>#N/A</v>
      </c>
    </row>
    <row r="553" spans="1:53" ht="14.25">
      <c r="A553" s="110" t="str">
        <f>CONCATENATE(VLOOKUP(E553,Systems,2,FALSE),"-",VLOOKUP(F553,Subsystems,2,FALSE),"-",VLOOKUP(G553,Components,2,FALSE),"-",VLOOKUP(R553,Metrics,2,FALSE),"-",B553)</f>
        <v>MEC-CL-PXS-PxO-656</v>
      </c>
      <c r="B553" s="99">
        <v>656</v>
      </c>
      <c r="C553" s="97" t="s">
        <v>1248</v>
      </c>
      <c r="D553" s="153" t="s">
        <v>1249</v>
      </c>
      <c r="E553" s="99" t="s">
        <v>1047</v>
      </c>
      <c r="F553" s="99" t="s">
        <v>1048</v>
      </c>
      <c r="G553" s="99" t="s">
        <v>452</v>
      </c>
      <c r="H553" s="99" t="s">
        <v>89</v>
      </c>
      <c r="I553" s="100" t="str">
        <f>VLOOKUP(L553,InterfaceCards,2,FALSE)</f>
        <v>C1</v>
      </c>
      <c r="J553" s="154" t="str">
        <f>VLOOKUP(I553,'REF - Interface Cards'!$F$2:$G$11,2,FALSE)</f>
        <v>CB1</v>
      </c>
      <c r="K553" s="267">
        <f>VLOOKUP(L553,InterfaceCards,3,FALSE)</f>
        <v>7</v>
      </c>
      <c r="L553" s="99" t="s">
        <v>1085</v>
      </c>
      <c r="M553" s="99">
        <v>24</v>
      </c>
      <c r="N553" s="99" t="s">
        <v>1101</v>
      </c>
      <c r="O553" s="99"/>
      <c r="P553" s="99" t="s">
        <v>248</v>
      </c>
      <c r="Q553" s="99" t="s">
        <v>249</v>
      </c>
      <c r="R553" s="99" t="s">
        <v>95</v>
      </c>
      <c r="S553" s="99" t="s">
        <v>96</v>
      </c>
      <c r="T553" s="99"/>
      <c r="U553" s="99"/>
      <c r="V553" s="81" t="b">
        <v>0</v>
      </c>
      <c r="W553" s="115" t="str">
        <f>CONCATENATE(L553,":",N553)</f>
        <v>DIO4:DI12</v>
      </c>
      <c r="X553" s="40" t="str">
        <f ca="1">IFERROR(__xludf.DUMMYFUNCTION("VLOOKUP($D119,IMPORTRANGE(""1F5N2lheBqU_ssv2fEg7XSiyl0_Jtf24RQubw3IWp7fc"",""'LC-2 BOM'!C2:AF1000""),X$1,FALSE)"),"05C360")</f>
        <v>05C360</v>
      </c>
      <c r="Y553" s="183" t="str">
        <f ca="1">IFERROR(__xludf.DUMMYFUNCTION("VLOOKUP($D162,IMPORTRANGE(""1zGeY54V42y3h6ga3LEauokEcjIAfHuNXKCYKLfLWtMI"",""'LC-2 BOM'!C2:AF900""),Y$1,FALSE)"),"#N/A")</f>
        <v>#N/A</v>
      </c>
      <c r="Z553" s="183" t="str">
        <f ca="1">IFERROR(__xludf.DUMMYFUNCTION("VLOOKUP($D162,IMPORTRANGE(""1zGeY54V42y3h6ga3LEauokEcjIAfHuNXKCYKLfLWtMI"",""'LC-2 BOM'!C2:AF900""),Y$1,FALSE)"),"#N/A")</f>
        <v>#N/A</v>
      </c>
      <c r="AA553" s="183" t="str">
        <f ca="1">IFERROR(__xludf.DUMMYFUNCTION("VLOOKUP($D162,IMPORTRANGE(""1zGeY54V42y3h6ga3LEauokEcjIAfHuNXKCYKLfLWtMI"",""'LC-2 BOM'!C2:AF900""),Y$1,FALSE)"),"#N/A")</f>
        <v>#N/A</v>
      </c>
      <c r="AB553" s="40" t="str">
        <f ca="1">IFERROR(__xludf.DUMMYFUNCTION("VLOOKUP($D162,IMPORTRANGE(""1F5N2lheBqU_ssv2fEg7XSiyl0_Jtf24RQubw3IWp7fc"",""'LC-2 BOM'!C2:AF1000""),AB$1,FALSE)"),"#N/A")</f>
        <v>#N/A</v>
      </c>
      <c r="AC553" s="40" t="str">
        <f ca="1">IFERROR(__xludf.DUMMYFUNCTION("VLOOKUP($D162,IMPORTRANGE(""1F5N2lheBqU_ssv2fEg7XSiyl0_Jtf24RQubw3IWp7fc"",""'LC-2 BOM'!C2:AF1000""),AB$1,FALSE)"),"#N/A")</f>
        <v>#N/A</v>
      </c>
      <c r="AD553" s="40" t="str">
        <f ca="1">IFERROR(__xludf.DUMMYFUNCTION("VLOOKUP($D162,IMPORTRANGE(""1F5N2lheBqU_ssv2fEg7XSiyl0_Jtf24RQubw3IWp7fc"",""'LC-2 BOM'!C2:AF1000""),AB$1,FALSE)"),"#N/A")</f>
        <v>#N/A</v>
      </c>
      <c r="AE553" s="40" t="str">
        <f ca="1">IFERROR(__xludf.DUMMYFUNCTION("VLOOKUP($D162,IMPORTRANGE(""1F5N2lheBqU_ssv2fEg7XSiyl0_Jtf24RQubw3IWp7fc"",""'LC-2 BOM'!C2:AF1000""),AB$1,FALSE)"),"#N/A")</f>
        <v>#N/A</v>
      </c>
      <c r="AF553" s="40" t="str">
        <f ca="1">IFERROR(__xludf.DUMMYFUNCTION("VLOOKUP($D162,IMPORTRANGE(""1F5N2lheBqU_ssv2fEg7XSiyl0_Jtf24RQubw3IWp7fc"",""'LC-2 BOM'!C2:AF1000""),AB$1,FALSE)"),"#N/A")</f>
        <v>#N/A</v>
      </c>
      <c r="AG553" s="40" t="str">
        <f ca="1">IFERROR(__xludf.DUMMYFUNCTION("VLOOKUP($D162,IMPORTRANGE(""1F5N2lheBqU_ssv2fEg7XSiyl0_Jtf24RQubw3IWp7fc"",""'LC-2 BOM'!C2:AF1000""),AB$1,FALSE)"),"#N/A")</f>
        <v>#N/A</v>
      </c>
      <c r="AH553" s="40" t="str">
        <f ca="1">IFERROR(__xludf.DUMMYFUNCTION("VLOOKUP($D162,IMPORTRANGE(""1F5N2lheBqU_ssv2fEg7XSiyl0_Jtf24RQubw3IWp7fc"",""'LC-2 BOM'!C2:AF1000""),AB$1,FALSE)"),"#N/A")</f>
        <v>#N/A</v>
      </c>
      <c r="AI553" s="40" t="str">
        <f ca="1">IFERROR(__xludf.DUMMYFUNCTION("VLOOKUP($D162,IMPORTRANGE(""1F5N2lheBqU_ssv2fEg7XSiyl0_Jtf24RQubw3IWp7fc"",""'LC-2 BOM'!C2:AF1000""),AB$1,FALSE)"),"#N/A")</f>
        <v>#N/A</v>
      </c>
      <c r="AJ553" s="40" t="str">
        <f ca="1">IFERROR(__xludf.DUMMYFUNCTION("VLOOKUP($D162,IMPORTRANGE(""1F5N2lheBqU_ssv2fEg7XSiyl0_Jtf24RQubw3IWp7fc"",""'LC-2 BOM'!C2:AF1000""),AB$1,FALSE)"),"#N/A")</f>
        <v>#N/A</v>
      </c>
      <c r="AK553" s="40" t="str">
        <f ca="1">IFERROR(__xludf.DUMMYFUNCTION("VLOOKUP($D162,IMPORTRANGE(""1F5N2lheBqU_ssv2fEg7XSiyl0_Jtf24RQubw3IWp7fc"",""'LC-2 BOM'!C2:AF1000""),AB$1,FALSE)"),"#N/A")</f>
        <v>#N/A</v>
      </c>
      <c r="AL553" s="40" t="str">
        <f ca="1">IFERROR(__xludf.DUMMYFUNCTION("VLOOKUP($D162,IMPORTRANGE(""1F5N2lheBqU_ssv2fEg7XSiyl0_Jtf24RQubw3IWp7fc"",""'LC-2 BOM'!C2:AF1000""),AB$1,FALSE)"),"#N/A")</f>
        <v>#N/A</v>
      </c>
      <c r="AM553" s="40" t="str">
        <f ca="1">IFERROR(__xludf.DUMMYFUNCTION("VLOOKUP($D162,IMPORTRANGE(""1F5N2lheBqU_ssv2fEg7XSiyl0_Jtf24RQubw3IWp7fc"",""'LC-2 BOM'!C2:AF1000""),AB$1,FALSE)"),"#N/A")</f>
        <v>#N/A</v>
      </c>
      <c r="AN553" s="40" t="str">
        <f ca="1">IFERROR(__xludf.DUMMYFUNCTION("VLOOKUP($D162,IMPORTRANGE(""1F5N2lheBqU_ssv2fEg7XSiyl0_Jtf24RQubw3IWp7fc"",""'LC-2 BOM'!C2:AF1000""),AB$1,FALSE)"),"#N/A")</f>
        <v>#N/A</v>
      </c>
      <c r="AO553" s="40" t="str">
        <f ca="1">IFERROR(__xludf.DUMMYFUNCTION("VLOOKUP($D162,IMPORTRANGE(""1F5N2lheBqU_ssv2fEg7XSiyl0_Jtf24RQubw3IWp7fc"",""'LC-2 BOM'!C2:AF1000""),AB$1,FALSE)"),"#N/A")</f>
        <v>#N/A</v>
      </c>
      <c r="AP553" s="40" t="str">
        <f ca="1">IFERROR(__xludf.DUMMYFUNCTION("VLOOKUP($D162,IMPORTRANGE(""1F5N2lheBqU_ssv2fEg7XSiyl0_Jtf24RQubw3IWp7fc"",""'LC-2 BOM'!C2:AF1000""),AB$1,FALSE)"),"#N/A")</f>
        <v>#N/A</v>
      </c>
      <c r="AQ553" s="40" t="str">
        <f ca="1">IFERROR(__xludf.DUMMYFUNCTION("VLOOKUP($D162,IMPORTRANGE(""1F5N2lheBqU_ssv2fEg7XSiyl0_Jtf24RQubw3IWp7fc"",""'LC-2 BOM'!C2:AF1000""),AB$1,FALSE)"),"#N/A")</f>
        <v>#N/A</v>
      </c>
      <c r="AR553" s="40" t="str">
        <f ca="1">IFERROR(__xludf.DUMMYFUNCTION("VLOOKUP($D162,IMPORTRANGE(""1F5N2lheBqU_ssv2fEg7XSiyl0_Jtf24RQubw3IWp7fc"",""'LC-2 BOM'!C2:AF1000""),AB$1,FALSE)"),"#N/A")</f>
        <v>#N/A</v>
      </c>
      <c r="AS553" s="40" t="str">
        <f ca="1">IFERROR(__xludf.DUMMYFUNCTION("VLOOKUP($D162,IMPORTRANGE(""1F5N2lheBqU_ssv2fEg7XSiyl0_Jtf24RQubw3IWp7fc"",""'LC-2 BOM'!C2:AF1000""),AB$1,FALSE)"),"#N/A")</f>
        <v>#N/A</v>
      </c>
      <c r="AT553" s="40" t="str">
        <f ca="1">IFERROR(__xludf.DUMMYFUNCTION("VLOOKUP($D162,IMPORTRANGE(""1F5N2lheBqU_ssv2fEg7XSiyl0_Jtf24RQubw3IWp7fc"",""'LC-2 BOM'!C2:AF1000""),AB$1,FALSE)"),"#N/A")</f>
        <v>#N/A</v>
      </c>
      <c r="AU553" s="40" t="str">
        <f ca="1">IFERROR(__xludf.DUMMYFUNCTION("VLOOKUP($D162,IMPORTRANGE(""1F5N2lheBqU_ssv2fEg7XSiyl0_Jtf24RQubw3IWp7fc"",""'LC-2 BOM'!C2:AF1000""),AB$1,FALSE)"),"#N/A")</f>
        <v>#N/A</v>
      </c>
      <c r="AV553" s="40" t="str">
        <f ca="1">IFERROR(__xludf.DUMMYFUNCTION("VLOOKUP($D162,IMPORTRANGE(""1F5N2lheBqU_ssv2fEg7XSiyl0_Jtf24RQubw3IWp7fc"",""'LC-2 BOM'!C2:AF1000""),AB$1,FALSE)"),"#N/A")</f>
        <v>#N/A</v>
      </c>
      <c r="AW553" s="40" t="str">
        <f ca="1">IFERROR(__xludf.DUMMYFUNCTION("VLOOKUP($D162,IMPORTRANGE(""1F5N2lheBqU_ssv2fEg7XSiyl0_Jtf24RQubw3IWp7fc"",""'LC-2 BOM'!C2:AF1000""),AB$1,FALSE)"),"#N/A")</f>
        <v>#N/A</v>
      </c>
      <c r="AX553" s="40" t="str">
        <f ca="1">IFERROR(__xludf.DUMMYFUNCTION("VLOOKUP($D162,IMPORTRANGE(""1F5N2lheBqU_ssv2fEg7XSiyl0_Jtf24RQubw3IWp7fc"",""'LC-2 BOM'!C2:AF1000""),AB$1,FALSE)"),"#N/A")</f>
        <v>#N/A</v>
      </c>
      <c r="AY553" s="40" t="str">
        <f ca="1">IFERROR(__xludf.DUMMYFUNCTION("VLOOKUP($D162,IMPORTRANGE(""1F5N2lheBqU_ssv2fEg7XSiyl0_Jtf24RQubw3IWp7fc"",""'LC-2 BOM'!C2:AF1000""),AB$1,FALSE)"),"#N/A")</f>
        <v>#N/A</v>
      </c>
      <c r="AZ553" s="40" t="str">
        <f ca="1">IFERROR(__xludf.DUMMYFUNCTION("VLOOKUP($D162,IMPORTRANGE(""1F5N2lheBqU_ssv2fEg7XSiyl0_Jtf24RQubw3IWp7fc"",""'LC-2 BOM'!C2:AF1000""),AB$1,FALSE)"),"#N/A")</f>
        <v>#N/A</v>
      </c>
      <c r="BA553" s="40" t="str">
        <f ca="1">IFERROR(__xludf.DUMMYFUNCTION("VLOOKUP($D162,IMPORTRANGE(""1F5N2lheBqU_ssv2fEg7XSiyl0_Jtf24RQubw3IWp7fc"",""'LC-2 BOM'!C2:AF1000""),AB$1,FALSE)"),"#N/A")</f>
        <v>#N/A</v>
      </c>
    </row>
    <row r="554" spans="1:53" ht="14.25">
      <c r="A554" s="168" t="str">
        <f>CONCATENATE(VLOOKUP(E554,Systems,2,FALSE),"-",VLOOKUP(F554,Subsystems,2,FALSE),"-",VLOOKUP(G554,Components,2,FALSE),"-",VLOOKUP(R554,Metrics,2,FALSE),"-",B554)</f>
        <v>MEC-CL-PXS-PxO-652</v>
      </c>
      <c r="B554" s="99">
        <v>652</v>
      </c>
      <c r="C554" s="97" t="s">
        <v>1247</v>
      </c>
      <c r="D554" s="153" t="s">
        <v>1249</v>
      </c>
      <c r="E554" s="99" t="s">
        <v>1047</v>
      </c>
      <c r="F554" s="99" t="s">
        <v>1048</v>
      </c>
      <c r="G554" s="99" t="s">
        <v>452</v>
      </c>
      <c r="H554" s="99" t="s">
        <v>89</v>
      </c>
      <c r="I554" s="100" t="str">
        <f>VLOOKUP(L554,InterfaceCards,2,FALSE)</f>
        <v>N4</v>
      </c>
      <c r="J554" s="154" t="str">
        <f>VLOOKUP(I554,'REF - Interface Cards'!$F$2:$G$11,2,FALSE)</f>
        <v>CB5</v>
      </c>
      <c r="K554" s="99">
        <v>1</v>
      </c>
      <c r="L554" s="99" t="s">
        <v>256</v>
      </c>
      <c r="M554" s="99">
        <v>26</v>
      </c>
      <c r="N554" s="99">
        <v>22</v>
      </c>
      <c r="O554" s="99"/>
      <c r="P554" s="99" t="s">
        <v>248</v>
      </c>
      <c r="Q554" s="99" t="s">
        <v>249</v>
      </c>
      <c r="R554" s="99" t="s">
        <v>95</v>
      </c>
      <c r="S554" s="99" t="s">
        <v>96</v>
      </c>
      <c r="T554" s="99"/>
      <c r="U554" s="99"/>
      <c r="V554" s="81" t="b">
        <v>0</v>
      </c>
      <c r="W554" s="115" t="str">
        <f>CONCATENATE(L554,":",N554)</f>
        <v>DI4:22</v>
      </c>
      <c r="X554" s="40" t="str">
        <f ca="1">IFERROR(__xludf.DUMMYFUNCTION("VLOOKUP($D475,IMPORTRANGE(""1F5N2lheBqU_ssv2fEg7XSiyl0_Jtf24RQubw3IWp7fc"",""'LC-2 BOM'!C2:AF1000""),X$1,FALSE)"),"04C706")</f>
        <v>04C706</v>
      </c>
      <c r="Y554" s="183" t="str">
        <f ca="1">IFERROR(__xludf.DUMMYFUNCTION("VLOOKUP($D550,IMPORTRANGE(""1zGeY54V42y3h6ga3LEauokEcjIAfHuNXKCYKLfLWtMI"",""'LC-2 BOM'!C2:AF900""),Y$1,FALSE)"),"#N/A")</f>
        <v>#N/A</v>
      </c>
      <c r="Z554" s="183" t="str">
        <f ca="1">IFERROR(__xludf.DUMMYFUNCTION("VLOOKUP($D550,IMPORTRANGE(""1zGeY54V42y3h6ga3LEauokEcjIAfHuNXKCYKLfLWtMI"",""'LC-2 BOM'!C2:AF900""),Y$1,FALSE)"),"#N/A")</f>
        <v>#N/A</v>
      </c>
      <c r="AA554" s="183" t="str">
        <f ca="1">IFERROR(__xludf.DUMMYFUNCTION("VLOOKUP($D550,IMPORTRANGE(""1zGeY54V42y3h6ga3LEauokEcjIAfHuNXKCYKLfLWtMI"",""'LC-2 BOM'!C2:AF900""),Y$1,FALSE)"),"#N/A")</f>
        <v>#N/A</v>
      </c>
      <c r="AB554" s="40" t="str">
        <f ca="1">IFERROR(__xludf.DUMMYFUNCTION("VLOOKUP($D550,IMPORTRANGE(""1F5N2lheBqU_ssv2fEg7XSiyl0_Jtf24RQubw3IWp7fc"",""'LC-2 BOM'!C2:AF1000""),AB$1,FALSE)"),"#N/A")</f>
        <v>#N/A</v>
      </c>
      <c r="AC554" s="40" t="str">
        <f ca="1">IFERROR(__xludf.DUMMYFUNCTION("VLOOKUP($D550,IMPORTRANGE(""1F5N2lheBqU_ssv2fEg7XSiyl0_Jtf24RQubw3IWp7fc"",""'LC-2 BOM'!C2:AF1000""),AB$1,FALSE)"),"#N/A")</f>
        <v>#N/A</v>
      </c>
      <c r="AD554" s="40" t="str">
        <f ca="1">IFERROR(__xludf.DUMMYFUNCTION("VLOOKUP($D550,IMPORTRANGE(""1F5N2lheBqU_ssv2fEg7XSiyl0_Jtf24RQubw3IWp7fc"",""'LC-2 BOM'!C2:AF1000""),AB$1,FALSE)"),"#N/A")</f>
        <v>#N/A</v>
      </c>
      <c r="AE554" s="40" t="str">
        <f ca="1">IFERROR(__xludf.DUMMYFUNCTION("VLOOKUP($D550,IMPORTRANGE(""1F5N2lheBqU_ssv2fEg7XSiyl0_Jtf24RQubw3IWp7fc"",""'LC-2 BOM'!C2:AF1000""),AB$1,FALSE)"),"#N/A")</f>
        <v>#N/A</v>
      </c>
      <c r="AF554" s="40" t="str">
        <f ca="1">IFERROR(__xludf.DUMMYFUNCTION("VLOOKUP($D550,IMPORTRANGE(""1F5N2lheBqU_ssv2fEg7XSiyl0_Jtf24RQubw3IWp7fc"",""'LC-2 BOM'!C2:AF1000""),AB$1,FALSE)"),"#N/A")</f>
        <v>#N/A</v>
      </c>
      <c r="AG554" s="40" t="str">
        <f ca="1">IFERROR(__xludf.DUMMYFUNCTION("VLOOKUP($D550,IMPORTRANGE(""1F5N2lheBqU_ssv2fEg7XSiyl0_Jtf24RQubw3IWp7fc"",""'LC-2 BOM'!C2:AF1000""),AB$1,FALSE)"),"#N/A")</f>
        <v>#N/A</v>
      </c>
      <c r="AH554" s="40" t="str">
        <f ca="1">IFERROR(__xludf.DUMMYFUNCTION("VLOOKUP($D550,IMPORTRANGE(""1F5N2lheBqU_ssv2fEg7XSiyl0_Jtf24RQubw3IWp7fc"",""'LC-2 BOM'!C2:AF1000""),AB$1,FALSE)"),"#N/A")</f>
        <v>#N/A</v>
      </c>
      <c r="AI554" s="40" t="str">
        <f ca="1">IFERROR(__xludf.DUMMYFUNCTION("VLOOKUP($D550,IMPORTRANGE(""1F5N2lheBqU_ssv2fEg7XSiyl0_Jtf24RQubw3IWp7fc"",""'LC-2 BOM'!C2:AF1000""),AB$1,FALSE)"),"#N/A")</f>
        <v>#N/A</v>
      </c>
      <c r="AJ554" s="40" t="str">
        <f ca="1">IFERROR(__xludf.DUMMYFUNCTION("VLOOKUP($D550,IMPORTRANGE(""1F5N2lheBqU_ssv2fEg7XSiyl0_Jtf24RQubw3IWp7fc"",""'LC-2 BOM'!C2:AF1000""),AB$1,FALSE)"),"#N/A")</f>
        <v>#N/A</v>
      </c>
      <c r="AK554" s="40" t="str">
        <f ca="1">IFERROR(__xludf.DUMMYFUNCTION("VLOOKUP($D550,IMPORTRANGE(""1F5N2lheBqU_ssv2fEg7XSiyl0_Jtf24RQubw3IWp7fc"",""'LC-2 BOM'!C2:AF1000""),AB$1,FALSE)"),"#N/A")</f>
        <v>#N/A</v>
      </c>
      <c r="AL554" s="40" t="str">
        <f ca="1">IFERROR(__xludf.DUMMYFUNCTION("VLOOKUP($D550,IMPORTRANGE(""1F5N2lheBqU_ssv2fEg7XSiyl0_Jtf24RQubw3IWp7fc"",""'LC-2 BOM'!C2:AF1000""),AB$1,FALSE)"),"#N/A")</f>
        <v>#N/A</v>
      </c>
      <c r="AM554" s="40" t="str">
        <f ca="1">IFERROR(__xludf.DUMMYFUNCTION("VLOOKUP($D550,IMPORTRANGE(""1F5N2lheBqU_ssv2fEg7XSiyl0_Jtf24RQubw3IWp7fc"",""'LC-2 BOM'!C2:AF1000""),AB$1,FALSE)"),"#N/A")</f>
        <v>#N/A</v>
      </c>
      <c r="AN554" s="40" t="str">
        <f ca="1">IFERROR(__xludf.DUMMYFUNCTION("VLOOKUP($D550,IMPORTRANGE(""1F5N2lheBqU_ssv2fEg7XSiyl0_Jtf24RQubw3IWp7fc"",""'LC-2 BOM'!C2:AF1000""),AB$1,FALSE)"),"#N/A")</f>
        <v>#N/A</v>
      </c>
      <c r="AO554" s="40" t="str">
        <f ca="1">IFERROR(__xludf.DUMMYFUNCTION("VLOOKUP($D550,IMPORTRANGE(""1F5N2lheBqU_ssv2fEg7XSiyl0_Jtf24RQubw3IWp7fc"",""'LC-2 BOM'!C2:AF1000""),AB$1,FALSE)"),"#N/A")</f>
        <v>#N/A</v>
      </c>
      <c r="AP554" s="40" t="str">
        <f ca="1">IFERROR(__xludf.DUMMYFUNCTION("VLOOKUP($D550,IMPORTRANGE(""1F5N2lheBqU_ssv2fEg7XSiyl0_Jtf24RQubw3IWp7fc"",""'LC-2 BOM'!C2:AF1000""),AB$1,FALSE)"),"#N/A")</f>
        <v>#N/A</v>
      </c>
      <c r="AQ554" s="40" t="str">
        <f ca="1">IFERROR(__xludf.DUMMYFUNCTION("VLOOKUP($D550,IMPORTRANGE(""1F5N2lheBqU_ssv2fEg7XSiyl0_Jtf24RQubw3IWp7fc"",""'LC-2 BOM'!C2:AF1000""),AB$1,FALSE)"),"#N/A")</f>
        <v>#N/A</v>
      </c>
      <c r="AR554" s="40" t="str">
        <f ca="1">IFERROR(__xludf.DUMMYFUNCTION("VLOOKUP($D550,IMPORTRANGE(""1F5N2lheBqU_ssv2fEg7XSiyl0_Jtf24RQubw3IWp7fc"",""'LC-2 BOM'!C2:AF1000""),AB$1,FALSE)"),"#N/A")</f>
        <v>#N/A</v>
      </c>
      <c r="AS554" s="40" t="str">
        <f ca="1">IFERROR(__xludf.DUMMYFUNCTION("VLOOKUP($D550,IMPORTRANGE(""1F5N2lheBqU_ssv2fEg7XSiyl0_Jtf24RQubw3IWp7fc"",""'LC-2 BOM'!C2:AF1000""),AB$1,FALSE)"),"#N/A")</f>
        <v>#N/A</v>
      </c>
      <c r="AT554" s="40" t="str">
        <f ca="1">IFERROR(__xludf.DUMMYFUNCTION("VLOOKUP($D550,IMPORTRANGE(""1F5N2lheBqU_ssv2fEg7XSiyl0_Jtf24RQubw3IWp7fc"",""'LC-2 BOM'!C2:AF1000""),AB$1,FALSE)"),"#N/A")</f>
        <v>#N/A</v>
      </c>
      <c r="AU554" s="40" t="str">
        <f ca="1">IFERROR(__xludf.DUMMYFUNCTION("VLOOKUP($D550,IMPORTRANGE(""1F5N2lheBqU_ssv2fEg7XSiyl0_Jtf24RQubw3IWp7fc"",""'LC-2 BOM'!C2:AF1000""),AB$1,FALSE)"),"#N/A")</f>
        <v>#N/A</v>
      </c>
      <c r="AV554" s="40" t="str">
        <f ca="1">IFERROR(__xludf.DUMMYFUNCTION("VLOOKUP($D550,IMPORTRANGE(""1F5N2lheBqU_ssv2fEg7XSiyl0_Jtf24RQubw3IWp7fc"",""'LC-2 BOM'!C2:AF1000""),AB$1,FALSE)"),"#N/A")</f>
        <v>#N/A</v>
      </c>
      <c r="AW554" s="40" t="str">
        <f ca="1">IFERROR(__xludf.DUMMYFUNCTION("VLOOKUP($D550,IMPORTRANGE(""1F5N2lheBqU_ssv2fEg7XSiyl0_Jtf24RQubw3IWp7fc"",""'LC-2 BOM'!C2:AF1000""),AB$1,FALSE)"),"#N/A")</f>
        <v>#N/A</v>
      </c>
      <c r="AX554" s="40" t="str">
        <f ca="1">IFERROR(__xludf.DUMMYFUNCTION("VLOOKUP($D550,IMPORTRANGE(""1F5N2lheBqU_ssv2fEg7XSiyl0_Jtf24RQubw3IWp7fc"",""'LC-2 BOM'!C2:AF1000""),AB$1,FALSE)"),"#N/A")</f>
        <v>#N/A</v>
      </c>
      <c r="AY554" s="40" t="str">
        <f ca="1">IFERROR(__xludf.DUMMYFUNCTION("VLOOKUP($D550,IMPORTRANGE(""1F5N2lheBqU_ssv2fEg7XSiyl0_Jtf24RQubw3IWp7fc"",""'LC-2 BOM'!C2:AF1000""),AB$1,FALSE)"),"#N/A")</f>
        <v>#N/A</v>
      </c>
      <c r="AZ554" s="40" t="str">
        <f ca="1">IFERROR(__xludf.DUMMYFUNCTION("VLOOKUP($D550,IMPORTRANGE(""1F5N2lheBqU_ssv2fEg7XSiyl0_Jtf24RQubw3IWp7fc"",""'LC-2 BOM'!C2:AF1000""),AB$1,FALSE)"),"#N/A")</f>
        <v>#N/A</v>
      </c>
      <c r="BA554" s="40" t="str">
        <f ca="1">IFERROR(__xludf.DUMMYFUNCTION("VLOOKUP($D550,IMPORTRANGE(""1F5N2lheBqU_ssv2fEg7XSiyl0_Jtf24RQubw3IWp7fc"",""'LC-2 BOM'!C2:AF1000""),AB$1,FALSE)"),"#N/A")</f>
        <v>#N/A</v>
      </c>
    </row>
    <row r="555" spans="1:53" ht="14.25">
      <c r="A555" s="119" t="str">
        <f>CONCATENATE(VLOOKUP(E555,Systems,2,FALSE),"-",VLOOKUP(F555,Subsystems,2,FALSE),"-",VLOOKUP(G555,Components,2,FALSE),"-",VLOOKUP(R555,Metrics,2,FALSE),"-",B555)</f>
        <v>MEC-CL-SLD-B-417</v>
      </c>
      <c r="B555" s="100">
        <v>417</v>
      </c>
      <c r="C555" s="99" t="s">
        <v>1250</v>
      </c>
      <c r="D555" s="205" t="s">
        <v>1251</v>
      </c>
      <c r="E555" s="99" t="s">
        <v>1047</v>
      </c>
      <c r="F555" s="99" t="s">
        <v>1048</v>
      </c>
      <c r="G555" s="99" t="s">
        <v>557</v>
      </c>
      <c r="H555" s="99" t="s">
        <v>102</v>
      </c>
      <c r="I555" s="100" t="str">
        <f>VLOOKUP(L555,InterfaceCards,2,FALSE)</f>
        <v>C1</v>
      </c>
      <c r="J555" s="39" t="str">
        <f>VLOOKUP(I555,'REF - Interface Cards'!$F$2:$G$11,2,FALSE)</f>
        <v>CB1</v>
      </c>
      <c r="K555" s="100">
        <f>VLOOKUP(L555,InterfaceCards,3,FALSE)</f>
        <v>2</v>
      </c>
      <c r="L555" s="99" t="s">
        <v>553</v>
      </c>
      <c r="M555" s="99">
        <v>36</v>
      </c>
      <c r="N555" s="96">
        <v>30</v>
      </c>
      <c r="O555" s="99" t="s">
        <v>247</v>
      </c>
      <c r="P555" s="99" t="s">
        <v>248</v>
      </c>
      <c r="Q555" s="99" t="s">
        <v>249</v>
      </c>
      <c r="R555" s="119" t="s">
        <v>105</v>
      </c>
      <c r="S555" s="119" t="s">
        <v>96</v>
      </c>
      <c r="T555" s="100"/>
      <c r="U555" s="205"/>
      <c r="V555" s="205" t="b">
        <v>0</v>
      </c>
      <c r="W555" s="115" t="str">
        <f>CONCATENATE(L555,":",N555)</f>
        <v>DO2:30</v>
      </c>
      <c r="X555" s="40" t="str">
        <f ca="1">IFERROR(__xludf.DUMMYFUNCTION("VLOOKUP($D4,IMPORTRANGE(""1F5N2lheBqU_ssv2fEg7XSiyl0_Jtf24RQubw3IWp7fc"",""'LC-2 BOM'!C2:AF1000""),X$1,FALSE)"),"S13.2")</f>
        <v>S13.2</v>
      </c>
      <c r="Y555" s="40" t="str">
        <f ca="1">IFERROR(__xludf.DUMMYFUNCTION("VLOOKUP($D51,IMPORTRANGE(""1F5N2lheBqU_ssv2fEg7XSiyl0_Jtf24RQubw3IWp7fc"",""'LC-2 BOM'!C2:AF900""),Y$1,FALSE)"),"#N/A")</f>
        <v>#N/A</v>
      </c>
      <c r="Z555" s="40" t="str">
        <f ca="1">IFERROR(__xludf.DUMMYFUNCTION("VLOOKUP($D51,IMPORTRANGE(""1F5N2lheBqU_ssv2fEg7XSiyl0_Jtf24RQubw3IWp7fc"",""'LC-2 BOM'!C2:AF900""),Y$1,FALSE)"),"#N/A")</f>
        <v>#N/A</v>
      </c>
      <c r="AA555" s="40" t="str">
        <f ca="1">IFERROR(__xludf.DUMMYFUNCTION("VLOOKUP($D51,IMPORTRANGE(""1F5N2lheBqU_ssv2fEg7XSiyl0_Jtf24RQubw3IWp7fc"",""'LC-2 BOM'!C2:AF900""),Y$1,FALSE)"),"#N/A")</f>
        <v>#N/A</v>
      </c>
      <c r="AB555" s="40" t="str">
        <f ca="1">IFERROR(__xludf.DUMMYFUNCTION("VLOOKUP($D51,IMPORTRANGE(""1F5N2lheBqU_ssv2fEg7XSiyl0_Jtf24RQubw3IWp7fc"",""'LC-2 BOM'!C2:AF1000""),AB$1,FALSE)"),"#N/A")</f>
        <v>#N/A</v>
      </c>
      <c r="AC555" s="40" t="str">
        <f ca="1">IFERROR(__xludf.DUMMYFUNCTION("VLOOKUP($D51,IMPORTRANGE(""1F5N2lheBqU_ssv2fEg7XSiyl0_Jtf24RQubw3IWp7fc"",""'LC-2 BOM'!C2:AF1000""),AB$1,FALSE)"),"#N/A")</f>
        <v>#N/A</v>
      </c>
      <c r="AD555" s="40" t="str">
        <f ca="1">IFERROR(__xludf.DUMMYFUNCTION("VLOOKUP($D51,IMPORTRANGE(""1F5N2lheBqU_ssv2fEg7XSiyl0_Jtf24RQubw3IWp7fc"",""'LC-2 BOM'!C2:AF1000""),AB$1,FALSE)"),"#N/A")</f>
        <v>#N/A</v>
      </c>
      <c r="AE555" s="40" t="str">
        <f ca="1">IFERROR(__xludf.DUMMYFUNCTION("VLOOKUP($D51,IMPORTRANGE(""1F5N2lheBqU_ssv2fEg7XSiyl0_Jtf24RQubw3IWp7fc"",""'LC-2 BOM'!C2:AF1000""),AB$1,FALSE)"),"#N/A")</f>
        <v>#N/A</v>
      </c>
      <c r="AF555" s="40" t="str">
        <f ca="1">IFERROR(__xludf.DUMMYFUNCTION("VLOOKUP($D51,IMPORTRANGE(""1F5N2lheBqU_ssv2fEg7XSiyl0_Jtf24RQubw3IWp7fc"",""'LC-2 BOM'!C2:AF1000""),AB$1,FALSE)"),"#N/A")</f>
        <v>#N/A</v>
      </c>
      <c r="AG555" s="40" t="str">
        <f ca="1">IFERROR(__xludf.DUMMYFUNCTION("VLOOKUP($D51,IMPORTRANGE(""1F5N2lheBqU_ssv2fEg7XSiyl0_Jtf24RQubw3IWp7fc"",""'LC-2 BOM'!C2:AF1000""),AB$1,FALSE)"),"#N/A")</f>
        <v>#N/A</v>
      </c>
      <c r="AH555" s="40" t="str">
        <f ca="1">IFERROR(__xludf.DUMMYFUNCTION("VLOOKUP($D51,IMPORTRANGE(""1F5N2lheBqU_ssv2fEg7XSiyl0_Jtf24RQubw3IWp7fc"",""'LC-2 BOM'!C2:AF1000""),AB$1,FALSE)"),"#N/A")</f>
        <v>#N/A</v>
      </c>
      <c r="AI555" s="40" t="str">
        <f ca="1">IFERROR(__xludf.DUMMYFUNCTION("VLOOKUP($D51,IMPORTRANGE(""1F5N2lheBqU_ssv2fEg7XSiyl0_Jtf24RQubw3IWp7fc"",""'LC-2 BOM'!C2:AF1000""),AB$1,FALSE)"),"#N/A")</f>
        <v>#N/A</v>
      </c>
      <c r="AJ555" s="40" t="str">
        <f ca="1">IFERROR(__xludf.DUMMYFUNCTION("VLOOKUP($D51,IMPORTRANGE(""1F5N2lheBqU_ssv2fEg7XSiyl0_Jtf24RQubw3IWp7fc"",""'LC-2 BOM'!C2:AF1000""),AB$1,FALSE)"),"#N/A")</f>
        <v>#N/A</v>
      </c>
      <c r="AK555" s="40" t="str">
        <f ca="1">IFERROR(__xludf.DUMMYFUNCTION("VLOOKUP($D51,IMPORTRANGE(""1F5N2lheBqU_ssv2fEg7XSiyl0_Jtf24RQubw3IWp7fc"",""'LC-2 BOM'!C2:AF1000""),AB$1,FALSE)"),"#N/A")</f>
        <v>#N/A</v>
      </c>
      <c r="AL555" s="40" t="str">
        <f ca="1">IFERROR(__xludf.DUMMYFUNCTION("VLOOKUP($D51,IMPORTRANGE(""1F5N2lheBqU_ssv2fEg7XSiyl0_Jtf24RQubw3IWp7fc"",""'LC-2 BOM'!C2:AF1000""),AB$1,FALSE)"),"#N/A")</f>
        <v>#N/A</v>
      </c>
      <c r="AM555" s="40" t="str">
        <f ca="1">IFERROR(__xludf.DUMMYFUNCTION("VLOOKUP($D51,IMPORTRANGE(""1F5N2lheBqU_ssv2fEg7XSiyl0_Jtf24RQubw3IWp7fc"",""'LC-2 BOM'!C2:AF1000""),AB$1,FALSE)"),"#N/A")</f>
        <v>#N/A</v>
      </c>
      <c r="AN555" s="40" t="str">
        <f ca="1">IFERROR(__xludf.DUMMYFUNCTION("VLOOKUP($D51,IMPORTRANGE(""1F5N2lheBqU_ssv2fEg7XSiyl0_Jtf24RQubw3IWp7fc"",""'LC-2 BOM'!C2:AF1000""),AB$1,FALSE)"),"#N/A")</f>
        <v>#N/A</v>
      </c>
      <c r="AO555" s="40" t="str">
        <f ca="1">IFERROR(__xludf.DUMMYFUNCTION("VLOOKUP($D51,IMPORTRANGE(""1F5N2lheBqU_ssv2fEg7XSiyl0_Jtf24RQubw3IWp7fc"",""'LC-2 BOM'!C2:AF1000""),AB$1,FALSE)"),"#N/A")</f>
        <v>#N/A</v>
      </c>
      <c r="AP555" s="40" t="str">
        <f ca="1">IFERROR(__xludf.DUMMYFUNCTION("VLOOKUP($D51,IMPORTRANGE(""1F5N2lheBqU_ssv2fEg7XSiyl0_Jtf24RQubw3IWp7fc"",""'LC-2 BOM'!C2:AF1000""),AB$1,FALSE)"),"#N/A")</f>
        <v>#N/A</v>
      </c>
      <c r="AQ555" s="40" t="str">
        <f ca="1">IFERROR(__xludf.DUMMYFUNCTION("VLOOKUP($D51,IMPORTRANGE(""1F5N2lheBqU_ssv2fEg7XSiyl0_Jtf24RQubw3IWp7fc"",""'LC-2 BOM'!C2:AF1000""),AB$1,FALSE)"),"#N/A")</f>
        <v>#N/A</v>
      </c>
      <c r="AR555" s="40" t="str">
        <f ca="1">IFERROR(__xludf.DUMMYFUNCTION("VLOOKUP($D51,IMPORTRANGE(""1F5N2lheBqU_ssv2fEg7XSiyl0_Jtf24RQubw3IWp7fc"",""'LC-2 BOM'!C2:AF1000""),AB$1,FALSE)"),"#N/A")</f>
        <v>#N/A</v>
      </c>
      <c r="AS555" s="40" t="str">
        <f ca="1">IFERROR(__xludf.DUMMYFUNCTION("VLOOKUP($D51,IMPORTRANGE(""1F5N2lheBqU_ssv2fEg7XSiyl0_Jtf24RQubw3IWp7fc"",""'LC-2 BOM'!C2:AF1000""),AB$1,FALSE)"),"#N/A")</f>
        <v>#N/A</v>
      </c>
      <c r="AT555" s="40" t="str">
        <f ca="1">IFERROR(__xludf.DUMMYFUNCTION("VLOOKUP($D51,IMPORTRANGE(""1F5N2lheBqU_ssv2fEg7XSiyl0_Jtf24RQubw3IWp7fc"",""'LC-2 BOM'!C2:AF1000""),AB$1,FALSE)"),"#N/A")</f>
        <v>#N/A</v>
      </c>
      <c r="AU555" s="40" t="str">
        <f ca="1">IFERROR(__xludf.DUMMYFUNCTION("VLOOKUP($D51,IMPORTRANGE(""1F5N2lheBqU_ssv2fEg7XSiyl0_Jtf24RQubw3IWp7fc"",""'LC-2 BOM'!C2:AF1000""),AB$1,FALSE)"),"#N/A")</f>
        <v>#N/A</v>
      </c>
      <c r="AV555" s="40" t="str">
        <f ca="1">IFERROR(__xludf.DUMMYFUNCTION("VLOOKUP($D51,IMPORTRANGE(""1F5N2lheBqU_ssv2fEg7XSiyl0_Jtf24RQubw3IWp7fc"",""'LC-2 BOM'!C2:AF1000""),AB$1,FALSE)"),"#N/A")</f>
        <v>#N/A</v>
      </c>
      <c r="AW555" s="40" t="str">
        <f ca="1">IFERROR(__xludf.DUMMYFUNCTION("VLOOKUP($D51,IMPORTRANGE(""1F5N2lheBqU_ssv2fEg7XSiyl0_Jtf24RQubw3IWp7fc"",""'LC-2 BOM'!C2:AF1000""),AB$1,FALSE)"),"#N/A")</f>
        <v>#N/A</v>
      </c>
      <c r="AX555" s="40" t="str">
        <f ca="1">IFERROR(__xludf.DUMMYFUNCTION("VLOOKUP($D51,IMPORTRANGE(""1F5N2lheBqU_ssv2fEg7XSiyl0_Jtf24RQubw3IWp7fc"",""'LC-2 BOM'!C2:AF1000""),AB$1,FALSE)"),"#N/A")</f>
        <v>#N/A</v>
      </c>
      <c r="AY555" s="40" t="str">
        <f ca="1">IFERROR(__xludf.DUMMYFUNCTION("VLOOKUP($D51,IMPORTRANGE(""1F5N2lheBqU_ssv2fEg7XSiyl0_Jtf24RQubw3IWp7fc"",""'LC-2 BOM'!C2:AF1000""),AB$1,FALSE)"),"#N/A")</f>
        <v>#N/A</v>
      </c>
      <c r="AZ555" s="40" t="str">
        <f ca="1">IFERROR(__xludf.DUMMYFUNCTION("VLOOKUP($D51,IMPORTRANGE(""1F5N2lheBqU_ssv2fEg7XSiyl0_Jtf24RQubw3IWp7fc"",""'LC-2 BOM'!C2:AF1000""),AB$1,FALSE)"),"#N/A")</f>
        <v>#N/A</v>
      </c>
      <c r="BA555" s="40" t="str">
        <f ca="1">IFERROR(__xludf.DUMMYFUNCTION("VLOOKUP($D51,IMPORTRANGE(""1F5N2lheBqU_ssv2fEg7XSiyl0_Jtf24RQubw3IWp7fc"",""'LC-2 BOM'!C2:AF1000""),AB$1,FALSE)"),"#N/A")</f>
        <v>#N/A</v>
      </c>
    </row>
    <row r="556" spans="1:53" ht="14.25">
      <c r="A556" s="168" t="str">
        <f>CONCATENATE(VLOOKUP(E556,Systems,2,FALSE),"-",VLOOKUP(F556,Subsystems,2,FALSE),"-",VLOOKUP(G556,Components,2,FALSE),"-",VLOOKUP(R556,Metrics,2,FALSE),"-",B556)</f>
        <v>MEC-CL-SLD-B-649</v>
      </c>
      <c r="B556" s="99">
        <v>649</v>
      </c>
      <c r="C556" s="97" t="s">
        <v>1252</v>
      </c>
      <c r="D556" s="155" t="s">
        <v>1253</v>
      </c>
      <c r="E556" s="99" t="s">
        <v>1047</v>
      </c>
      <c r="F556" s="99" t="s">
        <v>1048</v>
      </c>
      <c r="G556" s="99" t="s">
        <v>557</v>
      </c>
      <c r="H556" s="99" t="s">
        <v>102</v>
      </c>
      <c r="I556" s="100" t="str">
        <f>VLOOKUP(L556,InterfaceCards,2,FALSE)</f>
        <v>C1</v>
      </c>
      <c r="J556" s="39" t="str">
        <f>VLOOKUP(I556,'REF - Interface Cards'!$F$2:$G$11,2,FALSE)</f>
        <v>CB1</v>
      </c>
      <c r="K556" s="100">
        <f>VLOOKUP(L556,InterfaceCards,3,FALSE)</f>
        <v>3</v>
      </c>
      <c r="L556" s="99" t="s">
        <v>237</v>
      </c>
      <c r="M556" s="99">
        <v>21</v>
      </c>
      <c r="N556" s="96">
        <v>17</v>
      </c>
      <c r="O556" s="99" t="s">
        <v>247</v>
      </c>
      <c r="P556" s="99" t="s">
        <v>248</v>
      </c>
      <c r="Q556" s="99" t="s">
        <v>249</v>
      </c>
      <c r="R556" s="119" t="s">
        <v>105</v>
      </c>
      <c r="S556" s="119" t="s">
        <v>96</v>
      </c>
      <c r="T556" s="100"/>
      <c r="U556" s="205"/>
      <c r="V556" s="205" t="b">
        <v>0</v>
      </c>
      <c r="W556" s="115" t="str">
        <f>CONCATENATE(L556,":",N556)</f>
        <v>DO3:17</v>
      </c>
      <c r="X556" s="40" t="str">
        <f ca="1">IFERROR(__xludf.DUMMYFUNCTION("VLOOKUP($D4,IMPORTRANGE(""1F5N2lheBqU_ssv2fEg7XSiyl0_Jtf24RQubw3IWp7fc"",""'LC-2 BOM'!C2:AF1000""),X$1,FALSE)"),"S13.2")</f>
        <v>S13.2</v>
      </c>
      <c r="Y556" s="183" t="str">
        <f ca="1">IFERROR(__xludf.DUMMYFUNCTION("VLOOKUP($D70,IMPORTRANGE(""1zGeY54V42y3h6ga3LEauokEcjIAfHuNXKCYKLfLWtMI"",""'LC-2 BOM'!C2:AF900""),Y$1,FALSE)"),"#N/A")</f>
        <v>#N/A</v>
      </c>
      <c r="Z556" s="183" t="str">
        <f ca="1">IFERROR(__xludf.DUMMYFUNCTION("VLOOKUP($D70,IMPORTRANGE(""1zGeY54V42y3h6ga3LEauokEcjIAfHuNXKCYKLfLWtMI"",""'LC-2 BOM'!C2:AF900""),Y$1,FALSE)"),"#N/A")</f>
        <v>#N/A</v>
      </c>
      <c r="AA556" s="183" t="str">
        <f ca="1">IFERROR(__xludf.DUMMYFUNCTION("VLOOKUP($D70,IMPORTRANGE(""1zGeY54V42y3h6ga3LEauokEcjIAfHuNXKCYKLfLWtMI"",""'LC-2 BOM'!C2:AF900""),Y$1,FALSE)"),"#N/A")</f>
        <v>#N/A</v>
      </c>
      <c r="AB556" s="40" t="str">
        <f ca="1">IFERROR(__xludf.DUMMYFUNCTION("VLOOKUP($D70,IMPORTRANGE(""1F5N2lheBqU_ssv2fEg7XSiyl0_Jtf24RQubw3IWp7fc"",""'LC-2 BOM'!C2:AF1000""),AB$1,FALSE)"),"#N/A")</f>
        <v>#N/A</v>
      </c>
      <c r="AC556" s="40" t="str">
        <f ca="1">IFERROR(__xludf.DUMMYFUNCTION("VLOOKUP($D70,IMPORTRANGE(""1F5N2lheBqU_ssv2fEg7XSiyl0_Jtf24RQubw3IWp7fc"",""'LC-2 BOM'!C2:AF1000""),AB$1,FALSE)"),"#N/A")</f>
        <v>#N/A</v>
      </c>
      <c r="AD556" s="40" t="str">
        <f ca="1">IFERROR(__xludf.DUMMYFUNCTION("VLOOKUP($D70,IMPORTRANGE(""1F5N2lheBqU_ssv2fEg7XSiyl0_Jtf24RQubw3IWp7fc"",""'LC-2 BOM'!C2:AF1000""),AB$1,FALSE)"),"#N/A")</f>
        <v>#N/A</v>
      </c>
      <c r="AE556" s="40" t="str">
        <f ca="1">IFERROR(__xludf.DUMMYFUNCTION("VLOOKUP($D70,IMPORTRANGE(""1F5N2lheBqU_ssv2fEg7XSiyl0_Jtf24RQubw3IWp7fc"",""'LC-2 BOM'!C2:AF1000""),AB$1,FALSE)"),"#N/A")</f>
        <v>#N/A</v>
      </c>
      <c r="AF556" s="40" t="str">
        <f ca="1">IFERROR(__xludf.DUMMYFUNCTION("VLOOKUP($D70,IMPORTRANGE(""1F5N2lheBqU_ssv2fEg7XSiyl0_Jtf24RQubw3IWp7fc"",""'LC-2 BOM'!C2:AF1000""),AB$1,FALSE)"),"#N/A")</f>
        <v>#N/A</v>
      </c>
      <c r="AG556" s="40" t="str">
        <f ca="1">IFERROR(__xludf.DUMMYFUNCTION("VLOOKUP($D70,IMPORTRANGE(""1F5N2lheBqU_ssv2fEg7XSiyl0_Jtf24RQubw3IWp7fc"",""'LC-2 BOM'!C2:AF1000""),AB$1,FALSE)"),"#N/A")</f>
        <v>#N/A</v>
      </c>
      <c r="AH556" s="40" t="str">
        <f ca="1">IFERROR(__xludf.DUMMYFUNCTION("VLOOKUP($D70,IMPORTRANGE(""1F5N2lheBqU_ssv2fEg7XSiyl0_Jtf24RQubw3IWp7fc"",""'LC-2 BOM'!C2:AF1000""),AB$1,FALSE)"),"#N/A")</f>
        <v>#N/A</v>
      </c>
      <c r="AI556" s="40" t="str">
        <f ca="1">IFERROR(__xludf.DUMMYFUNCTION("VLOOKUP($D70,IMPORTRANGE(""1F5N2lheBqU_ssv2fEg7XSiyl0_Jtf24RQubw3IWp7fc"",""'LC-2 BOM'!C2:AF1000""),AB$1,FALSE)"),"#N/A")</f>
        <v>#N/A</v>
      </c>
      <c r="AJ556" s="40" t="str">
        <f ca="1">IFERROR(__xludf.DUMMYFUNCTION("VLOOKUP($D70,IMPORTRANGE(""1F5N2lheBqU_ssv2fEg7XSiyl0_Jtf24RQubw3IWp7fc"",""'LC-2 BOM'!C2:AF1000""),AB$1,FALSE)"),"#N/A")</f>
        <v>#N/A</v>
      </c>
      <c r="AK556" s="40" t="str">
        <f ca="1">IFERROR(__xludf.DUMMYFUNCTION("VLOOKUP($D70,IMPORTRANGE(""1F5N2lheBqU_ssv2fEg7XSiyl0_Jtf24RQubw3IWp7fc"",""'LC-2 BOM'!C2:AF1000""),AB$1,FALSE)"),"#N/A")</f>
        <v>#N/A</v>
      </c>
      <c r="AL556" s="40" t="str">
        <f ca="1">IFERROR(__xludf.DUMMYFUNCTION("VLOOKUP($D70,IMPORTRANGE(""1F5N2lheBqU_ssv2fEg7XSiyl0_Jtf24RQubw3IWp7fc"",""'LC-2 BOM'!C2:AF1000""),AB$1,FALSE)"),"#N/A")</f>
        <v>#N/A</v>
      </c>
      <c r="AM556" s="40" t="str">
        <f ca="1">IFERROR(__xludf.DUMMYFUNCTION("VLOOKUP($D70,IMPORTRANGE(""1F5N2lheBqU_ssv2fEg7XSiyl0_Jtf24RQubw3IWp7fc"",""'LC-2 BOM'!C2:AF1000""),AB$1,FALSE)"),"#N/A")</f>
        <v>#N/A</v>
      </c>
      <c r="AN556" s="40" t="str">
        <f ca="1">IFERROR(__xludf.DUMMYFUNCTION("VLOOKUP($D70,IMPORTRANGE(""1F5N2lheBqU_ssv2fEg7XSiyl0_Jtf24RQubw3IWp7fc"",""'LC-2 BOM'!C2:AF1000""),AB$1,FALSE)"),"#N/A")</f>
        <v>#N/A</v>
      </c>
      <c r="AO556" s="40" t="str">
        <f ca="1">IFERROR(__xludf.DUMMYFUNCTION("VLOOKUP($D70,IMPORTRANGE(""1F5N2lheBqU_ssv2fEg7XSiyl0_Jtf24RQubw3IWp7fc"",""'LC-2 BOM'!C2:AF1000""),AB$1,FALSE)"),"#N/A")</f>
        <v>#N/A</v>
      </c>
      <c r="AP556" s="40" t="str">
        <f ca="1">IFERROR(__xludf.DUMMYFUNCTION("VLOOKUP($D70,IMPORTRANGE(""1F5N2lheBqU_ssv2fEg7XSiyl0_Jtf24RQubw3IWp7fc"",""'LC-2 BOM'!C2:AF1000""),AB$1,FALSE)"),"#N/A")</f>
        <v>#N/A</v>
      </c>
      <c r="AQ556" s="40" t="str">
        <f ca="1">IFERROR(__xludf.DUMMYFUNCTION("VLOOKUP($D70,IMPORTRANGE(""1F5N2lheBqU_ssv2fEg7XSiyl0_Jtf24RQubw3IWp7fc"",""'LC-2 BOM'!C2:AF1000""),AB$1,FALSE)"),"#N/A")</f>
        <v>#N/A</v>
      </c>
      <c r="AR556" s="40" t="str">
        <f ca="1">IFERROR(__xludf.DUMMYFUNCTION("VLOOKUP($D70,IMPORTRANGE(""1F5N2lheBqU_ssv2fEg7XSiyl0_Jtf24RQubw3IWp7fc"",""'LC-2 BOM'!C2:AF1000""),AB$1,FALSE)"),"#N/A")</f>
        <v>#N/A</v>
      </c>
      <c r="AS556" s="40" t="str">
        <f ca="1">IFERROR(__xludf.DUMMYFUNCTION("VLOOKUP($D70,IMPORTRANGE(""1F5N2lheBqU_ssv2fEg7XSiyl0_Jtf24RQubw3IWp7fc"",""'LC-2 BOM'!C2:AF1000""),AB$1,FALSE)"),"#N/A")</f>
        <v>#N/A</v>
      </c>
      <c r="AT556" s="40" t="str">
        <f ca="1">IFERROR(__xludf.DUMMYFUNCTION("VLOOKUP($D70,IMPORTRANGE(""1F5N2lheBqU_ssv2fEg7XSiyl0_Jtf24RQubw3IWp7fc"",""'LC-2 BOM'!C2:AF1000""),AB$1,FALSE)"),"#N/A")</f>
        <v>#N/A</v>
      </c>
      <c r="AU556" s="40" t="str">
        <f ca="1">IFERROR(__xludf.DUMMYFUNCTION("VLOOKUP($D70,IMPORTRANGE(""1F5N2lheBqU_ssv2fEg7XSiyl0_Jtf24RQubw3IWp7fc"",""'LC-2 BOM'!C2:AF1000""),AB$1,FALSE)"),"#N/A")</f>
        <v>#N/A</v>
      </c>
      <c r="AV556" s="40" t="str">
        <f ca="1">IFERROR(__xludf.DUMMYFUNCTION("VLOOKUP($D70,IMPORTRANGE(""1F5N2lheBqU_ssv2fEg7XSiyl0_Jtf24RQubw3IWp7fc"",""'LC-2 BOM'!C2:AF1000""),AB$1,FALSE)"),"#N/A")</f>
        <v>#N/A</v>
      </c>
      <c r="AW556" s="40" t="str">
        <f ca="1">IFERROR(__xludf.DUMMYFUNCTION("VLOOKUP($D70,IMPORTRANGE(""1F5N2lheBqU_ssv2fEg7XSiyl0_Jtf24RQubw3IWp7fc"",""'LC-2 BOM'!C2:AF1000""),AB$1,FALSE)"),"#N/A")</f>
        <v>#N/A</v>
      </c>
      <c r="AX556" s="40" t="str">
        <f ca="1">IFERROR(__xludf.DUMMYFUNCTION("VLOOKUP($D70,IMPORTRANGE(""1F5N2lheBqU_ssv2fEg7XSiyl0_Jtf24RQubw3IWp7fc"",""'LC-2 BOM'!C2:AF1000""),AB$1,FALSE)"),"#N/A")</f>
        <v>#N/A</v>
      </c>
      <c r="AY556" s="40" t="str">
        <f ca="1">IFERROR(__xludf.DUMMYFUNCTION("VLOOKUP($D70,IMPORTRANGE(""1F5N2lheBqU_ssv2fEg7XSiyl0_Jtf24RQubw3IWp7fc"",""'LC-2 BOM'!C2:AF1000""),AB$1,FALSE)"),"#N/A")</f>
        <v>#N/A</v>
      </c>
      <c r="AZ556" s="40" t="str">
        <f ca="1">IFERROR(__xludf.DUMMYFUNCTION("VLOOKUP($D70,IMPORTRANGE(""1F5N2lheBqU_ssv2fEg7XSiyl0_Jtf24RQubw3IWp7fc"",""'LC-2 BOM'!C2:AF1000""),AB$1,FALSE)"),"#N/A")</f>
        <v>#N/A</v>
      </c>
      <c r="BA556" s="40" t="str">
        <f ca="1">IFERROR(__xludf.DUMMYFUNCTION("VLOOKUP($D70,IMPORTRANGE(""1F5N2lheBqU_ssv2fEg7XSiyl0_Jtf24RQubw3IWp7fc"",""'LC-2 BOM'!C2:AF1000""),AB$1,FALSE)"),"#N/A")</f>
        <v>#N/A</v>
      </c>
    </row>
    <row r="557" spans="1:53" ht="25.5">
      <c r="A557" s="119" t="str">
        <f>CONCATENATE(VLOOKUP(E557,Systems,2,FALSE),"-",VLOOKUP(F557,Subsystems,2,FALSE),"-",VLOOKUP(G557,Components,2,FALSE),"-",VLOOKUP(R557,Metrics,2,FALSE),"-",B557)</f>
        <v>HYD-HPU-PVL-Pos-138</v>
      </c>
      <c r="B557" s="100">
        <v>138</v>
      </c>
      <c r="C557" s="99" t="s">
        <v>1254</v>
      </c>
      <c r="D557" s="99" t="s">
        <v>1255</v>
      </c>
      <c r="E557" s="99" t="s">
        <v>715</v>
      </c>
      <c r="F557" s="99" t="s">
        <v>890</v>
      </c>
      <c r="G557" s="99" t="s">
        <v>146</v>
      </c>
      <c r="H557" s="100" t="s">
        <v>152</v>
      </c>
      <c r="I557" s="100" t="str">
        <f>VLOOKUP(L557,InterfaceCards,2,FALSE)</f>
        <v>N5</v>
      </c>
      <c r="J557" s="39" t="str">
        <f>VLOOKUP(I557,'REF - Interface Cards'!$F$2:$G$11,2,FALSE)</f>
        <v>CB6</v>
      </c>
      <c r="K557" s="100">
        <f>VLOOKUP(L557,InterfaceCards,3,FALSE)</f>
        <v>5</v>
      </c>
      <c r="L557" s="99" t="s">
        <v>821</v>
      </c>
      <c r="M557" s="272">
        <v>0</v>
      </c>
      <c r="N557" s="96" t="s">
        <v>91</v>
      </c>
      <c r="O557" s="100" t="s">
        <v>334</v>
      </c>
      <c r="P557" s="100"/>
      <c r="Q557" s="100" t="s">
        <v>707</v>
      </c>
      <c r="R557" s="268" t="s">
        <v>149</v>
      </c>
      <c r="S557" s="119" t="s">
        <v>1256</v>
      </c>
      <c r="T557" s="264"/>
      <c r="U557" s="115"/>
      <c r="V557" s="115" t="b">
        <v>0</v>
      </c>
      <c r="W557" s="115" t="str">
        <f>CONCATENATE(L557,":",N557)</f>
        <v>AO4:00</v>
      </c>
      <c r="X557" s="40" t="str">
        <f ca="1">IFERROR(__xludf.DUMMYFUNCTION("VLOOKUP($D475,IMPORTRANGE(""1F5N2lheBqU_ssv2fEg7XSiyl0_Jtf24RQubw3IWp7fc"",""'LC-2 BOM'!C2:AF1000""),X$1,FALSE)"),"04C706")</f>
        <v>04C706</v>
      </c>
      <c r="Y557" s="40" t="str">
        <f ca="1">IFERROR(__xludf.DUMMYFUNCTION("VLOOKUP($D651,IMPORTRANGE(""1F5N2lheBqU_ssv2fEg7XSiyl0_Jtf24RQubw3IWp7fc"",""'LC-2 BOM'!C2:AF900""),Y$1,FALSE)"),"#N/A")</f>
        <v>#N/A</v>
      </c>
      <c r="Z557" s="40" t="str">
        <f ca="1">IFERROR(__xludf.DUMMYFUNCTION("VLOOKUP($D651,IMPORTRANGE(""1F5N2lheBqU_ssv2fEg7XSiyl0_Jtf24RQubw3IWp7fc"",""'LC-2 BOM'!C2:AF900""),Y$1,FALSE)"),"#N/A")</f>
        <v>#N/A</v>
      </c>
      <c r="AA557" s="40" t="str">
        <f ca="1">IFERROR(__xludf.DUMMYFUNCTION("VLOOKUP($D651,IMPORTRANGE(""1F5N2lheBqU_ssv2fEg7XSiyl0_Jtf24RQubw3IWp7fc"",""'LC-2 BOM'!C2:AF900""),Y$1,FALSE)"),"#N/A")</f>
        <v>#N/A</v>
      </c>
      <c r="AB557" s="40" t="str">
        <f ca="1">IFERROR(__xludf.DUMMYFUNCTION("VLOOKUP($D651,IMPORTRANGE(""1F5N2lheBqU_ssv2fEg7XSiyl0_Jtf24RQubw3IWp7fc"",""'LC-2 BOM'!C2:AF1000""),AB$1,FALSE)"),"#N/A")</f>
        <v>#N/A</v>
      </c>
      <c r="AC557" s="40" t="str">
        <f ca="1">IFERROR(__xludf.DUMMYFUNCTION("VLOOKUP($D651,IMPORTRANGE(""1F5N2lheBqU_ssv2fEg7XSiyl0_Jtf24RQubw3IWp7fc"",""'LC-2 BOM'!C2:AF1000""),AB$1,FALSE)"),"#N/A")</f>
        <v>#N/A</v>
      </c>
      <c r="AD557" s="40" t="str">
        <f ca="1">IFERROR(__xludf.DUMMYFUNCTION("VLOOKUP($D651,IMPORTRANGE(""1F5N2lheBqU_ssv2fEg7XSiyl0_Jtf24RQubw3IWp7fc"",""'LC-2 BOM'!C2:AF1000""),AB$1,FALSE)"),"#N/A")</f>
        <v>#N/A</v>
      </c>
      <c r="AE557" s="40" t="str">
        <f ca="1">IFERROR(__xludf.DUMMYFUNCTION("VLOOKUP($D651,IMPORTRANGE(""1F5N2lheBqU_ssv2fEg7XSiyl0_Jtf24RQubw3IWp7fc"",""'LC-2 BOM'!C2:AF1000""),AB$1,FALSE)"),"#N/A")</f>
        <v>#N/A</v>
      </c>
      <c r="AF557" s="40" t="str">
        <f ca="1">IFERROR(__xludf.DUMMYFUNCTION("VLOOKUP($D651,IMPORTRANGE(""1F5N2lheBqU_ssv2fEg7XSiyl0_Jtf24RQubw3IWp7fc"",""'LC-2 BOM'!C2:AF1000""),AB$1,FALSE)"),"#N/A")</f>
        <v>#N/A</v>
      </c>
      <c r="AG557" s="40" t="str">
        <f ca="1">IFERROR(__xludf.DUMMYFUNCTION("VLOOKUP($D651,IMPORTRANGE(""1F5N2lheBqU_ssv2fEg7XSiyl0_Jtf24RQubw3IWp7fc"",""'LC-2 BOM'!C2:AF1000""),AB$1,FALSE)"),"#N/A")</f>
        <v>#N/A</v>
      </c>
      <c r="AH557" s="40" t="str">
        <f ca="1">IFERROR(__xludf.DUMMYFUNCTION("VLOOKUP($D651,IMPORTRANGE(""1F5N2lheBqU_ssv2fEg7XSiyl0_Jtf24RQubw3IWp7fc"",""'LC-2 BOM'!C2:AF1000""),AB$1,FALSE)"),"#N/A")</f>
        <v>#N/A</v>
      </c>
      <c r="AI557" s="40" t="str">
        <f ca="1">IFERROR(__xludf.DUMMYFUNCTION("VLOOKUP($D651,IMPORTRANGE(""1F5N2lheBqU_ssv2fEg7XSiyl0_Jtf24RQubw3IWp7fc"",""'LC-2 BOM'!C2:AF1000""),AB$1,FALSE)"),"#N/A")</f>
        <v>#N/A</v>
      </c>
      <c r="AJ557" s="40" t="str">
        <f ca="1">IFERROR(__xludf.DUMMYFUNCTION("VLOOKUP($D651,IMPORTRANGE(""1F5N2lheBqU_ssv2fEg7XSiyl0_Jtf24RQubw3IWp7fc"",""'LC-2 BOM'!C2:AF1000""),AB$1,FALSE)"),"#N/A")</f>
        <v>#N/A</v>
      </c>
      <c r="AK557" s="40" t="str">
        <f ca="1">IFERROR(__xludf.DUMMYFUNCTION("VLOOKUP($D651,IMPORTRANGE(""1F5N2lheBqU_ssv2fEg7XSiyl0_Jtf24RQubw3IWp7fc"",""'LC-2 BOM'!C2:AF1000""),AB$1,FALSE)"),"#N/A")</f>
        <v>#N/A</v>
      </c>
      <c r="AL557" s="40" t="str">
        <f ca="1">IFERROR(__xludf.DUMMYFUNCTION("VLOOKUP($D651,IMPORTRANGE(""1F5N2lheBqU_ssv2fEg7XSiyl0_Jtf24RQubw3IWp7fc"",""'LC-2 BOM'!C2:AF1000""),AB$1,FALSE)"),"#N/A")</f>
        <v>#N/A</v>
      </c>
      <c r="AM557" s="40" t="str">
        <f ca="1">IFERROR(__xludf.DUMMYFUNCTION("VLOOKUP($D651,IMPORTRANGE(""1F5N2lheBqU_ssv2fEg7XSiyl0_Jtf24RQubw3IWp7fc"",""'LC-2 BOM'!C2:AF1000""),AB$1,FALSE)"),"#N/A")</f>
        <v>#N/A</v>
      </c>
      <c r="AN557" s="40" t="str">
        <f ca="1">IFERROR(__xludf.DUMMYFUNCTION("VLOOKUP($D651,IMPORTRANGE(""1F5N2lheBqU_ssv2fEg7XSiyl0_Jtf24RQubw3IWp7fc"",""'LC-2 BOM'!C2:AF1000""),AB$1,FALSE)"),"#N/A")</f>
        <v>#N/A</v>
      </c>
      <c r="AO557" s="40" t="str">
        <f ca="1">IFERROR(__xludf.DUMMYFUNCTION("VLOOKUP($D651,IMPORTRANGE(""1F5N2lheBqU_ssv2fEg7XSiyl0_Jtf24RQubw3IWp7fc"",""'LC-2 BOM'!C2:AF1000""),AB$1,FALSE)"),"#N/A")</f>
        <v>#N/A</v>
      </c>
      <c r="AP557" s="40" t="str">
        <f ca="1">IFERROR(__xludf.DUMMYFUNCTION("VLOOKUP($D651,IMPORTRANGE(""1F5N2lheBqU_ssv2fEg7XSiyl0_Jtf24RQubw3IWp7fc"",""'LC-2 BOM'!C2:AF1000""),AB$1,FALSE)"),"#N/A")</f>
        <v>#N/A</v>
      </c>
      <c r="AQ557" s="40" t="str">
        <f ca="1">IFERROR(__xludf.DUMMYFUNCTION("VLOOKUP($D651,IMPORTRANGE(""1F5N2lheBqU_ssv2fEg7XSiyl0_Jtf24RQubw3IWp7fc"",""'LC-2 BOM'!C2:AF1000""),AB$1,FALSE)"),"#N/A")</f>
        <v>#N/A</v>
      </c>
      <c r="AR557" s="40" t="str">
        <f ca="1">IFERROR(__xludf.DUMMYFUNCTION("VLOOKUP($D651,IMPORTRANGE(""1F5N2lheBqU_ssv2fEg7XSiyl0_Jtf24RQubw3IWp7fc"",""'LC-2 BOM'!C2:AF1000""),AB$1,FALSE)"),"#N/A")</f>
        <v>#N/A</v>
      </c>
      <c r="AS557" s="40" t="str">
        <f ca="1">IFERROR(__xludf.DUMMYFUNCTION("VLOOKUP($D651,IMPORTRANGE(""1F5N2lheBqU_ssv2fEg7XSiyl0_Jtf24RQubw3IWp7fc"",""'LC-2 BOM'!C2:AF1000""),AB$1,FALSE)"),"#N/A")</f>
        <v>#N/A</v>
      </c>
      <c r="AT557" s="40" t="str">
        <f ca="1">IFERROR(__xludf.DUMMYFUNCTION("VLOOKUP($D651,IMPORTRANGE(""1F5N2lheBqU_ssv2fEg7XSiyl0_Jtf24RQubw3IWp7fc"",""'LC-2 BOM'!C2:AF1000""),AB$1,FALSE)"),"#N/A")</f>
        <v>#N/A</v>
      </c>
      <c r="AU557" s="40" t="str">
        <f ca="1">IFERROR(__xludf.DUMMYFUNCTION("VLOOKUP($D651,IMPORTRANGE(""1F5N2lheBqU_ssv2fEg7XSiyl0_Jtf24RQubw3IWp7fc"",""'LC-2 BOM'!C2:AF1000""),AB$1,FALSE)"),"#N/A")</f>
        <v>#N/A</v>
      </c>
      <c r="AV557" s="40" t="str">
        <f ca="1">IFERROR(__xludf.DUMMYFUNCTION("VLOOKUP($D651,IMPORTRANGE(""1F5N2lheBqU_ssv2fEg7XSiyl0_Jtf24RQubw3IWp7fc"",""'LC-2 BOM'!C2:AF1000""),AB$1,FALSE)"),"#N/A")</f>
        <v>#N/A</v>
      </c>
      <c r="AW557" s="40" t="str">
        <f ca="1">IFERROR(__xludf.DUMMYFUNCTION("VLOOKUP($D651,IMPORTRANGE(""1F5N2lheBqU_ssv2fEg7XSiyl0_Jtf24RQubw3IWp7fc"",""'LC-2 BOM'!C2:AF1000""),AB$1,FALSE)"),"#N/A")</f>
        <v>#N/A</v>
      </c>
      <c r="AX557" s="40" t="str">
        <f ca="1">IFERROR(__xludf.DUMMYFUNCTION("VLOOKUP($D651,IMPORTRANGE(""1F5N2lheBqU_ssv2fEg7XSiyl0_Jtf24RQubw3IWp7fc"",""'LC-2 BOM'!C2:AF1000""),AB$1,FALSE)"),"#N/A")</f>
        <v>#N/A</v>
      </c>
      <c r="AY557" s="40" t="str">
        <f ca="1">IFERROR(__xludf.DUMMYFUNCTION("VLOOKUP($D651,IMPORTRANGE(""1F5N2lheBqU_ssv2fEg7XSiyl0_Jtf24RQubw3IWp7fc"",""'LC-2 BOM'!C2:AF1000""),AB$1,FALSE)"),"#N/A")</f>
        <v>#N/A</v>
      </c>
      <c r="AZ557" s="40" t="str">
        <f ca="1">IFERROR(__xludf.DUMMYFUNCTION("VLOOKUP($D651,IMPORTRANGE(""1F5N2lheBqU_ssv2fEg7XSiyl0_Jtf24RQubw3IWp7fc"",""'LC-2 BOM'!C2:AF1000""),AB$1,FALSE)"),"#N/A")</f>
        <v>#N/A</v>
      </c>
      <c r="BA557" s="40" t="str">
        <f ca="1">IFERROR(__xludf.DUMMYFUNCTION("VLOOKUP($D651,IMPORTRANGE(""1F5N2lheBqU_ssv2fEg7XSiyl0_Jtf24RQubw3IWp7fc"",""'LC-2 BOM'!C2:AF1000""),AB$1,FALSE)"),"#N/A")</f>
        <v>#N/A</v>
      </c>
    </row>
    <row r="558" spans="1:53" ht="25.5">
      <c r="A558" s="119" t="str">
        <f>CONCATENATE(VLOOKUP(E558,Systems,2,FALSE),"-",VLOOKUP(F558,Subsystems,2,FALSE),"-",VLOOKUP(G558,Components,2,FALSE),"-",VLOOKUP(R558,Metrics,2,FALSE),"-",B558)</f>
        <v>HYD-HPU-PVL-Pos-139</v>
      </c>
      <c r="B558" s="100">
        <v>139</v>
      </c>
      <c r="C558" s="99" t="s">
        <v>1257</v>
      </c>
      <c r="D558" s="99" t="s">
        <v>1258</v>
      </c>
      <c r="E558" s="99" t="s">
        <v>715</v>
      </c>
      <c r="F558" s="99" t="s">
        <v>890</v>
      </c>
      <c r="G558" s="99" t="s">
        <v>146</v>
      </c>
      <c r="H558" s="100" t="s">
        <v>152</v>
      </c>
      <c r="I558" s="100" t="str">
        <f>VLOOKUP(L558,InterfaceCards,2,FALSE)</f>
        <v>N5</v>
      </c>
      <c r="J558" s="39" t="str">
        <f>VLOOKUP(I558,'REF - Interface Cards'!$F$2:$G$11,2,FALSE)</f>
        <v>CB6</v>
      </c>
      <c r="K558" s="100">
        <f>VLOOKUP(L558,InterfaceCards,3,FALSE)</f>
        <v>5</v>
      </c>
      <c r="L558" s="99" t="s">
        <v>821</v>
      </c>
      <c r="M558" s="272">
        <v>2</v>
      </c>
      <c r="N558" s="96" t="s">
        <v>104</v>
      </c>
      <c r="O558" s="100" t="s">
        <v>334</v>
      </c>
      <c r="P558" s="100"/>
      <c r="Q558" s="100" t="s">
        <v>707</v>
      </c>
      <c r="R558" s="268" t="s">
        <v>149</v>
      </c>
      <c r="S558" s="119" t="s">
        <v>1256</v>
      </c>
      <c r="T558" s="264"/>
      <c r="U558" s="115"/>
      <c r="V558" s="115" t="b">
        <v>0</v>
      </c>
      <c r="W558" s="115" t="str">
        <f>CONCATENATE(L558,":",N558)</f>
        <v>AO4:01</v>
      </c>
      <c r="X558" s="40" t="str">
        <f ca="1">IFERROR(__xludf.DUMMYFUNCTION("VLOOKUP($D475,IMPORTRANGE(""1F5N2lheBqU_ssv2fEg7XSiyl0_Jtf24RQubw3IWp7fc"",""'LC-2 BOM'!C2:AF1000""),X$1,FALSE)"),"04C706")</f>
        <v>04C706</v>
      </c>
      <c r="Y558" s="40" t="str">
        <f ca="1">IFERROR(__xludf.DUMMYFUNCTION("VLOOKUP($D652,IMPORTRANGE(""1F5N2lheBqU_ssv2fEg7XSiyl0_Jtf24RQubw3IWp7fc"",""'LC-2 BOM'!C2:AF900""),Y$1,FALSE)"),"#N/A")</f>
        <v>#N/A</v>
      </c>
      <c r="Z558" s="40" t="str">
        <f ca="1">IFERROR(__xludf.DUMMYFUNCTION("VLOOKUP($D652,IMPORTRANGE(""1F5N2lheBqU_ssv2fEg7XSiyl0_Jtf24RQubw3IWp7fc"",""'LC-2 BOM'!C2:AF900""),Y$1,FALSE)"),"#N/A")</f>
        <v>#N/A</v>
      </c>
      <c r="AA558" s="40" t="str">
        <f ca="1">IFERROR(__xludf.DUMMYFUNCTION("VLOOKUP($D652,IMPORTRANGE(""1F5N2lheBqU_ssv2fEg7XSiyl0_Jtf24RQubw3IWp7fc"",""'LC-2 BOM'!C2:AF900""),Y$1,FALSE)"),"#N/A")</f>
        <v>#N/A</v>
      </c>
      <c r="AB558" s="40" t="str">
        <f ca="1">IFERROR(__xludf.DUMMYFUNCTION("VLOOKUP($D652,IMPORTRANGE(""1F5N2lheBqU_ssv2fEg7XSiyl0_Jtf24RQubw3IWp7fc"",""'LC-2 BOM'!C2:AF1000""),AB$1,FALSE)"),"#N/A")</f>
        <v>#N/A</v>
      </c>
      <c r="AC558" s="40" t="str">
        <f ca="1">IFERROR(__xludf.DUMMYFUNCTION("VLOOKUP($D652,IMPORTRANGE(""1F5N2lheBqU_ssv2fEg7XSiyl0_Jtf24RQubw3IWp7fc"",""'LC-2 BOM'!C2:AF1000""),AB$1,FALSE)"),"#N/A")</f>
        <v>#N/A</v>
      </c>
      <c r="AD558" s="40" t="str">
        <f ca="1">IFERROR(__xludf.DUMMYFUNCTION("VLOOKUP($D652,IMPORTRANGE(""1F5N2lheBqU_ssv2fEg7XSiyl0_Jtf24RQubw3IWp7fc"",""'LC-2 BOM'!C2:AF1000""),AB$1,FALSE)"),"#N/A")</f>
        <v>#N/A</v>
      </c>
      <c r="AE558" s="40" t="str">
        <f ca="1">IFERROR(__xludf.DUMMYFUNCTION("VLOOKUP($D652,IMPORTRANGE(""1F5N2lheBqU_ssv2fEg7XSiyl0_Jtf24RQubw3IWp7fc"",""'LC-2 BOM'!C2:AF1000""),AB$1,FALSE)"),"#N/A")</f>
        <v>#N/A</v>
      </c>
      <c r="AF558" s="40" t="str">
        <f ca="1">IFERROR(__xludf.DUMMYFUNCTION("VLOOKUP($D652,IMPORTRANGE(""1F5N2lheBqU_ssv2fEg7XSiyl0_Jtf24RQubw3IWp7fc"",""'LC-2 BOM'!C2:AF1000""),AB$1,FALSE)"),"#N/A")</f>
        <v>#N/A</v>
      </c>
      <c r="AG558" s="40" t="str">
        <f ca="1">IFERROR(__xludf.DUMMYFUNCTION("VLOOKUP($D652,IMPORTRANGE(""1F5N2lheBqU_ssv2fEg7XSiyl0_Jtf24RQubw3IWp7fc"",""'LC-2 BOM'!C2:AF1000""),AB$1,FALSE)"),"#N/A")</f>
        <v>#N/A</v>
      </c>
      <c r="AH558" s="40" t="str">
        <f ca="1">IFERROR(__xludf.DUMMYFUNCTION("VLOOKUP($D652,IMPORTRANGE(""1F5N2lheBqU_ssv2fEg7XSiyl0_Jtf24RQubw3IWp7fc"",""'LC-2 BOM'!C2:AF1000""),AB$1,FALSE)"),"#N/A")</f>
        <v>#N/A</v>
      </c>
      <c r="AI558" s="40" t="str">
        <f ca="1">IFERROR(__xludf.DUMMYFUNCTION("VLOOKUP($D652,IMPORTRANGE(""1F5N2lheBqU_ssv2fEg7XSiyl0_Jtf24RQubw3IWp7fc"",""'LC-2 BOM'!C2:AF1000""),AB$1,FALSE)"),"#N/A")</f>
        <v>#N/A</v>
      </c>
      <c r="AJ558" s="40" t="str">
        <f ca="1">IFERROR(__xludf.DUMMYFUNCTION("VLOOKUP($D652,IMPORTRANGE(""1F5N2lheBqU_ssv2fEg7XSiyl0_Jtf24RQubw3IWp7fc"",""'LC-2 BOM'!C2:AF1000""),AB$1,FALSE)"),"#N/A")</f>
        <v>#N/A</v>
      </c>
      <c r="AK558" s="40" t="str">
        <f ca="1">IFERROR(__xludf.DUMMYFUNCTION("VLOOKUP($D652,IMPORTRANGE(""1F5N2lheBqU_ssv2fEg7XSiyl0_Jtf24RQubw3IWp7fc"",""'LC-2 BOM'!C2:AF1000""),AB$1,FALSE)"),"#N/A")</f>
        <v>#N/A</v>
      </c>
      <c r="AL558" s="40" t="str">
        <f ca="1">IFERROR(__xludf.DUMMYFUNCTION("VLOOKUP($D652,IMPORTRANGE(""1F5N2lheBqU_ssv2fEg7XSiyl0_Jtf24RQubw3IWp7fc"",""'LC-2 BOM'!C2:AF1000""),AB$1,FALSE)"),"#N/A")</f>
        <v>#N/A</v>
      </c>
      <c r="AM558" s="40" t="str">
        <f ca="1">IFERROR(__xludf.DUMMYFUNCTION("VLOOKUP($D652,IMPORTRANGE(""1F5N2lheBqU_ssv2fEg7XSiyl0_Jtf24RQubw3IWp7fc"",""'LC-2 BOM'!C2:AF1000""),AB$1,FALSE)"),"#N/A")</f>
        <v>#N/A</v>
      </c>
      <c r="AN558" s="40" t="str">
        <f ca="1">IFERROR(__xludf.DUMMYFUNCTION("VLOOKUP($D652,IMPORTRANGE(""1F5N2lheBqU_ssv2fEg7XSiyl0_Jtf24RQubw3IWp7fc"",""'LC-2 BOM'!C2:AF1000""),AB$1,FALSE)"),"#N/A")</f>
        <v>#N/A</v>
      </c>
      <c r="AO558" s="40" t="str">
        <f ca="1">IFERROR(__xludf.DUMMYFUNCTION("VLOOKUP($D652,IMPORTRANGE(""1F5N2lheBqU_ssv2fEg7XSiyl0_Jtf24RQubw3IWp7fc"",""'LC-2 BOM'!C2:AF1000""),AB$1,FALSE)"),"#N/A")</f>
        <v>#N/A</v>
      </c>
      <c r="AP558" s="40" t="str">
        <f ca="1">IFERROR(__xludf.DUMMYFUNCTION("VLOOKUP($D652,IMPORTRANGE(""1F5N2lheBqU_ssv2fEg7XSiyl0_Jtf24RQubw3IWp7fc"",""'LC-2 BOM'!C2:AF1000""),AB$1,FALSE)"),"#N/A")</f>
        <v>#N/A</v>
      </c>
      <c r="AQ558" s="40" t="str">
        <f ca="1">IFERROR(__xludf.DUMMYFUNCTION("VLOOKUP($D652,IMPORTRANGE(""1F5N2lheBqU_ssv2fEg7XSiyl0_Jtf24RQubw3IWp7fc"",""'LC-2 BOM'!C2:AF1000""),AB$1,FALSE)"),"#N/A")</f>
        <v>#N/A</v>
      </c>
      <c r="AR558" s="40" t="str">
        <f ca="1">IFERROR(__xludf.DUMMYFUNCTION("VLOOKUP($D652,IMPORTRANGE(""1F5N2lheBqU_ssv2fEg7XSiyl0_Jtf24RQubw3IWp7fc"",""'LC-2 BOM'!C2:AF1000""),AB$1,FALSE)"),"#N/A")</f>
        <v>#N/A</v>
      </c>
      <c r="AS558" s="40" t="str">
        <f ca="1">IFERROR(__xludf.DUMMYFUNCTION("VLOOKUP($D652,IMPORTRANGE(""1F5N2lheBqU_ssv2fEg7XSiyl0_Jtf24RQubw3IWp7fc"",""'LC-2 BOM'!C2:AF1000""),AB$1,FALSE)"),"#N/A")</f>
        <v>#N/A</v>
      </c>
      <c r="AT558" s="40" t="str">
        <f ca="1">IFERROR(__xludf.DUMMYFUNCTION("VLOOKUP($D652,IMPORTRANGE(""1F5N2lheBqU_ssv2fEg7XSiyl0_Jtf24RQubw3IWp7fc"",""'LC-2 BOM'!C2:AF1000""),AB$1,FALSE)"),"#N/A")</f>
        <v>#N/A</v>
      </c>
      <c r="AU558" s="40" t="str">
        <f ca="1">IFERROR(__xludf.DUMMYFUNCTION("VLOOKUP($D652,IMPORTRANGE(""1F5N2lheBqU_ssv2fEg7XSiyl0_Jtf24RQubw3IWp7fc"",""'LC-2 BOM'!C2:AF1000""),AB$1,FALSE)"),"#N/A")</f>
        <v>#N/A</v>
      </c>
      <c r="AV558" s="40" t="str">
        <f ca="1">IFERROR(__xludf.DUMMYFUNCTION("VLOOKUP($D652,IMPORTRANGE(""1F5N2lheBqU_ssv2fEg7XSiyl0_Jtf24RQubw3IWp7fc"",""'LC-2 BOM'!C2:AF1000""),AB$1,FALSE)"),"#N/A")</f>
        <v>#N/A</v>
      </c>
      <c r="AW558" s="40" t="str">
        <f ca="1">IFERROR(__xludf.DUMMYFUNCTION("VLOOKUP($D652,IMPORTRANGE(""1F5N2lheBqU_ssv2fEg7XSiyl0_Jtf24RQubw3IWp7fc"",""'LC-2 BOM'!C2:AF1000""),AB$1,FALSE)"),"#N/A")</f>
        <v>#N/A</v>
      </c>
      <c r="AX558" s="40" t="str">
        <f ca="1">IFERROR(__xludf.DUMMYFUNCTION("VLOOKUP($D652,IMPORTRANGE(""1F5N2lheBqU_ssv2fEg7XSiyl0_Jtf24RQubw3IWp7fc"",""'LC-2 BOM'!C2:AF1000""),AB$1,FALSE)"),"#N/A")</f>
        <v>#N/A</v>
      </c>
      <c r="AY558" s="40" t="str">
        <f ca="1">IFERROR(__xludf.DUMMYFUNCTION("VLOOKUP($D652,IMPORTRANGE(""1F5N2lheBqU_ssv2fEg7XSiyl0_Jtf24RQubw3IWp7fc"",""'LC-2 BOM'!C2:AF1000""),AB$1,FALSE)"),"#N/A")</f>
        <v>#N/A</v>
      </c>
      <c r="AZ558" s="40" t="str">
        <f ca="1">IFERROR(__xludf.DUMMYFUNCTION("VLOOKUP($D652,IMPORTRANGE(""1F5N2lheBqU_ssv2fEg7XSiyl0_Jtf24RQubw3IWp7fc"",""'LC-2 BOM'!C2:AF1000""),AB$1,FALSE)"),"#N/A")</f>
        <v>#N/A</v>
      </c>
      <c r="BA558" s="40" t="str">
        <f ca="1">IFERROR(__xludf.DUMMYFUNCTION("VLOOKUP($D652,IMPORTRANGE(""1F5N2lheBqU_ssv2fEg7XSiyl0_Jtf24RQubw3IWp7fc"",""'LC-2 BOM'!C2:AF1000""),AB$1,FALSE)"),"#N/A")</f>
        <v>#N/A</v>
      </c>
    </row>
    <row r="559" spans="1:53" ht="14.25">
      <c r="A559" s="119" t="str">
        <f>CONCATENATE(VLOOKUP(E559,Systems,2,FALSE),"-",VLOOKUP(F559,Subsystems,2,FALSE),"-",VLOOKUP(G559,Components,2,FALSE),"-",VLOOKUP(R559,Metrics,2,FALSE),"-",B559)</f>
        <v>PC-PRG-CTL-GV-420</v>
      </c>
      <c r="B559" s="100">
        <v>420</v>
      </c>
      <c r="C559" s="127" t="s">
        <v>1259</v>
      </c>
      <c r="D559" s="175" t="s">
        <v>1260</v>
      </c>
      <c r="E559" s="127" t="s">
        <v>1261</v>
      </c>
      <c r="F559" s="127" t="s">
        <v>572</v>
      </c>
      <c r="G559" s="127" t="s">
        <v>1262</v>
      </c>
      <c r="H559" s="127" t="s">
        <v>89</v>
      </c>
      <c r="I559" s="309" t="str">
        <f>VLOOKUP(L559,InterfaceCards,2,FALSE)</f>
        <v>N1</v>
      </c>
      <c r="J559" s="39" t="str">
        <f>VLOOKUP(I559,'REF - Interface Cards'!$F$2:$G$11,2,FALSE)</f>
        <v>CB2</v>
      </c>
      <c r="K559" s="309">
        <f>VLOOKUP(L559,InterfaceCards,3,FALSE)</f>
        <v>1</v>
      </c>
      <c r="L559" s="127" t="s">
        <v>728</v>
      </c>
      <c r="M559" s="127">
        <v>5</v>
      </c>
      <c r="N559" s="189" t="s">
        <v>118</v>
      </c>
      <c r="O559" s="99" t="s">
        <v>247</v>
      </c>
      <c r="P559" s="205"/>
      <c r="Q559" s="205"/>
      <c r="R559" s="310" t="s">
        <v>1263</v>
      </c>
      <c r="S559" s="175" t="s">
        <v>96</v>
      </c>
      <c r="T559" s="309"/>
      <c r="U559" s="205"/>
      <c r="V559" s="205" t="b">
        <v>0</v>
      </c>
      <c r="W559" s="115" t="str">
        <f>CONCATENATE(L559,":",N559)</f>
        <v>DI1:04</v>
      </c>
      <c r="X559" s="40" t="str">
        <f ca="1">IFERROR(__xludf.DUMMYFUNCTION("VLOOKUP($D119,IMPORTRANGE(""1F5N2lheBqU_ssv2fEg7XSiyl0_Jtf24RQubw3IWp7fc"",""'LC-2 BOM'!C2:AF1000""),X$1,FALSE)"),"05C360")</f>
        <v>05C360</v>
      </c>
      <c r="Y559" s="40" t="str">
        <f ca="1">IFERROR(__xludf.DUMMYFUNCTION("VLOOKUP($D345,IMPORTRANGE(""1F5N2lheBqU_ssv2fEg7XSiyl0_Jtf24RQubw3IWp7fc"",""'LC-2 BOM'!C2:AF900""),Y$1,FALSE)"),"#N/A")</f>
        <v>#N/A</v>
      </c>
      <c r="Z559" s="40" t="str">
        <f ca="1">IFERROR(__xludf.DUMMYFUNCTION("VLOOKUP($D345,IMPORTRANGE(""1F5N2lheBqU_ssv2fEg7XSiyl0_Jtf24RQubw3IWp7fc"",""'LC-2 BOM'!C2:AF900""),Y$1,FALSE)"),"#N/A")</f>
        <v>#N/A</v>
      </c>
      <c r="AA559" s="40" t="str">
        <f ca="1">IFERROR(__xludf.DUMMYFUNCTION("VLOOKUP($D345,IMPORTRANGE(""1F5N2lheBqU_ssv2fEg7XSiyl0_Jtf24RQubw3IWp7fc"",""'LC-2 BOM'!C2:AF900""),Y$1,FALSE)"),"#N/A")</f>
        <v>#N/A</v>
      </c>
      <c r="AB559" s="40" t="str">
        <f ca="1">IFERROR(__xludf.DUMMYFUNCTION("VLOOKUP($D345,IMPORTRANGE(""1F5N2lheBqU_ssv2fEg7XSiyl0_Jtf24RQubw3IWp7fc"",""'LC-2 BOM'!C2:AF1000""),AB$1,FALSE)"),"#N/A")</f>
        <v>#N/A</v>
      </c>
      <c r="AC559" s="40" t="str">
        <f ca="1">IFERROR(__xludf.DUMMYFUNCTION("VLOOKUP($D345,IMPORTRANGE(""1F5N2lheBqU_ssv2fEg7XSiyl0_Jtf24RQubw3IWp7fc"",""'LC-2 BOM'!C2:AF1000""),AB$1,FALSE)"),"#N/A")</f>
        <v>#N/A</v>
      </c>
      <c r="AD559" s="40" t="str">
        <f ca="1">IFERROR(__xludf.DUMMYFUNCTION("VLOOKUP($D345,IMPORTRANGE(""1F5N2lheBqU_ssv2fEg7XSiyl0_Jtf24RQubw3IWp7fc"",""'LC-2 BOM'!C2:AF1000""),AB$1,FALSE)"),"#N/A")</f>
        <v>#N/A</v>
      </c>
      <c r="AE559" s="40" t="str">
        <f ca="1">IFERROR(__xludf.DUMMYFUNCTION("VLOOKUP($D345,IMPORTRANGE(""1F5N2lheBqU_ssv2fEg7XSiyl0_Jtf24RQubw3IWp7fc"",""'LC-2 BOM'!C2:AF1000""),AB$1,FALSE)"),"#N/A")</f>
        <v>#N/A</v>
      </c>
      <c r="AF559" s="40" t="str">
        <f ca="1">IFERROR(__xludf.DUMMYFUNCTION("VLOOKUP($D345,IMPORTRANGE(""1F5N2lheBqU_ssv2fEg7XSiyl0_Jtf24RQubw3IWp7fc"",""'LC-2 BOM'!C2:AF1000""),AB$1,FALSE)"),"#N/A")</f>
        <v>#N/A</v>
      </c>
      <c r="AG559" s="40" t="str">
        <f ca="1">IFERROR(__xludf.DUMMYFUNCTION("VLOOKUP($D345,IMPORTRANGE(""1F5N2lheBqU_ssv2fEg7XSiyl0_Jtf24RQubw3IWp7fc"",""'LC-2 BOM'!C2:AF1000""),AB$1,FALSE)"),"#N/A")</f>
        <v>#N/A</v>
      </c>
      <c r="AH559" s="40" t="str">
        <f ca="1">IFERROR(__xludf.DUMMYFUNCTION("VLOOKUP($D345,IMPORTRANGE(""1F5N2lheBqU_ssv2fEg7XSiyl0_Jtf24RQubw3IWp7fc"",""'LC-2 BOM'!C2:AF1000""),AB$1,FALSE)"),"#N/A")</f>
        <v>#N/A</v>
      </c>
      <c r="AI559" s="40" t="str">
        <f ca="1">IFERROR(__xludf.DUMMYFUNCTION("VLOOKUP($D345,IMPORTRANGE(""1F5N2lheBqU_ssv2fEg7XSiyl0_Jtf24RQubw3IWp7fc"",""'LC-2 BOM'!C2:AF1000""),AB$1,FALSE)"),"#N/A")</f>
        <v>#N/A</v>
      </c>
      <c r="AJ559" s="40" t="str">
        <f ca="1">IFERROR(__xludf.DUMMYFUNCTION("VLOOKUP($D345,IMPORTRANGE(""1F5N2lheBqU_ssv2fEg7XSiyl0_Jtf24RQubw3IWp7fc"",""'LC-2 BOM'!C2:AF1000""),AB$1,FALSE)"),"#N/A")</f>
        <v>#N/A</v>
      </c>
      <c r="AK559" s="40" t="str">
        <f ca="1">IFERROR(__xludf.DUMMYFUNCTION("VLOOKUP($D345,IMPORTRANGE(""1F5N2lheBqU_ssv2fEg7XSiyl0_Jtf24RQubw3IWp7fc"",""'LC-2 BOM'!C2:AF1000""),AB$1,FALSE)"),"#N/A")</f>
        <v>#N/A</v>
      </c>
      <c r="AL559" s="40" t="str">
        <f ca="1">IFERROR(__xludf.DUMMYFUNCTION("VLOOKUP($D345,IMPORTRANGE(""1F5N2lheBqU_ssv2fEg7XSiyl0_Jtf24RQubw3IWp7fc"",""'LC-2 BOM'!C2:AF1000""),AB$1,FALSE)"),"#N/A")</f>
        <v>#N/A</v>
      </c>
      <c r="AM559" s="40" t="str">
        <f ca="1">IFERROR(__xludf.DUMMYFUNCTION("VLOOKUP($D345,IMPORTRANGE(""1F5N2lheBqU_ssv2fEg7XSiyl0_Jtf24RQubw3IWp7fc"",""'LC-2 BOM'!C2:AF1000""),AB$1,FALSE)"),"#N/A")</f>
        <v>#N/A</v>
      </c>
      <c r="AN559" s="40" t="str">
        <f ca="1">IFERROR(__xludf.DUMMYFUNCTION("VLOOKUP($D345,IMPORTRANGE(""1F5N2lheBqU_ssv2fEg7XSiyl0_Jtf24RQubw3IWp7fc"",""'LC-2 BOM'!C2:AF1000""),AB$1,FALSE)"),"#N/A")</f>
        <v>#N/A</v>
      </c>
      <c r="AO559" s="40" t="str">
        <f ca="1">IFERROR(__xludf.DUMMYFUNCTION("VLOOKUP($D345,IMPORTRANGE(""1F5N2lheBqU_ssv2fEg7XSiyl0_Jtf24RQubw3IWp7fc"",""'LC-2 BOM'!C2:AF1000""),AB$1,FALSE)"),"#N/A")</f>
        <v>#N/A</v>
      </c>
      <c r="AP559" s="40" t="str">
        <f ca="1">IFERROR(__xludf.DUMMYFUNCTION("VLOOKUP($D345,IMPORTRANGE(""1F5N2lheBqU_ssv2fEg7XSiyl0_Jtf24RQubw3IWp7fc"",""'LC-2 BOM'!C2:AF1000""),AB$1,FALSE)"),"#N/A")</f>
        <v>#N/A</v>
      </c>
      <c r="AQ559" s="40" t="str">
        <f ca="1">IFERROR(__xludf.DUMMYFUNCTION("VLOOKUP($D345,IMPORTRANGE(""1F5N2lheBqU_ssv2fEg7XSiyl0_Jtf24RQubw3IWp7fc"",""'LC-2 BOM'!C2:AF1000""),AB$1,FALSE)"),"#N/A")</f>
        <v>#N/A</v>
      </c>
      <c r="AR559" s="40" t="str">
        <f ca="1">IFERROR(__xludf.DUMMYFUNCTION("VLOOKUP($D345,IMPORTRANGE(""1F5N2lheBqU_ssv2fEg7XSiyl0_Jtf24RQubw3IWp7fc"",""'LC-2 BOM'!C2:AF1000""),AB$1,FALSE)"),"#N/A")</f>
        <v>#N/A</v>
      </c>
      <c r="AS559" s="40" t="str">
        <f ca="1">IFERROR(__xludf.DUMMYFUNCTION("VLOOKUP($D345,IMPORTRANGE(""1F5N2lheBqU_ssv2fEg7XSiyl0_Jtf24RQubw3IWp7fc"",""'LC-2 BOM'!C2:AF1000""),AB$1,FALSE)"),"#N/A")</f>
        <v>#N/A</v>
      </c>
      <c r="AT559" s="40" t="str">
        <f ca="1">IFERROR(__xludf.DUMMYFUNCTION("VLOOKUP($D345,IMPORTRANGE(""1F5N2lheBqU_ssv2fEg7XSiyl0_Jtf24RQubw3IWp7fc"",""'LC-2 BOM'!C2:AF1000""),AB$1,FALSE)"),"#N/A")</f>
        <v>#N/A</v>
      </c>
      <c r="AU559" s="40" t="str">
        <f ca="1">IFERROR(__xludf.DUMMYFUNCTION("VLOOKUP($D345,IMPORTRANGE(""1F5N2lheBqU_ssv2fEg7XSiyl0_Jtf24RQubw3IWp7fc"",""'LC-2 BOM'!C2:AF1000""),AB$1,FALSE)"),"#N/A")</f>
        <v>#N/A</v>
      </c>
      <c r="AV559" s="40" t="str">
        <f ca="1">IFERROR(__xludf.DUMMYFUNCTION("VLOOKUP($D345,IMPORTRANGE(""1F5N2lheBqU_ssv2fEg7XSiyl0_Jtf24RQubw3IWp7fc"",""'LC-2 BOM'!C2:AF1000""),AB$1,FALSE)"),"#N/A")</f>
        <v>#N/A</v>
      </c>
      <c r="AW559" s="40" t="str">
        <f ca="1">IFERROR(__xludf.DUMMYFUNCTION("VLOOKUP($D345,IMPORTRANGE(""1F5N2lheBqU_ssv2fEg7XSiyl0_Jtf24RQubw3IWp7fc"",""'LC-2 BOM'!C2:AF1000""),AB$1,FALSE)"),"#N/A")</f>
        <v>#N/A</v>
      </c>
      <c r="AX559" s="40" t="str">
        <f ca="1">IFERROR(__xludf.DUMMYFUNCTION("VLOOKUP($D345,IMPORTRANGE(""1F5N2lheBqU_ssv2fEg7XSiyl0_Jtf24RQubw3IWp7fc"",""'LC-2 BOM'!C2:AF1000""),AB$1,FALSE)"),"#N/A")</f>
        <v>#N/A</v>
      </c>
      <c r="AY559" s="40" t="str">
        <f ca="1">IFERROR(__xludf.DUMMYFUNCTION("VLOOKUP($D345,IMPORTRANGE(""1F5N2lheBqU_ssv2fEg7XSiyl0_Jtf24RQubw3IWp7fc"",""'LC-2 BOM'!C2:AF1000""),AB$1,FALSE)"),"#N/A")</f>
        <v>#N/A</v>
      </c>
      <c r="AZ559" s="40" t="str">
        <f ca="1">IFERROR(__xludf.DUMMYFUNCTION("VLOOKUP($D345,IMPORTRANGE(""1F5N2lheBqU_ssv2fEg7XSiyl0_Jtf24RQubw3IWp7fc"",""'LC-2 BOM'!C2:AF1000""),AB$1,FALSE)"),"#N/A")</f>
        <v>#N/A</v>
      </c>
      <c r="BA559" s="40" t="str">
        <f ca="1">IFERROR(__xludf.DUMMYFUNCTION("VLOOKUP($D345,IMPORTRANGE(""1F5N2lheBqU_ssv2fEg7XSiyl0_Jtf24RQubw3IWp7fc"",""'LC-2 BOM'!C2:AF1000""),AB$1,FALSE)"),"#N/A")</f>
        <v>#N/A</v>
      </c>
    </row>
    <row r="560" spans="1:53" ht="14.25">
      <c r="A560" s="119" t="str">
        <f>CONCATENATE(VLOOKUP(E560,Systems,2,FALSE),"-",VLOOKUP(F560,Subsystems,2,FALSE),"-",VLOOKUP(G560,Components,2,FALSE),"-",VLOOKUP(R560,Metrics,2,FALSE),"-",B560)</f>
        <v>HYD-HPU-PRS-Ps-140</v>
      </c>
      <c r="B560" s="100">
        <v>140</v>
      </c>
      <c r="C560" s="99" t="s">
        <v>1264</v>
      </c>
      <c r="D560" s="99" t="s">
        <v>1265</v>
      </c>
      <c r="E560" s="127" t="s">
        <v>715</v>
      </c>
      <c r="F560" s="127" t="s">
        <v>890</v>
      </c>
      <c r="G560" s="99" t="s">
        <v>177</v>
      </c>
      <c r="H560" s="100" t="s">
        <v>147</v>
      </c>
      <c r="I560" s="100" t="str">
        <f>VLOOKUP(L560,InterfaceCards,2,FALSE)</f>
        <v>N5</v>
      </c>
      <c r="J560" s="39" t="str">
        <f>VLOOKUP(I560,'REF - Interface Cards'!$F$2:$G$11,2,FALSE)</f>
        <v>CB6</v>
      </c>
      <c r="K560" s="100">
        <f>VLOOKUP(L560,InterfaceCards,3,FALSE)</f>
        <v>3</v>
      </c>
      <c r="L560" s="127" t="s">
        <v>656</v>
      </c>
      <c r="M560" s="272">
        <v>1</v>
      </c>
      <c r="N560" s="96" t="s">
        <v>91</v>
      </c>
      <c r="O560" s="100" t="s">
        <v>334</v>
      </c>
      <c r="P560" s="100"/>
      <c r="Q560" s="100" t="s">
        <v>707</v>
      </c>
      <c r="R560" s="268" t="s">
        <v>178</v>
      </c>
      <c r="S560" s="119" t="s">
        <v>179</v>
      </c>
      <c r="T560" s="264"/>
      <c r="U560" s="115"/>
      <c r="V560" s="115" t="b">
        <v>0</v>
      </c>
      <c r="W560" s="115" t="str">
        <f>CONCATENATE(L560,":",N560)</f>
        <v>AI9:00</v>
      </c>
      <c r="X560" s="40" t="str">
        <f ca="1">IFERROR(__xludf.DUMMYFUNCTION("VLOOKUP($D475,IMPORTRANGE(""1F5N2lheBqU_ssv2fEg7XSiyl0_Jtf24RQubw3IWp7fc"",""'LC-2 BOM'!C2:AF1000""),X$1,FALSE)"),"04C706")</f>
        <v>04C706</v>
      </c>
      <c r="Y560" s="40" t="str">
        <f ca="1">IFERROR(__xludf.DUMMYFUNCTION("VLOOKUP($D637,IMPORTRANGE(""1zGeY54V42y3h6ga3LEauokEcjIAfHuNXKCYKLfLWtMI"",""'LC-2 BOM'!C2:AF900""),Y$1,FALSE)"),"Pressure Transducer")</f>
        <v>Pressure Transducer</v>
      </c>
      <c r="Z560" s="40" t="str">
        <f ca="1">IFERROR(__xludf.DUMMYFUNCTION("VLOOKUP($D637,IMPORTRANGE(""1zGeY54V42y3h6ga3LEauokEcjIAfHuNXKCYKLfLWtMI"",""'LC-2 BOM'!C2:AF900""),Y$1,FALSE)"),"Pressure Transducer")</f>
        <v>Pressure Transducer</v>
      </c>
      <c r="AA560" s="40" t="str">
        <f ca="1">IFERROR(__xludf.DUMMYFUNCTION("VLOOKUP($D637,IMPORTRANGE(""1zGeY54V42y3h6ga3LEauokEcjIAfHuNXKCYKLfLWtMI"",""'LC-2 BOM'!C2:AF900""),Y$1,FALSE)"),"Pressure Transducer")</f>
        <v>Pressure Transducer</v>
      </c>
      <c r="AB560" s="40" t="str">
        <f ca="1">IFERROR(__xludf.DUMMYFUNCTION("VLOOKUP($D637,IMPORTRANGE(""1F5N2lheBqU_ssv2fEg7XSiyl0_Jtf24RQubw3IWp7fc"",""'LC-2 BOM'!C2:AF1000""),AB$1,FALSE)"),"Hydraulics Schematic 1069 RevF")</f>
        <v>Hydraulics Schematic 1069 RevF</v>
      </c>
      <c r="AC560" s="40" t="str">
        <f ca="1">IFERROR(__xludf.DUMMYFUNCTION("VLOOKUP($D637,IMPORTRANGE(""1F5N2lheBqU_ssv2fEg7XSiyl0_Jtf24RQubw3IWp7fc"",""'LC-2 BOM'!C2:AF1000""),AB$1,FALSE)"),"Hydraulics Schematic 1069 RevF")</f>
        <v>Hydraulics Schematic 1069 RevF</v>
      </c>
      <c r="AD560" s="40" t="str">
        <f ca="1">IFERROR(__xludf.DUMMYFUNCTION("VLOOKUP($D637,IMPORTRANGE(""1F5N2lheBqU_ssv2fEg7XSiyl0_Jtf24RQubw3IWp7fc"",""'LC-2 BOM'!C2:AF1000""),AB$1,FALSE)"),"Hydraulics Schematic 1069 RevF")</f>
        <v>Hydraulics Schematic 1069 RevF</v>
      </c>
      <c r="AE560" s="40" t="str">
        <f ca="1">IFERROR(__xludf.DUMMYFUNCTION("VLOOKUP($D637,IMPORTRANGE(""1F5N2lheBqU_ssv2fEg7XSiyl0_Jtf24RQubw3IWp7fc"",""'LC-2 BOM'!C2:AF1000""),AB$1,FALSE)"),"Hydraulics Schematic 1069 RevF")</f>
        <v>Hydraulics Schematic 1069 RevF</v>
      </c>
      <c r="AF560" s="40" t="str">
        <f ca="1">IFERROR(__xludf.DUMMYFUNCTION("VLOOKUP($D637,IMPORTRANGE(""1F5N2lheBqU_ssv2fEg7XSiyl0_Jtf24RQubw3IWp7fc"",""'LC-2 BOM'!C2:AF1000""),AB$1,FALSE)"),"Hydraulics Schematic 1069 RevF")</f>
        <v>Hydraulics Schematic 1069 RevF</v>
      </c>
      <c r="AG560" s="40" t="str">
        <f ca="1">IFERROR(__xludf.DUMMYFUNCTION("VLOOKUP($D637,IMPORTRANGE(""1F5N2lheBqU_ssv2fEg7XSiyl0_Jtf24RQubw3IWp7fc"",""'LC-2 BOM'!C2:AF1000""),AB$1,FALSE)"),"Hydraulics Schematic 1069 RevF")</f>
        <v>Hydraulics Schematic 1069 RevF</v>
      </c>
      <c r="AH560" s="40" t="str">
        <f ca="1">IFERROR(__xludf.DUMMYFUNCTION("VLOOKUP($D637,IMPORTRANGE(""1F5N2lheBqU_ssv2fEg7XSiyl0_Jtf24RQubw3IWp7fc"",""'LC-2 BOM'!C2:AF1000""),AB$1,FALSE)"),"Hydraulics Schematic 1069 RevF")</f>
        <v>Hydraulics Schematic 1069 RevF</v>
      </c>
      <c r="AI560" s="40" t="str">
        <f ca="1">IFERROR(__xludf.DUMMYFUNCTION("VLOOKUP($D637,IMPORTRANGE(""1F5N2lheBqU_ssv2fEg7XSiyl0_Jtf24RQubw3IWp7fc"",""'LC-2 BOM'!C2:AF1000""),AB$1,FALSE)"),"Hydraulics Schematic 1069 RevF")</f>
        <v>Hydraulics Schematic 1069 RevF</v>
      </c>
      <c r="AJ560" s="40" t="str">
        <f ca="1">IFERROR(__xludf.DUMMYFUNCTION("VLOOKUP($D637,IMPORTRANGE(""1F5N2lheBqU_ssv2fEg7XSiyl0_Jtf24RQubw3IWp7fc"",""'LC-2 BOM'!C2:AF1000""),AB$1,FALSE)"),"Hydraulics Schematic 1069 RevF")</f>
        <v>Hydraulics Schematic 1069 RevF</v>
      </c>
      <c r="AK560" s="40" t="str">
        <f ca="1">IFERROR(__xludf.DUMMYFUNCTION("VLOOKUP($D637,IMPORTRANGE(""1F5N2lheBqU_ssv2fEg7XSiyl0_Jtf24RQubw3IWp7fc"",""'LC-2 BOM'!C2:AF1000""),AB$1,FALSE)"),"Hydraulics Schematic 1069 RevF")</f>
        <v>Hydraulics Schematic 1069 RevF</v>
      </c>
      <c r="AL560" s="40" t="str">
        <f ca="1">IFERROR(__xludf.DUMMYFUNCTION("VLOOKUP($D637,IMPORTRANGE(""1F5N2lheBqU_ssv2fEg7XSiyl0_Jtf24RQubw3IWp7fc"",""'LC-2 BOM'!C2:AF1000""),AB$1,FALSE)"),"Hydraulics Schematic 1069 RevF")</f>
        <v>Hydraulics Schematic 1069 RevF</v>
      </c>
      <c r="AM560" s="40" t="str">
        <f ca="1">IFERROR(__xludf.DUMMYFUNCTION("VLOOKUP($D637,IMPORTRANGE(""1F5N2lheBqU_ssv2fEg7XSiyl0_Jtf24RQubw3IWp7fc"",""'LC-2 BOM'!C2:AF1000""),AB$1,FALSE)"),"Hydraulics Schematic 1069 RevF")</f>
        <v>Hydraulics Schematic 1069 RevF</v>
      </c>
      <c r="AN560" s="40" t="str">
        <f ca="1">IFERROR(__xludf.DUMMYFUNCTION("VLOOKUP($D637,IMPORTRANGE(""1F5N2lheBqU_ssv2fEg7XSiyl0_Jtf24RQubw3IWp7fc"",""'LC-2 BOM'!C2:AF1000""),AB$1,FALSE)"),"Hydraulics Schematic 1069 RevF")</f>
        <v>Hydraulics Schematic 1069 RevF</v>
      </c>
      <c r="AO560" s="40" t="str">
        <f ca="1">IFERROR(__xludf.DUMMYFUNCTION("VLOOKUP($D637,IMPORTRANGE(""1F5N2lheBqU_ssv2fEg7XSiyl0_Jtf24RQubw3IWp7fc"",""'LC-2 BOM'!C2:AF1000""),AB$1,FALSE)"),"Hydraulics Schematic 1069 RevF")</f>
        <v>Hydraulics Schematic 1069 RevF</v>
      </c>
      <c r="AP560" s="40" t="str">
        <f ca="1">IFERROR(__xludf.DUMMYFUNCTION("VLOOKUP($D637,IMPORTRANGE(""1F5N2lheBqU_ssv2fEg7XSiyl0_Jtf24RQubw3IWp7fc"",""'LC-2 BOM'!C2:AF1000""),AB$1,FALSE)"),"Hydraulics Schematic 1069 RevF")</f>
        <v>Hydraulics Schematic 1069 RevF</v>
      </c>
      <c r="AQ560" s="40" t="str">
        <f ca="1">IFERROR(__xludf.DUMMYFUNCTION("VLOOKUP($D637,IMPORTRANGE(""1F5N2lheBqU_ssv2fEg7XSiyl0_Jtf24RQubw3IWp7fc"",""'LC-2 BOM'!C2:AF1000""),AB$1,FALSE)"),"Hydraulics Schematic 1069 RevF")</f>
        <v>Hydraulics Schematic 1069 RevF</v>
      </c>
      <c r="AR560" s="40" t="str">
        <f ca="1">IFERROR(__xludf.DUMMYFUNCTION("VLOOKUP($D637,IMPORTRANGE(""1F5N2lheBqU_ssv2fEg7XSiyl0_Jtf24RQubw3IWp7fc"",""'LC-2 BOM'!C2:AF1000""),AB$1,FALSE)"),"Hydraulics Schematic 1069 RevF")</f>
        <v>Hydraulics Schematic 1069 RevF</v>
      </c>
      <c r="AS560" s="40" t="str">
        <f ca="1">IFERROR(__xludf.DUMMYFUNCTION("VLOOKUP($D637,IMPORTRANGE(""1F5N2lheBqU_ssv2fEg7XSiyl0_Jtf24RQubw3IWp7fc"",""'LC-2 BOM'!C2:AF1000""),AB$1,FALSE)"),"Hydraulics Schematic 1069 RevF")</f>
        <v>Hydraulics Schematic 1069 RevF</v>
      </c>
      <c r="AT560" s="40" t="str">
        <f ca="1">IFERROR(__xludf.DUMMYFUNCTION("VLOOKUP($D637,IMPORTRANGE(""1F5N2lheBqU_ssv2fEg7XSiyl0_Jtf24RQubw3IWp7fc"",""'LC-2 BOM'!C2:AF1000""),AB$1,FALSE)"),"Hydraulics Schematic 1069 RevF")</f>
        <v>Hydraulics Schematic 1069 RevF</v>
      </c>
      <c r="AU560" s="40" t="str">
        <f ca="1">IFERROR(__xludf.DUMMYFUNCTION("VLOOKUP($D637,IMPORTRANGE(""1F5N2lheBqU_ssv2fEg7XSiyl0_Jtf24RQubw3IWp7fc"",""'LC-2 BOM'!C2:AF1000""),AB$1,FALSE)"),"Hydraulics Schematic 1069 RevF")</f>
        <v>Hydraulics Schematic 1069 RevF</v>
      </c>
      <c r="AV560" s="40" t="str">
        <f ca="1">IFERROR(__xludf.DUMMYFUNCTION("VLOOKUP($D637,IMPORTRANGE(""1F5N2lheBqU_ssv2fEg7XSiyl0_Jtf24RQubw3IWp7fc"",""'LC-2 BOM'!C2:AF1000""),AB$1,FALSE)"),"Hydraulics Schematic 1069 RevF")</f>
        <v>Hydraulics Schematic 1069 RevF</v>
      </c>
      <c r="AW560" s="40" t="str">
        <f ca="1">IFERROR(__xludf.DUMMYFUNCTION("VLOOKUP($D637,IMPORTRANGE(""1F5N2lheBqU_ssv2fEg7XSiyl0_Jtf24RQubw3IWp7fc"",""'LC-2 BOM'!C2:AF1000""),AB$1,FALSE)"),"Hydraulics Schematic 1069 RevF")</f>
        <v>Hydraulics Schematic 1069 RevF</v>
      </c>
      <c r="AX560" s="40" t="str">
        <f ca="1">IFERROR(__xludf.DUMMYFUNCTION("VLOOKUP($D637,IMPORTRANGE(""1F5N2lheBqU_ssv2fEg7XSiyl0_Jtf24RQubw3IWp7fc"",""'LC-2 BOM'!C2:AF1000""),AB$1,FALSE)"),"Hydraulics Schematic 1069 RevF")</f>
        <v>Hydraulics Schematic 1069 RevF</v>
      </c>
      <c r="AY560" s="40" t="str">
        <f ca="1">IFERROR(__xludf.DUMMYFUNCTION("VLOOKUP($D637,IMPORTRANGE(""1F5N2lheBqU_ssv2fEg7XSiyl0_Jtf24RQubw3IWp7fc"",""'LC-2 BOM'!C2:AF1000""),AB$1,FALSE)"),"Hydraulics Schematic 1069 RevF")</f>
        <v>Hydraulics Schematic 1069 RevF</v>
      </c>
      <c r="AZ560" s="40" t="str">
        <f ca="1">IFERROR(__xludf.DUMMYFUNCTION("VLOOKUP($D637,IMPORTRANGE(""1F5N2lheBqU_ssv2fEg7XSiyl0_Jtf24RQubw3IWp7fc"",""'LC-2 BOM'!C2:AF1000""),AB$1,FALSE)"),"Hydraulics Schematic 1069 RevF")</f>
        <v>Hydraulics Schematic 1069 RevF</v>
      </c>
      <c r="BA560" s="40" t="str">
        <f ca="1">IFERROR(__xludf.DUMMYFUNCTION("VLOOKUP($D637,IMPORTRANGE(""1F5N2lheBqU_ssv2fEg7XSiyl0_Jtf24RQubw3IWp7fc"",""'LC-2 BOM'!C2:AF1000""),AB$1,FALSE)"),"Hydraulics Schematic 1069 RevF")</f>
        <v>Hydraulics Schematic 1069 RevF</v>
      </c>
    </row>
    <row r="561" spans="1:53" ht="14.25">
      <c r="A561" s="119" t="str">
        <f>CONCATENATE(VLOOKUP(E561,Systems,2,FALSE),"-",VLOOKUP(F561,Subsystems,2,FALSE),"-",VLOOKUP(G561,Components,2,FALSE),"-",VLOOKUP(R561,Metrics,2,FALSE),"-",B561)</f>
        <v>HYD-HPU-PRS-Ps-141</v>
      </c>
      <c r="B561" s="100">
        <v>141</v>
      </c>
      <c r="C561" s="99" t="s">
        <v>1266</v>
      </c>
      <c r="D561" s="99" t="s">
        <v>1267</v>
      </c>
      <c r="E561" s="127" t="s">
        <v>715</v>
      </c>
      <c r="F561" s="127" t="s">
        <v>890</v>
      </c>
      <c r="G561" s="99" t="s">
        <v>177</v>
      </c>
      <c r="H561" s="100" t="s">
        <v>147</v>
      </c>
      <c r="I561" s="100" t="str">
        <f>VLOOKUP(L561,InterfaceCards,2,FALSE)</f>
        <v>N5</v>
      </c>
      <c r="J561" s="39" t="str">
        <f>VLOOKUP(I561,'REF - Interface Cards'!$F$2:$G$11,2,FALSE)</f>
        <v>CB6</v>
      </c>
      <c r="K561" s="100">
        <f>VLOOKUP(L561,InterfaceCards,3,FALSE)</f>
        <v>3</v>
      </c>
      <c r="L561" s="99" t="s">
        <v>656</v>
      </c>
      <c r="M561" s="272">
        <v>2</v>
      </c>
      <c r="N561" s="96" t="s">
        <v>104</v>
      </c>
      <c r="O561" s="100" t="s">
        <v>334</v>
      </c>
      <c r="P561" s="100"/>
      <c r="Q561" s="100" t="s">
        <v>707</v>
      </c>
      <c r="R561" s="268" t="s">
        <v>178</v>
      </c>
      <c r="S561" s="119" t="s">
        <v>179</v>
      </c>
      <c r="T561" s="264"/>
      <c r="U561" s="115"/>
      <c r="V561" s="115" t="b">
        <v>0</v>
      </c>
      <c r="W561" s="115" t="str">
        <f>CONCATENATE(L561,":",N561)</f>
        <v>AI9:01</v>
      </c>
      <c r="X561" s="40" t="str">
        <f ca="1">IFERROR(__xludf.DUMMYFUNCTION("VLOOKUP($D475,IMPORTRANGE(""1F5N2lheBqU_ssv2fEg7XSiyl0_Jtf24RQubw3IWp7fc"",""'LC-2 BOM'!C2:AF1000""),X$1,FALSE)"),"04C706")</f>
        <v>04C706</v>
      </c>
      <c r="Y561" s="40" t="str">
        <f ca="1">IFERROR(__xludf.DUMMYFUNCTION("VLOOKUP($D638,IMPORTRANGE(""1F5N2lheBqU_ssv2fEg7XSiyl0_Jtf24RQubw3IWp7fc"",""'LC-2 BOM'!C2:AF900""),Y$1,FALSE)"),"Pressure Transducer")</f>
        <v>Pressure Transducer</v>
      </c>
      <c r="Z561" s="40" t="str">
        <f ca="1">IFERROR(__xludf.DUMMYFUNCTION("VLOOKUP($D638,IMPORTRANGE(""1F5N2lheBqU_ssv2fEg7XSiyl0_Jtf24RQubw3IWp7fc"",""'LC-2 BOM'!C2:AF900""),Y$1,FALSE)"),"Pressure Transducer")</f>
        <v>Pressure Transducer</v>
      </c>
      <c r="AA561" s="40" t="str">
        <f ca="1">IFERROR(__xludf.DUMMYFUNCTION("VLOOKUP($D638,IMPORTRANGE(""1F5N2lheBqU_ssv2fEg7XSiyl0_Jtf24RQubw3IWp7fc"",""'LC-2 BOM'!C2:AF900""),Y$1,FALSE)"),"Pressure Transducer")</f>
        <v>Pressure Transducer</v>
      </c>
      <c r="AB561" s="40" t="str">
        <f ca="1">IFERROR(__xludf.DUMMYFUNCTION("VLOOKUP($D638,IMPORTRANGE(""1F5N2lheBqU_ssv2fEg7XSiyl0_Jtf24RQubw3IWp7fc"",""'LC-2 BOM'!C2:AF1000""),AB$1,FALSE)"),"Hydraulics Schematic 1069 RevF")</f>
        <v>Hydraulics Schematic 1069 RevF</v>
      </c>
      <c r="AC561" s="40" t="str">
        <f ca="1">IFERROR(__xludf.DUMMYFUNCTION("VLOOKUP($D638,IMPORTRANGE(""1F5N2lheBqU_ssv2fEg7XSiyl0_Jtf24RQubw3IWp7fc"",""'LC-2 BOM'!C2:AF1000""),AB$1,FALSE)"),"Hydraulics Schematic 1069 RevF")</f>
        <v>Hydraulics Schematic 1069 RevF</v>
      </c>
      <c r="AD561" s="40" t="str">
        <f ca="1">IFERROR(__xludf.DUMMYFUNCTION("VLOOKUP($D638,IMPORTRANGE(""1F5N2lheBqU_ssv2fEg7XSiyl0_Jtf24RQubw3IWp7fc"",""'LC-2 BOM'!C2:AF1000""),AB$1,FALSE)"),"Hydraulics Schematic 1069 RevF")</f>
        <v>Hydraulics Schematic 1069 RevF</v>
      </c>
      <c r="AE561" s="40" t="str">
        <f ca="1">IFERROR(__xludf.DUMMYFUNCTION("VLOOKUP($D638,IMPORTRANGE(""1F5N2lheBqU_ssv2fEg7XSiyl0_Jtf24RQubw3IWp7fc"",""'LC-2 BOM'!C2:AF1000""),AB$1,FALSE)"),"Hydraulics Schematic 1069 RevF")</f>
        <v>Hydraulics Schematic 1069 RevF</v>
      </c>
      <c r="AF561" s="40" t="str">
        <f ca="1">IFERROR(__xludf.DUMMYFUNCTION("VLOOKUP($D638,IMPORTRANGE(""1F5N2lheBqU_ssv2fEg7XSiyl0_Jtf24RQubw3IWp7fc"",""'LC-2 BOM'!C2:AF1000""),AB$1,FALSE)"),"Hydraulics Schematic 1069 RevF")</f>
        <v>Hydraulics Schematic 1069 RevF</v>
      </c>
      <c r="AG561" s="40" t="str">
        <f ca="1">IFERROR(__xludf.DUMMYFUNCTION("VLOOKUP($D638,IMPORTRANGE(""1F5N2lheBqU_ssv2fEg7XSiyl0_Jtf24RQubw3IWp7fc"",""'LC-2 BOM'!C2:AF1000""),AB$1,FALSE)"),"Hydraulics Schematic 1069 RevF")</f>
        <v>Hydraulics Schematic 1069 RevF</v>
      </c>
      <c r="AH561" s="40" t="str">
        <f ca="1">IFERROR(__xludf.DUMMYFUNCTION("VLOOKUP($D638,IMPORTRANGE(""1F5N2lheBqU_ssv2fEg7XSiyl0_Jtf24RQubw3IWp7fc"",""'LC-2 BOM'!C2:AF1000""),AB$1,FALSE)"),"Hydraulics Schematic 1069 RevF")</f>
        <v>Hydraulics Schematic 1069 RevF</v>
      </c>
      <c r="AI561" s="40" t="str">
        <f ca="1">IFERROR(__xludf.DUMMYFUNCTION("VLOOKUP($D638,IMPORTRANGE(""1F5N2lheBqU_ssv2fEg7XSiyl0_Jtf24RQubw3IWp7fc"",""'LC-2 BOM'!C2:AF1000""),AB$1,FALSE)"),"Hydraulics Schematic 1069 RevF")</f>
        <v>Hydraulics Schematic 1069 RevF</v>
      </c>
      <c r="AJ561" s="40" t="str">
        <f ca="1">IFERROR(__xludf.DUMMYFUNCTION("VLOOKUP($D638,IMPORTRANGE(""1F5N2lheBqU_ssv2fEg7XSiyl0_Jtf24RQubw3IWp7fc"",""'LC-2 BOM'!C2:AF1000""),AB$1,FALSE)"),"Hydraulics Schematic 1069 RevF")</f>
        <v>Hydraulics Schematic 1069 RevF</v>
      </c>
      <c r="AK561" s="40" t="str">
        <f ca="1">IFERROR(__xludf.DUMMYFUNCTION("VLOOKUP($D638,IMPORTRANGE(""1F5N2lheBqU_ssv2fEg7XSiyl0_Jtf24RQubw3IWp7fc"",""'LC-2 BOM'!C2:AF1000""),AB$1,FALSE)"),"Hydraulics Schematic 1069 RevF")</f>
        <v>Hydraulics Schematic 1069 RevF</v>
      </c>
      <c r="AL561" s="40" t="str">
        <f ca="1">IFERROR(__xludf.DUMMYFUNCTION("VLOOKUP($D638,IMPORTRANGE(""1F5N2lheBqU_ssv2fEg7XSiyl0_Jtf24RQubw3IWp7fc"",""'LC-2 BOM'!C2:AF1000""),AB$1,FALSE)"),"Hydraulics Schematic 1069 RevF")</f>
        <v>Hydraulics Schematic 1069 RevF</v>
      </c>
      <c r="AM561" s="40" t="str">
        <f ca="1">IFERROR(__xludf.DUMMYFUNCTION("VLOOKUP($D638,IMPORTRANGE(""1F5N2lheBqU_ssv2fEg7XSiyl0_Jtf24RQubw3IWp7fc"",""'LC-2 BOM'!C2:AF1000""),AB$1,FALSE)"),"Hydraulics Schematic 1069 RevF")</f>
        <v>Hydraulics Schematic 1069 RevF</v>
      </c>
      <c r="AN561" s="40" t="str">
        <f ca="1">IFERROR(__xludf.DUMMYFUNCTION("VLOOKUP($D638,IMPORTRANGE(""1F5N2lheBqU_ssv2fEg7XSiyl0_Jtf24RQubw3IWp7fc"",""'LC-2 BOM'!C2:AF1000""),AB$1,FALSE)"),"Hydraulics Schematic 1069 RevF")</f>
        <v>Hydraulics Schematic 1069 RevF</v>
      </c>
      <c r="AO561" s="40" t="str">
        <f ca="1">IFERROR(__xludf.DUMMYFUNCTION("VLOOKUP($D638,IMPORTRANGE(""1F5N2lheBqU_ssv2fEg7XSiyl0_Jtf24RQubw3IWp7fc"",""'LC-2 BOM'!C2:AF1000""),AB$1,FALSE)"),"Hydraulics Schematic 1069 RevF")</f>
        <v>Hydraulics Schematic 1069 RevF</v>
      </c>
      <c r="AP561" s="40" t="str">
        <f ca="1">IFERROR(__xludf.DUMMYFUNCTION("VLOOKUP($D638,IMPORTRANGE(""1F5N2lheBqU_ssv2fEg7XSiyl0_Jtf24RQubw3IWp7fc"",""'LC-2 BOM'!C2:AF1000""),AB$1,FALSE)"),"Hydraulics Schematic 1069 RevF")</f>
        <v>Hydraulics Schematic 1069 RevF</v>
      </c>
      <c r="AQ561" s="40" t="str">
        <f ca="1">IFERROR(__xludf.DUMMYFUNCTION("VLOOKUP($D638,IMPORTRANGE(""1F5N2lheBqU_ssv2fEg7XSiyl0_Jtf24RQubw3IWp7fc"",""'LC-2 BOM'!C2:AF1000""),AB$1,FALSE)"),"Hydraulics Schematic 1069 RevF")</f>
        <v>Hydraulics Schematic 1069 RevF</v>
      </c>
      <c r="AR561" s="40" t="str">
        <f ca="1">IFERROR(__xludf.DUMMYFUNCTION("VLOOKUP($D638,IMPORTRANGE(""1F5N2lheBqU_ssv2fEg7XSiyl0_Jtf24RQubw3IWp7fc"",""'LC-2 BOM'!C2:AF1000""),AB$1,FALSE)"),"Hydraulics Schematic 1069 RevF")</f>
        <v>Hydraulics Schematic 1069 RevF</v>
      </c>
      <c r="AS561" s="40" t="str">
        <f ca="1">IFERROR(__xludf.DUMMYFUNCTION("VLOOKUP($D638,IMPORTRANGE(""1F5N2lheBqU_ssv2fEg7XSiyl0_Jtf24RQubw3IWp7fc"",""'LC-2 BOM'!C2:AF1000""),AB$1,FALSE)"),"Hydraulics Schematic 1069 RevF")</f>
        <v>Hydraulics Schematic 1069 RevF</v>
      </c>
      <c r="AT561" s="40" t="str">
        <f ca="1">IFERROR(__xludf.DUMMYFUNCTION("VLOOKUP($D638,IMPORTRANGE(""1F5N2lheBqU_ssv2fEg7XSiyl0_Jtf24RQubw3IWp7fc"",""'LC-2 BOM'!C2:AF1000""),AB$1,FALSE)"),"Hydraulics Schematic 1069 RevF")</f>
        <v>Hydraulics Schematic 1069 RevF</v>
      </c>
      <c r="AU561" s="40" t="str">
        <f ca="1">IFERROR(__xludf.DUMMYFUNCTION("VLOOKUP($D638,IMPORTRANGE(""1F5N2lheBqU_ssv2fEg7XSiyl0_Jtf24RQubw3IWp7fc"",""'LC-2 BOM'!C2:AF1000""),AB$1,FALSE)"),"Hydraulics Schematic 1069 RevF")</f>
        <v>Hydraulics Schematic 1069 RevF</v>
      </c>
      <c r="AV561" s="40" t="str">
        <f ca="1">IFERROR(__xludf.DUMMYFUNCTION("VLOOKUP($D638,IMPORTRANGE(""1F5N2lheBqU_ssv2fEg7XSiyl0_Jtf24RQubw3IWp7fc"",""'LC-2 BOM'!C2:AF1000""),AB$1,FALSE)"),"Hydraulics Schematic 1069 RevF")</f>
        <v>Hydraulics Schematic 1069 RevF</v>
      </c>
      <c r="AW561" s="40" t="str">
        <f ca="1">IFERROR(__xludf.DUMMYFUNCTION("VLOOKUP($D638,IMPORTRANGE(""1F5N2lheBqU_ssv2fEg7XSiyl0_Jtf24RQubw3IWp7fc"",""'LC-2 BOM'!C2:AF1000""),AB$1,FALSE)"),"Hydraulics Schematic 1069 RevF")</f>
        <v>Hydraulics Schematic 1069 RevF</v>
      </c>
      <c r="AX561" s="40" t="str">
        <f ca="1">IFERROR(__xludf.DUMMYFUNCTION("VLOOKUP($D638,IMPORTRANGE(""1F5N2lheBqU_ssv2fEg7XSiyl0_Jtf24RQubw3IWp7fc"",""'LC-2 BOM'!C2:AF1000""),AB$1,FALSE)"),"Hydraulics Schematic 1069 RevF")</f>
        <v>Hydraulics Schematic 1069 RevF</v>
      </c>
      <c r="AY561" s="40" t="str">
        <f ca="1">IFERROR(__xludf.DUMMYFUNCTION("VLOOKUP($D638,IMPORTRANGE(""1F5N2lheBqU_ssv2fEg7XSiyl0_Jtf24RQubw3IWp7fc"",""'LC-2 BOM'!C2:AF1000""),AB$1,FALSE)"),"Hydraulics Schematic 1069 RevF")</f>
        <v>Hydraulics Schematic 1069 RevF</v>
      </c>
      <c r="AZ561" s="40" t="str">
        <f ca="1">IFERROR(__xludf.DUMMYFUNCTION("VLOOKUP($D638,IMPORTRANGE(""1F5N2lheBqU_ssv2fEg7XSiyl0_Jtf24RQubw3IWp7fc"",""'LC-2 BOM'!C2:AF1000""),AB$1,FALSE)"),"Hydraulics Schematic 1069 RevF")</f>
        <v>Hydraulics Schematic 1069 RevF</v>
      </c>
      <c r="BA561" s="40" t="str">
        <f ca="1">IFERROR(__xludf.DUMMYFUNCTION("VLOOKUP($D638,IMPORTRANGE(""1F5N2lheBqU_ssv2fEg7XSiyl0_Jtf24RQubw3IWp7fc"",""'LC-2 BOM'!C2:AF1000""),AB$1,FALSE)"),"Hydraulics Schematic 1069 RevF")</f>
        <v>Hydraulics Schematic 1069 RevF</v>
      </c>
    </row>
    <row r="562" spans="1:53" ht="14.25">
      <c r="A562" s="119" t="str">
        <f>CONCATENATE(VLOOKUP(E562,Systems,2,FALSE),"-",VLOOKUP(F562,Subsystems,2,FALSE),"-",VLOOKUP(G562,Components,2,FALSE),"-",VLOOKUP(R562,Metrics,2,FALSE),"-",B562)</f>
        <v>HYD-LFT-PRS-Ps-254</v>
      </c>
      <c r="B562" s="100">
        <v>254</v>
      </c>
      <c r="C562" s="99" t="s">
        <v>1268</v>
      </c>
      <c r="D562" s="119" t="s">
        <v>1269</v>
      </c>
      <c r="E562" s="99" t="s">
        <v>715</v>
      </c>
      <c r="F562" s="99" t="s">
        <v>716</v>
      </c>
      <c r="G562" s="99" t="s">
        <v>177</v>
      </c>
      <c r="H562" s="99" t="s">
        <v>147</v>
      </c>
      <c r="I562" s="100" t="str">
        <f>VLOOKUP(L562,InterfaceCards,2,FALSE)</f>
        <v>N4</v>
      </c>
      <c r="J562" s="39" t="str">
        <f>VLOOKUP(I562,'REF - Interface Cards'!$F$2:$G$11,2,FALSE)</f>
        <v>CB5</v>
      </c>
      <c r="K562" s="100">
        <f>VLOOKUP(L562,InterfaceCards,3,FALSE)</f>
        <v>2</v>
      </c>
      <c r="L562" s="99" t="s">
        <v>250</v>
      </c>
      <c r="M562" s="99">
        <v>1</v>
      </c>
      <c r="N562" s="96" t="s">
        <v>91</v>
      </c>
      <c r="O562" s="99" t="s">
        <v>248</v>
      </c>
      <c r="P562" s="205"/>
      <c r="Q562" s="205"/>
      <c r="R562" s="268" t="s">
        <v>178</v>
      </c>
      <c r="S562" s="119" t="s">
        <v>179</v>
      </c>
      <c r="T562" s="100"/>
      <c r="U562" s="205"/>
      <c r="V562" s="205" t="b">
        <v>0</v>
      </c>
      <c r="W562" s="115" t="str">
        <f>CONCATENATE(L562,":",N562)</f>
        <v>AI7:00</v>
      </c>
      <c r="X562" s="40" t="str">
        <f ca="1">IFERROR(__xludf.DUMMYFUNCTION("VLOOKUP($D475,IMPORTRANGE(""1F5N2lheBqU_ssv2fEg7XSiyl0_Jtf24RQubw3IWp7fc"",""'LC-2 BOM'!C2:AF1000""),X$1,FALSE)"),"04C706")</f>
        <v>04C706</v>
      </c>
      <c r="Y562" s="40" t="str">
        <f ca="1">IFERROR(__xludf.DUMMYFUNCTION("VLOOKUP($D567,IMPORTRANGE(""1zGeY54V42y3h6ga3LEauokEcjIAfHuNXKCYKLfLWtMI"",""'LC-2 BOM'!C2:AF900""),Y$1,FALSE)"),"Pressure Transducer")</f>
        <v>Pressure Transducer</v>
      </c>
      <c r="Z562" s="40" t="str">
        <f ca="1">IFERROR(__xludf.DUMMYFUNCTION("VLOOKUP($D567,IMPORTRANGE(""1zGeY54V42y3h6ga3LEauokEcjIAfHuNXKCYKLfLWtMI"",""'LC-2 BOM'!C2:AF900""),Y$1,FALSE)"),"Pressure Transducer")</f>
        <v>Pressure Transducer</v>
      </c>
      <c r="AA562" s="40" t="str">
        <f ca="1">IFERROR(__xludf.DUMMYFUNCTION("VLOOKUP($D567,IMPORTRANGE(""1zGeY54V42y3h6ga3LEauokEcjIAfHuNXKCYKLfLWtMI"",""'LC-2 BOM'!C2:AF900""),Y$1,FALSE)"),"Pressure Transducer")</f>
        <v>Pressure Transducer</v>
      </c>
      <c r="AB562" s="40" t="str">
        <f ca="1">IFERROR(__xludf.DUMMYFUNCTION("VLOOKUP($D567,IMPORTRANGE(""1F5N2lheBqU_ssv2fEg7XSiyl0_Jtf24RQubw3IWp7fc"",""'LC-2 BOM'!C2:AF1000""),AB$1,FALSE)"),"Hydraulics Schematic 1069 RevF")</f>
        <v>Hydraulics Schematic 1069 RevF</v>
      </c>
      <c r="AC562" s="40" t="str">
        <f ca="1">IFERROR(__xludf.DUMMYFUNCTION("VLOOKUP($D567,IMPORTRANGE(""1F5N2lheBqU_ssv2fEg7XSiyl0_Jtf24RQubw3IWp7fc"",""'LC-2 BOM'!C2:AF1000""),AB$1,FALSE)"),"Hydraulics Schematic 1069 RevF")</f>
        <v>Hydraulics Schematic 1069 RevF</v>
      </c>
      <c r="AD562" s="40" t="str">
        <f ca="1">IFERROR(__xludf.DUMMYFUNCTION("VLOOKUP($D567,IMPORTRANGE(""1F5N2lheBqU_ssv2fEg7XSiyl0_Jtf24RQubw3IWp7fc"",""'LC-2 BOM'!C2:AF1000""),AB$1,FALSE)"),"Hydraulics Schematic 1069 RevF")</f>
        <v>Hydraulics Schematic 1069 RevF</v>
      </c>
      <c r="AE562" s="40" t="str">
        <f ca="1">IFERROR(__xludf.DUMMYFUNCTION("VLOOKUP($D567,IMPORTRANGE(""1F5N2lheBqU_ssv2fEg7XSiyl0_Jtf24RQubw3IWp7fc"",""'LC-2 BOM'!C2:AF1000""),AB$1,FALSE)"),"Hydraulics Schematic 1069 RevF")</f>
        <v>Hydraulics Schematic 1069 RevF</v>
      </c>
      <c r="AF562" s="40" t="str">
        <f ca="1">IFERROR(__xludf.DUMMYFUNCTION("VLOOKUP($D567,IMPORTRANGE(""1F5N2lheBqU_ssv2fEg7XSiyl0_Jtf24RQubw3IWp7fc"",""'LC-2 BOM'!C2:AF1000""),AB$1,FALSE)"),"Hydraulics Schematic 1069 RevF")</f>
        <v>Hydraulics Schematic 1069 RevF</v>
      </c>
      <c r="AG562" s="40" t="str">
        <f ca="1">IFERROR(__xludf.DUMMYFUNCTION("VLOOKUP($D567,IMPORTRANGE(""1F5N2lheBqU_ssv2fEg7XSiyl0_Jtf24RQubw3IWp7fc"",""'LC-2 BOM'!C2:AF1000""),AB$1,FALSE)"),"Hydraulics Schematic 1069 RevF")</f>
        <v>Hydraulics Schematic 1069 RevF</v>
      </c>
      <c r="AH562" s="40" t="str">
        <f ca="1">IFERROR(__xludf.DUMMYFUNCTION("VLOOKUP($D567,IMPORTRANGE(""1F5N2lheBqU_ssv2fEg7XSiyl0_Jtf24RQubw3IWp7fc"",""'LC-2 BOM'!C2:AF1000""),AB$1,FALSE)"),"Hydraulics Schematic 1069 RevF")</f>
        <v>Hydraulics Schematic 1069 RevF</v>
      </c>
      <c r="AI562" s="40" t="str">
        <f ca="1">IFERROR(__xludf.DUMMYFUNCTION("VLOOKUP($D567,IMPORTRANGE(""1F5N2lheBqU_ssv2fEg7XSiyl0_Jtf24RQubw3IWp7fc"",""'LC-2 BOM'!C2:AF1000""),AB$1,FALSE)"),"Hydraulics Schematic 1069 RevF")</f>
        <v>Hydraulics Schematic 1069 RevF</v>
      </c>
      <c r="AJ562" s="40" t="str">
        <f ca="1">IFERROR(__xludf.DUMMYFUNCTION("VLOOKUP($D567,IMPORTRANGE(""1F5N2lheBqU_ssv2fEg7XSiyl0_Jtf24RQubw3IWp7fc"",""'LC-2 BOM'!C2:AF1000""),AB$1,FALSE)"),"Hydraulics Schematic 1069 RevF")</f>
        <v>Hydraulics Schematic 1069 RevF</v>
      </c>
      <c r="AK562" s="40" t="str">
        <f ca="1">IFERROR(__xludf.DUMMYFUNCTION("VLOOKUP($D567,IMPORTRANGE(""1F5N2lheBqU_ssv2fEg7XSiyl0_Jtf24RQubw3IWp7fc"",""'LC-2 BOM'!C2:AF1000""),AB$1,FALSE)"),"Hydraulics Schematic 1069 RevF")</f>
        <v>Hydraulics Schematic 1069 RevF</v>
      </c>
      <c r="AL562" s="40" t="str">
        <f ca="1">IFERROR(__xludf.DUMMYFUNCTION("VLOOKUP($D567,IMPORTRANGE(""1F5N2lheBqU_ssv2fEg7XSiyl0_Jtf24RQubw3IWp7fc"",""'LC-2 BOM'!C2:AF1000""),AB$1,FALSE)"),"Hydraulics Schematic 1069 RevF")</f>
        <v>Hydraulics Schematic 1069 RevF</v>
      </c>
      <c r="AM562" s="40" t="str">
        <f ca="1">IFERROR(__xludf.DUMMYFUNCTION("VLOOKUP($D567,IMPORTRANGE(""1F5N2lheBqU_ssv2fEg7XSiyl0_Jtf24RQubw3IWp7fc"",""'LC-2 BOM'!C2:AF1000""),AB$1,FALSE)"),"Hydraulics Schematic 1069 RevF")</f>
        <v>Hydraulics Schematic 1069 RevF</v>
      </c>
      <c r="AN562" s="40" t="str">
        <f ca="1">IFERROR(__xludf.DUMMYFUNCTION("VLOOKUP($D567,IMPORTRANGE(""1F5N2lheBqU_ssv2fEg7XSiyl0_Jtf24RQubw3IWp7fc"",""'LC-2 BOM'!C2:AF1000""),AB$1,FALSE)"),"Hydraulics Schematic 1069 RevF")</f>
        <v>Hydraulics Schematic 1069 RevF</v>
      </c>
      <c r="AO562" s="40" t="str">
        <f ca="1">IFERROR(__xludf.DUMMYFUNCTION("VLOOKUP($D567,IMPORTRANGE(""1F5N2lheBqU_ssv2fEg7XSiyl0_Jtf24RQubw3IWp7fc"",""'LC-2 BOM'!C2:AF1000""),AB$1,FALSE)"),"Hydraulics Schematic 1069 RevF")</f>
        <v>Hydraulics Schematic 1069 RevF</v>
      </c>
      <c r="AP562" s="40" t="str">
        <f ca="1">IFERROR(__xludf.DUMMYFUNCTION("VLOOKUP($D567,IMPORTRANGE(""1F5N2lheBqU_ssv2fEg7XSiyl0_Jtf24RQubw3IWp7fc"",""'LC-2 BOM'!C2:AF1000""),AB$1,FALSE)"),"Hydraulics Schematic 1069 RevF")</f>
        <v>Hydraulics Schematic 1069 RevF</v>
      </c>
      <c r="AQ562" s="40" t="str">
        <f ca="1">IFERROR(__xludf.DUMMYFUNCTION("VLOOKUP($D567,IMPORTRANGE(""1F5N2lheBqU_ssv2fEg7XSiyl0_Jtf24RQubw3IWp7fc"",""'LC-2 BOM'!C2:AF1000""),AB$1,FALSE)"),"Hydraulics Schematic 1069 RevF")</f>
        <v>Hydraulics Schematic 1069 RevF</v>
      </c>
      <c r="AR562" s="40" t="str">
        <f ca="1">IFERROR(__xludf.DUMMYFUNCTION("VLOOKUP($D567,IMPORTRANGE(""1F5N2lheBqU_ssv2fEg7XSiyl0_Jtf24RQubw3IWp7fc"",""'LC-2 BOM'!C2:AF1000""),AB$1,FALSE)"),"Hydraulics Schematic 1069 RevF")</f>
        <v>Hydraulics Schematic 1069 RevF</v>
      </c>
      <c r="AS562" s="40" t="str">
        <f ca="1">IFERROR(__xludf.DUMMYFUNCTION("VLOOKUP($D567,IMPORTRANGE(""1F5N2lheBqU_ssv2fEg7XSiyl0_Jtf24RQubw3IWp7fc"",""'LC-2 BOM'!C2:AF1000""),AB$1,FALSE)"),"Hydraulics Schematic 1069 RevF")</f>
        <v>Hydraulics Schematic 1069 RevF</v>
      </c>
      <c r="AT562" s="40" t="str">
        <f ca="1">IFERROR(__xludf.DUMMYFUNCTION("VLOOKUP($D567,IMPORTRANGE(""1F5N2lheBqU_ssv2fEg7XSiyl0_Jtf24RQubw3IWp7fc"",""'LC-2 BOM'!C2:AF1000""),AB$1,FALSE)"),"Hydraulics Schematic 1069 RevF")</f>
        <v>Hydraulics Schematic 1069 RevF</v>
      </c>
      <c r="AU562" s="40" t="str">
        <f ca="1">IFERROR(__xludf.DUMMYFUNCTION("VLOOKUP($D567,IMPORTRANGE(""1F5N2lheBqU_ssv2fEg7XSiyl0_Jtf24RQubw3IWp7fc"",""'LC-2 BOM'!C2:AF1000""),AB$1,FALSE)"),"Hydraulics Schematic 1069 RevF")</f>
        <v>Hydraulics Schematic 1069 RevF</v>
      </c>
      <c r="AV562" s="40" t="str">
        <f ca="1">IFERROR(__xludf.DUMMYFUNCTION("VLOOKUP($D567,IMPORTRANGE(""1F5N2lheBqU_ssv2fEg7XSiyl0_Jtf24RQubw3IWp7fc"",""'LC-2 BOM'!C2:AF1000""),AB$1,FALSE)"),"Hydraulics Schematic 1069 RevF")</f>
        <v>Hydraulics Schematic 1069 RevF</v>
      </c>
      <c r="AW562" s="40" t="str">
        <f ca="1">IFERROR(__xludf.DUMMYFUNCTION("VLOOKUP($D567,IMPORTRANGE(""1F5N2lheBqU_ssv2fEg7XSiyl0_Jtf24RQubw3IWp7fc"",""'LC-2 BOM'!C2:AF1000""),AB$1,FALSE)"),"Hydraulics Schematic 1069 RevF")</f>
        <v>Hydraulics Schematic 1069 RevF</v>
      </c>
      <c r="AX562" s="40" t="str">
        <f ca="1">IFERROR(__xludf.DUMMYFUNCTION("VLOOKUP($D567,IMPORTRANGE(""1F5N2lheBqU_ssv2fEg7XSiyl0_Jtf24RQubw3IWp7fc"",""'LC-2 BOM'!C2:AF1000""),AB$1,FALSE)"),"Hydraulics Schematic 1069 RevF")</f>
        <v>Hydraulics Schematic 1069 RevF</v>
      </c>
      <c r="AY562" s="40" t="str">
        <f ca="1">IFERROR(__xludf.DUMMYFUNCTION("VLOOKUP($D567,IMPORTRANGE(""1F5N2lheBqU_ssv2fEg7XSiyl0_Jtf24RQubw3IWp7fc"",""'LC-2 BOM'!C2:AF1000""),AB$1,FALSE)"),"Hydraulics Schematic 1069 RevF")</f>
        <v>Hydraulics Schematic 1069 RevF</v>
      </c>
      <c r="AZ562" s="40" t="str">
        <f ca="1">IFERROR(__xludf.DUMMYFUNCTION("VLOOKUP($D567,IMPORTRANGE(""1F5N2lheBqU_ssv2fEg7XSiyl0_Jtf24RQubw3IWp7fc"",""'LC-2 BOM'!C2:AF1000""),AB$1,FALSE)"),"Hydraulics Schematic 1069 RevF")</f>
        <v>Hydraulics Schematic 1069 RevF</v>
      </c>
      <c r="BA562" s="40" t="str">
        <f ca="1">IFERROR(__xludf.DUMMYFUNCTION("VLOOKUP($D567,IMPORTRANGE(""1F5N2lheBqU_ssv2fEg7XSiyl0_Jtf24RQubw3IWp7fc"",""'LC-2 BOM'!C2:AF1000""),AB$1,FALSE)"),"Hydraulics Schematic 1069 RevF")</f>
        <v>Hydraulics Schematic 1069 RevF</v>
      </c>
    </row>
    <row r="563" spans="1:53" ht="14.25">
      <c r="A563" s="119" t="str">
        <f>CONCATENATE(VLOOKUP(E563,Systems,2,FALSE),"-",VLOOKUP(F563,Subsystems,2,FALSE),"-",VLOOKUP(G563,Components,2,FALSE),"-",VLOOKUP(R563,Metrics,2,FALSE),"-",B563)</f>
        <v>HYD-HD-PRS-Ps-179</v>
      </c>
      <c r="B563" s="100">
        <v>179</v>
      </c>
      <c r="C563" s="99" t="s">
        <v>1270</v>
      </c>
      <c r="D563" s="99" t="s">
        <v>1271</v>
      </c>
      <c r="E563" s="99" t="s">
        <v>715</v>
      </c>
      <c r="F563" s="99" t="s">
        <v>898</v>
      </c>
      <c r="G563" s="99" t="s">
        <v>177</v>
      </c>
      <c r="H563" s="100" t="s">
        <v>147</v>
      </c>
      <c r="I563" s="100" t="str">
        <f>VLOOKUP(L563,InterfaceCards,2,FALSE)</f>
        <v>N3</v>
      </c>
      <c r="J563" s="39" t="str">
        <f>VLOOKUP(I563,'REF - Interface Cards'!$F$2:$G$11,2,FALSE)</f>
        <v>CB4</v>
      </c>
      <c r="K563" s="100">
        <f>VLOOKUP(L563,InterfaceCards,3,FALSE)</f>
        <v>2</v>
      </c>
      <c r="L563" s="99" t="s">
        <v>785</v>
      </c>
      <c r="M563" s="272">
        <v>3</v>
      </c>
      <c r="N563" s="96" t="s">
        <v>108</v>
      </c>
      <c r="O563" s="100" t="s">
        <v>313</v>
      </c>
      <c r="P563" s="100"/>
      <c r="Q563" s="100" t="s">
        <v>521</v>
      </c>
      <c r="R563" s="268" t="s">
        <v>178</v>
      </c>
      <c r="S563" s="119" t="s">
        <v>179</v>
      </c>
      <c r="T563" s="264"/>
      <c r="U563" s="115"/>
      <c r="V563" s="115" t="b">
        <v>0</v>
      </c>
      <c r="W563" s="115" t="str">
        <f>CONCATENATE(L563,":",N563)</f>
        <v>AI5:02</v>
      </c>
      <c r="X563" s="40" t="str">
        <f ca="1">IFERROR(__xludf.DUMMYFUNCTION("VLOOKUP($D475,IMPORTRANGE(""1F5N2lheBqU_ssv2fEg7XSiyl0_Jtf24RQubw3IWp7fc"",""'LC-2 BOM'!C2:AF1000""),X$1,FALSE)"),"04C706")</f>
        <v>04C706</v>
      </c>
      <c r="Y563" s="40" t="str">
        <f ca="1">IFERROR(__xludf.DUMMYFUNCTION("VLOOKUP($D524,IMPORTRANGE(""1F5N2lheBqU_ssv2fEg7XSiyl0_Jtf24RQubw3IWp7fc"",""'LC-2 BOM'!C2:AF900""),Y$1,FALSE)"),"Pressure Transducer")</f>
        <v>Pressure Transducer</v>
      </c>
      <c r="Z563" s="40" t="str">
        <f ca="1">IFERROR(__xludf.DUMMYFUNCTION("VLOOKUP($D524,IMPORTRANGE(""1F5N2lheBqU_ssv2fEg7XSiyl0_Jtf24RQubw3IWp7fc"",""'LC-2 BOM'!C2:AF900""),Y$1,FALSE)"),"Pressure Transducer")</f>
        <v>Pressure Transducer</v>
      </c>
      <c r="AA563" s="40" t="str">
        <f ca="1">IFERROR(__xludf.DUMMYFUNCTION("VLOOKUP($D524,IMPORTRANGE(""1F5N2lheBqU_ssv2fEg7XSiyl0_Jtf24RQubw3IWp7fc"",""'LC-2 BOM'!C2:AF900""),Y$1,FALSE)"),"Pressure Transducer")</f>
        <v>Pressure Transducer</v>
      </c>
      <c r="AB563" s="40" t="str">
        <f ca="1">IFERROR(__xludf.DUMMYFUNCTION("VLOOKUP($D524,IMPORTRANGE(""1F5N2lheBqU_ssv2fEg7XSiyl0_Jtf24RQubw3IWp7fc"",""'LC-2 BOM'!C2:AF1000""),AB$1,FALSE)"),"Hydraulics Schematic 1069 RevF")</f>
        <v>Hydraulics Schematic 1069 RevF</v>
      </c>
      <c r="AC563" s="40" t="str">
        <f ca="1">IFERROR(__xludf.DUMMYFUNCTION("VLOOKUP($D524,IMPORTRANGE(""1F5N2lheBqU_ssv2fEg7XSiyl0_Jtf24RQubw3IWp7fc"",""'LC-2 BOM'!C2:AF1000""),AB$1,FALSE)"),"Hydraulics Schematic 1069 RevF")</f>
        <v>Hydraulics Schematic 1069 RevF</v>
      </c>
      <c r="AD563" s="40" t="str">
        <f ca="1">IFERROR(__xludf.DUMMYFUNCTION("VLOOKUP($D524,IMPORTRANGE(""1F5N2lheBqU_ssv2fEg7XSiyl0_Jtf24RQubw3IWp7fc"",""'LC-2 BOM'!C2:AF1000""),AB$1,FALSE)"),"Hydraulics Schematic 1069 RevF")</f>
        <v>Hydraulics Schematic 1069 RevF</v>
      </c>
      <c r="AE563" s="40" t="str">
        <f ca="1">IFERROR(__xludf.DUMMYFUNCTION("VLOOKUP($D524,IMPORTRANGE(""1F5N2lheBqU_ssv2fEg7XSiyl0_Jtf24RQubw3IWp7fc"",""'LC-2 BOM'!C2:AF1000""),AB$1,FALSE)"),"Hydraulics Schematic 1069 RevF")</f>
        <v>Hydraulics Schematic 1069 RevF</v>
      </c>
      <c r="AF563" s="40" t="str">
        <f ca="1">IFERROR(__xludf.DUMMYFUNCTION("VLOOKUP($D524,IMPORTRANGE(""1F5N2lheBqU_ssv2fEg7XSiyl0_Jtf24RQubw3IWp7fc"",""'LC-2 BOM'!C2:AF1000""),AB$1,FALSE)"),"Hydraulics Schematic 1069 RevF")</f>
        <v>Hydraulics Schematic 1069 RevF</v>
      </c>
      <c r="AG563" s="40" t="str">
        <f ca="1">IFERROR(__xludf.DUMMYFUNCTION("VLOOKUP($D524,IMPORTRANGE(""1F5N2lheBqU_ssv2fEg7XSiyl0_Jtf24RQubw3IWp7fc"",""'LC-2 BOM'!C2:AF1000""),AB$1,FALSE)"),"Hydraulics Schematic 1069 RevF")</f>
        <v>Hydraulics Schematic 1069 RevF</v>
      </c>
      <c r="AH563" s="40" t="str">
        <f ca="1">IFERROR(__xludf.DUMMYFUNCTION("VLOOKUP($D524,IMPORTRANGE(""1F5N2lheBqU_ssv2fEg7XSiyl0_Jtf24RQubw3IWp7fc"",""'LC-2 BOM'!C2:AF1000""),AB$1,FALSE)"),"Hydraulics Schematic 1069 RevF")</f>
        <v>Hydraulics Schematic 1069 RevF</v>
      </c>
      <c r="AI563" s="40" t="str">
        <f ca="1">IFERROR(__xludf.DUMMYFUNCTION("VLOOKUP($D524,IMPORTRANGE(""1F5N2lheBqU_ssv2fEg7XSiyl0_Jtf24RQubw3IWp7fc"",""'LC-2 BOM'!C2:AF1000""),AB$1,FALSE)"),"Hydraulics Schematic 1069 RevF")</f>
        <v>Hydraulics Schematic 1069 RevF</v>
      </c>
      <c r="AJ563" s="40" t="str">
        <f ca="1">IFERROR(__xludf.DUMMYFUNCTION("VLOOKUP($D524,IMPORTRANGE(""1F5N2lheBqU_ssv2fEg7XSiyl0_Jtf24RQubw3IWp7fc"",""'LC-2 BOM'!C2:AF1000""),AB$1,FALSE)"),"Hydraulics Schematic 1069 RevF")</f>
        <v>Hydraulics Schematic 1069 RevF</v>
      </c>
      <c r="AK563" s="40" t="str">
        <f ca="1">IFERROR(__xludf.DUMMYFUNCTION("VLOOKUP($D524,IMPORTRANGE(""1F5N2lheBqU_ssv2fEg7XSiyl0_Jtf24RQubw3IWp7fc"",""'LC-2 BOM'!C2:AF1000""),AB$1,FALSE)"),"Hydraulics Schematic 1069 RevF")</f>
        <v>Hydraulics Schematic 1069 RevF</v>
      </c>
      <c r="AL563" s="40" t="str">
        <f ca="1">IFERROR(__xludf.DUMMYFUNCTION("VLOOKUP($D524,IMPORTRANGE(""1F5N2lheBqU_ssv2fEg7XSiyl0_Jtf24RQubw3IWp7fc"",""'LC-2 BOM'!C2:AF1000""),AB$1,FALSE)"),"Hydraulics Schematic 1069 RevF")</f>
        <v>Hydraulics Schematic 1069 RevF</v>
      </c>
      <c r="AM563" s="40" t="str">
        <f ca="1">IFERROR(__xludf.DUMMYFUNCTION("VLOOKUP($D524,IMPORTRANGE(""1F5N2lheBqU_ssv2fEg7XSiyl0_Jtf24RQubw3IWp7fc"",""'LC-2 BOM'!C2:AF1000""),AB$1,FALSE)"),"Hydraulics Schematic 1069 RevF")</f>
        <v>Hydraulics Schematic 1069 RevF</v>
      </c>
      <c r="AN563" s="40" t="str">
        <f ca="1">IFERROR(__xludf.DUMMYFUNCTION("VLOOKUP($D524,IMPORTRANGE(""1F5N2lheBqU_ssv2fEg7XSiyl0_Jtf24RQubw3IWp7fc"",""'LC-2 BOM'!C2:AF1000""),AB$1,FALSE)"),"Hydraulics Schematic 1069 RevF")</f>
        <v>Hydraulics Schematic 1069 RevF</v>
      </c>
      <c r="AO563" s="40" t="str">
        <f ca="1">IFERROR(__xludf.DUMMYFUNCTION("VLOOKUP($D524,IMPORTRANGE(""1F5N2lheBqU_ssv2fEg7XSiyl0_Jtf24RQubw3IWp7fc"",""'LC-2 BOM'!C2:AF1000""),AB$1,FALSE)"),"Hydraulics Schematic 1069 RevF")</f>
        <v>Hydraulics Schematic 1069 RevF</v>
      </c>
      <c r="AP563" s="40" t="str">
        <f ca="1">IFERROR(__xludf.DUMMYFUNCTION("VLOOKUP($D524,IMPORTRANGE(""1F5N2lheBqU_ssv2fEg7XSiyl0_Jtf24RQubw3IWp7fc"",""'LC-2 BOM'!C2:AF1000""),AB$1,FALSE)"),"Hydraulics Schematic 1069 RevF")</f>
        <v>Hydraulics Schematic 1069 RevF</v>
      </c>
      <c r="AQ563" s="40" t="str">
        <f ca="1">IFERROR(__xludf.DUMMYFUNCTION("VLOOKUP($D524,IMPORTRANGE(""1F5N2lheBqU_ssv2fEg7XSiyl0_Jtf24RQubw3IWp7fc"",""'LC-2 BOM'!C2:AF1000""),AB$1,FALSE)"),"Hydraulics Schematic 1069 RevF")</f>
        <v>Hydraulics Schematic 1069 RevF</v>
      </c>
      <c r="AR563" s="40" t="str">
        <f ca="1">IFERROR(__xludf.DUMMYFUNCTION("VLOOKUP($D524,IMPORTRANGE(""1F5N2lheBqU_ssv2fEg7XSiyl0_Jtf24RQubw3IWp7fc"",""'LC-2 BOM'!C2:AF1000""),AB$1,FALSE)"),"Hydraulics Schematic 1069 RevF")</f>
        <v>Hydraulics Schematic 1069 RevF</v>
      </c>
      <c r="AS563" s="40" t="str">
        <f ca="1">IFERROR(__xludf.DUMMYFUNCTION("VLOOKUP($D524,IMPORTRANGE(""1F5N2lheBqU_ssv2fEg7XSiyl0_Jtf24RQubw3IWp7fc"",""'LC-2 BOM'!C2:AF1000""),AB$1,FALSE)"),"Hydraulics Schematic 1069 RevF")</f>
        <v>Hydraulics Schematic 1069 RevF</v>
      </c>
      <c r="AT563" s="40" t="str">
        <f ca="1">IFERROR(__xludf.DUMMYFUNCTION("VLOOKUP($D524,IMPORTRANGE(""1F5N2lheBqU_ssv2fEg7XSiyl0_Jtf24RQubw3IWp7fc"",""'LC-2 BOM'!C2:AF1000""),AB$1,FALSE)"),"Hydraulics Schematic 1069 RevF")</f>
        <v>Hydraulics Schematic 1069 RevF</v>
      </c>
      <c r="AU563" s="40" t="str">
        <f ca="1">IFERROR(__xludf.DUMMYFUNCTION("VLOOKUP($D524,IMPORTRANGE(""1F5N2lheBqU_ssv2fEg7XSiyl0_Jtf24RQubw3IWp7fc"",""'LC-2 BOM'!C2:AF1000""),AB$1,FALSE)"),"Hydraulics Schematic 1069 RevF")</f>
        <v>Hydraulics Schematic 1069 RevF</v>
      </c>
      <c r="AV563" s="40" t="str">
        <f ca="1">IFERROR(__xludf.DUMMYFUNCTION("VLOOKUP($D524,IMPORTRANGE(""1F5N2lheBqU_ssv2fEg7XSiyl0_Jtf24RQubw3IWp7fc"",""'LC-2 BOM'!C2:AF1000""),AB$1,FALSE)"),"Hydraulics Schematic 1069 RevF")</f>
        <v>Hydraulics Schematic 1069 RevF</v>
      </c>
      <c r="AW563" s="40" t="str">
        <f ca="1">IFERROR(__xludf.DUMMYFUNCTION("VLOOKUP($D524,IMPORTRANGE(""1F5N2lheBqU_ssv2fEg7XSiyl0_Jtf24RQubw3IWp7fc"",""'LC-2 BOM'!C2:AF1000""),AB$1,FALSE)"),"Hydraulics Schematic 1069 RevF")</f>
        <v>Hydraulics Schematic 1069 RevF</v>
      </c>
      <c r="AX563" s="40" t="str">
        <f ca="1">IFERROR(__xludf.DUMMYFUNCTION("VLOOKUP($D524,IMPORTRANGE(""1F5N2lheBqU_ssv2fEg7XSiyl0_Jtf24RQubw3IWp7fc"",""'LC-2 BOM'!C2:AF1000""),AB$1,FALSE)"),"Hydraulics Schematic 1069 RevF")</f>
        <v>Hydraulics Schematic 1069 RevF</v>
      </c>
      <c r="AY563" s="40" t="str">
        <f ca="1">IFERROR(__xludf.DUMMYFUNCTION("VLOOKUP($D524,IMPORTRANGE(""1F5N2lheBqU_ssv2fEg7XSiyl0_Jtf24RQubw3IWp7fc"",""'LC-2 BOM'!C2:AF1000""),AB$1,FALSE)"),"Hydraulics Schematic 1069 RevF")</f>
        <v>Hydraulics Schematic 1069 RevF</v>
      </c>
      <c r="AZ563" s="40" t="str">
        <f ca="1">IFERROR(__xludf.DUMMYFUNCTION("VLOOKUP($D524,IMPORTRANGE(""1F5N2lheBqU_ssv2fEg7XSiyl0_Jtf24RQubw3IWp7fc"",""'LC-2 BOM'!C2:AF1000""),AB$1,FALSE)"),"Hydraulics Schematic 1069 RevF")</f>
        <v>Hydraulics Schematic 1069 RevF</v>
      </c>
      <c r="BA563" s="40" t="str">
        <f ca="1">IFERROR(__xludf.DUMMYFUNCTION("VLOOKUP($D524,IMPORTRANGE(""1F5N2lheBqU_ssv2fEg7XSiyl0_Jtf24RQubw3IWp7fc"",""'LC-2 BOM'!C2:AF1000""),AB$1,FALSE)"),"Hydraulics Schematic 1069 RevF")</f>
        <v>Hydraulics Schematic 1069 RevF</v>
      </c>
    </row>
    <row r="564" spans="1:53" ht="14.25">
      <c r="A564" s="119" t="str">
        <f>CONCATENATE(VLOOKUP(E564,Systems,2,FALSE),"-",VLOOKUP(F564,Subsystems,2,FALSE),"-",VLOOKUP(G564,Components,2,FALSE),"-",VLOOKUP(R564,Metrics,2,FALSE),"-",B564)</f>
        <v>HYD-S1U-PRS-Ps-218</v>
      </c>
      <c r="B564" s="100">
        <v>218</v>
      </c>
      <c r="C564" s="99" t="s">
        <v>1272</v>
      </c>
      <c r="D564" s="99" t="s">
        <v>1273</v>
      </c>
      <c r="E564" s="99" t="s">
        <v>715</v>
      </c>
      <c r="F564" s="99" t="s">
        <v>368</v>
      </c>
      <c r="G564" s="99" t="s">
        <v>177</v>
      </c>
      <c r="H564" s="99" t="s">
        <v>147</v>
      </c>
      <c r="I564" s="100" t="str">
        <f>VLOOKUP(L564,InterfaceCards,2,FALSE)</f>
        <v>N2</v>
      </c>
      <c r="J564" s="39" t="str">
        <f>VLOOKUP(I564,'REF - Interface Cards'!$F$2:$G$11,2,FALSE)</f>
        <v>CB3</v>
      </c>
      <c r="K564" s="100">
        <f>VLOOKUP(L564,InterfaceCards,3,FALSE)</f>
        <v>2</v>
      </c>
      <c r="L564" s="99" t="s">
        <v>793</v>
      </c>
      <c r="M564" s="272">
        <v>11</v>
      </c>
      <c r="N564" s="96" t="s">
        <v>133</v>
      </c>
      <c r="O564" s="100" t="s">
        <v>313</v>
      </c>
      <c r="P564" s="100"/>
      <c r="Q564" s="100" t="s">
        <v>338</v>
      </c>
      <c r="R564" s="119" t="s">
        <v>178</v>
      </c>
      <c r="S564" s="119" t="s">
        <v>179</v>
      </c>
      <c r="T564" s="100"/>
      <c r="U564" s="205"/>
      <c r="V564" s="205" t="b">
        <v>0</v>
      </c>
      <c r="W564" s="115" t="str">
        <f>CONCATENATE(L564,":",N564)</f>
        <v>AI3:08</v>
      </c>
      <c r="X564" s="40" t="str">
        <f ca="1">IFERROR(__xludf.DUMMYFUNCTION("VLOOKUP($D119,IMPORTRANGE(""1F5N2lheBqU_ssv2fEg7XSiyl0_Jtf24RQubw3IWp7fc"",""'LC-2 BOM'!C2:AF1000""),X$1,FALSE)"),"05C360")</f>
        <v>05C360</v>
      </c>
      <c r="Y564" s="40" t="str">
        <f ca="1">IFERROR(__xludf.DUMMYFUNCTION("VLOOKUP($D449,IMPORTRANGE(""1F5N2lheBqU_ssv2fEg7XSiyl0_Jtf24RQubw3IWp7fc"",""'LC-2 BOM'!C2:AF900""),Y$1,FALSE)"),"#N/A")</f>
        <v>#N/A</v>
      </c>
      <c r="Z564" s="40" t="str">
        <f ca="1">IFERROR(__xludf.DUMMYFUNCTION("VLOOKUP($D449,IMPORTRANGE(""1F5N2lheBqU_ssv2fEg7XSiyl0_Jtf24RQubw3IWp7fc"",""'LC-2 BOM'!C2:AF900""),Y$1,FALSE)"),"#N/A")</f>
        <v>#N/A</v>
      </c>
      <c r="AA564" s="40" t="str">
        <f ca="1">IFERROR(__xludf.DUMMYFUNCTION("VLOOKUP($D449,IMPORTRANGE(""1F5N2lheBqU_ssv2fEg7XSiyl0_Jtf24RQubw3IWp7fc"",""'LC-2 BOM'!C2:AF900""),Y$1,FALSE)"),"#N/A")</f>
        <v>#N/A</v>
      </c>
      <c r="AB564" s="40" t="str">
        <f ca="1">IFERROR(__xludf.DUMMYFUNCTION("VLOOKUP($D449,IMPORTRANGE(""1F5N2lheBqU_ssv2fEg7XSiyl0_Jtf24RQubw3IWp7fc"",""'LC-2 BOM'!C2:AF1000""),AB$1,FALSE)"),"Hydraulics Schematic 1069 RevF")</f>
        <v>Hydraulics Schematic 1069 RevF</v>
      </c>
      <c r="AC564" s="40" t="str">
        <f ca="1">IFERROR(__xludf.DUMMYFUNCTION("VLOOKUP($D449,IMPORTRANGE(""1F5N2lheBqU_ssv2fEg7XSiyl0_Jtf24RQubw3IWp7fc"",""'LC-2 BOM'!C2:AF1000""),AB$1,FALSE)"),"Hydraulics Schematic 1069 RevF")</f>
        <v>Hydraulics Schematic 1069 RevF</v>
      </c>
      <c r="AD564" s="40" t="str">
        <f ca="1">IFERROR(__xludf.DUMMYFUNCTION("VLOOKUP($D449,IMPORTRANGE(""1F5N2lheBqU_ssv2fEg7XSiyl0_Jtf24RQubw3IWp7fc"",""'LC-2 BOM'!C2:AF1000""),AB$1,FALSE)"),"Hydraulics Schematic 1069 RevF")</f>
        <v>Hydraulics Schematic 1069 RevF</v>
      </c>
      <c r="AE564" s="40" t="str">
        <f ca="1">IFERROR(__xludf.DUMMYFUNCTION("VLOOKUP($D449,IMPORTRANGE(""1F5N2lheBqU_ssv2fEg7XSiyl0_Jtf24RQubw3IWp7fc"",""'LC-2 BOM'!C2:AF1000""),AB$1,FALSE)"),"Hydraulics Schematic 1069 RevF")</f>
        <v>Hydraulics Schematic 1069 RevF</v>
      </c>
      <c r="AF564" s="40" t="str">
        <f ca="1">IFERROR(__xludf.DUMMYFUNCTION("VLOOKUP($D449,IMPORTRANGE(""1F5N2lheBqU_ssv2fEg7XSiyl0_Jtf24RQubw3IWp7fc"",""'LC-2 BOM'!C2:AF1000""),AB$1,FALSE)"),"Hydraulics Schematic 1069 RevF")</f>
        <v>Hydraulics Schematic 1069 RevF</v>
      </c>
      <c r="AG564" s="40" t="str">
        <f ca="1">IFERROR(__xludf.DUMMYFUNCTION("VLOOKUP($D449,IMPORTRANGE(""1F5N2lheBqU_ssv2fEg7XSiyl0_Jtf24RQubw3IWp7fc"",""'LC-2 BOM'!C2:AF1000""),AB$1,FALSE)"),"Hydraulics Schematic 1069 RevF")</f>
        <v>Hydraulics Schematic 1069 RevF</v>
      </c>
      <c r="AH564" s="40" t="str">
        <f ca="1">IFERROR(__xludf.DUMMYFUNCTION("VLOOKUP($D449,IMPORTRANGE(""1F5N2lheBqU_ssv2fEg7XSiyl0_Jtf24RQubw3IWp7fc"",""'LC-2 BOM'!C2:AF1000""),AB$1,FALSE)"),"Hydraulics Schematic 1069 RevF")</f>
        <v>Hydraulics Schematic 1069 RevF</v>
      </c>
      <c r="AI564" s="40" t="str">
        <f ca="1">IFERROR(__xludf.DUMMYFUNCTION("VLOOKUP($D449,IMPORTRANGE(""1F5N2lheBqU_ssv2fEg7XSiyl0_Jtf24RQubw3IWp7fc"",""'LC-2 BOM'!C2:AF1000""),AB$1,FALSE)"),"Hydraulics Schematic 1069 RevF")</f>
        <v>Hydraulics Schematic 1069 RevF</v>
      </c>
      <c r="AJ564" s="40" t="str">
        <f ca="1">IFERROR(__xludf.DUMMYFUNCTION("VLOOKUP($D449,IMPORTRANGE(""1F5N2lheBqU_ssv2fEg7XSiyl0_Jtf24RQubw3IWp7fc"",""'LC-2 BOM'!C2:AF1000""),AB$1,FALSE)"),"Hydraulics Schematic 1069 RevF")</f>
        <v>Hydraulics Schematic 1069 RevF</v>
      </c>
      <c r="AK564" s="40" t="str">
        <f ca="1">IFERROR(__xludf.DUMMYFUNCTION("VLOOKUP($D449,IMPORTRANGE(""1F5N2lheBqU_ssv2fEg7XSiyl0_Jtf24RQubw3IWp7fc"",""'LC-2 BOM'!C2:AF1000""),AB$1,FALSE)"),"Hydraulics Schematic 1069 RevF")</f>
        <v>Hydraulics Schematic 1069 RevF</v>
      </c>
      <c r="AL564" s="40" t="str">
        <f ca="1">IFERROR(__xludf.DUMMYFUNCTION("VLOOKUP($D449,IMPORTRANGE(""1F5N2lheBqU_ssv2fEg7XSiyl0_Jtf24RQubw3IWp7fc"",""'LC-2 BOM'!C2:AF1000""),AB$1,FALSE)"),"Hydraulics Schematic 1069 RevF")</f>
        <v>Hydraulics Schematic 1069 RevF</v>
      </c>
      <c r="AM564" s="40" t="str">
        <f ca="1">IFERROR(__xludf.DUMMYFUNCTION("VLOOKUP($D449,IMPORTRANGE(""1F5N2lheBqU_ssv2fEg7XSiyl0_Jtf24RQubw3IWp7fc"",""'LC-2 BOM'!C2:AF1000""),AB$1,FALSE)"),"Hydraulics Schematic 1069 RevF")</f>
        <v>Hydraulics Schematic 1069 RevF</v>
      </c>
      <c r="AN564" s="40" t="str">
        <f ca="1">IFERROR(__xludf.DUMMYFUNCTION("VLOOKUP($D449,IMPORTRANGE(""1F5N2lheBqU_ssv2fEg7XSiyl0_Jtf24RQubw3IWp7fc"",""'LC-2 BOM'!C2:AF1000""),AB$1,FALSE)"),"Hydraulics Schematic 1069 RevF")</f>
        <v>Hydraulics Schematic 1069 RevF</v>
      </c>
      <c r="AO564" s="40" t="str">
        <f ca="1">IFERROR(__xludf.DUMMYFUNCTION("VLOOKUP($D449,IMPORTRANGE(""1F5N2lheBqU_ssv2fEg7XSiyl0_Jtf24RQubw3IWp7fc"",""'LC-2 BOM'!C2:AF1000""),AB$1,FALSE)"),"Hydraulics Schematic 1069 RevF")</f>
        <v>Hydraulics Schematic 1069 RevF</v>
      </c>
      <c r="AP564" s="40" t="str">
        <f ca="1">IFERROR(__xludf.DUMMYFUNCTION("VLOOKUP($D449,IMPORTRANGE(""1F5N2lheBqU_ssv2fEg7XSiyl0_Jtf24RQubw3IWp7fc"",""'LC-2 BOM'!C2:AF1000""),AB$1,FALSE)"),"Hydraulics Schematic 1069 RevF")</f>
        <v>Hydraulics Schematic 1069 RevF</v>
      </c>
      <c r="AQ564" s="40" t="str">
        <f ca="1">IFERROR(__xludf.DUMMYFUNCTION("VLOOKUP($D449,IMPORTRANGE(""1F5N2lheBqU_ssv2fEg7XSiyl0_Jtf24RQubw3IWp7fc"",""'LC-2 BOM'!C2:AF1000""),AB$1,FALSE)"),"Hydraulics Schematic 1069 RevF")</f>
        <v>Hydraulics Schematic 1069 RevF</v>
      </c>
      <c r="AR564" s="40" t="str">
        <f ca="1">IFERROR(__xludf.DUMMYFUNCTION("VLOOKUP($D449,IMPORTRANGE(""1F5N2lheBqU_ssv2fEg7XSiyl0_Jtf24RQubw3IWp7fc"",""'LC-2 BOM'!C2:AF1000""),AB$1,FALSE)"),"Hydraulics Schematic 1069 RevF")</f>
        <v>Hydraulics Schematic 1069 RevF</v>
      </c>
      <c r="AS564" s="40" t="str">
        <f ca="1">IFERROR(__xludf.DUMMYFUNCTION("VLOOKUP($D449,IMPORTRANGE(""1F5N2lheBqU_ssv2fEg7XSiyl0_Jtf24RQubw3IWp7fc"",""'LC-2 BOM'!C2:AF1000""),AB$1,FALSE)"),"Hydraulics Schematic 1069 RevF")</f>
        <v>Hydraulics Schematic 1069 RevF</v>
      </c>
      <c r="AT564" s="40" t="str">
        <f ca="1">IFERROR(__xludf.DUMMYFUNCTION("VLOOKUP($D449,IMPORTRANGE(""1F5N2lheBqU_ssv2fEg7XSiyl0_Jtf24RQubw3IWp7fc"",""'LC-2 BOM'!C2:AF1000""),AB$1,FALSE)"),"Hydraulics Schematic 1069 RevF")</f>
        <v>Hydraulics Schematic 1069 RevF</v>
      </c>
      <c r="AU564" s="40" t="str">
        <f ca="1">IFERROR(__xludf.DUMMYFUNCTION("VLOOKUP($D449,IMPORTRANGE(""1F5N2lheBqU_ssv2fEg7XSiyl0_Jtf24RQubw3IWp7fc"",""'LC-2 BOM'!C2:AF1000""),AB$1,FALSE)"),"Hydraulics Schematic 1069 RevF")</f>
        <v>Hydraulics Schematic 1069 RevF</v>
      </c>
      <c r="AV564" s="40" t="str">
        <f ca="1">IFERROR(__xludf.DUMMYFUNCTION("VLOOKUP($D449,IMPORTRANGE(""1F5N2lheBqU_ssv2fEg7XSiyl0_Jtf24RQubw3IWp7fc"",""'LC-2 BOM'!C2:AF1000""),AB$1,FALSE)"),"Hydraulics Schematic 1069 RevF")</f>
        <v>Hydraulics Schematic 1069 RevF</v>
      </c>
      <c r="AW564" s="40" t="str">
        <f ca="1">IFERROR(__xludf.DUMMYFUNCTION("VLOOKUP($D449,IMPORTRANGE(""1F5N2lheBqU_ssv2fEg7XSiyl0_Jtf24RQubw3IWp7fc"",""'LC-2 BOM'!C2:AF1000""),AB$1,FALSE)"),"Hydraulics Schematic 1069 RevF")</f>
        <v>Hydraulics Schematic 1069 RevF</v>
      </c>
      <c r="AX564" s="40" t="str">
        <f ca="1">IFERROR(__xludf.DUMMYFUNCTION("VLOOKUP($D449,IMPORTRANGE(""1F5N2lheBqU_ssv2fEg7XSiyl0_Jtf24RQubw3IWp7fc"",""'LC-2 BOM'!C2:AF1000""),AB$1,FALSE)"),"Hydraulics Schematic 1069 RevF")</f>
        <v>Hydraulics Schematic 1069 RevF</v>
      </c>
      <c r="AY564" s="40" t="str">
        <f ca="1">IFERROR(__xludf.DUMMYFUNCTION("VLOOKUP($D449,IMPORTRANGE(""1F5N2lheBqU_ssv2fEg7XSiyl0_Jtf24RQubw3IWp7fc"",""'LC-2 BOM'!C2:AF1000""),AB$1,FALSE)"),"Hydraulics Schematic 1069 RevF")</f>
        <v>Hydraulics Schematic 1069 RevF</v>
      </c>
      <c r="AZ564" s="40" t="str">
        <f ca="1">IFERROR(__xludf.DUMMYFUNCTION("VLOOKUP($D449,IMPORTRANGE(""1F5N2lheBqU_ssv2fEg7XSiyl0_Jtf24RQubw3IWp7fc"",""'LC-2 BOM'!C2:AF1000""),AB$1,FALSE)"),"Hydraulics Schematic 1069 RevF")</f>
        <v>Hydraulics Schematic 1069 RevF</v>
      </c>
      <c r="BA564" s="40" t="str">
        <f ca="1">IFERROR(__xludf.DUMMYFUNCTION("VLOOKUP($D449,IMPORTRANGE(""1F5N2lheBqU_ssv2fEg7XSiyl0_Jtf24RQubw3IWp7fc"",""'LC-2 BOM'!C2:AF1000""),AB$1,FALSE)"),"Hydraulics Schematic 1069 RevF")</f>
        <v>Hydraulics Schematic 1069 RevF</v>
      </c>
    </row>
    <row r="565" spans="1:53" ht="14.25">
      <c r="A565" s="119" t="str">
        <f>CONCATENATE(VLOOKUP(E565,Systems,2,FALSE),"-",VLOOKUP(F565,Subsystems,2,FALSE),"-",VLOOKUP(G565,Components,2,FALSE),"-",VLOOKUP(R565,Metrics,2,FALSE),"-",B565)</f>
        <v>HYD-HDL-PRS-Ps-266</v>
      </c>
      <c r="B565" s="100">
        <v>266</v>
      </c>
      <c r="C565" s="99" t="s">
        <v>1274</v>
      </c>
      <c r="D565" s="119" t="s">
        <v>1275</v>
      </c>
      <c r="E565" s="99" t="s">
        <v>715</v>
      </c>
      <c r="F565" s="99" t="s">
        <v>872</v>
      </c>
      <c r="G565" s="99" t="s">
        <v>177</v>
      </c>
      <c r="H565" s="99" t="s">
        <v>147</v>
      </c>
      <c r="I565" s="100" t="str">
        <f>VLOOKUP(L565,InterfaceCards,2,FALSE)</f>
        <v>N3</v>
      </c>
      <c r="J565" s="39" t="str">
        <f>VLOOKUP(I565,'REF - Interface Cards'!$F$2:$G$11,2,FALSE)</f>
        <v>CB4</v>
      </c>
      <c r="K565" s="100">
        <f>VLOOKUP(L565,InterfaceCards,3,FALSE)</f>
        <v>2</v>
      </c>
      <c r="L565" s="99" t="s">
        <v>785</v>
      </c>
      <c r="M565" s="99">
        <v>16</v>
      </c>
      <c r="N565" s="96">
        <v>13</v>
      </c>
      <c r="O565" s="99" t="s">
        <v>313</v>
      </c>
      <c r="P565" s="205"/>
      <c r="Q565" s="99" t="s">
        <v>521</v>
      </c>
      <c r="R565" s="119" t="s">
        <v>178</v>
      </c>
      <c r="S565" s="119" t="s">
        <v>179</v>
      </c>
      <c r="T565" s="100"/>
      <c r="U565" s="205"/>
      <c r="V565" s="205" t="b">
        <v>0</v>
      </c>
      <c r="W565" s="115" t="str">
        <f>CONCATENATE(L565,":",N565)</f>
        <v>AI5:13</v>
      </c>
      <c r="X565" s="40" t="str">
        <f ca="1">IFERROR(__xludf.DUMMYFUNCTION("VLOOKUP($D475,IMPORTRANGE(""1F5N2lheBqU_ssv2fEg7XSiyl0_Jtf24RQubw3IWp7fc"",""'LC-2 BOM'!C2:AF1000""),X$1,FALSE)"),"04C706")</f>
        <v>04C706</v>
      </c>
      <c r="Y565" s="40" t="str">
        <f ca="1">IFERROR(__xludf.DUMMYFUNCTION("VLOOKUP($D519,IMPORTRANGE(""1F5N2lheBqU_ssv2fEg7XSiyl0_Jtf24RQubw3IWp7fc"",""'LC-2 BOM'!C2:AF900""),Y$1,FALSE)"),"#N/A")</f>
        <v>#N/A</v>
      </c>
      <c r="Z565" s="40" t="str">
        <f ca="1">IFERROR(__xludf.DUMMYFUNCTION("VLOOKUP($D519,IMPORTRANGE(""1F5N2lheBqU_ssv2fEg7XSiyl0_Jtf24RQubw3IWp7fc"",""'LC-2 BOM'!C2:AF900""),Y$1,FALSE)"),"#N/A")</f>
        <v>#N/A</v>
      </c>
      <c r="AA565" s="40" t="str">
        <f ca="1">IFERROR(__xludf.DUMMYFUNCTION("VLOOKUP($D519,IMPORTRANGE(""1F5N2lheBqU_ssv2fEg7XSiyl0_Jtf24RQubw3IWp7fc"",""'LC-2 BOM'!C2:AF900""),Y$1,FALSE)"),"#N/A")</f>
        <v>#N/A</v>
      </c>
      <c r="AB565" s="40" t="str">
        <f ca="1">IFERROR(__xludf.DUMMYFUNCTION("VLOOKUP($D519,IMPORTRANGE(""1F5N2lheBqU_ssv2fEg7XSiyl0_Jtf24RQubw3IWp7fc"",""'LC-2 BOM'!C2:AF1000""),AB$1,FALSE)"),"Hydraulics Schematic 1069 RevF")</f>
        <v>Hydraulics Schematic 1069 RevF</v>
      </c>
      <c r="AC565" s="40" t="str">
        <f ca="1">IFERROR(__xludf.DUMMYFUNCTION("VLOOKUP($D519,IMPORTRANGE(""1F5N2lheBqU_ssv2fEg7XSiyl0_Jtf24RQubw3IWp7fc"",""'LC-2 BOM'!C2:AF1000""),AB$1,FALSE)"),"Hydraulics Schematic 1069 RevF")</f>
        <v>Hydraulics Schematic 1069 RevF</v>
      </c>
      <c r="AD565" s="40" t="str">
        <f ca="1">IFERROR(__xludf.DUMMYFUNCTION("VLOOKUP($D519,IMPORTRANGE(""1F5N2lheBqU_ssv2fEg7XSiyl0_Jtf24RQubw3IWp7fc"",""'LC-2 BOM'!C2:AF1000""),AB$1,FALSE)"),"Hydraulics Schematic 1069 RevF")</f>
        <v>Hydraulics Schematic 1069 RevF</v>
      </c>
      <c r="AE565" s="40" t="str">
        <f ca="1">IFERROR(__xludf.DUMMYFUNCTION("VLOOKUP($D519,IMPORTRANGE(""1F5N2lheBqU_ssv2fEg7XSiyl0_Jtf24RQubw3IWp7fc"",""'LC-2 BOM'!C2:AF1000""),AB$1,FALSE)"),"Hydraulics Schematic 1069 RevF")</f>
        <v>Hydraulics Schematic 1069 RevF</v>
      </c>
      <c r="AF565" s="40" t="str">
        <f ca="1">IFERROR(__xludf.DUMMYFUNCTION("VLOOKUP($D519,IMPORTRANGE(""1F5N2lheBqU_ssv2fEg7XSiyl0_Jtf24RQubw3IWp7fc"",""'LC-2 BOM'!C2:AF1000""),AB$1,FALSE)"),"Hydraulics Schematic 1069 RevF")</f>
        <v>Hydraulics Schematic 1069 RevF</v>
      </c>
      <c r="AG565" s="40" t="str">
        <f ca="1">IFERROR(__xludf.DUMMYFUNCTION("VLOOKUP($D519,IMPORTRANGE(""1F5N2lheBqU_ssv2fEg7XSiyl0_Jtf24RQubw3IWp7fc"",""'LC-2 BOM'!C2:AF1000""),AB$1,FALSE)"),"Hydraulics Schematic 1069 RevF")</f>
        <v>Hydraulics Schematic 1069 RevF</v>
      </c>
      <c r="AH565" s="40" t="str">
        <f ca="1">IFERROR(__xludf.DUMMYFUNCTION("VLOOKUP($D519,IMPORTRANGE(""1F5N2lheBqU_ssv2fEg7XSiyl0_Jtf24RQubw3IWp7fc"",""'LC-2 BOM'!C2:AF1000""),AB$1,FALSE)"),"Hydraulics Schematic 1069 RevF")</f>
        <v>Hydraulics Schematic 1069 RevF</v>
      </c>
      <c r="AI565" s="40" t="str">
        <f ca="1">IFERROR(__xludf.DUMMYFUNCTION("VLOOKUP($D519,IMPORTRANGE(""1F5N2lheBqU_ssv2fEg7XSiyl0_Jtf24RQubw3IWp7fc"",""'LC-2 BOM'!C2:AF1000""),AB$1,FALSE)"),"Hydraulics Schematic 1069 RevF")</f>
        <v>Hydraulics Schematic 1069 RevF</v>
      </c>
      <c r="AJ565" s="40" t="str">
        <f ca="1">IFERROR(__xludf.DUMMYFUNCTION("VLOOKUP($D519,IMPORTRANGE(""1F5N2lheBqU_ssv2fEg7XSiyl0_Jtf24RQubw3IWp7fc"",""'LC-2 BOM'!C2:AF1000""),AB$1,FALSE)"),"Hydraulics Schematic 1069 RevF")</f>
        <v>Hydraulics Schematic 1069 RevF</v>
      </c>
      <c r="AK565" s="40" t="str">
        <f ca="1">IFERROR(__xludf.DUMMYFUNCTION("VLOOKUP($D519,IMPORTRANGE(""1F5N2lheBqU_ssv2fEg7XSiyl0_Jtf24RQubw3IWp7fc"",""'LC-2 BOM'!C2:AF1000""),AB$1,FALSE)"),"Hydraulics Schematic 1069 RevF")</f>
        <v>Hydraulics Schematic 1069 RevF</v>
      </c>
      <c r="AL565" s="40" t="str">
        <f ca="1">IFERROR(__xludf.DUMMYFUNCTION("VLOOKUP($D519,IMPORTRANGE(""1F5N2lheBqU_ssv2fEg7XSiyl0_Jtf24RQubw3IWp7fc"",""'LC-2 BOM'!C2:AF1000""),AB$1,FALSE)"),"Hydraulics Schematic 1069 RevF")</f>
        <v>Hydraulics Schematic 1069 RevF</v>
      </c>
      <c r="AM565" s="40" t="str">
        <f ca="1">IFERROR(__xludf.DUMMYFUNCTION("VLOOKUP($D519,IMPORTRANGE(""1F5N2lheBqU_ssv2fEg7XSiyl0_Jtf24RQubw3IWp7fc"",""'LC-2 BOM'!C2:AF1000""),AB$1,FALSE)"),"Hydraulics Schematic 1069 RevF")</f>
        <v>Hydraulics Schematic 1069 RevF</v>
      </c>
      <c r="AN565" s="40" t="str">
        <f ca="1">IFERROR(__xludf.DUMMYFUNCTION("VLOOKUP($D519,IMPORTRANGE(""1F5N2lheBqU_ssv2fEg7XSiyl0_Jtf24RQubw3IWp7fc"",""'LC-2 BOM'!C2:AF1000""),AB$1,FALSE)"),"Hydraulics Schematic 1069 RevF")</f>
        <v>Hydraulics Schematic 1069 RevF</v>
      </c>
      <c r="AO565" s="40" t="str">
        <f ca="1">IFERROR(__xludf.DUMMYFUNCTION("VLOOKUP($D519,IMPORTRANGE(""1F5N2lheBqU_ssv2fEg7XSiyl0_Jtf24RQubw3IWp7fc"",""'LC-2 BOM'!C2:AF1000""),AB$1,FALSE)"),"Hydraulics Schematic 1069 RevF")</f>
        <v>Hydraulics Schematic 1069 RevF</v>
      </c>
      <c r="AP565" s="40" t="str">
        <f ca="1">IFERROR(__xludf.DUMMYFUNCTION("VLOOKUP($D519,IMPORTRANGE(""1F5N2lheBqU_ssv2fEg7XSiyl0_Jtf24RQubw3IWp7fc"",""'LC-2 BOM'!C2:AF1000""),AB$1,FALSE)"),"Hydraulics Schematic 1069 RevF")</f>
        <v>Hydraulics Schematic 1069 RevF</v>
      </c>
      <c r="AQ565" s="40" t="str">
        <f ca="1">IFERROR(__xludf.DUMMYFUNCTION("VLOOKUP($D519,IMPORTRANGE(""1F5N2lheBqU_ssv2fEg7XSiyl0_Jtf24RQubw3IWp7fc"",""'LC-2 BOM'!C2:AF1000""),AB$1,FALSE)"),"Hydraulics Schematic 1069 RevF")</f>
        <v>Hydraulics Schematic 1069 RevF</v>
      </c>
      <c r="AR565" s="40" t="str">
        <f ca="1">IFERROR(__xludf.DUMMYFUNCTION("VLOOKUP($D519,IMPORTRANGE(""1F5N2lheBqU_ssv2fEg7XSiyl0_Jtf24RQubw3IWp7fc"",""'LC-2 BOM'!C2:AF1000""),AB$1,FALSE)"),"Hydraulics Schematic 1069 RevF")</f>
        <v>Hydraulics Schematic 1069 RevF</v>
      </c>
      <c r="AS565" s="40" t="str">
        <f ca="1">IFERROR(__xludf.DUMMYFUNCTION("VLOOKUP($D519,IMPORTRANGE(""1F5N2lheBqU_ssv2fEg7XSiyl0_Jtf24RQubw3IWp7fc"",""'LC-2 BOM'!C2:AF1000""),AB$1,FALSE)"),"Hydraulics Schematic 1069 RevF")</f>
        <v>Hydraulics Schematic 1069 RevF</v>
      </c>
      <c r="AT565" s="40" t="str">
        <f ca="1">IFERROR(__xludf.DUMMYFUNCTION("VLOOKUP($D519,IMPORTRANGE(""1F5N2lheBqU_ssv2fEg7XSiyl0_Jtf24RQubw3IWp7fc"",""'LC-2 BOM'!C2:AF1000""),AB$1,FALSE)"),"Hydraulics Schematic 1069 RevF")</f>
        <v>Hydraulics Schematic 1069 RevF</v>
      </c>
      <c r="AU565" s="40" t="str">
        <f ca="1">IFERROR(__xludf.DUMMYFUNCTION("VLOOKUP($D519,IMPORTRANGE(""1F5N2lheBqU_ssv2fEg7XSiyl0_Jtf24RQubw3IWp7fc"",""'LC-2 BOM'!C2:AF1000""),AB$1,FALSE)"),"Hydraulics Schematic 1069 RevF")</f>
        <v>Hydraulics Schematic 1069 RevF</v>
      </c>
      <c r="AV565" s="40" t="str">
        <f ca="1">IFERROR(__xludf.DUMMYFUNCTION("VLOOKUP($D519,IMPORTRANGE(""1F5N2lheBqU_ssv2fEg7XSiyl0_Jtf24RQubw3IWp7fc"",""'LC-2 BOM'!C2:AF1000""),AB$1,FALSE)"),"Hydraulics Schematic 1069 RevF")</f>
        <v>Hydraulics Schematic 1069 RevF</v>
      </c>
      <c r="AW565" s="40" t="str">
        <f ca="1">IFERROR(__xludf.DUMMYFUNCTION("VLOOKUP($D519,IMPORTRANGE(""1F5N2lheBqU_ssv2fEg7XSiyl0_Jtf24RQubw3IWp7fc"",""'LC-2 BOM'!C2:AF1000""),AB$1,FALSE)"),"Hydraulics Schematic 1069 RevF")</f>
        <v>Hydraulics Schematic 1069 RevF</v>
      </c>
      <c r="AX565" s="40" t="str">
        <f ca="1">IFERROR(__xludf.DUMMYFUNCTION("VLOOKUP($D519,IMPORTRANGE(""1F5N2lheBqU_ssv2fEg7XSiyl0_Jtf24RQubw3IWp7fc"",""'LC-2 BOM'!C2:AF1000""),AB$1,FALSE)"),"Hydraulics Schematic 1069 RevF")</f>
        <v>Hydraulics Schematic 1069 RevF</v>
      </c>
      <c r="AY565" s="40" t="str">
        <f ca="1">IFERROR(__xludf.DUMMYFUNCTION("VLOOKUP($D519,IMPORTRANGE(""1F5N2lheBqU_ssv2fEg7XSiyl0_Jtf24RQubw3IWp7fc"",""'LC-2 BOM'!C2:AF1000""),AB$1,FALSE)"),"Hydraulics Schematic 1069 RevF")</f>
        <v>Hydraulics Schematic 1069 RevF</v>
      </c>
      <c r="AZ565" s="40" t="str">
        <f ca="1">IFERROR(__xludf.DUMMYFUNCTION("VLOOKUP($D519,IMPORTRANGE(""1F5N2lheBqU_ssv2fEg7XSiyl0_Jtf24RQubw3IWp7fc"",""'LC-2 BOM'!C2:AF1000""),AB$1,FALSE)"),"Hydraulics Schematic 1069 RevF")</f>
        <v>Hydraulics Schematic 1069 RevF</v>
      </c>
      <c r="BA565" s="40" t="str">
        <f ca="1">IFERROR(__xludf.DUMMYFUNCTION("VLOOKUP($D519,IMPORTRANGE(""1F5N2lheBqU_ssv2fEg7XSiyl0_Jtf24RQubw3IWp7fc"",""'LC-2 BOM'!C2:AF1000""),AB$1,FALSE)"),"Hydraulics Schematic 1069 RevF")</f>
        <v>Hydraulics Schematic 1069 RevF</v>
      </c>
    </row>
    <row r="566" spans="1:53" ht="14.25">
      <c r="A566" s="119" t="str">
        <f>CONCATENATE(VLOOKUP(E566,Systems,2,FALSE),"-",VLOOKUP(F566,Subsystems,2,FALSE),"-",VLOOKUP(G566,Components,2,FALSE),"-",VLOOKUP(R566,Metrics,2,FALSE),"-",B566)</f>
        <v>HYD-HD-PRS-Ps-180</v>
      </c>
      <c r="B566" s="100">
        <v>180</v>
      </c>
      <c r="C566" s="99" t="s">
        <v>1276</v>
      </c>
      <c r="D566" s="99" t="s">
        <v>1277</v>
      </c>
      <c r="E566" s="99" t="s">
        <v>715</v>
      </c>
      <c r="F566" s="99" t="s">
        <v>898</v>
      </c>
      <c r="G566" s="99" t="s">
        <v>177</v>
      </c>
      <c r="H566" s="100" t="s">
        <v>147</v>
      </c>
      <c r="I566" s="100" t="str">
        <f>VLOOKUP(L566,InterfaceCards,2,FALSE)</f>
        <v>N3</v>
      </c>
      <c r="J566" s="39" t="str">
        <f>VLOOKUP(I566,'REF - Interface Cards'!$F$2:$G$11,2,FALSE)</f>
        <v>CB4</v>
      </c>
      <c r="K566" s="100">
        <f>VLOOKUP(L566,InterfaceCards,3,FALSE)</f>
        <v>2</v>
      </c>
      <c r="L566" s="99" t="s">
        <v>785</v>
      </c>
      <c r="M566" s="272">
        <v>4</v>
      </c>
      <c r="N566" s="96" t="s">
        <v>113</v>
      </c>
      <c r="O566" s="100" t="s">
        <v>313</v>
      </c>
      <c r="P566" s="100"/>
      <c r="Q566" s="100" t="s">
        <v>521</v>
      </c>
      <c r="R566" s="268" t="s">
        <v>178</v>
      </c>
      <c r="S566" s="119" t="s">
        <v>179</v>
      </c>
      <c r="T566" s="264"/>
      <c r="U566" s="115"/>
      <c r="V566" s="115" t="b">
        <v>0</v>
      </c>
      <c r="W566" s="115" t="str">
        <f>CONCATENATE(L566,":",N566)</f>
        <v>AI5:03</v>
      </c>
      <c r="X566" s="40" t="str">
        <f ca="1">IFERROR(__xludf.DUMMYFUNCTION("VLOOKUP($D475,IMPORTRANGE(""1F5N2lheBqU_ssv2fEg7XSiyl0_Jtf24RQubw3IWp7fc"",""'LC-2 BOM'!C2:AF1000""),X$1,FALSE)"),"04C706")</f>
        <v>04C706</v>
      </c>
      <c r="Y566" s="40" t="str">
        <f ca="1">IFERROR(__xludf.DUMMYFUNCTION("VLOOKUP($D525,IMPORTRANGE(""1zGeY54V42y3h6ga3LEauokEcjIAfHuNXKCYKLfLWtMI"",""'LC-2 BOM'!C2:AF900""),Y$1,FALSE)"),"Pressure Transducer")</f>
        <v>Pressure Transducer</v>
      </c>
      <c r="Z566" s="40" t="str">
        <f ca="1">IFERROR(__xludf.DUMMYFUNCTION("VLOOKUP($D525,IMPORTRANGE(""1zGeY54V42y3h6ga3LEauokEcjIAfHuNXKCYKLfLWtMI"",""'LC-2 BOM'!C2:AF900""),Y$1,FALSE)"),"Pressure Transducer")</f>
        <v>Pressure Transducer</v>
      </c>
      <c r="AA566" s="40" t="str">
        <f ca="1">IFERROR(__xludf.DUMMYFUNCTION("VLOOKUP($D525,IMPORTRANGE(""1zGeY54V42y3h6ga3LEauokEcjIAfHuNXKCYKLfLWtMI"",""'LC-2 BOM'!C2:AF900""),Y$1,FALSE)"),"Pressure Transducer")</f>
        <v>Pressure Transducer</v>
      </c>
      <c r="AB566" s="40" t="str">
        <f ca="1">IFERROR(__xludf.DUMMYFUNCTION("VLOOKUP($D525,IMPORTRANGE(""1F5N2lheBqU_ssv2fEg7XSiyl0_Jtf24RQubw3IWp7fc"",""'LC-2 BOM'!C2:AF1000""),AB$1,FALSE)"),"Hydraulics Schematic 1069 RevF")</f>
        <v>Hydraulics Schematic 1069 RevF</v>
      </c>
      <c r="AC566" s="40" t="str">
        <f ca="1">IFERROR(__xludf.DUMMYFUNCTION("VLOOKUP($D525,IMPORTRANGE(""1F5N2lheBqU_ssv2fEg7XSiyl0_Jtf24RQubw3IWp7fc"",""'LC-2 BOM'!C2:AF1000""),AB$1,FALSE)"),"Hydraulics Schematic 1069 RevF")</f>
        <v>Hydraulics Schematic 1069 RevF</v>
      </c>
      <c r="AD566" s="40" t="str">
        <f ca="1">IFERROR(__xludf.DUMMYFUNCTION("VLOOKUP($D525,IMPORTRANGE(""1F5N2lheBqU_ssv2fEg7XSiyl0_Jtf24RQubw3IWp7fc"",""'LC-2 BOM'!C2:AF1000""),AB$1,FALSE)"),"Hydraulics Schematic 1069 RevF")</f>
        <v>Hydraulics Schematic 1069 RevF</v>
      </c>
      <c r="AE566" s="40" t="str">
        <f ca="1">IFERROR(__xludf.DUMMYFUNCTION("VLOOKUP($D525,IMPORTRANGE(""1F5N2lheBqU_ssv2fEg7XSiyl0_Jtf24RQubw3IWp7fc"",""'LC-2 BOM'!C2:AF1000""),AB$1,FALSE)"),"Hydraulics Schematic 1069 RevF")</f>
        <v>Hydraulics Schematic 1069 RevF</v>
      </c>
      <c r="AF566" s="40" t="str">
        <f ca="1">IFERROR(__xludf.DUMMYFUNCTION("VLOOKUP($D525,IMPORTRANGE(""1F5N2lheBqU_ssv2fEg7XSiyl0_Jtf24RQubw3IWp7fc"",""'LC-2 BOM'!C2:AF1000""),AB$1,FALSE)"),"Hydraulics Schematic 1069 RevF")</f>
        <v>Hydraulics Schematic 1069 RevF</v>
      </c>
      <c r="AG566" s="40" t="str">
        <f ca="1">IFERROR(__xludf.DUMMYFUNCTION("VLOOKUP($D525,IMPORTRANGE(""1F5N2lheBqU_ssv2fEg7XSiyl0_Jtf24RQubw3IWp7fc"",""'LC-2 BOM'!C2:AF1000""),AB$1,FALSE)"),"Hydraulics Schematic 1069 RevF")</f>
        <v>Hydraulics Schematic 1069 RevF</v>
      </c>
      <c r="AH566" s="40" t="str">
        <f ca="1">IFERROR(__xludf.DUMMYFUNCTION("VLOOKUP($D525,IMPORTRANGE(""1F5N2lheBqU_ssv2fEg7XSiyl0_Jtf24RQubw3IWp7fc"",""'LC-2 BOM'!C2:AF1000""),AB$1,FALSE)"),"Hydraulics Schematic 1069 RevF")</f>
        <v>Hydraulics Schematic 1069 RevF</v>
      </c>
      <c r="AI566" s="40" t="str">
        <f ca="1">IFERROR(__xludf.DUMMYFUNCTION("VLOOKUP($D525,IMPORTRANGE(""1F5N2lheBqU_ssv2fEg7XSiyl0_Jtf24RQubw3IWp7fc"",""'LC-2 BOM'!C2:AF1000""),AB$1,FALSE)"),"Hydraulics Schematic 1069 RevF")</f>
        <v>Hydraulics Schematic 1069 RevF</v>
      </c>
      <c r="AJ566" s="40" t="str">
        <f ca="1">IFERROR(__xludf.DUMMYFUNCTION("VLOOKUP($D525,IMPORTRANGE(""1F5N2lheBqU_ssv2fEg7XSiyl0_Jtf24RQubw3IWp7fc"",""'LC-2 BOM'!C2:AF1000""),AB$1,FALSE)"),"Hydraulics Schematic 1069 RevF")</f>
        <v>Hydraulics Schematic 1069 RevF</v>
      </c>
      <c r="AK566" s="40" t="str">
        <f ca="1">IFERROR(__xludf.DUMMYFUNCTION("VLOOKUP($D525,IMPORTRANGE(""1F5N2lheBqU_ssv2fEg7XSiyl0_Jtf24RQubw3IWp7fc"",""'LC-2 BOM'!C2:AF1000""),AB$1,FALSE)"),"Hydraulics Schematic 1069 RevF")</f>
        <v>Hydraulics Schematic 1069 RevF</v>
      </c>
      <c r="AL566" s="40" t="str">
        <f ca="1">IFERROR(__xludf.DUMMYFUNCTION("VLOOKUP($D525,IMPORTRANGE(""1F5N2lheBqU_ssv2fEg7XSiyl0_Jtf24RQubw3IWp7fc"",""'LC-2 BOM'!C2:AF1000""),AB$1,FALSE)"),"Hydraulics Schematic 1069 RevF")</f>
        <v>Hydraulics Schematic 1069 RevF</v>
      </c>
      <c r="AM566" s="40" t="str">
        <f ca="1">IFERROR(__xludf.DUMMYFUNCTION("VLOOKUP($D525,IMPORTRANGE(""1F5N2lheBqU_ssv2fEg7XSiyl0_Jtf24RQubw3IWp7fc"",""'LC-2 BOM'!C2:AF1000""),AB$1,FALSE)"),"Hydraulics Schematic 1069 RevF")</f>
        <v>Hydraulics Schematic 1069 RevF</v>
      </c>
      <c r="AN566" s="40" t="str">
        <f ca="1">IFERROR(__xludf.DUMMYFUNCTION("VLOOKUP($D525,IMPORTRANGE(""1F5N2lheBqU_ssv2fEg7XSiyl0_Jtf24RQubw3IWp7fc"",""'LC-2 BOM'!C2:AF1000""),AB$1,FALSE)"),"Hydraulics Schematic 1069 RevF")</f>
        <v>Hydraulics Schematic 1069 RevF</v>
      </c>
      <c r="AO566" s="40" t="str">
        <f ca="1">IFERROR(__xludf.DUMMYFUNCTION("VLOOKUP($D525,IMPORTRANGE(""1F5N2lheBqU_ssv2fEg7XSiyl0_Jtf24RQubw3IWp7fc"",""'LC-2 BOM'!C2:AF1000""),AB$1,FALSE)"),"Hydraulics Schematic 1069 RevF")</f>
        <v>Hydraulics Schematic 1069 RevF</v>
      </c>
      <c r="AP566" s="40" t="str">
        <f ca="1">IFERROR(__xludf.DUMMYFUNCTION("VLOOKUP($D525,IMPORTRANGE(""1F5N2lheBqU_ssv2fEg7XSiyl0_Jtf24RQubw3IWp7fc"",""'LC-2 BOM'!C2:AF1000""),AB$1,FALSE)"),"Hydraulics Schematic 1069 RevF")</f>
        <v>Hydraulics Schematic 1069 RevF</v>
      </c>
      <c r="AQ566" s="40" t="str">
        <f ca="1">IFERROR(__xludf.DUMMYFUNCTION("VLOOKUP($D525,IMPORTRANGE(""1F5N2lheBqU_ssv2fEg7XSiyl0_Jtf24RQubw3IWp7fc"",""'LC-2 BOM'!C2:AF1000""),AB$1,FALSE)"),"Hydraulics Schematic 1069 RevF")</f>
        <v>Hydraulics Schematic 1069 RevF</v>
      </c>
      <c r="AR566" s="40" t="str">
        <f ca="1">IFERROR(__xludf.DUMMYFUNCTION("VLOOKUP($D525,IMPORTRANGE(""1F5N2lheBqU_ssv2fEg7XSiyl0_Jtf24RQubw3IWp7fc"",""'LC-2 BOM'!C2:AF1000""),AB$1,FALSE)"),"Hydraulics Schematic 1069 RevF")</f>
        <v>Hydraulics Schematic 1069 RevF</v>
      </c>
      <c r="AS566" s="40" t="str">
        <f ca="1">IFERROR(__xludf.DUMMYFUNCTION("VLOOKUP($D525,IMPORTRANGE(""1F5N2lheBqU_ssv2fEg7XSiyl0_Jtf24RQubw3IWp7fc"",""'LC-2 BOM'!C2:AF1000""),AB$1,FALSE)"),"Hydraulics Schematic 1069 RevF")</f>
        <v>Hydraulics Schematic 1069 RevF</v>
      </c>
      <c r="AT566" s="40" t="str">
        <f ca="1">IFERROR(__xludf.DUMMYFUNCTION("VLOOKUP($D525,IMPORTRANGE(""1F5N2lheBqU_ssv2fEg7XSiyl0_Jtf24RQubw3IWp7fc"",""'LC-2 BOM'!C2:AF1000""),AB$1,FALSE)"),"Hydraulics Schematic 1069 RevF")</f>
        <v>Hydraulics Schematic 1069 RevF</v>
      </c>
      <c r="AU566" s="40" t="str">
        <f ca="1">IFERROR(__xludf.DUMMYFUNCTION("VLOOKUP($D525,IMPORTRANGE(""1F5N2lheBqU_ssv2fEg7XSiyl0_Jtf24RQubw3IWp7fc"",""'LC-2 BOM'!C2:AF1000""),AB$1,FALSE)"),"Hydraulics Schematic 1069 RevF")</f>
        <v>Hydraulics Schematic 1069 RevF</v>
      </c>
      <c r="AV566" s="40" t="str">
        <f ca="1">IFERROR(__xludf.DUMMYFUNCTION("VLOOKUP($D525,IMPORTRANGE(""1F5N2lheBqU_ssv2fEg7XSiyl0_Jtf24RQubw3IWp7fc"",""'LC-2 BOM'!C2:AF1000""),AB$1,FALSE)"),"Hydraulics Schematic 1069 RevF")</f>
        <v>Hydraulics Schematic 1069 RevF</v>
      </c>
      <c r="AW566" s="40" t="str">
        <f ca="1">IFERROR(__xludf.DUMMYFUNCTION("VLOOKUP($D525,IMPORTRANGE(""1F5N2lheBqU_ssv2fEg7XSiyl0_Jtf24RQubw3IWp7fc"",""'LC-2 BOM'!C2:AF1000""),AB$1,FALSE)"),"Hydraulics Schematic 1069 RevF")</f>
        <v>Hydraulics Schematic 1069 RevF</v>
      </c>
      <c r="AX566" s="40" t="str">
        <f ca="1">IFERROR(__xludf.DUMMYFUNCTION("VLOOKUP($D525,IMPORTRANGE(""1F5N2lheBqU_ssv2fEg7XSiyl0_Jtf24RQubw3IWp7fc"",""'LC-2 BOM'!C2:AF1000""),AB$1,FALSE)"),"Hydraulics Schematic 1069 RevF")</f>
        <v>Hydraulics Schematic 1069 RevF</v>
      </c>
      <c r="AY566" s="40" t="str">
        <f ca="1">IFERROR(__xludf.DUMMYFUNCTION("VLOOKUP($D525,IMPORTRANGE(""1F5N2lheBqU_ssv2fEg7XSiyl0_Jtf24RQubw3IWp7fc"",""'LC-2 BOM'!C2:AF1000""),AB$1,FALSE)"),"Hydraulics Schematic 1069 RevF")</f>
        <v>Hydraulics Schematic 1069 RevF</v>
      </c>
      <c r="AZ566" s="40" t="str">
        <f ca="1">IFERROR(__xludf.DUMMYFUNCTION("VLOOKUP($D525,IMPORTRANGE(""1F5N2lheBqU_ssv2fEg7XSiyl0_Jtf24RQubw3IWp7fc"",""'LC-2 BOM'!C2:AF1000""),AB$1,FALSE)"),"Hydraulics Schematic 1069 RevF")</f>
        <v>Hydraulics Schematic 1069 RevF</v>
      </c>
      <c r="BA566" s="40" t="str">
        <f ca="1">IFERROR(__xludf.DUMMYFUNCTION("VLOOKUP($D525,IMPORTRANGE(""1F5N2lheBqU_ssv2fEg7XSiyl0_Jtf24RQubw3IWp7fc"",""'LC-2 BOM'!C2:AF1000""),AB$1,FALSE)"),"Hydraulics Schematic 1069 RevF")</f>
        <v>Hydraulics Schematic 1069 RevF</v>
      </c>
    </row>
    <row r="567" spans="1:53" ht="14.25">
      <c r="A567" s="119" t="str">
        <f>CONCATENATE(VLOOKUP(E567,Systems,2,FALSE),"-",VLOOKUP(F567,Subsystems,2,FALSE),"-",VLOOKUP(G567,Components,2,FALSE),"-",VLOOKUP(R567,Metrics,2,FALSE),"-",B567)</f>
        <v>HYD-HD-PRS-Ps-181</v>
      </c>
      <c r="B567" s="100">
        <v>181</v>
      </c>
      <c r="C567" s="99" t="s">
        <v>1278</v>
      </c>
      <c r="D567" s="99" t="s">
        <v>1279</v>
      </c>
      <c r="E567" s="99" t="s">
        <v>715</v>
      </c>
      <c r="F567" s="99" t="s">
        <v>898</v>
      </c>
      <c r="G567" s="99" t="s">
        <v>177</v>
      </c>
      <c r="H567" s="100" t="s">
        <v>147</v>
      </c>
      <c r="I567" s="100" t="str">
        <f>VLOOKUP(L567,InterfaceCards,2,FALSE)</f>
        <v>N2</v>
      </c>
      <c r="J567" s="39" t="str">
        <f>VLOOKUP(I567,'REF - Interface Cards'!$F$2:$G$11,2,FALSE)</f>
        <v>CB3</v>
      </c>
      <c r="K567" s="100">
        <f>VLOOKUP(L567,InterfaceCards,3,FALSE)</f>
        <v>2</v>
      </c>
      <c r="L567" s="99" t="s">
        <v>793</v>
      </c>
      <c r="M567" s="272">
        <v>1</v>
      </c>
      <c r="N567" s="96" t="s">
        <v>91</v>
      </c>
      <c r="O567" s="100" t="s">
        <v>313</v>
      </c>
      <c r="P567" s="100"/>
      <c r="Q567" s="100" t="s">
        <v>338</v>
      </c>
      <c r="R567" s="268" t="s">
        <v>178</v>
      </c>
      <c r="S567" s="119" t="s">
        <v>179</v>
      </c>
      <c r="T567" s="100"/>
      <c r="U567" s="205"/>
      <c r="V567" s="205" t="b">
        <v>0</v>
      </c>
      <c r="W567" s="115" t="str">
        <f>CONCATENATE(L567,":",N567)</f>
        <v>AI3:00</v>
      </c>
      <c r="X567" s="40" t="str">
        <f ca="1">IFERROR(__xludf.DUMMYFUNCTION("VLOOKUP($D119,IMPORTRANGE(""1F5N2lheBqU_ssv2fEg7XSiyl0_Jtf24RQubw3IWp7fc"",""'LC-2 BOM'!C2:AF1000""),X$1,FALSE)"),"05C360")</f>
        <v>05C360</v>
      </c>
      <c r="Y567" s="40" t="str">
        <f ca="1">IFERROR(__xludf.DUMMYFUNCTION("VLOOKUP($D441,IMPORTRANGE(""1F5N2lheBqU_ssv2fEg7XSiyl0_Jtf24RQubw3IWp7fc"",""'LC-2 BOM'!C2:AF900""),Y$1,FALSE)"),"Pressure Transducer")</f>
        <v>Pressure Transducer</v>
      </c>
      <c r="Z567" s="40" t="str">
        <f ca="1">IFERROR(__xludf.DUMMYFUNCTION("VLOOKUP($D441,IMPORTRANGE(""1F5N2lheBqU_ssv2fEg7XSiyl0_Jtf24RQubw3IWp7fc"",""'LC-2 BOM'!C2:AF900""),Y$1,FALSE)"),"Pressure Transducer")</f>
        <v>Pressure Transducer</v>
      </c>
      <c r="AA567" s="40" t="str">
        <f ca="1">IFERROR(__xludf.DUMMYFUNCTION("VLOOKUP($D441,IMPORTRANGE(""1F5N2lheBqU_ssv2fEg7XSiyl0_Jtf24RQubw3IWp7fc"",""'LC-2 BOM'!C2:AF900""),Y$1,FALSE)"),"Pressure Transducer")</f>
        <v>Pressure Transducer</v>
      </c>
      <c r="AB567" s="40" t="str">
        <f ca="1">IFERROR(__xludf.DUMMYFUNCTION("VLOOKUP($D441,IMPORTRANGE(""1F5N2lheBqU_ssv2fEg7XSiyl0_Jtf24RQubw3IWp7fc"",""'LC-2 BOM'!C2:AF1000""),AB$1,FALSE)"),"Hydraulics Schematic 1069 RevF")</f>
        <v>Hydraulics Schematic 1069 RevF</v>
      </c>
      <c r="AC567" s="40" t="str">
        <f ca="1">IFERROR(__xludf.DUMMYFUNCTION("VLOOKUP($D441,IMPORTRANGE(""1F5N2lheBqU_ssv2fEg7XSiyl0_Jtf24RQubw3IWp7fc"",""'LC-2 BOM'!C2:AF1000""),AB$1,FALSE)"),"Hydraulics Schematic 1069 RevF")</f>
        <v>Hydraulics Schematic 1069 RevF</v>
      </c>
      <c r="AD567" s="40" t="str">
        <f ca="1">IFERROR(__xludf.DUMMYFUNCTION("VLOOKUP($D441,IMPORTRANGE(""1F5N2lheBqU_ssv2fEg7XSiyl0_Jtf24RQubw3IWp7fc"",""'LC-2 BOM'!C2:AF1000""),AB$1,FALSE)"),"Hydraulics Schematic 1069 RevF")</f>
        <v>Hydraulics Schematic 1069 RevF</v>
      </c>
      <c r="AE567" s="40" t="str">
        <f ca="1">IFERROR(__xludf.DUMMYFUNCTION("VLOOKUP($D441,IMPORTRANGE(""1F5N2lheBqU_ssv2fEg7XSiyl0_Jtf24RQubw3IWp7fc"",""'LC-2 BOM'!C2:AF1000""),AB$1,FALSE)"),"Hydraulics Schematic 1069 RevF")</f>
        <v>Hydraulics Schematic 1069 RevF</v>
      </c>
      <c r="AF567" s="40" t="str">
        <f ca="1">IFERROR(__xludf.DUMMYFUNCTION("VLOOKUP($D441,IMPORTRANGE(""1F5N2lheBqU_ssv2fEg7XSiyl0_Jtf24RQubw3IWp7fc"",""'LC-2 BOM'!C2:AF1000""),AB$1,FALSE)"),"Hydraulics Schematic 1069 RevF")</f>
        <v>Hydraulics Schematic 1069 RevF</v>
      </c>
      <c r="AG567" s="40" t="str">
        <f ca="1">IFERROR(__xludf.DUMMYFUNCTION("VLOOKUP($D441,IMPORTRANGE(""1F5N2lheBqU_ssv2fEg7XSiyl0_Jtf24RQubw3IWp7fc"",""'LC-2 BOM'!C2:AF1000""),AB$1,FALSE)"),"Hydraulics Schematic 1069 RevF")</f>
        <v>Hydraulics Schematic 1069 RevF</v>
      </c>
      <c r="AH567" s="40" t="str">
        <f ca="1">IFERROR(__xludf.DUMMYFUNCTION("VLOOKUP($D441,IMPORTRANGE(""1F5N2lheBqU_ssv2fEg7XSiyl0_Jtf24RQubw3IWp7fc"",""'LC-2 BOM'!C2:AF1000""),AB$1,FALSE)"),"Hydraulics Schematic 1069 RevF")</f>
        <v>Hydraulics Schematic 1069 RevF</v>
      </c>
      <c r="AI567" s="40" t="str">
        <f ca="1">IFERROR(__xludf.DUMMYFUNCTION("VLOOKUP($D441,IMPORTRANGE(""1F5N2lheBqU_ssv2fEg7XSiyl0_Jtf24RQubw3IWp7fc"",""'LC-2 BOM'!C2:AF1000""),AB$1,FALSE)"),"Hydraulics Schematic 1069 RevF")</f>
        <v>Hydraulics Schematic 1069 RevF</v>
      </c>
      <c r="AJ567" s="40" t="str">
        <f ca="1">IFERROR(__xludf.DUMMYFUNCTION("VLOOKUP($D441,IMPORTRANGE(""1F5N2lheBqU_ssv2fEg7XSiyl0_Jtf24RQubw3IWp7fc"",""'LC-2 BOM'!C2:AF1000""),AB$1,FALSE)"),"Hydraulics Schematic 1069 RevF")</f>
        <v>Hydraulics Schematic 1069 RevF</v>
      </c>
      <c r="AK567" s="40" t="str">
        <f ca="1">IFERROR(__xludf.DUMMYFUNCTION("VLOOKUP($D441,IMPORTRANGE(""1F5N2lheBqU_ssv2fEg7XSiyl0_Jtf24RQubw3IWp7fc"",""'LC-2 BOM'!C2:AF1000""),AB$1,FALSE)"),"Hydraulics Schematic 1069 RevF")</f>
        <v>Hydraulics Schematic 1069 RevF</v>
      </c>
      <c r="AL567" s="40" t="str">
        <f ca="1">IFERROR(__xludf.DUMMYFUNCTION("VLOOKUP($D441,IMPORTRANGE(""1F5N2lheBqU_ssv2fEg7XSiyl0_Jtf24RQubw3IWp7fc"",""'LC-2 BOM'!C2:AF1000""),AB$1,FALSE)"),"Hydraulics Schematic 1069 RevF")</f>
        <v>Hydraulics Schematic 1069 RevF</v>
      </c>
      <c r="AM567" s="40" t="str">
        <f ca="1">IFERROR(__xludf.DUMMYFUNCTION("VLOOKUP($D441,IMPORTRANGE(""1F5N2lheBqU_ssv2fEg7XSiyl0_Jtf24RQubw3IWp7fc"",""'LC-2 BOM'!C2:AF1000""),AB$1,FALSE)"),"Hydraulics Schematic 1069 RevF")</f>
        <v>Hydraulics Schematic 1069 RevF</v>
      </c>
      <c r="AN567" s="40" t="str">
        <f ca="1">IFERROR(__xludf.DUMMYFUNCTION("VLOOKUP($D441,IMPORTRANGE(""1F5N2lheBqU_ssv2fEg7XSiyl0_Jtf24RQubw3IWp7fc"",""'LC-2 BOM'!C2:AF1000""),AB$1,FALSE)"),"Hydraulics Schematic 1069 RevF")</f>
        <v>Hydraulics Schematic 1069 RevF</v>
      </c>
      <c r="AO567" s="40" t="str">
        <f ca="1">IFERROR(__xludf.DUMMYFUNCTION("VLOOKUP($D441,IMPORTRANGE(""1F5N2lheBqU_ssv2fEg7XSiyl0_Jtf24RQubw3IWp7fc"",""'LC-2 BOM'!C2:AF1000""),AB$1,FALSE)"),"Hydraulics Schematic 1069 RevF")</f>
        <v>Hydraulics Schematic 1069 RevF</v>
      </c>
      <c r="AP567" s="40" t="str">
        <f ca="1">IFERROR(__xludf.DUMMYFUNCTION("VLOOKUP($D441,IMPORTRANGE(""1F5N2lheBqU_ssv2fEg7XSiyl0_Jtf24RQubw3IWp7fc"",""'LC-2 BOM'!C2:AF1000""),AB$1,FALSE)"),"Hydraulics Schematic 1069 RevF")</f>
        <v>Hydraulics Schematic 1069 RevF</v>
      </c>
      <c r="AQ567" s="40" t="str">
        <f ca="1">IFERROR(__xludf.DUMMYFUNCTION("VLOOKUP($D441,IMPORTRANGE(""1F5N2lheBqU_ssv2fEg7XSiyl0_Jtf24RQubw3IWp7fc"",""'LC-2 BOM'!C2:AF1000""),AB$1,FALSE)"),"Hydraulics Schematic 1069 RevF")</f>
        <v>Hydraulics Schematic 1069 RevF</v>
      </c>
      <c r="AR567" s="40" t="str">
        <f ca="1">IFERROR(__xludf.DUMMYFUNCTION("VLOOKUP($D441,IMPORTRANGE(""1F5N2lheBqU_ssv2fEg7XSiyl0_Jtf24RQubw3IWp7fc"",""'LC-2 BOM'!C2:AF1000""),AB$1,FALSE)"),"Hydraulics Schematic 1069 RevF")</f>
        <v>Hydraulics Schematic 1069 RevF</v>
      </c>
      <c r="AS567" s="40" t="str">
        <f ca="1">IFERROR(__xludf.DUMMYFUNCTION("VLOOKUP($D441,IMPORTRANGE(""1F5N2lheBqU_ssv2fEg7XSiyl0_Jtf24RQubw3IWp7fc"",""'LC-2 BOM'!C2:AF1000""),AB$1,FALSE)"),"Hydraulics Schematic 1069 RevF")</f>
        <v>Hydraulics Schematic 1069 RevF</v>
      </c>
      <c r="AT567" s="40" t="str">
        <f ca="1">IFERROR(__xludf.DUMMYFUNCTION("VLOOKUP($D441,IMPORTRANGE(""1F5N2lheBqU_ssv2fEg7XSiyl0_Jtf24RQubw3IWp7fc"",""'LC-2 BOM'!C2:AF1000""),AB$1,FALSE)"),"Hydraulics Schematic 1069 RevF")</f>
        <v>Hydraulics Schematic 1069 RevF</v>
      </c>
      <c r="AU567" s="40" t="str">
        <f ca="1">IFERROR(__xludf.DUMMYFUNCTION("VLOOKUP($D441,IMPORTRANGE(""1F5N2lheBqU_ssv2fEg7XSiyl0_Jtf24RQubw3IWp7fc"",""'LC-2 BOM'!C2:AF1000""),AB$1,FALSE)"),"Hydraulics Schematic 1069 RevF")</f>
        <v>Hydraulics Schematic 1069 RevF</v>
      </c>
      <c r="AV567" s="40" t="str">
        <f ca="1">IFERROR(__xludf.DUMMYFUNCTION("VLOOKUP($D441,IMPORTRANGE(""1F5N2lheBqU_ssv2fEg7XSiyl0_Jtf24RQubw3IWp7fc"",""'LC-2 BOM'!C2:AF1000""),AB$1,FALSE)"),"Hydraulics Schematic 1069 RevF")</f>
        <v>Hydraulics Schematic 1069 RevF</v>
      </c>
      <c r="AW567" s="40" t="str">
        <f ca="1">IFERROR(__xludf.DUMMYFUNCTION("VLOOKUP($D441,IMPORTRANGE(""1F5N2lheBqU_ssv2fEg7XSiyl0_Jtf24RQubw3IWp7fc"",""'LC-2 BOM'!C2:AF1000""),AB$1,FALSE)"),"Hydraulics Schematic 1069 RevF")</f>
        <v>Hydraulics Schematic 1069 RevF</v>
      </c>
      <c r="AX567" s="40" t="str">
        <f ca="1">IFERROR(__xludf.DUMMYFUNCTION("VLOOKUP($D441,IMPORTRANGE(""1F5N2lheBqU_ssv2fEg7XSiyl0_Jtf24RQubw3IWp7fc"",""'LC-2 BOM'!C2:AF1000""),AB$1,FALSE)"),"Hydraulics Schematic 1069 RevF")</f>
        <v>Hydraulics Schematic 1069 RevF</v>
      </c>
      <c r="AY567" s="40" t="str">
        <f ca="1">IFERROR(__xludf.DUMMYFUNCTION("VLOOKUP($D441,IMPORTRANGE(""1F5N2lheBqU_ssv2fEg7XSiyl0_Jtf24RQubw3IWp7fc"",""'LC-2 BOM'!C2:AF1000""),AB$1,FALSE)"),"Hydraulics Schematic 1069 RevF")</f>
        <v>Hydraulics Schematic 1069 RevF</v>
      </c>
      <c r="AZ567" s="40" t="str">
        <f ca="1">IFERROR(__xludf.DUMMYFUNCTION("VLOOKUP($D441,IMPORTRANGE(""1F5N2lheBqU_ssv2fEg7XSiyl0_Jtf24RQubw3IWp7fc"",""'LC-2 BOM'!C2:AF1000""),AB$1,FALSE)"),"Hydraulics Schematic 1069 RevF")</f>
        <v>Hydraulics Schematic 1069 RevF</v>
      </c>
      <c r="BA567" s="40" t="str">
        <f ca="1">IFERROR(__xludf.DUMMYFUNCTION("VLOOKUP($D441,IMPORTRANGE(""1F5N2lheBqU_ssv2fEg7XSiyl0_Jtf24RQubw3IWp7fc"",""'LC-2 BOM'!C2:AF1000""),AB$1,FALSE)"),"Hydraulics Schematic 1069 RevF")</f>
        <v>Hydraulics Schematic 1069 RevF</v>
      </c>
    </row>
    <row r="568" spans="1:53" ht="14.25">
      <c r="A568" s="119" t="str">
        <f>CONCATENATE(VLOOKUP(E568,Systems,2,FALSE),"-",VLOOKUP(F568,Subsystems,2,FALSE),"-",VLOOKUP(G568,Components,2,FALSE),"-",VLOOKUP(R568,Metrics,2,FALSE),"-",B568)</f>
        <v>HYD-HD-PRS-Ps-182</v>
      </c>
      <c r="B568" s="100">
        <v>182</v>
      </c>
      <c r="C568" s="99" t="s">
        <v>1280</v>
      </c>
      <c r="D568" s="99" t="s">
        <v>1281</v>
      </c>
      <c r="E568" s="99" t="s">
        <v>715</v>
      </c>
      <c r="F568" s="99" t="s">
        <v>898</v>
      </c>
      <c r="G568" s="99" t="s">
        <v>177</v>
      </c>
      <c r="H568" s="100" t="s">
        <v>147</v>
      </c>
      <c r="I568" s="100" t="str">
        <f>VLOOKUP(L568,InterfaceCards,2,FALSE)</f>
        <v>N2</v>
      </c>
      <c r="J568" s="39" t="str">
        <f>VLOOKUP(I568,'REF - Interface Cards'!$F$2:$G$11,2,FALSE)</f>
        <v>CB3</v>
      </c>
      <c r="K568" s="100">
        <f>VLOOKUP(L568,InterfaceCards,3,FALSE)</f>
        <v>2</v>
      </c>
      <c r="L568" s="99" t="s">
        <v>793</v>
      </c>
      <c r="M568" s="272">
        <v>16</v>
      </c>
      <c r="N568" s="96">
        <v>13</v>
      </c>
      <c r="O568" s="100" t="s">
        <v>313</v>
      </c>
      <c r="P568" s="100"/>
      <c r="Q568" s="100" t="s">
        <v>492</v>
      </c>
      <c r="R568" s="268" t="s">
        <v>178</v>
      </c>
      <c r="S568" s="119" t="s">
        <v>179</v>
      </c>
      <c r="T568" s="100"/>
      <c r="U568" s="205"/>
      <c r="V568" s="205" t="b">
        <v>0</v>
      </c>
      <c r="W568" s="115" t="str">
        <f>CONCATENATE(L568,":",N568)</f>
        <v>AI3:13</v>
      </c>
      <c r="X568" s="40" t="str">
        <f ca="1">IFERROR(__xludf.DUMMYFUNCTION("VLOOKUP($D119,IMPORTRANGE(""1F5N2lheBqU_ssv2fEg7XSiyl0_Jtf24RQubw3IWp7fc"",""'LC-2 BOM'!C2:AF1000""),X$1,FALSE)"),"05C360")</f>
        <v>05C360</v>
      </c>
      <c r="Y568" s="40" t="str">
        <f ca="1">IFERROR(__xludf.DUMMYFUNCTION("VLOOKUP($D438,IMPORTRANGE(""1F5N2lheBqU_ssv2fEg7XSiyl0_Jtf24RQubw3IWp7fc"",""'LC-2 BOM'!C2:AF900""),Y$1,FALSE)"),"Pressure Transducer")</f>
        <v>Pressure Transducer</v>
      </c>
      <c r="Z568" s="40" t="str">
        <f ca="1">IFERROR(__xludf.DUMMYFUNCTION("VLOOKUP($D438,IMPORTRANGE(""1F5N2lheBqU_ssv2fEg7XSiyl0_Jtf24RQubw3IWp7fc"",""'LC-2 BOM'!C2:AF900""),Y$1,FALSE)"),"Pressure Transducer")</f>
        <v>Pressure Transducer</v>
      </c>
      <c r="AA568" s="40" t="str">
        <f ca="1">IFERROR(__xludf.DUMMYFUNCTION("VLOOKUP($D438,IMPORTRANGE(""1F5N2lheBqU_ssv2fEg7XSiyl0_Jtf24RQubw3IWp7fc"",""'LC-2 BOM'!C2:AF900""),Y$1,FALSE)"),"Pressure Transducer")</f>
        <v>Pressure Transducer</v>
      </c>
      <c r="AB568" s="40" t="str">
        <f ca="1">IFERROR(__xludf.DUMMYFUNCTION("VLOOKUP($D438,IMPORTRANGE(""1F5N2lheBqU_ssv2fEg7XSiyl0_Jtf24RQubw3IWp7fc"",""'LC-2 BOM'!C2:AF1000""),AB$1,FALSE)"),"Hydraulics Schematic 1069 RevF")</f>
        <v>Hydraulics Schematic 1069 RevF</v>
      </c>
      <c r="AC568" s="40" t="str">
        <f ca="1">IFERROR(__xludf.DUMMYFUNCTION("VLOOKUP($D438,IMPORTRANGE(""1F5N2lheBqU_ssv2fEg7XSiyl0_Jtf24RQubw3IWp7fc"",""'LC-2 BOM'!C2:AF1000""),AB$1,FALSE)"),"Hydraulics Schematic 1069 RevF")</f>
        <v>Hydraulics Schematic 1069 RevF</v>
      </c>
      <c r="AD568" s="40" t="str">
        <f ca="1">IFERROR(__xludf.DUMMYFUNCTION("VLOOKUP($D438,IMPORTRANGE(""1F5N2lheBqU_ssv2fEg7XSiyl0_Jtf24RQubw3IWp7fc"",""'LC-2 BOM'!C2:AF1000""),AB$1,FALSE)"),"Hydraulics Schematic 1069 RevF")</f>
        <v>Hydraulics Schematic 1069 RevF</v>
      </c>
      <c r="AE568" s="40" t="str">
        <f ca="1">IFERROR(__xludf.DUMMYFUNCTION("VLOOKUP($D438,IMPORTRANGE(""1F5N2lheBqU_ssv2fEg7XSiyl0_Jtf24RQubw3IWp7fc"",""'LC-2 BOM'!C2:AF1000""),AB$1,FALSE)"),"Hydraulics Schematic 1069 RevF")</f>
        <v>Hydraulics Schematic 1069 RevF</v>
      </c>
      <c r="AF568" s="40" t="str">
        <f ca="1">IFERROR(__xludf.DUMMYFUNCTION("VLOOKUP($D438,IMPORTRANGE(""1F5N2lheBqU_ssv2fEg7XSiyl0_Jtf24RQubw3IWp7fc"",""'LC-2 BOM'!C2:AF1000""),AB$1,FALSE)"),"Hydraulics Schematic 1069 RevF")</f>
        <v>Hydraulics Schematic 1069 RevF</v>
      </c>
      <c r="AG568" s="40" t="str">
        <f ca="1">IFERROR(__xludf.DUMMYFUNCTION("VLOOKUP($D438,IMPORTRANGE(""1F5N2lheBqU_ssv2fEg7XSiyl0_Jtf24RQubw3IWp7fc"",""'LC-2 BOM'!C2:AF1000""),AB$1,FALSE)"),"Hydraulics Schematic 1069 RevF")</f>
        <v>Hydraulics Schematic 1069 RevF</v>
      </c>
      <c r="AH568" s="40" t="str">
        <f ca="1">IFERROR(__xludf.DUMMYFUNCTION("VLOOKUP($D438,IMPORTRANGE(""1F5N2lheBqU_ssv2fEg7XSiyl0_Jtf24RQubw3IWp7fc"",""'LC-2 BOM'!C2:AF1000""),AB$1,FALSE)"),"Hydraulics Schematic 1069 RevF")</f>
        <v>Hydraulics Schematic 1069 RevF</v>
      </c>
      <c r="AI568" s="40" t="str">
        <f ca="1">IFERROR(__xludf.DUMMYFUNCTION("VLOOKUP($D438,IMPORTRANGE(""1F5N2lheBqU_ssv2fEg7XSiyl0_Jtf24RQubw3IWp7fc"",""'LC-2 BOM'!C2:AF1000""),AB$1,FALSE)"),"Hydraulics Schematic 1069 RevF")</f>
        <v>Hydraulics Schematic 1069 RevF</v>
      </c>
      <c r="AJ568" s="40" t="str">
        <f ca="1">IFERROR(__xludf.DUMMYFUNCTION("VLOOKUP($D438,IMPORTRANGE(""1F5N2lheBqU_ssv2fEg7XSiyl0_Jtf24RQubw3IWp7fc"",""'LC-2 BOM'!C2:AF1000""),AB$1,FALSE)"),"Hydraulics Schematic 1069 RevF")</f>
        <v>Hydraulics Schematic 1069 RevF</v>
      </c>
      <c r="AK568" s="40" t="str">
        <f ca="1">IFERROR(__xludf.DUMMYFUNCTION("VLOOKUP($D438,IMPORTRANGE(""1F5N2lheBqU_ssv2fEg7XSiyl0_Jtf24RQubw3IWp7fc"",""'LC-2 BOM'!C2:AF1000""),AB$1,FALSE)"),"Hydraulics Schematic 1069 RevF")</f>
        <v>Hydraulics Schematic 1069 RevF</v>
      </c>
      <c r="AL568" s="40" t="str">
        <f ca="1">IFERROR(__xludf.DUMMYFUNCTION("VLOOKUP($D438,IMPORTRANGE(""1F5N2lheBqU_ssv2fEg7XSiyl0_Jtf24RQubw3IWp7fc"",""'LC-2 BOM'!C2:AF1000""),AB$1,FALSE)"),"Hydraulics Schematic 1069 RevF")</f>
        <v>Hydraulics Schematic 1069 RevF</v>
      </c>
      <c r="AM568" s="40" t="str">
        <f ca="1">IFERROR(__xludf.DUMMYFUNCTION("VLOOKUP($D438,IMPORTRANGE(""1F5N2lheBqU_ssv2fEg7XSiyl0_Jtf24RQubw3IWp7fc"",""'LC-2 BOM'!C2:AF1000""),AB$1,FALSE)"),"Hydraulics Schematic 1069 RevF")</f>
        <v>Hydraulics Schematic 1069 RevF</v>
      </c>
      <c r="AN568" s="40" t="str">
        <f ca="1">IFERROR(__xludf.DUMMYFUNCTION("VLOOKUP($D438,IMPORTRANGE(""1F5N2lheBqU_ssv2fEg7XSiyl0_Jtf24RQubw3IWp7fc"",""'LC-2 BOM'!C2:AF1000""),AB$1,FALSE)"),"Hydraulics Schematic 1069 RevF")</f>
        <v>Hydraulics Schematic 1069 RevF</v>
      </c>
      <c r="AO568" s="40" t="str">
        <f ca="1">IFERROR(__xludf.DUMMYFUNCTION("VLOOKUP($D438,IMPORTRANGE(""1F5N2lheBqU_ssv2fEg7XSiyl0_Jtf24RQubw3IWp7fc"",""'LC-2 BOM'!C2:AF1000""),AB$1,FALSE)"),"Hydraulics Schematic 1069 RevF")</f>
        <v>Hydraulics Schematic 1069 RevF</v>
      </c>
      <c r="AP568" s="40" t="str">
        <f ca="1">IFERROR(__xludf.DUMMYFUNCTION("VLOOKUP($D438,IMPORTRANGE(""1F5N2lheBqU_ssv2fEg7XSiyl0_Jtf24RQubw3IWp7fc"",""'LC-2 BOM'!C2:AF1000""),AB$1,FALSE)"),"Hydraulics Schematic 1069 RevF")</f>
        <v>Hydraulics Schematic 1069 RevF</v>
      </c>
      <c r="AQ568" s="40" t="str">
        <f ca="1">IFERROR(__xludf.DUMMYFUNCTION("VLOOKUP($D438,IMPORTRANGE(""1F5N2lheBqU_ssv2fEg7XSiyl0_Jtf24RQubw3IWp7fc"",""'LC-2 BOM'!C2:AF1000""),AB$1,FALSE)"),"Hydraulics Schematic 1069 RevF")</f>
        <v>Hydraulics Schematic 1069 RevF</v>
      </c>
      <c r="AR568" s="40" t="str">
        <f ca="1">IFERROR(__xludf.DUMMYFUNCTION("VLOOKUP($D438,IMPORTRANGE(""1F5N2lheBqU_ssv2fEg7XSiyl0_Jtf24RQubw3IWp7fc"",""'LC-2 BOM'!C2:AF1000""),AB$1,FALSE)"),"Hydraulics Schematic 1069 RevF")</f>
        <v>Hydraulics Schematic 1069 RevF</v>
      </c>
      <c r="AS568" s="40" t="str">
        <f ca="1">IFERROR(__xludf.DUMMYFUNCTION("VLOOKUP($D438,IMPORTRANGE(""1F5N2lheBqU_ssv2fEg7XSiyl0_Jtf24RQubw3IWp7fc"",""'LC-2 BOM'!C2:AF1000""),AB$1,FALSE)"),"Hydraulics Schematic 1069 RevF")</f>
        <v>Hydraulics Schematic 1069 RevF</v>
      </c>
      <c r="AT568" s="40" t="str">
        <f ca="1">IFERROR(__xludf.DUMMYFUNCTION("VLOOKUP($D438,IMPORTRANGE(""1F5N2lheBqU_ssv2fEg7XSiyl0_Jtf24RQubw3IWp7fc"",""'LC-2 BOM'!C2:AF1000""),AB$1,FALSE)"),"Hydraulics Schematic 1069 RevF")</f>
        <v>Hydraulics Schematic 1069 RevF</v>
      </c>
      <c r="AU568" s="40" t="str">
        <f ca="1">IFERROR(__xludf.DUMMYFUNCTION("VLOOKUP($D438,IMPORTRANGE(""1F5N2lheBqU_ssv2fEg7XSiyl0_Jtf24RQubw3IWp7fc"",""'LC-2 BOM'!C2:AF1000""),AB$1,FALSE)"),"Hydraulics Schematic 1069 RevF")</f>
        <v>Hydraulics Schematic 1069 RevF</v>
      </c>
      <c r="AV568" s="40" t="str">
        <f ca="1">IFERROR(__xludf.DUMMYFUNCTION("VLOOKUP($D438,IMPORTRANGE(""1F5N2lheBqU_ssv2fEg7XSiyl0_Jtf24RQubw3IWp7fc"",""'LC-2 BOM'!C2:AF1000""),AB$1,FALSE)"),"Hydraulics Schematic 1069 RevF")</f>
        <v>Hydraulics Schematic 1069 RevF</v>
      </c>
      <c r="AW568" s="40" t="str">
        <f ca="1">IFERROR(__xludf.DUMMYFUNCTION("VLOOKUP($D438,IMPORTRANGE(""1F5N2lheBqU_ssv2fEg7XSiyl0_Jtf24RQubw3IWp7fc"",""'LC-2 BOM'!C2:AF1000""),AB$1,FALSE)"),"Hydraulics Schematic 1069 RevF")</f>
        <v>Hydraulics Schematic 1069 RevF</v>
      </c>
      <c r="AX568" s="40" t="str">
        <f ca="1">IFERROR(__xludf.DUMMYFUNCTION("VLOOKUP($D438,IMPORTRANGE(""1F5N2lheBqU_ssv2fEg7XSiyl0_Jtf24RQubw3IWp7fc"",""'LC-2 BOM'!C2:AF1000""),AB$1,FALSE)"),"Hydraulics Schematic 1069 RevF")</f>
        <v>Hydraulics Schematic 1069 RevF</v>
      </c>
      <c r="AY568" s="40" t="str">
        <f ca="1">IFERROR(__xludf.DUMMYFUNCTION("VLOOKUP($D438,IMPORTRANGE(""1F5N2lheBqU_ssv2fEg7XSiyl0_Jtf24RQubw3IWp7fc"",""'LC-2 BOM'!C2:AF1000""),AB$1,FALSE)"),"Hydraulics Schematic 1069 RevF")</f>
        <v>Hydraulics Schematic 1069 RevF</v>
      </c>
      <c r="AZ568" s="40" t="str">
        <f ca="1">IFERROR(__xludf.DUMMYFUNCTION("VLOOKUP($D438,IMPORTRANGE(""1F5N2lheBqU_ssv2fEg7XSiyl0_Jtf24RQubw3IWp7fc"",""'LC-2 BOM'!C2:AF1000""),AB$1,FALSE)"),"Hydraulics Schematic 1069 RevF")</f>
        <v>Hydraulics Schematic 1069 RevF</v>
      </c>
      <c r="BA568" s="40" t="str">
        <f ca="1">IFERROR(__xludf.DUMMYFUNCTION("VLOOKUP($D438,IMPORTRANGE(""1F5N2lheBqU_ssv2fEg7XSiyl0_Jtf24RQubw3IWp7fc"",""'LC-2 BOM'!C2:AF1000""),AB$1,FALSE)"),"Hydraulics Schematic 1069 RevF")</f>
        <v>Hydraulics Schematic 1069 RevF</v>
      </c>
    </row>
    <row r="569" spans="1:53" ht="14.25">
      <c r="A569" s="119" t="str">
        <f>CONCATENATE(VLOOKUP(E569,Systems,2,FALSE),"-",VLOOKUP(F569,Subsystems,2,FALSE),"-",VLOOKUP(G569,Components,2,FALSE),"-",VLOOKUP(R569,Metrics,2,FALSE),"-",B569)</f>
        <v>HYD-HD-PRS-Ps-183</v>
      </c>
      <c r="B569" s="100">
        <v>183</v>
      </c>
      <c r="C569" s="99" t="s">
        <v>1282</v>
      </c>
      <c r="D569" s="99" t="s">
        <v>1283</v>
      </c>
      <c r="E569" s="99" t="s">
        <v>715</v>
      </c>
      <c r="F569" s="99" t="s">
        <v>898</v>
      </c>
      <c r="G569" s="99" t="s">
        <v>177</v>
      </c>
      <c r="H569" s="100" t="s">
        <v>147</v>
      </c>
      <c r="I569" s="100" t="str">
        <f>VLOOKUP(L569,InterfaceCards,2,FALSE)</f>
        <v>N3</v>
      </c>
      <c r="J569" s="39" t="str">
        <f>VLOOKUP(I569,'REF - Interface Cards'!$F$2:$G$11,2,FALSE)</f>
        <v>CB4</v>
      </c>
      <c r="K569" s="100">
        <f>VLOOKUP(L569,InterfaceCards,3,FALSE)</f>
        <v>2</v>
      </c>
      <c r="L569" s="99" t="s">
        <v>785</v>
      </c>
      <c r="M569" s="272">
        <v>12</v>
      </c>
      <c r="N569" s="96" t="s">
        <v>111</v>
      </c>
      <c r="O569" s="100" t="s">
        <v>313</v>
      </c>
      <c r="P569" s="100"/>
      <c r="Q569" s="100" t="s">
        <v>790</v>
      </c>
      <c r="R569" s="268" t="s">
        <v>178</v>
      </c>
      <c r="S569" s="119" t="s">
        <v>179</v>
      </c>
      <c r="T569" s="100"/>
      <c r="U569" s="205"/>
      <c r="V569" s="205" t="b">
        <v>0</v>
      </c>
      <c r="W569" s="115" t="str">
        <f>CONCATENATE(L569,":",N569)</f>
        <v>AI5:09</v>
      </c>
      <c r="X569" s="40" t="str">
        <f ca="1">IFERROR(__xludf.DUMMYFUNCTION("VLOOKUP($D475,IMPORTRANGE(""1F5N2lheBqU_ssv2fEg7XSiyl0_Jtf24RQubw3IWp7fc"",""'LC-2 BOM'!C2:AF1000""),X$1,FALSE)"),"04C706")</f>
        <v>04C706</v>
      </c>
      <c r="Y569" s="40" t="str">
        <f ca="1">IFERROR(__xludf.DUMMYFUNCTION("VLOOKUP($D528,IMPORTRANGE(""1F5N2lheBqU_ssv2fEg7XSiyl0_Jtf24RQubw3IWp7fc"",""'LC-2 BOM'!C2:AF900""),Y$1,FALSE)"),"#N/A")</f>
        <v>#N/A</v>
      </c>
      <c r="Z569" s="40" t="str">
        <f ca="1">IFERROR(__xludf.DUMMYFUNCTION("VLOOKUP($D528,IMPORTRANGE(""1F5N2lheBqU_ssv2fEg7XSiyl0_Jtf24RQubw3IWp7fc"",""'LC-2 BOM'!C2:AF900""),Y$1,FALSE)"),"#N/A")</f>
        <v>#N/A</v>
      </c>
      <c r="AA569" s="40" t="str">
        <f ca="1">IFERROR(__xludf.DUMMYFUNCTION("VLOOKUP($D528,IMPORTRANGE(""1F5N2lheBqU_ssv2fEg7XSiyl0_Jtf24RQubw3IWp7fc"",""'LC-2 BOM'!C2:AF900""),Y$1,FALSE)"),"#N/A")</f>
        <v>#N/A</v>
      </c>
      <c r="AB569" s="40" t="str">
        <f ca="1">IFERROR(__xludf.DUMMYFUNCTION("VLOOKUP($D528,IMPORTRANGE(""1F5N2lheBqU_ssv2fEg7XSiyl0_Jtf24RQubw3IWp7fc"",""'LC-2 BOM'!C2:AF1000""),AB$1,FALSE)"),"Hydraulics Schematic 1069 RevF")</f>
        <v>Hydraulics Schematic 1069 RevF</v>
      </c>
      <c r="AC569" s="40" t="str">
        <f ca="1">IFERROR(__xludf.DUMMYFUNCTION("VLOOKUP($D528,IMPORTRANGE(""1F5N2lheBqU_ssv2fEg7XSiyl0_Jtf24RQubw3IWp7fc"",""'LC-2 BOM'!C2:AF1000""),AB$1,FALSE)"),"Hydraulics Schematic 1069 RevF")</f>
        <v>Hydraulics Schematic 1069 RevF</v>
      </c>
      <c r="AD569" s="40" t="str">
        <f ca="1">IFERROR(__xludf.DUMMYFUNCTION("VLOOKUP($D528,IMPORTRANGE(""1F5N2lheBqU_ssv2fEg7XSiyl0_Jtf24RQubw3IWp7fc"",""'LC-2 BOM'!C2:AF1000""),AB$1,FALSE)"),"Hydraulics Schematic 1069 RevF")</f>
        <v>Hydraulics Schematic 1069 RevF</v>
      </c>
      <c r="AE569" s="40" t="str">
        <f ca="1">IFERROR(__xludf.DUMMYFUNCTION("VLOOKUP($D528,IMPORTRANGE(""1F5N2lheBqU_ssv2fEg7XSiyl0_Jtf24RQubw3IWp7fc"",""'LC-2 BOM'!C2:AF1000""),AB$1,FALSE)"),"Hydraulics Schematic 1069 RevF")</f>
        <v>Hydraulics Schematic 1069 RevF</v>
      </c>
      <c r="AF569" s="40" t="str">
        <f ca="1">IFERROR(__xludf.DUMMYFUNCTION("VLOOKUP($D528,IMPORTRANGE(""1F5N2lheBqU_ssv2fEg7XSiyl0_Jtf24RQubw3IWp7fc"",""'LC-2 BOM'!C2:AF1000""),AB$1,FALSE)"),"Hydraulics Schematic 1069 RevF")</f>
        <v>Hydraulics Schematic 1069 RevF</v>
      </c>
      <c r="AG569" s="40" t="str">
        <f ca="1">IFERROR(__xludf.DUMMYFUNCTION("VLOOKUP($D528,IMPORTRANGE(""1F5N2lheBqU_ssv2fEg7XSiyl0_Jtf24RQubw3IWp7fc"",""'LC-2 BOM'!C2:AF1000""),AB$1,FALSE)"),"Hydraulics Schematic 1069 RevF")</f>
        <v>Hydraulics Schematic 1069 RevF</v>
      </c>
      <c r="AH569" s="40" t="str">
        <f ca="1">IFERROR(__xludf.DUMMYFUNCTION("VLOOKUP($D528,IMPORTRANGE(""1F5N2lheBqU_ssv2fEg7XSiyl0_Jtf24RQubw3IWp7fc"",""'LC-2 BOM'!C2:AF1000""),AB$1,FALSE)"),"Hydraulics Schematic 1069 RevF")</f>
        <v>Hydraulics Schematic 1069 RevF</v>
      </c>
      <c r="AI569" s="40" t="str">
        <f ca="1">IFERROR(__xludf.DUMMYFUNCTION("VLOOKUP($D528,IMPORTRANGE(""1F5N2lheBqU_ssv2fEg7XSiyl0_Jtf24RQubw3IWp7fc"",""'LC-2 BOM'!C2:AF1000""),AB$1,FALSE)"),"Hydraulics Schematic 1069 RevF")</f>
        <v>Hydraulics Schematic 1069 RevF</v>
      </c>
      <c r="AJ569" s="40" t="str">
        <f ca="1">IFERROR(__xludf.DUMMYFUNCTION("VLOOKUP($D528,IMPORTRANGE(""1F5N2lheBqU_ssv2fEg7XSiyl0_Jtf24RQubw3IWp7fc"",""'LC-2 BOM'!C2:AF1000""),AB$1,FALSE)"),"Hydraulics Schematic 1069 RevF")</f>
        <v>Hydraulics Schematic 1069 RevF</v>
      </c>
      <c r="AK569" s="40" t="str">
        <f ca="1">IFERROR(__xludf.DUMMYFUNCTION("VLOOKUP($D528,IMPORTRANGE(""1F5N2lheBqU_ssv2fEg7XSiyl0_Jtf24RQubw3IWp7fc"",""'LC-2 BOM'!C2:AF1000""),AB$1,FALSE)"),"Hydraulics Schematic 1069 RevF")</f>
        <v>Hydraulics Schematic 1069 RevF</v>
      </c>
      <c r="AL569" s="40" t="str">
        <f ca="1">IFERROR(__xludf.DUMMYFUNCTION("VLOOKUP($D528,IMPORTRANGE(""1F5N2lheBqU_ssv2fEg7XSiyl0_Jtf24RQubw3IWp7fc"",""'LC-2 BOM'!C2:AF1000""),AB$1,FALSE)"),"Hydraulics Schematic 1069 RevF")</f>
        <v>Hydraulics Schematic 1069 RevF</v>
      </c>
      <c r="AM569" s="40" t="str">
        <f ca="1">IFERROR(__xludf.DUMMYFUNCTION("VLOOKUP($D528,IMPORTRANGE(""1F5N2lheBqU_ssv2fEg7XSiyl0_Jtf24RQubw3IWp7fc"",""'LC-2 BOM'!C2:AF1000""),AB$1,FALSE)"),"Hydraulics Schematic 1069 RevF")</f>
        <v>Hydraulics Schematic 1069 RevF</v>
      </c>
      <c r="AN569" s="40" t="str">
        <f ca="1">IFERROR(__xludf.DUMMYFUNCTION("VLOOKUP($D528,IMPORTRANGE(""1F5N2lheBqU_ssv2fEg7XSiyl0_Jtf24RQubw3IWp7fc"",""'LC-2 BOM'!C2:AF1000""),AB$1,FALSE)"),"Hydraulics Schematic 1069 RevF")</f>
        <v>Hydraulics Schematic 1069 RevF</v>
      </c>
      <c r="AO569" s="40" t="str">
        <f ca="1">IFERROR(__xludf.DUMMYFUNCTION("VLOOKUP($D528,IMPORTRANGE(""1F5N2lheBqU_ssv2fEg7XSiyl0_Jtf24RQubw3IWp7fc"",""'LC-2 BOM'!C2:AF1000""),AB$1,FALSE)"),"Hydraulics Schematic 1069 RevF")</f>
        <v>Hydraulics Schematic 1069 RevF</v>
      </c>
      <c r="AP569" s="40" t="str">
        <f ca="1">IFERROR(__xludf.DUMMYFUNCTION("VLOOKUP($D528,IMPORTRANGE(""1F5N2lheBqU_ssv2fEg7XSiyl0_Jtf24RQubw3IWp7fc"",""'LC-2 BOM'!C2:AF1000""),AB$1,FALSE)"),"Hydraulics Schematic 1069 RevF")</f>
        <v>Hydraulics Schematic 1069 RevF</v>
      </c>
      <c r="AQ569" s="40" t="str">
        <f ca="1">IFERROR(__xludf.DUMMYFUNCTION("VLOOKUP($D528,IMPORTRANGE(""1F5N2lheBqU_ssv2fEg7XSiyl0_Jtf24RQubw3IWp7fc"",""'LC-2 BOM'!C2:AF1000""),AB$1,FALSE)"),"Hydraulics Schematic 1069 RevF")</f>
        <v>Hydraulics Schematic 1069 RevF</v>
      </c>
      <c r="AR569" s="40" t="str">
        <f ca="1">IFERROR(__xludf.DUMMYFUNCTION("VLOOKUP($D528,IMPORTRANGE(""1F5N2lheBqU_ssv2fEg7XSiyl0_Jtf24RQubw3IWp7fc"",""'LC-2 BOM'!C2:AF1000""),AB$1,FALSE)"),"Hydraulics Schematic 1069 RevF")</f>
        <v>Hydraulics Schematic 1069 RevF</v>
      </c>
      <c r="AS569" s="40" t="str">
        <f ca="1">IFERROR(__xludf.DUMMYFUNCTION("VLOOKUP($D528,IMPORTRANGE(""1F5N2lheBqU_ssv2fEg7XSiyl0_Jtf24RQubw3IWp7fc"",""'LC-2 BOM'!C2:AF1000""),AB$1,FALSE)"),"Hydraulics Schematic 1069 RevF")</f>
        <v>Hydraulics Schematic 1069 RevF</v>
      </c>
      <c r="AT569" s="40" t="str">
        <f ca="1">IFERROR(__xludf.DUMMYFUNCTION("VLOOKUP($D528,IMPORTRANGE(""1F5N2lheBqU_ssv2fEg7XSiyl0_Jtf24RQubw3IWp7fc"",""'LC-2 BOM'!C2:AF1000""),AB$1,FALSE)"),"Hydraulics Schematic 1069 RevF")</f>
        <v>Hydraulics Schematic 1069 RevF</v>
      </c>
      <c r="AU569" s="40" t="str">
        <f ca="1">IFERROR(__xludf.DUMMYFUNCTION("VLOOKUP($D528,IMPORTRANGE(""1F5N2lheBqU_ssv2fEg7XSiyl0_Jtf24RQubw3IWp7fc"",""'LC-2 BOM'!C2:AF1000""),AB$1,FALSE)"),"Hydraulics Schematic 1069 RevF")</f>
        <v>Hydraulics Schematic 1069 RevF</v>
      </c>
      <c r="AV569" s="40" t="str">
        <f ca="1">IFERROR(__xludf.DUMMYFUNCTION("VLOOKUP($D528,IMPORTRANGE(""1F5N2lheBqU_ssv2fEg7XSiyl0_Jtf24RQubw3IWp7fc"",""'LC-2 BOM'!C2:AF1000""),AB$1,FALSE)"),"Hydraulics Schematic 1069 RevF")</f>
        <v>Hydraulics Schematic 1069 RevF</v>
      </c>
      <c r="AW569" s="40" t="str">
        <f ca="1">IFERROR(__xludf.DUMMYFUNCTION("VLOOKUP($D528,IMPORTRANGE(""1F5N2lheBqU_ssv2fEg7XSiyl0_Jtf24RQubw3IWp7fc"",""'LC-2 BOM'!C2:AF1000""),AB$1,FALSE)"),"Hydraulics Schematic 1069 RevF")</f>
        <v>Hydraulics Schematic 1069 RevF</v>
      </c>
      <c r="AX569" s="40" t="str">
        <f ca="1">IFERROR(__xludf.DUMMYFUNCTION("VLOOKUP($D528,IMPORTRANGE(""1F5N2lheBqU_ssv2fEg7XSiyl0_Jtf24RQubw3IWp7fc"",""'LC-2 BOM'!C2:AF1000""),AB$1,FALSE)"),"Hydraulics Schematic 1069 RevF")</f>
        <v>Hydraulics Schematic 1069 RevF</v>
      </c>
      <c r="AY569" s="40" t="str">
        <f ca="1">IFERROR(__xludf.DUMMYFUNCTION("VLOOKUP($D528,IMPORTRANGE(""1F5N2lheBqU_ssv2fEg7XSiyl0_Jtf24RQubw3IWp7fc"",""'LC-2 BOM'!C2:AF1000""),AB$1,FALSE)"),"Hydraulics Schematic 1069 RevF")</f>
        <v>Hydraulics Schematic 1069 RevF</v>
      </c>
      <c r="AZ569" s="40" t="str">
        <f ca="1">IFERROR(__xludf.DUMMYFUNCTION("VLOOKUP($D528,IMPORTRANGE(""1F5N2lheBqU_ssv2fEg7XSiyl0_Jtf24RQubw3IWp7fc"",""'LC-2 BOM'!C2:AF1000""),AB$1,FALSE)"),"Hydraulics Schematic 1069 RevF")</f>
        <v>Hydraulics Schematic 1069 RevF</v>
      </c>
      <c r="BA569" s="40" t="str">
        <f ca="1">IFERROR(__xludf.DUMMYFUNCTION("VLOOKUP($D528,IMPORTRANGE(""1F5N2lheBqU_ssv2fEg7XSiyl0_Jtf24RQubw3IWp7fc"",""'LC-2 BOM'!C2:AF1000""),AB$1,FALSE)"),"Hydraulics Schematic 1069 RevF")</f>
        <v>Hydraulics Schematic 1069 RevF</v>
      </c>
    </row>
    <row r="570" spans="1:53" ht="14.25">
      <c r="A570" s="119" t="str">
        <f>CONCATENATE(VLOOKUP(E570,Systems,2,FALSE),"-",VLOOKUP(F570,Subsystems,2,FALSE),"-",VLOOKUP(G570,Components,2,FALSE),"-",VLOOKUP(R570,Metrics,2,FALSE),"-",B570)</f>
        <v>HYD-S1U-PRS-Ps-212</v>
      </c>
      <c r="B570" s="100">
        <v>212</v>
      </c>
      <c r="C570" s="99" t="s">
        <v>1284</v>
      </c>
      <c r="D570" s="99" t="s">
        <v>1285</v>
      </c>
      <c r="E570" s="127" t="s">
        <v>715</v>
      </c>
      <c r="F570" s="127" t="s">
        <v>368</v>
      </c>
      <c r="G570" s="99" t="s">
        <v>177</v>
      </c>
      <c r="H570" s="99" t="s">
        <v>147</v>
      </c>
      <c r="I570" s="100" t="str">
        <f>VLOOKUP(L570,InterfaceCards,2,FALSE)</f>
        <v>N2</v>
      </c>
      <c r="J570" s="39" t="str">
        <f>VLOOKUP(I570,'REF - Interface Cards'!$F$2:$G$11,2,FALSE)</f>
        <v>CB3</v>
      </c>
      <c r="K570" s="100">
        <f>VLOOKUP(L570,InterfaceCards,3,FALSE)</f>
        <v>2</v>
      </c>
      <c r="L570" s="99" t="s">
        <v>793</v>
      </c>
      <c r="M570" s="272">
        <v>4</v>
      </c>
      <c r="N570" s="96" t="s">
        <v>113</v>
      </c>
      <c r="O570" s="100" t="s">
        <v>313</v>
      </c>
      <c r="P570" s="100"/>
      <c r="Q570" s="100" t="s">
        <v>338</v>
      </c>
      <c r="R570" s="119" t="s">
        <v>178</v>
      </c>
      <c r="S570" s="119" t="s">
        <v>179</v>
      </c>
      <c r="T570" s="100"/>
      <c r="U570" s="205"/>
      <c r="V570" s="205" t="b">
        <v>0</v>
      </c>
      <c r="W570" s="115" t="str">
        <f>CONCATENATE(L570,":",N570)</f>
        <v>AI3:03</v>
      </c>
      <c r="X570" s="40" t="str">
        <f ca="1">IFERROR(__xludf.DUMMYFUNCTION("VLOOKUP($D119,IMPORTRANGE(""1F5N2lheBqU_ssv2fEg7XSiyl0_Jtf24RQubw3IWp7fc"",""'LC-2 BOM'!C2:AF1000""),X$1,FALSE)"),"05C360")</f>
        <v>05C360</v>
      </c>
      <c r="Y570" s="40" t="str">
        <f ca="1">IFERROR(__xludf.DUMMYFUNCTION("VLOOKUP($D444,IMPORTRANGE(""1F5N2lheBqU_ssv2fEg7XSiyl0_Jtf24RQubw3IWp7fc"",""'LC-2 BOM'!C2:AF900""),Y$1,FALSE)"),"#N/A")</f>
        <v>#N/A</v>
      </c>
      <c r="Z570" s="40" t="str">
        <f ca="1">IFERROR(__xludf.DUMMYFUNCTION("VLOOKUP($D444,IMPORTRANGE(""1F5N2lheBqU_ssv2fEg7XSiyl0_Jtf24RQubw3IWp7fc"",""'LC-2 BOM'!C2:AF900""),Y$1,FALSE)"),"#N/A")</f>
        <v>#N/A</v>
      </c>
      <c r="AA570" s="40" t="str">
        <f ca="1">IFERROR(__xludf.DUMMYFUNCTION("VLOOKUP($D444,IMPORTRANGE(""1F5N2lheBqU_ssv2fEg7XSiyl0_Jtf24RQubw3IWp7fc"",""'LC-2 BOM'!C2:AF900""),Y$1,FALSE)"),"#N/A")</f>
        <v>#N/A</v>
      </c>
      <c r="AB570" s="40" t="str">
        <f ca="1">IFERROR(__xludf.DUMMYFUNCTION("VLOOKUP($D444,IMPORTRANGE(""1F5N2lheBqU_ssv2fEg7XSiyl0_Jtf24RQubw3IWp7fc"",""'LC-2 BOM'!C2:AF1000""),AB$1,FALSE)"),"Hydraulics Schematic 1069 RevF")</f>
        <v>Hydraulics Schematic 1069 RevF</v>
      </c>
      <c r="AC570" s="40" t="str">
        <f ca="1">IFERROR(__xludf.DUMMYFUNCTION("VLOOKUP($D444,IMPORTRANGE(""1F5N2lheBqU_ssv2fEg7XSiyl0_Jtf24RQubw3IWp7fc"",""'LC-2 BOM'!C2:AF1000""),AB$1,FALSE)"),"Hydraulics Schematic 1069 RevF")</f>
        <v>Hydraulics Schematic 1069 RevF</v>
      </c>
      <c r="AD570" s="40" t="str">
        <f ca="1">IFERROR(__xludf.DUMMYFUNCTION("VLOOKUP($D444,IMPORTRANGE(""1F5N2lheBqU_ssv2fEg7XSiyl0_Jtf24RQubw3IWp7fc"",""'LC-2 BOM'!C2:AF1000""),AB$1,FALSE)"),"Hydraulics Schematic 1069 RevF")</f>
        <v>Hydraulics Schematic 1069 RevF</v>
      </c>
      <c r="AE570" s="40" t="str">
        <f ca="1">IFERROR(__xludf.DUMMYFUNCTION("VLOOKUP($D444,IMPORTRANGE(""1F5N2lheBqU_ssv2fEg7XSiyl0_Jtf24RQubw3IWp7fc"",""'LC-2 BOM'!C2:AF1000""),AB$1,FALSE)"),"Hydraulics Schematic 1069 RevF")</f>
        <v>Hydraulics Schematic 1069 RevF</v>
      </c>
      <c r="AF570" s="40" t="str">
        <f ca="1">IFERROR(__xludf.DUMMYFUNCTION("VLOOKUP($D444,IMPORTRANGE(""1F5N2lheBqU_ssv2fEg7XSiyl0_Jtf24RQubw3IWp7fc"",""'LC-2 BOM'!C2:AF1000""),AB$1,FALSE)"),"Hydraulics Schematic 1069 RevF")</f>
        <v>Hydraulics Schematic 1069 RevF</v>
      </c>
      <c r="AG570" s="40" t="str">
        <f ca="1">IFERROR(__xludf.DUMMYFUNCTION("VLOOKUP($D444,IMPORTRANGE(""1F5N2lheBqU_ssv2fEg7XSiyl0_Jtf24RQubw3IWp7fc"",""'LC-2 BOM'!C2:AF1000""),AB$1,FALSE)"),"Hydraulics Schematic 1069 RevF")</f>
        <v>Hydraulics Schematic 1069 RevF</v>
      </c>
      <c r="AH570" s="40" t="str">
        <f ca="1">IFERROR(__xludf.DUMMYFUNCTION("VLOOKUP($D444,IMPORTRANGE(""1F5N2lheBqU_ssv2fEg7XSiyl0_Jtf24RQubw3IWp7fc"",""'LC-2 BOM'!C2:AF1000""),AB$1,FALSE)"),"Hydraulics Schematic 1069 RevF")</f>
        <v>Hydraulics Schematic 1069 RevF</v>
      </c>
      <c r="AI570" s="40" t="str">
        <f ca="1">IFERROR(__xludf.DUMMYFUNCTION("VLOOKUP($D444,IMPORTRANGE(""1F5N2lheBqU_ssv2fEg7XSiyl0_Jtf24RQubw3IWp7fc"",""'LC-2 BOM'!C2:AF1000""),AB$1,FALSE)"),"Hydraulics Schematic 1069 RevF")</f>
        <v>Hydraulics Schematic 1069 RevF</v>
      </c>
      <c r="AJ570" s="40" t="str">
        <f ca="1">IFERROR(__xludf.DUMMYFUNCTION("VLOOKUP($D444,IMPORTRANGE(""1F5N2lheBqU_ssv2fEg7XSiyl0_Jtf24RQubw3IWp7fc"",""'LC-2 BOM'!C2:AF1000""),AB$1,FALSE)"),"Hydraulics Schematic 1069 RevF")</f>
        <v>Hydraulics Schematic 1069 RevF</v>
      </c>
      <c r="AK570" s="40" t="str">
        <f ca="1">IFERROR(__xludf.DUMMYFUNCTION("VLOOKUP($D444,IMPORTRANGE(""1F5N2lheBqU_ssv2fEg7XSiyl0_Jtf24RQubw3IWp7fc"",""'LC-2 BOM'!C2:AF1000""),AB$1,FALSE)"),"Hydraulics Schematic 1069 RevF")</f>
        <v>Hydraulics Schematic 1069 RevF</v>
      </c>
      <c r="AL570" s="40" t="str">
        <f ca="1">IFERROR(__xludf.DUMMYFUNCTION("VLOOKUP($D444,IMPORTRANGE(""1F5N2lheBqU_ssv2fEg7XSiyl0_Jtf24RQubw3IWp7fc"",""'LC-2 BOM'!C2:AF1000""),AB$1,FALSE)"),"Hydraulics Schematic 1069 RevF")</f>
        <v>Hydraulics Schematic 1069 RevF</v>
      </c>
      <c r="AM570" s="40" t="str">
        <f ca="1">IFERROR(__xludf.DUMMYFUNCTION("VLOOKUP($D444,IMPORTRANGE(""1F5N2lheBqU_ssv2fEg7XSiyl0_Jtf24RQubw3IWp7fc"",""'LC-2 BOM'!C2:AF1000""),AB$1,FALSE)"),"Hydraulics Schematic 1069 RevF")</f>
        <v>Hydraulics Schematic 1069 RevF</v>
      </c>
      <c r="AN570" s="40" t="str">
        <f ca="1">IFERROR(__xludf.DUMMYFUNCTION("VLOOKUP($D444,IMPORTRANGE(""1F5N2lheBqU_ssv2fEg7XSiyl0_Jtf24RQubw3IWp7fc"",""'LC-2 BOM'!C2:AF1000""),AB$1,FALSE)"),"Hydraulics Schematic 1069 RevF")</f>
        <v>Hydraulics Schematic 1069 RevF</v>
      </c>
      <c r="AO570" s="40" t="str">
        <f ca="1">IFERROR(__xludf.DUMMYFUNCTION("VLOOKUP($D444,IMPORTRANGE(""1F5N2lheBqU_ssv2fEg7XSiyl0_Jtf24RQubw3IWp7fc"",""'LC-2 BOM'!C2:AF1000""),AB$1,FALSE)"),"Hydraulics Schematic 1069 RevF")</f>
        <v>Hydraulics Schematic 1069 RevF</v>
      </c>
      <c r="AP570" s="40" t="str">
        <f ca="1">IFERROR(__xludf.DUMMYFUNCTION("VLOOKUP($D444,IMPORTRANGE(""1F5N2lheBqU_ssv2fEg7XSiyl0_Jtf24RQubw3IWp7fc"",""'LC-2 BOM'!C2:AF1000""),AB$1,FALSE)"),"Hydraulics Schematic 1069 RevF")</f>
        <v>Hydraulics Schematic 1069 RevF</v>
      </c>
      <c r="AQ570" s="40" t="str">
        <f ca="1">IFERROR(__xludf.DUMMYFUNCTION("VLOOKUP($D444,IMPORTRANGE(""1F5N2lheBqU_ssv2fEg7XSiyl0_Jtf24RQubw3IWp7fc"",""'LC-2 BOM'!C2:AF1000""),AB$1,FALSE)"),"Hydraulics Schematic 1069 RevF")</f>
        <v>Hydraulics Schematic 1069 RevF</v>
      </c>
      <c r="AR570" s="40" t="str">
        <f ca="1">IFERROR(__xludf.DUMMYFUNCTION("VLOOKUP($D444,IMPORTRANGE(""1F5N2lheBqU_ssv2fEg7XSiyl0_Jtf24RQubw3IWp7fc"",""'LC-2 BOM'!C2:AF1000""),AB$1,FALSE)"),"Hydraulics Schematic 1069 RevF")</f>
        <v>Hydraulics Schematic 1069 RevF</v>
      </c>
      <c r="AS570" s="40" t="str">
        <f ca="1">IFERROR(__xludf.DUMMYFUNCTION("VLOOKUP($D444,IMPORTRANGE(""1F5N2lheBqU_ssv2fEg7XSiyl0_Jtf24RQubw3IWp7fc"",""'LC-2 BOM'!C2:AF1000""),AB$1,FALSE)"),"Hydraulics Schematic 1069 RevF")</f>
        <v>Hydraulics Schematic 1069 RevF</v>
      </c>
      <c r="AT570" s="40" t="str">
        <f ca="1">IFERROR(__xludf.DUMMYFUNCTION("VLOOKUP($D444,IMPORTRANGE(""1F5N2lheBqU_ssv2fEg7XSiyl0_Jtf24RQubw3IWp7fc"",""'LC-2 BOM'!C2:AF1000""),AB$1,FALSE)"),"Hydraulics Schematic 1069 RevF")</f>
        <v>Hydraulics Schematic 1069 RevF</v>
      </c>
      <c r="AU570" s="40" t="str">
        <f ca="1">IFERROR(__xludf.DUMMYFUNCTION("VLOOKUP($D444,IMPORTRANGE(""1F5N2lheBqU_ssv2fEg7XSiyl0_Jtf24RQubw3IWp7fc"",""'LC-2 BOM'!C2:AF1000""),AB$1,FALSE)"),"Hydraulics Schematic 1069 RevF")</f>
        <v>Hydraulics Schematic 1069 RevF</v>
      </c>
      <c r="AV570" s="40" t="str">
        <f ca="1">IFERROR(__xludf.DUMMYFUNCTION("VLOOKUP($D444,IMPORTRANGE(""1F5N2lheBqU_ssv2fEg7XSiyl0_Jtf24RQubw3IWp7fc"",""'LC-2 BOM'!C2:AF1000""),AB$1,FALSE)"),"Hydraulics Schematic 1069 RevF")</f>
        <v>Hydraulics Schematic 1069 RevF</v>
      </c>
      <c r="AW570" s="40" t="str">
        <f ca="1">IFERROR(__xludf.DUMMYFUNCTION("VLOOKUP($D444,IMPORTRANGE(""1F5N2lheBqU_ssv2fEg7XSiyl0_Jtf24RQubw3IWp7fc"",""'LC-2 BOM'!C2:AF1000""),AB$1,FALSE)"),"Hydraulics Schematic 1069 RevF")</f>
        <v>Hydraulics Schematic 1069 RevF</v>
      </c>
      <c r="AX570" s="40" t="str">
        <f ca="1">IFERROR(__xludf.DUMMYFUNCTION("VLOOKUP($D444,IMPORTRANGE(""1F5N2lheBqU_ssv2fEg7XSiyl0_Jtf24RQubw3IWp7fc"",""'LC-2 BOM'!C2:AF1000""),AB$1,FALSE)"),"Hydraulics Schematic 1069 RevF")</f>
        <v>Hydraulics Schematic 1069 RevF</v>
      </c>
      <c r="AY570" s="40" t="str">
        <f ca="1">IFERROR(__xludf.DUMMYFUNCTION("VLOOKUP($D444,IMPORTRANGE(""1F5N2lheBqU_ssv2fEg7XSiyl0_Jtf24RQubw3IWp7fc"",""'LC-2 BOM'!C2:AF1000""),AB$1,FALSE)"),"Hydraulics Schematic 1069 RevF")</f>
        <v>Hydraulics Schematic 1069 RevF</v>
      </c>
      <c r="AZ570" s="40" t="str">
        <f ca="1">IFERROR(__xludf.DUMMYFUNCTION("VLOOKUP($D444,IMPORTRANGE(""1F5N2lheBqU_ssv2fEg7XSiyl0_Jtf24RQubw3IWp7fc"",""'LC-2 BOM'!C2:AF1000""),AB$1,FALSE)"),"Hydraulics Schematic 1069 RevF")</f>
        <v>Hydraulics Schematic 1069 RevF</v>
      </c>
      <c r="BA570" s="40" t="str">
        <f ca="1">IFERROR(__xludf.DUMMYFUNCTION("VLOOKUP($D444,IMPORTRANGE(""1F5N2lheBqU_ssv2fEg7XSiyl0_Jtf24RQubw3IWp7fc"",""'LC-2 BOM'!C2:AF1000""),AB$1,FALSE)"),"Hydraulics Schematic 1069 RevF")</f>
        <v>Hydraulics Schematic 1069 RevF</v>
      </c>
    </row>
    <row r="571" spans="1:53" ht="14.25">
      <c r="A571" s="119" t="str">
        <f>CONCATENATE(VLOOKUP(E571,Systems,2,FALSE),"-",VLOOKUP(F571,Subsystems,2,FALSE),"-",VLOOKUP(G571,Components,2,FALSE),"-",VLOOKUP(R571,Metrics,2,FALSE),"-",B571)</f>
        <v>HYD-S1U-PRS-Ps-214</v>
      </c>
      <c r="B571" s="100">
        <v>214</v>
      </c>
      <c r="C571" s="99" t="s">
        <v>1286</v>
      </c>
      <c r="D571" s="99" t="s">
        <v>1287</v>
      </c>
      <c r="E571" s="127" t="s">
        <v>715</v>
      </c>
      <c r="F571" s="127" t="s">
        <v>368</v>
      </c>
      <c r="G571" s="99" t="s">
        <v>177</v>
      </c>
      <c r="H571" s="99" t="s">
        <v>147</v>
      </c>
      <c r="I571" s="100" t="str">
        <f>VLOOKUP(L571,InterfaceCards,2,FALSE)</f>
        <v>N2</v>
      </c>
      <c r="J571" s="39" t="str">
        <f>VLOOKUP(I571,'REF - Interface Cards'!$F$2:$G$11,2,FALSE)</f>
        <v>CB3</v>
      </c>
      <c r="K571" s="100">
        <f>VLOOKUP(L571,InterfaceCards,3,FALSE)</f>
        <v>2</v>
      </c>
      <c r="L571" s="99" t="s">
        <v>793</v>
      </c>
      <c r="M571" s="272">
        <v>6</v>
      </c>
      <c r="N571" s="96" t="s">
        <v>129</v>
      </c>
      <c r="O571" s="100" t="s">
        <v>313</v>
      </c>
      <c r="P571" s="100"/>
      <c r="Q571" s="100" t="s">
        <v>338</v>
      </c>
      <c r="R571" s="119" t="s">
        <v>178</v>
      </c>
      <c r="S571" s="119" t="s">
        <v>179</v>
      </c>
      <c r="T571" s="100"/>
      <c r="U571" s="205"/>
      <c r="V571" s="205" t="b">
        <v>0</v>
      </c>
      <c r="W571" s="115" t="str">
        <f>CONCATENATE(L571,":",N571)</f>
        <v>AI3:05</v>
      </c>
      <c r="X571" s="40" t="str">
        <f ca="1">IFERROR(__xludf.DUMMYFUNCTION("VLOOKUP($D119,IMPORTRANGE(""1F5N2lheBqU_ssv2fEg7XSiyl0_Jtf24RQubw3IWp7fc"",""'LC-2 BOM'!C2:AF1000""),X$1,FALSE)"),"05C360")</f>
        <v>05C360</v>
      </c>
      <c r="Y571" s="40" t="str">
        <f ca="1">IFERROR(__xludf.DUMMYFUNCTION("VLOOKUP($D446,IMPORTRANGE(""1F5N2lheBqU_ssv2fEg7XSiyl0_Jtf24RQubw3IWp7fc"",""'LC-2 BOM'!C2:AF900""),Y$1,FALSE)"),"#N/A")</f>
        <v>#N/A</v>
      </c>
      <c r="Z571" s="40" t="str">
        <f ca="1">IFERROR(__xludf.DUMMYFUNCTION("VLOOKUP($D446,IMPORTRANGE(""1F5N2lheBqU_ssv2fEg7XSiyl0_Jtf24RQubw3IWp7fc"",""'LC-2 BOM'!C2:AF900""),Y$1,FALSE)"),"#N/A")</f>
        <v>#N/A</v>
      </c>
      <c r="AA571" s="40" t="str">
        <f ca="1">IFERROR(__xludf.DUMMYFUNCTION("VLOOKUP($D446,IMPORTRANGE(""1F5N2lheBqU_ssv2fEg7XSiyl0_Jtf24RQubw3IWp7fc"",""'LC-2 BOM'!C2:AF900""),Y$1,FALSE)"),"#N/A")</f>
        <v>#N/A</v>
      </c>
      <c r="AB571" s="40" t="str">
        <f ca="1">IFERROR(__xludf.DUMMYFUNCTION("VLOOKUP($D446,IMPORTRANGE(""1F5N2lheBqU_ssv2fEg7XSiyl0_Jtf24RQubw3IWp7fc"",""'LC-2 BOM'!C2:AF1000""),AB$1,FALSE)"),"Hydraulics Schematic 1069 RevF")</f>
        <v>Hydraulics Schematic 1069 RevF</v>
      </c>
      <c r="AC571" s="40" t="str">
        <f ca="1">IFERROR(__xludf.DUMMYFUNCTION("VLOOKUP($D446,IMPORTRANGE(""1F5N2lheBqU_ssv2fEg7XSiyl0_Jtf24RQubw3IWp7fc"",""'LC-2 BOM'!C2:AF1000""),AB$1,FALSE)"),"Hydraulics Schematic 1069 RevF")</f>
        <v>Hydraulics Schematic 1069 RevF</v>
      </c>
      <c r="AD571" s="40" t="str">
        <f ca="1">IFERROR(__xludf.DUMMYFUNCTION("VLOOKUP($D446,IMPORTRANGE(""1F5N2lheBqU_ssv2fEg7XSiyl0_Jtf24RQubw3IWp7fc"",""'LC-2 BOM'!C2:AF1000""),AB$1,FALSE)"),"Hydraulics Schematic 1069 RevF")</f>
        <v>Hydraulics Schematic 1069 RevF</v>
      </c>
      <c r="AE571" s="40" t="str">
        <f ca="1">IFERROR(__xludf.DUMMYFUNCTION("VLOOKUP($D446,IMPORTRANGE(""1F5N2lheBqU_ssv2fEg7XSiyl0_Jtf24RQubw3IWp7fc"",""'LC-2 BOM'!C2:AF1000""),AB$1,FALSE)"),"Hydraulics Schematic 1069 RevF")</f>
        <v>Hydraulics Schematic 1069 RevF</v>
      </c>
      <c r="AF571" s="40" t="str">
        <f ca="1">IFERROR(__xludf.DUMMYFUNCTION("VLOOKUP($D446,IMPORTRANGE(""1F5N2lheBqU_ssv2fEg7XSiyl0_Jtf24RQubw3IWp7fc"",""'LC-2 BOM'!C2:AF1000""),AB$1,FALSE)"),"Hydraulics Schematic 1069 RevF")</f>
        <v>Hydraulics Schematic 1069 RevF</v>
      </c>
      <c r="AG571" s="40" t="str">
        <f ca="1">IFERROR(__xludf.DUMMYFUNCTION("VLOOKUP($D446,IMPORTRANGE(""1F5N2lheBqU_ssv2fEg7XSiyl0_Jtf24RQubw3IWp7fc"",""'LC-2 BOM'!C2:AF1000""),AB$1,FALSE)"),"Hydraulics Schematic 1069 RevF")</f>
        <v>Hydraulics Schematic 1069 RevF</v>
      </c>
      <c r="AH571" s="40" t="str">
        <f ca="1">IFERROR(__xludf.DUMMYFUNCTION("VLOOKUP($D446,IMPORTRANGE(""1F5N2lheBqU_ssv2fEg7XSiyl0_Jtf24RQubw3IWp7fc"",""'LC-2 BOM'!C2:AF1000""),AB$1,FALSE)"),"Hydraulics Schematic 1069 RevF")</f>
        <v>Hydraulics Schematic 1069 RevF</v>
      </c>
      <c r="AI571" s="40" t="str">
        <f ca="1">IFERROR(__xludf.DUMMYFUNCTION("VLOOKUP($D446,IMPORTRANGE(""1F5N2lheBqU_ssv2fEg7XSiyl0_Jtf24RQubw3IWp7fc"",""'LC-2 BOM'!C2:AF1000""),AB$1,FALSE)"),"Hydraulics Schematic 1069 RevF")</f>
        <v>Hydraulics Schematic 1069 RevF</v>
      </c>
      <c r="AJ571" s="40" t="str">
        <f ca="1">IFERROR(__xludf.DUMMYFUNCTION("VLOOKUP($D446,IMPORTRANGE(""1F5N2lheBqU_ssv2fEg7XSiyl0_Jtf24RQubw3IWp7fc"",""'LC-2 BOM'!C2:AF1000""),AB$1,FALSE)"),"Hydraulics Schematic 1069 RevF")</f>
        <v>Hydraulics Schematic 1069 RevF</v>
      </c>
      <c r="AK571" s="40" t="str">
        <f ca="1">IFERROR(__xludf.DUMMYFUNCTION("VLOOKUP($D446,IMPORTRANGE(""1F5N2lheBqU_ssv2fEg7XSiyl0_Jtf24RQubw3IWp7fc"",""'LC-2 BOM'!C2:AF1000""),AB$1,FALSE)"),"Hydraulics Schematic 1069 RevF")</f>
        <v>Hydraulics Schematic 1069 RevF</v>
      </c>
      <c r="AL571" s="40" t="str">
        <f ca="1">IFERROR(__xludf.DUMMYFUNCTION("VLOOKUP($D446,IMPORTRANGE(""1F5N2lheBqU_ssv2fEg7XSiyl0_Jtf24RQubw3IWp7fc"",""'LC-2 BOM'!C2:AF1000""),AB$1,FALSE)"),"Hydraulics Schematic 1069 RevF")</f>
        <v>Hydraulics Schematic 1069 RevF</v>
      </c>
      <c r="AM571" s="40" t="str">
        <f ca="1">IFERROR(__xludf.DUMMYFUNCTION("VLOOKUP($D446,IMPORTRANGE(""1F5N2lheBqU_ssv2fEg7XSiyl0_Jtf24RQubw3IWp7fc"",""'LC-2 BOM'!C2:AF1000""),AB$1,FALSE)"),"Hydraulics Schematic 1069 RevF")</f>
        <v>Hydraulics Schematic 1069 RevF</v>
      </c>
      <c r="AN571" s="40" t="str">
        <f ca="1">IFERROR(__xludf.DUMMYFUNCTION("VLOOKUP($D446,IMPORTRANGE(""1F5N2lheBqU_ssv2fEg7XSiyl0_Jtf24RQubw3IWp7fc"",""'LC-2 BOM'!C2:AF1000""),AB$1,FALSE)"),"Hydraulics Schematic 1069 RevF")</f>
        <v>Hydraulics Schematic 1069 RevF</v>
      </c>
      <c r="AO571" s="40" t="str">
        <f ca="1">IFERROR(__xludf.DUMMYFUNCTION("VLOOKUP($D446,IMPORTRANGE(""1F5N2lheBqU_ssv2fEg7XSiyl0_Jtf24RQubw3IWp7fc"",""'LC-2 BOM'!C2:AF1000""),AB$1,FALSE)"),"Hydraulics Schematic 1069 RevF")</f>
        <v>Hydraulics Schematic 1069 RevF</v>
      </c>
      <c r="AP571" s="40" t="str">
        <f ca="1">IFERROR(__xludf.DUMMYFUNCTION("VLOOKUP($D446,IMPORTRANGE(""1F5N2lheBqU_ssv2fEg7XSiyl0_Jtf24RQubw3IWp7fc"",""'LC-2 BOM'!C2:AF1000""),AB$1,FALSE)"),"Hydraulics Schematic 1069 RevF")</f>
        <v>Hydraulics Schematic 1069 RevF</v>
      </c>
      <c r="AQ571" s="40" t="str">
        <f ca="1">IFERROR(__xludf.DUMMYFUNCTION("VLOOKUP($D446,IMPORTRANGE(""1F5N2lheBqU_ssv2fEg7XSiyl0_Jtf24RQubw3IWp7fc"",""'LC-2 BOM'!C2:AF1000""),AB$1,FALSE)"),"Hydraulics Schematic 1069 RevF")</f>
        <v>Hydraulics Schematic 1069 RevF</v>
      </c>
      <c r="AR571" s="40" t="str">
        <f ca="1">IFERROR(__xludf.DUMMYFUNCTION("VLOOKUP($D446,IMPORTRANGE(""1F5N2lheBqU_ssv2fEg7XSiyl0_Jtf24RQubw3IWp7fc"",""'LC-2 BOM'!C2:AF1000""),AB$1,FALSE)"),"Hydraulics Schematic 1069 RevF")</f>
        <v>Hydraulics Schematic 1069 RevF</v>
      </c>
      <c r="AS571" s="40" t="str">
        <f ca="1">IFERROR(__xludf.DUMMYFUNCTION("VLOOKUP($D446,IMPORTRANGE(""1F5N2lheBqU_ssv2fEg7XSiyl0_Jtf24RQubw3IWp7fc"",""'LC-2 BOM'!C2:AF1000""),AB$1,FALSE)"),"Hydraulics Schematic 1069 RevF")</f>
        <v>Hydraulics Schematic 1069 RevF</v>
      </c>
      <c r="AT571" s="40" t="str">
        <f ca="1">IFERROR(__xludf.DUMMYFUNCTION("VLOOKUP($D446,IMPORTRANGE(""1F5N2lheBqU_ssv2fEg7XSiyl0_Jtf24RQubw3IWp7fc"",""'LC-2 BOM'!C2:AF1000""),AB$1,FALSE)"),"Hydraulics Schematic 1069 RevF")</f>
        <v>Hydraulics Schematic 1069 RevF</v>
      </c>
      <c r="AU571" s="40" t="str">
        <f ca="1">IFERROR(__xludf.DUMMYFUNCTION("VLOOKUP($D446,IMPORTRANGE(""1F5N2lheBqU_ssv2fEg7XSiyl0_Jtf24RQubw3IWp7fc"",""'LC-2 BOM'!C2:AF1000""),AB$1,FALSE)"),"Hydraulics Schematic 1069 RevF")</f>
        <v>Hydraulics Schematic 1069 RevF</v>
      </c>
      <c r="AV571" s="40" t="str">
        <f ca="1">IFERROR(__xludf.DUMMYFUNCTION("VLOOKUP($D446,IMPORTRANGE(""1F5N2lheBqU_ssv2fEg7XSiyl0_Jtf24RQubw3IWp7fc"",""'LC-2 BOM'!C2:AF1000""),AB$1,FALSE)"),"Hydraulics Schematic 1069 RevF")</f>
        <v>Hydraulics Schematic 1069 RevF</v>
      </c>
      <c r="AW571" s="40" t="str">
        <f ca="1">IFERROR(__xludf.DUMMYFUNCTION("VLOOKUP($D446,IMPORTRANGE(""1F5N2lheBqU_ssv2fEg7XSiyl0_Jtf24RQubw3IWp7fc"",""'LC-2 BOM'!C2:AF1000""),AB$1,FALSE)"),"Hydraulics Schematic 1069 RevF")</f>
        <v>Hydraulics Schematic 1069 RevF</v>
      </c>
      <c r="AX571" s="40" t="str">
        <f ca="1">IFERROR(__xludf.DUMMYFUNCTION("VLOOKUP($D446,IMPORTRANGE(""1F5N2lheBqU_ssv2fEg7XSiyl0_Jtf24RQubw3IWp7fc"",""'LC-2 BOM'!C2:AF1000""),AB$1,FALSE)"),"Hydraulics Schematic 1069 RevF")</f>
        <v>Hydraulics Schematic 1069 RevF</v>
      </c>
      <c r="AY571" s="40" t="str">
        <f ca="1">IFERROR(__xludf.DUMMYFUNCTION("VLOOKUP($D446,IMPORTRANGE(""1F5N2lheBqU_ssv2fEg7XSiyl0_Jtf24RQubw3IWp7fc"",""'LC-2 BOM'!C2:AF1000""),AB$1,FALSE)"),"Hydraulics Schematic 1069 RevF")</f>
        <v>Hydraulics Schematic 1069 RevF</v>
      </c>
      <c r="AZ571" s="40" t="str">
        <f ca="1">IFERROR(__xludf.DUMMYFUNCTION("VLOOKUP($D446,IMPORTRANGE(""1F5N2lheBqU_ssv2fEg7XSiyl0_Jtf24RQubw3IWp7fc"",""'LC-2 BOM'!C2:AF1000""),AB$1,FALSE)"),"Hydraulics Schematic 1069 RevF")</f>
        <v>Hydraulics Schematic 1069 RevF</v>
      </c>
      <c r="BA571" s="40" t="str">
        <f ca="1">IFERROR(__xludf.DUMMYFUNCTION("VLOOKUP($D446,IMPORTRANGE(""1F5N2lheBqU_ssv2fEg7XSiyl0_Jtf24RQubw3IWp7fc"",""'LC-2 BOM'!C2:AF1000""),AB$1,FALSE)"),"Hydraulics Schematic 1069 RevF")</f>
        <v>Hydraulics Schematic 1069 RevF</v>
      </c>
    </row>
    <row r="572" spans="1:53" ht="14.25">
      <c r="A572" s="119" t="str">
        <f>CONCATENATE(VLOOKUP(E572,Systems,2,FALSE),"-",VLOOKUP(F572,Subsystems,2,FALSE),"-",VLOOKUP(G572,Components,2,FALSE),"-",VLOOKUP(R572,Metrics,2,FALSE),"-",B572)</f>
        <v>HYD-HD-PRS-Ps-188</v>
      </c>
      <c r="B572" s="100">
        <v>188</v>
      </c>
      <c r="C572" s="99" t="s">
        <v>1288</v>
      </c>
      <c r="D572" s="99" t="s">
        <v>1289</v>
      </c>
      <c r="E572" s="127" t="s">
        <v>715</v>
      </c>
      <c r="F572" s="127" t="s">
        <v>898</v>
      </c>
      <c r="G572" s="99" t="s">
        <v>177</v>
      </c>
      <c r="H572" s="100" t="s">
        <v>147</v>
      </c>
      <c r="I572" s="100" t="str">
        <f>VLOOKUP(L572,InterfaceCards,2,FALSE)</f>
        <v>N3</v>
      </c>
      <c r="J572" s="39" t="str">
        <f>VLOOKUP(I572,'REF - Interface Cards'!$F$2:$G$11,2,FALSE)</f>
        <v>CB4</v>
      </c>
      <c r="K572" s="100">
        <f>VLOOKUP(L572,InterfaceCards,3,FALSE)</f>
        <v>2</v>
      </c>
      <c r="L572" s="99" t="s">
        <v>785</v>
      </c>
      <c r="M572" s="272">
        <v>6</v>
      </c>
      <c r="N572" s="96" t="s">
        <v>129</v>
      </c>
      <c r="O572" s="100" t="s">
        <v>313</v>
      </c>
      <c r="P572" s="100"/>
      <c r="Q572" s="100" t="s">
        <v>521</v>
      </c>
      <c r="R572" s="268" t="s">
        <v>178</v>
      </c>
      <c r="S572" s="119" t="s">
        <v>179</v>
      </c>
      <c r="T572" s="100"/>
      <c r="U572" s="205"/>
      <c r="V572" s="205" t="b">
        <v>0</v>
      </c>
      <c r="W572" s="115" t="str">
        <f>CONCATENATE(L572,":",N572)</f>
        <v>AI5:05</v>
      </c>
      <c r="X572" s="40" t="str">
        <f ca="1">IFERROR(__xludf.DUMMYFUNCTION("VLOOKUP($D475,IMPORTRANGE(""1F5N2lheBqU_ssv2fEg7XSiyl0_Jtf24RQubw3IWp7fc"",""'LC-2 BOM'!C2:AF1000""),X$1,FALSE)"),"04C706")</f>
        <v>04C706</v>
      </c>
      <c r="Y572" s="40" t="str">
        <f ca="1">IFERROR(__xludf.DUMMYFUNCTION("VLOOKUP($D527,IMPORTRANGE(""1zGeY54V42y3h6ga3LEauokEcjIAfHuNXKCYKLfLWtMI"",""'LC-2 BOM'!C2:AF900""),Y$1,FALSE)"),"Pressure Transducer")</f>
        <v>Pressure Transducer</v>
      </c>
      <c r="Z572" s="40" t="str">
        <f ca="1">IFERROR(__xludf.DUMMYFUNCTION("VLOOKUP($D527,IMPORTRANGE(""1zGeY54V42y3h6ga3LEauokEcjIAfHuNXKCYKLfLWtMI"",""'LC-2 BOM'!C2:AF900""),Y$1,FALSE)"),"Pressure Transducer")</f>
        <v>Pressure Transducer</v>
      </c>
      <c r="AA572" s="40" t="str">
        <f ca="1">IFERROR(__xludf.DUMMYFUNCTION("VLOOKUP($D527,IMPORTRANGE(""1zGeY54V42y3h6ga3LEauokEcjIAfHuNXKCYKLfLWtMI"",""'LC-2 BOM'!C2:AF900""),Y$1,FALSE)"),"Pressure Transducer")</f>
        <v>Pressure Transducer</v>
      </c>
      <c r="AB572" s="40" t="str">
        <f ca="1">IFERROR(__xludf.DUMMYFUNCTION("VLOOKUP($D527,IMPORTRANGE(""1F5N2lheBqU_ssv2fEg7XSiyl0_Jtf24RQubw3IWp7fc"",""'LC-2 BOM'!C2:AF1000""),AB$1,FALSE)"),"Hydraulics Schematic 1069 RevF")</f>
        <v>Hydraulics Schematic 1069 RevF</v>
      </c>
      <c r="AC572" s="40" t="str">
        <f ca="1">IFERROR(__xludf.DUMMYFUNCTION("VLOOKUP($D527,IMPORTRANGE(""1F5N2lheBqU_ssv2fEg7XSiyl0_Jtf24RQubw3IWp7fc"",""'LC-2 BOM'!C2:AF1000""),AB$1,FALSE)"),"Hydraulics Schematic 1069 RevF")</f>
        <v>Hydraulics Schematic 1069 RevF</v>
      </c>
      <c r="AD572" s="40" t="str">
        <f ca="1">IFERROR(__xludf.DUMMYFUNCTION("VLOOKUP($D527,IMPORTRANGE(""1F5N2lheBqU_ssv2fEg7XSiyl0_Jtf24RQubw3IWp7fc"",""'LC-2 BOM'!C2:AF1000""),AB$1,FALSE)"),"Hydraulics Schematic 1069 RevF")</f>
        <v>Hydraulics Schematic 1069 RevF</v>
      </c>
      <c r="AE572" s="40" t="str">
        <f ca="1">IFERROR(__xludf.DUMMYFUNCTION("VLOOKUP($D527,IMPORTRANGE(""1F5N2lheBqU_ssv2fEg7XSiyl0_Jtf24RQubw3IWp7fc"",""'LC-2 BOM'!C2:AF1000""),AB$1,FALSE)"),"Hydraulics Schematic 1069 RevF")</f>
        <v>Hydraulics Schematic 1069 RevF</v>
      </c>
      <c r="AF572" s="40" t="str">
        <f ca="1">IFERROR(__xludf.DUMMYFUNCTION("VLOOKUP($D527,IMPORTRANGE(""1F5N2lheBqU_ssv2fEg7XSiyl0_Jtf24RQubw3IWp7fc"",""'LC-2 BOM'!C2:AF1000""),AB$1,FALSE)"),"Hydraulics Schematic 1069 RevF")</f>
        <v>Hydraulics Schematic 1069 RevF</v>
      </c>
      <c r="AG572" s="40" t="str">
        <f ca="1">IFERROR(__xludf.DUMMYFUNCTION("VLOOKUP($D527,IMPORTRANGE(""1F5N2lheBqU_ssv2fEg7XSiyl0_Jtf24RQubw3IWp7fc"",""'LC-2 BOM'!C2:AF1000""),AB$1,FALSE)"),"Hydraulics Schematic 1069 RevF")</f>
        <v>Hydraulics Schematic 1069 RevF</v>
      </c>
      <c r="AH572" s="40" t="str">
        <f ca="1">IFERROR(__xludf.DUMMYFUNCTION("VLOOKUP($D527,IMPORTRANGE(""1F5N2lheBqU_ssv2fEg7XSiyl0_Jtf24RQubw3IWp7fc"",""'LC-2 BOM'!C2:AF1000""),AB$1,FALSE)"),"Hydraulics Schematic 1069 RevF")</f>
        <v>Hydraulics Schematic 1069 RevF</v>
      </c>
      <c r="AI572" s="40" t="str">
        <f ca="1">IFERROR(__xludf.DUMMYFUNCTION("VLOOKUP($D527,IMPORTRANGE(""1F5N2lheBqU_ssv2fEg7XSiyl0_Jtf24RQubw3IWp7fc"",""'LC-2 BOM'!C2:AF1000""),AB$1,FALSE)"),"Hydraulics Schematic 1069 RevF")</f>
        <v>Hydraulics Schematic 1069 RevF</v>
      </c>
      <c r="AJ572" s="40" t="str">
        <f ca="1">IFERROR(__xludf.DUMMYFUNCTION("VLOOKUP($D527,IMPORTRANGE(""1F5N2lheBqU_ssv2fEg7XSiyl0_Jtf24RQubw3IWp7fc"",""'LC-2 BOM'!C2:AF1000""),AB$1,FALSE)"),"Hydraulics Schematic 1069 RevF")</f>
        <v>Hydraulics Schematic 1069 RevF</v>
      </c>
      <c r="AK572" s="40" t="str">
        <f ca="1">IFERROR(__xludf.DUMMYFUNCTION("VLOOKUP($D527,IMPORTRANGE(""1F5N2lheBqU_ssv2fEg7XSiyl0_Jtf24RQubw3IWp7fc"",""'LC-2 BOM'!C2:AF1000""),AB$1,FALSE)"),"Hydraulics Schematic 1069 RevF")</f>
        <v>Hydraulics Schematic 1069 RevF</v>
      </c>
      <c r="AL572" s="40" t="str">
        <f ca="1">IFERROR(__xludf.DUMMYFUNCTION("VLOOKUP($D527,IMPORTRANGE(""1F5N2lheBqU_ssv2fEg7XSiyl0_Jtf24RQubw3IWp7fc"",""'LC-2 BOM'!C2:AF1000""),AB$1,FALSE)"),"Hydraulics Schematic 1069 RevF")</f>
        <v>Hydraulics Schematic 1069 RevF</v>
      </c>
      <c r="AM572" s="40" t="str">
        <f ca="1">IFERROR(__xludf.DUMMYFUNCTION("VLOOKUP($D527,IMPORTRANGE(""1F5N2lheBqU_ssv2fEg7XSiyl0_Jtf24RQubw3IWp7fc"",""'LC-2 BOM'!C2:AF1000""),AB$1,FALSE)"),"Hydraulics Schematic 1069 RevF")</f>
        <v>Hydraulics Schematic 1069 RevF</v>
      </c>
      <c r="AN572" s="40" t="str">
        <f ca="1">IFERROR(__xludf.DUMMYFUNCTION("VLOOKUP($D527,IMPORTRANGE(""1F5N2lheBqU_ssv2fEg7XSiyl0_Jtf24RQubw3IWp7fc"",""'LC-2 BOM'!C2:AF1000""),AB$1,FALSE)"),"Hydraulics Schematic 1069 RevF")</f>
        <v>Hydraulics Schematic 1069 RevF</v>
      </c>
      <c r="AO572" s="40" t="str">
        <f ca="1">IFERROR(__xludf.DUMMYFUNCTION("VLOOKUP($D527,IMPORTRANGE(""1F5N2lheBqU_ssv2fEg7XSiyl0_Jtf24RQubw3IWp7fc"",""'LC-2 BOM'!C2:AF1000""),AB$1,FALSE)"),"Hydraulics Schematic 1069 RevF")</f>
        <v>Hydraulics Schematic 1069 RevF</v>
      </c>
      <c r="AP572" s="40" t="str">
        <f ca="1">IFERROR(__xludf.DUMMYFUNCTION("VLOOKUP($D527,IMPORTRANGE(""1F5N2lheBqU_ssv2fEg7XSiyl0_Jtf24RQubw3IWp7fc"",""'LC-2 BOM'!C2:AF1000""),AB$1,FALSE)"),"Hydraulics Schematic 1069 RevF")</f>
        <v>Hydraulics Schematic 1069 RevF</v>
      </c>
      <c r="AQ572" s="40" t="str">
        <f ca="1">IFERROR(__xludf.DUMMYFUNCTION("VLOOKUP($D527,IMPORTRANGE(""1F5N2lheBqU_ssv2fEg7XSiyl0_Jtf24RQubw3IWp7fc"",""'LC-2 BOM'!C2:AF1000""),AB$1,FALSE)"),"Hydraulics Schematic 1069 RevF")</f>
        <v>Hydraulics Schematic 1069 RevF</v>
      </c>
      <c r="AR572" s="40" t="str">
        <f ca="1">IFERROR(__xludf.DUMMYFUNCTION("VLOOKUP($D527,IMPORTRANGE(""1F5N2lheBqU_ssv2fEg7XSiyl0_Jtf24RQubw3IWp7fc"",""'LC-2 BOM'!C2:AF1000""),AB$1,FALSE)"),"Hydraulics Schematic 1069 RevF")</f>
        <v>Hydraulics Schematic 1069 RevF</v>
      </c>
      <c r="AS572" s="40" t="str">
        <f ca="1">IFERROR(__xludf.DUMMYFUNCTION("VLOOKUP($D527,IMPORTRANGE(""1F5N2lheBqU_ssv2fEg7XSiyl0_Jtf24RQubw3IWp7fc"",""'LC-2 BOM'!C2:AF1000""),AB$1,FALSE)"),"Hydraulics Schematic 1069 RevF")</f>
        <v>Hydraulics Schematic 1069 RevF</v>
      </c>
      <c r="AT572" s="40" t="str">
        <f ca="1">IFERROR(__xludf.DUMMYFUNCTION("VLOOKUP($D527,IMPORTRANGE(""1F5N2lheBqU_ssv2fEg7XSiyl0_Jtf24RQubw3IWp7fc"",""'LC-2 BOM'!C2:AF1000""),AB$1,FALSE)"),"Hydraulics Schematic 1069 RevF")</f>
        <v>Hydraulics Schematic 1069 RevF</v>
      </c>
      <c r="AU572" s="40" t="str">
        <f ca="1">IFERROR(__xludf.DUMMYFUNCTION("VLOOKUP($D527,IMPORTRANGE(""1F5N2lheBqU_ssv2fEg7XSiyl0_Jtf24RQubw3IWp7fc"",""'LC-2 BOM'!C2:AF1000""),AB$1,FALSE)"),"Hydraulics Schematic 1069 RevF")</f>
        <v>Hydraulics Schematic 1069 RevF</v>
      </c>
      <c r="AV572" s="40" t="str">
        <f ca="1">IFERROR(__xludf.DUMMYFUNCTION("VLOOKUP($D527,IMPORTRANGE(""1F5N2lheBqU_ssv2fEg7XSiyl0_Jtf24RQubw3IWp7fc"",""'LC-2 BOM'!C2:AF1000""),AB$1,FALSE)"),"Hydraulics Schematic 1069 RevF")</f>
        <v>Hydraulics Schematic 1069 RevF</v>
      </c>
      <c r="AW572" s="40" t="str">
        <f ca="1">IFERROR(__xludf.DUMMYFUNCTION("VLOOKUP($D527,IMPORTRANGE(""1F5N2lheBqU_ssv2fEg7XSiyl0_Jtf24RQubw3IWp7fc"",""'LC-2 BOM'!C2:AF1000""),AB$1,FALSE)"),"Hydraulics Schematic 1069 RevF")</f>
        <v>Hydraulics Schematic 1069 RevF</v>
      </c>
      <c r="AX572" s="40" t="str">
        <f ca="1">IFERROR(__xludf.DUMMYFUNCTION("VLOOKUP($D527,IMPORTRANGE(""1F5N2lheBqU_ssv2fEg7XSiyl0_Jtf24RQubw3IWp7fc"",""'LC-2 BOM'!C2:AF1000""),AB$1,FALSE)"),"Hydraulics Schematic 1069 RevF")</f>
        <v>Hydraulics Schematic 1069 RevF</v>
      </c>
      <c r="AY572" s="40" t="str">
        <f ca="1">IFERROR(__xludf.DUMMYFUNCTION("VLOOKUP($D527,IMPORTRANGE(""1F5N2lheBqU_ssv2fEg7XSiyl0_Jtf24RQubw3IWp7fc"",""'LC-2 BOM'!C2:AF1000""),AB$1,FALSE)"),"Hydraulics Schematic 1069 RevF")</f>
        <v>Hydraulics Schematic 1069 RevF</v>
      </c>
      <c r="AZ572" s="40" t="str">
        <f ca="1">IFERROR(__xludf.DUMMYFUNCTION("VLOOKUP($D527,IMPORTRANGE(""1F5N2lheBqU_ssv2fEg7XSiyl0_Jtf24RQubw3IWp7fc"",""'LC-2 BOM'!C2:AF1000""),AB$1,FALSE)"),"Hydraulics Schematic 1069 RevF")</f>
        <v>Hydraulics Schematic 1069 RevF</v>
      </c>
      <c r="BA572" s="40" t="str">
        <f ca="1">IFERROR(__xludf.DUMMYFUNCTION("VLOOKUP($D527,IMPORTRANGE(""1F5N2lheBqU_ssv2fEg7XSiyl0_Jtf24RQubw3IWp7fc"",""'LC-2 BOM'!C2:AF1000""),AB$1,FALSE)"),"Hydraulics Schematic 1069 RevF")</f>
        <v>Hydraulics Schematic 1069 RevF</v>
      </c>
    </row>
    <row r="573" spans="1:53" ht="14.25">
      <c r="A573" s="119" t="str">
        <f>CONCATENATE(VLOOKUP(E573,Systems,2,FALSE),"-",VLOOKUP(F573,Subsystems,2,FALSE),"-",VLOOKUP(G573,Components,2,FALSE),"-",VLOOKUP(R573,Metrics,2,FALSE),"-",B573)</f>
        <v>HYD-HD-PRS-Ps-189</v>
      </c>
      <c r="B573" s="100">
        <v>189</v>
      </c>
      <c r="C573" s="99" t="s">
        <v>1290</v>
      </c>
      <c r="D573" s="99" t="s">
        <v>1291</v>
      </c>
      <c r="E573" s="99" t="s">
        <v>715</v>
      </c>
      <c r="F573" s="99" t="s">
        <v>898</v>
      </c>
      <c r="G573" s="99" t="s">
        <v>177</v>
      </c>
      <c r="H573" s="100" t="s">
        <v>147</v>
      </c>
      <c r="I573" s="100" t="str">
        <f>VLOOKUP(L573,InterfaceCards,2,FALSE)</f>
        <v>N2</v>
      </c>
      <c r="J573" s="39" t="str">
        <f>VLOOKUP(I573,'REF - Interface Cards'!$F$2:$G$11,2,FALSE)</f>
        <v>CB3</v>
      </c>
      <c r="K573" s="100">
        <f>VLOOKUP(L573,InterfaceCards,3,FALSE)</f>
        <v>2</v>
      </c>
      <c r="L573" s="99" t="s">
        <v>793</v>
      </c>
      <c r="M573" s="272">
        <v>3</v>
      </c>
      <c r="N573" s="96" t="s">
        <v>108</v>
      </c>
      <c r="O573" s="100" t="s">
        <v>313</v>
      </c>
      <c r="P573" s="100"/>
      <c r="Q573" s="100" t="s">
        <v>338</v>
      </c>
      <c r="R573" s="268" t="s">
        <v>178</v>
      </c>
      <c r="S573" s="119" t="s">
        <v>179</v>
      </c>
      <c r="T573" s="100"/>
      <c r="U573" s="205"/>
      <c r="V573" s="205" t="b">
        <v>0</v>
      </c>
      <c r="W573" s="115" t="str">
        <f>CONCATENATE(L573,":",N573)</f>
        <v>AI3:02</v>
      </c>
      <c r="X573" s="40" t="str">
        <f ca="1">IFERROR(__xludf.DUMMYFUNCTION("VLOOKUP($D119,IMPORTRANGE(""1F5N2lheBqU_ssv2fEg7XSiyl0_Jtf24RQubw3IWp7fc"",""'LC-2 BOM'!C2:AF1000""),X$1,FALSE)"),"05C360")</f>
        <v>05C360</v>
      </c>
      <c r="Y573" s="40" t="str">
        <f ca="1">IFERROR(__xludf.DUMMYFUNCTION("VLOOKUP($D443,IMPORTRANGE(""1zGeY54V42y3h6ga3LEauokEcjIAfHuNXKCYKLfLWtMI"",""'LC-2 BOM'!C2:AF900""),Y$1,FALSE)"),"Pressure Transducer")</f>
        <v>Pressure Transducer</v>
      </c>
      <c r="Z573" s="40" t="str">
        <f ca="1">IFERROR(__xludf.DUMMYFUNCTION("VLOOKUP($D443,IMPORTRANGE(""1zGeY54V42y3h6ga3LEauokEcjIAfHuNXKCYKLfLWtMI"",""'LC-2 BOM'!C2:AF900""),Y$1,FALSE)"),"Pressure Transducer")</f>
        <v>Pressure Transducer</v>
      </c>
      <c r="AA573" s="40" t="str">
        <f ca="1">IFERROR(__xludf.DUMMYFUNCTION("VLOOKUP($D443,IMPORTRANGE(""1zGeY54V42y3h6ga3LEauokEcjIAfHuNXKCYKLfLWtMI"",""'LC-2 BOM'!C2:AF900""),Y$1,FALSE)"),"Pressure Transducer")</f>
        <v>Pressure Transducer</v>
      </c>
      <c r="AB573" s="40" t="str">
        <f ca="1">IFERROR(__xludf.DUMMYFUNCTION("VLOOKUP($D443,IMPORTRANGE(""1F5N2lheBqU_ssv2fEg7XSiyl0_Jtf24RQubw3IWp7fc"",""'LC-2 BOM'!C2:AF1000""),AB$1,FALSE)"),"Hydraulics Schematic 1069 RevF")</f>
        <v>Hydraulics Schematic 1069 RevF</v>
      </c>
      <c r="AC573" s="40" t="str">
        <f ca="1">IFERROR(__xludf.DUMMYFUNCTION("VLOOKUP($D443,IMPORTRANGE(""1F5N2lheBqU_ssv2fEg7XSiyl0_Jtf24RQubw3IWp7fc"",""'LC-2 BOM'!C2:AF1000""),AB$1,FALSE)"),"Hydraulics Schematic 1069 RevF")</f>
        <v>Hydraulics Schematic 1069 RevF</v>
      </c>
      <c r="AD573" s="40" t="str">
        <f ca="1">IFERROR(__xludf.DUMMYFUNCTION("VLOOKUP($D443,IMPORTRANGE(""1F5N2lheBqU_ssv2fEg7XSiyl0_Jtf24RQubw3IWp7fc"",""'LC-2 BOM'!C2:AF1000""),AB$1,FALSE)"),"Hydraulics Schematic 1069 RevF")</f>
        <v>Hydraulics Schematic 1069 RevF</v>
      </c>
      <c r="AE573" s="40" t="str">
        <f ca="1">IFERROR(__xludf.DUMMYFUNCTION("VLOOKUP($D443,IMPORTRANGE(""1F5N2lheBqU_ssv2fEg7XSiyl0_Jtf24RQubw3IWp7fc"",""'LC-2 BOM'!C2:AF1000""),AB$1,FALSE)"),"Hydraulics Schematic 1069 RevF")</f>
        <v>Hydraulics Schematic 1069 RevF</v>
      </c>
      <c r="AF573" s="40" t="str">
        <f ca="1">IFERROR(__xludf.DUMMYFUNCTION("VLOOKUP($D443,IMPORTRANGE(""1F5N2lheBqU_ssv2fEg7XSiyl0_Jtf24RQubw3IWp7fc"",""'LC-2 BOM'!C2:AF1000""),AB$1,FALSE)"),"Hydraulics Schematic 1069 RevF")</f>
        <v>Hydraulics Schematic 1069 RevF</v>
      </c>
      <c r="AG573" s="40" t="str">
        <f ca="1">IFERROR(__xludf.DUMMYFUNCTION("VLOOKUP($D443,IMPORTRANGE(""1F5N2lheBqU_ssv2fEg7XSiyl0_Jtf24RQubw3IWp7fc"",""'LC-2 BOM'!C2:AF1000""),AB$1,FALSE)"),"Hydraulics Schematic 1069 RevF")</f>
        <v>Hydraulics Schematic 1069 RevF</v>
      </c>
      <c r="AH573" s="40" t="str">
        <f ca="1">IFERROR(__xludf.DUMMYFUNCTION("VLOOKUP($D443,IMPORTRANGE(""1F5N2lheBqU_ssv2fEg7XSiyl0_Jtf24RQubw3IWp7fc"",""'LC-2 BOM'!C2:AF1000""),AB$1,FALSE)"),"Hydraulics Schematic 1069 RevF")</f>
        <v>Hydraulics Schematic 1069 RevF</v>
      </c>
      <c r="AI573" s="40" t="str">
        <f ca="1">IFERROR(__xludf.DUMMYFUNCTION("VLOOKUP($D443,IMPORTRANGE(""1F5N2lheBqU_ssv2fEg7XSiyl0_Jtf24RQubw3IWp7fc"",""'LC-2 BOM'!C2:AF1000""),AB$1,FALSE)"),"Hydraulics Schematic 1069 RevF")</f>
        <v>Hydraulics Schematic 1069 RevF</v>
      </c>
      <c r="AJ573" s="40" t="str">
        <f ca="1">IFERROR(__xludf.DUMMYFUNCTION("VLOOKUP($D443,IMPORTRANGE(""1F5N2lheBqU_ssv2fEg7XSiyl0_Jtf24RQubw3IWp7fc"",""'LC-2 BOM'!C2:AF1000""),AB$1,FALSE)"),"Hydraulics Schematic 1069 RevF")</f>
        <v>Hydraulics Schematic 1069 RevF</v>
      </c>
      <c r="AK573" s="40" t="str">
        <f ca="1">IFERROR(__xludf.DUMMYFUNCTION("VLOOKUP($D443,IMPORTRANGE(""1F5N2lheBqU_ssv2fEg7XSiyl0_Jtf24RQubw3IWp7fc"",""'LC-2 BOM'!C2:AF1000""),AB$1,FALSE)"),"Hydraulics Schematic 1069 RevF")</f>
        <v>Hydraulics Schematic 1069 RevF</v>
      </c>
      <c r="AL573" s="40" t="str">
        <f ca="1">IFERROR(__xludf.DUMMYFUNCTION("VLOOKUP($D443,IMPORTRANGE(""1F5N2lheBqU_ssv2fEg7XSiyl0_Jtf24RQubw3IWp7fc"",""'LC-2 BOM'!C2:AF1000""),AB$1,FALSE)"),"Hydraulics Schematic 1069 RevF")</f>
        <v>Hydraulics Schematic 1069 RevF</v>
      </c>
      <c r="AM573" s="40" t="str">
        <f ca="1">IFERROR(__xludf.DUMMYFUNCTION("VLOOKUP($D443,IMPORTRANGE(""1F5N2lheBqU_ssv2fEg7XSiyl0_Jtf24RQubw3IWp7fc"",""'LC-2 BOM'!C2:AF1000""),AB$1,FALSE)"),"Hydraulics Schematic 1069 RevF")</f>
        <v>Hydraulics Schematic 1069 RevF</v>
      </c>
      <c r="AN573" s="40" t="str">
        <f ca="1">IFERROR(__xludf.DUMMYFUNCTION("VLOOKUP($D443,IMPORTRANGE(""1F5N2lheBqU_ssv2fEg7XSiyl0_Jtf24RQubw3IWp7fc"",""'LC-2 BOM'!C2:AF1000""),AB$1,FALSE)"),"Hydraulics Schematic 1069 RevF")</f>
        <v>Hydraulics Schematic 1069 RevF</v>
      </c>
      <c r="AO573" s="40" t="str">
        <f ca="1">IFERROR(__xludf.DUMMYFUNCTION("VLOOKUP($D443,IMPORTRANGE(""1F5N2lheBqU_ssv2fEg7XSiyl0_Jtf24RQubw3IWp7fc"",""'LC-2 BOM'!C2:AF1000""),AB$1,FALSE)"),"Hydraulics Schematic 1069 RevF")</f>
        <v>Hydraulics Schematic 1069 RevF</v>
      </c>
      <c r="AP573" s="40" t="str">
        <f ca="1">IFERROR(__xludf.DUMMYFUNCTION("VLOOKUP($D443,IMPORTRANGE(""1F5N2lheBqU_ssv2fEg7XSiyl0_Jtf24RQubw3IWp7fc"",""'LC-2 BOM'!C2:AF1000""),AB$1,FALSE)"),"Hydraulics Schematic 1069 RevF")</f>
        <v>Hydraulics Schematic 1069 RevF</v>
      </c>
      <c r="AQ573" s="40" t="str">
        <f ca="1">IFERROR(__xludf.DUMMYFUNCTION("VLOOKUP($D443,IMPORTRANGE(""1F5N2lheBqU_ssv2fEg7XSiyl0_Jtf24RQubw3IWp7fc"",""'LC-2 BOM'!C2:AF1000""),AB$1,FALSE)"),"Hydraulics Schematic 1069 RevF")</f>
        <v>Hydraulics Schematic 1069 RevF</v>
      </c>
      <c r="AR573" s="40" t="str">
        <f ca="1">IFERROR(__xludf.DUMMYFUNCTION("VLOOKUP($D443,IMPORTRANGE(""1F5N2lheBqU_ssv2fEg7XSiyl0_Jtf24RQubw3IWp7fc"",""'LC-2 BOM'!C2:AF1000""),AB$1,FALSE)"),"Hydraulics Schematic 1069 RevF")</f>
        <v>Hydraulics Schematic 1069 RevF</v>
      </c>
      <c r="AS573" s="40" t="str">
        <f ca="1">IFERROR(__xludf.DUMMYFUNCTION("VLOOKUP($D443,IMPORTRANGE(""1F5N2lheBqU_ssv2fEg7XSiyl0_Jtf24RQubw3IWp7fc"",""'LC-2 BOM'!C2:AF1000""),AB$1,FALSE)"),"Hydraulics Schematic 1069 RevF")</f>
        <v>Hydraulics Schematic 1069 RevF</v>
      </c>
      <c r="AT573" s="40" t="str">
        <f ca="1">IFERROR(__xludf.DUMMYFUNCTION("VLOOKUP($D443,IMPORTRANGE(""1F5N2lheBqU_ssv2fEg7XSiyl0_Jtf24RQubw3IWp7fc"",""'LC-2 BOM'!C2:AF1000""),AB$1,FALSE)"),"Hydraulics Schematic 1069 RevF")</f>
        <v>Hydraulics Schematic 1069 RevF</v>
      </c>
      <c r="AU573" s="40" t="str">
        <f ca="1">IFERROR(__xludf.DUMMYFUNCTION("VLOOKUP($D443,IMPORTRANGE(""1F5N2lheBqU_ssv2fEg7XSiyl0_Jtf24RQubw3IWp7fc"",""'LC-2 BOM'!C2:AF1000""),AB$1,FALSE)"),"Hydraulics Schematic 1069 RevF")</f>
        <v>Hydraulics Schematic 1069 RevF</v>
      </c>
      <c r="AV573" s="40" t="str">
        <f ca="1">IFERROR(__xludf.DUMMYFUNCTION("VLOOKUP($D443,IMPORTRANGE(""1F5N2lheBqU_ssv2fEg7XSiyl0_Jtf24RQubw3IWp7fc"",""'LC-2 BOM'!C2:AF1000""),AB$1,FALSE)"),"Hydraulics Schematic 1069 RevF")</f>
        <v>Hydraulics Schematic 1069 RevF</v>
      </c>
      <c r="AW573" s="40" t="str">
        <f ca="1">IFERROR(__xludf.DUMMYFUNCTION("VLOOKUP($D443,IMPORTRANGE(""1F5N2lheBqU_ssv2fEg7XSiyl0_Jtf24RQubw3IWp7fc"",""'LC-2 BOM'!C2:AF1000""),AB$1,FALSE)"),"Hydraulics Schematic 1069 RevF")</f>
        <v>Hydraulics Schematic 1069 RevF</v>
      </c>
      <c r="AX573" s="40" t="str">
        <f ca="1">IFERROR(__xludf.DUMMYFUNCTION("VLOOKUP($D443,IMPORTRANGE(""1F5N2lheBqU_ssv2fEg7XSiyl0_Jtf24RQubw3IWp7fc"",""'LC-2 BOM'!C2:AF1000""),AB$1,FALSE)"),"Hydraulics Schematic 1069 RevF")</f>
        <v>Hydraulics Schematic 1069 RevF</v>
      </c>
      <c r="AY573" s="40" t="str">
        <f ca="1">IFERROR(__xludf.DUMMYFUNCTION("VLOOKUP($D443,IMPORTRANGE(""1F5N2lheBqU_ssv2fEg7XSiyl0_Jtf24RQubw3IWp7fc"",""'LC-2 BOM'!C2:AF1000""),AB$1,FALSE)"),"Hydraulics Schematic 1069 RevF")</f>
        <v>Hydraulics Schematic 1069 RevF</v>
      </c>
      <c r="AZ573" s="40" t="str">
        <f ca="1">IFERROR(__xludf.DUMMYFUNCTION("VLOOKUP($D443,IMPORTRANGE(""1F5N2lheBqU_ssv2fEg7XSiyl0_Jtf24RQubw3IWp7fc"",""'LC-2 BOM'!C2:AF1000""),AB$1,FALSE)"),"Hydraulics Schematic 1069 RevF")</f>
        <v>Hydraulics Schematic 1069 RevF</v>
      </c>
      <c r="BA573" s="40" t="str">
        <f ca="1">IFERROR(__xludf.DUMMYFUNCTION("VLOOKUP($D443,IMPORTRANGE(""1F5N2lheBqU_ssv2fEg7XSiyl0_Jtf24RQubw3IWp7fc"",""'LC-2 BOM'!C2:AF1000""),AB$1,FALSE)"),"Hydraulics Schematic 1069 RevF")</f>
        <v>Hydraulics Schematic 1069 RevF</v>
      </c>
    </row>
    <row r="574" spans="1:53" ht="14.25">
      <c r="A574" s="119" t="str">
        <f>CONCATENATE(VLOOKUP(E574,Systems,2,FALSE),"-",VLOOKUP(F574,Subsystems,2,FALSE),"-",VLOOKUP(G574,Components,2,FALSE),"-",VLOOKUP(R574,Metrics,2,FALSE),"-",B574)</f>
        <v>HYD-HD-PRS-Ps-190</v>
      </c>
      <c r="B574" s="100">
        <v>190</v>
      </c>
      <c r="C574" s="99" t="s">
        <v>1292</v>
      </c>
      <c r="D574" s="99" t="s">
        <v>1293</v>
      </c>
      <c r="E574" s="99" t="s">
        <v>715</v>
      </c>
      <c r="F574" s="99" t="s">
        <v>898</v>
      </c>
      <c r="G574" s="99" t="s">
        <v>177</v>
      </c>
      <c r="H574" s="100" t="s">
        <v>147</v>
      </c>
      <c r="I574" s="100" t="str">
        <f>VLOOKUP(L574,InterfaceCards,2,FALSE)</f>
        <v>N2</v>
      </c>
      <c r="J574" s="39" t="str">
        <f>VLOOKUP(I574,'REF - Interface Cards'!$F$2:$G$11,2,FALSE)</f>
        <v>CB3</v>
      </c>
      <c r="K574" s="100">
        <f>VLOOKUP(L574,InterfaceCards,3,FALSE)</f>
        <v>2</v>
      </c>
      <c r="L574" s="99" t="s">
        <v>793</v>
      </c>
      <c r="M574" s="272">
        <v>18</v>
      </c>
      <c r="N574" s="96">
        <v>15</v>
      </c>
      <c r="O574" s="100" t="s">
        <v>313</v>
      </c>
      <c r="P574" s="100"/>
      <c r="Q574" s="100" t="s">
        <v>492</v>
      </c>
      <c r="R574" s="268" t="s">
        <v>178</v>
      </c>
      <c r="S574" s="119" t="s">
        <v>179</v>
      </c>
      <c r="T574" s="100"/>
      <c r="U574" s="205"/>
      <c r="V574" s="205" t="b">
        <v>0</v>
      </c>
      <c r="W574" s="115" t="str">
        <f>CONCATENATE(L574,":",N574)</f>
        <v>AI3:15</v>
      </c>
      <c r="X574" s="40" t="str">
        <f ca="1">IFERROR(__xludf.DUMMYFUNCTION("VLOOKUP($D119,IMPORTRANGE(""1F5N2lheBqU_ssv2fEg7XSiyl0_Jtf24RQubw3IWp7fc"",""'LC-2 BOM'!C2:AF1000""),X$1,FALSE)"),"05C360")</f>
        <v>05C360</v>
      </c>
      <c r="Y574" s="40" t="str">
        <f ca="1">IFERROR(__xludf.DUMMYFUNCTION("VLOOKUP($D440,IMPORTRANGE(""1zGeY54V42y3h6ga3LEauokEcjIAfHuNXKCYKLfLWtMI"",""'LC-2 BOM'!C2:AF900""),Y$1,FALSE)"),"Pressure Transducer")</f>
        <v>Pressure Transducer</v>
      </c>
      <c r="Z574" s="40" t="str">
        <f ca="1">IFERROR(__xludf.DUMMYFUNCTION("VLOOKUP($D440,IMPORTRANGE(""1zGeY54V42y3h6ga3LEauokEcjIAfHuNXKCYKLfLWtMI"",""'LC-2 BOM'!C2:AF900""),Y$1,FALSE)"),"Pressure Transducer")</f>
        <v>Pressure Transducer</v>
      </c>
      <c r="AA574" s="40" t="str">
        <f ca="1">IFERROR(__xludf.DUMMYFUNCTION("VLOOKUP($D440,IMPORTRANGE(""1zGeY54V42y3h6ga3LEauokEcjIAfHuNXKCYKLfLWtMI"",""'LC-2 BOM'!C2:AF900""),Y$1,FALSE)"),"Pressure Transducer")</f>
        <v>Pressure Transducer</v>
      </c>
      <c r="AB574" s="40" t="str">
        <f ca="1">IFERROR(__xludf.DUMMYFUNCTION("VLOOKUP($D440,IMPORTRANGE(""1F5N2lheBqU_ssv2fEg7XSiyl0_Jtf24RQubw3IWp7fc"",""'LC-2 BOM'!C2:AF1000""),AB$1,FALSE)"),"Hydraulics Schematic 1069 RevF")</f>
        <v>Hydraulics Schematic 1069 RevF</v>
      </c>
      <c r="AC574" s="40" t="str">
        <f ca="1">IFERROR(__xludf.DUMMYFUNCTION("VLOOKUP($D440,IMPORTRANGE(""1F5N2lheBqU_ssv2fEg7XSiyl0_Jtf24RQubw3IWp7fc"",""'LC-2 BOM'!C2:AF1000""),AB$1,FALSE)"),"Hydraulics Schematic 1069 RevF")</f>
        <v>Hydraulics Schematic 1069 RevF</v>
      </c>
      <c r="AD574" s="40" t="str">
        <f ca="1">IFERROR(__xludf.DUMMYFUNCTION("VLOOKUP($D440,IMPORTRANGE(""1F5N2lheBqU_ssv2fEg7XSiyl0_Jtf24RQubw3IWp7fc"",""'LC-2 BOM'!C2:AF1000""),AB$1,FALSE)"),"Hydraulics Schematic 1069 RevF")</f>
        <v>Hydraulics Schematic 1069 RevF</v>
      </c>
      <c r="AE574" s="40" t="str">
        <f ca="1">IFERROR(__xludf.DUMMYFUNCTION("VLOOKUP($D440,IMPORTRANGE(""1F5N2lheBqU_ssv2fEg7XSiyl0_Jtf24RQubw3IWp7fc"",""'LC-2 BOM'!C2:AF1000""),AB$1,FALSE)"),"Hydraulics Schematic 1069 RevF")</f>
        <v>Hydraulics Schematic 1069 RevF</v>
      </c>
      <c r="AF574" s="40" t="str">
        <f ca="1">IFERROR(__xludf.DUMMYFUNCTION("VLOOKUP($D440,IMPORTRANGE(""1F5N2lheBqU_ssv2fEg7XSiyl0_Jtf24RQubw3IWp7fc"",""'LC-2 BOM'!C2:AF1000""),AB$1,FALSE)"),"Hydraulics Schematic 1069 RevF")</f>
        <v>Hydraulics Schematic 1069 RevF</v>
      </c>
      <c r="AG574" s="40" t="str">
        <f ca="1">IFERROR(__xludf.DUMMYFUNCTION("VLOOKUP($D440,IMPORTRANGE(""1F5N2lheBqU_ssv2fEg7XSiyl0_Jtf24RQubw3IWp7fc"",""'LC-2 BOM'!C2:AF1000""),AB$1,FALSE)"),"Hydraulics Schematic 1069 RevF")</f>
        <v>Hydraulics Schematic 1069 RevF</v>
      </c>
      <c r="AH574" s="40" t="str">
        <f ca="1">IFERROR(__xludf.DUMMYFUNCTION("VLOOKUP($D440,IMPORTRANGE(""1F5N2lheBqU_ssv2fEg7XSiyl0_Jtf24RQubw3IWp7fc"",""'LC-2 BOM'!C2:AF1000""),AB$1,FALSE)"),"Hydraulics Schematic 1069 RevF")</f>
        <v>Hydraulics Schematic 1069 RevF</v>
      </c>
      <c r="AI574" s="40" t="str">
        <f ca="1">IFERROR(__xludf.DUMMYFUNCTION("VLOOKUP($D440,IMPORTRANGE(""1F5N2lheBqU_ssv2fEg7XSiyl0_Jtf24RQubw3IWp7fc"",""'LC-2 BOM'!C2:AF1000""),AB$1,FALSE)"),"Hydraulics Schematic 1069 RevF")</f>
        <v>Hydraulics Schematic 1069 RevF</v>
      </c>
      <c r="AJ574" s="40" t="str">
        <f ca="1">IFERROR(__xludf.DUMMYFUNCTION("VLOOKUP($D440,IMPORTRANGE(""1F5N2lheBqU_ssv2fEg7XSiyl0_Jtf24RQubw3IWp7fc"",""'LC-2 BOM'!C2:AF1000""),AB$1,FALSE)"),"Hydraulics Schematic 1069 RevF")</f>
        <v>Hydraulics Schematic 1069 RevF</v>
      </c>
      <c r="AK574" s="40" t="str">
        <f ca="1">IFERROR(__xludf.DUMMYFUNCTION("VLOOKUP($D440,IMPORTRANGE(""1F5N2lheBqU_ssv2fEg7XSiyl0_Jtf24RQubw3IWp7fc"",""'LC-2 BOM'!C2:AF1000""),AB$1,FALSE)"),"Hydraulics Schematic 1069 RevF")</f>
        <v>Hydraulics Schematic 1069 RevF</v>
      </c>
      <c r="AL574" s="40" t="str">
        <f ca="1">IFERROR(__xludf.DUMMYFUNCTION("VLOOKUP($D440,IMPORTRANGE(""1F5N2lheBqU_ssv2fEg7XSiyl0_Jtf24RQubw3IWp7fc"",""'LC-2 BOM'!C2:AF1000""),AB$1,FALSE)"),"Hydraulics Schematic 1069 RevF")</f>
        <v>Hydraulics Schematic 1069 RevF</v>
      </c>
      <c r="AM574" s="40" t="str">
        <f ca="1">IFERROR(__xludf.DUMMYFUNCTION("VLOOKUP($D440,IMPORTRANGE(""1F5N2lheBqU_ssv2fEg7XSiyl0_Jtf24RQubw3IWp7fc"",""'LC-2 BOM'!C2:AF1000""),AB$1,FALSE)"),"Hydraulics Schematic 1069 RevF")</f>
        <v>Hydraulics Schematic 1069 RevF</v>
      </c>
      <c r="AN574" s="40" t="str">
        <f ca="1">IFERROR(__xludf.DUMMYFUNCTION("VLOOKUP($D440,IMPORTRANGE(""1F5N2lheBqU_ssv2fEg7XSiyl0_Jtf24RQubw3IWp7fc"",""'LC-2 BOM'!C2:AF1000""),AB$1,FALSE)"),"Hydraulics Schematic 1069 RevF")</f>
        <v>Hydraulics Schematic 1069 RevF</v>
      </c>
      <c r="AO574" s="40" t="str">
        <f ca="1">IFERROR(__xludf.DUMMYFUNCTION("VLOOKUP($D440,IMPORTRANGE(""1F5N2lheBqU_ssv2fEg7XSiyl0_Jtf24RQubw3IWp7fc"",""'LC-2 BOM'!C2:AF1000""),AB$1,FALSE)"),"Hydraulics Schematic 1069 RevF")</f>
        <v>Hydraulics Schematic 1069 RevF</v>
      </c>
      <c r="AP574" s="40" t="str">
        <f ca="1">IFERROR(__xludf.DUMMYFUNCTION("VLOOKUP($D440,IMPORTRANGE(""1F5N2lheBqU_ssv2fEg7XSiyl0_Jtf24RQubw3IWp7fc"",""'LC-2 BOM'!C2:AF1000""),AB$1,FALSE)"),"Hydraulics Schematic 1069 RevF")</f>
        <v>Hydraulics Schematic 1069 RevF</v>
      </c>
      <c r="AQ574" s="40" t="str">
        <f ca="1">IFERROR(__xludf.DUMMYFUNCTION("VLOOKUP($D440,IMPORTRANGE(""1F5N2lheBqU_ssv2fEg7XSiyl0_Jtf24RQubw3IWp7fc"",""'LC-2 BOM'!C2:AF1000""),AB$1,FALSE)"),"Hydraulics Schematic 1069 RevF")</f>
        <v>Hydraulics Schematic 1069 RevF</v>
      </c>
      <c r="AR574" s="40" t="str">
        <f ca="1">IFERROR(__xludf.DUMMYFUNCTION("VLOOKUP($D440,IMPORTRANGE(""1F5N2lheBqU_ssv2fEg7XSiyl0_Jtf24RQubw3IWp7fc"",""'LC-2 BOM'!C2:AF1000""),AB$1,FALSE)"),"Hydraulics Schematic 1069 RevF")</f>
        <v>Hydraulics Schematic 1069 RevF</v>
      </c>
      <c r="AS574" s="40" t="str">
        <f ca="1">IFERROR(__xludf.DUMMYFUNCTION("VLOOKUP($D440,IMPORTRANGE(""1F5N2lheBqU_ssv2fEg7XSiyl0_Jtf24RQubw3IWp7fc"",""'LC-2 BOM'!C2:AF1000""),AB$1,FALSE)"),"Hydraulics Schematic 1069 RevF")</f>
        <v>Hydraulics Schematic 1069 RevF</v>
      </c>
      <c r="AT574" s="40" t="str">
        <f ca="1">IFERROR(__xludf.DUMMYFUNCTION("VLOOKUP($D440,IMPORTRANGE(""1F5N2lheBqU_ssv2fEg7XSiyl0_Jtf24RQubw3IWp7fc"",""'LC-2 BOM'!C2:AF1000""),AB$1,FALSE)"),"Hydraulics Schematic 1069 RevF")</f>
        <v>Hydraulics Schematic 1069 RevF</v>
      </c>
      <c r="AU574" s="40" t="str">
        <f ca="1">IFERROR(__xludf.DUMMYFUNCTION("VLOOKUP($D440,IMPORTRANGE(""1F5N2lheBqU_ssv2fEg7XSiyl0_Jtf24RQubw3IWp7fc"",""'LC-2 BOM'!C2:AF1000""),AB$1,FALSE)"),"Hydraulics Schematic 1069 RevF")</f>
        <v>Hydraulics Schematic 1069 RevF</v>
      </c>
      <c r="AV574" s="40" t="str">
        <f ca="1">IFERROR(__xludf.DUMMYFUNCTION("VLOOKUP($D440,IMPORTRANGE(""1F5N2lheBqU_ssv2fEg7XSiyl0_Jtf24RQubw3IWp7fc"",""'LC-2 BOM'!C2:AF1000""),AB$1,FALSE)"),"Hydraulics Schematic 1069 RevF")</f>
        <v>Hydraulics Schematic 1069 RevF</v>
      </c>
      <c r="AW574" s="40" t="str">
        <f ca="1">IFERROR(__xludf.DUMMYFUNCTION("VLOOKUP($D440,IMPORTRANGE(""1F5N2lheBqU_ssv2fEg7XSiyl0_Jtf24RQubw3IWp7fc"",""'LC-2 BOM'!C2:AF1000""),AB$1,FALSE)"),"Hydraulics Schematic 1069 RevF")</f>
        <v>Hydraulics Schematic 1069 RevF</v>
      </c>
      <c r="AX574" s="40" t="str">
        <f ca="1">IFERROR(__xludf.DUMMYFUNCTION("VLOOKUP($D440,IMPORTRANGE(""1F5N2lheBqU_ssv2fEg7XSiyl0_Jtf24RQubw3IWp7fc"",""'LC-2 BOM'!C2:AF1000""),AB$1,FALSE)"),"Hydraulics Schematic 1069 RevF")</f>
        <v>Hydraulics Schematic 1069 RevF</v>
      </c>
      <c r="AY574" s="40" t="str">
        <f ca="1">IFERROR(__xludf.DUMMYFUNCTION("VLOOKUP($D440,IMPORTRANGE(""1F5N2lheBqU_ssv2fEg7XSiyl0_Jtf24RQubw3IWp7fc"",""'LC-2 BOM'!C2:AF1000""),AB$1,FALSE)"),"Hydraulics Schematic 1069 RevF")</f>
        <v>Hydraulics Schematic 1069 RevF</v>
      </c>
      <c r="AZ574" s="40" t="str">
        <f ca="1">IFERROR(__xludf.DUMMYFUNCTION("VLOOKUP($D440,IMPORTRANGE(""1F5N2lheBqU_ssv2fEg7XSiyl0_Jtf24RQubw3IWp7fc"",""'LC-2 BOM'!C2:AF1000""),AB$1,FALSE)"),"Hydraulics Schematic 1069 RevF")</f>
        <v>Hydraulics Schematic 1069 RevF</v>
      </c>
      <c r="BA574" s="40" t="str">
        <f ca="1">IFERROR(__xludf.DUMMYFUNCTION("VLOOKUP($D440,IMPORTRANGE(""1F5N2lheBqU_ssv2fEg7XSiyl0_Jtf24RQubw3IWp7fc"",""'LC-2 BOM'!C2:AF1000""),AB$1,FALSE)"),"Hydraulics Schematic 1069 RevF")</f>
        <v>Hydraulics Schematic 1069 RevF</v>
      </c>
    </row>
    <row r="575" spans="1:53" ht="14.25">
      <c r="A575" s="119" t="str">
        <f>CONCATENATE(VLOOKUP(E575,Systems,2,FALSE),"-",VLOOKUP(F575,Subsystems,2,FALSE),"-",VLOOKUP(G575,Components,2,FALSE),"-",VLOOKUP(R575,Metrics,2,FALSE),"-",B575)</f>
        <v>HYD-HD-PRS-Ps-191</v>
      </c>
      <c r="B575" s="100">
        <v>191</v>
      </c>
      <c r="C575" s="99" t="s">
        <v>1294</v>
      </c>
      <c r="D575" s="99" t="s">
        <v>1295</v>
      </c>
      <c r="E575" s="99" t="s">
        <v>715</v>
      </c>
      <c r="F575" s="99" t="s">
        <v>898</v>
      </c>
      <c r="G575" s="99" t="s">
        <v>177</v>
      </c>
      <c r="H575" s="100" t="s">
        <v>147</v>
      </c>
      <c r="I575" s="100" t="str">
        <f>VLOOKUP(L575,InterfaceCards,2,FALSE)</f>
        <v>N3</v>
      </c>
      <c r="J575" s="39" t="str">
        <f>VLOOKUP(I575,'REF - Interface Cards'!$F$2:$G$11,2,FALSE)</f>
        <v>CB4</v>
      </c>
      <c r="K575" s="100">
        <f>VLOOKUP(L575,InterfaceCards,3,FALSE)</f>
        <v>2</v>
      </c>
      <c r="L575" s="99" t="s">
        <v>785</v>
      </c>
      <c r="M575" s="272">
        <v>14</v>
      </c>
      <c r="N575" s="96">
        <v>11</v>
      </c>
      <c r="O575" s="100" t="s">
        <v>313</v>
      </c>
      <c r="P575" s="100"/>
      <c r="Q575" s="100" t="s">
        <v>790</v>
      </c>
      <c r="R575" s="268" t="s">
        <v>178</v>
      </c>
      <c r="S575" s="119" t="s">
        <v>96</v>
      </c>
      <c r="T575" s="99"/>
      <c r="U575" s="205"/>
      <c r="V575" s="205" t="b">
        <v>0</v>
      </c>
      <c r="W575" s="115" t="str">
        <f>CONCATENATE(L575,":",N575)</f>
        <v>AI5:11</v>
      </c>
      <c r="X575" s="40" t="str">
        <f ca="1">IFERROR(__xludf.DUMMYFUNCTION("VLOOKUP($D475,IMPORTRANGE(""1F5N2lheBqU_ssv2fEg7XSiyl0_Jtf24RQubw3IWp7fc"",""'LC-2 BOM'!C2:AF1000""),X$1,FALSE)"),"04C706")</f>
        <v>04C706</v>
      </c>
      <c r="Y575" s="40" t="str">
        <f ca="1">IFERROR(__xludf.DUMMYFUNCTION("VLOOKUP($D517,IMPORTRANGE(""1zGeY54V42y3h6ga3LEauokEcjIAfHuNXKCYKLfLWtMI"",""'LC-2 BOM'!C2:AF900""),Y$1,FALSE)"),"#N/A")</f>
        <v>#N/A</v>
      </c>
      <c r="Z575" s="40" t="str">
        <f ca="1">IFERROR(__xludf.DUMMYFUNCTION("VLOOKUP($D517,IMPORTRANGE(""1zGeY54V42y3h6ga3LEauokEcjIAfHuNXKCYKLfLWtMI"",""'LC-2 BOM'!C2:AF900""),Y$1,FALSE)"),"#N/A")</f>
        <v>#N/A</v>
      </c>
      <c r="AA575" s="40" t="str">
        <f ca="1">IFERROR(__xludf.DUMMYFUNCTION("VLOOKUP($D517,IMPORTRANGE(""1zGeY54V42y3h6ga3LEauokEcjIAfHuNXKCYKLfLWtMI"",""'LC-2 BOM'!C2:AF900""),Y$1,FALSE)"),"#N/A")</f>
        <v>#N/A</v>
      </c>
      <c r="AB575" s="40" t="str">
        <f ca="1">IFERROR(__xludf.DUMMYFUNCTION("VLOOKUP($D517,IMPORTRANGE(""1F5N2lheBqU_ssv2fEg7XSiyl0_Jtf24RQubw3IWp7fc"",""'LC-2 BOM'!C2:AF1000""),AB$1,FALSE)"),"Hydraulics Schematic 1069 RevF")</f>
        <v>Hydraulics Schematic 1069 RevF</v>
      </c>
      <c r="AC575" s="40" t="str">
        <f ca="1">IFERROR(__xludf.DUMMYFUNCTION("VLOOKUP($D517,IMPORTRANGE(""1F5N2lheBqU_ssv2fEg7XSiyl0_Jtf24RQubw3IWp7fc"",""'LC-2 BOM'!C2:AF1000""),AB$1,FALSE)"),"Hydraulics Schematic 1069 RevF")</f>
        <v>Hydraulics Schematic 1069 RevF</v>
      </c>
      <c r="AD575" s="40" t="str">
        <f ca="1">IFERROR(__xludf.DUMMYFUNCTION("VLOOKUP($D517,IMPORTRANGE(""1F5N2lheBqU_ssv2fEg7XSiyl0_Jtf24RQubw3IWp7fc"",""'LC-2 BOM'!C2:AF1000""),AB$1,FALSE)"),"Hydraulics Schematic 1069 RevF")</f>
        <v>Hydraulics Schematic 1069 RevF</v>
      </c>
      <c r="AE575" s="40" t="str">
        <f ca="1">IFERROR(__xludf.DUMMYFUNCTION("VLOOKUP($D517,IMPORTRANGE(""1F5N2lheBqU_ssv2fEg7XSiyl0_Jtf24RQubw3IWp7fc"",""'LC-2 BOM'!C2:AF1000""),AB$1,FALSE)"),"Hydraulics Schematic 1069 RevF")</f>
        <v>Hydraulics Schematic 1069 RevF</v>
      </c>
      <c r="AF575" s="40" t="str">
        <f ca="1">IFERROR(__xludf.DUMMYFUNCTION("VLOOKUP($D517,IMPORTRANGE(""1F5N2lheBqU_ssv2fEg7XSiyl0_Jtf24RQubw3IWp7fc"",""'LC-2 BOM'!C2:AF1000""),AB$1,FALSE)"),"Hydraulics Schematic 1069 RevF")</f>
        <v>Hydraulics Schematic 1069 RevF</v>
      </c>
      <c r="AG575" s="40" t="str">
        <f ca="1">IFERROR(__xludf.DUMMYFUNCTION("VLOOKUP($D517,IMPORTRANGE(""1F5N2lheBqU_ssv2fEg7XSiyl0_Jtf24RQubw3IWp7fc"",""'LC-2 BOM'!C2:AF1000""),AB$1,FALSE)"),"Hydraulics Schematic 1069 RevF")</f>
        <v>Hydraulics Schematic 1069 RevF</v>
      </c>
      <c r="AH575" s="40" t="str">
        <f ca="1">IFERROR(__xludf.DUMMYFUNCTION("VLOOKUP($D517,IMPORTRANGE(""1F5N2lheBqU_ssv2fEg7XSiyl0_Jtf24RQubw3IWp7fc"",""'LC-2 BOM'!C2:AF1000""),AB$1,FALSE)"),"Hydraulics Schematic 1069 RevF")</f>
        <v>Hydraulics Schematic 1069 RevF</v>
      </c>
      <c r="AI575" s="40" t="str">
        <f ca="1">IFERROR(__xludf.DUMMYFUNCTION("VLOOKUP($D517,IMPORTRANGE(""1F5N2lheBqU_ssv2fEg7XSiyl0_Jtf24RQubw3IWp7fc"",""'LC-2 BOM'!C2:AF1000""),AB$1,FALSE)"),"Hydraulics Schematic 1069 RevF")</f>
        <v>Hydraulics Schematic 1069 RevF</v>
      </c>
      <c r="AJ575" s="40" t="str">
        <f ca="1">IFERROR(__xludf.DUMMYFUNCTION("VLOOKUP($D517,IMPORTRANGE(""1F5N2lheBqU_ssv2fEg7XSiyl0_Jtf24RQubw3IWp7fc"",""'LC-2 BOM'!C2:AF1000""),AB$1,FALSE)"),"Hydraulics Schematic 1069 RevF")</f>
        <v>Hydraulics Schematic 1069 RevF</v>
      </c>
      <c r="AK575" s="40" t="str">
        <f ca="1">IFERROR(__xludf.DUMMYFUNCTION("VLOOKUP($D517,IMPORTRANGE(""1F5N2lheBqU_ssv2fEg7XSiyl0_Jtf24RQubw3IWp7fc"",""'LC-2 BOM'!C2:AF1000""),AB$1,FALSE)"),"Hydraulics Schematic 1069 RevF")</f>
        <v>Hydraulics Schematic 1069 RevF</v>
      </c>
      <c r="AL575" s="40" t="str">
        <f ca="1">IFERROR(__xludf.DUMMYFUNCTION("VLOOKUP($D517,IMPORTRANGE(""1F5N2lheBqU_ssv2fEg7XSiyl0_Jtf24RQubw3IWp7fc"",""'LC-2 BOM'!C2:AF1000""),AB$1,FALSE)"),"Hydraulics Schematic 1069 RevF")</f>
        <v>Hydraulics Schematic 1069 RevF</v>
      </c>
      <c r="AM575" s="40" t="str">
        <f ca="1">IFERROR(__xludf.DUMMYFUNCTION("VLOOKUP($D517,IMPORTRANGE(""1F5N2lheBqU_ssv2fEg7XSiyl0_Jtf24RQubw3IWp7fc"",""'LC-2 BOM'!C2:AF1000""),AB$1,FALSE)"),"Hydraulics Schematic 1069 RevF")</f>
        <v>Hydraulics Schematic 1069 RevF</v>
      </c>
      <c r="AN575" s="40" t="str">
        <f ca="1">IFERROR(__xludf.DUMMYFUNCTION("VLOOKUP($D517,IMPORTRANGE(""1F5N2lheBqU_ssv2fEg7XSiyl0_Jtf24RQubw3IWp7fc"",""'LC-2 BOM'!C2:AF1000""),AB$1,FALSE)"),"Hydraulics Schematic 1069 RevF")</f>
        <v>Hydraulics Schematic 1069 RevF</v>
      </c>
      <c r="AO575" s="40" t="str">
        <f ca="1">IFERROR(__xludf.DUMMYFUNCTION("VLOOKUP($D517,IMPORTRANGE(""1F5N2lheBqU_ssv2fEg7XSiyl0_Jtf24RQubw3IWp7fc"",""'LC-2 BOM'!C2:AF1000""),AB$1,FALSE)"),"Hydraulics Schematic 1069 RevF")</f>
        <v>Hydraulics Schematic 1069 RevF</v>
      </c>
      <c r="AP575" s="40" t="str">
        <f ca="1">IFERROR(__xludf.DUMMYFUNCTION("VLOOKUP($D517,IMPORTRANGE(""1F5N2lheBqU_ssv2fEg7XSiyl0_Jtf24RQubw3IWp7fc"",""'LC-2 BOM'!C2:AF1000""),AB$1,FALSE)"),"Hydraulics Schematic 1069 RevF")</f>
        <v>Hydraulics Schematic 1069 RevF</v>
      </c>
      <c r="AQ575" s="40" t="str">
        <f ca="1">IFERROR(__xludf.DUMMYFUNCTION("VLOOKUP($D517,IMPORTRANGE(""1F5N2lheBqU_ssv2fEg7XSiyl0_Jtf24RQubw3IWp7fc"",""'LC-2 BOM'!C2:AF1000""),AB$1,FALSE)"),"Hydraulics Schematic 1069 RevF")</f>
        <v>Hydraulics Schematic 1069 RevF</v>
      </c>
      <c r="AR575" s="40" t="str">
        <f ca="1">IFERROR(__xludf.DUMMYFUNCTION("VLOOKUP($D517,IMPORTRANGE(""1F5N2lheBqU_ssv2fEg7XSiyl0_Jtf24RQubw3IWp7fc"",""'LC-2 BOM'!C2:AF1000""),AB$1,FALSE)"),"Hydraulics Schematic 1069 RevF")</f>
        <v>Hydraulics Schematic 1069 RevF</v>
      </c>
      <c r="AS575" s="40" t="str">
        <f ca="1">IFERROR(__xludf.DUMMYFUNCTION("VLOOKUP($D517,IMPORTRANGE(""1F5N2lheBqU_ssv2fEg7XSiyl0_Jtf24RQubw3IWp7fc"",""'LC-2 BOM'!C2:AF1000""),AB$1,FALSE)"),"Hydraulics Schematic 1069 RevF")</f>
        <v>Hydraulics Schematic 1069 RevF</v>
      </c>
      <c r="AT575" s="40" t="str">
        <f ca="1">IFERROR(__xludf.DUMMYFUNCTION("VLOOKUP($D517,IMPORTRANGE(""1F5N2lheBqU_ssv2fEg7XSiyl0_Jtf24RQubw3IWp7fc"",""'LC-2 BOM'!C2:AF1000""),AB$1,FALSE)"),"Hydraulics Schematic 1069 RevF")</f>
        <v>Hydraulics Schematic 1069 RevF</v>
      </c>
      <c r="AU575" s="40" t="str">
        <f ca="1">IFERROR(__xludf.DUMMYFUNCTION("VLOOKUP($D517,IMPORTRANGE(""1F5N2lheBqU_ssv2fEg7XSiyl0_Jtf24RQubw3IWp7fc"",""'LC-2 BOM'!C2:AF1000""),AB$1,FALSE)"),"Hydraulics Schematic 1069 RevF")</f>
        <v>Hydraulics Schematic 1069 RevF</v>
      </c>
      <c r="AV575" s="40" t="str">
        <f ca="1">IFERROR(__xludf.DUMMYFUNCTION("VLOOKUP($D517,IMPORTRANGE(""1F5N2lheBqU_ssv2fEg7XSiyl0_Jtf24RQubw3IWp7fc"",""'LC-2 BOM'!C2:AF1000""),AB$1,FALSE)"),"Hydraulics Schematic 1069 RevF")</f>
        <v>Hydraulics Schematic 1069 RevF</v>
      </c>
      <c r="AW575" s="40" t="str">
        <f ca="1">IFERROR(__xludf.DUMMYFUNCTION("VLOOKUP($D517,IMPORTRANGE(""1F5N2lheBqU_ssv2fEg7XSiyl0_Jtf24RQubw3IWp7fc"",""'LC-2 BOM'!C2:AF1000""),AB$1,FALSE)"),"Hydraulics Schematic 1069 RevF")</f>
        <v>Hydraulics Schematic 1069 RevF</v>
      </c>
      <c r="AX575" s="40" t="str">
        <f ca="1">IFERROR(__xludf.DUMMYFUNCTION("VLOOKUP($D517,IMPORTRANGE(""1F5N2lheBqU_ssv2fEg7XSiyl0_Jtf24RQubw3IWp7fc"",""'LC-2 BOM'!C2:AF1000""),AB$1,FALSE)"),"Hydraulics Schematic 1069 RevF")</f>
        <v>Hydraulics Schematic 1069 RevF</v>
      </c>
      <c r="AY575" s="40" t="str">
        <f ca="1">IFERROR(__xludf.DUMMYFUNCTION("VLOOKUP($D517,IMPORTRANGE(""1F5N2lheBqU_ssv2fEg7XSiyl0_Jtf24RQubw3IWp7fc"",""'LC-2 BOM'!C2:AF1000""),AB$1,FALSE)"),"Hydraulics Schematic 1069 RevF")</f>
        <v>Hydraulics Schematic 1069 RevF</v>
      </c>
      <c r="AZ575" s="40" t="str">
        <f ca="1">IFERROR(__xludf.DUMMYFUNCTION("VLOOKUP($D517,IMPORTRANGE(""1F5N2lheBqU_ssv2fEg7XSiyl0_Jtf24RQubw3IWp7fc"",""'LC-2 BOM'!C2:AF1000""),AB$1,FALSE)"),"Hydraulics Schematic 1069 RevF")</f>
        <v>Hydraulics Schematic 1069 RevF</v>
      </c>
      <c r="BA575" s="40" t="str">
        <f ca="1">IFERROR(__xludf.DUMMYFUNCTION("VLOOKUP($D517,IMPORTRANGE(""1F5N2lheBqU_ssv2fEg7XSiyl0_Jtf24RQubw3IWp7fc"",""'LC-2 BOM'!C2:AF1000""),AB$1,FALSE)"),"Hydraulics Schematic 1069 RevF")</f>
        <v>Hydraulics Schematic 1069 RevF</v>
      </c>
    </row>
    <row r="576" spans="1:53" ht="14.25">
      <c r="A576" s="119" t="str">
        <f>CONCATENATE(VLOOKUP(E576,Systems,2,FALSE),"-",VLOOKUP(F576,Subsystems,2,FALSE),"-",VLOOKUP(G576,Components,2,FALSE),"-",VLOOKUP(R576,Metrics,2,FALSE),"-",B576)</f>
        <v>HYD-S1U-PRS-Ps-217</v>
      </c>
      <c r="B576" s="100">
        <v>217</v>
      </c>
      <c r="C576" s="99" t="s">
        <v>1296</v>
      </c>
      <c r="D576" s="99" t="s">
        <v>1297</v>
      </c>
      <c r="E576" s="127" t="s">
        <v>715</v>
      </c>
      <c r="F576" s="127" t="s">
        <v>368</v>
      </c>
      <c r="G576" s="99" t="s">
        <v>177</v>
      </c>
      <c r="H576" s="99" t="s">
        <v>147</v>
      </c>
      <c r="I576" s="100" t="str">
        <f>VLOOKUP(L576,InterfaceCards,2,FALSE)</f>
        <v>N2</v>
      </c>
      <c r="J576" s="39" t="str">
        <f>VLOOKUP(I576,'REF - Interface Cards'!$F$2:$G$11,2,FALSE)</f>
        <v>CB3</v>
      </c>
      <c r="K576" s="100">
        <f>VLOOKUP(L576,InterfaceCards,3,FALSE)</f>
        <v>2</v>
      </c>
      <c r="L576" s="99" t="s">
        <v>793</v>
      </c>
      <c r="M576" s="272">
        <v>8</v>
      </c>
      <c r="N576" s="96" t="s">
        <v>98</v>
      </c>
      <c r="O576" s="100" t="s">
        <v>313</v>
      </c>
      <c r="P576" s="100"/>
      <c r="Q576" s="100" t="s">
        <v>338</v>
      </c>
      <c r="R576" s="119" t="s">
        <v>178</v>
      </c>
      <c r="S576" s="119" t="s">
        <v>179</v>
      </c>
      <c r="T576" s="100"/>
      <c r="U576" s="205"/>
      <c r="V576" s="205" t="b">
        <v>0</v>
      </c>
      <c r="W576" s="115" t="str">
        <f>CONCATENATE(L576,":",N576)</f>
        <v>AI3:07</v>
      </c>
      <c r="X576" s="40" t="str">
        <f ca="1">IFERROR(__xludf.DUMMYFUNCTION("VLOOKUP($D119,IMPORTRANGE(""1F5N2lheBqU_ssv2fEg7XSiyl0_Jtf24RQubw3IWp7fc"",""'LC-2 BOM'!C2:AF1000""),X$1,FALSE)"),"05C360")</f>
        <v>05C360</v>
      </c>
      <c r="Y576" s="40" t="str">
        <f ca="1">IFERROR(__xludf.DUMMYFUNCTION("VLOOKUP($D448,IMPORTRANGE(""1F5N2lheBqU_ssv2fEg7XSiyl0_Jtf24RQubw3IWp7fc"",""'LC-2 BOM'!C2:AF900""),Y$1,FALSE)"),"#N/A")</f>
        <v>#N/A</v>
      </c>
      <c r="Z576" s="40" t="str">
        <f ca="1">IFERROR(__xludf.DUMMYFUNCTION("VLOOKUP($D448,IMPORTRANGE(""1F5N2lheBqU_ssv2fEg7XSiyl0_Jtf24RQubw3IWp7fc"",""'LC-2 BOM'!C2:AF900""),Y$1,FALSE)"),"#N/A")</f>
        <v>#N/A</v>
      </c>
      <c r="AA576" s="40" t="str">
        <f ca="1">IFERROR(__xludf.DUMMYFUNCTION("VLOOKUP($D448,IMPORTRANGE(""1F5N2lheBqU_ssv2fEg7XSiyl0_Jtf24RQubw3IWp7fc"",""'LC-2 BOM'!C2:AF900""),Y$1,FALSE)"),"#N/A")</f>
        <v>#N/A</v>
      </c>
      <c r="AB576" s="40" t="str">
        <f ca="1">IFERROR(__xludf.DUMMYFUNCTION("VLOOKUP($D448,IMPORTRANGE(""1F5N2lheBqU_ssv2fEg7XSiyl0_Jtf24RQubw3IWp7fc"",""'LC-2 BOM'!C2:AF1000""),AB$1,FALSE)"),"Hydraulics Schematic 1069 RevF")</f>
        <v>Hydraulics Schematic 1069 RevF</v>
      </c>
      <c r="AC576" s="40" t="str">
        <f ca="1">IFERROR(__xludf.DUMMYFUNCTION("VLOOKUP($D448,IMPORTRANGE(""1F5N2lheBqU_ssv2fEg7XSiyl0_Jtf24RQubw3IWp7fc"",""'LC-2 BOM'!C2:AF1000""),AB$1,FALSE)"),"Hydraulics Schematic 1069 RevF")</f>
        <v>Hydraulics Schematic 1069 RevF</v>
      </c>
      <c r="AD576" s="40" t="str">
        <f ca="1">IFERROR(__xludf.DUMMYFUNCTION("VLOOKUP($D448,IMPORTRANGE(""1F5N2lheBqU_ssv2fEg7XSiyl0_Jtf24RQubw3IWp7fc"",""'LC-2 BOM'!C2:AF1000""),AB$1,FALSE)"),"Hydraulics Schematic 1069 RevF")</f>
        <v>Hydraulics Schematic 1069 RevF</v>
      </c>
      <c r="AE576" s="40" t="str">
        <f ca="1">IFERROR(__xludf.DUMMYFUNCTION("VLOOKUP($D448,IMPORTRANGE(""1F5N2lheBqU_ssv2fEg7XSiyl0_Jtf24RQubw3IWp7fc"",""'LC-2 BOM'!C2:AF1000""),AB$1,FALSE)"),"Hydraulics Schematic 1069 RevF")</f>
        <v>Hydraulics Schematic 1069 RevF</v>
      </c>
      <c r="AF576" s="40" t="str">
        <f ca="1">IFERROR(__xludf.DUMMYFUNCTION("VLOOKUP($D448,IMPORTRANGE(""1F5N2lheBqU_ssv2fEg7XSiyl0_Jtf24RQubw3IWp7fc"",""'LC-2 BOM'!C2:AF1000""),AB$1,FALSE)"),"Hydraulics Schematic 1069 RevF")</f>
        <v>Hydraulics Schematic 1069 RevF</v>
      </c>
      <c r="AG576" s="40" t="str">
        <f ca="1">IFERROR(__xludf.DUMMYFUNCTION("VLOOKUP($D448,IMPORTRANGE(""1F5N2lheBqU_ssv2fEg7XSiyl0_Jtf24RQubw3IWp7fc"",""'LC-2 BOM'!C2:AF1000""),AB$1,FALSE)"),"Hydraulics Schematic 1069 RevF")</f>
        <v>Hydraulics Schematic 1069 RevF</v>
      </c>
      <c r="AH576" s="40" t="str">
        <f ca="1">IFERROR(__xludf.DUMMYFUNCTION("VLOOKUP($D448,IMPORTRANGE(""1F5N2lheBqU_ssv2fEg7XSiyl0_Jtf24RQubw3IWp7fc"",""'LC-2 BOM'!C2:AF1000""),AB$1,FALSE)"),"Hydraulics Schematic 1069 RevF")</f>
        <v>Hydraulics Schematic 1069 RevF</v>
      </c>
      <c r="AI576" s="40" t="str">
        <f ca="1">IFERROR(__xludf.DUMMYFUNCTION("VLOOKUP($D448,IMPORTRANGE(""1F5N2lheBqU_ssv2fEg7XSiyl0_Jtf24RQubw3IWp7fc"",""'LC-2 BOM'!C2:AF1000""),AB$1,FALSE)"),"Hydraulics Schematic 1069 RevF")</f>
        <v>Hydraulics Schematic 1069 RevF</v>
      </c>
      <c r="AJ576" s="40" t="str">
        <f ca="1">IFERROR(__xludf.DUMMYFUNCTION("VLOOKUP($D448,IMPORTRANGE(""1F5N2lheBqU_ssv2fEg7XSiyl0_Jtf24RQubw3IWp7fc"",""'LC-2 BOM'!C2:AF1000""),AB$1,FALSE)"),"Hydraulics Schematic 1069 RevF")</f>
        <v>Hydraulics Schematic 1069 RevF</v>
      </c>
      <c r="AK576" s="40" t="str">
        <f ca="1">IFERROR(__xludf.DUMMYFUNCTION("VLOOKUP($D448,IMPORTRANGE(""1F5N2lheBqU_ssv2fEg7XSiyl0_Jtf24RQubw3IWp7fc"",""'LC-2 BOM'!C2:AF1000""),AB$1,FALSE)"),"Hydraulics Schematic 1069 RevF")</f>
        <v>Hydraulics Schematic 1069 RevF</v>
      </c>
      <c r="AL576" s="40" t="str">
        <f ca="1">IFERROR(__xludf.DUMMYFUNCTION("VLOOKUP($D448,IMPORTRANGE(""1F5N2lheBqU_ssv2fEg7XSiyl0_Jtf24RQubw3IWp7fc"",""'LC-2 BOM'!C2:AF1000""),AB$1,FALSE)"),"Hydraulics Schematic 1069 RevF")</f>
        <v>Hydraulics Schematic 1069 RevF</v>
      </c>
      <c r="AM576" s="40" t="str">
        <f ca="1">IFERROR(__xludf.DUMMYFUNCTION("VLOOKUP($D448,IMPORTRANGE(""1F5N2lheBqU_ssv2fEg7XSiyl0_Jtf24RQubw3IWp7fc"",""'LC-2 BOM'!C2:AF1000""),AB$1,FALSE)"),"Hydraulics Schematic 1069 RevF")</f>
        <v>Hydraulics Schematic 1069 RevF</v>
      </c>
      <c r="AN576" s="40" t="str">
        <f ca="1">IFERROR(__xludf.DUMMYFUNCTION("VLOOKUP($D448,IMPORTRANGE(""1F5N2lheBqU_ssv2fEg7XSiyl0_Jtf24RQubw3IWp7fc"",""'LC-2 BOM'!C2:AF1000""),AB$1,FALSE)"),"Hydraulics Schematic 1069 RevF")</f>
        <v>Hydraulics Schematic 1069 RevF</v>
      </c>
      <c r="AO576" s="40" t="str">
        <f ca="1">IFERROR(__xludf.DUMMYFUNCTION("VLOOKUP($D448,IMPORTRANGE(""1F5N2lheBqU_ssv2fEg7XSiyl0_Jtf24RQubw3IWp7fc"",""'LC-2 BOM'!C2:AF1000""),AB$1,FALSE)"),"Hydraulics Schematic 1069 RevF")</f>
        <v>Hydraulics Schematic 1069 RevF</v>
      </c>
      <c r="AP576" s="40" t="str">
        <f ca="1">IFERROR(__xludf.DUMMYFUNCTION("VLOOKUP($D448,IMPORTRANGE(""1F5N2lheBqU_ssv2fEg7XSiyl0_Jtf24RQubw3IWp7fc"",""'LC-2 BOM'!C2:AF1000""),AB$1,FALSE)"),"Hydraulics Schematic 1069 RevF")</f>
        <v>Hydraulics Schematic 1069 RevF</v>
      </c>
      <c r="AQ576" s="40" t="str">
        <f ca="1">IFERROR(__xludf.DUMMYFUNCTION("VLOOKUP($D448,IMPORTRANGE(""1F5N2lheBqU_ssv2fEg7XSiyl0_Jtf24RQubw3IWp7fc"",""'LC-2 BOM'!C2:AF1000""),AB$1,FALSE)"),"Hydraulics Schematic 1069 RevF")</f>
        <v>Hydraulics Schematic 1069 RevF</v>
      </c>
      <c r="AR576" s="40" t="str">
        <f ca="1">IFERROR(__xludf.DUMMYFUNCTION("VLOOKUP($D448,IMPORTRANGE(""1F5N2lheBqU_ssv2fEg7XSiyl0_Jtf24RQubw3IWp7fc"",""'LC-2 BOM'!C2:AF1000""),AB$1,FALSE)"),"Hydraulics Schematic 1069 RevF")</f>
        <v>Hydraulics Schematic 1069 RevF</v>
      </c>
      <c r="AS576" s="40" t="str">
        <f ca="1">IFERROR(__xludf.DUMMYFUNCTION("VLOOKUP($D448,IMPORTRANGE(""1F5N2lheBqU_ssv2fEg7XSiyl0_Jtf24RQubw3IWp7fc"",""'LC-2 BOM'!C2:AF1000""),AB$1,FALSE)"),"Hydraulics Schematic 1069 RevF")</f>
        <v>Hydraulics Schematic 1069 RevF</v>
      </c>
      <c r="AT576" s="40" t="str">
        <f ca="1">IFERROR(__xludf.DUMMYFUNCTION("VLOOKUP($D448,IMPORTRANGE(""1F5N2lheBqU_ssv2fEg7XSiyl0_Jtf24RQubw3IWp7fc"",""'LC-2 BOM'!C2:AF1000""),AB$1,FALSE)"),"Hydraulics Schematic 1069 RevF")</f>
        <v>Hydraulics Schematic 1069 RevF</v>
      </c>
      <c r="AU576" s="40" t="str">
        <f ca="1">IFERROR(__xludf.DUMMYFUNCTION("VLOOKUP($D448,IMPORTRANGE(""1F5N2lheBqU_ssv2fEg7XSiyl0_Jtf24RQubw3IWp7fc"",""'LC-2 BOM'!C2:AF1000""),AB$1,FALSE)"),"Hydraulics Schematic 1069 RevF")</f>
        <v>Hydraulics Schematic 1069 RevF</v>
      </c>
      <c r="AV576" s="40" t="str">
        <f ca="1">IFERROR(__xludf.DUMMYFUNCTION("VLOOKUP($D448,IMPORTRANGE(""1F5N2lheBqU_ssv2fEg7XSiyl0_Jtf24RQubw3IWp7fc"",""'LC-2 BOM'!C2:AF1000""),AB$1,FALSE)"),"Hydraulics Schematic 1069 RevF")</f>
        <v>Hydraulics Schematic 1069 RevF</v>
      </c>
      <c r="AW576" s="40" t="str">
        <f ca="1">IFERROR(__xludf.DUMMYFUNCTION("VLOOKUP($D448,IMPORTRANGE(""1F5N2lheBqU_ssv2fEg7XSiyl0_Jtf24RQubw3IWp7fc"",""'LC-2 BOM'!C2:AF1000""),AB$1,FALSE)"),"Hydraulics Schematic 1069 RevF")</f>
        <v>Hydraulics Schematic 1069 RevF</v>
      </c>
      <c r="AX576" s="40" t="str">
        <f ca="1">IFERROR(__xludf.DUMMYFUNCTION("VLOOKUP($D448,IMPORTRANGE(""1F5N2lheBqU_ssv2fEg7XSiyl0_Jtf24RQubw3IWp7fc"",""'LC-2 BOM'!C2:AF1000""),AB$1,FALSE)"),"Hydraulics Schematic 1069 RevF")</f>
        <v>Hydraulics Schematic 1069 RevF</v>
      </c>
      <c r="AY576" s="40" t="str">
        <f ca="1">IFERROR(__xludf.DUMMYFUNCTION("VLOOKUP($D448,IMPORTRANGE(""1F5N2lheBqU_ssv2fEg7XSiyl0_Jtf24RQubw3IWp7fc"",""'LC-2 BOM'!C2:AF1000""),AB$1,FALSE)"),"Hydraulics Schematic 1069 RevF")</f>
        <v>Hydraulics Schematic 1069 RevF</v>
      </c>
      <c r="AZ576" s="40" t="str">
        <f ca="1">IFERROR(__xludf.DUMMYFUNCTION("VLOOKUP($D448,IMPORTRANGE(""1F5N2lheBqU_ssv2fEg7XSiyl0_Jtf24RQubw3IWp7fc"",""'LC-2 BOM'!C2:AF1000""),AB$1,FALSE)"),"Hydraulics Schematic 1069 RevF")</f>
        <v>Hydraulics Schematic 1069 RevF</v>
      </c>
      <c r="BA576" s="40" t="str">
        <f ca="1">IFERROR(__xludf.DUMMYFUNCTION("VLOOKUP($D448,IMPORTRANGE(""1F5N2lheBqU_ssv2fEg7XSiyl0_Jtf24RQubw3IWp7fc"",""'LC-2 BOM'!C2:AF1000""),AB$1,FALSE)"),"Hydraulics Schematic 1069 RevF")</f>
        <v>Hydraulics Schematic 1069 RevF</v>
      </c>
    </row>
    <row r="577" spans="1:53" ht="14.25">
      <c r="A577" s="119" t="str">
        <f>CONCATENATE(VLOOKUP(E577,Systems,2,FALSE),"-",VLOOKUP(F577,Subsystems,2,FALSE),"-",VLOOKUP(G577,Components,2,FALSE),"-",VLOOKUP(R577,Metrics,2,FALSE),"-",B577)</f>
        <v>HYD-S1U-PRS-Ps-255</v>
      </c>
      <c r="B577" s="100">
        <v>255</v>
      </c>
      <c r="C577" s="99" t="s">
        <v>1298</v>
      </c>
      <c r="D577" s="119" t="s">
        <v>1299</v>
      </c>
      <c r="E577" s="127" t="s">
        <v>715</v>
      </c>
      <c r="F577" s="127" t="s">
        <v>368</v>
      </c>
      <c r="G577" s="99" t="s">
        <v>177</v>
      </c>
      <c r="H577" s="99" t="s">
        <v>147</v>
      </c>
      <c r="I577" s="100" t="str">
        <f>VLOOKUP(L577,InterfaceCards,2,FALSE)</f>
        <v>N2</v>
      </c>
      <c r="J577" s="39" t="str">
        <f>VLOOKUP(I577,'REF - Interface Cards'!$F$2:$G$11,2,FALSE)</f>
        <v>CB3</v>
      </c>
      <c r="K577" s="100">
        <f>VLOOKUP(L577,InterfaceCards,3,FALSE)</f>
        <v>3</v>
      </c>
      <c r="L577" s="99" t="s">
        <v>315</v>
      </c>
      <c r="M577" s="99">
        <v>13</v>
      </c>
      <c r="N577" s="96">
        <v>10</v>
      </c>
      <c r="O577" s="99" t="s">
        <v>313</v>
      </c>
      <c r="P577" s="205"/>
      <c r="Q577" s="205"/>
      <c r="R577" s="119" t="s">
        <v>178</v>
      </c>
      <c r="S577" s="119" t="s">
        <v>179</v>
      </c>
      <c r="T577" s="100"/>
      <c r="U577" s="205"/>
      <c r="V577" s="205" t="b">
        <v>0</v>
      </c>
      <c r="W577" s="115" t="str">
        <f>CONCATENATE(L577,":",N577)</f>
        <v>AI4:10</v>
      </c>
      <c r="X577" s="40" t="str">
        <f ca="1">IFERROR(__xludf.DUMMYFUNCTION("VLOOKUP($D119,IMPORTRANGE(""1F5N2lheBqU_ssv2fEg7XSiyl0_Jtf24RQubw3IWp7fc"",""'LC-2 BOM'!C2:AF1000""),X$1,FALSE)"),"05C360")</f>
        <v>05C360</v>
      </c>
      <c r="Y577" s="40" t="str">
        <f ca="1">IFERROR(__xludf.DUMMYFUNCTION("VLOOKUP($D451,IMPORTRANGE(""1zGeY54V42y3h6ga3LEauokEcjIAfHuNXKCYKLfLWtMI"",""'LC-2 BOM'!C2:AF900""),Y$1,FALSE)"),"#N/A")</f>
        <v>#N/A</v>
      </c>
      <c r="Z577" s="40" t="str">
        <f ca="1">IFERROR(__xludf.DUMMYFUNCTION("VLOOKUP($D451,IMPORTRANGE(""1zGeY54V42y3h6ga3LEauokEcjIAfHuNXKCYKLfLWtMI"",""'LC-2 BOM'!C2:AF900""),Y$1,FALSE)"),"#N/A")</f>
        <v>#N/A</v>
      </c>
      <c r="AA577" s="40" t="str">
        <f ca="1">IFERROR(__xludf.DUMMYFUNCTION("VLOOKUP($D451,IMPORTRANGE(""1zGeY54V42y3h6ga3LEauokEcjIAfHuNXKCYKLfLWtMI"",""'LC-2 BOM'!C2:AF900""),Y$1,FALSE)"),"#N/A")</f>
        <v>#N/A</v>
      </c>
      <c r="AB577" s="40" t="str">
        <f ca="1">IFERROR(__xludf.DUMMYFUNCTION("VLOOKUP($D451,IMPORTRANGE(""1F5N2lheBqU_ssv2fEg7XSiyl0_Jtf24RQubw3IWp7fc"",""'LC-2 BOM'!C2:AF1000""),AB$1,FALSE)"),"Hydraulics Schematic 1069 RevF")</f>
        <v>Hydraulics Schematic 1069 RevF</v>
      </c>
      <c r="AC577" s="40" t="str">
        <f ca="1">IFERROR(__xludf.DUMMYFUNCTION("VLOOKUP($D451,IMPORTRANGE(""1F5N2lheBqU_ssv2fEg7XSiyl0_Jtf24RQubw3IWp7fc"",""'LC-2 BOM'!C2:AF1000""),AB$1,FALSE)"),"Hydraulics Schematic 1069 RevF")</f>
        <v>Hydraulics Schematic 1069 RevF</v>
      </c>
      <c r="AD577" s="40" t="str">
        <f ca="1">IFERROR(__xludf.DUMMYFUNCTION("VLOOKUP($D451,IMPORTRANGE(""1F5N2lheBqU_ssv2fEg7XSiyl0_Jtf24RQubw3IWp7fc"",""'LC-2 BOM'!C2:AF1000""),AB$1,FALSE)"),"Hydraulics Schematic 1069 RevF")</f>
        <v>Hydraulics Schematic 1069 RevF</v>
      </c>
      <c r="AE577" s="40" t="str">
        <f ca="1">IFERROR(__xludf.DUMMYFUNCTION("VLOOKUP($D451,IMPORTRANGE(""1F5N2lheBqU_ssv2fEg7XSiyl0_Jtf24RQubw3IWp7fc"",""'LC-2 BOM'!C2:AF1000""),AB$1,FALSE)"),"Hydraulics Schematic 1069 RevF")</f>
        <v>Hydraulics Schematic 1069 RevF</v>
      </c>
      <c r="AF577" s="40" t="str">
        <f ca="1">IFERROR(__xludf.DUMMYFUNCTION("VLOOKUP($D451,IMPORTRANGE(""1F5N2lheBqU_ssv2fEg7XSiyl0_Jtf24RQubw3IWp7fc"",""'LC-2 BOM'!C2:AF1000""),AB$1,FALSE)"),"Hydraulics Schematic 1069 RevF")</f>
        <v>Hydraulics Schematic 1069 RevF</v>
      </c>
      <c r="AG577" s="40" t="str">
        <f ca="1">IFERROR(__xludf.DUMMYFUNCTION("VLOOKUP($D451,IMPORTRANGE(""1F5N2lheBqU_ssv2fEg7XSiyl0_Jtf24RQubw3IWp7fc"",""'LC-2 BOM'!C2:AF1000""),AB$1,FALSE)"),"Hydraulics Schematic 1069 RevF")</f>
        <v>Hydraulics Schematic 1069 RevF</v>
      </c>
      <c r="AH577" s="40" t="str">
        <f ca="1">IFERROR(__xludf.DUMMYFUNCTION("VLOOKUP($D451,IMPORTRANGE(""1F5N2lheBqU_ssv2fEg7XSiyl0_Jtf24RQubw3IWp7fc"",""'LC-2 BOM'!C2:AF1000""),AB$1,FALSE)"),"Hydraulics Schematic 1069 RevF")</f>
        <v>Hydraulics Schematic 1069 RevF</v>
      </c>
      <c r="AI577" s="40" t="str">
        <f ca="1">IFERROR(__xludf.DUMMYFUNCTION("VLOOKUP($D451,IMPORTRANGE(""1F5N2lheBqU_ssv2fEg7XSiyl0_Jtf24RQubw3IWp7fc"",""'LC-2 BOM'!C2:AF1000""),AB$1,FALSE)"),"Hydraulics Schematic 1069 RevF")</f>
        <v>Hydraulics Schematic 1069 RevF</v>
      </c>
      <c r="AJ577" s="40" t="str">
        <f ca="1">IFERROR(__xludf.DUMMYFUNCTION("VLOOKUP($D451,IMPORTRANGE(""1F5N2lheBqU_ssv2fEg7XSiyl0_Jtf24RQubw3IWp7fc"",""'LC-2 BOM'!C2:AF1000""),AB$1,FALSE)"),"Hydraulics Schematic 1069 RevF")</f>
        <v>Hydraulics Schematic 1069 RevF</v>
      </c>
      <c r="AK577" s="40" t="str">
        <f ca="1">IFERROR(__xludf.DUMMYFUNCTION("VLOOKUP($D451,IMPORTRANGE(""1F5N2lheBqU_ssv2fEg7XSiyl0_Jtf24RQubw3IWp7fc"",""'LC-2 BOM'!C2:AF1000""),AB$1,FALSE)"),"Hydraulics Schematic 1069 RevF")</f>
        <v>Hydraulics Schematic 1069 RevF</v>
      </c>
      <c r="AL577" s="40" t="str">
        <f ca="1">IFERROR(__xludf.DUMMYFUNCTION("VLOOKUP($D451,IMPORTRANGE(""1F5N2lheBqU_ssv2fEg7XSiyl0_Jtf24RQubw3IWp7fc"",""'LC-2 BOM'!C2:AF1000""),AB$1,FALSE)"),"Hydraulics Schematic 1069 RevF")</f>
        <v>Hydraulics Schematic 1069 RevF</v>
      </c>
      <c r="AM577" s="40" t="str">
        <f ca="1">IFERROR(__xludf.DUMMYFUNCTION("VLOOKUP($D451,IMPORTRANGE(""1F5N2lheBqU_ssv2fEg7XSiyl0_Jtf24RQubw3IWp7fc"",""'LC-2 BOM'!C2:AF1000""),AB$1,FALSE)"),"Hydraulics Schematic 1069 RevF")</f>
        <v>Hydraulics Schematic 1069 RevF</v>
      </c>
      <c r="AN577" s="40" t="str">
        <f ca="1">IFERROR(__xludf.DUMMYFUNCTION("VLOOKUP($D451,IMPORTRANGE(""1F5N2lheBqU_ssv2fEg7XSiyl0_Jtf24RQubw3IWp7fc"",""'LC-2 BOM'!C2:AF1000""),AB$1,FALSE)"),"Hydraulics Schematic 1069 RevF")</f>
        <v>Hydraulics Schematic 1069 RevF</v>
      </c>
      <c r="AO577" s="40" t="str">
        <f ca="1">IFERROR(__xludf.DUMMYFUNCTION("VLOOKUP($D451,IMPORTRANGE(""1F5N2lheBqU_ssv2fEg7XSiyl0_Jtf24RQubw3IWp7fc"",""'LC-2 BOM'!C2:AF1000""),AB$1,FALSE)"),"Hydraulics Schematic 1069 RevF")</f>
        <v>Hydraulics Schematic 1069 RevF</v>
      </c>
      <c r="AP577" s="40" t="str">
        <f ca="1">IFERROR(__xludf.DUMMYFUNCTION("VLOOKUP($D451,IMPORTRANGE(""1F5N2lheBqU_ssv2fEg7XSiyl0_Jtf24RQubw3IWp7fc"",""'LC-2 BOM'!C2:AF1000""),AB$1,FALSE)"),"Hydraulics Schematic 1069 RevF")</f>
        <v>Hydraulics Schematic 1069 RevF</v>
      </c>
      <c r="AQ577" s="40" t="str">
        <f ca="1">IFERROR(__xludf.DUMMYFUNCTION("VLOOKUP($D451,IMPORTRANGE(""1F5N2lheBqU_ssv2fEg7XSiyl0_Jtf24RQubw3IWp7fc"",""'LC-2 BOM'!C2:AF1000""),AB$1,FALSE)"),"Hydraulics Schematic 1069 RevF")</f>
        <v>Hydraulics Schematic 1069 RevF</v>
      </c>
      <c r="AR577" s="40" t="str">
        <f ca="1">IFERROR(__xludf.DUMMYFUNCTION("VLOOKUP($D451,IMPORTRANGE(""1F5N2lheBqU_ssv2fEg7XSiyl0_Jtf24RQubw3IWp7fc"",""'LC-2 BOM'!C2:AF1000""),AB$1,FALSE)"),"Hydraulics Schematic 1069 RevF")</f>
        <v>Hydraulics Schematic 1069 RevF</v>
      </c>
      <c r="AS577" s="40" t="str">
        <f ca="1">IFERROR(__xludf.DUMMYFUNCTION("VLOOKUP($D451,IMPORTRANGE(""1F5N2lheBqU_ssv2fEg7XSiyl0_Jtf24RQubw3IWp7fc"",""'LC-2 BOM'!C2:AF1000""),AB$1,FALSE)"),"Hydraulics Schematic 1069 RevF")</f>
        <v>Hydraulics Schematic 1069 RevF</v>
      </c>
      <c r="AT577" s="40" t="str">
        <f ca="1">IFERROR(__xludf.DUMMYFUNCTION("VLOOKUP($D451,IMPORTRANGE(""1F5N2lheBqU_ssv2fEg7XSiyl0_Jtf24RQubw3IWp7fc"",""'LC-2 BOM'!C2:AF1000""),AB$1,FALSE)"),"Hydraulics Schematic 1069 RevF")</f>
        <v>Hydraulics Schematic 1069 RevF</v>
      </c>
      <c r="AU577" s="40" t="str">
        <f ca="1">IFERROR(__xludf.DUMMYFUNCTION("VLOOKUP($D451,IMPORTRANGE(""1F5N2lheBqU_ssv2fEg7XSiyl0_Jtf24RQubw3IWp7fc"",""'LC-2 BOM'!C2:AF1000""),AB$1,FALSE)"),"Hydraulics Schematic 1069 RevF")</f>
        <v>Hydraulics Schematic 1069 RevF</v>
      </c>
      <c r="AV577" s="40" t="str">
        <f ca="1">IFERROR(__xludf.DUMMYFUNCTION("VLOOKUP($D451,IMPORTRANGE(""1F5N2lheBqU_ssv2fEg7XSiyl0_Jtf24RQubw3IWp7fc"",""'LC-2 BOM'!C2:AF1000""),AB$1,FALSE)"),"Hydraulics Schematic 1069 RevF")</f>
        <v>Hydraulics Schematic 1069 RevF</v>
      </c>
      <c r="AW577" s="40" t="str">
        <f ca="1">IFERROR(__xludf.DUMMYFUNCTION("VLOOKUP($D451,IMPORTRANGE(""1F5N2lheBqU_ssv2fEg7XSiyl0_Jtf24RQubw3IWp7fc"",""'LC-2 BOM'!C2:AF1000""),AB$1,FALSE)"),"Hydraulics Schematic 1069 RevF")</f>
        <v>Hydraulics Schematic 1069 RevF</v>
      </c>
      <c r="AX577" s="40" t="str">
        <f ca="1">IFERROR(__xludf.DUMMYFUNCTION("VLOOKUP($D451,IMPORTRANGE(""1F5N2lheBqU_ssv2fEg7XSiyl0_Jtf24RQubw3IWp7fc"",""'LC-2 BOM'!C2:AF1000""),AB$1,FALSE)"),"Hydraulics Schematic 1069 RevF")</f>
        <v>Hydraulics Schematic 1069 RevF</v>
      </c>
      <c r="AY577" s="40" t="str">
        <f ca="1">IFERROR(__xludf.DUMMYFUNCTION("VLOOKUP($D451,IMPORTRANGE(""1F5N2lheBqU_ssv2fEg7XSiyl0_Jtf24RQubw3IWp7fc"",""'LC-2 BOM'!C2:AF1000""),AB$1,FALSE)"),"Hydraulics Schematic 1069 RevF")</f>
        <v>Hydraulics Schematic 1069 RevF</v>
      </c>
      <c r="AZ577" s="40" t="str">
        <f ca="1">IFERROR(__xludf.DUMMYFUNCTION("VLOOKUP($D451,IMPORTRANGE(""1F5N2lheBqU_ssv2fEg7XSiyl0_Jtf24RQubw3IWp7fc"",""'LC-2 BOM'!C2:AF1000""),AB$1,FALSE)"),"Hydraulics Schematic 1069 RevF")</f>
        <v>Hydraulics Schematic 1069 RevF</v>
      </c>
      <c r="BA577" s="40" t="str">
        <f ca="1">IFERROR(__xludf.DUMMYFUNCTION("VLOOKUP($D451,IMPORTRANGE(""1F5N2lheBqU_ssv2fEg7XSiyl0_Jtf24RQubw3IWp7fc"",""'LC-2 BOM'!C2:AF1000""),AB$1,FALSE)"),"Hydraulics Schematic 1069 RevF")</f>
        <v>Hydraulics Schematic 1069 RevF</v>
      </c>
    </row>
    <row r="578" spans="1:53" ht="14.25">
      <c r="A578" s="119" t="str">
        <f>CONCATENATE(VLOOKUP(E578,Systems,2,FALSE),"-",VLOOKUP(F578,Subsystems,2,FALSE),"-",VLOOKUP(G578,Components,2,FALSE),"-",VLOOKUP(R578,Metrics,2,FALSE),"-",B578)</f>
        <v>HYD-HDL-PRS-Ps-265</v>
      </c>
      <c r="B578" s="100">
        <v>265</v>
      </c>
      <c r="C578" s="99" t="s">
        <v>1300</v>
      </c>
      <c r="D578" s="119" t="s">
        <v>1301</v>
      </c>
      <c r="E578" s="127" t="s">
        <v>715</v>
      </c>
      <c r="F578" s="127" t="s">
        <v>872</v>
      </c>
      <c r="G578" s="99" t="s">
        <v>177</v>
      </c>
      <c r="H578" s="99" t="s">
        <v>147</v>
      </c>
      <c r="I578" s="100" t="str">
        <f>VLOOKUP(L578,InterfaceCards,2,FALSE)</f>
        <v>N3</v>
      </c>
      <c r="J578" s="39" t="str">
        <f>VLOOKUP(I578,'REF - Interface Cards'!$F$2:$G$11,2,FALSE)</f>
        <v>CB4</v>
      </c>
      <c r="K578" s="100">
        <f>VLOOKUP(L578,InterfaceCards,3,FALSE)</f>
        <v>2</v>
      </c>
      <c r="L578" s="99" t="s">
        <v>785</v>
      </c>
      <c r="M578" s="99">
        <v>15</v>
      </c>
      <c r="N578" s="96">
        <v>12</v>
      </c>
      <c r="O578" s="99" t="s">
        <v>313</v>
      </c>
      <c r="P578" s="205"/>
      <c r="Q578" s="99" t="s">
        <v>521</v>
      </c>
      <c r="R578" s="119" t="s">
        <v>178</v>
      </c>
      <c r="S578" s="119" t="s">
        <v>179</v>
      </c>
      <c r="T578" s="100"/>
      <c r="U578" s="205"/>
      <c r="V578" s="205" t="b">
        <v>0</v>
      </c>
      <c r="W578" s="115" t="str">
        <f>CONCATENATE(L578,":",N578)</f>
        <v>AI5:12</v>
      </c>
      <c r="X578" s="40" t="str">
        <f ca="1">IFERROR(__xludf.DUMMYFUNCTION("VLOOKUP($D475,IMPORTRANGE(""1F5N2lheBqU_ssv2fEg7XSiyl0_Jtf24RQubw3IWp7fc"",""'LC-2 BOM'!C2:AF1000""),X$1,FALSE)"),"04C706")</f>
        <v>04C706</v>
      </c>
      <c r="Y578" s="40" t="str">
        <f ca="1">IFERROR(__xludf.DUMMYFUNCTION("VLOOKUP($D518,IMPORTRANGE(""1F5N2lheBqU_ssv2fEg7XSiyl0_Jtf24RQubw3IWp7fc"",""'LC-2 BOM'!C2:AF900""),Y$1,FALSE)"),"#N/A")</f>
        <v>#N/A</v>
      </c>
      <c r="Z578" s="40" t="str">
        <f ca="1">IFERROR(__xludf.DUMMYFUNCTION("VLOOKUP($D518,IMPORTRANGE(""1F5N2lheBqU_ssv2fEg7XSiyl0_Jtf24RQubw3IWp7fc"",""'LC-2 BOM'!C2:AF900""),Y$1,FALSE)"),"#N/A")</f>
        <v>#N/A</v>
      </c>
      <c r="AA578" s="40" t="str">
        <f ca="1">IFERROR(__xludf.DUMMYFUNCTION("VLOOKUP($D518,IMPORTRANGE(""1F5N2lheBqU_ssv2fEg7XSiyl0_Jtf24RQubw3IWp7fc"",""'LC-2 BOM'!C2:AF900""),Y$1,FALSE)"),"#N/A")</f>
        <v>#N/A</v>
      </c>
      <c r="AB578" s="40" t="str">
        <f ca="1">IFERROR(__xludf.DUMMYFUNCTION("VLOOKUP($D518,IMPORTRANGE(""1F5N2lheBqU_ssv2fEg7XSiyl0_Jtf24RQubw3IWp7fc"",""'LC-2 BOM'!C2:AF1000""),AB$1,FALSE)"),"Hydraulics Schematic 1069 RevF")</f>
        <v>Hydraulics Schematic 1069 RevF</v>
      </c>
      <c r="AC578" s="40" t="str">
        <f ca="1">IFERROR(__xludf.DUMMYFUNCTION("VLOOKUP($D518,IMPORTRANGE(""1F5N2lheBqU_ssv2fEg7XSiyl0_Jtf24RQubw3IWp7fc"",""'LC-2 BOM'!C2:AF1000""),AB$1,FALSE)"),"Hydraulics Schematic 1069 RevF")</f>
        <v>Hydraulics Schematic 1069 RevF</v>
      </c>
      <c r="AD578" s="40" t="str">
        <f ca="1">IFERROR(__xludf.DUMMYFUNCTION("VLOOKUP($D518,IMPORTRANGE(""1F5N2lheBqU_ssv2fEg7XSiyl0_Jtf24RQubw3IWp7fc"",""'LC-2 BOM'!C2:AF1000""),AB$1,FALSE)"),"Hydraulics Schematic 1069 RevF")</f>
        <v>Hydraulics Schematic 1069 RevF</v>
      </c>
      <c r="AE578" s="40" t="str">
        <f ca="1">IFERROR(__xludf.DUMMYFUNCTION("VLOOKUP($D518,IMPORTRANGE(""1F5N2lheBqU_ssv2fEg7XSiyl0_Jtf24RQubw3IWp7fc"",""'LC-2 BOM'!C2:AF1000""),AB$1,FALSE)"),"Hydraulics Schematic 1069 RevF")</f>
        <v>Hydraulics Schematic 1069 RevF</v>
      </c>
      <c r="AF578" s="40" t="str">
        <f ca="1">IFERROR(__xludf.DUMMYFUNCTION("VLOOKUP($D518,IMPORTRANGE(""1F5N2lheBqU_ssv2fEg7XSiyl0_Jtf24RQubw3IWp7fc"",""'LC-2 BOM'!C2:AF1000""),AB$1,FALSE)"),"Hydraulics Schematic 1069 RevF")</f>
        <v>Hydraulics Schematic 1069 RevF</v>
      </c>
      <c r="AG578" s="40" t="str">
        <f ca="1">IFERROR(__xludf.DUMMYFUNCTION("VLOOKUP($D518,IMPORTRANGE(""1F5N2lheBqU_ssv2fEg7XSiyl0_Jtf24RQubw3IWp7fc"",""'LC-2 BOM'!C2:AF1000""),AB$1,FALSE)"),"Hydraulics Schematic 1069 RevF")</f>
        <v>Hydraulics Schematic 1069 RevF</v>
      </c>
      <c r="AH578" s="40" t="str">
        <f ca="1">IFERROR(__xludf.DUMMYFUNCTION("VLOOKUP($D518,IMPORTRANGE(""1F5N2lheBqU_ssv2fEg7XSiyl0_Jtf24RQubw3IWp7fc"",""'LC-2 BOM'!C2:AF1000""),AB$1,FALSE)"),"Hydraulics Schematic 1069 RevF")</f>
        <v>Hydraulics Schematic 1069 RevF</v>
      </c>
      <c r="AI578" s="40" t="str">
        <f ca="1">IFERROR(__xludf.DUMMYFUNCTION("VLOOKUP($D518,IMPORTRANGE(""1F5N2lheBqU_ssv2fEg7XSiyl0_Jtf24RQubw3IWp7fc"",""'LC-2 BOM'!C2:AF1000""),AB$1,FALSE)"),"Hydraulics Schematic 1069 RevF")</f>
        <v>Hydraulics Schematic 1069 RevF</v>
      </c>
      <c r="AJ578" s="40" t="str">
        <f ca="1">IFERROR(__xludf.DUMMYFUNCTION("VLOOKUP($D518,IMPORTRANGE(""1F5N2lheBqU_ssv2fEg7XSiyl0_Jtf24RQubw3IWp7fc"",""'LC-2 BOM'!C2:AF1000""),AB$1,FALSE)"),"Hydraulics Schematic 1069 RevF")</f>
        <v>Hydraulics Schematic 1069 RevF</v>
      </c>
      <c r="AK578" s="40" t="str">
        <f ca="1">IFERROR(__xludf.DUMMYFUNCTION("VLOOKUP($D518,IMPORTRANGE(""1F5N2lheBqU_ssv2fEg7XSiyl0_Jtf24RQubw3IWp7fc"",""'LC-2 BOM'!C2:AF1000""),AB$1,FALSE)"),"Hydraulics Schematic 1069 RevF")</f>
        <v>Hydraulics Schematic 1069 RevF</v>
      </c>
      <c r="AL578" s="40" t="str">
        <f ca="1">IFERROR(__xludf.DUMMYFUNCTION("VLOOKUP($D518,IMPORTRANGE(""1F5N2lheBqU_ssv2fEg7XSiyl0_Jtf24RQubw3IWp7fc"",""'LC-2 BOM'!C2:AF1000""),AB$1,FALSE)"),"Hydraulics Schematic 1069 RevF")</f>
        <v>Hydraulics Schematic 1069 RevF</v>
      </c>
      <c r="AM578" s="40" t="str">
        <f ca="1">IFERROR(__xludf.DUMMYFUNCTION("VLOOKUP($D518,IMPORTRANGE(""1F5N2lheBqU_ssv2fEg7XSiyl0_Jtf24RQubw3IWp7fc"",""'LC-2 BOM'!C2:AF1000""),AB$1,FALSE)"),"Hydraulics Schematic 1069 RevF")</f>
        <v>Hydraulics Schematic 1069 RevF</v>
      </c>
      <c r="AN578" s="40" t="str">
        <f ca="1">IFERROR(__xludf.DUMMYFUNCTION("VLOOKUP($D518,IMPORTRANGE(""1F5N2lheBqU_ssv2fEg7XSiyl0_Jtf24RQubw3IWp7fc"",""'LC-2 BOM'!C2:AF1000""),AB$1,FALSE)"),"Hydraulics Schematic 1069 RevF")</f>
        <v>Hydraulics Schematic 1069 RevF</v>
      </c>
      <c r="AO578" s="40" t="str">
        <f ca="1">IFERROR(__xludf.DUMMYFUNCTION("VLOOKUP($D518,IMPORTRANGE(""1F5N2lheBqU_ssv2fEg7XSiyl0_Jtf24RQubw3IWp7fc"",""'LC-2 BOM'!C2:AF1000""),AB$1,FALSE)"),"Hydraulics Schematic 1069 RevF")</f>
        <v>Hydraulics Schematic 1069 RevF</v>
      </c>
      <c r="AP578" s="40" t="str">
        <f ca="1">IFERROR(__xludf.DUMMYFUNCTION("VLOOKUP($D518,IMPORTRANGE(""1F5N2lheBqU_ssv2fEg7XSiyl0_Jtf24RQubw3IWp7fc"",""'LC-2 BOM'!C2:AF1000""),AB$1,FALSE)"),"Hydraulics Schematic 1069 RevF")</f>
        <v>Hydraulics Schematic 1069 RevF</v>
      </c>
      <c r="AQ578" s="40" t="str">
        <f ca="1">IFERROR(__xludf.DUMMYFUNCTION("VLOOKUP($D518,IMPORTRANGE(""1F5N2lheBqU_ssv2fEg7XSiyl0_Jtf24RQubw3IWp7fc"",""'LC-2 BOM'!C2:AF1000""),AB$1,FALSE)"),"Hydraulics Schematic 1069 RevF")</f>
        <v>Hydraulics Schematic 1069 RevF</v>
      </c>
      <c r="AR578" s="40" t="str">
        <f ca="1">IFERROR(__xludf.DUMMYFUNCTION("VLOOKUP($D518,IMPORTRANGE(""1F5N2lheBqU_ssv2fEg7XSiyl0_Jtf24RQubw3IWp7fc"",""'LC-2 BOM'!C2:AF1000""),AB$1,FALSE)"),"Hydraulics Schematic 1069 RevF")</f>
        <v>Hydraulics Schematic 1069 RevF</v>
      </c>
      <c r="AS578" s="40" t="str">
        <f ca="1">IFERROR(__xludf.DUMMYFUNCTION("VLOOKUP($D518,IMPORTRANGE(""1F5N2lheBqU_ssv2fEg7XSiyl0_Jtf24RQubw3IWp7fc"",""'LC-2 BOM'!C2:AF1000""),AB$1,FALSE)"),"Hydraulics Schematic 1069 RevF")</f>
        <v>Hydraulics Schematic 1069 RevF</v>
      </c>
      <c r="AT578" s="40" t="str">
        <f ca="1">IFERROR(__xludf.DUMMYFUNCTION("VLOOKUP($D518,IMPORTRANGE(""1F5N2lheBqU_ssv2fEg7XSiyl0_Jtf24RQubw3IWp7fc"",""'LC-2 BOM'!C2:AF1000""),AB$1,FALSE)"),"Hydraulics Schematic 1069 RevF")</f>
        <v>Hydraulics Schematic 1069 RevF</v>
      </c>
      <c r="AU578" s="40" t="str">
        <f ca="1">IFERROR(__xludf.DUMMYFUNCTION("VLOOKUP($D518,IMPORTRANGE(""1F5N2lheBqU_ssv2fEg7XSiyl0_Jtf24RQubw3IWp7fc"",""'LC-2 BOM'!C2:AF1000""),AB$1,FALSE)"),"Hydraulics Schematic 1069 RevF")</f>
        <v>Hydraulics Schematic 1069 RevF</v>
      </c>
      <c r="AV578" s="40" t="str">
        <f ca="1">IFERROR(__xludf.DUMMYFUNCTION("VLOOKUP($D518,IMPORTRANGE(""1F5N2lheBqU_ssv2fEg7XSiyl0_Jtf24RQubw3IWp7fc"",""'LC-2 BOM'!C2:AF1000""),AB$1,FALSE)"),"Hydraulics Schematic 1069 RevF")</f>
        <v>Hydraulics Schematic 1069 RevF</v>
      </c>
      <c r="AW578" s="40" t="str">
        <f ca="1">IFERROR(__xludf.DUMMYFUNCTION("VLOOKUP($D518,IMPORTRANGE(""1F5N2lheBqU_ssv2fEg7XSiyl0_Jtf24RQubw3IWp7fc"",""'LC-2 BOM'!C2:AF1000""),AB$1,FALSE)"),"Hydraulics Schematic 1069 RevF")</f>
        <v>Hydraulics Schematic 1069 RevF</v>
      </c>
      <c r="AX578" s="40" t="str">
        <f ca="1">IFERROR(__xludf.DUMMYFUNCTION("VLOOKUP($D518,IMPORTRANGE(""1F5N2lheBqU_ssv2fEg7XSiyl0_Jtf24RQubw3IWp7fc"",""'LC-2 BOM'!C2:AF1000""),AB$1,FALSE)"),"Hydraulics Schematic 1069 RevF")</f>
        <v>Hydraulics Schematic 1069 RevF</v>
      </c>
      <c r="AY578" s="40" t="str">
        <f ca="1">IFERROR(__xludf.DUMMYFUNCTION("VLOOKUP($D518,IMPORTRANGE(""1F5N2lheBqU_ssv2fEg7XSiyl0_Jtf24RQubw3IWp7fc"",""'LC-2 BOM'!C2:AF1000""),AB$1,FALSE)"),"Hydraulics Schematic 1069 RevF")</f>
        <v>Hydraulics Schematic 1069 RevF</v>
      </c>
      <c r="AZ578" s="40" t="str">
        <f ca="1">IFERROR(__xludf.DUMMYFUNCTION("VLOOKUP($D518,IMPORTRANGE(""1F5N2lheBqU_ssv2fEg7XSiyl0_Jtf24RQubw3IWp7fc"",""'LC-2 BOM'!C2:AF1000""),AB$1,FALSE)"),"Hydraulics Schematic 1069 RevF")</f>
        <v>Hydraulics Schematic 1069 RevF</v>
      </c>
      <c r="BA578" s="40" t="str">
        <f ca="1">IFERROR(__xludf.DUMMYFUNCTION("VLOOKUP($D518,IMPORTRANGE(""1F5N2lheBqU_ssv2fEg7XSiyl0_Jtf24RQubw3IWp7fc"",""'LC-2 BOM'!C2:AF1000""),AB$1,FALSE)"),"Hydraulics Schematic 1069 RevF")</f>
        <v>Hydraulics Schematic 1069 RevF</v>
      </c>
    </row>
    <row r="579" spans="1:53" ht="14.25">
      <c r="A579" s="119" t="str">
        <f>CONCATENATE(VLOOKUP(E579,Systems,2,FALSE),"-",VLOOKUP(F579,Subsystems,2,FALSE),"-",VLOOKUP(G579,Components,2,FALSE),"-",VLOOKUP(R579,Metrics,2,FALSE),"-",B579)</f>
        <v>HYD-HD-PRS-Ps-184</v>
      </c>
      <c r="B579" s="100">
        <v>184</v>
      </c>
      <c r="C579" s="99" t="s">
        <v>1302</v>
      </c>
      <c r="D579" s="99" t="s">
        <v>1303</v>
      </c>
      <c r="E579" s="99" t="s">
        <v>715</v>
      </c>
      <c r="F579" s="99" t="s">
        <v>898</v>
      </c>
      <c r="G579" s="99" t="s">
        <v>177</v>
      </c>
      <c r="H579" s="100" t="s">
        <v>147</v>
      </c>
      <c r="I579" s="100" t="str">
        <f>VLOOKUP(L579,InterfaceCards,2,FALSE)</f>
        <v>N3</v>
      </c>
      <c r="J579" s="39" t="str">
        <f>VLOOKUP(I579,'REF - Interface Cards'!$F$2:$G$11,2,FALSE)</f>
        <v>CB4</v>
      </c>
      <c r="K579" s="100">
        <f>VLOOKUP(L579,InterfaceCards,3,FALSE)</f>
        <v>2</v>
      </c>
      <c r="L579" s="99" t="s">
        <v>785</v>
      </c>
      <c r="M579" s="272">
        <v>5</v>
      </c>
      <c r="N579" s="96" t="s">
        <v>118</v>
      </c>
      <c r="O579" s="100" t="s">
        <v>313</v>
      </c>
      <c r="P579" s="100"/>
      <c r="Q579" s="100" t="s">
        <v>521</v>
      </c>
      <c r="R579" s="268" t="s">
        <v>178</v>
      </c>
      <c r="S579" s="119" t="s">
        <v>179</v>
      </c>
      <c r="T579" s="100"/>
      <c r="U579" s="205"/>
      <c r="V579" s="205" t="b">
        <v>0</v>
      </c>
      <c r="W579" s="115" t="str">
        <f>CONCATENATE(L579,":",N579)</f>
        <v>AI5:04</v>
      </c>
      <c r="X579" s="40" t="str">
        <f ca="1">IFERROR(__xludf.DUMMYFUNCTION("VLOOKUP($D475,IMPORTRANGE(""1F5N2lheBqU_ssv2fEg7XSiyl0_Jtf24RQubw3IWp7fc"",""'LC-2 BOM'!C2:AF1000""),X$1,FALSE)"),"04C706")</f>
        <v>04C706</v>
      </c>
      <c r="Y579" s="40" t="str">
        <f ca="1">IFERROR(__xludf.DUMMYFUNCTION("VLOOKUP($D526,IMPORTRANGE(""1F5N2lheBqU_ssv2fEg7XSiyl0_Jtf24RQubw3IWp7fc"",""'LC-2 BOM'!C2:AF900""),Y$1,FALSE)"),"Pressure Transducer")</f>
        <v>Pressure Transducer</v>
      </c>
      <c r="Z579" s="40" t="str">
        <f ca="1">IFERROR(__xludf.DUMMYFUNCTION("VLOOKUP($D526,IMPORTRANGE(""1F5N2lheBqU_ssv2fEg7XSiyl0_Jtf24RQubw3IWp7fc"",""'LC-2 BOM'!C2:AF900""),Y$1,FALSE)"),"Pressure Transducer")</f>
        <v>Pressure Transducer</v>
      </c>
      <c r="AA579" s="40" t="str">
        <f ca="1">IFERROR(__xludf.DUMMYFUNCTION("VLOOKUP($D526,IMPORTRANGE(""1F5N2lheBqU_ssv2fEg7XSiyl0_Jtf24RQubw3IWp7fc"",""'LC-2 BOM'!C2:AF900""),Y$1,FALSE)"),"Pressure Transducer")</f>
        <v>Pressure Transducer</v>
      </c>
      <c r="AB579" s="40" t="str">
        <f ca="1">IFERROR(__xludf.DUMMYFUNCTION("VLOOKUP($D526,IMPORTRANGE(""1F5N2lheBqU_ssv2fEg7XSiyl0_Jtf24RQubw3IWp7fc"",""'LC-2 BOM'!C2:AF1000""),AB$1,FALSE)"),"Hydraulics Schematic 1069 RevF")</f>
        <v>Hydraulics Schematic 1069 RevF</v>
      </c>
      <c r="AC579" s="40" t="str">
        <f ca="1">IFERROR(__xludf.DUMMYFUNCTION("VLOOKUP($D526,IMPORTRANGE(""1F5N2lheBqU_ssv2fEg7XSiyl0_Jtf24RQubw3IWp7fc"",""'LC-2 BOM'!C2:AF1000""),AB$1,FALSE)"),"Hydraulics Schematic 1069 RevF")</f>
        <v>Hydraulics Schematic 1069 RevF</v>
      </c>
      <c r="AD579" s="40" t="str">
        <f ca="1">IFERROR(__xludf.DUMMYFUNCTION("VLOOKUP($D526,IMPORTRANGE(""1F5N2lheBqU_ssv2fEg7XSiyl0_Jtf24RQubw3IWp7fc"",""'LC-2 BOM'!C2:AF1000""),AB$1,FALSE)"),"Hydraulics Schematic 1069 RevF")</f>
        <v>Hydraulics Schematic 1069 RevF</v>
      </c>
      <c r="AE579" s="40" t="str">
        <f ca="1">IFERROR(__xludf.DUMMYFUNCTION("VLOOKUP($D526,IMPORTRANGE(""1F5N2lheBqU_ssv2fEg7XSiyl0_Jtf24RQubw3IWp7fc"",""'LC-2 BOM'!C2:AF1000""),AB$1,FALSE)"),"Hydraulics Schematic 1069 RevF")</f>
        <v>Hydraulics Schematic 1069 RevF</v>
      </c>
      <c r="AF579" s="40" t="str">
        <f ca="1">IFERROR(__xludf.DUMMYFUNCTION("VLOOKUP($D526,IMPORTRANGE(""1F5N2lheBqU_ssv2fEg7XSiyl0_Jtf24RQubw3IWp7fc"",""'LC-2 BOM'!C2:AF1000""),AB$1,FALSE)"),"Hydraulics Schematic 1069 RevF")</f>
        <v>Hydraulics Schematic 1069 RevF</v>
      </c>
      <c r="AG579" s="40" t="str">
        <f ca="1">IFERROR(__xludf.DUMMYFUNCTION("VLOOKUP($D526,IMPORTRANGE(""1F5N2lheBqU_ssv2fEg7XSiyl0_Jtf24RQubw3IWp7fc"",""'LC-2 BOM'!C2:AF1000""),AB$1,FALSE)"),"Hydraulics Schematic 1069 RevF")</f>
        <v>Hydraulics Schematic 1069 RevF</v>
      </c>
      <c r="AH579" s="40" t="str">
        <f ca="1">IFERROR(__xludf.DUMMYFUNCTION("VLOOKUP($D526,IMPORTRANGE(""1F5N2lheBqU_ssv2fEg7XSiyl0_Jtf24RQubw3IWp7fc"",""'LC-2 BOM'!C2:AF1000""),AB$1,FALSE)"),"Hydraulics Schematic 1069 RevF")</f>
        <v>Hydraulics Schematic 1069 RevF</v>
      </c>
      <c r="AI579" s="40" t="str">
        <f ca="1">IFERROR(__xludf.DUMMYFUNCTION("VLOOKUP($D526,IMPORTRANGE(""1F5N2lheBqU_ssv2fEg7XSiyl0_Jtf24RQubw3IWp7fc"",""'LC-2 BOM'!C2:AF1000""),AB$1,FALSE)"),"Hydraulics Schematic 1069 RevF")</f>
        <v>Hydraulics Schematic 1069 RevF</v>
      </c>
      <c r="AJ579" s="40" t="str">
        <f ca="1">IFERROR(__xludf.DUMMYFUNCTION("VLOOKUP($D526,IMPORTRANGE(""1F5N2lheBqU_ssv2fEg7XSiyl0_Jtf24RQubw3IWp7fc"",""'LC-2 BOM'!C2:AF1000""),AB$1,FALSE)"),"Hydraulics Schematic 1069 RevF")</f>
        <v>Hydraulics Schematic 1069 RevF</v>
      </c>
      <c r="AK579" s="40" t="str">
        <f ca="1">IFERROR(__xludf.DUMMYFUNCTION("VLOOKUP($D526,IMPORTRANGE(""1F5N2lheBqU_ssv2fEg7XSiyl0_Jtf24RQubw3IWp7fc"",""'LC-2 BOM'!C2:AF1000""),AB$1,FALSE)"),"Hydraulics Schematic 1069 RevF")</f>
        <v>Hydraulics Schematic 1069 RevF</v>
      </c>
      <c r="AL579" s="40" t="str">
        <f ca="1">IFERROR(__xludf.DUMMYFUNCTION("VLOOKUP($D526,IMPORTRANGE(""1F5N2lheBqU_ssv2fEg7XSiyl0_Jtf24RQubw3IWp7fc"",""'LC-2 BOM'!C2:AF1000""),AB$1,FALSE)"),"Hydraulics Schematic 1069 RevF")</f>
        <v>Hydraulics Schematic 1069 RevF</v>
      </c>
      <c r="AM579" s="40" t="str">
        <f ca="1">IFERROR(__xludf.DUMMYFUNCTION("VLOOKUP($D526,IMPORTRANGE(""1F5N2lheBqU_ssv2fEg7XSiyl0_Jtf24RQubw3IWp7fc"",""'LC-2 BOM'!C2:AF1000""),AB$1,FALSE)"),"Hydraulics Schematic 1069 RevF")</f>
        <v>Hydraulics Schematic 1069 RevF</v>
      </c>
      <c r="AN579" s="40" t="str">
        <f ca="1">IFERROR(__xludf.DUMMYFUNCTION("VLOOKUP($D526,IMPORTRANGE(""1F5N2lheBqU_ssv2fEg7XSiyl0_Jtf24RQubw3IWp7fc"",""'LC-2 BOM'!C2:AF1000""),AB$1,FALSE)"),"Hydraulics Schematic 1069 RevF")</f>
        <v>Hydraulics Schematic 1069 RevF</v>
      </c>
      <c r="AO579" s="40" t="str">
        <f ca="1">IFERROR(__xludf.DUMMYFUNCTION("VLOOKUP($D526,IMPORTRANGE(""1F5N2lheBqU_ssv2fEg7XSiyl0_Jtf24RQubw3IWp7fc"",""'LC-2 BOM'!C2:AF1000""),AB$1,FALSE)"),"Hydraulics Schematic 1069 RevF")</f>
        <v>Hydraulics Schematic 1069 RevF</v>
      </c>
      <c r="AP579" s="40" t="str">
        <f ca="1">IFERROR(__xludf.DUMMYFUNCTION("VLOOKUP($D526,IMPORTRANGE(""1F5N2lheBqU_ssv2fEg7XSiyl0_Jtf24RQubw3IWp7fc"",""'LC-2 BOM'!C2:AF1000""),AB$1,FALSE)"),"Hydraulics Schematic 1069 RevF")</f>
        <v>Hydraulics Schematic 1069 RevF</v>
      </c>
      <c r="AQ579" s="40" t="str">
        <f ca="1">IFERROR(__xludf.DUMMYFUNCTION("VLOOKUP($D526,IMPORTRANGE(""1F5N2lheBqU_ssv2fEg7XSiyl0_Jtf24RQubw3IWp7fc"",""'LC-2 BOM'!C2:AF1000""),AB$1,FALSE)"),"Hydraulics Schematic 1069 RevF")</f>
        <v>Hydraulics Schematic 1069 RevF</v>
      </c>
      <c r="AR579" s="40" t="str">
        <f ca="1">IFERROR(__xludf.DUMMYFUNCTION("VLOOKUP($D526,IMPORTRANGE(""1F5N2lheBqU_ssv2fEg7XSiyl0_Jtf24RQubw3IWp7fc"",""'LC-2 BOM'!C2:AF1000""),AB$1,FALSE)"),"Hydraulics Schematic 1069 RevF")</f>
        <v>Hydraulics Schematic 1069 RevF</v>
      </c>
      <c r="AS579" s="40" t="str">
        <f ca="1">IFERROR(__xludf.DUMMYFUNCTION("VLOOKUP($D526,IMPORTRANGE(""1F5N2lheBqU_ssv2fEg7XSiyl0_Jtf24RQubw3IWp7fc"",""'LC-2 BOM'!C2:AF1000""),AB$1,FALSE)"),"Hydraulics Schematic 1069 RevF")</f>
        <v>Hydraulics Schematic 1069 RevF</v>
      </c>
      <c r="AT579" s="40" t="str">
        <f ca="1">IFERROR(__xludf.DUMMYFUNCTION("VLOOKUP($D526,IMPORTRANGE(""1F5N2lheBqU_ssv2fEg7XSiyl0_Jtf24RQubw3IWp7fc"",""'LC-2 BOM'!C2:AF1000""),AB$1,FALSE)"),"Hydraulics Schematic 1069 RevF")</f>
        <v>Hydraulics Schematic 1069 RevF</v>
      </c>
      <c r="AU579" s="40" t="str">
        <f ca="1">IFERROR(__xludf.DUMMYFUNCTION("VLOOKUP($D526,IMPORTRANGE(""1F5N2lheBqU_ssv2fEg7XSiyl0_Jtf24RQubw3IWp7fc"",""'LC-2 BOM'!C2:AF1000""),AB$1,FALSE)"),"Hydraulics Schematic 1069 RevF")</f>
        <v>Hydraulics Schematic 1069 RevF</v>
      </c>
      <c r="AV579" s="40" t="str">
        <f ca="1">IFERROR(__xludf.DUMMYFUNCTION("VLOOKUP($D526,IMPORTRANGE(""1F5N2lheBqU_ssv2fEg7XSiyl0_Jtf24RQubw3IWp7fc"",""'LC-2 BOM'!C2:AF1000""),AB$1,FALSE)"),"Hydraulics Schematic 1069 RevF")</f>
        <v>Hydraulics Schematic 1069 RevF</v>
      </c>
      <c r="AW579" s="40" t="str">
        <f ca="1">IFERROR(__xludf.DUMMYFUNCTION("VLOOKUP($D526,IMPORTRANGE(""1F5N2lheBqU_ssv2fEg7XSiyl0_Jtf24RQubw3IWp7fc"",""'LC-2 BOM'!C2:AF1000""),AB$1,FALSE)"),"Hydraulics Schematic 1069 RevF")</f>
        <v>Hydraulics Schematic 1069 RevF</v>
      </c>
      <c r="AX579" s="40" t="str">
        <f ca="1">IFERROR(__xludf.DUMMYFUNCTION("VLOOKUP($D526,IMPORTRANGE(""1F5N2lheBqU_ssv2fEg7XSiyl0_Jtf24RQubw3IWp7fc"",""'LC-2 BOM'!C2:AF1000""),AB$1,FALSE)"),"Hydraulics Schematic 1069 RevF")</f>
        <v>Hydraulics Schematic 1069 RevF</v>
      </c>
      <c r="AY579" s="40" t="str">
        <f ca="1">IFERROR(__xludf.DUMMYFUNCTION("VLOOKUP($D526,IMPORTRANGE(""1F5N2lheBqU_ssv2fEg7XSiyl0_Jtf24RQubw3IWp7fc"",""'LC-2 BOM'!C2:AF1000""),AB$1,FALSE)"),"Hydraulics Schematic 1069 RevF")</f>
        <v>Hydraulics Schematic 1069 RevF</v>
      </c>
      <c r="AZ579" s="40" t="str">
        <f ca="1">IFERROR(__xludf.DUMMYFUNCTION("VLOOKUP($D526,IMPORTRANGE(""1F5N2lheBqU_ssv2fEg7XSiyl0_Jtf24RQubw3IWp7fc"",""'LC-2 BOM'!C2:AF1000""),AB$1,FALSE)"),"Hydraulics Schematic 1069 RevF")</f>
        <v>Hydraulics Schematic 1069 RevF</v>
      </c>
      <c r="BA579" s="40" t="str">
        <f ca="1">IFERROR(__xludf.DUMMYFUNCTION("VLOOKUP($D526,IMPORTRANGE(""1F5N2lheBqU_ssv2fEg7XSiyl0_Jtf24RQubw3IWp7fc"",""'LC-2 BOM'!C2:AF1000""),AB$1,FALSE)"),"Hydraulics Schematic 1069 RevF")</f>
        <v>Hydraulics Schematic 1069 RevF</v>
      </c>
    </row>
    <row r="580" spans="1:53" ht="14.25">
      <c r="A580" s="119" t="str">
        <f>CONCATENATE(VLOOKUP(E580,Systems,2,FALSE),"-",VLOOKUP(F580,Subsystems,2,FALSE),"-",VLOOKUP(G580,Components,2,FALSE),"-",VLOOKUP(R580,Metrics,2,FALSE),"-",B580)</f>
        <v>HYD-HD-PRS-Ps-185</v>
      </c>
      <c r="B580" s="100">
        <v>185</v>
      </c>
      <c r="C580" s="99" t="s">
        <v>1304</v>
      </c>
      <c r="D580" s="99" t="s">
        <v>1305</v>
      </c>
      <c r="E580" s="127" t="s">
        <v>715</v>
      </c>
      <c r="F580" s="127" t="s">
        <v>898</v>
      </c>
      <c r="G580" s="99" t="s">
        <v>177</v>
      </c>
      <c r="H580" s="100" t="s">
        <v>147</v>
      </c>
      <c r="I580" s="100" t="str">
        <f>VLOOKUP(L580,InterfaceCards,2,FALSE)</f>
        <v>N2</v>
      </c>
      <c r="J580" s="39" t="str">
        <f>VLOOKUP(I580,'REF - Interface Cards'!$F$2:$G$11,2,FALSE)</f>
        <v>CB3</v>
      </c>
      <c r="K580" s="100">
        <f>VLOOKUP(L580,InterfaceCards,3,FALSE)</f>
        <v>2</v>
      </c>
      <c r="L580" s="99" t="s">
        <v>793</v>
      </c>
      <c r="M580" s="272">
        <v>2</v>
      </c>
      <c r="N580" s="96" t="s">
        <v>104</v>
      </c>
      <c r="O580" s="100" t="s">
        <v>313</v>
      </c>
      <c r="P580" s="100"/>
      <c r="Q580" s="100" t="s">
        <v>338</v>
      </c>
      <c r="R580" s="268" t="s">
        <v>178</v>
      </c>
      <c r="S580" s="119" t="s">
        <v>179</v>
      </c>
      <c r="T580" s="100"/>
      <c r="U580" s="205"/>
      <c r="V580" s="205" t="b">
        <v>0</v>
      </c>
      <c r="W580" s="115" t="str">
        <f>CONCATENATE(L580,":",N580)</f>
        <v>AI3:01</v>
      </c>
      <c r="X580" s="40" t="str">
        <f ca="1">IFERROR(__xludf.DUMMYFUNCTION("VLOOKUP($D119,IMPORTRANGE(""1F5N2lheBqU_ssv2fEg7XSiyl0_Jtf24RQubw3IWp7fc"",""'LC-2 BOM'!C2:AF1000""),X$1,FALSE)"),"05C360")</f>
        <v>05C360</v>
      </c>
      <c r="Y580" s="40" t="str">
        <f ca="1">IFERROR(__xludf.DUMMYFUNCTION("VLOOKUP($D442,IMPORTRANGE(""1zGeY54V42y3h6ga3LEauokEcjIAfHuNXKCYKLfLWtMI"",""'LC-2 BOM'!C2:AF900""),Y$1,FALSE)"),"Pressure Transducer")</f>
        <v>Pressure Transducer</v>
      </c>
      <c r="Z580" s="40" t="str">
        <f ca="1">IFERROR(__xludf.DUMMYFUNCTION("VLOOKUP($D442,IMPORTRANGE(""1zGeY54V42y3h6ga3LEauokEcjIAfHuNXKCYKLfLWtMI"",""'LC-2 BOM'!C2:AF900""),Y$1,FALSE)"),"Pressure Transducer")</f>
        <v>Pressure Transducer</v>
      </c>
      <c r="AA580" s="40" t="str">
        <f ca="1">IFERROR(__xludf.DUMMYFUNCTION("VLOOKUP($D442,IMPORTRANGE(""1zGeY54V42y3h6ga3LEauokEcjIAfHuNXKCYKLfLWtMI"",""'LC-2 BOM'!C2:AF900""),Y$1,FALSE)"),"Pressure Transducer")</f>
        <v>Pressure Transducer</v>
      </c>
      <c r="AB580" s="40" t="str">
        <f ca="1">IFERROR(__xludf.DUMMYFUNCTION("VLOOKUP($D442,IMPORTRANGE(""1F5N2lheBqU_ssv2fEg7XSiyl0_Jtf24RQubw3IWp7fc"",""'LC-2 BOM'!C2:AF1000""),AB$1,FALSE)"),"Hydraulics Schematic 1069 RevF")</f>
        <v>Hydraulics Schematic 1069 RevF</v>
      </c>
      <c r="AC580" s="40" t="str">
        <f ca="1">IFERROR(__xludf.DUMMYFUNCTION("VLOOKUP($D442,IMPORTRANGE(""1F5N2lheBqU_ssv2fEg7XSiyl0_Jtf24RQubw3IWp7fc"",""'LC-2 BOM'!C2:AF1000""),AB$1,FALSE)"),"Hydraulics Schematic 1069 RevF")</f>
        <v>Hydraulics Schematic 1069 RevF</v>
      </c>
      <c r="AD580" s="40" t="str">
        <f ca="1">IFERROR(__xludf.DUMMYFUNCTION("VLOOKUP($D442,IMPORTRANGE(""1F5N2lheBqU_ssv2fEg7XSiyl0_Jtf24RQubw3IWp7fc"",""'LC-2 BOM'!C2:AF1000""),AB$1,FALSE)"),"Hydraulics Schematic 1069 RevF")</f>
        <v>Hydraulics Schematic 1069 RevF</v>
      </c>
      <c r="AE580" s="40" t="str">
        <f ca="1">IFERROR(__xludf.DUMMYFUNCTION("VLOOKUP($D442,IMPORTRANGE(""1F5N2lheBqU_ssv2fEg7XSiyl0_Jtf24RQubw3IWp7fc"",""'LC-2 BOM'!C2:AF1000""),AB$1,FALSE)"),"Hydraulics Schematic 1069 RevF")</f>
        <v>Hydraulics Schematic 1069 RevF</v>
      </c>
      <c r="AF580" s="40" t="str">
        <f ca="1">IFERROR(__xludf.DUMMYFUNCTION("VLOOKUP($D442,IMPORTRANGE(""1F5N2lheBqU_ssv2fEg7XSiyl0_Jtf24RQubw3IWp7fc"",""'LC-2 BOM'!C2:AF1000""),AB$1,FALSE)"),"Hydraulics Schematic 1069 RevF")</f>
        <v>Hydraulics Schematic 1069 RevF</v>
      </c>
      <c r="AG580" s="40" t="str">
        <f ca="1">IFERROR(__xludf.DUMMYFUNCTION("VLOOKUP($D442,IMPORTRANGE(""1F5N2lheBqU_ssv2fEg7XSiyl0_Jtf24RQubw3IWp7fc"",""'LC-2 BOM'!C2:AF1000""),AB$1,FALSE)"),"Hydraulics Schematic 1069 RevF")</f>
        <v>Hydraulics Schematic 1069 RevF</v>
      </c>
      <c r="AH580" s="40" t="str">
        <f ca="1">IFERROR(__xludf.DUMMYFUNCTION("VLOOKUP($D442,IMPORTRANGE(""1F5N2lheBqU_ssv2fEg7XSiyl0_Jtf24RQubw3IWp7fc"",""'LC-2 BOM'!C2:AF1000""),AB$1,FALSE)"),"Hydraulics Schematic 1069 RevF")</f>
        <v>Hydraulics Schematic 1069 RevF</v>
      </c>
      <c r="AI580" s="40" t="str">
        <f ca="1">IFERROR(__xludf.DUMMYFUNCTION("VLOOKUP($D442,IMPORTRANGE(""1F5N2lheBqU_ssv2fEg7XSiyl0_Jtf24RQubw3IWp7fc"",""'LC-2 BOM'!C2:AF1000""),AB$1,FALSE)"),"Hydraulics Schematic 1069 RevF")</f>
        <v>Hydraulics Schematic 1069 RevF</v>
      </c>
      <c r="AJ580" s="40" t="str">
        <f ca="1">IFERROR(__xludf.DUMMYFUNCTION("VLOOKUP($D442,IMPORTRANGE(""1F5N2lheBqU_ssv2fEg7XSiyl0_Jtf24RQubw3IWp7fc"",""'LC-2 BOM'!C2:AF1000""),AB$1,FALSE)"),"Hydraulics Schematic 1069 RevF")</f>
        <v>Hydraulics Schematic 1069 RevF</v>
      </c>
      <c r="AK580" s="40" t="str">
        <f ca="1">IFERROR(__xludf.DUMMYFUNCTION("VLOOKUP($D442,IMPORTRANGE(""1F5N2lheBqU_ssv2fEg7XSiyl0_Jtf24RQubw3IWp7fc"",""'LC-2 BOM'!C2:AF1000""),AB$1,FALSE)"),"Hydraulics Schematic 1069 RevF")</f>
        <v>Hydraulics Schematic 1069 RevF</v>
      </c>
      <c r="AL580" s="40" t="str">
        <f ca="1">IFERROR(__xludf.DUMMYFUNCTION("VLOOKUP($D442,IMPORTRANGE(""1F5N2lheBqU_ssv2fEg7XSiyl0_Jtf24RQubw3IWp7fc"",""'LC-2 BOM'!C2:AF1000""),AB$1,FALSE)"),"Hydraulics Schematic 1069 RevF")</f>
        <v>Hydraulics Schematic 1069 RevF</v>
      </c>
      <c r="AM580" s="40" t="str">
        <f ca="1">IFERROR(__xludf.DUMMYFUNCTION("VLOOKUP($D442,IMPORTRANGE(""1F5N2lheBqU_ssv2fEg7XSiyl0_Jtf24RQubw3IWp7fc"",""'LC-2 BOM'!C2:AF1000""),AB$1,FALSE)"),"Hydraulics Schematic 1069 RevF")</f>
        <v>Hydraulics Schematic 1069 RevF</v>
      </c>
      <c r="AN580" s="40" t="str">
        <f ca="1">IFERROR(__xludf.DUMMYFUNCTION("VLOOKUP($D442,IMPORTRANGE(""1F5N2lheBqU_ssv2fEg7XSiyl0_Jtf24RQubw3IWp7fc"",""'LC-2 BOM'!C2:AF1000""),AB$1,FALSE)"),"Hydraulics Schematic 1069 RevF")</f>
        <v>Hydraulics Schematic 1069 RevF</v>
      </c>
      <c r="AO580" s="40" t="str">
        <f ca="1">IFERROR(__xludf.DUMMYFUNCTION("VLOOKUP($D442,IMPORTRANGE(""1F5N2lheBqU_ssv2fEg7XSiyl0_Jtf24RQubw3IWp7fc"",""'LC-2 BOM'!C2:AF1000""),AB$1,FALSE)"),"Hydraulics Schematic 1069 RevF")</f>
        <v>Hydraulics Schematic 1069 RevF</v>
      </c>
      <c r="AP580" s="40" t="str">
        <f ca="1">IFERROR(__xludf.DUMMYFUNCTION("VLOOKUP($D442,IMPORTRANGE(""1F5N2lheBqU_ssv2fEg7XSiyl0_Jtf24RQubw3IWp7fc"",""'LC-2 BOM'!C2:AF1000""),AB$1,FALSE)"),"Hydraulics Schematic 1069 RevF")</f>
        <v>Hydraulics Schematic 1069 RevF</v>
      </c>
      <c r="AQ580" s="40" t="str">
        <f ca="1">IFERROR(__xludf.DUMMYFUNCTION("VLOOKUP($D442,IMPORTRANGE(""1F5N2lheBqU_ssv2fEg7XSiyl0_Jtf24RQubw3IWp7fc"",""'LC-2 BOM'!C2:AF1000""),AB$1,FALSE)"),"Hydraulics Schematic 1069 RevF")</f>
        <v>Hydraulics Schematic 1069 RevF</v>
      </c>
      <c r="AR580" s="40" t="str">
        <f ca="1">IFERROR(__xludf.DUMMYFUNCTION("VLOOKUP($D442,IMPORTRANGE(""1F5N2lheBqU_ssv2fEg7XSiyl0_Jtf24RQubw3IWp7fc"",""'LC-2 BOM'!C2:AF1000""),AB$1,FALSE)"),"Hydraulics Schematic 1069 RevF")</f>
        <v>Hydraulics Schematic 1069 RevF</v>
      </c>
      <c r="AS580" s="40" t="str">
        <f ca="1">IFERROR(__xludf.DUMMYFUNCTION("VLOOKUP($D442,IMPORTRANGE(""1F5N2lheBqU_ssv2fEg7XSiyl0_Jtf24RQubw3IWp7fc"",""'LC-2 BOM'!C2:AF1000""),AB$1,FALSE)"),"Hydraulics Schematic 1069 RevF")</f>
        <v>Hydraulics Schematic 1069 RevF</v>
      </c>
      <c r="AT580" s="40" t="str">
        <f ca="1">IFERROR(__xludf.DUMMYFUNCTION("VLOOKUP($D442,IMPORTRANGE(""1F5N2lheBqU_ssv2fEg7XSiyl0_Jtf24RQubw3IWp7fc"",""'LC-2 BOM'!C2:AF1000""),AB$1,FALSE)"),"Hydraulics Schematic 1069 RevF")</f>
        <v>Hydraulics Schematic 1069 RevF</v>
      </c>
      <c r="AU580" s="40" t="str">
        <f ca="1">IFERROR(__xludf.DUMMYFUNCTION("VLOOKUP($D442,IMPORTRANGE(""1F5N2lheBqU_ssv2fEg7XSiyl0_Jtf24RQubw3IWp7fc"",""'LC-2 BOM'!C2:AF1000""),AB$1,FALSE)"),"Hydraulics Schematic 1069 RevF")</f>
        <v>Hydraulics Schematic 1069 RevF</v>
      </c>
      <c r="AV580" s="40" t="str">
        <f ca="1">IFERROR(__xludf.DUMMYFUNCTION("VLOOKUP($D442,IMPORTRANGE(""1F5N2lheBqU_ssv2fEg7XSiyl0_Jtf24RQubw3IWp7fc"",""'LC-2 BOM'!C2:AF1000""),AB$1,FALSE)"),"Hydraulics Schematic 1069 RevF")</f>
        <v>Hydraulics Schematic 1069 RevF</v>
      </c>
      <c r="AW580" s="40" t="str">
        <f ca="1">IFERROR(__xludf.DUMMYFUNCTION("VLOOKUP($D442,IMPORTRANGE(""1F5N2lheBqU_ssv2fEg7XSiyl0_Jtf24RQubw3IWp7fc"",""'LC-2 BOM'!C2:AF1000""),AB$1,FALSE)"),"Hydraulics Schematic 1069 RevF")</f>
        <v>Hydraulics Schematic 1069 RevF</v>
      </c>
      <c r="AX580" s="40" t="str">
        <f ca="1">IFERROR(__xludf.DUMMYFUNCTION("VLOOKUP($D442,IMPORTRANGE(""1F5N2lheBqU_ssv2fEg7XSiyl0_Jtf24RQubw3IWp7fc"",""'LC-2 BOM'!C2:AF1000""),AB$1,FALSE)"),"Hydraulics Schematic 1069 RevF")</f>
        <v>Hydraulics Schematic 1069 RevF</v>
      </c>
      <c r="AY580" s="40" t="str">
        <f ca="1">IFERROR(__xludf.DUMMYFUNCTION("VLOOKUP($D442,IMPORTRANGE(""1F5N2lheBqU_ssv2fEg7XSiyl0_Jtf24RQubw3IWp7fc"",""'LC-2 BOM'!C2:AF1000""),AB$1,FALSE)"),"Hydraulics Schematic 1069 RevF")</f>
        <v>Hydraulics Schematic 1069 RevF</v>
      </c>
      <c r="AZ580" s="40" t="str">
        <f ca="1">IFERROR(__xludf.DUMMYFUNCTION("VLOOKUP($D442,IMPORTRANGE(""1F5N2lheBqU_ssv2fEg7XSiyl0_Jtf24RQubw3IWp7fc"",""'LC-2 BOM'!C2:AF1000""),AB$1,FALSE)"),"Hydraulics Schematic 1069 RevF")</f>
        <v>Hydraulics Schematic 1069 RevF</v>
      </c>
      <c r="BA580" s="40" t="str">
        <f ca="1">IFERROR(__xludf.DUMMYFUNCTION("VLOOKUP($D442,IMPORTRANGE(""1F5N2lheBqU_ssv2fEg7XSiyl0_Jtf24RQubw3IWp7fc"",""'LC-2 BOM'!C2:AF1000""),AB$1,FALSE)"),"Hydraulics Schematic 1069 RevF")</f>
        <v>Hydraulics Schematic 1069 RevF</v>
      </c>
    </row>
    <row r="581" spans="1:53" ht="14.25">
      <c r="A581" s="119" t="str">
        <f>CONCATENATE(VLOOKUP(E581,Systems,2,FALSE),"-",VLOOKUP(F581,Subsystems,2,FALSE),"-",VLOOKUP(G581,Components,2,FALSE),"-",VLOOKUP(R581,Metrics,2,FALSE),"-",B581)</f>
        <v>HYD-HD-PRS-Ps-186</v>
      </c>
      <c r="B581" s="100">
        <v>186</v>
      </c>
      <c r="C581" s="99" t="s">
        <v>1306</v>
      </c>
      <c r="D581" s="99" t="s">
        <v>1307</v>
      </c>
      <c r="E581" s="99" t="s">
        <v>715</v>
      </c>
      <c r="F581" s="127" t="s">
        <v>898</v>
      </c>
      <c r="G581" s="99" t="s">
        <v>177</v>
      </c>
      <c r="H581" s="100" t="s">
        <v>147</v>
      </c>
      <c r="I581" s="100" t="str">
        <f>VLOOKUP(L581,InterfaceCards,2,FALSE)</f>
        <v>N2</v>
      </c>
      <c r="J581" s="39" t="str">
        <f>VLOOKUP(I581,'REF - Interface Cards'!$F$2:$G$11,2,FALSE)</f>
        <v>CB3</v>
      </c>
      <c r="K581" s="100">
        <f>VLOOKUP(L581,InterfaceCards,3,FALSE)</f>
        <v>2</v>
      </c>
      <c r="L581" s="99" t="s">
        <v>793</v>
      </c>
      <c r="M581" s="272">
        <v>17</v>
      </c>
      <c r="N581" s="96">
        <v>14</v>
      </c>
      <c r="O581" s="100" t="s">
        <v>313</v>
      </c>
      <c r="P581" s="100"/>
      <c r="Q581" s="100" t="s">
        <v>492</v>
      </c>
      <c r="R581" s="268" t="s">
        <v>178</v>
      </c>
      <c r="S581" s="119" t="s">
        <v>179</v>
      </c>
      <c r="T581" s="100"/>
      <c r="U581" s="205"/>
      <c r="V581" s="205" t="b">
        <v>0</v>
      </c>
      <c r="W581" s="115" t="str">
        <f>CONCATENATE(L581,":",N581)</f>
        <v>AI3:14</v>
      </c>
      <c r="X581" s="40" t="str">
        <f ca="1">IFERROR(__xludf.DUMMYFUNCTION("VLOOKUP($D119,IMPORTRANGE(""1F5N2lheBqU_ssv2fEg7XSiyl0_Jtf24RQubw3IWp7fc"",""'LC-2 BOM'!C2:AF1000""),X$1,FALSE)"),"05C360")</f>
        <v>05C360</v>
      </c>
      <c r="Y581" s="40" t="str">
        <f ca="1">IFERROR(__xludf.DUMMYFUNCTION("VLOOKUP($D439,IMPORTRANGE(""1zGeY54V42y3h6ga3LEauokEcjIAfHuNXKCYKLfLWtMI"",""'LC-2 BOM'!C2:AF900""),Y$1,FALSE)"),"Pressure Transducer")</f>
        <v>Pressure Transducer</v>
      </c>
      <c r="Z581" s="40" t="str">
        <f ca="1">IFERROR(__xludf.DUMMYFUNCTION("VLOOKUP($D439,IMPORTRANGE(""1zGeY54V42y3h6ga3LEauokEcjIAfHuNXKCYKLfLWtMI"",""'LC-2 BOM'!C2:AF900""),Y$1,FALSE)"),"Pressure Transducer")</f>
        <v>Pressure Transducer</v>
      </c>
      <c r="AA581" s="40" t="str">
        <f ca="1">IFERROR(__xludf.DUMMYFUNCTION("VLOOKUP($D439,IMPORTRANGE(""1zGeY54V42y3h6ga3LEauokEcjIAfHuNXKCYKLfLWtMI"",""'LC-2 BOM'!C2:AF900""),Y$1,FALSE)"),"Pressure Transducer")</f>
        <v>Pressure Transducer</v>
      </c>
      <c r="AB581" s="40" t="str">
        <f ca="1">IFERROR(__xludf.DUMMYFUNCTION("VLOOKUP($D439,IMPORTRANGE(""1F5N2lheBqU_ssv2fEg7XSiyl0_Jtf24RQubw3IWp7fc"",""'LC-2 BOM'!C2:AF1000""),AB$1,FALSE)"),"Hydraulics Schematic 1069 RevF")</f>
        <v>Hydraulics Schematic 1069 RevF</v>
      </c>
      <c r="AC581" s="40" t="str">
        <f ca="1">IFERROR(__xludf.DUMMYFUNCTION("VLOOKUP($D439,IMPORTRANGE(""1F5N2lheBqU_ssv2fEg7XSiyl0_Jtf24RQubw3IWp7fc"",""'LC-2 BOM'!C2:AF1000""),AB$1,FALSE)"),"Hydraulics Schematic 1069 RevF")</f>
        <v>Hydraulics Schematic 1069 RevF</v>
      </c>
      <c r="AD581" s="40" t="str">
        <f ca="1">IFERROR(__xludf.DUMMYFUNCTION("VLOOKUP($D439,IMPORTRANGE(""1F5N2lheBqU_ssv2fEg7XSiyl0_Jtf24RQubw3IWp7fc"",""'LC-2 BOM'!C2:AF1000""),AB$1,FALSE)"),"Hydraulics Schematic 1069 RevF")</f>
        <v>Hydraulics Schematic 1069 RevF</v>
      </c>
      <c r="AE581" s="40" t="str">
        <f ca="1">IFERROR(__xludf.DUMMYFUNCTION("VLOOKUP($D439,IMPORTRANGE(""1F5N2lheBqU_ssv2fEg7XSiyl0_Jtf24RQubw3IWp7fc"",""'LC-2 BOM'!C2:AF1000""),AB$1,FALSE)"),"Hydraulics Schematic 1069 RevF")</f>
        <v>Hydraulics Schematic 1069 RevF</v>
      </c>
      <c r="AF581" s="40" t="str">
        <f ca="1">IFERROR(__xludf.DUMMYFUNCTION("VLOOKUP($D439,IMPORTRANGE(""1F5N2lheBqU_ssv2fEg7XSiyl0_Jtf24RQubw3IWp7fc"",""'LC-2 BOM'!C2:AF1000""),AB$1,FALSE)"),"Hydraulics Schematic 1069 RevF")</f>
        <v>Hydraulics Schematic 1069 RevF</v>
      </c>
      <c r="AG581" s="40" t="str">
        <f ca="1">IFERROR(__xludf.DUMMYFUNCTION("VLOOKUP($D439,IMPORTRANGE(""1F5N2lheBqU_ssv2fEg7XSiyl0_Jtf24RQubw3IWp7fc"",""'LC-2 BOM'!C2:AF1000""),AB$1,FALSE)"),"Hydraulics Schematic 1069 RevF")</f>
        <v>Hydraulics Schematic 1069 RevF</v>
      </c>
      <c r="AH581" s="40" t="str">
        <f ca="1">IFERROR(__xludf.DUMMYFUNCTION("VLOOKUP($D439,IMPORTRANGE(""1F5N2lheBqU_ssv2fEg7XSiyl0_Jtf24RQubw3IWp7fc"",""'LC-2 BOM'!C2:AF1000""),AB$1,FALSE)"),"Hydraulics Schematic 1069 RevF")</f>
        <v>Hydraulics Schematic 1069 RevF</v>
      </c>
      <c r="AI581" s="40" t="str">
        <f ca="1">IFERROR(__xludf.DUMMYFUNCTION("VLOOKUP($D439,IMPORTRANGE(""1F5N2lheBqU_ssv2fEg7XSiyl0_Jtf24RQubw3IWp7fc"",""'LC-2 BOM'!C2:AF1000""),AB$1,FALSE)"),"Hydraulics Schematic 1069 RevF")</f>
        <v>Hydraulics Schematic 1069 RevF</v>
      </c>
      <c r="AJ581" s="40" t="str">
        <f ca="1">IFERROR(__xludf.DUMMYFUNCTION("VLOOKUP($D439,IMPORTRANGE(""1F5N2lheBqU_ssv2fEg7XSiyl0_Jtf24RQubw3IWp7fc"",""'LC-2 BOM'!C2:AF1000""),AB$1,FALSE)"),"Hydraulics Schematic 1069 RevF")</f>
        <v>Hydraulics Schematic 1069 RevF</v>
      </c>
      <c r="AK581" s="40" t="str">
        <f ca="1">IFERROR(__xludf.DUMMYFUNCTION("VLOOKUP($D439,IMPORTRANGE(""1F5N2lheBqU_ssv2fEg7XSiyl0_Jtf24RQubw3IWp7fc"",""'LC-2 BOM'!C2:AF1000""),AB$1,FALSE)"),"Hydraulics Schematic 1069 RevF")</f>
        <v>Hydraulics Schematic 1069 RevF</v>
      </c>
      <c r="AL581" s="40" t="str">
        <f ca="1">IFERROR(__xludf.DUMMYFUNCTION("VLOOKUP($D439,IMPORTRANGE(""1F5N2lheBqU_ssv2fEg7XSiyl0_Jtf24RQubw3IWp7fc"",""'LC-2 BOM'!C2:AF1000""),AB$1,FALSE)"),"Hydraulics Schematic 1069 RevF")</f>
        <v>Hydraulics Schematic 1069 RevF</v>
      </c>
      <c r="AM581" s="40" t="str">
        <f ca="1">IFERROR(__xludf.DUMMYFUNCTION("VLOOKUP($D439,IMPORTRANGE(""1F5N2lheBqU_ssv2fEg7XSiyl0_Jtf24RQubw3IWp7fc"",""'LC-2 BOM'!C2:AF1000""),AB$1,FALSE)"),"Hydraulics Schematic 1069 RevF")</f>
        <v>Hydraulics Schematic 1069 RevF</v>
      </c>
      <c r="AN581" s="40" t="str">
        <f ca="1">IFERROR(__xludf.DUMMYFUNCTION("VLOOKUP($D439,IMPORTRANGE(""1F5N2lheBqU_ssv2fEg7XSiyl0_Jtf24RQubw3IWp7fc"",""'LC-2 BOM'!C2:AF1000""),AB$1,FALSE)"),"Hydraulics Schematic 1069 RevF")</f>
        <v>Hydraulics Schematic 1069 RevF</v>
      </c>
      <c r="AO581" s="40" t="str">
        <f ca="1">IFERROR(__xludf.DUMMYFUNCTION("VLOOKUP($D439,IMPORTRANGE(""1F5N2lheBqU_ssv2fEg7XSiyl0_Jtf24RQubw3IWp7fc"",""'LC-2 BOM'!C2:AF1000""),AB$1,FALSE)"),"Hydraulics Schematic 1069 RevF")</f>
        <v>Hydraulics Schematic 1069 RevF</v>
      </c>
      <c r="AP581" s="40" t="str">
        <f ca="1">IFERROR(__xludf.DUMMYFUNCTION("VLOOKUP($D439,IMPORTRANGE(""1F5N2lheBqU_ssv2fEg7XSiyl0_Jtf24RQubw3IWp7fc"",""'LC-2 BOM'!C2:AF1000""),AB$1,FALSE)"),"Hydraulics Schematic 1069 RevF")</f>
        <v>Hydraulics Schematic 1069 RevF</v>
      </c>
      <c r="AQ581" s="40" t="str">
        <f ca="1">IFERROR(__xludf.DUMMYFUNCTION("VLOOKUP($D439,IMPORTRANGE(""1F5N2lheBqU_ssv2fEg7XSiyl0_Jtf24RQubw3IWp7fc"",""'LC-2 BOM'!C2:AF1000""),AB$1,FALSE)"),"Hydraulics Schematic 1069 RevF")</f>
        <v>Hydraulics Schematic 1069 RevF</v>
      </c>
      <c r="AR581" s="40" t="str">
        <f ca="1">IFERROR(__xludf.DUMMYFUNCTION("VLOOKUP($D439,IMPORTRANGE(""1F5N2lheBqU_ssv2fEg7XSiyl0_Jtf24RQubw3IWp7fc"",""'LC-2 BOM'!C2:AF1000""),AB$1,FALSE)"),"Hydraulics Schematic 1069 RevF")</f>
        <v>Hydraulics Schematic 1069 RevF</v>
      </c>
      <c r="AS581" s="40" t="str">
        <f ca="1">IFERROR(__xludf.DUMMYFUNCTION("VLOOKUP($D439,IMPORTRANGE(""1F5N2lheBqU_ssv2fEg7XSiyl0_Jtf24RQubw3IWp7fc"",""'LC-2 BOM'!C2:AF1000""),AB$1,FALSE)"),"Hydraulics Schematic 1069 RevF")</f>
        <v>Hydraulics Schematic 1069 RevF</v>
      </c>
      <c r="AT581" s="40" t="str">
        <f ca="1">IFERROR(__xludf.DUMMYFUNCTION("VLOOKUP($D439,IMPORTRANGE(""1F5N2lheBqU_ssv2fEg7XSiyl0_Jtf24RQubw3IWp7fc"",""'LC-2 BOM'!C2:AF1000""),AB$1,FALSE)"),"Hydraulics Schematic 1069 RevF")</f>
        <v>Hydraulics Schematic 1069 RevF</v>
      </c>
      <c r="AU581" s="40" t="str">
        <f ca="1">IFERROR(__xludf.DUMMYFUNCTION("VLOOKUP($D439,IMPORTRANGE(""1F5N2lheBqU_ssv2fEg7XSiyl0_Jtf24RQubw3IWp7fc"",""'LC-2 BOM'!C2:AF1000""),AB$1,FALSE)"),"Hydraulics Schematic 1069 RevF")</f>
        <v>Hydraulics Schematic 1069 RevF</v>
      </c>
      <c r="AV581" s="40" t="str">
        <f ca="1">IFERROR(__xludf.DUMMYFUNCTION("VLOOKUP($D439,IMPORTRANGE(""1F5N2lheBqU_ssv2fEg7XSiyl0_Jtf24RQubw3IWp7fc"",""'LC-2 BOM'!C2:AF1000""),AB$1,FALSE)"),"Hydraulics Schematic 1069 RevF")</f>
        <v>Hydraulics Schematic 1069 RevF</v>
      </c>
      <c r="AW581" s="40" t="str">
        <f ca="1">IFERROR(__xludf.DUMMYFUNCTION("VLOOKUP($D439,IMPORTRANGE(""1F5N2lheBqU_ssv2fEg7XSiyl0_Jtf24RQubw3IWp7fc"",""'LC-2 BOM'!C2:AF1000""),AB$1,FALSE)"),"Hydraulics Schematic 1069 RevF")</f>
        <v>Hydraulics Schematic 1069 RevF</v>
      </c>
      <c r="AX581" s="40" t="str">
        <f ca="1">IFERROR(__xludf.DUMMYFUNCTION("VLOOKUP($D439,IMPORTRANGE(""1F5N2lheBqU_ssv2fEg7XSiyl0_Jtf24RQubw3IWp7fc"",""'LC-2 BOM'!C2:AF1000""),AB$1,FALSE)"),"Hydraulics Schematic 1069 RevF")</f>
        <v>Hydraulics Schematic 1069 RevF</v>
      </c>
      <c r="AY581" s="40" t="str">
        <f ca="1">IFERROR(__xludf.DUMMYFUNCTION("VLOOKUP($D439,IMPORTRANGE(""1F5N2lheBqU_ssv2fEg7XSiyl0_Jtf24RQubw3IWp7fc"",""'LC-2 BOM'!C2:AF1000""),AB$1,FALSE)"),"Hydraulics Schematic 1069 RevF")</f>
        <v>Hydraulics Schematic 1069 RevF</v>
      </c>
      <c r="AZ581" s="40" t="str">
        <f ca="1">IFERROR(__xludf.DUMMYFUNCTION("VLOOKUP($D439,IMPORTRANGE(""1F5N2lheBqU_ssv2fEg7XSiyl0_Jtf24RQubw3IWp7fc"",""'LC-2 BOM'!C2:AF1000""),AB$1,FALSE)"),"Hydraulics Schematic 1069 RevF")</f>
        <v>Hydraulics Schematic 1069 RevF</v>
      </c>
      <c r="BA581" s="40" t="str">
        <f ca="1">IFERROR(__xludf.DUMMYFUNCTION("VLOOKUP($D439,IMPORTRANGE(""1F5N2lheBqU_ssv2fEg7XSiyl0_Jtf24RQubw3IWp7fc"",""'LC-2 BOM'!C2:AF1000""),AB$1,FALSE)"),"Hydraulics Schematic 1069 RevF")</f>
        <v>Hydraulics Schematic 1069 RevF</v>
      </c>
    </row>
    <row r="582" spans="1:53" ht="14.25">
      <c r="A582" s="119" t="str">
        <f>CONCATENATE(VLOOKUP(E582,Systems,2,FALSE),"-",VLOOKUP(F582,Subsystems,2,FALSE),"-",VLOOKUP(G582,Components,2,FALSE),"-",VLOOKUP(R582,Metrics,2,FALSE),"-",B582)</f>
        <v>HYD-HD-PRS-Ps-187</v>
      </c>
      <c r="B582" s="100">
        <v>187</v>
      </c>
      <c r="C582" s="99" t="s">
        <v>1308</v>
      </c>
      <c r="D582" s="99" t="s">
        <v>1309</v>
      </c>
      <c r="E582" s="99" t="s">
        <v>715</v>
      </c>
      <c r="F582" s="127" t="s">
        <v>898</v>
      </c>
      <c r="G582" s="99" t="s">
        <v>177</v>
      </c>
      <c r="H582" s="100" t="s">
        <v>147</v>
      </c>
      <c r="I582" s="100" t="str">
        <f>VLOOKUP(L582,InterfaceCards,2,FALSE)</f>
        <v>N3</v>
      </c>
      <c r="J582" s="39" t="str">
        <f>VLOOKUP(I582,'REF - Interface Cards'!$F$2:$G$11,2,FALSE)</f>
        <v>CB4</v>
      </c>
      <c r="K582" s="100">
        <f>VLOOKUP(L582,InterfaceCards,3,FALSE)</f>
        <v>2</v>
      </c>
      <c r="L582" s="99" t="s">
        <v>785</v>
      </c>
      <c r="M582" s="272">
        <v>13</v>
      </c>
      <c r="N582" s="96">
        <v>10</v>
      </c>
      <c r="O582" s="100" t="s">
        <v>313</v>
      </c>
      <c r="P582" s="100"/>
      <c r="Q582" s="100" t="s">
        <v>790</v>
      </c>
      <c r="R582" s="268" t="s">
        <v>178</v>
      </c>
      <c r="S582" s="119" t="s">
        <v>179</v>
      </c>
      <c r="T582" s="100"/>
      <c r="U582" s="205"/>
      <c r="V582" s="205" t="b">
        <v>0</v>
      </c>
      <c r="W582" s="115" t="str">
        <f>CONCATENATE(L582,":",N582)</f>
        <v>AI5:10</v>
      </c>
      <c r="X582" s="40" t="str">
        <f ca="1">IFERROR(__xludf.DUMMYFUNCTION("VLOOKUP($D475,IMPORTRANGE(""1F5N2lheBqU_ssv2fEg7XSiyl0_Jtf24RQubw3IWp7fc"",""'LC-2 BOM'!C2:AF1000""),X$1,FALSE)"),"04C706")</f>
        <v>04C706</v>
      </c>
      <c r="Y582" s="40" t="str">
        <f ca="1">IFERROR(__xludf.DUMMYFUNCTION("VLOOKUP($D516,IMPORTRANGE(""1zGeY54V42y3h6ga3LEauokEcjIAfHuNXKCYKLfLWtMI"",""'LC-2 BOM'!C2:AF900""),Y$1,FALSE)"),"#N/A")</f>
        <v>#N/A</v>
      </c>
      <c r="Z582" s="40" t="str">
        <f ca="1">IFERROR(__xludf.DUMMYFUNCTION("VLOOKUP($D516,IMPORTRANGE(""1zGeY54V42y3h6ga3LEauokEcjIAfHuNXKCYKLfLWtMI"",""'LC-2 BOM'!C2:AF900""),Y$1,FALSE)"),"#N/A")</f>
        <v>#N/A</v>
      </c>
      <c r="AA582" s="40" t="str">
        <f ca="1">IFERROR(__xludf.DUMMYFUNCTION("VLOOKUP($D516,IMPORTRANGE(""1zGeY54V42y3h6ga3LEauokEcjIAfHuNXKCYKLfLWtMI"",""'LC-2 BOM'!C2:AF900""),Y$1,FALSE)"),"#N/A")</f>
        <v>#N/A</v>
      </c>
      <c r="AB582" s="40" t="str">
        <f ca="1">IFERROR(__xludf.DUMMYFUNCTION("VLOOKUP($D516,IMPORTRANGE(""1F5N2lheBqU_ssv2fEg7XSiyl0_Jtf24RQubw3IWp7fc"",""'LC-2 BOM'!C2:AF1000""),AB$1,FALSE)"),"Hydraulics Schematic 1069 RevF")</f>
        <v>Hydraulics Schematic 1069 RevF</v>
      </c>
      <c r="AC582" s="40" t="str">
        <f ca="1">IFERROR(__xludf.DUMMYFUNCTION("VLOOKUP($D516,IMPORTRANGE(""1F5N2lheBqU_ssv2fEg7XSiyl0_Jtf24RQubw3IWp7fc"",""'LC-2 BOM'!C2:AF1000""),AB$1,FALSE)"),"Hydraulics Schematic 1069 RevF")</f>
        <v>Hydraulics Schematic 1069 RevF</v>
      </c>
      <c r="AD582" s="40" t="str">
        <f ca="1">IFERROR(__xludf.DUMMYFUNCTION("VLOOKUP($D516,IMPORTRANGE(""1F5N2lheBqU_ssv2fEg7XSiyl0_Jtf24RQubw3IWp7fc"",""'LC-2 BOM'!C2:AF1000""),AB$1,FALSE)"),"Hydraulics Schematic 1069 RevF")</f>
        <v>Hydraulics Schematic 1069 RevF</v>
      </c>
      <c r="AE582" s="40" t="str">
        <f ca="1">IFERROR(__xludf.DUMMYFUNCTION("VLOOKUP($D516,IMPORTRANGE(""1F5N2lheBqU_ssv2fEg7XSiyl0_Jtf24RQubw3IWp7fc"",""'LC-2 BOM'!C2:AF1000""),AB$1,FALSE)"),"Hydraulics Schematic 1069 RevF")</f>
        <v>Hydraulics Schematic 1069 RevF</v>
      </c>
      <c r="AF582" s="40" t="str">
        <f ca="1">IFERROR(__xludf.DUMMYFUNCTION("VLOOKUP($D516,IMPORTRANGE(""1F5N2lheBqU_ssv2fEg7XSiyl0_Jtf24RQubw3IWp7fc"",""'LC-2 BOM'!C2:AF1000""),AB$1,FALSE)"),"Hydraulics Schematic 1069 RevF")</f>
        <v>Hydraulics Schematic 1069 RevF</v>
      </c>
      <c r="AG582" s="40" t="str">
        <f ca="1">IFERROR(__xludf.DUMMYFUNCTION("VLOOKUP($D516,IMPORTRANGE(""1F5N2lheBqU_ssv2fEg7XSiyl0_Jtf24RQubw3IWp7fc"",""'LC-2 BOM'!C2:AF1000""),AB$1,FALSE)"),"Hydraulics Schematic 1069 RevF")</f>
        <v>Hydraulics Schematic 1069 RevF</v>
      </c>
      <c r="AH582" s="40" t="str">
        <f ca="1">IFERROR(__xludf.DUMMYFUNCTION("VLOOKUP($D516,IMPORTRANGE(""1F5N2lheBqU_ssv2fEg7XSiyl0_Jtf24RQubw3IWp7fc"",""'LC-2 BOM'!C2:AF1000""),AB$1,FALSE)"),"Hydraulics Schematic 1069 RevF")</f>
        <v>Hydraulics Schematic 1069 RevF</v>
      </c>
      <c r="AI582" s="40" t="str">
        <f ca="1">IFERROR(__xludf.DUMMYFUNCTION("VLOOKUP($D516,IMPORTRANGE(""1F5N2lheBqU_ssv2fEg7XSiyl0_Jtf24RQubw3IWp7fc"",""'LC-2 BOM'!C2:AF1000""),AB$1,FALSE)"),"Hydraulics Schematic 1069 RevF")</f>
        <v>Hydraulics Schematic 1069 RevF</v>
      </c>
      <c r="AJ582" s="40" t="str">
        <f ca="1">IFERROR(__xludf.DUMMYFUNCTION("VLOOKUP($D516,IMPORTRANGE(""1F5N2lheBqU_ssv2fEg7XSiyl0_Jtf24RQubw3IWp7fc"",""'LC-2 BOM'!C2:AF1000""),AB$1,FALSE)"),"Hydraulics Schematic 1069 RevF")</f>
        <v>Hydraulics Schematic 1069 RevF</v>
      </c>
      <c r="AK582" s="40" t="str">
        <f ca="1">IFERROR(__xludf.DUMMYFUNCTION("VLOOKUP($D516,IMPORTRANGE(""1F5N2lheBqU_ssv2fEg7XSiyl0_Jtf24RQubw3IWp7fc"",""'LC-2 BOM'!C2:AF1000""),AB$1,FALSE)"),"Hydraulics Schematic 1069 RevF")</f>
        <v>Hydraulics Schematic 1069 RevF</v>
      </c>
      <c r="AL582" s="40" t="str">
        <f ca="1">IFERROR(__xludf.DUMMYFUNCTION("VLOOKUP($D516,IMPORTRANGE(""1F5N2lheBqU_ssv2fEg7XSiyl0_Jtf24RQubw3IWp7fc"",""'LC-2 BOM'!C2:AF1000""),AB$1,FALSE)"),"Hydraulics Schematic 1069 RevF")</f>
        <v>Hydraulics Schematic 1069 RevF</v>
      </c>
      <c r="AM582" s="40" t="str">
        <f ca="1">IFERROR(__xludf.DUMMYFUNCTION("VLOOKUP($D516,IMPORTRANGE(""1F5N2lheBqU_ssv2fEg7XSiyl0_Jtf24RQubw3IWp7fc"",""'LC-2 BOM'!C2:AF1000""),AB$1,FALSE)"),"Hydraulics Schematic 1069 RevF")</f>
        <v>Hydraulics Schematic 1069 RevF</v>
      </c>
      <c r="AN582" s="40" t="str">
        <f ca="1">IFERROR(__xludf.DUMMYFUNCTION("VLOOKUP($D516,IMPORTRANGE(""1F5N2lheBqU_ssv2fEg7XSiyl0_Jtf24RQubw3IWp7fc"",""'LC-2 BOM'!C2:AF1000""),AB$1,FALSE)"),"Hydraulics Schematic 1069 RevF")</f>
        <v>Hydraulics Schematic 1069 RevF</v>
      </c>
      <c r="AO582" s="40" t="str">
        <f ca="1">IFERROR(__xludf.DUMMYFUNCTION("VLOOKUP($D516,IMPORTRANGE(""1F5N2lheBqU_ssv2fEg7XSiyl0_Jtf24RQubw3IWp7fc"",""'LC-2 BOM'!C2:AF1000""),AB$1,FALSE)"),"Hydraulics Schematic 1069 RevF")</f>
        <v>Hydraulics Schematic 1069 RevF</v>
      </c>
      <c r="AP582" s="40" t="str">
        <f ca="1">IFERROR(__xludf.DUMMYFUNCTION("VLOOKUP($D516,IMPORTRANGE(""1F5N2lheBqU_ssv2fEg7XSiyl0_Jtf24RQubw3IWp7fc"",""'LC-2 BOM'!C2:AF1000""),AB$1,FALSE)"),"Hydraulics Schematic 1069 RevF")</f>
        <v>Hydraulics Schematic 1069 RevF</v>
      </c>
      <c r="AQ582" s="40" t="str">
        <f ca="1">IFERROR(__xludf.DUMMYFUNCTION("VLOOKUP($D516,IMPORTRANGE(""1F5N2lheBqU_ssv2fEg7XSiyl0_Jtf24RQubw3IWp7fc"",""'LC-2 BOM'!C2:AF1000""),AB$1,FALSE)"),"Hydraulics Schematic 1069 RevF")</f>
        <v>Hydraulics Schematic 1069 RevF</v>
      </c>
      <c r="AR582" s="40" t="str">
        <f ca="1">IFERROR(__xludf.DUMMYFUNCTION("VLOOKUP($D516,IMPORTRANGE(""1F5N2lheBqU_ssv2fEg7XSiyl0_Jtf24RQubw3IWp7fc"",""'LC-2 BOM'!C2:AF1000""),AB$1,FALSE)"),"Hydraulics Schematic 1069 RevF")</f>
        <v>Hydraulics Schematic 1069 RevF</v>
      </c>
      <c r="AS582" s="40" t="str">
        <f ca="1">IFERROR(__xludf.DUMMYFUNCTION("VLOOKUP($D516,IMPORTRANGE(""1F5N2lheBqU_ssv2fEg7XSiyl0_Jtf24RQubw3IWp7fc"",""'LC-2 BOM'!C2:AF1000""),AB$1,FALSE)"),"Hydraulics Schematic 1069 RevF")</f>
        <v>Hydraulics Schematic 1069 RevF</v>
      </c>
      <c r="AT582" s="40" t="str">
        <f ca="1">IFERROR(__xludf.DUMMYFUNCTION("VLOOKUP($D516,IMPORTRANGE(""1F5N2lheBqU_ssv2fEg7XSiyl0_Jtf24RQubw3IWp7fc"",""'LC-2 BOM'!C2:AF1000""),AB$1,FALSE)"),"Hydraulics Schematic 1069 RevF")</f>
        <v>Hydraulics Schematic 1069 RevF</v>
      </c>
      <c r="AU582" s="40" t="str">
        <f ca="1">IFERROR(__xludf.DUMMYFUNCTION("VLOOKUP($D516,IMPORTRANGE(""1F5N2lheBqU_ssv2fEg7XSiyl0_Jtf24RQubw3IWp7fc"",""'LC-2 BOM'!C2:AF1000""),AB$1,FALSE)"),"Hydraulics Schematic 1069 RevF")</f>
        <v>Hydraulics Schematic 1069 RevF</v>
      </c>
      <c r="AV582" s="40" t="str">
        <f ca="1">IFERROR(__xludf.DUMMYFUNCTION("VLOOKUP($D516,IMPORTRANGE(""1F5N2lheBqU_ssv2fEg7XSiyl0_Jtf24RQubw3IWp7fc"",""'LC-2 BOM'!C2:AF1000""),AB$1,FALSE)"),"Hydraulics Schematic 1069 RevF")</f>
        <v>Hydraulics Schematic 1069 RevF</v>
      </c>
      <c r="AW582" s="40" t="str">
        <f ca="1">IFERROR(__xludf.DUMMYFUNCTION("VLOOKUP($D516,IMPORTRANGE(""1F5N2lheBqU_ssv2fEg7XSiyl0_Jtf24RQubw3IWp7fc"",""'LC-2 BOM'!C2:AF1000""),AB$1,FALSE)"),"Hydraulics Schematic 1069 RevF")</f>
        <v>Hydraulics Schematic 1069 RevF</v>
      </c>
      <c r="AX582" s="40" t="str">
        <f ca="1">IFERROR(__xludf.DUMMYFUNCTION("VLOOKUP($D516,IMPORTRANGE(""1F5N2lheBqU_ssv2fEg7XSiyl0_Jtf24RQubw3IWp7fc"",""'LC-2 BOM'!C2:AF1000""),AB$1,FALSE)"),"Hydraulics Schematic 1069 RevF")</f>
        <v>Hydraulics Schematic 1069 RevF</v>
      </c>
      <c r="AY582" s="40" t="str">
        <f ca="1">IFERROR(__xludf.DUMMYFUNCTION("VLOOKUP($D516,IMPORTRANGE(""1F5N2lheBqU_ssv2fEg7XSiyl0_Jtf24RQubw3IWp7fc"",""'LC-2 BOM'!C2:AF1000""),AB$1,FALSE)"),"Hydraulics Schematic 1069 RevF")</f>
        <v>Hydraulics Schematic 1069 RevF</v>
      </c>
      <c r="AZ582" s="40" t="str">
        <f ca="1">IFERROR(__xludf.DUMMYFUNCTION("VLOOKUP($D516,IMPORTRANGE(""1F5N2lheBqU_ssv2fEg7XSiyl0_Jtf24RQubw3IWp7fc"",""'LC-2 BOM'!C2:AF1000""),AB$1,FALSE)"),"Hydraulics Schematic 1069 RevF")</f>
        <v>Hydraulics Schematic 1069 RevF</v>
      </c>
      <c r="BA582" s="40" t="str">
        <f ca="1">IFERROR(__xludf.DUMMYFUNCTION("VLOOKUP($D516,IMPORTRANGE(""1F5N2lheBqU_ssv2fEg7XSiyl0_Jtf24RQubw3IWp7fc"",""'LC-2 BOM'!C2:AF1000""),AB$1,FALSE)"),"Hydraulics Schematic 1069 RevF")</f>
        <v>Hydraulics Schematic 1069 RevF</v>
      </c>
    </row>
    <row r="583" spans="1:53" ht="14.25">
      <c r="A583" s="119" t="str">
        <f>CONCATENATE(VLOOKUP(E583,Systems,2,FALSE),"-",VLOOKUP(F583,Subsystems,2,FALSE),"-",VLOOKUP(G583,Components,2,FALSE),"-",VLOOKUP(R583,Metrics,2,FALSE),"-",B583)</f>
        <v>HYD-S1U-PRS-Ps-213</v>
      </c>
      <c r="B583" s="100">
        <v>213</v>
      </c>
      <c r="C583" s="99" t="s">
        <v>1310</v>
      </c>
      <c r="D583" s="99" t="s">
        <v>1311</v>
      </c>
      <c r="E583" s="99" t="s">
        <v>715</v>
      </c>
      <c r="F583" s="99" t="s">
        <v>368</v>
      </c>
      <c r="G583" s="99" t="s">
        <v>177</v>
      </c>
      <c r="H583" s="99" t="s">
        <v>147</v>
      </c>
      <c r="I583" s="100" t="str">
        <f>VLOOKUP(L583,InterfaceCards,2,FALSE)</f>
        <v>N2</v>
      </c>
      <c r="J583" s="39" t="str">
        <f>VLOOKUP(I583,'REF - Interface Cards'!$F$2:$G$11,2,FALSE)</f>
        <v>CB3</v>
      </c>
      <c r="K583" s="100">
        <f>VLOOKUP(L583,InterfaceCards,3,FALSE)</f>
        <v>2</v>
      </c>
      <c r="L583" s="99" t="s">
        <v>793</v>
      </c>
      <c r="M583" s="272">
        <v>5</v>
      </c>
      <c r="N583" s="96" t="s">
        <v>118</v>
      </c>
      <c r="O583" s="100" t="s">
        <v>313</v>
      </c>
      <c r="P583" s="100"/>
      <c r="Q583" s="100" t="s">
        <v>338</v>
      </c>
      <c r="R583" s="119" t="s">
        <v>178</v>
      </c>
      <c r="S583" s="119" t="s">
        <v>179</v>
      </c>
      <c r="T583" s="100"/>
      <c r="U583" s="205"/>
      <c r="V583" s="205" t="b">
        <v>0</v>
      </c>
      <c r="W583" s="115" t="str">
        <f>CONCATENATE(L583,":",N583)</f>
        <v>AI3:04</v>
      </c>
      <c r="X583" s="40" t="str">
        <f ca="1">IFERROR(__xludf.DUMMYFUNCTION("VLOOKUP($D119,IMPORTRANGE(""1F5N2lheBqU_ssv2fEg7XSiyl0_Jtf24RQubw3IWp7fc"",""'LC-2 BOM'!C2:AF1000""),X$1,FALSE)"),"05C360")</f>
        <v>05C360</v>
      </c>
      <c r="Y583" s="40" t="str">
        <f ca="1">IFERROR(__xludf.DUMMYFUNCTION("VLOOKUP($D445,IMPORTRANGE(""1F5N2lheBqU_ssv2fEg7XSiyl0_Jtf24RQubw3IWp7fc"",""'LC-2 BOM'!C2:AF900""),Y$1,FALSE)"),"#N/A")</f>
        <v>#N/A</v>
      </c>
      <c r="Z583" s="40" t="str">
        <f ca="1">IFERROR(__xludf.DUMMYFUNCTION("VLOOKUP($D445,IMPORTRANGE(""1F5N2lheBqU_ssv2fEg7XSiyl0_Jtf24RQubw3IWp7fc"",""'LC-2 BOM'!C2:AF900""),Y$1,FALSE)"),"#N/A")</f>
        <v>#N/A</v>
      </c>
      <c r="AA583" s="40" t="str">
        <f ca="1">IFERROR(__xludf.DUMMYFUNCTION("VLOOKUP($D445,IMPORTRANGE(""1F5N2lheBqU_ssv2fEg7XSiyl0_Jtf24RQubw3IWp7fc"",""'LC-2 BOM'!C2:AF900""),Y$1,FALSE)"),"#N/A")</f>
        <v>#N/A</v>
      </c>
      <c r="AB583" s="40" t="str">
        <f ca="1">IFERROR(__xludf.DUMMYFUNCTION("VLOOKUP($D445,IMPORTRANGE(""1F5N2lheBqU_ssv2fEg7XSiyl0_Jtf24RQubw3IWp7fc"",""'LC-2 BOM'!C2:AF1000""),AB$1,FALSE)"),"Hydraulics Schematic 1069 RevF")</f>
        <v>Hydraulics Schematic 1069 RevF</v>
      </c>
      <c r="AC583" s="40" t="str">
        <f ca="1">IFERROR(__xludf.DUMMYFUNCTION("VLOOKUP($D445,IMPORTRANGE(""1F5N2lheBqU_ssv2fEg7XSiyl0_Jtf24RQubw3IWp7fc"",""'LC-2 BOM'!C2:AF1000""),AB$1,FALSE)"),"Hydraulics Schematic 1069 RevF")</f>
        <v>Hydraulics Schematic 1069 RevF</v>
      </c>
      <c r="AD583" s="40" t="str">
        <f ca="1">IFERROR(__xludf.DUMMYFUNCTION("VLOOKUP($D445,IMPORTRANGE(""1F5N2lheBqU_ssv2fEg7XSiyl0_Jtf24RQubw3IWp7fc"",""'LC-2 BOM'!C2:AF1000""),AB$1,FALSE)"),"Hydraulics Schematic 1069 RevF")</f>
        <v>Hydraulics Schematic 1069 RevF</v>
      </c>
      <c r="AE583" s="40" t="str">
        <f ca="1">IFERROR(__xludf.DUMMYFUNCTION("VLOOKUP($D445,IMPORTRANGE(""1F5N2lheBqU_ssv2fEg7XSiyl0_Jtf24RQubw3IWp7fc"",""'LC-2 BOM'!C2:AF1000""),AB$1,FALSE)"),"Hydraulics Schematic 1069 RevF")</f>
        <v>Hydraulics Schematic 1069 RevF</v>
      </c>
      <c r="AF583" s="40" t="str">
        <f ca="1">IFERROR(__xludf.DUMMYFUNCTION("VLOOKUP($D445,IMPORTRANGE(""1F5N2lheBqU_ssv2fEg7XSiyl0_Jtf24RQubw3IWp7fc"",""'LC-2 BOM'!C2:AF1000""),AB$1,FALSE)"),"Hydraulics Schematic 1069 RevF")</f>
        <v>Hydraulics Schematic 1069 RevF</v>
      </c>
      <c r="AG583" s="40" t="str">
        <f ca="1">IFERROR(__xludf.DUMMYFUNCTION("VLOOKUP($D445,IMPORTRANGE(""1F5N2lheBqU_ssv2fEg7XSiyl0_Jtf24RQubw3IWp7fc"",""'LC-2 BOM'!C2:AF1000""),AB$1,FALSE)"),"Hydraulics Schematic 1069 RevF")</f>
        <v>Hydraulics Schematic 1069 RevF</v>
      </c>
      <c r="AH583" s="40" t="str">
        <f ca="1">IFERROR(__xludf.DUMMYFUNCTION("VLOOKUP($D445,IMPORTRANGE(""1F5N2lheBqU_ssv2fEg7XSiyl0_Jtf24RQubw3IWp7fc"",""'LC-2 BOM'!C2:AF1000""),AB$1,FALSE)"),"Hydraulics Schematic 1069 RevF")</f>
        <v>Hydraulics Schematic 1069 RevF</v>
      </c>
      <c r="AI583" s="40" t="str">
        <f ca="1">IFERROR(__xludf.DUMMYFUNCTION("VLOOKUP($D445,IMPORTRANGE(""1F5N2lheBqU_ssv2fEg7XSiyl0_Jtf24RQubw3IWp7fc"",""'LC-2 BOM'!C2:AF1000""),AB$1,FALSE)"),"Hydraulics Schematic 1069 RevF")</f>
        <v>Hydraulics Schematic 1069 RevF</v>
      </c>
      <c r="AJ583" s="40" t="str">
        <f ca="1">IFERROR(__xludf.DUMMYFUNCTION("VLOOKUP($D445,IMPORTRANGE(""1F5N2lheBqU_ssv2fEg7XSiyl0_Jtf24RQubw3IWp7fc"",""'LC-2 BOM'!C2:AF1000""),AB$1,FALSE)"),"Hydraulics Schematic 1069 RevF")</f>
        <v>Hydraulics Schematic 1069 RevF</v>
      </c>
      <c r="AK583" s="40" t="str">
        <f ca="1">IFERROR(__xludf.DUMMYFUNCTION("VLOOKUP($D445,IMPORTRANGE(""1F5N2lheBqU_ssv2fEg7XSiyl0_Jtf24RQubw3IWp7fc"",""'LC-2 BOM'!C2:AF1000""),AB$1,FALSE)"),"Hydraulics Schematic 1069 RevF")</f>
        <v>Hydraulics Schematic 1069 RevF</v>
      </c>
      <c r="AL583" s="40" t="str">
        <f ca="1">IFERROR(__xludf.DUMMYFUNCTION("VLOOKUP($D445,IMPORTRANGE(""1F5N2lheBqU_ssv2fEg7XSiyl0_Jtf24RQubw3IWp7fc"",""'LC-2 BOM'!C2:AF1000""),AB$1,FALSE)"),"Hydraulics Schematic 1069 RevF")</f>
        <v>Hydraulics Schematic 1069 RevF</v>
      </c>
      <c r="AM583" s="40" t="str">
        <f ca="1">IFERROR(__xludf.DUMMYFUNCTION("VLOOKUP($D445,IMPORTRANGE(""1F5N2lheBqU_ssv2fEg7XSiyl0_Jtf24RQubw3IWp7fc"",""'LC-2 BOM'!C2:AF1000""),AB$1,FALSE)"),"Hydraulics Schematic 1069 RevF")</f>
        <v>Hydraulics Schematic 1069 RevF</v>
      </c>
      <c r="AN583" s="40" t="str">
        <f ca="1">IFERROR(__xludf.DUMMYFUNCTION("VLOOKUP($D445,IMPORTRANGE(""1F5N2lheBqU_ssv2fEg7XSiyl0_Jtf24RQubw3IWp7fc"",""'LC-2 BOM'!C2:AF1000""),AB$1,FALSE)"),"Hydraulics Schematic 1069 RevF")</f>
        <v>Hydraulics Schematic 1069 RevF</v>
      </c>
      <c r="AO583" s="40" t="str">
        <f ca="1">IFERROR(__xludf.DUMMYFUNCTION("VLOOKUP($D445,IMPORTRANGE(""1F5N2lheBqU_ssv2fEg7XSiyl0_Jtf24RQubw3IWp7fc"",""'LC-2 BOM'!C2:AF1000""),AB$1,FALSE)"),"Hydraulics Schematic 1069 RevF")</f>
        <v>Hydraulics Schematic 1069 RevF</v>
      </c>
      <c r="AP583" s="40" t="str">
        <f ca="1">IFERROR(__xludf.DUMMYFUNCTION("VLOOKUP($D445,IMPORTRANGE(""1F5N2lheBqU_ssv2fEg7XSiyl0_Jtf24RQubw3IWp7fc"",""'LC-2 BOM'!C2:AF1000""),AB$1,FALSE)"),"Hydraulics Schematic 1069 RevF")</f>
        <v>Hydraulics Schematic 1069 RevF</v>
      </c>
      <c r="AQ583" s="40" t="str">
        <f ca="1">IFERROR(__xludf.DUMMYFUNCTION("VLOOKUP($D445,IMPORTRANGE(""1F5N2lheBqU_ssv2fEg7XSiyl0_Jtf24RQubw3IWp7fc"",""'LC-2 BOM'!C2:AF1000""),AB$1,FALSE)"),"Hydraulics Schematic 1069 RevF")</f>
        <v>Hydraulics Schematic 1069 RevF</v>
      </c>
      <c r="AR583" s="40" t="str">
        <f ca="1">IFERROR(__xludf.DUMMYFUNCTION("VLOOKUP($D445,IMPORTRANGE(""1F5N2lheBqU_ssv2fEg7XSiyl0_Jtf24RQubw3IWp7fc"",""'LC-2 BOM'!C2:AF1000""),AB$1,FALSE)"),"Hydraulics Schematic 1069 RevF")</f>
        <v>Hydraulics Schematic 1069 RevF</v>
      </c>
      <c r="AS583" s="40" t="str">
        <f ca="1">IFERROR(__xludf.DUMMYFUNCTION("VLOOKUP($D445,IMPORTRANGE(""1F5N2lheBqU_ssv2fEg7XSiyl0_Jtf24RQubw3IWp7fc"",""'LC-2 BOM'!C2:AF1000""),AB$1,FALSE)"),"Hydraulics Schematic 1069 RevF")</f>
        <v>Hydraulics Schematic 1069 RevF</v>
      </c>
      <c r="AT583" s="40" t="str">
        <f ca="1">IFERROR(__xludf.DUMMYFUNCTION("VLOOKUP($D445,IMPORTRANGE(""1F5N2lheBqU_ssv2fEg7XSiyl0_Jtf24RQubw3IWp7fc"",""'LC-2 BOM'!C2:AF1000""),AB$1,FALSE)"),"Hydraulics Schematic 1069 RevF")</f>
        <v>Hydraulics Schematic 1069 RevF</v>
      </c>
      <c r="AU583" s="40" t="str">
        <f ca="1">IFERROR(__xludf.DUMMYFUNCTION("VLOOKUP($D445,IMPORTRANGE(""1F5N2lheBqU_ssv2fEg7XSiyl0_Jtf24RQubw3IWp7fc"",""'LC-2 BOM'!C2:AF1000""),AB$1,FALSE)"),"Hydraulics Schematic 1069 RevF")</f>
        <v>Hydraulics Schematic 1069 RevF</v>
      </c>
      <c r="AV583" s="40" t="str">
        <f ca="1">IFERROR(__xludf.DUMMYFUNCTION("VLOOKUP($D445,IMPORTRANGE(""1F5N2lheBqU_ssv2fEg7XSiyl0_Jtf24RQubw3IWp7fc"",""'LC-2 BOM'!C2:AF1000""),AB$1,FALSE)"),"Hydraulics Schematic 1069 RevF")</f>
        <v>Hydraulics Schematic 1069 RevF</v>
      </c>
      <c r="AW583" s="40" t="str">
        <f ca="1">IFERROR(__xludf.DUMMYFUNCTION("VLOOKUP($D445,IMPORTRANGE(""1F5N2lheBqU_ssv2fEg7XSiyl0_Jtf24RQubw3IWp7fc"",""'LC-2 BOM'!C2:AF1000""),AB$1,FALSE)"),"Hydraulics Schematic 1069 RevF")</f>
        <v>Hydraulics Schematic 1069 RevF</v>
      </c>
      <c r="AX583" s="40" t="str">
        <f ca="1">IFERROR(__xludf.DUMMYFUNCTION("VLOOKUP($D445,IMPORTRANGE(""1F5N2lheBqU_ssv2fEg7XSiyl0_Jtf24RQubw3IWp7fc"",""'LC-2 BOM'!C2:AF1000""),AB$1,FALSE)"),"Hydraulics Schematic 1069 RevF")</f>
        <v>Hydraulics Schematic 1069 RevF</v>
      </c>
      <c r="AY583" s="40" t="str">
        <f ca="1">IFERROR(__xludf.DUMMYFUNCTION("VLOOKUP($D445,IMPORTRANGE(""1F5N2lheBqU_ssv2fEg7XSiyl0_Jtf24RQubw3IWp7fc"",""'LC-2 BOM'!C2:AF1000""),AB$1,FALSE)"),"Hydraulics Schematic 1069 RevF")</f>
        <v>Hydraulics Schematic 1069 RevF</v>
      </c>
      <c r="AZ583" s="40" t="str">
        <f ca="1">IFERROR(__xludf.DUMMYFUNCTION("VLOOKUP($D445,IMPORTRANGE(""1F5N2lheBqU_ssv2fEg7XSiyl0_Jtf24RQubw3IWp7fc"",""'LC-2 BOM'!C2:AF1000""),AB$1,FALSE)"),"Hydraulics Schematic 1069 RevF")</f>
        <v>Hydraulics Schematic 1069 RevF</v>
      </c>
      <c r="BA583" s="40" t="str">
        <f ca="1">IFERROR(__xludf.DUMMYFUNCTION("VLOOKUP($D445,IMPORTRANGE(""1F5N2lheBqU_ssv2fEg7XSiyl0_Jtf24RQubw3IWp7fc"",""'LC-2 BOM'!C2:AF1000""),AB$1,FALSE)"),"Hydraulics Schematic 1069 RevF")</f>
        <v>Hydraulics Schematic 1069 RevF</v>
      </c>
    </row>
    <row r="584" spans="1:53" ht="14.25">
      <c r="A584" s="119" t="str">
        <f>CONCATENATE(VLOOKUP(E584,Systems,2,FALSE),"-",VLOOKUP(F584,Subsystems,2,FALSE),"-",VLOOKUP(G584,Components,2,FALSE),"-",VLOOKUP(R584,Metrics,2,FALSE),"-",B584)</f>
        <v>HYD-S1U-PRS-Ps-215</v>
      </c>
      <c r="B584" s="100">
        <v>215</v>
      </c>
      <c r="C584" s="99" t="s">
        <v>1312</v>
      </c>
      <c r="D584" s="99" t="s">
        <v>1313</v>
      </c>
      <c r="E584" s="99" t="s">
        <v>715</v>
      </c>
      <c r="F584" s="99" t="s">
        <v>368</v>
      </c>
      <c r="G584" s="99" t="s">
        <v>177</v>
      </c>
      <c r="H584" s="99" t="s">
        <v>147</v>
      </c>
      <c r="I584" s="100" t="str">
        <f>VLOOKUP(L584,InterfaceCards,2,FALSE)</f>
        <v>N2</v>
      </c>
      <c r="J584" s="39" t="str">
        <f>VLOOKUP(I584,'REF - Interface Cards'!$F$2:$G$11,2,FALSE)</f>
        <v>CB3</v>
      </c>
      <c r="K584" s="100">
        <f>VLOOKUP(L584,InterfaceCards,3,FALSE)</f>
        <v>2</v>
      </c>
      <c r="L584" s="99" t="s">
        <v>793</v>
      </c>
      <c r="M584" s="272">
        <v>7</v>
      </c>
      <c r="N584" s="96" t="s">
        <v>123</v>
      </c>
      <c r="O584" s="100" t="s">
        <v>313</v>
      </c>
      <c r="P584" s="100"/>
      <c r="Q584" s="100" t="s">
        <v>338</v>
      </c>
      <c r="R584" s="119" t="s">
        <v>178</v>
      </c>
      <c r="S584" s="119" t="s">
        <v>179</v>
      </c>
      <c r="T584" s="100"/>
      <c r="U584" s="205"/>
      <c r="V584" s="205" t="b">
        <v>0</v>
      </c>
      <c r="W584" s="115" t="str">
        <f>CONCATENATE(L584,":",N584)</f>
        <v>AI3:06</v>
      </c>
      <c r="X584" s="40" t="str">
        <f ca="1">IFERROR(__xludf.DUMMYFUNCTION("VLOOKUP($D119,IMPORTRANGE(""1F5N2lheBqU_ssv2fEg7XSiyl0_Jtf24RQubw3IWp7fc"",""'LC-2 BOM'!C2:AF1000""),X$1,FALSE)"),"05C360")</f>
        <v>05C360</v>
      </c>
      <c r="Y584" s="40" t="str">
        <f ca="1">IFERROR(__xludf.DUMMYFUNCTION("VLOOKUP($D447,IMPORTRANGE(""1zGeY54V42y3h6ga3LEauokEcjIAfHuNXKCYKLfLWtMI"",""'LC-2 BOM'!C2:AF900""),Y$1,FALSE)"),"#N/A")</f>
        <v>#N/A</v>
      </c>
      <c r="Z584" s="40" t="str">
        <f ca="1">IFERROR(__xludf.DUMMYFUNCTION("VLOOKUP($D447,IMPORTRANGE(""1zGeY54V42y3h6ga3LEauokEcjIAfHuNXKCYKLfLWtMI"",""'LC-2 BOM'!C2:AF900""),Y$1,FALSE)"),"#N/A")</f>
        <v>#N/A</v>
      </c>
      <c r="AA584" s="40" t="str">
        <f ca="1">IFERROR(__xludf.DUMMYFUNCTION("VLOOKUP($D447,IMPORTRANGE(""1zGeY54V42y3h6ga3LEauokEcjIAfHuNXKCYKLfLWtMI"",""'LC-2 BOM'!C2:AF900""),Y$1,FALSE)"),"#N/A")</f>
        <v>#N/A</v>
      </c>
      <c r="AB584" s="40" t="str">
        <f ca="1">IFERROR(__xludf.DUMMYFUNCTION("VLOOKUP($D447,IMPORTRANGE(""1F5N2lheBqU_ssv2fEg7XSiyl0_Jtf24RQubw3IWp7fc"",""'LC-2 BOM'!C2:AF1000""),AB$1,FALSE)"),"Hydraulics Schematic 1069 RevF")</f>
        <v>Hydraulics Schematic 1069 RevF</v>
      </c>
      <c r="AC584" s="40" t="str">
        <f ca="1">IFERROR(__xludf.DUMMYFUNCTION("VLOOKUP($D447,IMPORTRANGE(""1F5N2lheBqU_ssv2fEg7XSiyl0_Jtf24RQubw3IWp7fc"",""'LC-2 BOM'!C2:AF1000""),AB$1,FALSE)"),"Hydraulics Schematic 1069 RevF")</f>
        <v>Hydraulics Schematic 1069 RevF</v>
      </c>
      <c r="AD584" s="40" t="str">
        <f ca="1">IFERROR(__xludf.DUMMYFUNCTION("VLOOKUP($D447,IMPORTRANGE(""1F5N2lheBqU_ssv2fEg7XSiyl0_Jtf24RQubw3IWp7fc"",""'LC-2 BOM'!C2:AF1000""),AB$1,FALSE)"),"Hydraulics Schematic 1069 RevF")</f>
        <v>Hydraulics Schematic 1069 RevF</v>
      </c>
      <c r="AE584" s="40" t="str">
        <f ca="1">IFERROR(__xludf.DUMMYFUNCTION("VLOOKUP($D447,IMPORTRANGE(""1F5N2lheBqU_ssv2fEg7XSiyl0_Jtf24RQubw3IWp7fc"",""'LC-2 BOM'!C2:AF1000""),AB$1,FALSE)"),"Hydraulics Schematic 1069 RevF")</f>
        <v>Hydraulics Schematic 1069 RevF</v>
      </c>
      <c r="AF584" s="40" t="str">
        <f ca="1">IFERROR(__xludf.DUMMYFUNCTION("VLOOKUP($D447,IMPORTRANGE(""1F5N2lheBqU_ssv2fEg7XSiyl0_Jtf24RQubw3IWp7fc"",""'LC-2 BOM'!C2:AF1000""),AB$1,FALSE)"),"Hydraulics Schematic 1069 RevF")</f>
        <v>Hydraulics Schematic 1069 RevF</v>
      </c>
      <c r="AG584" s="40" t="str">
        <f ca="1">IFERROR(__xludf.DUMMYFUNCTION("VLOOKUP($D447,IMPORTRANGE(""1F5N2lheBqU_ssv2fEg7XSiyl0_Jtf24RQubw3IWp7fc"",""'LC-2 BOM'!C2:AF1000""),AB$1,FALSE)"),"Hydraulics Schematic 1069 RevF")</f>
        <v>Hydraulics Schematic 1069 RevF</v>
      </c>
      <c r="AH584" s="40" t="str">
        <f ca="1">IFERROR(__xludf.DUMMYFUNCTION("VLOOKUP($D447,IMPORTRANGE(""1F5N2lheBqU_ssv2fEg7XSiyl0_Jtf24RQubw3IWp7fc"",""'LC-2 BOM'!C2:AF1000""),AB$1,FALSE)"),"Hydraulics Schematic 1069 RevF")</f>
        <v>Hydraulics Schematic 1069 RevF</v>
      </c>
      <c r="AI584" s="40" t="str">
        <f ca="1">IFERROR(__xludf.DUMMYFUNCTION("VLOOKUP($D447,IMPORTRANGE(""1F5N2lheBqU_ssv2fEg7XSiyl0_Jtf24RQubw3IWp7fc"",""'LC-2 BOM'!C2:AF1000""),AB$1,FALSE)"),"Hydraulics Schematic 1069 RevF")</f>
        <v>Hydraulics Schematic 1069 RevF</v>
      </c>
      <c r="AJ584" s="40" t="str">
        <f ca="1">IFERROR(__xludf.DUMMYFUNCTION("VLOOKUP($D447,IMPORTRANGE(""1F5N2lheBqU_ssv2fEg7XSiyl0_Jtf24RQubw3IWp7fc"",""'LC-2 BOM'!C2:AF1000""),AB$1,FALSE)"),"Hydraulics Schematic 1069 RevF")</f>
        <v>Hydraulics Schematic 1069 RevF</v>
      </c>
      <c r="AK584" s="40" t="str">
        <f ca="1">IFERROR(__xludf.DUMMYFUNCTION("VLOOKUP($D447,IMPORTRANGE(""1F5N2lheBqU_ssv2fEg7XSiyl0_Jtf24RQubw3IWp7fc"",""'LC-2 BOM'!C2:AF1000""),AB$1,FALSE)"),"Hydraulics Schematic 1069 RevF")</f>
        <v>Hydraulics Schematic 1069 RevF</v>
      </c>
      <c r="AL584" s="40" t="str">
        <f ca="1">IFERROR(__xludf.DUMMYFUNCTION("VLOOKUP($D447,IMPORTRANGE(""1F5N2lheBqU_ssv2fEg7XSiyl0_Jtf24RQubw3IWp7fc"",""'LC-2 BOM'!C2:AF1000""),AB$1,FALSE)"),"Hydraulics Schematic 1069 RevF")</f>
        <v>Hydraulics Schematic 1069 RevF</v>
      </c>
      <c r="AM584" s="40" t="str">
        <f ca="1">IFERROR(__xludf.DUMMYFUNCTION("VLOOKUP($D447,IMPORTRANGE(""1F5N2lheBqU_ssv2fEg7XSiyl0_Jtf24RQubw3IWp7fc"",""'LC-2 BOM'!C2:AF1000""),AB$1,FALSE)"),"Hydraulics Schematic 1069 RevF")</f>
        <v>Hydraulics Schematic 1069 RevF</v>
      </c>
      <c r="AN584" s="40" t="str">
        <f ca="1">IFERROR(__xludf.DUMMYFUNCTION("VLOOKUP($D447,IMPORTRANGE(""1F5N2lheBqU_ssv2fEg7XSiyl0_Jtf24RQubw3IWp7fc"",""'LC-2 BOM'!C2:AF1000""),AB$1,FALSE)"),"Hydraulics Schematic 1069 RevF")</f>
        <v>Hydraulics Schematic 1069 RevF</v>
      </c>
      <c r="AO584" s="40" t="str">
        <f ca="1">IFERROR(__xludf.DUMMYFUNCTION("VLOOKUP($D447,IMPORTRANGE(""1F5N2lheBqU_ssv2fEg7XSiyl0_Jtf24RQubw3IWp7fc"",""'LC-2 BOM'!C2:AF1000""),AB$1,FALSE)"),"Hydraulics Schematic 1069 RevF")</f>
        <v>Hydraulics Schematic 1069 RevF</v>
      </c>
      <c r="AP584" s="40" t="str">
        <f ca="1">IFERROR(__xludf.DUMMYFUNCTION("VLOOKUP($D447,IMPORTRANGE(""1F5N2lheBqU_ssv2fEg7XSiyl0_Jtf24RQubw3IWp7fc"",""'LC-2 BOM'!C2:AF1000""),AB$1,FALSE)"),"Hydraulics Schematic 1069 RevF")</f>
        <v>Hydraulics Schematic 1069 RevF</v>
      </c>
      <c r="AQ584" s="40" t="str">
        <f ca="1">IFERROR(__xludf.DUMMYFUNCTION("VLOOKUP($D447,IMPORTRANGE(""1F5N2lheBqU_ssv2fEg7XSiyl0_Jtf24RQubw3IWp7fc"",""'LC-2 BOM'!C2:AF1000""),AB$1,FALSE)"),"Hydraulics Schematic 1069 RevF")</f>
        <v>Hydraulics Schematic 1069 RevF</v>
      </c>
      <c r="AR584" s="40" t="str">
        <f ca="1">IFERROR(__xludf.DUMMYFUNCTION("VLOOKUP($D447,IMPORTRANGE(""1F5N2lheBqU_ssv2fEg7XSiyl0_Jtf24RQubw3IWp7fc"",""'LC-2 BOM'!C2:AF1000""),AB$1,FALSE)"),"Hydraulics Schematic 1069 RevF")</f>
        <v>Hydraulics Schematic 1069 RevF</v>
      </c>
      <c r="AS584" s="40" t="str">
        <f ca="1">IFERROR(__xludf.DUMMYFUNCTION("VLOOKUP($D447,IMPORTRANGE(""1F5N2lheBqU_ssv2fEg7XSiyl0_Jtf24RQubw3IWp7fc"",""'LC-2 BOM'!C2:AF1000""),AB$1,FALSE)"),"Hydraulics Schematic 1069 RevF")</f>
        <v>Hydraulics Schematic 1069 RevF</v>
      </c>
      <c r="AT584" s="40" t="str">
        <f ca="1">IFERROR(__xludf.DUMMYFUNCTION("VLOOKUP($D447,IMPORTRANGE(""1F5N2lheBqU_ssv2fEg7XSiyl0_Jtf24RQubw3IWp7fc"",""'LC-2 BOM'!C2:AF1000""),AB$1,FALSE)"),"Hydraulics Schematic 1069 RevF")</f>
        <v>Hydraulics Schematic 1069 RevF</v>
      </c>
      <c r="AU584" s="40" t="str">
        <f ca="1">IFERROR(__xludf.DUMMYFUNCTION("VLOOKUP($D447,IMPORTRANGE(""1F5N2lheBqU_ssv2fEg7XSiyl0_Jtf24RQubw3IWp7fc"",""'LC-2 BOM'!C2:AF1000""),AB$1,FALSE)"),"Hydraulics Schematic 1069 RevF")</f>
        <v>Hydraulics Schematic 1069 RevF</v>
      </c>
      <c r="AV584" s="40" t="str">
        <f ca="1">IFERROR(__xludf.DUMMYFUNCTION("VLOOKUP($D447,IMPORTRANGE(""1F5N2lheBqU_ssv2fEg7XSiyl0_Jtf24RQubw3IWp7fc"",""'LC-2 BOM'!C2:AF1000""),AB$1,FALSE)"),"Hydraulics Schematic 1069 RevF")</f>
        <v>Hydraulics Schematic 1069 RevF</v>
      </c>
      <c r="AW584" s="40" t="str">
        <f ca="1">IFERROR(__xludf.DUMMYFUNCTION("VLOOKUP($D447,IMPORTRANGE(""1F5N2lheBqU_ssv2fEg7XSiyl0_Jtf24RQubw3IWp7fc"",""'LC-2 BOM'!C2:AF1000""),AB$1,FALSE)"),"Hydraulics Schematic 1069 RevF")</f>
        <v>Hydraulics Schematic 1069 RevF</v>
      </c>
      <c r="AX584" s="40" t="str">
        <f ca="1">IFERROR(__xludf.DUMMYFUNCTION("VLOOKUP($D447,IMPORTRANGE(""1F5N2lheBqU_ssv2fEg7XSiyl0_Jtf24RQubw3IWp7fc"",""'LC-2 BOM'!C2:AF1000""),AB$1,FALSE)"),"Hydraulics Schematic 1069 RevF")</f>
        <v>Hydraulics Schematic 1069 RevF</v>
      </c>
      <c r="AY584" s="40" t="str">
        <f ca="1">IFERROR(__xludf.DUMMYFUNCTION("VLOOKUP($D447,IMPORTRANGE(""1F5N2lheBqU_ssv2fEg7XSiyl0_Jtf24RQubw3IWp7fc"",""'LC-2 BOM'!C2:AF1000""),AB$1,FALSE)"),"Hydraulics Schematic 1069 RevF")</f>
        <v>Hydraulics Schematic 1069 RevF</v>
      </c>
      <c r="AZ584" s="40" t="str">
        <f ca="1">IFERROR(__xludf.DUMMYFUNCTION("VLOOKUP($D447,IMPORTRANGE(""1F5N2lheBqU_ssv2fEg7XSiyl0_Jtf24RQubw3IWp7fc"",""'LC-2 BOM'!C2:AF1000""),AB$1,FALSE)"),"Hydraulics Schematic 1069 RevF")</f>
        <v>Hydraulics Schematic 1069 RevF</v>
      </c>
      <c r="BA584" s="40" t="str">
        <f ca="1">IFERROR(__xludf.DUMMYFUNCTION("VLOOKUP($D447,IMPORTRANGE(""1F5N2lheBqU_ssv2fEg7XSiyl0_Jtf24RQubw3IWp7fc"",""'LC-2 BOM'!C2:AF1000""),AB$1,FALSE)"),"Hydraulics Schematic 1069 RevF")</f>
        <v>Hydraulics Schematic 1069 RevF</v>
      </c>
    </row>
    <row r="585" spans="1:53" ht="14.25">
      <c r="A585" s="110" t="str">
        <f>CONCATENATE(VLOOKUP(E585,Systems,2,FALSE),"-",VLOOKUP(F585,Subsystems,2,FALSE),"-",VLOOKUP(G585,Components,2,FALSE),"-",VLOOKUP(R585,Metrics,2,FALSE),"-",B585)</f>
        <v>ASP--SSR-B-698</v>
      </c>
      <c r="B585" s="99">
        <v>698</v>
      </c>
      <c r="C585" s="97" t="s">
        <v>1314</v>
      </c>
      <c r="D585" s="97" t="s">
        <v>1315</v>
      </c>
      <c r="E585" s="99" t="s">
        <v>921</v>
      </c>
      <c r="F585" s="99" t="s">
        <v>922</v>
      </c>
      <c r="G585" s="99" t="s">
        <v>994</v>
      </c>
      <c r="H585" s="99" t="s">
        <v>102</v>
      </c>
      <c r="I585" s="100" t="str">
        <f>VLOOKUP(L585,InterfaceCards,2,FALSE)</f>
        <v>C1</v>
      </c>
      <c r="J585" s="39" t="str">
        <f>VLOOKUP(I585,'REF - Interface Cards'!$F$2:$G$11,2,FALSE)</f>
        <v>CB1</v>
      </c>
      <c r="K585" s="267">
        <f>VLOOKUP(L585,InterfaceCards,3,FALSE)</f>
        <v>6</v>
      </c>
      <c r="L585" s="99" t="s">
        <v>1049</v>
      </c>
      <c r="M585" s="99">
        <v>32</v>
      </c>
      <c r="N585" s="99" t="s">
        <v>594</v>
      </c>
      <c r="O585" s="205"/>
      <c r="P585" s="99" t="s">
        <v>247</v>
      </c>
      <c r="Q585" s="99" t="s">
        <v>253</v>
      </c>
      <c r="R585" s="119" t="s">
        <v>105</v>
      </c>
      <c r="S585" s="99" t="s">
        <v>96</v>
      </c>
      <c r="T585" s="100"/>
      <c r="U585" s="205"/>
      <c r="V585" s="205" t="b">
        <v>0</v>
      </c>
      <c r="W585" s="115" t="str">
        <f>CONCATENATE(L585,":",N585)</f>
        <v>DIO3:DO10</v>
      </c>
      <c r="X585" s="40" t="str">
        <f ca="1">IFERROR(__xludf.DUMMYFUNCTION("VLOOKUP($D119,IMPORTRANGE(""1F5N2lheBqU_ssv2fEg7XSiyl0_Jtf24RQubw3IWp7fc"",""'LC-2 BOM'!C2:AF1000""),X$1,FALSE)"),"05C360")</f>
        <v>05C360</v>
      </c>
      <c r="Y585" s="183" t="str">
        <f ca="1">IFERROR(__xludf.DUMMYFUNCTION("VLOOKUP($D145,IMPORTRANGE(""1zGeY54V42y3h6ga3LEauokEcjIAfHuNXKCYKLfLWtMI"",""'LC-2 BOM'!C2:AF900""),Y$1,FALSE)"),"#N/A")</f>
        <v>#N/A</v>
      </c>
      <c r="Z585" s="183" t="str">
        <f ca="1">IFERROR(__xludf.DUMMYFUNCTION("VLOOKUP($D145,IMPORTRANGE(""1zGeY54V42y3h6ga3LEauokEcjIAfHuNXKCYKLfLWtMI"",""'LC-2 BOM'!C2:AF900""),Y$1,FALSE)"),"#N/A")</f>
        <v>#N/A</v>
      </c>
      <c r="AA585" s="183" t="str">
        <f ca="1">IFERROR(__xludf.DUMMYFUNCTION("VLOOKUP($D145,IMPORTRANGE(""1zGeY54V42y3h6ga3LEauokEcjIAfHuNXKCYKLfLWtMI"",""'LC-2 BOM'!C2:AF900""),Y$1,FALSE)"),"#N/A")</f>
        <v>#N/A</v>
      </c>
      <c r="AB585" s="40" t="str">
        <f ca="1">IFERROR(__xludf.DUMMYFUNCTION("VLOOKUP($D145,IMPORTRANGE(""1F5N2lheBqU_ssv2fEg7XSiyl0_Jtf24RQubw3IWp7fc"",""'LC-2 BOM'!C2:AF1000""),AB$1,FALSE)"),"#N/A")</f>
        <v>#N/A</v>
      </c>
      <c r="AC585" s="40" t="str">
        <f ca="1">IFERROR(__xludf.DUMMYFUNCTION("VLOOKUP($D145,IMPORTRANGE(""1F5N2lheBqU_ssv2fEg7XSiyl0_Jtf24RQubw3IWp7fc"",""'LC-2 BOM'!C2:AF1000""),AB$1,FALSE)"),"#N/A")</f>
        <v>#N/A</v>
      </c>
      <c r="AD585" s="40" t="str">
        <f ca="1">IFERROR(__xludf.DUMMYFUNCTION("VLOOKUP($D145,IMPORTRANGE(""1F5N2lheBqU_ssv2fEg7XSiyl0_Jtf24RQubw3IWp7fc"",""'LC-2 BOM'!C2:AF1000""),AB$1,FALSE)"),"#N/A")</f>
        <v>#N/A</v>
      </c>
      <c r="AE585" s="40" t="str">
        <f ca="1">IFERROR(__xludf.DUMMYFUNCTION("VLOOKUP($D145,IMPORTRANGE(""1F5N2lheBqU_ssv2fEg7XSiyl0_Jtf24RQubw3IWp7fc"",""'LC-2 BOM'!C2:AF1000""),AB$1,FALSE)"),"#N/A")</f>
        <v>#N/A</v>
      </c>
      <c r="AF585" s="40" t="str">
        <f ca="1">IFERROR(__xludf.DUMMYFUNCTION("VLOOKUP($D145,IMPORTRANGE(""1F5N2lheBqU_ssv2fEg7XSiyl0_Jtf24RQubw3IWp7fc"",""'LC-2 BOM'!C2:AF1000""),AB$1,FALSE)"),"#N/A")</f>
        <v>#N/A</v>
      </c>
      <c r="AG585" s="40" t="str">
        <f ca="1">IFERROR(__xludf.DUMMYFUNCTION("VLOOKUP($D145,IMPORTRANGE(""1F5N2lheBqU_ssv2fEg7XSiyl0_Jtf24RQubw3IWp7fc"",""'LC-2 BOM'!C2:AF1000""),AB$1,FALSE)"),"#N/A")</f>
        <v>#N/A</v>
      </c>
      <c r="AH585" s="40" t="str">
        <f ca="1">IFERROR(__xludf.DUMMYFUNCTION("VLOOKUP($D145,IMPORTRANGE(""1F5N2lheBqU_ssv2fEg7XSiyl0_Jtf24RQubw3IWp7fc"",""'LC-2 BOM'!C2:AF1000""),AB$1,FALSE)"),"#N/A")</f>
        <v>#N/A</v>
      </c>
      <c r="AI585" s="40" t="str">
        <f ca="1">IFERROR(__xludf.DUMMYFUNCTION("VLOOKUP($D145,IMPORTRANGE(""1F5N2lheBqU_ssv2fEg7XSiyl0_Jtf24RQubw3IWp7fc"",""'LC-2 BOM'!C2:AF1000""),AB$1,FALSE)"),"#N/A")</f>
        <v>#N/A</v>
      </c>
      <c r="AJ585" s="40" t="str">
        <f ca="1">IFERROR(__xludf.DUMMYFUNCTION("VLOOKUP($D145,IMPORTRANGE(""1F5N2lheBqU_ssv2fEg7XSiyl0_Jtf24RQubw3IWp7fc"",""'LC-2 BOM'!C2:AF1000""),AB$1,FALSE)"),"#N/A")</f>
        <v>#N/A</v>
      </c>
      <c r="AK585" s="40" t="str">
        <f ca="1">IFERROR(__xludf.DUMMYFUNCTION("VLOOKUP($D145,IMPORTRANGE(""1F5N2lheBqU_ssv2fEg7XSiyl0_Jtf24RQubw3IWp7fc"",""'LC-2 BOM'!C2:AF1000""),AB$1,FALSE)"),"#N/A")</f>
        <v>#N/A</v>
      </c>
      <c r="AL585" s="40" t="str">
        <f ca="1">IFERROR(__xludf.DUMMYFUNCTION("VLOOKUP($D145,IMPORTRANGE(""1F5N2lheBqU_ssv2fEg7XSiyl0_Jtf24RQubw3IWp7fc"",""'LC-2 BOM'!C2:AF1000""),AB$1,FALSE)"),"#N/A")</f>
        <v>#N/A</v>
      </c>
      <c r="AM585" s="40" t="str">
        <f ca="1">IFERROR(__xludf.DUMMYFUNCTION("VLOOKUP($D145,IMPORTRANGE(""1F5N2lheBqU_ssv2fEg7XSiyl0_Jtf24RQubw3IWp7fc"",""'LC-2 BOM'!C2:AF1000""),AB$1,FALSE)"),"#N/A")</f>
        <v>#N/A</v>
      </c>
      <c r="AN585" s="40" t="str">
        <f ca="1">IFERROR(__xludf.DUMMYFUNCTION("VLOOKUP($D145,IMPORTRANGE(""1F5N2lheBqU_ssv2fEg7XSiyl0_Jtf24RQubw3IWp7fc"",""'LC-2 BOM'!C2:AF1000""),AB$1,FALSE)"),"#N/A")</f>
        <v>#N/A</v>
      </c>
      <c r="AO585" s="40" t="str">
        <f ca="1">IFERROR(__xludf.DUMMYFUNCTION("VLOOKUP($D145,IMPORTRANGE(""1F5N2lheBqU_ssv2fEg7XSiyl0_Jtf24RQubw3IWp7fc"",""'LC-2 BOM'!C2:AF1000""),AB$1,FALSE)"),"#N/A")</f>
        <v>#N/A</v>
      </c>
      <c r="AP585" s="40" t="str">
        <f ca="1">IFERROR(__xludf.DUMMYFUNCTION("VLOOKUP($D145,IMPORTRANGE(""1F5N2lheBqU_ssv2fEg7XSiyl0_Jtf24RQubw3IWp7fc"",""'LC-2 BOM'!C2:AF1000""),AB$1,FALSE)"),"#N/A")</f>
        <v>#N/A</v>
      </c>
      <c r="AQ585" s="40" t="str">
        <f ca="1">IFERROR(__xludf.DUMMYFUNCTION("VLOOKUP($D145,IMPORTRANGE(""1F5N2lheBqU_ssv2fEg7XSiyl0_Jtf24RQubw3IWp7fc"",""'LC-2 BOM'!C2:AF1000""),AB$1,FALSE)"),"#N/A")</f>
        <v>#N/A</v>
      </c>
      <c r="AR585" s="40" t="str">
        <f ca="1">IFERROR(__xludf.DUMMYFUNCTION("VLOOKUP($D145,IMPORTRANGE(""1F5N2lheBqU_ssv2fEg7XSiyl0_Jtf24RQubw3IWp7fc"",""'LC-2 BOM'!C2:AF1000""),AB$1,FALSE)"),"#N/A")</f>
        <v>#N/A</v>
      </c>
      <c r="AS585" s="40" t="str">
        <f ca="1">IFERROR(__xludf.DUMMYFUNCTION("VLOOKUP($D145,IMPORTRANGE(""1F5N2lheBqU_ssv2fEg7XSiyl0_Jtf24RQubw3IWp7fc"",""'LC-2 BOM'!C2:AF1000""),AB$1,FALSE)"),"#N/A")</f>
        <v>#N/A</v>
      </c>
      <c r="AT585" s="40" t="str">
        <f ca="1">IFERROR(__xludf.DUMMYFUNCTION("VLOOKUP($D145,IMPORTRANGE(""1F5N2lheBqU_ssv2fEg7XSiyl0_Jtf24RQubw3IWp7fc"",""'LC-2 BOM'!C2:AF1000""),AB$1,FALSE)"),"#N/A")</f>
        <v>#N/A</v>
      </c>
      <c r="AU585" s="40" t="str">
        <f ca="1">IFERROR(__xludf.DUMMYFUNCTION("VLOOKUP($D145,IMPORTRANGE(""1F5N2lheBqU_ssv2fEg7XSiyl0_Jtf24RQubw3IWp7fc"",""'LC-2 BOM'!C2:AF1000""),AB$1,FALSE)"),"#N/A")</f>
        <v>#N/A</v>
      </c>
      <c r="AV585" s="40" t="str">
        <f ca="1">IFERROR(__xludf.DUMMYFUNCTION("VLOOKUP($D145,IMPORTRANGE(""1F5N2lheBqU_ssv2fEg7XSiyl0_Jtf24RQubw3IWp7fc"",""'LC-2 BOM'!C2:AF1000""),AB$1,FALSE)"),"#N/A")</f>
        <v>#N/A</v>
      </c>
      <c r="AW585" s="40" t="str">
        <f ca="1">IFERROR(__xludf.DUMMYFUNCTION("VLOOKUP($D145,IMPORTRANGE(""1F5N2lheBqU_ssv2fEg7XSiyl0_Jtf24RQubw3IWp7fc"",""'LC-2 BOM'!C2:AF1000""),AB$1,FALSE)"),"#N/A")</f>
        <v>#N/A</v>
      </c>
      <c r="AX585" s="40" t="str">
        <f ca="1">IFERROR(__xludf.DUMMYFUNCTION("VLOOKUP($D145,IMPORTRANGE(""1F5N2lheBqU_ssv2fEg7XSiyl0_Jtf24RQubw3IWp7fc"",""'LC-2 BOM'!C2:AF1000""),AB$1,FALSE)"),"#N/A")</f>
        <v>#N/A</v>
      </c>
      <c r="AY585" s="40" t="str">
        <f ca="1">IFERROR(__xludf.DUMMYFUNCTION("VLOOKUP($D145,IMPORTRANGE(""1F5N2lheBqU_ssv2fEg7XSiyl0_Jtf24RQubw3IWp7fc"",""'LC-2 BOM'!C2:AF1000""),AB$1,FALSE)"),"#N/A")</f>
        <v>#N/A</v>
      </c>
      <c r="AZ585" s="40" t="str">
        <f ca="1">IFERROR(__xludf.DUMMYFUNCTION("VLOOKUP($D145,IMPORTRANGE(""1F5N2lheBqU_ssv2fEg7XSiyl0_Jtf24RQubw3IWp7fc"",""'LC-2 BOM'!C2:AF1000""),AB$1,FALSE)"),"#N/A")</f>
        <v>#N/A</v>
      </c>
      <c r="BA585" s="40" t="str">
        <f ca="1">IFERROR(__xludf.DUMMYFUNCTION("VLOOKUP($D145,IMPORTRANGE(""1F5N2lheBqU_ssv2fEg7XSiyl0_Jtf24RQubw3IWp7fc"",""'LC-2 BOM'!C2:AF1000""),AB$1,FALSE)"),"#N/A")</f>
        <v>#N/A</v>
      </c>
    </row>
    <row r="586" spans="1:53" ht="14.25">
      <c r="A586" s="99" t="str">
        <f>CONCATENATE(VLOOKUP(E586,Systems,2,FALSE),"-",VLOOKUP(F586,Subsystems,2,FALSE),"-",VLOOKUP(G586,Components,2,FALSE),"-",VLOOKUP(R586,Metrics,2,FALSE),"-",B586)</f>
        <v>MEC-CL-SSR-B-699</v>
      </c>
      <c r="B586" s="99">
        <v>699</v>
      </c>
      <c r="C586" s="99" t="s">
        <v>1316</v>
      </c>
      <c r="D586" s="110" t="s">
        <v>1315</v>
      </c>
      <c r="E586" s="99" t="s">
        <v>1047</v>
      </c>
      <c r="F586" s="99" t="s">
        <v>1048</v>
      </c>
      <c r="G586" s="99" t="s">
        <v>994</v>
      </c>
      <c r="H586" s="99" t="s">
        <v>102</v>
      </c>
      <c r="I586" s="100" t="str">
        <f>VLOOKUP(L586,InterfaceCards,2,FALSE)</f>
        <v>C1</v>
      </c>
      <c r="J586" s="39" t="str">
        <f>VLOOKUP(I586,'REF - Interface Cards'!$F$2:$G$11,2,FALSE)</f>
        <v>CB1</v>
      </c>
      <c r="K586" s="267">
        <f>VLOOKUP(L586,InterfaceCards,3,FALSE)</f>
        <v>6</v>
      </c>
      <c r="L586" s="99" t="s">
        <v>1049</v>
      </c>
      <c r="M586" s="99">
        <v>33</v>
      </c>
      <c r="N586" s="99" t="s">
        <v>597</v>
      </c>
      <c r="O586" s="205"/>
      <c r="P586" s="99" t="s">
        <v>247</v>
      </c>
      <c r="Q586" s="99" t="s">
        <v>253</v>
      </c>
      <c r="R586" s="119" t="s">
        <v>105</v>
      </c>
      <c r="S586" s="99" t="s">
        <v>96</v>
      </c>
      <c r="T586" s="100"/>
      <c r="U586" s="205"/>
      <c r="V586" s="205" t="b">
        <v>0</v>
      </c>
      <c r="W586" s="115" t="str">
        <f>CONCATENATE(L586,":",N586)</f>
        <v>DIO3:DO11</v>
      </c>
      <c r="X586" s="40" t="str">
        <f ca="1">IFERROR(__xludf.DUMMYFUNCTION("VLOOKUP($D119,IMPORTRANGE(""1F5N2lheBqU_ssv2fEg7XSiyl0_Jtf24RQubw3IWp7fc"",""'LC-2 BOM'!C2:AF1000""),X$1,FALSE)"),"05C360")</f>
        <v>05C360</v>
      </c>
      <c r="Y586" s="183" t="str">
        <f ca="1">IFERROR(__xludf.DUMMYFUNCTION("VLOOKUP($D146,IMPORTRANGE(""1zGeY54V42y3h6ga3LEauokEcjIAfHuNXKCYKLfLWtMI"",""'LC-2 BOM'!C2:AF900""),Y$1,FALSE)"),"#N/A")</f>
        <v>#N/A</v>
      </c>
      <c r="Z586" s="183" t="str">
        <f ca="1">IFERROR(__xludf.DUMMYFUNCTION("VLOOKUP($D146,IMPORTRANGE(""1zGeY54V42y3h6ga3LEauokEcjIAfHuNXKCYKLfLWtMI"",""'LC-2 BOM'!C2:AF900""),Y$1,FALSE)"),"#N/A")</f>
        <v>#N/A</v>
      </c>
      <c r="AA586" s="183" t="str">
        <f ca="1">IFERROR(__xludf.DUMMYFUNCTION("VLOOKUP($D146,IMPORTRANGE(""1zGeY54V42y3h6ga3LEauokEcjIAfHuNXKCYKLfLWtMI"",""'LC-2 BOM'!C2:AF900""),Y$1,FALSE)"),"#N/A")</f>
        <v>#N/A</v>
      </c>
      <c r="AB586" s="40" t="str">
        <f ca="1">IFERROR(__xludf.DUMMYFUNCTION("VLOOKUP($D146,IMPORTRANGE(""1F5N2lheBqU_ssv2fEg7XSiyl0_Jtf24RQubw3IWp7fc"",""'LC-2 BOM'!C2:AF1000""),AB$1,FALSE)"),"#N/A")</f>
        <v>#N/A</v>
      </c>
      <c r="AC586" s="40" t="str">
        <f ca="1">IFERROR(__xludf.DUMMYFUNCTION("VLOOKUP($D146,IMPORTRANGE(""1F5N2lheBqU_ssv2fEg7XSiyl0_Jtf24RQubw3IWp7fc"",""'LC-2 BOM'!C2:AF1000""),AB$1,FALSE)"),"#N/A")</f>
        <v>#N/A</v>
      </c>
      <c r="AD586" s="40" t="str">
        <f ca="1">IFERROR(__xludf.DUMMYFUNCTION("VLOOKUP($D146,IMPORTRANGE(""1F5N2lheBqU_ssv2fEg7XSiyl0_Jtf24RQubw3IWp7fc"",""'LC-2 BOM'!C2:AF1000""),AB$1,FALSE)"),"#N/A")</f>
        <v>#N/A</v>
      </c>
      <c r="AE586" s="40" t="str">
        <f ca="1">IFERROR(__xludf.DUMMYFUNCTION("VLOOKUP($D146,IMPORTRANGE(""1F5N2lheBqU_ssv2fEg7XSiyl0_Jtf24RQubw3IWp7fc"",""'LC-2 BOM'!C2:AF1000""),AB$1,FALSE)"),"#N/A")</f>
        <v>#N/A</v>
      </c>
      <c r="AF586" s="40" t="str">
        <f ca="1">IFERROR(__xludf.DUMMYFUNCTION("VLOOKUP($D146,IMPORTRANGE(""1F5N2lheBqU_ssv2fEg7XSiyl0_Jtf24RQubw3IWp7fc"",""'LC-2 BOM'!C2:AF1000""),AB$1,FALSE)"),"#N/A")</f>
        <v>#N/A</v>
      </c>
      <c r="AG586" s="40" t="str">
        <f ca="1">IFERROR(__xludf.DUMMYFUNCTION("VLOOKUP($D146,IMPORTRANGE(""1F5N2lheBqU_ssv2fEg7XSiyl0_Jtf24RQubw3IWp7fc"",""'LC-2 BOM'!C2:AF1000""),AB$1,FALSE)"),"#N/A")</f>
        <v>#N/A</v>
      </c>
      <c r="AH586" s="40" t="str">
        <f ca="1">IFERROR(__xludf.DUMMYFUNCTION("VLOOKUP($D146,IMPORTRANGE(""1F5N2lheBqU_ssv2fEg7XSiyl0_Jtf24RQubw3IWp7fc"",""'LC-2 BOM'!C2:AF1000""),AB$1,FALSE)"),"#N/A")</f>
        <v>#N/A</v>
      </c>
      <c r="AI586" s="40" t="str">
        <f ca="1">IFERROR(__xludf.DUMMYFUNCTION("VLOOKUP($D146,IMPORTRANGE(""1F5N2lheBqU_ssv2fEg7XSiyl0_Jtf24RQubw3IWp7fc"",""'LC-2 BOM'!C2:AF1000""),AB$1,FALSE)"),"#N/A")</f>
        <v>#N/A</v>
      </c>
      <c r="AJ586" s="40" t="str">
        <f ca="1">IFERROR(__xludf.DUMMYFUNCTION("VLOOKUP($D146,IMPORTRANGE(""1F5N2lheBqU_ssv2fEg7XSiyl0_Jtf24RQubw3IWp7fc"",""'LC-2 BOM'!C2:AF1000""),AB$1,FALSE)"),"#N/A")</f>
        <v>#N/A</v>
      </c>
      <c r="AK586" s="40" t="str">
        <f ca="1">IFERROR(__xludf.DUMMYFUNCTION("VLOOKUP($D146,IMPORTRANGE(""1F5N2lheBqU_ssv2fEg7XSiyl0_Jtf24RQubw3IWp7fc"",""'LC-2 BOM'!C2:AF1000""),AB$1,FALSE)"),"#N/A")</f>
        <v>#N/A</v>
      </c>
      <c r="AL586" s="40" t="str">
        <f ca="1">IFERROR(__xludf.DUMMYFUNCTION("VLOOKUP($D146,IMPORTRANGE(""1F5N2lheBqU_ssv2fEg7XSiyl0_Jtf24RQubw3IWp7fc"",""'LC-2 BOM'!C2:AF1000""),AB$1,FALSE)"),"#N/A")</f>
        <v>#N/A</v>
      </c>
      <c r="AM586" s="40" t="str">
        <f ca="1">IFERROR(__xludf.DUMMYFUNCTION("VLOOKUP($D146,IMPORTRANGE(""1F5N2lheBqU_ssv2fEg7XSiyl0_Jtf24RQubw3IWp7fc"",""'LC-2 BOM'!C2:AF1000""),AB$1,FALSE)"),"#N/A")</f>
        <v>#N/A</v>
      </c>
      <c r="AN586" s="40" t="str">
        <f ca="1">IFERROR(__xludf.DUMMYFUNCTION("VLOOKUP($D146,IMPORTRANGE(""1F5N2lheBqU_ssv2fEg7XSiyl0_Jtf24RQubw3IWp7fc"",""'LC-2 BOM'!C2:AF1000""),AB$1,FALSE)"),"#N/A")</f>
        <v>#N/A</v>
      </c>
      <c r="AO586" s="40" t="str">
        <f ca="1">IFERROR(__xludf.DUMMYFUNCTION("VLOOKUP($D146,IMPORTRANGE(""1F5N2lheBqU_ssv2fEg7XSiyl0_Jtf24RQubw3IWp7fc"",""'LC-2 BOM'!C2:AF1000""),AB$1,FALSE)"),"#N/A")</f>
        <v>#N/A</v>
      </c>
      <c r="AP586" s="40" t="str">
        <f ca="1">IFERROR(__xludf.DUMMYFUNCTION("VLOOKUP($D146,IMPORTRANGE(""1F5N2lheBqU_ssv2fEg7XSiyl0_Jtf24RQubw3IWp7fc"",""'LC-2 BOM'!C2:AF1000""),AB$1,FALSE)"),"#N/A")</f>
        <v>#N/A</v>
      </c>
      <c r="AQ586" s="40" t="str">
        <f ca="1">IFERROR(__xludf.DUMMYFUNCTION("VLOOKUP($D146,IMPORTRANGE(""1F5N2lheBqU_ssv2fEg7XSiyl0_Jtf24RQubw3IWp7fc"",""'LC-2 BOM'!C2:AF1000""),AB$1,FALSE)"),"#N/A")</f>
        <v>#N/A</v>
      </c>
      <c r="AR586" s="40" t="str">
        <f ca="1">IFERROR(__xludf.DUMMYFUNCTION("VLOOKUP($D146,IMPORTRANGE(""1F5N2lheBqU_ssv2fEg7XSiyl0_Jtf24RQubw3IWp7fc"",""'LC-2 BOM'!C2:AF1000""),AB$1,FALSE)"),"#N/A")</f>
        <v>#N/A</v>
      </c>
      <c r="AS586" s="40" t="str">
        <f ca="1">IFERROR(__xludf.DUMMYFUNCTION("VLOOKUP($D146,IMPORTRANGE(""1F5N2lheBqU_ssv2fEg7XSiyl0_Jtf24RQubw3IWp7fc"",""'LC-2 BOM'!C2:AF1000""),AB$1,FALSE)"),"#N/A")</f>
        <v>#N/A</v>
      </c>
      <c r="AT586" s="40" t="str">
        <f ca="1">IFERROR(__xludf.DUMMYFUNCTION("VLOOKUP($D146,IMPORTRANGE(""1F5N2lheBqU_ssv2fEg7XSiyl0_Jtf24RQubw3IWp7fc"",""'LC-2 BOM'!C2:AF1000""),AB$1,FALSE)"),"#N/A")</f>
        <v>#N/A</v>
      </c>
      <c r="AU586" s="40" t="str">
        <f ca="1">IFERROR(__xludf.DUMMYFUNCTION("VLOOKUP($D146,IMPORTRANGE(""1F5N2lheBqU_ssv2fEg7XSiyl0_Jtf24RQubw3IWp7fc"",""'LC-2 BOM'!C2:AF1000""),AB$1,FALSE)"),"#N/A")</f>
        <v>#N/A</v>
      </c>
      <c r="AV586" s="40" t="str">
        <f ca="1">IFERROR(__xludf.DUMMYFUNCTION("VLOOKUP($D146,IMPORTRANGE(""1F5N2lheBqU_ssv2fEg7XSiyl0_Jtf24RQubw3IWp7fc"",""'LC-2 BOM'!C2:AF1000""),AB$1,FALSE)"),"#N/A")</f>
        <v>#N/A</v>
      </c>
      <c r="AW586" s="40" t="str">
        <f ca="1">IFERROR(__xludf.DUMMYFUNCTION("VLOOKUP($D146,IMPORTRANGE(""1F5N2lheBqU_ssv2fEg7XSiyl0_Jtf24RQubw3IWp7fc"",""'LC-2 BOM'!C2:AF1000""),AB$1,FALSE)"),"#N/A")</f>
        <v>#N/A</v>
      </c>
      <c r="AX586" s="40" t="str">
        <f ca="1">IFERROR(__xludf.DUMMYFUNCTION("VLOOKUP($D146,IMPORTRANGE(""1F5N2lheBqU_ssv2fEg7XSiyl0_Jtf24RQubw3IWp7fc"",""'LC-2 BOM'!C2:AF1000""),AB$1,FALSE)"),"#N/A")</f>
        <v>#N/A</v>
      </c>
      <c r="AY586" s="40" t="str">
        <f ca="1">IFERROR(__xludf.DUMMYFUNCTION("VLOOKUP($D146,IMPORTRANGE(""1F5N2lheBqU_ssv2fEg7XSiyl0_Jtf24RQubw3IWp7fc"",""'LC-2 BOM'!C2:AF1000""),AB$1,FALSE)"),"#N/A")</f>
        <v>#N/A</v>
      </c>
      <c r="AZ586" s="40" t="str">
        <f ca="1">IFERROR(__xludf.DUMMYFUNCTION("VLOOKUP($D146,IMPORTRANGE(""1F5N2lheBqU_ssv2fEg7XSiyl0_Jtf24RQubw3IWp7fc"",""'LC-2 BOM'!C2:AF1000""),AB$1,FALSE)"),"#N/A")</f>
        <v>#N/A</v>
      </c>
      <c r="BA586" s="40" t="str">
        <f ca="1">IFERROR(__xludf.DUMMYFUNCTION("VLOOKUP($D146,IMPORTRANGE(""1F5N2lheBqU_ssv2fEg7XSiyl0_Jtf24RQubw3IWp7fc"",""'LC-2 BOM'!C2:AF1000""),AB$1,FALSE)"),"#N/A")</f>
        <v>#N/A</v>
      </c>
    </row>
    <row r="587" spans="1:53" ht="14.25">
      <c r="A587" s="99" t="str">
        <f>CONCATENATE(VLOOKUP(E587,Systems,2,FALSE),"-",VLOOKUP(F587,Subsystems,2,FALSE),"-",VLOOKUP(G587,Components,2,FALSE),"-",VLOOKUP(R587,Metrics,2,FALSE),"-",B587)</f>
        <v>MEC-CL-SSR-B-700</v>
      </c>
      <c r="B587" s="99">
        <v>700</v>
      </c>
      <c r="C587" s="99" t="s">
        <v>1317</v>
      </c>
      <c r="D587" s="110" t="s">
        <v>1315</v>
      </c>
      <c r="E587" s="99" t="s">
        <v>1047</v>
      </c>
      <c r="F587" s="99" t="s">
        <v>1048</v>
      </c>
      <c r="G587" s="99" t="s">
        <v>994</v>
      </c>
      <c r="H587" s="99" t="s">
        <v>102</v>
      </c>
      <c r="I587" s="100" t="str">
        <f>VLOOKUP(L587,InterfaceCards,2,FALSE)</f>
        <v>C1</v>
      </c>
      <c r="J587" s="39" t="str">
        <f>VLOOKUP(I587,'REF - Interface Cards'!$F$2:$G$11,2,FALSE)</f>
        <v>CB1</v>
      </c>
      <c r="K587" s="267">
        <f>VLOOKUP(L587,InterfaceCards,3,FALSE)</f>
        <v>6</v>
      </c>
      <c r="L587" s="99" t="s">
        <v>1049</v>
      </c>
      <c r="M587" s="99">
        <v>34</v>
      </c>
      <c r="N587" s="99" t="s">
        <v>602</v>
      </c>
      <c r="O587" s="205"/>
      <c r="P587" s="99" t="s">
        <v>247</v>
      </c>
      <c r="Q587" s="99" t="s">
        <v>253</v>
      </c>
      <c r="R587" s="119" t="s">
        <v>105</v>
      </c>
      <c r="S587" s="99" t="s">
        <v>96</v>
      </c>
      <c r="T587" s="100"/>
      <c r="U587" s="205"/>
      <c r="V587" s="205" t="b">
        <v>0</v>
      </c>
      <c r="W587" s="115" t="str">
        <f>CONCATENATE(L587,":",N587)</f>
        <v>DIO3:DO12</v>
      </c>
      <c r="X587" s="40" t="str">
        <f ca="1">IFERROR(__xludf.DUMMYFUNCTION("VLOOKUP($D119,IMPORTRANGE(""1F5N2lheBqU_ssv2fEg7XSiyl0_Jtf24RQubw3IWp7fc"",""'LC-2 BOM'!C2:AF1000""),X$1,FALSE)"),"05C360")</f>
        <v>05C360</v>
      </c>
      <c r="Y587" s="183" t="str">
        <f ca="1">IFERROR(__xludf.DUMMYFUNCTION("VLOOKUP($D147,IMPORTRANGE(""1zGeY54V42y3h6ga3LEauokEcjIAfHuNXKCYKLfLWtMI"",""'LC-2 BOM'!C2:AF900""),Y$1,FALSE)"),"#N/A")</f>
        <v>#N/A</v>
      </c>
      <c r="Z587" s="183" t="str">
        <f ca="1">IFERROR(__xludf.DUMMYFUNCTION("VLOOKUP($D147,IMPORTRANGE(""1zGeY54V42y3h6ga3LEauokEcjIAfHuNXKCYKLfLWtMI"",""'LC-2 BOM'!C2:AF900""),Y$1,FALSE)"),"#N/A")</f>
        <v>#N/A</v>
      </c>
      <c r="AA587" s="183" t="str">
        <f ca="1">IFERROR(__xludf.DUMMYFUNCTION("VLOOKUP($D147,IMPORTRANGE(""1zGeY54V42y3h6ga3LEauokEcjIAfHuNXKCYKLfLWtMI"",""'LC-2 BOM'!C2:AF900""),Y$1,FALSE)"),"#N/A")</f>
        <v>#N/A</v>
      </c>
      <c r="AB587" s="40" t="str">
        <f ca="1">IFERROR(__xludf.DUMMYFUNCTION("VLOOKUP($D147,IMPORTRANGE(""1F5N2lheBqU_ssv2fEg7XSiyl0_Jtf24RQubw3IWp7fc"",""'LC-2 BOM'!C2:AF1000""),AB$1,FALSE)"),"#N/A")</f>
        <v>#N/A</v>
      </c>
      <c r="AC587" s="40" t="str">
        <f ca="1">IFERROR(__xludf.DUMMYFUNCTION("VLOOKUP($D147,IMPORTRANGE(""1F5N2lheBqU_ssv2fEg7XSiyl0_Jtf24RQubw3IWp7fc"",""'LC-2 BOM'!C2:AF1000""),AB$1,FALSE)"),"#N/A")</f>
        <v>#N/A</v>
      </c>
      <c r="AD587" s="40" t="str">
        <f ca="1">IFERROR(__xludf.DUMMYFUNCTION("VLOOKUP($D147,IMPORTRANGE(""1F5N2lheBqU_ssv2fEg7XSiyl0_Jtf24RQubw3IWp7fc"",""'LC-2 BOM'!C2:AF1000""),AB$1,FALSE)"),"#N/A")</f>
        <v>#N/A</v>
      </c>
      <c r="AE587" s="40" t="str">
        <f ca="1">IFERROR(__xludf.DUMMYFUNCTION("VLOOKUP($D147,IMPORTRANGE(""1F5N2lheBqU_ssv2fEg7XSiyl0_Jtf24RQubw3IWp7fc"",""'LC-2 BOM'!C2:AF1000""),AB$1,FALSE)"),"#N/A")</f>
        <v>#N/A</v>
      </c>
      <c r="AF587" s="40" t="str">
        <f ca="1">IFERROR(__xludf.DUMMYFUNCTION("VLOOKUP($D147,IMPORTRANGE(""1F5N2lheBqU_ssv2fEg7XSiyl0_Jtf24RQubw3IWp7fc"",""'LC-2 BOM'!C2:AF1000""),AB$1,FALSE)"),"#N/A")</f>
        <v>#N/A</v>
      </c>
      <c r="AG587" s="40" t="str">
        <f ca="1">IFERROR(__xludf.DUMMYFUNCTION("VLOOKUP($D147,IMPORTRANGE(""1F5N2lheBqU_ssv2fEg7XSiyl0_Jtf24RQubw3IWp7fc"",""'LC-2 BOM'!C2:AF1000""),AB$1,FALSE)"),"#N/A")</f>
        <v>#N/A</v>
      </c>
      <c r="AH587" s="40" t="str">
        <f ca="1">IFERROR(__xludf.DUMMYFUNCTION("VLOOKUP($D147,IMPORTRANGE(""1F5N2lheBqU_ssv2fEg7XSiyl0_Jtf24RQubw3IWp7fc"",""'LC-2 BOM'!C2:AF1000""),AB$1,FALSE)"),"#N/A")</f>
        <v>#N/A</v>
      </c>
      <c r="AI587" s="40" t="str">
        <f ca="1">IFERROR(__xludf.DUMMYFUNCTION("VLOOKUP($D147,IMPORTRANGE(""1F5N2lheBqU_ssv2fEg7XSiyl0_Jtf24RQubw3IWp7fc"",""'LC-2 BOM'!C2:AF1000""),AB$1,FALSE)"),"#N/A")</f>
        <v>#N/A</v>
      </c>
      <c r="AJ587" s="40" t="str">
        <f ca="1">IFERROR(__xludf.DUMMYFUNCTION("VLOOKUP($D147,IMPORTRANGE(""1F5N2lheBqU_ssv2fEg7XSiyl0_Jtf24RQubw3IWp7fc"",""'LC-2 BOM'!C2:AF1000""),AB$1,FALSE)"),"#N/A")</f>
        <v>#N/A</v>
      </c>
      <c r="AK587" s="40" t="str">
        <f ca="1">IFERROR(__xludf.DUMMYFUNCTION("VLOOKUP($D147,IMPORTRANGE(""1F5N2lheBqU_ssv2fEg7XSiyl0_Jtf24RQubw3IWp7fc"",""'LC-2 BOM'!C2:AF1000""),AB$1,FALSE)"),"#N/A")</f>
        <v>#N/A</v>
      </c>
      <c r="AL587" s="40" t="str">
        <f ca="1">IFERROR(__xludf.DUMMYFUNCTION("VLOOKUP($D147,IMPORTRANGE(""1F5N2lheBqU_ssv2fEg7XSiyl0_Jtf24RQubw3IWp7fc"",""'LC-2 BOM'!C2:AF1000""),AB$1,FALSE)"),"#N/A")</f>
        <v>#N/A</v>
      </c>
      <c r="AM587" s="40" t="str">
        <f ca="1">IFERROR(__xludf.DUMMYFUNCTION("VLOOKUP($D147,IMPORTRANGE(""1F5N2lheBqU_ssv2fEg7XSiyl0_Jtf24RQubw3IWp7fc"",""'LC-2 BOM'!C2:AF1000""),AB$1,FALSE)"),"#N/A")</f>
        <v>#N/A</v>
      </c>
      <c r="AN587" s="40" t="str">
        <f ca="1">IFERROR(__xludf.DUMMYFUNCTION("VLOOKUP($D147,IMPORTRANGE(""1F5N2lheBqU_ssv2fEg7XSiyl0_Jtf24RQubw3IWp7fc"",""'LC-2 BOM'!C2:AF1000""),AB$1,FALSE)"),"#N/A")</f>
        <v>#N/A</v>
      </c>
      <c r="AO587" s="40" t="str">
        <f ca="1">IFERROR(__xludf.DUMMYFUNCTION("VLOOKUP($D147,IMPORTRANGE(""1F5N2lheBqU_ssv2fEg7XSiyl0_Jtf24RQubw3IWp7fc"",""'LC-2 BOM'!C2:AF1000""),AB$1,FALSE)"),"#N/A")</f>
        <v>#N/A</v>
      </c>
      <c r="AP587" s="40" t="str">
        <f ca="1">IFERROR(__xludf.DUMMYFUNCTION("VLOOKUP($D147,IMPORTRANGE(""1F5N2lheBqU_ssv2fEg7XSiyl0_Jtf24RQubw3IWp7fc"",""'LC-2 BOM'!C2:AF1000""),AB$1,FALSE)"),"#N/A")</f>
        <v>#N/A</v>
      </c>
      <c r="AQ587" s="40" t="str">
        <f ca="1">IFERROR(__xludf.DUMMYFUNCTION("VLOOKUP($D147,IMPORTRANGE(""1F5N2lheBqU_ssv2fEg7XSiyl0_Jtf24RQubw3IWp7fc"",""'LC-2 BOM'!C2:AF1000""),AB$1,FALSE)"),"#N/A")</f>
        <v>#N/A</v>
      </c>
      <c r="AR587" s="40" t="str">
        <f ca="1">IFERROR(__xludf.DUMMYFUNCTION("VLOOKUP($D147,IMPORTRANGE(""1F5N2lheBqU_ssv2fEg7XSiyl0_Jtf24RQubw3IWp7fc"",""'LC-2 BOM'!C2:AF1000""),AB$1,FALSE)"),"#N/A")</f>
        <v>#N/A</v>
      </c>
      <c r="AS587" s="40" t="str">
        <f ca="1">IFERROR(__xludf.DUMMYFUNCTION("VLOOKUP($D147,IMPORTRANGE(""1F5N2lheBqU_ssv2fEg7XSiyl0_Jtf24RQubw3IWp7fc"",""'LC-2 BOM'!C2:AF1000""),AB$1,FALSE)"),"#N/A")</f>
        <v>#N/A</v>
      </c>
      <c r="AT587" s="40" t="str">
        <f ca="1">IFERROR(__xludf.DUMMYFUNCTION("VLOOKUP($D147,IMPORTRANGE(""1F5N2lheBqU_ssv2fEg7XSiyl0_Jtf24RQubw3IWp7fc"",""'LC-2 BOM'!C2:AF1000""),AB$1,FALSE)"),"#N/A")</f>
        <v>#N/A</v>
      </c>
      <c r="AU587" s="40" t="str">
        <f ca="1">IFERROR(__xludf.DUMMYFUNCTION("VLOOKUP($D147,IMPORTRANGE(""1F5N2lheBqU_ssv2fEg7XSiyl0_Jtf24RQubw3IWp7fc"",""'LC-2 BOM'!C2:AF1000""),AB$1,FALSE)"),"#N/A")</f>
        <v>#N/A</v>
      </c>
      <c r="AV587" s="40" t="str">
        <f ca="1">IFERROR(__xludf.DUMMYFUNCTION("VLOOKUP($D147,IMPORTRANGE(""1F5N2lheBqU_ssv2fEg7XSiyl0_Jtf24RQubw3IWp7fc"",""'LC-2 BOM'!C2:AF1000""),AB$1,FALSE)"),"#N/A")</f>
        <v>#N/A</v>
      </c>
      <c r="AW587" s="40" t="str">
        <f ca="1">IFERROR(__xludf.DUMMYFUNCTION("VLOOKUP($D147,IMPORTRANGE(""1F5N2lheBqU_ssv2fEg7XSiyl0_Jtf24RQubw3IWp7fc"",""'LC-2 BOM'!C2:AF1000""),AB$1,FALSE)"),"#N/A")</f>
        <v>#N/A</v>
      </c>
      <c r="AX587" s="40" t="str">
        <f ca="1">IFERROR(__xludf.DUMMYFUNCTION("VLOOKUP($D147,IMPORTRANGE(""1F5N2lheBqU_ssv2fEg7XSiyl0_Jtf24RQubw3IWp7fc"",""'LC-2 BOM'!C2:AF1000""),AB$1,FALSE)"),"#N/A")</f>
        <v>#N/A</v>
      </c>
      <c r="AY587" s="40" t="str">
        <f ca="1">IFERROR(__xludf.DUMMYFUNCTION("VLOOKUP($D147,IMPORTRANGE(""1F5N2lheBqU_ssv2fEg7XSiyl0_Jtf24RQubw3IWp7fc"",""'LC-2 BOM'!C2:AF1000""),AB$1,FALSE)"),"#N/A")</f>
        <v>#N/A</v>
      </c>
      <c r="AZ587" s="40" t="str">
        <f ca="1">IFERROR(__xludf.DUMMYFUNCTION("VLOOKUP($D147,IMPORTRANGE(""1F5N2lheBqU_ssv2fEg7XSiyl0_Jtf24RQubw3IWp7fc"",""'LC-2 BOM'!C2:AF1000""),AB$1,FALSE)"),"#N/A")</f>
        <v>#N/A</v>
      </c>
      <c r="BA587" s="40" t="str">
        <f ca="1">IFERROR(__xludf.DUMMYFUNCTION("VLOOKUP($D147,IMPORTRANGE(""1F5N2lheBqU_ssv2fEg7XSiyl0_Jtf24RQubw3IWp7fc"",""'LC-2 BOM'!C2:AF1000""),AB$1,FALSE)"),"#N/A")</f>
        <v>#N/A</v>
      </c>
    </row>
    <row r="588" spans="1:53" ht="14.25">
      <c r="A588" s="119" t="str">
        <f>CONCATENATE(VLOOKUP(E588,Systems,2,FALSE),"-",VLOOKUP(F588,Subsystems,2,FALSE),"-",VLOOKUP(G588,Components,2,FALSE),"-",VLOOKUP(R588,Metrics,2,FALSE),"-",B588)</f>
        <v>HYD-HPU-DVL-B-143</v>
      </c>
      <c r="B588" s="100">
        <v>143</v>
      </c>
      <c r="C588" s="99" t="s">
        <v>1318</v>
      </c>
      <c r="D588" s="99" t="s">
        <v>1319</v>
      </c>
      <c r="E588" s="99" t="s">
        <v>715</v>
      </c>
      <c r="F588" s="99" t="s">
        <v>890</v>
      </c>
      <c r="G588" s="99" t="s">
        <v>101</v>
      </c>
      <c r="H588" s="100" t="s">
        <v>102</v>
      </c>
      <c r="I588" s="100" t="str">
        <f>VLOOKUP(L588,InterfaceCards,2,FALSE)</f>
        <v>N5</v>
      </c>
      <c r="J588" s="39" t="str">
        <f>VLOOKUP(I588,'REF - Interface Cards'!$F$2:$G$11,2,FALSE)</f>
        <v>CB6</v>
      </c>
      <c r="K588" s="100">
        <f>VLOOKUP(L588,InterfaceCards,3,FALSE)</f>
        <v>1</v>
      </c>
      <c r="L588" s="99" t="s">
        <v>568</v>
      </c>
      <c r="M588" s="272">
        <v>4</v>
      </c>
      <c r="N588" s="96" t="s">
        <v>113</v>
      </c>
      <c r="O588" s="100" t="s">
        <v>334</v>
      </c>
      <c r="P588" s="100"/>
      <c r="Q588" s="100" t="s">
        <v>707</v>
      </c>
      <c r="R588" s="268" t="s">
        <v>105</v>
      </c>
      <c r="S588" s="119" t="s">
        <v>96</v>
      </c>
      <c r="T588" s="264"/>
      <c r="U588" s="115"/>
      <c r="V588" s="115" t="b">
        <v>0</v>
      </c>
      <c r="W588" s="115" t="str">
        <f>CONCATENATE(L588,":",N588)</f>
        <v>DO5:03</v>
      </c>
      <c r="X588" s="40" t="str">
        <f ca="1">IFERROR(__xludf.DUMMYFUNCTION("VLOOKUP($D475,IMPORTRANGE(""1F5N2lheBqU_ssv2fEg7XSiyl0_Jtf24RQubw3IWp7fc"",""'LC-2 BOM'!C2:AF1000""),X$1,FALSE)"),"04C706")</f>
        <v>04C706</v>
      </c>
      <c r="Y588" s="40" t="str">
        <f ca="1">IFERROR(__xludf.DUMMYFUNCTION("VLOOKUP($D612,IMPORTRANGE(""1zGeY54V42y3h6ga3LEauokEcjIAfHuNXKCYKLfLWtMI"",""'LC-2 BOM'!C2:AF900""),Y$1,FALSE)"),"On/Off Solenoid Valve")</f>
        <v>On/Off Solenoid Valve</v>
      </c>
      <c r="Z588" s="40" t="str">
        <f ca="1">IFERROR(__xludf.DUMMYFUNCTION("VLOOKUP($D612,IMPORTRANGE(""1zGeY54V42y3h6ga3LEauokEcjIAfHuNXKCYKLfLWtMI"",""'LC-2 BOM'!C2:AF900""),Y$1,FALSE)"),"On/Off Solenoid Valve")</f>
        <v>On/Off Solenoid Valve</v>
      </c>
      <c r="AA588" s="40" t="str">
        <f ca="1">IFERROR(__xludf.DUMMYFUNCTION("VLOOKUP($D612,IMPORTRANGE(""1zGeY54V42y3h6ga3LEauokEcjIAfHuNXKCYKLfLWtMI"",""'LC-2 BOM'!C2:AF900""),Y$1,FALSE)"),"On/Off Solenoid Valve")</f>
        <v>On/Off Solenoid Valve</v>
      </c>
      <c r="AB588" s="40" t="str">
        <f ca="1">IFERROR(__xludf.DUMMYFUNCTION("VLOOKUP($D612,IMPORTRANGE(""1F5N2lheBqU_ssv2fEg7XSiyl0_Jtf24RQubw3IWp7fc"",""'LC-2 BOM'!C2:AF1000""),AB$1,FALSE)"),"Hydraulics Schematic 1069 RevF")</f>
        <v>Hydraulics Schematic 1069 RevF</v>
      </c>
      <c r="AC588" s="40" t="str">
        <f ca="1">IFERROR(__xludf.DUMMYFUNCTION("VLOOKUP($D612,IMPORTRANGE(""1F5N2lheBqU_ssv2fEg7XSiyl0_Jtf24RQubw3IWp7fc"",""'LC-2 BOM'!C2:AF1000""),AB$1,FALSE)"),"Hydraulics Schematic 1069 RevF")</f>
        <v>Hydraulics Schematic 1069 RevF</v>
      </c>
      <c r="AD588" s="40" t="str">
        <f ca="1">IFERROR(__xludf.DUMMYFUNCTION("VLOOKUP($D612,IMPORTRANGE(""1F5N2lheBqU_ssv2fEg7XSiyl0_Jtf24RQubw3IWp7fc"",""'LC-2 BOM'!C2:AF1000""),AB$1,FALSE)"),"Hydraulics Schematic 1069 RevF")</f>
        <v>Hydraulics Schematic 1069 RevF</v>
      </c>
      <c r="AE588" s="40" t="str">
        <f ca="1">IFERROR(__xludf.DUMMYFUNCTION("VLOOKUP($D612,IMPORTRANGE(""1F5N2lheBqU_ssv2fEg7XSiyl0_Jtf24RQubw3IWp7fc"",""'LC-2 BOM'!C2:AF1000""),AB$1,FALSE)"),"Hydraulics Schematic 1069 RevF")</f>
        <v>Hydraulics Schematic 1069 RevF</v>
      </c>
      <c r="AF588" s="40" t="str">
        <f ca="1">IFERROR(__xludf.DUMMYFUNCTION("VLOOKUP($D612,IMPORTRANGE(""1F5N2lheBqU_ssv2fEg7XSiyl0_Jtf24RQubw3IWp7fc"",""'LC-2 BOM'!C2:AF1000""),AB$1,FALSE)"),"Hydraulics Schematic 1069 RevF")</f>
        <v>Hydraulics Schematic 1069 RevF</v>
      </c>
      <c r="AG588" s="40" t="str">
        <f ca="1">IFERROR(__xludf.DUMMYFUNCTION("VLOOKUP($D612,IMPORTRANGE(""1F5N2lheBqU_ssv2fEg7XSiyl0_Jtf24RQubw3IWp7fc"",""'LC-2 BOM'!C2:AF1000""),AB$1,FALSE)"),"Hydraulics Schematic 1069 RevF")</f>
        <v>Hydraulics Schematic 1069 RevF</v>
      </c>
      <c r="AH588" s="40" t="str">
        <f ca="1">IFERROR(__xludf.DUMMYFUNCTION("VLOOKUP($D612,IMPORTRANGE(""1F5N2lheBqU_ssv2fEg7XSiyl0_Jtf24RQubw3IWp7fc"",""'LC-2 BOM'!C2:AF1000""),AB$1,FALSE)"),"Hydraulics Schematic 1069 RevF")</f>
        <v>Hydraulics Schematic 1069 RevF</v>
      </c>
      <c r="AI588" s="40" t="str">
        <f ca="1">IFERROR(__xludf.DUMMYFUNCTION("VLOOKUP($D612,IMPORTRANGE(""1F5N2lheBqU_ssv2fEg7XSiyl0_Jtf24RQubw3IWp7fc"",""'LC-2 BOM'!C2:AF1000""),AB$1,FALSE)"),"Hydraulics Schematic 1069 RevF")</f>
        <v>Hydraulics Schematic 1069 RevF</v>
      </c>
      <c r="AJ588" s="40" t="str">
        <f ca="1">IFERROR(__xludf.DUMMYFUNCTION("VLOOKUP($D612,IMPORTRANGE(""1F5N2lheBqU_ssv2fEg7XSiyl0_Jtf24RQubw3IWp7fc"",""'LC-2 BOM'!C2:AF1000""),AB$1,FALSE)"),"Hydraulics Schematic 1069 RevF")</f>
        <v>Hydraulics Schematic 1069 RevF</v>
      </c>
      <c r="AK588" s="40" t="str">
        <f ca="1">IFERROR(__xludf.DUMMYFUNCTION("VLOOKUP($D612,IMPORTRANGE(""1F5N2lheBqU_ssv2fEg7XSiyl0_Jtf24RQubw3IWp7fc"",""'LC-2 BOM'!C2:AF1000""),AB$1,FALSE)"),"Hydraulics Schematic 1069 RevF")</f>
        <v>Hydraulics Schematic 1069 RevF</v>
      </c>
      <c r="AL588" s="40" t="str">
        <f ca="1">IFERROR(__xludf.DUMMYFUNCTION("VLOOKUP($D612,IMPORTRANGE(""1F5N2lheBqU_ssv2fEg7XSiyl0_Jtf24RQubw3IWp7fc"",""'LC-2 BOM'!C2:AF1000""),AB$1,FALSE)"),"Hydraulics Schematic 1069 RevF")</f>
        <v>Hydraulics Schematic 1069 RevF</v>
      </c>
      <c r="AM588" s="40" t="str">
        <f ca="1">IFERROR(__xludf.DUMMYFUNCTION("VLOOKUP($D612,IMPORTRANGE(""1F5N2lheBqU_ssv2fEg7XSiyl0_Jtf24RQubw3IWp7fc"",""'LC-2 BOM'!C2:AF1000""),AB$1,FALSE)"),"Hydraulics Schematic 1069 RevF")</f>
        <v>Hydraulics Schematic 1069 RevF</v>
      </c>
      <c r="AN588" s="40" t="str">
        <f ca="1">IFERROR(__xludf.DUMMYFUNCTION("VLOOKUP($D612,IMPORTRANGE(""1F5N2lheBqU_ssv2fEg7XSiyl0_Jtf24RQubw3IWp7fc"",""'LC-2 BOM'!C2:AF1000""),AB$1,FALSE)"),"Hydraulics Schematic 1069 RevF")</f>
        <v>Hydraulics Schematic 1069 RevF</v>
      </c>
      <c r="AO588" s="40" t="str">
        <f ca="1">IFERROR(__xludf.DUMMYFUNCTION("VLOOKUP($D612,IMPORTRANGE(""1F5N2lheBqU_ssv2fEg7XSiyl0_Jtf24RQubw3IWp7fc"",""'LC-2 BOM'!C2:AF1000""),AB$1,FALSE)"),"Hydraulics Schematic 1069 RevF")</f>
        <v>Hydraulics Schematic 1069 RevF</v>
      </c>
      <c r="AP588" s="40" t="str">
        <f ca="1">IFERROR(__xludf.DUMMYFUNCTION("VLOOKUP($D612,IMPORTRANGE(""1F5N2lheBqU_ssv2fEg7XSiyl0_Jtf24RQubw3IWp7fc"",""'LC-2 BOM'!C2:AF1000""),AB$1,FALSE)"),"Hydraulics Schematic 1069 RevF")</f>
        <v>Hydraulics Schematic 1069 RevF</v>
      </c>
      <c r="AQ588" s="40" t="str">
        <f ca="1">IFERROR(__xludf.DUMMYFUNCTION("VLOOKUP($D612,IMPORTRANGE(""1F5N2lheBqU_ssv2fEg7XSiyl0_Jtf24RQubw3IWp7fc"",""'LC-2 BOM'!C2:AF1000""),AB$1,FALSE)"),"Hydraulics Schematic 1069 RevF")</f>
        <v>Hydraulics Schematic 1069 RevF</v>
      </c>
      <c r="AR588" s="40" t="str">
        <f ca="1">IFERROR(__xludf.DUMMYFUNCTION("VLOOKUP($D612,IMPORTRANGE(""1F5N2lheBqU_ssv2fEg7XSiyl0_Jtf24RQubw3IWp7fc"",""'LC-2 BOM'!C2:AF1000""),AB$1,FALSE)"),"Hydraulics Schematic 1069 RevF")</f>
        <v>Hydraulics Schematic 1069 RevF</v>
      </c>
      <c r="AS588" s="40" t="str">
        <f ca="1">IFERROR(__xludf.DUMMYFUNCTION("VLOOKUP($D612,IMPORTRANGE(""1F5N2lheBqU_ssv2fEg7XSiyl0_Jtf24RQubw3IWp7fc"",""'LC-2 BOM'!C2:AF1000""),AB$1,FALSE)"),"Hydraulics Schematic 1069 RevF")</f>
        <v>Hydraulics Schematic 1069 RevF</v>
      </c>
      <c r="AT588" s="40" t="str">
        <f ca="1">IFERROR(__xludf.DUMMYFUNCTION("VLOOKUP($D612,IMPORTRANGE(""1F5N2lheBqU_ssv2fEg7XSiyl0_Jtf24RQubw3IWp7fc"",""'LC-2 BOM'!C2:AF1000""),AB$1,FALSE)"),"Hydraulics Schematic 1069 RevF")</f>
        <v>Hydraulics Schematic 1069 RevF</v>
      </c>
      <c r="AU588" s="40" t="str">
        <f ca="1">IFERROR(__xludf.DUMMYFUNCTION("VLOOKUP($D612,IMPORTRANGE(""1F5N2lheBqU_ssv2fEg7XSiyl0_Jtf24RQubw3IWp7fc"",""'LC-2 BOM'!C2:AF1000""),AB$1,FALSE)"),"Hydraulics Schematic 1069 RevF")</f>
        <v>Hydraulics Schematic 1069 RevF</v>
      </c>
      <c r="AV588" s="40" t="str">
        <f ca="1">IFERROR(__xludf.DUMMYFUNCTION("VLOOKUP($D612,IMPORTRANGE(""1F5N2lheBqU_ssv2fEg7XSiyl0_Jtf24RQubw3IWp7fc"",""'LC-2 BOM'!C2:AF1000""),AB$1,FALSE)"),"Hydraulics Schematic 1069 RevF")</f>
        <v>Hydraulics Schematic 1069 RevF</v>
      </c>
      <c r="AW588" s="40" t="str">
        <f ca="1">IFERROR(__xludf.DUMMYFUNCTION("VLOOKUP($D612,IMPORTRANGE(""1F5N2lheBqU_ssv2fEg7XSiyl0_Jtf24RQubw3IWp7fc"",""'LC-2 BOM'!C2:AF1000""),AB$1,FALSE)"),"Hydraulics Schematic 1069 RevF")</f>
        <v>Hydraulics Schematic 1069 RevF</v>
      </c>
      <c r="AX588" s="40" t="str">
        <f ca="1">IFERROR(__xludf.DUMMYFUNCTION("VLOOKUP($D612,IMPORTRANGE(""1F5N2lheBqU_ssv2fEg7XSiyl0_Jtf24RQubw3IWp7fc"",""'LC-2 BOM'!C2:AF1000""),AB$1,FALSE)"),"Hydraulics Schematic 1069 RevF")</f>
        <v>Hydraulics Schematic 1069 RevF</v>
      </c>
      <c r="AY588" s="40" t="str">
        <f ca="1">IFERROR(__xludf.DUMMYFUNCTION("VLOOKUP($D612,IMPORTRANGE(""1F5N2lheBqU_ssv2fEg7XSiyl0_Jtf24RQubw3IWp7fc"",""'LC-2 BOM'!C2:AF1000""),AB$1,FALSE)"),"Hydraulics Schematic 1069 RevF")</f>
        <v>Hydraulics Schematic 1069 RevF</v>
      </c>
      <c r="AZ588" s="40" t="str">
        <f ca="1">IFERROR(__xludf.DUMMYFUNCTION("VLOOKUP($D612,IMPORTRANGE(""1F5N2lheBqU_ssv2fEg7XSiyl0_Jtf24RQubw3IWp7fc"",""'LC-2 BOM'!C2:AF1000""),AB$1,FALSE)"),"Hydraulics Schematic 1069 RevF")</f>
        <v>Hydraulics Schematic 1069 RevF</v>
      </c>
      <c r="BA588" s="40" t="str">
        <f ca="1">IFERROR(__xludf.DUMMYFUNCTION("VLOOKUP($D612,IMPORTRANGE(""1F5N2lheBqU_ssv2fEg7XSiyl0_Jtf24RQubw3IWp7fc"",""'LC-2 BOM'!C2:AF1000""),AB$1,FALSE)"),"Hydraulics Schematic 1069 RevF")</f>
        <v>Hydraulics Schematic 1069 RevF</v>
      </c>
    </row>
    <row r="589" spans="1:53" ht="14.25">
      <c r="A589" s="119" t="str">
        <f>CONCATENATE(VLOOKUP(E589,Systems,2,FALSE),"-",VLOOKUP(F589,Subsystems,2,FALSE),"-",VLOOKUP(G589,Components,2,FALSE),"-",VLOOKUP(R589,Metrics,2,FALSE),"-",B589)</f>
        <v>HYD-LFT-DVL-B-155</v>
      </c>
      <c r="B589" s="100">
        <v>155</v>
      </c>
      <c r="C589" s="99" t="s">
        <v>1320</v>
      </c>
      <c r="D589" s="273" t="s">
        <v>1321</v>
      </c>
      <c r="E589" s="99" t="s">
        <v>715</v>
      </c>
      <c r="F589" s="99" t="s">
        <v>716</v>
      </c>
      <c r="G589" s="99" t="s">
        <v>101</v>
      </c>
      <c r="H589" s="100" t="s">
        <v>102</v>
      </c>
      <c r="I589" s="100" t="str">
        <f>VLOOKUP(L589,InterfaceCards,2,FALSE)</f>
        <v>C1</v>
      </c>
      <c r="J589" s="39" t="str">
        <f>VLOOKUP(I589,'REF - Interface Cards'!$F$2:$G$11,2,FALSE)</f>
        <v>CB1</v>
      </c>
      <c r="K589" s="100">
        <f>VLOOKUP(L589,InterfaceCards,3,FALSE)</f>
        <v>1</v>
      </c>
      <c r="L589" s="99" t="s">
        <v>874</v>
      </c>
      <c r="M589" s="99">
        <v>8</v>
      </c>
      <c r="N589" s="96" t="s">
        <v>98</v>
      </c>
      <c r="O589" s="100" t="s">
        <v>247</v>
      </c>
      <c r="P589" s="100"/>
      <c r="Q589" s="100" t="s">
        <v>492</v>
      </c>
      <c r="R589" s="268" t="s">
        <v>105</v>
      </c>
      <c r="S589" s="119" t="s">
        <v>96</v>
      </c>
      <c r="T589" s="264"/>
      <c r="U589" s="115"/>
      <c r="V589" s="115" t="b">
        <v>0</v>
      </c>
      <c r="W589" s="115" t="str">
        <f>CONCATENATE(L589,":",N589)</f>
        <v>DO1:07</v>
      </c>
      <c r="X589" s="40" t="str">
        <f ca="1">IFERROR(__xludf.DUMMYFUNCTION("VLOOKUP($D4,IMPORTRANGE(""1F5N2lheBqU_ssv2fEg7XSiyl0_Jtf24RQubw3IWp7fc"",""'LC-2 BOM'!C2:AF1000""),X$1,FALSE)"),"S13.2")</f>
        <v>S13.2</v>
      </c>
      <c r="Y589" s="40" t="str">
        <f ca="1">IFERROR(__xludf.DUMMYFUNCTION("VLOOKUP($D31,IMPORTRANGE(""1F5N2lheBqU_ssv2fEg7XSiyl0_Jtf24RQubw3IWp7fc"",""'LC-2 BOM'!C2:AF900""),Y$1,FALSE)"),"On/Off Solenoid Valve")</f>
        <v>On/Off Solenoid Valve</v>
      </c>
      <c r="Z589" s="40" t="str">
        <f ca="1">IFERROR(__xludf.DUMMYFUNCTION("VLOOKUP($D31,IMPORTRANGE(""1F5N2lheBqU_ssv2fEg7XSiyl0_Jtf24RQubw3IWp7fc"",""'LC-2 BOM'!C2:AF900""),Y$1,FALSE)"),"On/Off Solenoid Valve")</f>
        <v>On/Off Solenoid Valve</v>
      </c>
      <c r="AA589" s="40" t="str">
        <f ca="1">IFERROR(__xludf.DUMMYFUNCTION("VLOOKUP($D31,IMPORTRANGE(""1F5N2lheBqU_ssv2fEg7XSiyl0_Jtf24RQubw3IWp7fc"",""'LC-2 BOM'!C2:AF900""),Y$1,FALSE)"),"On/Off Solenoid Valve")</f>
        <v>On/Off Solenoid Valve</v>
      </c>
      <c r="AB589" s="40" t="str">
        <f ca="1">IFERROR(__xludf.DUMMYFUNCTION("VLOOKUP($D31,IMPORTRANGE(""1F5N2lheBqU_ssv2fEg7XSiyl0_Jtf24RQubw3IWp7fc"",""'LC-2 BOM'!C2:AF1000""),AB$1,FALSE)"),"Hydraulics Schematic 1069 RevF")</f>
        <v>Hydraulics Schematic 1069 RevF</v>
      </c>
      <c r="AC589" s="40" t="str">
        <f ca="1">IFERROR(__xludf.DUMMYFUNCTION("VLOOKUP($D31,IMPORTRANGE(""1F5N2lheBqU_ssv2fEg7XSiyl0_Jtf24RQubw3IWp7fc"",""'LC-2 BOM'!C2:AF1000""),AB$1,FALSE)"),"Hydraulics Schematic 1069 RevF")</f>
        <v>Hydraulics Schematic 1069 RevF</v>
      </c>
      <c r="AD589" s="40" t="str">
        <f ca="1">IFERROR(__xludf.DUMMYFUNCTION("VLOOKUP($D31,IMPORTRANGE(""1F5N2lheBqU_ssv2fEg7XSiyl0_Jtf24RQubw3IWp7fc"",""'LC-2 BOM'!C2:AF1000""),AB$1,FALSE)"),"Hydraulics Schematic 1069 RevF")</f>
        <v>Hydraulics Schematic 1069 RevF</v>
      </c>
      <c r="AE589" s="40" t="str">
        <f ca="1">IFERROR(__xludf.DUMMYFUNCTION("VLOOKUP($D31,IMPORTRANGE(""1F5N2lheBqU_ssv2fEg7XSiyl0_Jtf24RQubw3IWp7fc"",""'LC-2 BOM'!C2:AF1000""),AB$1,FALSE)"),"Hydraulics Schematic 1069 RevF")</f>
        <v>Hydraulics Schematic 1069 RevF</v>
      </c>
      <c r="AF589" s="40" t="str">
        <f ca="1">IFERROR(__xludf.DUMMYFUNCTION("VLOOKUP($D31,IMPORTRANGE(""1F5N2lheBqU_ssv2fEg7XSiyl0_Jtf24RQubw3IWp7fc"",""'LC-2 BOM'!C2:AF1000""),AB$1,FALSE)"),"Hydraulics Schematic 1069 RevF")</f>
        <v>Hydraulics Schematic 1069 RevF</v>
      </c>
      <c r="AG589" s="40" t="str">
        <f ca="1">IFERROR(__xludf.DUMMYFUNCTION("VLOOKUP($D31,IMPORTRANGE(""1F5N2lheBqU_ssv2fEg7XSiyl0_Jtf24RQubw3IWp7fc"",""'LC-2 BOM'!C2:AF1000""),AB$1,FALSE)"),"Hydraulics Schematic 1069 RevF")</f>
        <v>Hydraulics Schematic 1069 RevF</v>
      </c>
      <c r="AH589" s="40" t="str">
        <f ca="1">IFERROR(__xludf.DUMMYFUNCTION("VLOOKUP($D31,IMPORTRANGE(""1F5N2lheBqU_ssv2fEg7XSiyl0_Jtf24RQubw3IWp7fc"",""'LC-2 BOM'!C2:AF1000""),AB$1,FALSE)"),"Hydraulics Schematic 1069 RevF")</f>
        <v>Hydraulics Schematic 1069 RevF</v>
      </c>
      <c r="AI589" s="40" t="str">
        <f ca="1">IFERROR(__xludf.DUMMYFUNCTION("VLOOKUP($D31,IMPORTRANGE(""1F5N2lheBqU_ssv2fEg7XSiyl0_Jtf24RQubw3IWp7fc"",""'LC-2 BOM'!C2:AF1000""),AB$1,FALSE)"),"Hydraulics Schematic 1069 RevF")</f>
        <v>Hydraulics Schematic 1069 RevF</v>
      </c>
      <c r="AJ589" s="40" t="str">
        <f ca="1">IFERROR(__xludf.DUMMYFUNCTION("VLOOKUP($D31,IMPORTRANGE(""1F5N2lheBqU_ssv2fEg7XSiyl0_Jtf24RQubw3IWp7fc"",""'LC-2 BOM'!C2:AF1000""),AB$1,FALSE)"),"Hydraulics Schematic 1069 RevF")</f>
        <v>Hydraulics Schematic 1069 RevF</v>
      </c>
      <c r="AK589" s="40" t="str">
        <f ca="1">IFERROR(__xludf.DUMMYFUNCTION("VLOOKUP($D31,IMPORTRANGE(""1F5N2lheBqU_ssv2fEg7XSiyl0_Jtf24RQubw3IWp7fc"",""'LC-2 BOM'!C2:AF1000""),AB$1,FALSE)"),"Hydraulics Schematic 1069 RevF")</f>
        <v>Hydraulics Schematic 1069 RevF</v>
      </c>
      <c r="AL589" s="40" t="str">
        <f ca="1">IFERROR(__xludf.DUMMYFUNCTION("VLOOKUP($D31,IMPORTRANGE(""1F5N2lheBqU_ssv2fEg7XSiyl0_Jtf24RQubw3IWp7fc"",""'LC-2 BOM'!C2:AF1000""),AB$1,FALSE)"),"Hydraulics Schematic 1069 RevF")</f>
        <v>Hydraulics Schematic 1069 RevF</v>
      </c>
      <c r="AM589" s="40" t="str">
        <f ca="1">IFERROR(__xludf.DUMMYFUNCTION("VLOOKUP($D31,IMPORTRANGE(""1F5N2lheBqU_ssv2fEg7XSiyl0_Jtf24RQubw3IWp7fc"",""'LC-2 BOM'!C2:AF1000""),AB$1,FALSE)"),"Hydraulics Schematic 1069 RevF")</f>
        <v>Hydraulics Schematic 1069 RevF</v>
      </c>
      <c r="AN589" s="40" t="str">
        <f ca="1">IFERROR(__xludf.DUMMYFUNCTION("VLOOKUP($D31,IMPORTRANGE(""1F5N2lheBqU_ssv2fEg7XSiyl0_Jtf24RQubw3IWp7fc"",""'LC-2 BOM'!C2:AF1000""),AB$1,FALSE)"),"Hydraulics Schematic 1069 RevF")</f>
        <v>Hydraulics Schematic 1069 RevF</v>
      </c>
      <c r="AO589" s="40" t="str">
        <f ca="1">IFERROR(__xludf.DUMMYFUNCTION("VLOOKUP($D31,IMPORTRANGE(""1F5N2lheBqU_ssv2fEg7XSiyl0_Jtf24RQubw3IWp7fc"",""'LC-2 BOM'!C2:AF1000""),AB$1,FALSE)"),"Hydraulics Schematic 1069 RevF")</f>
        <v>Hydraulics Schematic 1069 RevF</v>
      </c>
      <c r="AP589" s="40" t="str">
        <f ca="1">IFERROR(__xludf.DUMMYFUNCTION("VLOOKUP($D31,IMPORTRANGE(""1F5N2lheBqU_ssv2fEg7XSiyl0_Jtf24RQubw3IWp7fc"",""'LC-2 BOM'!C2:AF1000""),AB$1,FALSE)"),"Hydraulics Schematic 1069 RevF")</f>
        <v>Hydraulics Schematic 1069 RevF</v>
      </c>
      <c r="AQ589" s="40" t="str">
        <f ca="1">IFERROR(__xludf.DUMMYFUNCTION("VLOOKUP($D31,IMPORTRANGE(""1F5N2lheBqU_ssv2fEg7XSiyl0_Jtf24RQubw3IWp7fc"",""'LC-2 BOM'!C2:AF1000""),AB$1,FALSE)"),"Hydraulics Schematic 1069 RevF")</f>
        <v>Hydraulics Schematic 1069 RevF</v>
      </c>
      <c r="AR589" s="40" t="str">
        <f ca="1">IFERROR(__xludf.DUMMYFUNCTION("VLOOKUP($D31,IMPORTRANGE(""1F5N2lheBqU_ssv2fEg7XSiyl0_Jtf24RQubw3IWp7fc"",""'LC-2 BOM'!C2:AF1000""),AB$1,FALSE)"),"Hydraulics Schematic 1069 RevF")</f>
        <v>Hydraulics Schematic 1069 RevF</v>
      </c>
      <c r="AS589" s="40" t="str">
        <f ca="1">IFERROR(__xludf.DUMMYFUNCTION("VLOOKUP($D31,IMPORTRANGE(""1F5N2lheBqU_ssv2fEg7XSiyl0_Jtf24RQubw3IWp7fc"",""'LC-2 BOM'!C2:AF1000""),AB$1,FALSE)"),"Hydraulics Schematic 1069 RevF")</f>
        <v>Hydraulics Schematic 1069 RevF</v>
      </c>
      <c r="AT589" s="40" t="str">
        <f ca="1">IFERROR(__xludf.DUMMYFUNCTION("VLOOKUP($D31,IMPORTRANGE(""1F5N2lheBqU_ssv2fEg7XSiyl0_Jtf24RQubw3IWp7fc"",""'LC-2 BOM'!C2:AF1000""),AB$1,FALSE)"),"Hydraulics Schematic 1069 RevF")</f>
        <v>Hydraulics Schematic 1069 RevF</v>
      </c>
      <c r="AU589" s="40" t="str">
        <f ca="1">IFERROR(__xludf.DUMMYFUNCTION("VLOOKUP($D31,IMPORTRANGE(""1F5N2lheBqU_ssv2fEg7XSiyl0_Jtf24RQubw3IWp7fc"",""'LC-2 BOM'!C2:AF1000""),AB$1,FALSE)"),"Hydraulics Schematic 1069 RevF")</f>
        <v>Hydraulics Schematic 1069 RevF</v>
      </c>
      <c r="AV589" s="40" t="str">
        <f ca="1">IFERROR(__xludf.DUMMYFUNCTION("VLOOKUP($D31,IMPORTRANGE(""1F5N2lheBqU_ssv2fEg7XSiyl0_Jtf24RQubw3IWp7fc"",""'LC-2 BOM'!C2:AF1000""),AB$1,FALSE)"),"Hydraulics Schematic 1069 RevF")</f>
        <v>Hydraulics Schematic 1069 RevF</v>
      </c>
      <c r="AW589" s="40" t="str">
        <f ca="1">IFERROR(__xludf.DUMMYFUNCTION("VLOOKUP($D31,IMPORTRANGE(""1F5N2lheBqU_ssv2fEg7XSiyl0_Jtf24RQubw3IWp7fc"",""'LC-2 BOM'!C2:AF1000""),AB$1,FALSE)"),"Hydraulics Schematic 1069 RevF")</f>
        <v>Hydraulics Schematic 1069 RevF</v>
      </c>
      <c r="AX589" s="40" t="str">
        <f ca="1">IFERROR(__xludf.DUMMYFUNCTION("VLOOKUP($D31,IMPORTRANGE(""1F5N2lheBqU_ssv2fEg7XSiyl0_Jtf24RQubw3IWp7fc"",""'LC-2 BOM'!C2:AF1000""),AB$1,FALSE)"),"Hydraulics Schematic 1069 RevF")</f>
        <v>Hydraulics Schematic 1069 RevF</v>
      </c>
      <c r="AY589" s="40" t="str">
        <f ca="1">IFERROR(__xludf.DUMMYFUNCTION("VLOOKUP($D31,IMPORTRANGE(""1F5N2lheBqU_ssv2fEg7XSiyl0_Jtf24RQubw3IWp7fc"",""'LC-2 BOM'!C2:AF1000""),AB$1,FALSE)"),"Hydraulics Schematic 1069 RevF")</f>
        <v>Hydraulics Schematic 1069 RevF</v>
      </c>
      <c r="AZ589" s="40" t="str">
        <f ca="1">IFERROR(__xludf.DUMMYFUNCTION("VLOOKUP($D31,IMPORTRANGE(""1F5N2lheBqU_ssv2fEg7XSiyl0_Jtf24RQubw3IWp7fc"",""'LC-2 BOM'!C2:AF1000""),AB$1,FALSE)"),"Hydraulics Schematic 1069 RevF")</f>
        <v>Hydraulics Schematic 1069 RevF</v>
      </c>
      <c r="BA589" s="40" t="str">
        <f ca="1">IFERROR(__xludf.DUMMYFUNCTION("VLOOKUP($D31,IMPORTRANGE(""1F5N2lheBqU_ssv2fEg7XSiyl0_Jtf24RQubw3IWp7fc"",""'LC-2 BOM'!C2:AF1000""),AB$1,FALSE)"),"Hydraulics Schematic 1069 RevF")</f>
        <v>Hydraulics Schematic 1069 RevF</v>
      </c>
    </row>
    <row r="590" spans="1:53" ht="14.25">
      <c r="A590" s="119" t="str">
        <f>CONCATENATE(VLOOKUP(E590,Systems,2,FALSE),"-",VLOOKUP(F590,Subsystems,2,FALSE),"-",VLOOKUP(G590,Components,2,FALSE),"-",VLOOKUP(R590,Metrics,2,FALSE),"-",B590)</f>
        <v>HYD-LFT-DVL-B-156</v>
      </c>
      <c r="B590" s="100">
        <v>156</v>
      </c>
      <c r="C590" s="99" t="s">
        <v>1322</v>
      </c>
      <c r="D590" s="273" t="s">
        <v>1323</v>
      </c>
      <c r="E590" s="99" t="s">
        <v>715</v>
      </c>
      <c r="F590" s="99" t="s">
        <v>716</v>
      </c>
      <c r="G590" s="99" t="s">
        <v>101</v>
      </c>
      <c r="H590" s="100" t="s">
        <v>102</v>
      </c>
      <c r="I590" s="100" t="str">
        <f>VLOOKUP(L590,InterfaceCards,2,FALSE)</f>
        <v>C1</v>
      </c>
      <c r="J590" s="39" t="str">
        <f>VLOOKUP(I590,'REF - Interface Cards'!$F$2:$G$11,2,FALSE)</f>
        <v>CB1</v>
      </c>
      <c r="K590" s="100">
        <f>VLOOKUP(L590,InterfaceCards,3,FALSE)</f>
        <v>1</v>
      </c>
      <c r="L590" s="99" t="s">
        <v>874</v>
      </c>
      <c r="M590" s="99">
        <v>11</v>
      </c>
      <c r="N590" s="96" t="s">
        <v>133</v>
      </c>
      <c r="O590" s="100" t="s">
        <v>247</v>
      </c>
      <c r="P590" s="100"/>
      <c r="Q590" s="100" t="s">
        <v>492</v>
      </c>
      <c r="R590" s="268" t="s">
        <v>105</v>
      </c>
      <c r="S590" s="119" t="s">
        <v>96</v>
      </c>
      <c r="T590" s="264"/>
      <c r="U590" s="115"/>
      <c r="V590" s="115" t="b">
        <v>0</v>
      </c>
      <c r="W590" s="115" t="str">
        <f>CONCATENATE(L590,":",N590)</f>
        <v>DO1:08</v>
      </c>
      <c r="X590" s="40" t="str">
        <f ca="1">IFERROR(__xludf.DUMMYFUNCTION("VLOOKUP($D4,IMPORTRANGE(""1F5N2lheBqU_ssv2fEg7XSiyl0_Jtf24RQubw3IWp7fc"",""'LC-2 BOM'!C2:AF1000""),X$1,FALSE)"),"S13.2")</f>
        <v>S13.2</v>
      </c>
      <c r="Y590" s="40" t="str">
        <f ca="1">IFERROR(__xludf.DUMMYFUNCTION("VLOOKUP($D32,IMPORTRANGE(""1F5N2lheBqU_ssv2fEg7XSiyl0_Jtf24RQubw3IWp7fc"",""'LC-2 BOM'!C2:AF900""),Y$1,FALSE)"),"On/Off Solenoid Valve")</f>
        <v>On/Off Solenoid Valve</v>
      </c>
      <c r="Z590" s="40" t="str">
        <f ca="1">IFERROR(__xludf.DUMMYFUNCTION("VLOOKUP($D32,IMPORTRANGE(""1F5N2lheBqU_ssv2fEg7XSiyl0_Jtf24RQubw3IWp7fc"",""'LC-2 BOM'!C2:AF900""),Y$1,FALSE)"),"On/Off Solenoid Valve")</f>
        <v>On/Off Solenoid Valve</v>
      </c>
      <c r="AA590" s="40" t="str">
        <f ca="1">IFERROR(__xludf.DUMMYFUNCTION("VLOOKUP($D32,IMPORTRANGE(""1F5N2lheBqU_ssv2fEg7XSiyl0_Jtf24RQubw3IWp7fc"",""'LC-2 BOM'!C2:AF900""),Y$1,FALSE)"),"On/Off Solenoid Valve")</f>
        <v>On/Off Solenoid Valve</v>
      </c>
      <c r="AB590" s="40" t="str">
        <f ca="1">IFERROR(__xludf.DUMMYFUNCTION("VLOOKUP($D32,IMPORTRANGE(""1F5N2lheBqU_ssv2fEg7XSiyl0_Jtf24RQubw3IWp7fc"",""'LC-2 BOM'!C2:AF1000""),AB$1,FALSE)"),"Hydraulics Schematic 1069 RevF")</f>
        <v>Hydraulics Schematic 1069 RevF</v>
      </c>
      <c r="AC590" s="40" t="str">
        <f ca="1">IFERROR(__xludf.DUMMYFUNCTION("VLOOKUP($D32,IMPORTRANGE(""1F5N2lheBqU_ssv2fEg7XSiyl0_Jtf24RQubw3IWp7fc"",""'LC-2 BOM'!C2:AF1000""),AB$1,FALSE)"),"Hydraulics Schematic 1069 RevF")</f>
        <v>Hydraulics Schematic 1069 RevF</v>
      </c>
      <c r="AD590" s="40" t="str">
        <f ca="1">IFERROR(__xludf.DUMMYFUNCTION("VLOOKUP($D32,IMPORTRANGE(""1F5N2lheBqU_ssv2fEg7XSiyl0_Jtf24RQubw3IWp7fc"",""'LC-2 BOM'!C2:AF1000""),AB$1,FALSE)"),"Hydraulics Schematic 1069 RevF")</f>
        <v>Hydraulics Schematic 1069 RevF</v>
      </c>
      <c r="AE590" s="40" t="str">
        <f ca="1">IFERROR(__xludf.DUMMYFUNCTION("VLOOKUP($D32,IMPORTRANGE(""1F5N2lheBqU_ssv2fEg7XSiyl0_Jtf24RQubw3IWp7fc"",""'LC-2 BOM'!C2:AF1000""),AB$1,FALSE)"),"Hydraulics Schematic 1069 RevF")</f>
        <v>Hydraulics Schematic 1069 RevF</v>
      </c>
      <c r="AF590" s="40" t="str">
        <f ca="1">IFERROR(__xludf.DUMMYFUNCTION("VLOOKUP($D32,IMPORTRANGE(""1F5N2lheBqU_ssv2fEg7XSiyl0_Jtf24RQubw3IWp7fc"",""'LC-2 BOM'!C2:AF1000""),AB$1,FALSE)"),"Hydraulics Schematic 1069 RevF")</f>
        <v>Hydraulics Schematic 1069 RevF</v>
      </c>
      <c r="AG590" s="40" t="str">
        <f ca="1">IFERROR(__xludf.DUMMYFUNCTION("VLOOKUP($D32,IMPORTRANGE(""1F5N2lheBqU_ssv2fEg7XSiyl0_Jtf24RQubw3IWp7fc"",""'LC-2 BOM'!C2:AF1000""),AB$1,FALSE)"),"Hydraulics Schematic 1069 RevF")</f>
        <v>Hydraulics Schematic 1069 RevF</v>
      </c>
      <c r="AH590" s="40" t="str">
        <f ca="1">IFERROR(__xludf.DUMMYFUNCTION("VLOOKUP($D32,IMPORTRANGE(""1F5N2lheBqU_ssv2fEg7XSiyl0_Jtf24RQubw3IWp7fc"",""'LC-2 BOM'!C2:AF1000""),AB$1,FALSE)"),"Hydraulics Schematic 1069 RevF")</f>
        <v>Hydraulics Schematic 1069 RevF</v>
      </c>
      <c r="AI590" s="40" t="str">
        <f ca="1">IFERROR(__xludf.DUMMYFUNCTION("VLOOKUP($D32,IMPORTRANGE(""1F5N2lheBqU_ssv2fEg7XSiyl0_Jtf24RQubw3IWp7fc"",""'LC-2 BOM'!C2:AF1000""),AB$1,FALSE)"),"Hydraulics Schematic 1069 RevF")</f>
        <v>Hydraulics Schematic 1069 RevF</v>
      </c>
      <c r="AJ590" s="40" t="str">
        <f ca="1">IFERROR(__xludf.DUMMYFUNCTION("VLOOKUP($D32,IMPORTRANGE(""1F5N2lheBqU_ssv2fEg7XSiyl0_Jtf24RQubw3IWp7fc"",""'LC-2 BOM'!C2:AF1000""),AB$1,FALSE)"),"Hydraulics Schematic 1069 RevF")</f>
        <v>Hydraulics Schematic 1069 RevF</v>
      </c>
      <c r="AK590" s="40" t="str">
        <f ca="1">IFERROR(__xludf.DUMMYFUNCTION("VLOOKUP($D32,IMPORTRANGE(""1F5N2lheBqU_ssv2fEg7XSiyl0_Jtf24RQubw3IWp7fc"",""'LC-2 BOM'!C2:AF1000""),AB$1,FALSE)"),"Hydraulics Schematic 1069 RevF")</f>
        <v>Hydraulics Schematic 1069 RevF</v>
      </c>
      <c r="AL590" s="40" t="str">
        <f ca="1">IFERROR(__xludf.DUMMYFUNCTION("VLOOKUP($D32,IMPORTRANGE(""1F5N2lheBqU_ssv2fEg7XSiyl0_Jtf24RQubw3IWp7fc"",""'LC-2 BOM'!C2:AF1000""),AB$1,FALSE)"),"Hydraulics Schematic 1069 RevF")</f>
        <v>Hydraulics Schematic 1069 RevF</v>
      </c>
      <c r="AM590" s="40" t="str">
        <f ca="1">IFERROR(__xludf.DUMMYFUNCTION("VLOOKUP($D32,IMPORTRANGE(""1F5N2lheBqU_ssv2fEg7XSiyl0_Jtf24RQubw3IWp7fc"",""'LC-2 BOM'!C2:AF1000""),AB$1,FALSE)"),"Hydraulics Schematic 1069 RevF")</f>
        <v>Hydraulics Schematic 1069 RevF</v>
      </c>
      <c r="AN590" s="40" t="str">
        <f ca="1">IFERROR(__xludf.DUMMYFUNCTION("VLOOKUP($D32,IMPORTRANGE(""1F5N2lheBqU_ssv2fEg7XSiyl0_Jtf24RQubw3IWp7fc"",""'LC-2 BOM'!C2:AF1000""),AB$1,FALSE)"),"Hydraulics Schematic 1069 RevF")</f>
        <v>Hydraulics Schematic 1069 RevF</v>
      </c>
      <c r="AO590" s="40" t="str">
        <f ca="1">IFERROR(__xludf.DUMMYFUNCTION("VLOOKUP($D32,IMPORTRANGE(""1F5N2lheBqU_ssv2fEg7XSiyl0_Jtf24RQubw3IWp7fc"",""'LC-2 BOM'!C2:AF1000""),AB$1,FALSE)"),"Hydraulics Schematic 1069 RevF")</f>
        <v>Hydraulics Schematic 1069 RevF</v>
      </c>
      <c r="AP590" s="40" t="str">
        <f ca="1">IFERROR(__xludf.DUMMYFUNCTION("VLOOKUP($D32,IMPORTRANGE(""1F5N2lheBqU_ssv2fEg7XSiyl0_Jtf24RQubw3IWp7fc"",""'LC-2 BOM'!C2:AF1000""),AB$1,FALSE)"),"Hydraulics Schematic 1069 RevF")</f>
        <v>Hydraulics Schematic 1069 RevF</v>
      </c>
      <c r="AQ590" s="40" t="str">
        <f ca="1">IFERROR(__xludf.DUMMYFUNCTION("VLOOKUP($D32,IMPORTRANGE(""1F5N2lheBqU_ssv2fEg7XSiyl0_Jtf24RQubw3IWp7fc"",""'LC-2 BOM'!C2:AF1000""),AB$1,FALSE)"),"Hydraulics Schematic 1069 RevF")</f>
        <v>Hydraulics Schematic 1069 RevF</v>
      </c>
      <c r="AR590" s="40" t="str">
        <f ca="1">IFERROR(__xludf.DUMMYFUNCTION("VLOOKUP($D32,IMPORTRANGE(""1F5N2lheBqU_ssv2fEg7XSiyl0_Jtf24RQubw3IWp7fc"",""'LC-2 BOM'!C2:AF1000""),AB$1,FALSE)"),"Hydraulics Schematic 1069 RevF")</f>
        <v>Hydraulics Schematic 1069 RevF</v>
      </c>
      <c r="AS590" s="40" t="str">
        <f ca="1">IFERROR(__xludf.DUMMYFUNCTION("VLOOKUP($D32,IMPORTRANGE(""1F5N2lheBqU_ssv2fEg7XSiyl0_Jtf24RQubw3IWp7fc"",""'LC-2 BOM'!C2:AF1000""),AB$1,FALSE)"),"Hydraulics Schematic 1069 RevF")</f>
        <v>Hydraulics Schematic 1069 RevF</v>
      </c>
      <c r="AT590" s="40" t="str">
        <f ca="1">IFERROR(__xludf.DUMMYFUNCTION("VLOOKUP($D32,IMPORTRANGE(""1F5N2lheBqU_ssv2fEg7XSiyl0_Jtf24RQubw3IWp7fc"",""'LC-2 BOM'!C2:AF1000""),AB$1,FALSE)"),"Hydraulics Schematic 1069 RevF")</f>
        <v>Hydraulics Schematic 1069 RevF</v>
      </c>
      <c r="AU590" s="40" t="str">
        <f ca="1">IFERROR(__xludf.DUMMYFUNCTION("VLOOKUP($D32,IMPORTRANGE(""1F5N2lheBqU_ssv2fEg7XSiyl0_Jtf24RQubw3IWp7fc"",""'LC-2 BOM'!C2:AF1000""),AB$1,FALSE)"),"Hydraulics Schematic 1069 RevF")</f>
        <v>Hydraulics Schematic 1069 RevF</v>
      </c>
      <c r="AV590" s="40" t="str">
        <f ca="1">IFERROR(__xludf.DUMMYFUNCTION("VLOOKUP($D32,IMPORTRANGE(""1F5N2lheBqU_ssv2fEg7XSiyl0_Jtf24RQubw3IWp7fc"",""'LC-2 BOM'!C2:AF1000""),AB$1,FALSE)"),"Hydraulics Schematic 1069 RevF")</f>
        <v>Hydraulics Schematic 1069 RevF</v>
      </c>
      <c r="AW590" s="40" t="str">
        <f ca="1">IFERROR(__xludf.DUMMYFUNCTION("VLOOKUP($D32,IMPORTRANGE(""1F5N2lheBqU_ssv2fEg7XSiyl0_Jtf24RQubw3IWp7fc"",""'LC-2 BOM'!C2:AF1000""),AB$1,FALSE)"),"Hydraulics Schematic 1069 RevF")</f>
        <v>Hydraulics Schematic 1069 RevF</v>
      </c>
      <c r="AX590" s="40" t="str">
        <f ca="1">IFERROR(__xludf.DUMMYFUNCTION("VLOOKUP($D32,IMPORTRANGE(""1F5N2lheBqU_ssv2fEg7XSiyl0_Jtf24RQubw3IWp7fc"",""'LC-2 BOM'!C2:AF1000""),AB$1,FALSE)"),"Hydraulics Schematic 1069 RevF")</f>
        <v>Hydraulics Schematic 1069 RevF</v>
      </c>
      <c r="AY590" s="40" t="str">
        <f ca="1">IFERROR(__xludf.DUMMYFUNCTION("VLOOKUP($D32,IMPORTRANGE(""1F5N2lheBqU_ssv2fEg7XSiyl0_Jtf24RQubw3IWp7fc"",""'LC-2 BOM'!C2:AF1000""),AB$1,FALSE)"),"Hydraulics Schematic 1069 RevF")</f>
        <v>Hydraulics Schematic 1069 RevF</v>
      </c>
      <c r="AZ590" s="40" t="str">
        <f ca="1">IFERROR(__xludf.DUMMYFUNCTION("VLOOKUP($D32,IMPORTRANGE(""1F5N2lheBqU_ssv2fEg7XSiyl0_Jtf24RQubw3IWp7fc"",""'LC-2 BOM'!C2:AF1000""),AB$1,FALSE)"),"Hydraulics Schematic 1069 RevF")</f>
        <v>Hydraulics Schematic 1069 RevF</v>
      </c>
      <c r="BA590" s="40" t="str">
        <f ca="1">IFERROR(__xludf.DUMMYFUNCTION("VLOOKUP($D32,IMPORTRANGE(""1F5N2lheBqU_ssv2fEg7XSiyl0_Jtf24RQubw3IWp7fc"",""'LC-2 BOM'!C2:AF1000""),AB$1,FALSE)"),"Hydraulics Schematic 1069 RevF")</f>
        <v>Hydraulics Schematic 1069 RevF</v>
      </c>
    </row>
    <row r="591" spans="1:53" ht="14.25">
      <c r="A591" s="119" t="str">
        <f>CONCATENATE(VLOOKUP(E591,Systems,2,FALSE),"-",VLOOKUP(F591,Subsystems,2,FALSE),"-",VLOOKUP(G591,Components,2,FALSE),"-",VLOOKUP(R591,Metrics,2,FALSE),"-",B591)</f>
        <v>HYD-LFT-DVL-B-159</v>
      </c>
      <c r="B591" s="100">
        <v>159</v>
      </c>
      <c r="C591" s="99" t="s">
        <v>1324</v>
      </c>
      <c r="D591" s="99" t="s">
        <v>1325</v>
      </c>
      <c r="E591" s="99" t="s">
        <v>715</v>
      </c>
      <c r="F591" s="99" t="s">
        <v>716</v>
      </c>
      <c r="G591" s="99" t="s">
        <v>101</v>
      </c>
      <c r="H591" s="100" t="s">
        <v>102</v>
      </c>
      <c r="I591" s="100" t="str">
        <f>VLOOKUP(L591,InterfaceCards,2,FALSE)</f>
        <v>C1</v>
      </c>
      <c r="J591" s="39" t="str">
        <f>VLOOKUP(I591,'REF - Interface Cards'!$F$2:$G$11,2,FALSE)</f>
        <v>CB1</v>
      </c>
      <c r="K591" s="100">
        <f>VLOOKUP(L591,InterfaceCards,3,FALSE)</f>
        <v>1</v>
      </c>
      <c r="L591" s="99" t="s">
        <v>874</v>
      </c>
      <c r="M591" s="99">
        <v>14</v>
      </c>
      <c r="N591" s="96">
        <v>11</v>
      </c>
      <c r="O591" s="100" t="s">
        <v>247</v>
      </c>
      <c r="P591" s="100"/>
      <c r="Q591" s="100" t="s">
        <v>790</v>
      </c>
      <c r="R591" s="268" t="s">
        <v>105</v>
      </c>
      <c r="S591" s="119" t="s">
        <v>96</v>
      </c>
      <c r="T591" s="100"/>
      <c r="U591" s="205"/>
      <c r="V591" s="205" t="b">
        <v>0</v>
      </c>
      <c r="W591" s="115" t="str">
        <f>CONCATENATE(L591,":",N591)</f>
        <v>DO1:11</v>
      </c>
      <c r="X591" s="40" t="str">
        <f ca="1">IFERROR(__xludf.DUMMYFUNCTION("VLOOKUP($D4,IMPORTRANGE(""1F5N2lheBqU_ssv2fEg7XSiyl0_Jtf24RQubw3IWp7fc"",""'LC-2 BOM'!C2:AF1000""),X$1,FALSE)"),"S13.2")</f>
        <v>S13.2</v>
      </c>
      <c r="Y591" s="40" t="str">
        <f ca="1">IFERROR(__xludf.DUMMYFUNCTION("VLOOKUP($D5,IMPORTRANGE(""1zGeY54V42y3h6ga3LEauokEcjIAfHuNXKCYKLfLWtMI"",""'LC-2 BOM'!C2:AF900""),Y$1,FALSE)"),"#N/A")</f>
        <v>#N/A</v>
      </c>
      <c r="Z591" s="40" t="str">
        <f ca="1">IFERROR(__xludf.DUMMYFUNCTION("VLOOKUP($D5,IMPORTRANGE(""1zGeY54V42y3h6ga3LEauokEcjIAfHuNXKCYKLfLWtMI"",""'LC-2 BOM'!C2:AF900""),Y$1,FALSE)"),"#N/A")</f>
        <v>#N/A</v>
      </c>
      <c r="AA591" s="40" t="str">
        <f ca="1">IFERROR(__xludf.DUMMYFUNCTION("VLOOKUP($D5,IMPORTRANGE(""1zGeY54V42y3h6ga3LEauokEcjIAfHuNXKCYKLfLWtMI"",""'LC-2 BOM'!C2:AF900""),Y$1,FALSE)"),"#N/A")</f>
        <v>#N/A</v>
      </c>
      <c r="AB591" s="40" t="str">
        <f ca="1">IFERROR(__xludf.DUMMYFUNCTION("VLOOKUP($D5,IMPORTRANGE(""1F5N2lheBqU_ssv2fEg7XSiyl0_Jtf24RQubw3IWp7fc"",""'LC-2 BOM'!C2:AF1000""),AB$1,FALSE)"),"#N/A")</f>
        <v>#N/A</v>
      </c>
      <c r="AC591" s="40" t="str">
        <f ca="1">IFERROR(__xludf.DUMMYFUNCTION("VLOOKUP($D5,IMPORTRANGE(""1F5N2lheBqU_ssv2fEg7XSiyl0_Jtf24RQubw3IWp7fc"",""'LC-2 BOM'!C2:AF1000""),AB$1,FALSE)"),"#N/A")</f>
        <v>#N/A</v>
      </c>
      <c r="AD591" s="40" t="str">
        <f ca="1">IFERROR(__xludf.DUMMYFUNCTION("VLOOKUP($D5,IMPORTRANGE(""1F5N2lheBqU_ssv2fEg7XSiyl0_Jtf24RQubw3IWp7fc"",""'LC-2 BOM'!C2:AF1000""),AB$1,FALSE)"),"#N/A")</f>
        <v>#N/A</v>
      </c>
      <c r="AE591" s="40" t="str">
        <f ca="1">IFERROR(__xludf.DUMMYFUNCTION("VLOOKUP($D5,IMPORTRANGE(""1F5N2lheBqU_ssv2fEg7XSiyl0_Jtf24RQubw3IWp7fc"",""'LC-2 BOM'!C2:AF1000""),AB$1,FALSE)"),"#N/A")</f>
        <v>#N/A</v>
      </c>
      <c r="AF591" s="40" t="str">
        <f ca="1">IFERROR(__xludf.DUMMYFUNCTION("VLOOKUP($D5,IMPORTRANGE(""1F5N2lheBqU_ssv2fEg7XSiyl0_Jtf24RQubw3IWp7fc"",""'LC-2 BOM'!C2:AF1000""),AB$1,FALSE)"),"#N/A")</f>
        <v>#N/A</v>
      </c>
      <c r="AG591" s="40" t="str">
        <f ca="1">IFERROR(__xludf.DUMMYFUNCTION("VLOOKUP($D5,IMPORTRANGE(""1F5N2lheBqU_ssv2fEg7XSiyl0_Jtf24RQubw3IWp7fc"",""'LC-2 BOM'!C2:AF1000""),AB$1,FALSE)"),"#N/A")</f>
        <v>#N/A</v>
      </c>
      <c r="AH591" s="40" t="str">
        <f ca="1">IFERROR(__xludf.DUMMYFUNCTION("VLOOKUP($D5,IMPORTRANGE(""1F5N2lheBqU_ssv2fEg7XSiyl0_Jtf24RQubw3IWp7fc"",""'LC-2 BOM'!C2:AF1000""),AB$1,FALSE)"),"#N/A")</f>
        <v>#N/A</v>
      </c>
      <c r="AI591" s="40" t="str">
        <f ca="1">IFERROR(__xludf.DUMMYFUNCTION("VLOOKUP($D5,IMPORTRANGE(""1F5N2lheBqU_ssv2fEg7XSiyl0_Jtf24RQubw3IWp7fc"",""'LC-2 BOM'!C2:AF1000""),AB$1,FALSE)"),"#N/A")</f>
        <v>#N/A</v>
      </c>
      <c r="AJ591" s="40" t="str">
        <f ca="1">IFERROR(__xludf.DUMMYFUNCTION("VLOOKUP($D5,IMPORTRANGE(""1F5N2lheBqU_ssv2fEg7XSiyl0_Jtf24RQubw3IWp7fc"",""'LC-2 BOM'!C2:AF1000""),AB$1,FALSE)"),"#N/A")</f>
        <v>#N/A</v>
      </c>
      <c r="AK591" s="40" t="str">
        <f ca="1">IFERROR(__xludf.DUMMYFUNCTION("VLOOKUP($D5,IMPORTRANGE(""1F5N2lheBqU_ssv2fEg7XSiyl0_Jtf24RQubw3IWp7fc"",""'LC-2 BOM'!C2:AF1000""),AB$1,FALSE)"),"#N/A")</f>
        <v>#N/A</v>
      </c>
      <c r="AL591" s="40" t="str">
        <f ca="1">IFERROR(__xludf.DUMMYFUNCTION("VLOOKUP($D5,IMPORTRANGE(""1F5N2lheBqU_ssv2fEg7XSiyl0_Jtf24RQubw3IWp7fc"",""'LC-2 BOM'!C2:AF1000""),AB$1,FALSE)"),"#N/A")</f>
        <v>#N/A</v>
      </c>
      <c r="AM591" s="40" t="str">
        <f ca="1">IFERROR(__xludf.DUMMYFUNCTION("VLOOKUP($D5,IMPORTRANGE(""1F5N2lheBqU_ssv2fEg7XSiyl0_Jtf24RQubw3IWp7fc"",""'LC-2 BOM'!C2:AF1000""),AB$1,FALSE)"),"#N/A")</f>
        <v>#N/A</v>
      </c>
      <c r="AN591" s="40" t="str">
        <f ca="1">IFERROR(__xludf.DUMMYFUNCTION("VLOOKUP($D5,IMPORTRANGE(""1F5N2lheBqU_ssv2fEg7XSiyl0_Jtf24RQubw3IWp7fc"",""'LC-2 BOM'!C2:AF1000""),AB$1,FALSE)"),"#N/A")</f>
        <v>#N/A</v>
      </c>
      <c r="AO591" s="40" t="str">
        <f ca="1">IFERROR(__xludf.DUMMYFUNCTION("VLOOKUP($D5,IMPORTRANGE(""1F5N2lheBqU_ssv2fEg7XSiyl0_Jtf24RQubw3IWp7fc"",""'LC-2 BOM'!C2:AF1000""),AB$1,FALSE)"),"#N/A")</f>
        <v>#N/A</v>
      </c>
      <c r="AP591" s="40" t="str">
        <f ca="1">IFERROR(__xludf.DUMMYFUNCTION("VLOOKUP($D5,IMPORTRANGE(""1F5N2lheBqU_ssv2fEg7XSiyl0_Jtf24RQubw3IWp7fc"",""'LC-2 BOM'!C2:AF1000""),AB$1,FALSE)"),"#N/A")</f>
        <v>#N/A</v>
      </c>
      <c r="AQ591" s="40" t="str">
        <f ca="1">IFERROR(__xludf.DUMMYFUNCTION("VLOOKUP($D5,IMPORTRANGE(""1F5N2lheBqU_ssv2fEg7XSiyl0_Jtf24RQubw3IWp7fc"",""'LC-2 BOM'!C2:AF1000""),AB$1,FALSE)"),"#N/A")</f>
        <v>#N/A</v>
      </c>
      <c r="AR591" s="40" t="str">
        <f ca="1">IFERROR(__xludf.DUMMYFUNCTION("VLOOKUP($D5,IMPORTRANGE(""1F5N2lheBqU_ssv2fEg7XSiyl0_Jtf24RQubw3IWp7fc"",""'LC-2 BOM'!C2:AF1000""),AB$1,FALSE)"),"#N/A")</f>
        <v>#N/A</v>
      </c>
      <c r="AS591" s="40" t="str">
        <f ca="1">IFERROR(__xludf.DUMMYFUNCTION("VLOOKUP($D5,IMPORTRANGE(""1F5N2lheBqU_ssv2fEg7XSiyl0_Jtf24RQubw3IWp7fc"",""'LC-2 BOM'!C2:AF1000""),AB$1,FALSE)"),"#N/A")</f>
        <v>#N/A</v>
      </c>
      <c r="AT591" s="40" t="str">
        <f ca="1">IFERROR(__xludf.DUMMYFUNCTION("VLOOKUP($D5,IMPORTRANGE(""1F5N2lheBqU_ssv2fEg7XSiyl0_Jtf24RQubw3IWp7fc"",""'LC-2 BOM'!C2:AF1000""),AB$1,FALSE)"),"#N/A")</f>
        <v>#N/A</v>
      </c>
      <c r="AU591" s="40" t="str">
        <f ca="1">IFERROR(__xludf.DUMMYFUNCTION("VLOOKUP($D5,IMPORTRANGE(""1F5N2lheBqU_ssv2fEg7XSiyl0_Jtf24RQubw3IWp7fc"",""'LC-2 BOM'!C2:AF1000""),AB$1,FALSE)"),"#N/A")</f>
        <v>#N/A</v>
      </c>
      <c r="AV591" s="40" t="str">
        <f ca="1">IFERROR(__xludf.DUMMYFUNCTION("VLOOKUP($D5,IMPORTRANGE(""1F5N2lheBqU_ssv2fEg7XSiyl0_Jtf24RQubw3IWp7fc"",""'LC-2 BOM'!C2:AF1000""),AB$1,FALSE)"),"#N/A")</f>
        <v>#N/A</v>
      </c>
      <c r="AW591" s="40" t="str">
        <f ca="1">IFERROR(__xludf.DUMMYFUNCTION("VLOOKUP($D5,IMPORTRANGE(""1F5N2lheBqU_ssv2fEg7XSiyl0_Jtf24RQubw3IWp7fc"",""'LC-2 BOM'!C2:AF1000""),AB$1,FALSE)"),"#N/A")</f>
        <v>#N/A</v>
      </c>
      <c r="AX591" s="40" t="str">
        <f ca="1">IFERROR(__xludf.DUMMYFUNCTION("VLOOKUP($D5,IMPORTRANGE(""1F5N2lheBqU_ssv2fEg7XSiyl0_Jtf24RQubw3IWp7fc"",""'LC-2 BOM'!C2:AF1000""),AB$1,FALSE)"),"#N/A")</f>
        <v>#N/A</v>
      </c>
      <c r="AY591" s="40" t="str">
        <f ca="1">IFERROR(__xludf.DUMMYFUNCTION("VLOOKUP($D5,IMPORTRANGE(""1F5N2lheBqU_ssv2fEg7XSiyl0_Jtf24RQubw3IWp7fc"",""'LC-2 BOM'!C2:AF1000""),AB$1,FALSE)"),"#N/A")</f>
        <v>#N/A</v>
      </c>
      <c r="AZ591" s="40" t="str">
        <f ca="1">IFERROR(__xludf.DUMMYFUNCTION("VLOOKUP($D5,IMPORTRANGE(""1F5N2lheBqU_ssv2fEg7XSiyl0_Jtf24RQubw3IWp7fc"",""'LC-2 BOM'!C2:AF1000""),AB$1,FALSE)"),"#N/A")</f>
        <v>#N/A</v>
      </c>
      <c r="BA591" s="40" t="str">
        <f ca="1">IFERROR(__xludf.DUMMYFUNCTION("VLOOKUP($D5,IMPORTRANGE(""1F5N2lheBqU_ssv2fEg7XSiyl0_Jtf24RQubw3IWp7fc"",""'LC-2 BOM'!C2:AF1000""),AB$1,FALSE)"),"#N/A")</f>
        <v>#N/A</v>
      </c>
    </row>
    <row r="592" spans="1:53" ht="14.25">
      <c r="A592" s="119" t="str">
        <f>CONCATENATE(VLOOKUP(E592,Systems,2,FALSE),"-",VLOOKUP(F592,Subsystems,2,FALSE),"-",VLOOKUP(G592,Components,2,FALSE),"-",VLOOKUP(R592,Metrics,2,FALSE),"-",B592)</f>
        <v>HYD-LFT-DVL-B-157</v>
      </c>
      <c r="B592" s="100">
        <v>157</v>
      </c>
      <c r="C592" s="99" t="s">
        <v>1326</v>
      </c>
      <c r="D592" s="273" t="s">
        <v>1327</v>
      </c>
      <c r="E592" s="99" t="s">
        <v>715</v>
      </c>
      <c r="F592" s="99" t="s">
        <v>716</v>
      </c>
      <c r="G592" s="99" t="s">
        <v>101</v>
      </c>
      <c r="H592" s="100" t="s">
        <v>102</v>
      </c>
      <c r="I592" s="100" t="str">
        <f>VLOOKUP(L592,InterfaceCards,2,FALSE)</f>
        <v>C1</v>
      </c>
      <c r="J592" s="39" t="str">
        <f>VLOOKUP(I592,'REF - Interface Cards'!$F$2:$G$11,2,FALSE)</f>
        <v>CB1</v>
      </c>
      <c r="K592" s="100">
        <f>VLOOKUP(L592,InterfaceCards,3,FALSE)</f>
        <v>1</v>
      </c>
      <c r="L592" s="99" t="s">
        <v>874</v>
      </c>
      <c r="M592" s="99">
        <v>12</v>
      </c>
      <c r="N592" s="96" t="s">
        <v>111</v>
      </c>
      <c r="O592" s="100" t="s">
        <v>247</v>
      </c>
      <c r="P592" s="100"/>
      <c r="Q592" s="100" t="s">
        <v>492</v>
      </c>
      <c r="R592" s="268" t="s">
        <v>105</v>
      </c>
      <c r="S592" s="119" t="s">
        <v>96</v>
      </c>
      <c r="T592" s="100"/>
      <c r="U592" s="205"/>
      <c r="V592" s="205" t="b">
        <v>0</v>
      </c>
      <c r="W592" s="115" t="str">
        <f>CONCATENATE(L592,":",N592)</f>
        <v>DO1:09</v>
      </c>
      <c r="X592" s="40" t="str">
        <f ca="1">IFERROR(__xludf.DUMMYFUNCTION("VLOOKUP($D4,IMPORTRANGE(""1F5N2lheBqU_ssv2fEg7XSiyl0_Jtf24RQubw3IWp7fc"",""'LC-2 BOM'!C2:AF1000""),X$1,FALSE)"),"S13.2")</f>
        <v>S13.2</v>
      </c>
      <c r="Y592" s="40" t="str">
        <f ca="1">IFERROR(__xludf.DUMMYFUNCTION("VLOOKUP($D33,IMPORTRANGE(""1F5N2lheBqU_ssv2fEg7XSiyl0_Jtf24RQubw3IWp7fc"",""'LC-2 BOM'!C2:AF900""),Y$1,FALSE)"),"On/Off Solenoid Valve")</f>
        <v>On/Off Solenoid Valve</v>
      </c>
      <c r="Z592" s="40" t="str">
        <f ca="1">IFERROR(__xludf.DUMMYFUNCTION("VLOOKUP($D33,IMPORTRANGE(""1F5N2lheBqU_ssv2fEg7XSiyl0_Jtf24RQubw3IWp7fc"",""'LC-2 BOM'!C2:AF900""),Y$1,FALSE)"),"On/Off Solenoid Valve")</f>
        <v>On/Off Solenoid Valve</v>
      </c>
      <c r="AA592" s="40" t="str">
        <f ca="1">IFERROR(__xludf.DUMMYFUNCTION("VLOOKUP($D33,IMPORTRANGE(""1F5N2lheBqU_ssv2fEg7XSiyl0_Jtf24RQubw3IWp7fc"",""'LC-2 BOM'!C2:AF900""),Y$1,FALSE)"),"On/Off Solenoid Valve")</f>
        <v>On/Off Solenoid Valve</v>
      </c>
      <c r="AB592" s="40" t="str">
        <f ca="1">IFERROR(__xludf.DUMMYFUNCTION("VLOOKUP($D33,IMPORTRANGE(""1F5N2lheBqU_ssv2fEg7XSiyl0_Jtf24RQubw3IWp7fc"",""'LC-2 BOM'!C2:AF1000""),AB$1,FALSE)"),"Hydraulics Schematic 1069 RevF")</f>
        <v>Hydraulics Schematic 1069 RevF</v>
      </c>
      <c r="AC592" s="40" t="str">
        <f ca="1">IFERROR(__xludf.DUMMYFUNCTION("VLOOKUP($D33,IMPORTRANGE(""1F5N2lheBqU_ssv2fEg7XSiyl0_Jtf24RQubw3IWp7fc"",""'LC-2 BOM'!C2:AF1000""),AB$1,FALSE)"),"Hydraulics Schematic 1069 RevF")</f>
        <v>Hydraulics Schematic 1069 RevF</v>
      </c>
      <c r="AD592" s="40" t="str">
        <f ca="1">IFERROR(__xludf.DUMMYFUNCTION("VLOOKUP($D33,IMPORTRANGE(""1F5N2lheBqU_ssv2fEg7XSiyl0_Jtf24RQubw3IWp7fc"",""'LC-2 BOM'!C2:AF1000""),AB$1,FALSE)"),"Hydraulics Schematic 1069 RevF")</f>
        <v>Hydraulics Schematic 1069 RevF</v>
      </c>
      <c r="AE592" s="40" t="str">
        <f ca="1">IFERROR(__xludf.DUMMYFUNCTION("VLOOKUP($D33,IMPORTRANGE(""1F5N2lheBqU_ssv2fEg7XSiyl0_Jtf24RQubw3IWp7fc"",""'LC-2 BOM'!C2:AF1000""),AB$1,FALSE)"),"Hydraulics Schematic 1069 RevF")</f>
        <v>Hydraulics Schematic 1069 RevF</v>
      </c>
      <c r="AF592" s="40" t="str">
        <f ca="1">IFERROR(__xludf.DUMMYFUNCTION("VLOOKUP($D33,IMPORTRANGE(""1F5N2lheBqU_ssv2fEg7XSiyl0_Jtf24RQubw3IWp7fc"",""'LC-2 BOM'!C2:AF1000""),AB$1,FALSE)"),"Hydraulics Schematic 1069 RevF")</f>
        <v>Hydraulics Schematic 1069 RevF</v>
      </c>
      <c r="AG592" s="40" t="str">
        <f ca="1">IFERROR(__xludf.DUMMYFUNCTION("VLOOKUP($D33,IMPORTRANGE(""1F5N2lheBqU_ssv2fEg7XSiyl0_Jtf24RQubw3IWp7fc"",""'LC-2 BOM'!C2:AF1000""),AB$1,FALSE)"),"Hydraulics Schematic 1069 RevF")</f>
        <v>Hydraulics Schematic 1069 RevF</v>
      </c>
      <c r="AH592" s="40" t="str">
        <f ca="1">IFERROR(__xludf.DUMMYFUNCTION("VLOOKUP($D33,IMPORTRANGE(""1F5N2lheBqU_ssv2fEg7XSiyl0_Jtf24RQubw3IWp7fc"",""'LC-2 BOM'!C2:AF1000""),AB$1,FALSE)"),"Hydraulics Schematic 1069 RevF")</f>
        <v>Hydraulics Schematic 1069 RevF</v>
      </c>
      <c r="AI592" s="40" t="str">
        <f ca="1">IFERROR(__xludf.DUMMYFUNCTION("VLOOKUP($D33,IMPORTRANGE(""1F5N2lheBqU_ssv2fEg7XSiyl0_Jtf24RQubw3IWp7fc"",""'LC-2 BOM'!C2:AF1000""),AB$1,FALSE)"),"Hydraulics Schematic 1069 RevF")</f>
        <v>Hydraulics Schematic 1069 RevF</v>
      </c>
      <c r="AJ592" s="40" t="str">
        <f ca="1">IFERROR(__xludf.DUMMYFUNCTION("VLOOKUP($D33,IMPORTRANGE(""1F5N2lheBqU_ssv2fEg7XSiyl0_Jtf24RQubw3IWp7fc"",""'LC-2 BOM'!C2:AF1000""),AB$1,FALSE)"),"Hydraulics Schematic 1069 RevF")</f>
        <v>Hydraulics Schematic 1069 RevF</v>
      </c>
      <c r="AK592" s="40" t="str">
        <f ca="1">IFERROR(__xludf.DUMMYFUNCTION("VLOOKUP($D33,IMPORTRANGE(""1F5N2lheBqU_ssv2fEg7XSiyl0_Jtf24RQubw3IWp7fc"",""'LC-2 BOM'!C2:AF1000""),AB$1,FALSE)"),"Hydraulics Schematic 1069 RevF")</f>
        <v>Hydraulics Schematic 1069 RevF</v>
      </c>
      <c r="AL592" s="40" t="str">
        <f ca="1">IFERROR(__xludf.DUMMYFUNCTION("VLOOKUP($D33,IMPORTRANGE(""1F5N2lheBqU_ssv2fEg7XSiyl0_Jtf24RQubw3IWp7fc"",""'LC-2 BOM'!C2:AF1000""),AB$1,FALSE)"),"Hydraulics Schematic 1069 RevF")</f>
        <v>Hydraulics Schematic 1069 RevF</v>
      </c>
      <c r="AM592" s="40" t="str">
        <f ca="1">IFERROR(__xludf.DUMMYFUNCTION("VLOOKUP($D33,IMPORTRANGE(""1F5N2lheBqU_ssv2fEg7XSiyl0_Jtf24RQubw3IWp7fc"",""'LC-2 BOM'!C2:AF1000""),AB$1,FALSE)"),"Hydraulics Schematic 1069 RevF")</f>
        <v>Hydraulics Schematic 1069 RevF</v>
      </c>
      <c r="AN592" s="40" t="str">
        <f ca="1">IFERROR(__xludf.DUMMYFUNCTION("VLOOKUP($D33,IMPORTRANGE(""1F5N2lheBqU_ssv2fEg7XSiyl0_Jtf24RQubw3IWp7fc"",""'LC-2 BOM'!C2:AF1000""),AB$1,FALSE)"),"Hydraulics Schematic 1069 RevF")</f>
        <v>Hydraulics Schematic 1069 RevF</v>
      </c>
      <c r="AO592" s="40" t="str">
        <f ca="1">IFERROR(__xludf.DUMMYFUNCTION("VLOOKUP($D33,IMPORTRANGE(""1F5N2lheBqU_ssv2fEg7XSiyl0_Jtf24RQubw3IWp7fc"",""'LC-2 BOM'!C2:AF1000""),AB$1,FALSE)"),"Hydraulics Schematic 1069 RevF")</f>
        <v>Hydraulics Schematic 1069 RevF</v>
      </c>
      <c r="AP592" s="40" t="str">
        <f ca="1">IFERROR(__xludf.DUMMYFUNCTION("VLOOKUP($D33,IMPORTRANGE(""1F5N2lheBqU_ssv2fEg7XSiyl0_Jtf24RQubw3IWp7fc"",""'LC-2 BOM'!C2:AF1000""),AB$1,FALSE)"),"Hydraulics Schematic 1069 RevF")</f>
        <v>Hydraulics Schematic 1069 RevF</v>
      </c>
      <c r="AQ592" s="40" t="str">
        <f ca="1">IFERROR(__xludf.DUMMYFUNCTION("VLOOKUP($D33,IMPORTRANGE(""1F5N2lheBqU_ssv2fEg7XSiyl0_Jtf24RQubw3IWp7fc"",""'LC-2 BOM'!C2:AF1000""),AB$1,FALSE)"),"Hydraulics Schematic 1069 RevF")</f>
        <v>Hydraulics Schematic 1069 RevF</v>
      </c>
      <c r="AR592" s="40" t="str">
        <f ca="1">IFERROR(__xludf.DUMMYFUNCTION("VLOOKUP($D33,IMPORTRANGE(""1F5N2lheBqU_ssv2fEg7XSiyl0_Jtf24RQubw3IWp7fc"",""'LC-2 BOM'!C2:AF1000""),AB$1,FALSE)"),"Hydraulics Schematic 1069 RevF")</f>
        <v>Hydraulics Schematic 1069 RevF</v>
      </c>
      <c r="AS592" s="40" t="str">
        <f ca="1">IFERROR(__xludf.DUMMYFUNCTION("VLOOKUP($D33,IMPORTRANGE(""1F5N2lheBqU_ssv2fEg7XSiyl0_Jtf24RQubw3IWp7fc"",""'LC-2 BOM'!C2:AF1000""),AB$1,FALSE)"),"Hydraulics Schematic 1069 RevF")</f>
        <v>Hydraulics Schematic 1069 RevF</v>
      </c>
      <c r="AT592" s="40" t="str">
        <f ca="1">IFERROR(__xludf.DUMMYFUNCTION("VLOOKUP($D33,IMPORTRANGE(""1F5N2lheBqU_ssv2fEg7XSiyl0_Jtf24RQubw3IWp7fc"",""'LC-2 BOM'!C2:AF1000""),AB$1,FALSE)"),"Hydraulics Schematic 1069 RevF")</f>
        <v>Hydraulics Schematic 1069 RevF</v>
      </c>
      <c r="AU592" s="40" t="str">
        <f ca="1">IFERROR(__xludf.DUMMYFUNCTION("VLOOKUP($D33,IMPORTRANGE(""1F5N2lheBqU_ssv2fEg7XSiyl0_Jtf24RQubw3IWp7fc"",""'LC-2 BOM'!C2:AF1000""),AB$1,FALSE)"),"Hydraulics Schematic 1069 RevF")</f>
        <v>Hydraulics Schematic 1069 RevF</v>
      </c>
      <c r="AV592" s="40" t="str">
        <f ca="1">IFERROR(__xludf.DUMMYFUNCTION("VLOOKUP($D33,IMPORTRANGE(""1F5N2lheBqU_ssv2fEg7XSiyl0_Jtf24RQubw3IWp7fc"",""'LC-2 BOM'!C2:AF1000""),AB$1,FALSE)"),"Hydraulics Schematic 1069 RevF")</f>
        <v>Hydraulics Schematic 1069 RevF</v>
      </c>
      <c r="AW592" s="40" t="str">
        <f ca="1">IFERROR(__xludf.DUMMYFUNCTION("VLOOKUP($D33,IMPORTRANGE(""1F5N2lheBqU_ssv2fEg7XSiyl0_Jtf24RQubw3IWp7fc"",""'LC-2 BOM'!C2:AF1000""),AB$1,FALSE)"),"Hydraulics Schematic 1069 RevF")</f>
        <v>Hydraulics Schematic 1069 RevF</v>
      </c>
      <c r="AX592" s="40" t="str">
        <f ca="1">IFERROR(__xludf.DUMMYFUNCTION("VLOOKUP($D33,IMPORTRANGE(""1F5N2lheBqU_ssv2fEg7XSiyl0_Jtf24RQubw3IWp7fc"",""'LC-2 BOM'!C2:AF1000""),AB$1,FALSE)"),"Hydraulics Schematic 1069 RevF")</f>
        <v>Hydraulics Schematic 1069 RevF</v>
      </c>
      <c r="AY592" s="40" t="str">
        <f ca="1">IFERROR(__xludf.DUMMYFUNCTION("VLOOKUP($D33,IMPORTRANGE(""1F5N2lheBqU_ssv2fEg7XSiyl0_Jtf24RQubw3IWp7fc"",""'LC-2 BOM'!C2:AF1000""),AB$1,FALSE)"),"Hydraulics Schematic 1069 RevF")</f>
        <v>Hydraulics Schematic 1069 RevF</v>
      </c>
      <c r="AZ592" s="40" t="str">
        <f ca="1">IFERROR(__xludf.DUMMYFUNCTION("VLOOKUP($D33,IMPORTRANGE(""1F5N2lheBqU_ssv2fEg7XSiyl0_Jtf24RQubw3IWp7fc"",""'LC-2 BOM'!C2:AF1000""),AB$1,FALSE)"),"Hydraulics Schematic 1069 RevF")</f>
        <v>Hydraulics Schematic 1069 RevF</v>
      </c>
      <c r="BA592" s="40" t="str">
        <f ca="1">IFERROR(__xludf.DUMMYFUNCTION("VLOOKUP($D33,IMPORTRANGE(""1F5N2lheBqU_ssv2fEg7XSiyl0_Jtf24RQubw3IWp7fc"",""'LC-2 BOM'!C2:AF1000""),AB$1,FALSE)"),"Hydraulics Schematic 1069 RevF")</f>
        <v>Hydraulics Schematic 1069 RevF</v>
      </c>
    </row>
    <row r="593" spans="1:53" ht="14.25">
      <c r="A593" s="119" t="str">
        <f>CONCATENATE(VLOOKUP(E593,Systems,2,FALSE),"-",VLOOKUP(F593,Subsystems,2,FALSE),"-",VLOOKUP(G593,Components,2,FALSE),"-",VLOOKUP(R593,Metrics,2,FALSE),"-",B593)</f>
        <v>HYD-LFT-DVL-B-158</v>
      </c>
      <c r="B593" s="100">
        <v>158</v>
      </c>
      <c r="C593" s="99" t="s">
        <v>1328</v>
      </c>
      <c r="D593" s="99" t="s">
        <v>1329</v>
      </c>
      <c r="E593" s="99" t="s">
        <v>715</v>
      </c>
      <c r="F593" s="99" t="s">
        <v>716</v>
      </c>
      <c r="G593" s="99" t="s">
        <v>101</v>
      </c>
      <c r="H593" s="100" t="s">
        <v>102</v>
      </c>
      <c r="I593" s="100" t="str">
        <f>VLOOKUP(L593,InterfaceCards,2,FALSE)</f>
        <v>C1</v>
      </c>
      <c r="J593" s="39" t="str">
        <f>VLOOKUP(I593,'REF - Interface Cards'!$F$2:$G$11,2,FALSE)</f>
        <v>CB1</v>
      </c>
      <c r="K593" s="100">
        <f>VLOOKUP(L593,InterfaceCards,3,FALSE)</f>
        <v>1</v>
      </c>
      <c r="L593" s="99" t="s">
        <v>874</v>
      </c>
      <c r="M593" s="99">
        <v>13</v>
      </c>
      <c r="N593" s="96">
        <v>10</v>
      </c>
      <c r="O593" s="100" t="s">
        <v>247</v>
      </c>
      <c r="P593" s="100"/>
      <c r="Q593" s="100" t="s">
        <v>492</v>
      </c>
      <c r="R593" s="268" t="s">
        <v>105</v>
      </c>
      <c r="S593" s="119" t="s">
        <v>96</v>
      </c>
      <c r="T593" s="100"/>
      <c r="U593" s="205"/>
      <c r="V593" s="205" t="b">
        <v>0</v>
      </c>
      <c r="W593" s="115" t="str">
        <f>CONCATENATE(L593,":",N593)</f>
        <v>DO1:10</v>
      </c>
      <c r="X593" s="40" t="str">
        <f ca="1">IFERROR(__xludf.DUMMYFUNCTION("VLOOKUP($D4,IMPORTRANGE(""1F5N2lheBqU_ssv2fEg7XSiyl0_Jtf24RQubw3IWp7fc"",""'LC-2 BOM'!C2:AF1000""),X$1,FALSE)"),"S13.2")</f>
        <v>S13.2</v>
      </c>
      <c r="Y593" s="40" t="str">
        <f ca="1">IFERROR(__xludf.DUMMYFUNCTION("VLOOKUP($D4,IMPORTRANGE(""1zGeY54V42y3h6ga3LEauokEcjIAfHuNXKCYKLfLWtMI"",""'LC-2 BOM'!C2:AF900""),Y$1,FALSE)"),"On/Off Solenoid Valve")</f>
        <v>On/Off Solenoid Valve</v>
      </c>
      <c r="Z593" s="40" t="str">
        <f ca="1">IFERROR(__xludf.DUMMYFUNCTION("VLOOKUP($D4,IMPORTRANGE(""1zGeY54V42y3h6ga3LEauokEcjIAfHuNXKCYKLfLWtMI"",""'LC-2 BOM'!C2:AF900""),Y$1,FALSE)"),"On/Off Solenoid Valve")</f>
        <v>On/Off Solenoid Valve</v>
      </c>
      <c r="AA593" s="40" t="str">
        <f ca="1">IFERROR(__xludf.DUMMYFUNCTION("VLOOKUP($D4,IMPORTRANGE(""1zGeY54V42y3h6ga3LEauokEcjIAfHuNXKCYKLfLWtMI"",""'LC-2 BOM'!C2:AF900""),Y$1,FALSE)"),"On/Off Solenoid Valve")</f>
        <v>On/Off Solenoid Valve</v>
      </c>
      <c r="AB593" s="40" t="str">
        <f ca="1">IFERROR(__xludf.DUMMYFUNCTION("VLOOKUP($D4,IMPORTRANGE(""1F5N2lheBqU_ssv2fEg7XSiyl0_Jtf24RQubw3IWp7fc"",""'LC-2 BOM'!C2:AF1000""),AB$1,FALSE)"),"Hydraulics Schematic 1069 RevF")</f>
        <v>Hydraulics Schematic 1069 RevF</v>
      </c>
      <c r="AC593" s="40" t="str">
        <f ca="1">IFERROR(__xludf.DUMMYFUNCTION("VLOOKUP($D4,IMPORTRANGE(""1F5N2lheBqU_ssv2fEg7XSiyl0_Jtf24RQubw3IWp7fc"",""'LC-2 BOM'!C2:AF1000""),AB$1,FALSE)"),"Hydraulics Schematic 1069 RevF")</f>
        <v>Hydraulics Schematic 1069 RevF</v>
      </c>
      <c r="AD593" s="40" t="str">
        <f ca="1">IFERROR(__xludf.DUMMYFUNCTION("VLOOKUP($D4,IMPORTRANGE(""1F5N2lheBqU_ssv2fEg7XSiyl0_Jtf24RQubw3IWp7fc"",""'LC-2 BOM'!C2:AF1000""),AB$1,FALSE)"),"Hydraulics Schematic 1069 RevF")</f>
        <v>Hydraulics Schematic 1069 RevF</v>
      </c>
      <c r="AE593" s="40" t="str">
        <f ca="1">IFERROR(__xludf.DUMMYFUNCTION("VLOOKUP($D4,IMPORTRANGE(""1F5N2lheBqU_ssv2fEg7XSiyl0_Jtf24RQubw3IWp7fc"",""'LC-2 BOM'!C2:AF1000""),AB$1,FALSE)"),"Hydraulics Schematic 1069 RevF")</f>
        <v>Hydraulics Schematic 1069 RevF</v>
      </c>
      <c r="AF593" s="40" t="str">
        <f ca="1">IFERROR(__xludf.DUMMYFUNCTION("VLOOKUP($D4,IMPORTRANGE(""1F5N2lheBqU_ssv2fEg7XSiyl0_Jtf24RQubw3IWp7fc"",""'LC-2 BOM'!C2:AF1000""),AB$1,FALSE)"),"Hydraulics Schematic 1069 RevF")</f>
        <v>Hydraulics Schematic 1069 RevF</v>
      </c>
      <c r="AG593" s="40" t="str">
        <f ca="1">IFERROR(__xludf.DUMMYFUNCTION("VLOOKUP($D4,IMPORTRANGE(""1F5N2lheBqU_ssv2fEg7XSiyl0_Jtf24RQubw3IWp7fc"",""'LC-2 BOM'!C2:AF1000""),AB$1,FALSE)"),"Hydraulics Schematic 1069 RevF")</f>
        <v>Hydraulics Schematic 1069 RevF</v>
      </c>
      <c r="AH593" s="40" t="str">
        <f ca="1">IFERROR(__xludf.DUMMYFUNCTION("VLOOKUP($D4,IMPORTRANGE(""1F5N2lheBqU_ssv2fEg7XSiyl0_Jtf24RQubw3IWp7fc"",""'LC-2 BOM'!C2:AF1000""),AB$1,FALSE)"),"Hydraulics Schematic 1069 RevF")</f>
        <v>Hydraulics Schematic 1069 RevF</v>
      </c>
      <c r="AI593" s="40" t="str">
        <f ca="1">IFERROR(__xludf.DUMMYFUNCTION("VLOOKUP($D4,IMPORTRANGE(""1F5N2lheBqU_ssv2fEg7XSiyl0_Jtf24RQubw3IWp7fc"",""'LC-2 BOM'!C2:AF1000""),AB$1,FALSE)"),"Hydraulics Schematic 1069 RevF")</f>
        <v>Hydraulics Schematic 1069 RevF</v>
      </c>
      <c r="AJ593" s="40" t="str">
        <f ca="1">IFERROR(__xludf.DUMMYFUNCTION("VLOOKUP($D4,IMPORTRANGE(""1F5N2lheBqU_ssv2fEg7XSiyl0_Jtf24RQubw3IWp7fc"",""'LC-2 BOM'!C2:AF1000""),AB$1,FALSE)"),"Hydraulics Schematic 1069 RevF")</f>
        <v>Hydraulics Schematic 1069 RevF</v>
      </c>
      <c r="AK593" s="40" t="str">
        <f ca="1">IFERROR(__xludf.DUMMYFUNCTION("VLOOKUP($D4,IMPORTRANGE(""1F5N2lheBqU_ssv2fEg7XSiyl0_Jtf24RQubw3IWp7fc"",""'LC-2 BOM'!C2:AF1000""),AB$1,FALSE)"),"Hydraulics Schematic 1069 RevF")</f>
        <v>Hydraulics Schematic 1069 RevF</v>
      </c>
      <c r="AL593" s="40" t="str">
        <f ca="1">IFERROR(__xludf.DUMMYFUNCTION("VLOOKUP($D4,IMPORTRANGE(""1F5N2lheBqU_ssv2fEg7XSiyl0_Jtf24RQubw3IWp7fc"",""'LC-2 BOM'!C2:AF1000""),AB$1,FALSE)"),"Hydraulics Schematic 1069 RevF")</f>
        <v>Hydraulics Schematic 1069 RevF</v>
      </c>
      <c r="AM593" s="40" t="str">
        <f ca="1">IFERROR(__xludf.DUMMYFUNCTION("VLOOKUP($D4,IMPORTRANGE(""1F5N2lheBqU_ssv2fEg7XSiyl0_Jtf24RQubw3IWp7fc"",""'LC-2 BOM'!C2:AF1000""),AB$1,FALSE)"),"Hydraulics Schematic 1069 RevF")</f>
        <v>Hydraulics Schematic 1069 RevF</v>
      </c>
      <c r="AN593" s="40" t="str">
        <f ca="1">IFERROR(__xludf.DUMMYFUNCTION("VLOOKUP($D4,IMPORTRANGE(""1F5N2lheBqU_ssv2fEg7XSiyl0_Jtf24RQubw3IWp7fc"",""'LC-2 BOM'!C2:AF1000""),AB$1,FALSE)"),"Hydraulics Schematic 1069 RevF")</f>
        <v>Hydraulics Schematic 1069 RevF</v>
      </c>
      <c r="AO593" s="40" t="str">
        <f ca="1">IFERROR(__xludf.DUMMYFUNCTION("VLOOKUP($D4,IMPORTRANGE(""1F5N2lheBqU_ssv2fEg7XSiyl0_Jtf24RQubw3IWp7fc"",""'LC-2 BOM'!C2:AF1000""),AB$1,FALSE)"),"Hydraulics Schematic 1069 RevF")</f>
        <v>Hydraulics Schematic 1069 RevF</v>
      </c>
      <c r="AP593" s="40" t="str">
        <f ca="1">IFERROR(__xludf.DUMMYFUNCTION("VLOOKUP($D4,IMPORTRANGE(""1F5N2lheBqU_ssv2fEg7XSiyl0_Jtf24RQubw3IWp7fc"",""'LC-2 BOM'!C2:AF1000""),AB$1,FALSE)"),"Hydraulics Schematic 1069 RevF")</f>
        <v>Hydraulics Schematic 1069 RevF</v>
      </c>
      <c r="AQ593" s="40" t="str">
        <f ca="1">IFERROR(__xludf.DUMMYFUNCTION("VLOOKUP($D4,IMPORTRANGE(""1F5N2lheBqU_ssv2fEg7XSiyl0_Jtf24RQubw3IWp7fc"",""'LC-2 BOM'!C2:AF1000""),AB$1,FALSE)"),"Hydraulics Schematic 1069 RevF")</f>
        <v>Hydraulics Schematic 1069 RevF</v>
      </c>
      <c r="AR593" s="40" t="str">
        <f ca="1">IFERROR(__xludf.DUMMYFUNCTION("VLOOKUP($D4,IMPORTRANGE(""1F5N2lheBqU_ssv2fEg7XSiyl0_Jtf24RQubw3IWp7fc"",""'LC-2 BOM'!C2:AF1000""),AB$1,FALSE)"),"Hydraulics Schematic 1069 RevF")</f>
        <v>Hydraulics Schematic 1069 RevF</v>
      </c>
      <c r="AS593" s="40" t="str">
        <f ca="1">IFERROR(__xludf.DUMMYFUNCTION("VLOOKUP($D4,IMPORTRANGE(""1F5N2lheBqU_ssv2fEg7XSiyl0_Jtf24RQubw3IWp7fc"",""'LC-2 BOM'!C2:AF1000""),AB$1,FALSE)"),"Hydraulics Schematic 1069 RevF")</f>
        <v>Hydraulics Schematic 1069 RevF</v>
      </c>
      <c r="AT593" s="40" t="str">
        <f ca="1">IFERROR(__xludf.DUMMYFUNCTION("VLOOKUP($D4,IMPORTRANGE(""1F5N2lheBqU_ssv2fEg7XSiyl0_Jtf24RQubw3IWp7fc"",""'LC-2 BOM'!C2:AF1000""),AB$1,FALSE)"),"Hydraulics Schematic 1069 RevF")</f>
        <v>Hydraulics Schematic 1069 RevF</v>
      </c>
      <c r="AU593" s="40" t="str">
        <f ca="1">IFERROR(__xludf.DUMMYFUNCTION("VLOOKUP($D4,IMPORTRANGE(""1F5N2lheBqU_ssv2fEg7XSiyl0_Jtf24RQubw3IWp7fc"",""'LC-2 BOM'!C2:AF1000""),AB$1,FALSE)"),"Hydraulics Schematic 1069 RevF")</f>
        <v>Hydraulics Schematic 1069 RevF</v>
      </c>
      <c r="AV593" s="40" t="str">
        <f ca="1">IFERROR(__xludf.DUMMYFUNCTION("VLOOKUP($D4,IMPORTRANGE(""1F5N2lheBqU_ssv2fEg7XSiyl0_Jtf24RQubw3IWp7fc"",""'LC-2 BOM'!C2:AF1000""),AB$1,FALSE)"),"Hydraulics Schematic 1069 RevF")</f>
        <v>Hydraulics Schematic 1069 RevF</v>
      </c>
      <c r="AW593" s="40" t="str">
        <f ca="1">IFERROR(__xludf.DUMMYFUNCTION("VLOOKUP($D4,IMPORTRANGE(""1F5N2lheBqU_ssv2fEg7XSiyl0_Jtf24RQubw3IWp7fc"",""'LC-2 BOM'!C2:AF1000""),AB$1,FALSE)"),"Hydraulics Schematic 1069 RevF")</f>
        <v>Hydraulics Schematic 1069 RevF</v>
      </c>
      <c r="AX593" s="40" t="str">
        <f ca="1">IFERROR(__xludf.DUMMYFUNCTION("VLOOKUP($D4,IMPORTRANGE(""1F5N2lheBqU_ssv2fEg7XSiyl0_Jtf24RQubw3IWp7fc"",""'LC-2 BOM'!C2:AF1000""),AB$1,FALSE)"),"Hydraulics Schematic 1069 RevF")</f>
        <v>Hydraulics Schematic 1069 RevF</v>
      </c>
      <c r="AY593" s="40" t="str">
        <f ca="1">IFERROR(__xludf.DUMMYFUNCTION("VLOOKUP($D4,IMPORTRANGE(""1F5N2lheBqU_ssv2fEg7XSiyl0_Jtf24RQubw3IWp7fc"",""'LC-2 BOM'!C2:AF1000""),AB$1,FALSE)"),"Hydraulics Schematic 1069 RevF")</f>
        <v>Hydraulics Schematic 1069 RevF</v>
      </c>
      <c r="AZ593" s="40" t="str">
        <f ca="1">IFERROR(__xludf.DUMMYFUNCTION("VLOOKUP($D4,IMPORTRANGE(""1F5N2lheBqU_ssv2fEg7XSiyl0_Jtf24RQubw3IWp7fc"",""'LC-2 BOM'!C2:AF1000""),AB$1,FALSE)"),"Hydraulics Schematic 1069 RevF")</f>
        <v>Hydraulics Schematic 1069 RevF</v>
      </c>
      <c r="BA593" s="40" t="str">
        <f ca="1">IFERROR(__xludf.DUMMYFUNCTION("VLOOKUP($D4,IMPORTRANGE(""1F5N2lheBqU_ssv2fEg7XSiyl0_Jtf24RQubw3IWp7fc"",""'LC-2 BOM'!C2:AF1000""),AB$1,FALSE)"),"Hydraulics Schematic 1069 RevF")</f>
        <v>Hydraulics Schematic 1069 RevF</v>
      </c>
    </row>
    <row r="594" spans="1:53" ht="14.25">
      <c r="A594" s="119" t="str">
        <f>CONCATENATE(VLOOKUP(E594,Systems,2,FALSE),"-",VLOOKUP(F594,Subsystems,2,FALSE),"-",VLOOKUP(G594,Components,2,FALSE),"-",VLOOKUP(R594,Metrics,2,FALSE),"-",B594)</f>
        <v>HYD-LFT-DVL-B-160</v>
      </c>
      <c r="B594" s="100">
        <v>160</v>
      </c>
      <c r="C594" s="99" t="s">
        <v>1330</v>
      </c>
      <c r="D594" s="99" t="s">
        <v>1331</v>
      </c>
      <c r="E594" s="99" t="s">
        <v>715</v>
      </c>
      <c r="F594" s="99" t="s">
        <v>716</v>
      </c>
      <c r="G594" s="99" t="s">
        <v>101</v>
      </c>
      <c r="H594" s="100" t="s">
        <v>102</v>
      </c>
      <c r="I594" s="100" t="str">
        <f>VLOOKUP(L594,InterfaceCards,2,FALSE)</f>
        <v>C1</v>
      </c>
      <c r="J594" s="39" t="str">
        <f>VLOOKUP(I594,'REF - Interface Cards'!$F$2:$G$11,2,FALSE)</f>
        <v>CB1</v>
      </c>
      <c r="K594" s="100">
        <f>VLOOKUP(L594,InterfaceCards,3,FALSE)</f>
        <v>1</v>
      </c>
      <c r="L594" s="99" t="s">
        <v>874</v>
      </c>
      <c r="M594" s="99">
        <v>15</v>
      </c>
      <c r="N594" s="96">
        <v>12</v>
      </c>
      <c r="O594" s="100" t="s">
        <v>247</v>
      </c>
      <c r="P594" s="100"/>
      <c r="Q594" s="100" t="s">
        <v>790</v>
      </c>
      <c r="R594" s="268" t="s">
        <v>105</v>
      </c>
      <c r="S594" s="119" t="s">
        <v>96</v>
      </c>
      <c r="T594" s="100"/>
      <c r="U594" s="205"/>
      <c r="V594" s="205" t="b">
        <v>0</v>
      </c>
      <c r="W594" s="115" t="str">
        <f>CONCATENATE(L594,":",N594)</f>
        <v>DO1:12</v>
      </c>
      <c r="X594" s="40" t="str">
        <f ca="1">IFERROR(__xludf.DUMMYFUNCTION("VLOOKUP($D4,IMPORTRANGE(""1F5N2lheBqU_ssv2fEg7XSiyl0_Jtf24RQubw3IWp7fc"",""'LC-2 BOM'!C2:AF1000""),X$1,FALSE)"),"S13.2")</f>
        <v>S13.2</v>
      </c>
      <c r="Y594" s="40" t="str">
        <f ca="1">IFERROR(__xludf.DUMMYFUNCTION("VLOOKUP($D6,IMPORTRANGE(""1zGeY54V42y3h6ga3LEauokEcjIAfHuNXKCYKLfLWtMI"",""'LC-2 BOM'!C2:AF900""),Y$1,FALSE)"),"#N/A")</f>
        <v>#N/A</v>
      </c>
      <c r="Z594" s="40" t="str">
        <f ca="1">IFERROR(__xludf.DUMMYFUNCTION("VLOOKUP($D6,IMPORTRANGE(""1zGeY54V42y3h6ga3LEauokEcjIAfHuNXKCYKLfLWtMI"",""'LC-2 BOM'!C2:AF900""),Y$1,FALSE)"),"#N/A")</f>
        <v>#N/A</v>
      </c>
      <c r="AA594" s="40" t="str">
        <f ca="1">IFERROR(__xludf.DUMMYFUNCTION("VLOOKUP($D6,IMPORTRANGE(""1zGeY54V42y3h6ga3LEauokEcjIAfHuNXKCYKLfLWtMI"",""'LC-2 BOM'!C2:AF900""),Y$1,FALSE)"),"#N/A")</f>
        <v>#N/A</v>
      </c>
      <c r="AB594" s="40" t="str">
        <f ca="1">IFERROR(__xludf.DUMMYFUNCTION("VLOOKUP($D6,IMPORTRANGE(""1F5N2lheBqU_ssv2fEg7XSiyl0_Jtf24RQubw3IWp7fc"",""'LC-2 BOM'!C2:AF1000""),AB$1,FALSE)"),"#N/A")</f>
        <v>#N/A</v>
      </c>
      <c r="AC594" s="40" t="str">
        <f ca="1">IFERROR(__xludf.DUMMYFUNCTION("VLOOKUP($D6,IMPORTRANGE(""1F5N2lheBqU_ssv2fEg7XSiyl0_Jtf24RQubw3IWp7fc"",""'LC-2 BOM'!C2:AF1000""),AB$1,FALSE)"),"#N/A")</f>
        <v>#N/A</v>
      </c>
      <c r="AD594" s="40" t="str">
        <f ca="1">IFERROR(__xludf.DUMMYFUNCTION("VLOOKUP($D6,IMPORTRANGE(""1F5N2lheBqU_ssv2fEg7XSiyl0_Jtf24RQubw3IWp7fc"",""'LC-2 BOM'!C2:AF1000""),AB$1,FALSE)"),"#N/A")</f>
        <v>#N/A</v>
      </c>
      <c r="AE594" s="40" t="str">
        <f ca="1">IFERROR(__xludf.DUMMYFUNCTION("VLOOKUP($D6,IMPORTRANGE(""1F5N2lheBqU_ssv2fEg7XSiyl0_Jtf24RQubw3IWp7fc"",""'LC-2 BOM'!C2:AF1000""),AB$1,FALSE)"),"#N/A")</f>
        <v>#N/A</v>
      </c>
      <c r="AF594" s="40" t="str">
        <f ca="1">IFERROR(__xludf.DUMMYFUNCTION("VLOOKUP($D6,IMPORTRANGE(""1F5N2lheBqU_ssv2fEg7XSiyl0_Jtf24RQubw3IWp7fc"",""'LC-2 BOM'!C2:AF1000""),AB$1,FALSE)"),"#N/A")</f>
        <v>#N/A</v>
      </c>
      <c r="AG594" s="40" t="str">
        <f ca="1">IFERROR(__xludf.DUMMYFUNCTION("VLOOKUP($D6,IMPORTRANGE(""1F5N2lheBqU_ssv2fEg7XSiyl0_Jtf24RQubw3IWp7fc"",""'LC-2 BOM'!C2:AF1000""),AB$1,FALSE)"),"#N/A")</f>
        <v>#N/A</v>
      </c>
      <c r="AH594" s="40" t="str">
        <f ca="1">IFERROR(__xludf.DUMMYFUNCTION("VLOOKUP($D6,IMPORTRANGE(""1F5N2lheBqU_ssv2fEg7XSiyl0_Jtf24RQubw3IWp7fc"",""'LC-2 BOM'!C2:AF1000""),AB$1,FALSE)"),"#N/A")</f>
        <v>#N/A</v>
      </c>
      <c r="AI594" s="40" t="str">
        <f ca="1">IFERROR(__xludf.DUMMYFUNCTION("VLOOKUP($D6,IMPORTRANGE(""1F5N2lheBqU_ssv2fEg7XSiyl0_Jtf24RQubw3IWp7fc"",""'LC-2 BOM'!C2:AF1000""),AB$1,FALSE)"),"#N/A")</f>
        <v>#N/A</v>
      </c>
      <c r="AJ594" s="40" t="str">
        <f ca="1">IFERROR(__xludf.DUMMYFUNCTION("VLOOKUP($D6,IMPORTRANGE(""1F5N2lheBqU_ssv2fEg7XSiyl0_Jtf24RQubw3IWp7fc"",""'LC-2 BOM'!C2:AF1000""),AB$1,FALSE)"),"#N/A")</f>
        <v>#N/A</v>
      </c>
      <c r="AK594" s="40" t="str">
        <f ca="1">IFERROR(__xludf.DUMMYFUNCTION("VLOOKUP($D6,IMPORTRANGE(""1F5N2lheBqU_ssv2fEg7XSiyl0_Jtf24RQubw3IWp7fc"",""'LC-2 BOM'!C2:AF1000""),AB$1,FALSE)"),"#N/A")</f>
        <v>#N/A</v>
      </c>
      <c r="AL594" s="40" t="str">
        <f ca="1">IFERROR(__xludf.DUMMYFUNCTION("VLOOKUP($D6,IMPORTRANGE(""1F5N2lheBqU_ssv2fEg7XSiyl0_Jtf24RQubw3IWp7fc"",""'LC-2 BOM'!C2:AF1000""),AB$1,FALSE)"),"#N/A")</f>
        <v>#N/A</v>
      </c>
      <c r="AM594" s="40" t="str">
        <f ca="1">IFERROR(__xludf.DUMMYFUNCTION("VLOOKUP($D6,IMPORTRANGE(""1F5N2lheBqU_ssv2fEg7XSiyl0_Jtf24RQubw3IWp7fc"",""'LC-2 BOM'!C2:AF1000""),AB$1,FALSE)"),"#N/A")</f>
        <v>#N/A</v>
      </c>
      <c r="AN594" s="40" t="str">
        <f ca="1">IFERROR(__xludf.DUMMYFUNCTION("VLOOKUP($D6,IMPORTRANGE(""1F5N2lheBqU_ssv2fEg7XSiyl0_Jtf24RQubw3IWp7fc"",""'LC-2 BOM'!C2:AF1000""),AB$1,FALSE)"),"#N/A")</f>
        <v>#N/A</v>
      </c>
      <c r="AO594" s="40" t="str">
        <f ca="1">IFERROR(__xludf.DUMMYFUNCTION("VLOOKUP($D6,IMPORTRANGE(""1F5N2lheBqU_ssv2fEg7XSiyl0_Jtf24RQubw3IWp7fc"",""'LC-2 BOM'!C2:AF1000""),AB$1,FALSE)"),"#N/A")</f>
        <v>#N/A</v>
      </c>
      <c r="AP594" s="40" t="str">
        <f ca="1">IFERROR(__xludf.DUMMYFUNCTION("VLOOKUP($D6,IMPORTRANGE(""1F5N2lheBqU_ssv2fEg7XSiyl0_Jtf24RQubw3IWp7fc"",""'LC-2 BOM'!C2:AF1000""),AB$1,FALSE)"),"#N/A")</f>
        <v>#N/A</v>
      </c>
      <c r="AQ594" s="40" t="str">
        <f ca="1">IFERROR(__xludf.DUMMYFUNCTION("VLOOKUP($D6,IMPORTRANGE(""1F5N2lheBqU_ssv2fEg7XSiyl0_Jtf24RQubw3IWp7fc"",""'LC-2 BOM'!C2:AF1000""),AB$1,FALSE)"),"#N/A")</f>
        <v>#N/A</v>
      </c>
      <c r="AR594" s="40" t="str">
        <f ca="1">IFERROR(__xludf.DUMMYFUNCTION("VLOOKUP($D6,IMPORTRANGE(""1F5N2lheBqU_ssv2fEg7XSiyl0_Jtf24RQubw3IWp7fc"",""'LC-2 BOM'!C2:AF1000""),AB$1,FALSE)"),"#N/A")</f>
        <v>#N/A</v>
      </c>
      <c r="AS594" s="40" t="str">
        <f ca="1">IFERROR(__xludf.DUMMYFUNCTION("VLOOKUP($D6,IMPORTRANGE(""1F5N2lheBqU_ssv2fEg7XSiyl0_Jtf24RQubw3IWp7fc"",""'LC-2 BOM'!C2:AF1000""),AB$1,FALSE)"),"#N/A")</f>
        <v>#N/A</v>
      </c>
      <c r="AT594" s="40" t="str">
        <f ca="1">IFERROR(__xludf.DUMMYFUNCTION("VLOOKUP($D6,IMPORTRANGE(""1F5N2lheBqU_ssv2fEg7XSiyl0_Jtf24RQubw3IWp7fc"",""'LC-2 BOM'!C2:AF1000""),AB$1,FALSE)"),"#N/A")</f>
        <v>#N/A</v>
      </c>
      <c r="AU594" s="40" t="str">
        <f ca="1">IFERROR(__xludf.DUMMYFUNCTION("VLOOKUP($D6,IMPORTRANGE(""1F5N2lheBqU_ssv2fEg7XSiyl0_Jtf24RQubw3IWp7fc"",""'LC-2 BOM'!C2:AF1000""),AB$1,FALSE)"),"#N/A")</f>
        <v>#N/A</v>
      </c>
      <c r="AV594" s="40" t="str">
        <f ca="1">IFERROR(__xludf.DUMMYFUNCTION("VLOOKUP($D6,IMPORTRANGE(""1F5N2lheBqU_ssv2fEg7XSiyl0_Jtf24RQubw3IWp7fc"",""'LC-2 BOM'!C2:AF1000""),AB$1,FALSE)"),"#N/A")</f>
        <v>#N/A</v>
      </c>
      <c r="AW594" s="40" t="str">
        <f ca="1">IFERROR(__xludf.DUMMYFUNCTION("VLOOKUP($D6,IMPORTRANGE(""1F5N2lheBqU_ssv2fEg7XSiyl0_Jtf24RQubw3IWp7fc"",""'LC-2 BOM'!C2:AF1000""),AB$1,FALSE)"),"#N/A")</f>
        <v>#N/A</v>
      </c>
      <c r="AX594" s="40" t="str">
        <f ca="1">IFERROR(__xludf.DUMMYFUNCTION("VLOOKUP($D6,IMPORTRANGE(""1F5N2lheBqU_ssv2fEg7XSiyl0_Jtf24RQubw3IWp7fc"",""'LC-2 BOM'!C2:AF1000""),AB$1,FALSE)"),"#N/A")</f>
        <v>#N/A</v>
      </c>
      <c r="AY594" s="40" t="str">
        <f ca="1">IFERROR(__xludf.DUMMYFUNCTION("VLOOKUP($D6,IMPORTRANGE(""1F5N2lheBqU_ssv2fEg7XSiyl0_Jtf24RQubw3IWp7fc"",""'LC-2 BOM'!C2:AF1000""),AB$1,FALSE)"),"#N/A")</f>
        <v>#N/A</v>
      </c>
      <c r="AZ594" s="40" t="str">
        <f ca="1">IFERROR(__xludf.DUMMYFUNCTION("VLOOKUP($D6,IMPORTRANGE(""1F5N2lheBqU_ssv2fEg7XSiyl0_Jtf24RQubw3IWp7fc"",""'LC-2 BOM'!C2:AF1000""),AB$1,FALSE)"),"#N/A")</f>
        <v>#N/A</v>
      </c>
      <c r="BA594" s="40" t="str">
        <f ca="1">IFERROR(__xludf.DUMMYFUNCTION("VLOOKUP($D6,IMPORTRANGE(""1F5N2lheBqU_ssv2fEg7XSiyl0_Jtf24RQubw3IWp7fc"",""'LC-2 BOM'!C2:AF1000""),AB$1,FALSE)"),"#N/A")</f>
        <v>#N/A</v>
      </c>
    </row>
    <row r="595" spans="1:53" ht="14.25">
      <c r="A595" s="119" t="str">
        <f>CONCATENATE(VLOOKUP(E595,Systems,2,FALSE),"-",VLOOKUP(F595,Subsystems,2,FALSE),"-",VLOOKUP(G595,Components,2,FALSE),"-",VLOOKUP(R595,Metrics,2,FALSE),"-",B595)</f>
        <v>HYD-HD-DVL-B-216</v>
      </c>
      <c r="B595" s="100">
        <v>216</v>
      </c>
      <c r="C595" s="99" t="s">
        <v>1332</v>
      </c>
      <c r="D595" s="99" t="s">
        <v>1333</v>
      </c>
      <c r="E595" s="99" t="s">
        <v>715</v>
      </c>
      <c r="F595" s="99" t="s">
        <v>898</v>
      </c>
      <c r="G595" s="99" t="s">
        <v>101</v>
      </c>
      <c r="H595" s="100" t="s">
        <v>102</v>
      </c>
      <c r="I595" s="100" t="str">
        <f>VLOOKUP(L595,InterfaceCards,2,FALSE)</f>
        <v>C1</v>
      </c>
      <c r="J595" s="39" t="str">
        <f>VLOOKUP(I595,'REF - Interface Cards'!$F$2:$G$11,2,FALSE)</f>
        <v>CB1</v>
      </c>
      <c r="K595" s="100">
        <f>VLOOKUP(L595,InterfaceCards,3,FALSE)</f>
        <v>1</v>
      </c>
      <c r="L595" s="99" t="s">
        <v>874</v>
      </c>
      <c r="M595" s="99">
        <v>33</v>
      </c>
      <c r="N595" s="96">
        <v>27</v>
      </c>
      <c r="O595" s="100" t="s">
        <v>247</v>
      </c>
      <c r="P595" s="100" t="s">
        <v>313</v>
      </c>
      <c r="Q595" s="100" t="s">
        <v>492</v>
      </c>
      <c r="R595" s="268" t="s">
        <v>105</v>
      </c>
      <c r="S595" s="119" t="s">
        <v>96</v>
      </c>
      <c r="T595" s="100"/>
      <c r="U595" s="205"/>
      <c r="V595" s="205" t="b">
        <v>0</v>
      </c>
      <c r="W595" s="115" t="str">
        <f>CONCATENATE(L595,":",N595)</f>
        <v>DO1:27</v>
      </c>
      <c r="X595" s="40" t="str">
        <f ca="1">IFERROR(__xludf.DUMMYFUNCTION("VLOOKUP($D4,IMPORTRANGE(""1F5N2lheBqU_ssv2fEg7XSiyl0_Jtf24RQubw3IWp7fc"",""'LC-2 BOM'!C2:AF1000""),X$1,FALSE)"),"S13.2")</f>
        <v>S13.2</v>
      </c>
      <c r="Y595" s="40" t="str">
        <f ca="1">IFERROR(__xludf.DUMMYFUNCTION("VLOOKUP($D19,IMPORTRANGE(""1F5N2lheBqU_ssv2fEg7XSiyl0_Jtf24RQubw3IWp7fc"",""'LC-2 BOM'!C2:AF900""),Y$1,FALSE)"),"On/Off Solenoid Valve")</f>
        <v>On/Off Solenoid Valve</v>
      </c>
      <c r="Z595" s="40" t="str">
        <f ca="1">IFERROR(__xludf.DUMMYFUNCTION("VLOOKUP($D19,IMPORTRANGE(""1F5N2lheBqU_ssv2fEg7XSiyl0_Jtf24RQubw3IWp7fc"",""'LC-2 BOM'!C2:AF900""),Y$1,FALSE)"),"On/Off Solenoid Valve")</f>
        <v>On/Off Solenoid Valve</v>
      </c>
      <c r="AA595" s="40" t="str">
        <f ca="1">IFERROR(__xludf.DUMMYFUNCTION("VLOOKUP($D19,IMPORTRANGE(""1F5N2lheBqU_ssv2fEg7XSiyl0_Jtf24RQubw3IWp7fc"",""'LC-2 BOM'!C2:AF900""),Y$1,FALSE)"),"On/Off Solenoid Valve")</f>
        <v>On/Off Solenoid Valve</v>
      </c>
      <c r="AB595" s="40" t="str">
        <f ca="1">IFERROR(__xludf.DUMMYFUNCTION("VLOOKUP($D19,IMPORTRANGE(""1F5N2lheBqU_ssv2fEg7XSiyl0_Jtf24RQubw3IWp7fc"",""'LC-2 BOM'!C2:AF1000""),AB$1,FALSE)"),"Hydraulics Schematic 1069 RevF")</f>
        <v>Hydraulics Schematic 1069 RevF</v>
      </c>
      <c r="AC595" s="40" t="str">
        <f ca="1">IFERROR(__xludf.DUMMYFUNCTION("VLOOKUP($D19,IMPORTRANGE(""1F5N2lheBqU_ssv2fEg7XSiyl0_Jtf24RQubw3IWp7fc"",""'LC-2 BOM'!C2:AF1000""),AB$1,FALSE)"),"Hydraulics Schematic 1069 RevF")</f>
        <v>Hydraulics Schematic 1069 RevF</v>
      </c>
      <c r="AD595" s="40" t="str">
        <f ca="1">IFERROR(__xludf.DUMMYFUNCTION("VLOOKUP($D19,IMPORTRANGE(""1F5N2lheBqU_ssv2fEg7XSiyl0_Jtf24RQubw3IWp7fc"",""'LC-2 BOM'!C2:AF1000""),AB$1,FALSE)"),"Hydraulics Schematic 1069 RevF")</f>
        <v>Hydraulics Schematic 1069 RevF</v>
      </c>
      <c r="AE595" s="40" t="str">
        <f ca="1">IFERROR(__xludf.DUMMYFUNCTION("VLOOKUP($D19,IMPORTRANGE(""1F5N2lheBqU_ssv2fEg7XSiyl0_Jtf24RQubw3IWp7fc"",""'LC-2 BOM'!C2:AF1000""),AB$1,FALSE)"),"Hydraulics Schematic 1069 RevF")</f>
        <v>Hydraulics Schematic 1069 RevF</v>
      </c>
      <c r="AF595" s="40" t="str">
        <f ca="1">IFERROR(__xludf.DUMMYFUNCTION("VLOOKUP($D19,IMPORTRANGE(""1F5N2lheBqU_ssv2fEg7XSiyl0_Jtf24RQubw3IWp7fc"",""'LC-2 BOM'!C2:AF1000""),AB$1,FALSE)"),"Hydraulics Schematic 1069 RevF")</f>
        <v>Hydraulics Schematic 1069 RevF</v>
      </c>
      <c r="AG595" s="40" t="str">
        <f ca="1">IFERROR(__xludf.DUMMYFUNCTION("VLOOKUP($D19,IMPORTRANGE(""1F5N2lheBqU_ssv2fEg7XSiyl0_Jtf24RQubw3IWp7fc"",""'LC-2 BOM'!C2:AF1000""),AB$1,FALSE)"),"Hydraulics Schematic 1069 RevF")</f>
        <v>Hydraulics Schematic 1069 RevF</v>
      </c>
      <c r="AH595" s="40" t="str">
        <f ca="1">IFERROR(__xludf.DUMMYFUNCTION("VLOOKUP($D19,IMPORTRANGE(""1F5N2lheBqU_ssv2fEg7XSiyl0_Jtf24RQubw3IWp7fc"",""'LC-2 BOM'!C2:AF1000""),AB$1,FALSE)"),"Hydraulics Schematic 1069 RevF")</f>
        <v>Hydraulics Schematic 1069 RevF</v>
      </c>
      <c r="AI595" s="40" t="str">
        <f ca="1">IFERROR(__xludf.DUMMYFUNCTION("VLOOKUP($D19,IMPORTRANGE(""1F5N2lheBqU_ssv2fEg7XSiyl0_Jtf24RQubw3IWp7fc"",""'LC-2 BOM'!C2:AF1000""),AB$1,FALSE)"),"Hydraulics Schematic 1069 RevF")</f>
        <v>Hydraulics Schematic 1069 RevF</v>
      </c>
      <c r="AJ595" s="40" t="str">
        <f ca="1">IFERROR(__xludf.DUMMYFUNCTION("VLOOKUP($D19,IMPORTRANGE(""1F5N2lheBqU_ssv2fEg7XSiyl0_Jtf24RQubw3IWp7fc"",""'LC-2 BOM'!C2:AF1000""),AB$1,FALSE)"),"Hydraulics Schematic 1069 RevF")</f>
        <v>Hydraulics Schematic 1069 RevF</v>
      </c>
      <c r="AK595" s="40" t="str">
        <f ca="1">IFERROR(__xludf.DUMMYFUNCTION("VLOOKUP($D19,IMPORTRANGE(""1F5N2lheBqU_ssv2fEg7XSiyl0_Jtf24RQubw3IWp7fc"",""'LC-2 BOM'!C2:AF1000""),AB$1,FALSE)"),"Hydraulics Schematic 1069 RevF")</f>
        <v>Hydraulics Schematic 1069 RevF</v>
      </c>
      <c r="AL595" s="40" t="str">
        <f ca="1">IFERROR(__xludf.DUMMYFUNCTION("VLOOKUP($D19,IMPORTRANGE(""1F5N2lheBqU_ssv2fEg7XSiyl0_Jtf24RQubw3IWp7fc"",""'LC-2 BOM'!C2:AF1000""),AB$1,FALSE)"),"Hydraulics Schematic 1069 RevF")</f>
        <v>Hydraulics Schematic 1069 RevF</v>
      </c>
      <c r="AM595" s="40" t="str">
        <f ca="1">IFERROR(__xludf.DUMMYFUNCTION("VLOOKUP($D19,IMPORTRANGE(""1F5N2lheBqU_ssv2fEg7XSiyl0_Jtf24RQubw3IWp7fc"",""'LC-2 BOM'!C2:AF1000""),AB$1,FALSE)"),"Hydraulics Schematic 1069 RevF")</f>
        <v>Hydraulics Schematic 1069 RevF</v>
      </c>
      <c r="AN595" s="40" t="str">
        <f ca="1">IFERROR(__xludf.DUMMYFUNCTION("VLOOKUP($D19,IMPORTRANGE(""1F5N2lheBqU_ssv2fEg7XSiyl0_Jtf24RQubw3IWp7fc"",""'LC-2 BOM'!C2:AF1000""),AB$1,FALSE)"),"Hydraulics Schematic 1069 RevF")</f>
        <v>Hydraulics Schematic 1069 RevF</v>
      </c>
      <c r="AO595" s="40" t="str">
        <f ca="1">IFERROR(__xludf.DUMMYFUNCTION("VLOOKUP($D19,IMPORTRANGE(""1F5N2lheBqU_ssv2fEg7XSiyl0_Jtf24RQubw3IWp7fc"",""'LC-2 BOM'!C2:AF1000""),AB$1,FALSE)"),"Hydraulics Schematic 1069 RevF")</f>
        <v>Hydraulics Schematic 1069 RevF</v>
      </c>
      <c r="AP595" s="40" t="str">
        <f ca="1">IFERROR(__xludf.DUMMYFUNCTION("VLOOKUP($D19,IMPORTRANGE(""1F5N2lheBqU_ssv2fEg7XSiyl0_Jtf24RQubw3IWp7fc"",""'LC-2 BOM'!C2:AF1000""),AB$1,FALSE)"),"Hydraulics Schematic 1069 RevF")</f>
        <v>Hydraulics Schematic 1069 RevF</v>
      </c>
      <c r="AQ595" s="40" t="str">
        <f ca="1">IFERROR(__xludf.DUMMYFUNCTION("VLOOKUP($D19,IMPORTRANGE(""1F5N2lheBqU_ssv2fEg7XSiyl0_Jtf24RQubw3IWp7fc"",""'LC-2 BOM'!C2:AF1000""),AB$1,FALSE)"),"Hydraulics Schematic 1069 RevF")</f>
        <v>Hydraulics Schematic 1069 RevF</v>
      </c>
      <c r="AR595" s="40" t="str">
        <f ca="1">IFERROR(__xludf.DUMMYFUNCTION("VLOOKUP($D19,IMPORTRANGE(""1F5N2lheBqU_ssv2fEg7XSiyl0_Jtf24RQubw3IWp7fc"",""'LC-2 BOM'!C2:AF1000""),AB$1,FALSE)"),"Hydraulics Schematic 1069 RevF")</f>
        <v>Hydraulics Schematic 1069 RevF</v>
      </c>
      <c r="AS595" s="40" t="str">
        <f ca="1">IFERROR(__xludf.DUMMYFUNCTION("VLOOKUP($D19,IMPORTRANGE(""1F5N2lheBqU_ssv2fEg7XSiyl0_Jtf24RQubw3IWp7fc"",""'LC-2 BOM'!C2:AF1000""),AB$1,FALSE)"),"Hydraulics Schematic 1069 RevF")</f>
        <v>Hydraulics Schematic 1069 RevF</v>
      </c>
      <c r="AT595" s="40" t="str">
        <f ca="1">IFERROR(__xludf.DUMMYFUNCTION("VLOOKUP($D19,IMPORTRANGE(""1F5N2lheBqU_ssv2fEg7XSiyl0_Jtf24RQubw3IWp7fc"",""'LC-2 BOM'!C2:AF1000""),AB$1,FALSE)"),"Hydraulics Schematic 1069 RevF")</f>
        <v>Hydraulics Schematic 1069 RevF</v>
      </c>
      <c r="AU595" s="40" t="str">
        <f ca="1">IFERROR(__xludf.DUMMYFUNCTION("VLOOKUP($D19,IMPORTRANGE(""1F5N2lheBqU_ssv2fEg7XSiyl0_Jtf24RQubw3IWp7fc"",""'LC-2 BOM'!C2:AF1000""),AB$1,FALSE)"),"Hydraulics Schematic 1069 RevF")</f>
        <v>Hydraulics Schematic 1069 RevF</v>
      </c>
      <c r="AV595" s="40" t="str">
        <f ca="1">IFERROR(__xludf.DUMMYFUNCTION("VLOOKUP($D19,IMPORTRANGE(""1F5N2lheBqU_ssv2fEg7XSiyl0_Jtf24RQubw3IWp7fc"",""'LC-2 BOM'!C2:AF1000""),AB$1,FALSE)"),"Hydraulics Schematic 1069 RevF")</f>
        <v>Hydraulics Schematic 1069 RevF</v>
      </c>
      <c r="AW595" s="40" t="str">
        <f ca="1">IFERROR(__xludf.DUMMYFUNCTION("VLOOKUP($D19,IMPORTRANGE(""1F5N2lheBqU_ssv2fEg7XSiyl0_Jtf24RQubw3IWp7fc"",""'LC-2 BOM'!C2:AF1000""),AB$1,FALSE)"),"Hydraulics Schematic 1069 RevF")</f>
        <v>Hydraulics Schematic 1069 RevF</v>
      </c>
      <c r="AX595" s="40" t="str">
        <f ca="1">IFERROR(__xludf.DUMMYFUNCTION("VLOOKUP($D19,IMPORTRANGE(""1F5N2lheBqU_ssv2fEg7XSiyl0_Jtf24RQubw3IWp7fc"",""'LC-2 BOM'!C2:AF1000""),AB$1,FALSE)"),"Hydraulics Schematic 1069 RevF")</f>
        <v>Hydraulics Schematic 1069 RevF</v>
      </c>
      <c r="AY595" s="40" t="str">
        <f ca="1">IFERROR(__xludf.DUMMYFUNCTION("VLOOKUP($D19,IMPORTRANGE(""1F5N2lheBqU_ssv2fEg7XSiyl0_Jtf24RQubw3IWp7fc"",""'LC-2 BOM'!C2:AF1000""),AB$1,FALSE)"),"Hydraulics Schematic 1069 RevF")</f>
        <v>Hydraulics Schematic 1069 RevF</v>
      </c>
      <c r="AZ595" s="40" t="str">
        <f ca="1">IFERROR(__xludf.DUMMYFUNCTION("VLOOKUP($D19,IMPORTRANGE(""1F5N2lheBqU_ssv2fEg7XSiyl0_Jtf24RQubw3IWp7fc"",""'LC-2 BOM'!C2:AF1000""),AB$1,FALSE)"),"Hydraulics Schematic 1069 RevF")</f>
        <v>Hydraulics Schematic 1069 RevF</v>
      </c>
      <c r="BA595" s="40" t="str">
        <f ca="1">IFERROR(__xludf.DUMMYFUNCTION("VLOOKUP($D19,IMPORTRANGE(""1F5N2lheBqU_ssv2fEg7XSiyl0_Jtf24RQubw3IWp7fc"",""'LC-2 BOM'!C2:AF1000""),AB$1,FALSE)"),"Hydraulics Schematic 1069 RevF")</f>
        <v>Hydraulics Schematic 1069 RevF</v>
      </c>
    </row>
    <row r="596" spans="1:53" ht="14.25">
      <c r="A596" s="186" t="str">
        <f>CONCATENATE(VLOOKUP(E596,Systems,2,FALSE),"-",VLOOKUP(F596,Subsystems,2,FALSE),"-",VLOOKUP(G596,Components,2,FALSE),"-",VLOOKUP(R596,Metrics,2,FALSE),"-",B596)</f>
        <v>HYD-HD-DVL-B-253</v>
      </c>
      <c r="B596" s="100">
        <v>253</v>
      </c>
      <c r="C596" s="134" t="s">
        <v>1332</v>
      </c>
      <c r="D596" s="133" t="s">
        <v>1333</v>
      </c>
      <c r="E596" s="134" t="s">
        <v>715</v>
      </c>
      <c r="F596" s="134" t="s">
        <v>898</v>
      </c>
      <c r="G596" s="134" t="s">
        <v>101</v>
      </c>
      <c r="H596" s="100" t="s">
        <v>102</v>
      </c>
      <c r="I596" s="100" t="str">
        <f>VLOOKUP(L596,InterfaceCards,2,FALSE)</f>
        <v>C1</v>
      </c>
      <c r="J596" s="39" t="str">
        <f>VLOOKUP(I596,'REF - Interface Cards'!$F$2:$G$11,2,FALSE)</f>
        <v>CB1</v>
      </c>
      <c r="K596" s="100">
        <f>VLOOKUP(L596,InterfaceCards,3,FALSE)</f>
        <v>4</v>
      </c>
      <c r="L596" s="99" t="s">
        <v>565</v>
      </c>
      <c r="M596" s="205"/>
      <c r="N596" s="96"/>
      <c r="O596" s="99" t="s">
        <v>247</v>
      </c>
      <c r="P596" s="99" t="s">
        <v>313</v>
      </c>
      <c r="Q596" s="99" t="s">
        <v>338</v>
      </c>
      <c r="R596" s="268" t="s">
        <v>105</v>
      </c>
      <c r="S596" s="119" t="s">
        <v>96</v>
      </c>
      <c r="T596" s="100"/>
      <c r="U596" s="205"/>
      <c r="V596" s="205" t="b">
        <v>0</v>
      </c>
      <c r="W596" s="115" t="str">
        <f>CONCATENATE(L596,":",N596)</f>
        <v>DO4:</v>
      </c>
      <c r="X596" s="40" t="str">
        <f ca="1">IFERROR(__xludf.DUMMYFUNCTION("VLOOKUP($D4,IMPORTRANGE(""1F5N2lheBqU_ssv2fEg7XSiyl0_Jtf24RQubw3IWp7fc"",""'LC-2 BOM'!C2:AF1000""),X$1,FALSE)"),"S13.2")</f>
        <v>S13.2</v>
      </c>
      <c r="Y596" s="40" t="str">
        <f ca="1">IFERROR(__xludf.DUMMYFUNCTION("VLOOKUP($D95,IMPORTRANGE(""1zGeY54V42y3h6ga3LEauokEcjIAfHuNXKCYKLfLWtMI"",""'LC-2 BOM'!C2:AF900""),Y$1,FALSE)"),"On/Off Solenoid Valve")</f>
        <v>On/Off Solenoid Valve</v>
      </c>
      <c r="Z596" s="40" t="str">
        <f ca="1">IFERROR(__xludf.DUMMYFUNCTION("VLOOKUP($D95,IMPORTRANGE(""1zGeY54V42y3h6ga3LEauokEcjIAfHuNXKCYKLfLWtMI"",""'LC-2 BOM'!C2:AF900""),Y$1,FALSE)"),"On/Off Solenoid Valve")</f>
        <v>On/Off Solenoid Valve</v>
      </c>
      <c r="AA596" s="40" t="str">
        <f ca="1">IFERROR(__xludf.DUMMYFUNCTION("VLOOKUP($D95,IMPORTRANGE(""1zGeY54V42y3h6ga3LEauokEcjIAfHuNXKCYKLfLWtMI"",""'LC-2 BOM'!C2:AF900""),Y$1,FALSE)"),"On/Off Solenoid Valve")</f>
        <v>On/Off Solenoid Valve</v>
      </c>
      <c r="AB596" s="40" t="str">
        <f ca="1">IFERROR(__xludf.DUMMYFUNCTION("VLOOKUP($D95,IMPORTRANGE(""1F5N2lheBqU_ssv2fEg7XSiyl0_Jtf24RQubw3IWp7fc"",""'LC-2 BOM'!C2:AF1000""),AB$1,FALSE)"),"Hydraulics Schematic 1069 RevF")</f>
        <v>Hydraulics Schematic 1069 RevF</v>
      </c>
      <c r="AC596" s="40" t="str">
        <f ca="1">IFERROR(__xludf.DUMMYFUNCTION("VLOOKUP($D95,IMPORTRANGE(""1F5N2lheBqU_ssv2fEg7XSiyl0_Jtf24RQubw3IWp7fc"",""'LC-2 BOM'!C2:AF1000""),AB$1,FALSE)"),"Hydraulics Schematic 1069 RevF")</f>
        <v>Hydraulics Schematic 1069 RevF</v>
      </c>
      <c r="AD596" s="40" t="str">
        <f ca="1">IFERROR(__xludf.DUMMYFUNCTION("VLOOKUP($D95,IMPORTRANGE(""1F5N2lheBqU_ssv2fEg7XSiyl0_Jtf24RQubw3IWp7fc"",""'LC-2 BOM'!C2:AF1000""),AB$1,FALSE)"),"Hydraulics Schematic 1069 RevF")</f>
        <v>Hydraulics Schematic 1069 RevF</v>
      </c>
      <c r="AE596" s="40" t="str">
        <f ca="1">IFERROR(__xludf.DUMMYFUNCTION("VLOOKUP($D95,IMPORTRANGE(""1F5N2lheBqU_ssv2fEg7XSiyl0_Jtf24RQubw3IWp7fc"",""'LC-2 BOM'!C2:AF1000""),AB$1,FALSE)"),"Hydraulics Schematic 1069 RevF")</f>
        <v>Hydraulics Schematic 1069 RevF</v>
      </c>
      <c r="AF596" s="40" t="str">
        <f ca="1">IFERROR(__xludf.DUMMYFUNCTION("VLOOKUP($D95,IMPORTRANGE(""1F5N2lheBqU_ssv2fEg7XSiyl0_Jtf24RQubw3IWp7fc"",""'LC-2 BOM'!C2:AF1000""),AB$1,FALSE)"),"Hydraulics Schematic 1069 RevF")</f>
        <v>Hydraulics Schematic 1069 RevF</v>
      </c>
      <c r="AG596" s="40" t="str">
        <f ca="1">IFERROR(__xludf.DUMMYFUNCTION("VLOOKUP($D95,IMPORTRANGE(""1F5N2lheBqU_ssv2fEg7XSiyl0_Jtf24RQubw3IWp7fc"",""'LC-2 BOM'!C2:AF1000""),AB$1,FALSE)"),"Hydraulics Schematic 1069 RevF")</f>
        <v>Hydraulics Schematic 1069 RevF</v>
      </c>
      <c r="AH596" s="40" t="str">
        <f ca="1">IFERROR(__xludf.DUMMYFUNCTION("VLOOKUP($D95,IMPORTRANGE(""1F5N2lheBqU_ssv2fEg7XSiyl0_Jtf24RQubw3IWp7fc"",""'LC-2 BOM'!C2:AF1000""),AB$1,FALSE)"),"Hydraulics Schematic 1069 RevF")</f>
        <v>Hydraulics Schematic 1069 RevF</v>
      </c>
      <c r="AI596" s="40" t="str">
        <f ca="1">IFERROR(__xludf.DUMMYFUNCTION("VLOOKUP($D95,IMPORTRANGE(""1F5N2lheBqU_ssv2fEg7XSiyl0_Jtf24RQubw3IWp7fc"",""'LC-2 BOM'!C2:AF1000""),AB$1,FALSE)"),"Hydraulics Schematic 1069 RevF")</f>
        <v>Hydraulics Schematic 1069 RevF</v>
      </c>
      <c r="AJ596" s="40" t="str">
        <f ca="1">IFERROR(__xludf.DUMMYFUNCTION("VLOOKUP($D95,IMPORTRANGE(""1F5N2lheBqU_ssv2fEg7XSiyl0_Jtf24RQubw3IWp7fc"",""'LC-2 BOM'!C2:AF1000""),AB$1,FALSE)"),"Hydraulics Schematic 1069 RevF")</f>
        <v>Hydraulics Schematic 1069 RevF</v>
      </c>
      <c r="AK596" s="40" t="str">
        <f ca="1">IFERROR(__xludf.DUMMYFUNCTION("VLOOKUP($D95,IMPORTRANGE(""1F5N2lheBqU_ssv2fEg7XSiyl0_Jtf24RQubw3IWp7fc"",""'LC-2 BOM'!C2:AF1000""),AB$1,FALSE)"),"Hydraulics Schematic 1069 RevF")</f>
        <v>Hydraulics Schematic 1069 RevF</v>
      </c>
      <c r="AL596" s="40" t="str">
        <f ca="1">IFERROR(__xludf.DUMMYFUNCTION("VLOOKUP($D95,IMPORTRANGE(""1F5N2lheBqU_ssv2fEg7XSiyl0_Jtf24RQubw3IWp7fc"",""'LC-2 BOM'!C2:AF1000""),AB$1,FALSE)"),"Hydraulics Schematic 1069 RevF")</f>
        <v>Hydraulics Schematic 1069 RevF</v>
      </c>
      <c r="AM596" s="40" t="str">
        <f ca="1">IFERROR(__xludf.DUMMYFUNCTION("VLOOKUP($D95,IMPORTRANGE(""1F5N2lheBqU_ssv2fEg7XSiyl0_Jtf24RQubw3IWp7fc"",""'LC-2 BOM'!C2:AF1000""),AB$1,FALSE)"),"Hydraulics Schematic 1069 RevF")</f>
        <v>Hydraulics Schematic 1069 RevF</v>
      </c>
      <c r="AN596" s="40" t="str">
        <f ca="1">IFERROR(__xludf.DUMMYFUNCTION("VLOOKUP($D95,IMPORTRANGE(""1F5N2lheBqU_ssv2fEg7XSiyl0_Jtf24RQubw3IWp7fc"",""'LC-2 BOM'!C2:AF1000""),AB$1,FALSE)"),"Hydraulics Schematic 1069 RevF")</f>
        <v>Hydraulics Schematic 1069 RevF</v>
      </c>
      <c r="AO596" s="40" t="str">
        <f ca="1">IFERROR(__xludf.DUMMYFUNCTION("VLOOKUP($D95,IMPORTRANGE(""1F5N2lheBqU_ssv2fEg7XSiyl0_Jtf24RQubw3IWp7fc"",""'LC-2 BOM'!C2:AF1000""),AB$1,FALSE)"),"Hydraulics Schematic 1069 RevF")</f>
        <v>Hydraulics Schematic 1069 RevF</v>
      </c>
      <c r="AP596" s="40" t="str">
        <f ca="1">IFERROR(__xludf.DUMMYFUNCTION("VLOOKUP($D95,IMPORTRANGE(""1F5N2lheBqU_ssv2fEg7XSiyl0_Jtf24RQubw3IWp7fc"",""'LC-2 BOM'!C2:AF1000""),AB$1,FALSE)"),"Hydraulics Schematic 1069 RevF")</f>
        <v>Hydraulics Schematic 1069 RevF</v>
      </c>
      <c r="AQ596" s="40" t="str">
        <f ca="1">IFERROR(__xludf.DUMMYFUNCTION("VLOOKUP($D95,IMPORTRANGE(""1F5N2lheBqU_ssv2fEg7XSiyl0_Jtf24RQubw3IWp7fc"",""'LC-2 BOM'!C2:AF1000""),AB$1,FALSE)"),"Hydraulics Schematic 1069 RevF")</f>
        <v>Hydraulics Schematic 1069 RevF</v>
      </c>
      <c r="AR596" s="40" t="str">
        <f ca="1">IFERROR(__xludf.DUMMYFUNCTION("VLOOKUP($D95,IMPORTRANGE(""1F5N2lheBqU_ssv2fEg7XSiyl0_Jtf24RQubw3IWp7fc"",""'LC-2 BOM'!C2:AF1000""),AB$1,FALSE)"),"Hydraulics Schematic 1069 RevF")</f>
        <v>Hydraulics Schematic 1069 RevF</v>
      </c>
      <c r="AS596" s="40" t="str">
        <f ca="1">IFERROR(__xludf.DUMMYFUNCTION("VLOOKUP($D95,IMPORTRANGE(""1F5N2lheBqU_ssv2fEg7XSiyl0_Jtf24RQubw3IWp7fc"",""'LC-2 BOM'!C2:AF1000""),AB$1,FALSE)"),"Hydraulics Schematic 1069 RevF")</f>
        <v>Hydraulics Schematic 1069 RevF</v>
      </c>
      <c r="AT596" s="40" t="str">
        <f ca="1">IFERROR(__xludf.DUMMYFUNCTION("VLOOKUP($D95,IMPORTRANGE(""1F5N2lheBqU_ssv2fEg7XSiyl0_Jtf24RQubw3IWp7fc"",""'LC-2 BOM'!C2:AF1000""),AB$1,FALSE)"),"Hydraulics Schematic 1069 RevF")</f>
        <v>Hydraulics Schematic 1069 RevF</v>
      </c>
      <c r="AU596" s="40" t="str">
        <f ca="1">IFERROR(__xludf.DUMMYFUNCTION("VLOOKUP($D95,IMPORTRANGE(""1F5N2lheBqU_ssv2fEg7XSiyl0_Jtf24RQubw3IWp7fc"",""'LC-2 BOM'!C2:AF1000""),AB$1,FALSE)"),"Hydraulics Schematic 1069 RevF")</f>
        <v>Hydraulics Schematic 1069 RevF</v>
      </c>
      <c r="AV596" s="40" t="str">
        <f ca="1">IFERROR(__xludf.DUMMYFUNCTION("VLOOKUP($D95,IMPORTRANGE(""1F5N2lheBqU_ssv2fEg7XSiyl0_Jtf24RQubw3IWp7fc"",""'LC-2 BOM'!C2:AF1000""),AB$1,FALSE)"),"Hydraulics Schematic 1069 RevF")</f>
        <v>Hydraulics Schematic 1069 RevF</v>
      </c>
      <c r="AW596" s="40" t="str">
        <f ca="1">IFERROR(__xludf.DUMMYFUNCTION("VLOOKUP($D95,IMPORTRANGE(""1F5N2lheBqU_ssv2fEg7XSiyl0_Jtf24RQubw3IWp7fc"",""'LC-2 BOM'!C2:AF1000""),AB$1,FALSE)"),"Hydraulics Schematic 1069 RevF")</f>
        <v>Hydraulics Schematic 1069 RevF</v>
      </c>
      <c r="AX596" s="40" t="str">
        <f ca="1">IFERROR(__xludf.DUMMYFUNCTION("VLOOKUP($D95,IMPORTRANGE(""1F5N2lheBqU_ssv2fEg7XSiyl0_Jtf24RQubw3IWp7fc"",""'LC-2 BOM'!C2:AF1000""),AB$1,FALSE)"),"Hydraulics Schematic 1069 RevF")</f>
        <v>Hydraulics Schematic 1069 RevF</v>
      </c>
      <c r="AY596" s="40" t="str">
        <f ca="1">IFERROR(__xludf.DUMMYFUNCTION("VLOOKUP($D95,IMPORTRANGE(""1F5N2lheBqU_ssv2fEg7XSiyl0_Jtf24RQubw3IWp7fc"",""'LC-2 BOM'!C2:AF1000""),AB$1,FALSE)"),"Hydraulics Schematic 1069 RevF")</f>
        <v>Hydraulics Schematic 1069 RevF</v>
      </c>
      <c r="AZ596" s="40" t="str">
        <f ca="1">IFERROR(__xludf.DUMMYFUNCTION("VLOOKUP($D95,IMPORTRANGE(""1F5N2lheBqU_ssv2fEg7XSiyl0_Jtf24RQubw3IWp7fc"",""'LC-2 BOM'!C2:AF1000""),AB$1,FALSE)"),"Hydraulics Schematic 1069 RevF")</f>
        <v>Hydraulics Schematic 1069 RevF</v>
      </c>
      <c r="BA596" s="40" t="str">
        <f ca="1">IFERROR(__xludf.DUMMYFUNCTION("VLOOKUP($D95,IMPORTRANGE(""1F5N2lheBqU_ssv2fEg7XSiyl0_Jtf24RQubw3IWp7fc"",""'LC-2 BOM'!C2:AF1000""),AB$1,FALSE)"),"Hydraulics Schematic 1069 RevF")</f>
        <v>Hydraulics Schematic 1069 RevF</v>
      </c>
    </row>
    <row r="597" spans="1:53" ht="14.25">
      <c r="A597" s="119" t="str">
        <f>CONCATENATE(VLOOKUP(E597,Systems,2,FALSE),"-",VLOOKUP(F597,Subsystems,2,FALSE),"-",VLOOKUP(G597,Components,2,FALSE),"-",VLOOKUP(R597,Metrics,2,FALSE),"-",B597)</f>
        <v>HYD-HD-DVL-B-164</v>
      </c>
      <c r="B597" s="100">
        <v>164</v>
      </c>
      <c r="C597" s="99" t="s">
        <v>1334</v>
      </c>
      <c r="D597" s="273" t="s">
        <v>1335</v>
      </c>
      <c r="E597" s="99" t="s">
        <v>715</v>
      </c>
      <c r="F597" s="99" t="s">
        <v>898</v>
      </c>
      <c r="G597" s="99" t="s">
        <v>101</v>
      </c>
      <c r="H597" s="100" t="s">
        <v>102</v>
      </c>
      <c r="I597" s="100" t="str">
        <f>VLOOKUP(L597,InterfaceCards,2,FALSE)</f>
        <v>C1</v>
      </c>
      <c r="J597" s="39" t="str">
        <f>VLOOKUP(I597,'REF - Interface Cards'!$F$2:$G$11,2,FALSE)</f>
        <v>CB1</v>
      </c>
      <c r="K597" s="100">
        <f>VLOOKUP(L597,InterfaceCards,3,FALSE)</f>
        <v>1</v>
      </c>
      <c r="L597" s="99" t="s">
        <v>874</v>
      </c>
      <c r="M597" s="99">
        <v>5</v>
      </c>
      <c r="N597" s="96" t="s">
        <v>118</v>
      </c>
      <c r="O597" s="100" t="s">
        <v>247</v>
      </c>
      <c r="P597" s="100"/>
      <c r="Q597" s="100" t="s">
        <v>521</v>
      </c>
      <c r="R597" s="268" t="s">
        <v>105</v>
      </c>
      <c r="S597" s="119" t="s">
        <v>96</v>
      </c>
      <c r="T597" s="100"/>
      <c r="U597" s="205"/>
      <c r="V597" s="205" t="b">
        <v>0</v>
      </c>
      <c r="W597" s="115" t="str">
        <f>CONCATENATE(L597,":",N597)</f>
        <v>DO1:04</v>
      </c>
      <c r="X597" s="40" t="str">
        <f ca="1">IFERROR(__xludf.DUMMYFUNCTION("VLOOKUP($D4,IMPORTRANGE(""1F5N2lheBqU_ssv2fEg7XSiyl0_Jtf24RQubw3IWp7fc"",""'LC-2 BOM'!C2:AF1000""),X$1,FALSE)"),"S13.2")</f>
        <v>S13.2</v>
      </c>
      <c r="Y597" s="40" t="str">
        <f ca="1">IFERROR(__xludf.DUMMYFUNCTION("VLOOKUP($D28,IMPORTRANGE(""1zGeY54V42y3h6ga3LEauokEcjIAfHuNXKCYKLfLWtMI"",""'LC-2 BOM'!C2:AF900""),Y$1,FALSE)"),"On/Off Solenoid Valve")</f>
        <v>On/Off Solenoid Valve</v>
      </c>
      <c r="Z597" s="40" t="str">
        <f ca="1">IFERROR(__xludf.DUMMYFUNCTION("VLOOKUP($D28,IMPORTRANGE(""1zGeY54V42y3h6ga3LEauokEcjIAfHuNXKCYKLfLWtMI"",""'LC-2 BOM'!C2:AF900""),Y$1,FALSE)"),"On/Off Solenoid Valve")</f>
        <v>On/Off Solenoid Valve</v>
      </c>
      <c r="AA597" s="40" t="str">
        <f ca="1">IFERROR(__xludf.DUMMYFUNCTION("VLOOKUP($D28,IMPORTRANGE(""1zGeY54V42y3h6ga3LEauokEcjIAfHuNXKCYKLfLWtMI"",""'LC-2 BOM'!C2:AF900""),Y$1,FALSE)"),"On/Off Solenoid Valve")</f>
        <v>On/Off Solenoid Valve</v>
      </c>
      <c r="AB597" s="40" t="str">
        <f ca="1">IFERROR(__xludf.DUMMYFUNCTION("VLOOKUP($D28,IMPORTRANGE(""1F5N2lheBqU_ssv2fEg7XSiyl0_Jtf24RQubw3IWp7fc"",""'LC-2 BOM'!C2:AF1000""),AB$1,FALSE)"),"Hydraulics Schematic 1069 RevF")</f>
        <v>Hydraulics Schematic 1069 RevF</v>
      </c>
      <c r="AC597" s="40" t="str">
        <f ca="1">IFERROR(__xludf.DUMMYFUNCTION("VLOOKUP($D28,IMPORTRANGE(""1F5N2lheBqU_ssv2fEg7XSiyl0_Jtf24RQubw3IWp7fc"",""'LC-2 BOM'!C2:AF1000""),AB$1,FALSE)"),"Hydraulics Schematic 1069 RevF")</f>
        <v>Hydraulics Schematic 1069 RevF</v>
      </c>
      <c r="AD597" s="40" t="str">
        <f ca="1">IFERROR(__xludf.DUMMYFUNCTION("VLOOKUP($D28,IMPORTRANGE(""1F5N2lheBqU_ssv2fEg7XSiyl0_Jtf24RQubw3IWp7fc"",""'LC-2 BOM'!C2:AF1000""),AB$1,FALSE)"),"Hydraulics Schematic 1069 RevF")</f>
        <v>Hydraulics Schematic 1069 RevF</v>
      </c>
      <c r="AE597" s="40" t="str">
        <f ca="1">IFERROR(__xludf.DUMMYFUNCTION("VLOOKUP($D28,IMPORTRANGE(""1F5N2lheBqU_ssv2fEg7XSiyl0_Jtf24RQubw3IWp7fc"",""'LC-2 BOM'!C2:AF1000""),AB$1,FALSE)"),"Hydraulics Schematic 1069 RevF")</f>
        <v>Hydraulics Schematic 1069 RevF</v>
      </c>
      <c r="AF597" s="40" t="str">
        <f ca="1">IFERROR(__xludf.DUMMYFUNCTION("VLOOKUP($D28,IMPORTRANGE(""1F5N2lheBqU_ssv2fEg7XSiyl0_Jtf24RQubw3IWp7fc"",""'LC-2 BOM'!C2:AF1000""),AB$1,FALSE)"),"Hydraulics Schematic 1069 RevF")</f>
        <v>Hydraulics Schematic 1069 RevF</v>
      </c>
      <c r="AG597" s="40" t="str">
        <f ca="1">IFERROR(__xludf.DUMMYFUNCTION("VLOOKUP($D28,IMPORTRANGE(""1F5N2lheBqU_ssv2fEg7XSiyl0_Jtf24RQubw3IWp7fc"",""'LC-2 BOM'!C2:AF1000""),AB$1,FALSE)"),"Hydraulics Schematic 1069 RevF")</f>
        <v>Hydraulics Schematic 1069 RevF</v>
      </c>
      <c r="AH597" s="40" t="str">
        <f ca="1">IFERROR(__xludf.DUMMYFUNCTION("VLOOKUP($D28,IMPORTRANGE(""1F5N2lheBqU_ssv2fEg7XSiyl0_Jtf24RQubw3IWp7fc"",""'LC-2 BOM'!C2:AF1000""),AB$1,FALSE)"),"Hydraulics Schematic 1069 RevF")</f>
        <v>Hydraulics Schematic 1069 RevF</v>
      </c>
      <c r="AI597" s="40" t="str">
        <f ca="1">IFERROR(__xludf.DUMMYFUNCTION("VLOOKUP($D28,IMPORTRANGE(""1F5N2lheBqU_ssv2fEg7XSiyl0_Jtf24RQubw3IWp7fc"",""'LC-2 BOM'!C2:AF1000""),AB$1,FALSE)"),"Hydraulics Schematic 1069 RevF")</f>
        <v>Hydraulics Schematic 1069 RevF</v>
      </c>
      <c r="AJ597" s="40" t="str">
        <f ca="1">IFERROR(__xludf.DUMMYFUNCTION("VLOOKUP($D28,IMPORTRANGE(""1F5N2lheBqU_ssv2fEg7XSiyl0_Jtf24RQubw3IWp7fc"",""'LC-2 BOM'!C2:AF1000""),AB$1,FALSE)"),"Hydraulics Schematic 1069 RevF")</f>
        <v>Hydraulics Schematic 1069 RevF</v>
      </c>
      <c r="AK597" s="40" t="str">
        <f ca="1">IFERROR(__xludf.DUMMYFUNCTION("VLOOKUP($D28,IMPORTRANGE(""1F5N2lheBqU_ssv2fEg7XSiyl0_Jtf24RQubw3IWp7fc"",""'LC-2 BOM'!C2:AF1000""),AB$1,FALSE)"),"Hydraulics Schematic 1069 RevF")</f>
        <v>Hydraulics Schematic 1069 RevF</v>
      </c>
      <c r="AL597" s="40" t="str">
        <f ca="1">IFERROR(__xludf.DUMMYFUNCTION("VLOOKUP($D28,IMPORTRANGE(""1F5N2lheBqU_ssv2fEg7XSiyl0_Jtf24RQubw3IWp7fc"",""'LC-2 BOM'!C2:AF1000""),AB$1,FALSE)"),"Hydraulics Schematic 1069 RevF")</f>
        <v>Hydraulics Schematic 1069 RevF</v>
      </c>
      <c r="AM597" s="40" t="str">
        <f ca="1">IFERROR(__xludf.DUMMYFUNCTION("VLOOKUP($D28,IMPORTRANGE(""1F5N2lheBqU_ssv2fEg7XSiyl0_Jtf24RQubw3IWp7fc"",""'LC-2 BOM'!C2:AF1000""),AB$1,FALSE)"),"Hydraulics Schematic 1069 RevF")</f>
        <v>Hydraulics Schematic 1069 RevF</v>
      </c>
      <c r="AN597" s="40" t="str">
        <f ca="1">IFERROR(__xludf.DUMMYFUNCTION("VLOOKUP($D28,IMPORTRANGE(""1F5N2lheBqU_ssv2fEg7XSiyl0_Jtf24RQubw3IWp7fc"",""'LC-2 BOM'!C2:AF1000""),AB$1,FALSE)"),"Hydraulics Schematic 1069 RevF")</f>
        <v>Hydraulics Schematic 1069 RevF</v>
      </c>
      <c r="AO597" s="40" t="str">
        <f ca="1">IFERROR(__xludf.DUMMYFUNCTION("VLOOKUP($D28,IMPORTRANGE(""1F5N2lheBqU_ssv2fEg7XSiyl0_Jtf24RQubw3IWp7fc"",""'LC-2 BOM'!C2:AF1000""),AB$1,FALSE)"),"Hydraulics Schematic 1069 RevF")</f>
        <v>Hydraulics Schematic 1069 RevF</v>
      </c>
      <c r="AP597" s="40" t="str">
        <f ca="1">IFERROR(__xludf.DUMMYFUNCTION("VLOOKUP($D28,IMPORTRANGE(""1F5N2lheBqU_ssv2fEg7XSiyl0_Jtf24RQubw3IWp7fc"",""'LC-2 BOM'!C2:AF1000""),AB$1,FALSE)"),"Hydraulics Schematic 1069 RevF")</f>
        <v>Hydraulics Schematic 1069 RevF</v>
      </c>
      <c r="AQ597" s="40" t="str">
        <f ca="1">IFERROR(__xludf.DUMMYFUNCTION("VLOOKUP($D28,IMPORTRANGE(""1F5N2lheBqU_ssv2fEg7XSiyl0_Jtf24RQubw3IWp7fc"",""'LC-2 BOM'!C2:AF1000""),AB$1,FALSE)"),"Hydraulics Schematic 1069 RevF")</f>
        <v>Hydraulics Schematic 1069 RevF</v>
      </c>
      <c r="AR597" s="40" t="str">
        <f ca="1">IFERROR(__xludf.DUMMYFUNCTION("VLOOKUP($D28,IMPORTRANGE(""1F5N2lheBqU_ssv2fEg7XSiyl0_Jtf24RQubw3IWp7fc"",""'LC-2 BOM'!C2:AF1000""),AB$1,FALSE)"),"Hydraulics Schematic 1069 RevF")</f>
        <v>Hydraulics Schematic 1069 RevF</v>
      </c>
      <c r="AS597" s="40" t="str">
        <f ca="1">IFERROR(__xludf.DUMMYFUNCTION("VLOOKUP($D28,IMPORTRANGE(""1F5N2lheBqU_ssv2fEg7XSiyl0_Jtf24RQubw3IWp7fc"",""'LC-2 BOM'!C2:AF1000""),AB$1,FALSE)"),"Hydraulics Schematic 1069 RevF")</f>
        <v>Hydraulics Schematic 1069 RevF</v>
      </c>
      <c r="AT597" s="40" t="str">
        <f ca="1">IFERROR(__xludf.DUMMYFUNCTION("VLOOKUP($D28,IMPORTRANGE(""1F5N2lheBqU_ssv2fEg7XSiyl0_Jtf24RQubw3IWp7fc"",""'LC-2 BOM'!C2:AF1000""),AB$1,FALSE)"),"Hydraulics Schematic 1069 RevF")</f>
        <v>Hydraulics Schematic 1069 RevF</v>
      </c>
      <c r="AU597" s="40" t="str">
        <f ca="1">IFERROR(__xludf.DUMMYFUNCTION("VLOOKUP($D28,IMPORTRANGE(""1F5N2lheBqU_ssv2fEg7XSiyl0_Jtf24RQubw3IWp7fc"",""'LC-2 BOM'!C2:AF1000""),AB$1,FALSE)"),"Hydraulics Schematic 1069 RevF")</f>
        <v>Hydraulics Schematic 1069 RevF</v>
      </c>
      <c r="AV597" s="40" t="str">
        <f ca="1">IFERROR(__xludf.DUMMYFUNCTION("VLOOKUP($D28,IMPORTRANGE(""1F5N2lheBqU_ssv2fEg7XSiyl0_Jtf24RQubw3IWp7fc"",""'LC-2 BOM'!C2:AF1000""),AB$1,FALSE)"),"Hydraulics Schematic 1069 RevF")</f>
        <v>Hydraulics Schematic 1069 RevF</v>
      </c>
      <c r="AW597" s="40" t="str">
        <f ca="1">IFERROR(__xludf.DUMMYFUNCTION("VLOOKUP($D28,IMPORTRANGE(""1F5N2lheBqU_ssv2fEg7XSiyl0_Jtf24RQubw3IWp7fc"",""'LC-2 BOM'!C2:AF1000""),AB$1,FALSE)"),"Hydraulics Schematic 1069 RevF")</f>
        <v>Hydraulics Schematic 1069 RevF</v>
      </c>
      <c r="AX597" s="40" t="str">
        <f ca="1">IFERROR(__xludf.DUMMYFUNCTION("VLOOKUP($D28,IMPORTRANGE(""1F5N2lheBqU_ssv2fEg7XSiyl0_Jtf24RQubw3IWp7fc"",""'LC-2 BOM'!C2:AF1000""),AB$1,FALSE)"),"Hydraulics Schematic 1069 RevF")</f>
        <v>Hydraulics Schematic 1069 RevF</v>
      </c>
      <c r="AY597" s="40" t="str">
        <f ca="1">IFERROR(__xludf.DUMMYFUNCTION("VLOOKUP($D28,IMPORTRANGE(""1F5N2lheBqU_ssv2fEg7XSiyl0_Jtf24RQubw3IWp7fc"",""'LC-2 BOM'!C2:AF1000""),AB$1,FALSE)"),"Hydraulics Schematic 1069 RevF")</f>
        <v>Hydraulics Schematic 1069 RevF</v>
      </c>
      <c r="AZ597" s="40" t="str">
        <f ca="1">IFERROR(__xludf.DUMMYFUNCTION("VLOOKUP($D28,IMPORTRANGE(""1F5N2lheBqU_ssv2fEg7XSiyl0_Jtf24RQubw3IWp7fc"",""'LC-2 BOM'!C2:AF1000""),AB$1,FALSE)"),"Hydraulics Schematic 1069 RevF")</f>
        <v>Hydraulics Schematic 1069 RevF</v>
      </c>
      <c r="BA597" s="40" t="str">
        <f ca="1">IFERROR(__xludf.DUMMYFUNCTION("VLOOKUP($D28,IMPORTRANGE(""1F5N2lheBqU_ssv2fEg7XSiyl0_Jtf24RQubw3IWp7fc"",""'LC-2 BOM'!C2:AF1000""),AB$1,FALSE)"),"Hydraulics Schematic 1069 RevF")</f>
        <v>Hydraulics Schematic 1069 RevF</v>
      </c>
    </row>
    <row r="598" spans="1:53" ht="14.25">
      <c r="A598" s="13" t="str">
        <f>CONCATENATE(VLOOKUP(E598,Systems,2,FALSE),"-",VLOOKUP(F598,Subsystems,2,FALSE),"-",VLOOKUP(G598,Components,2,FALSE),"-",VLOOKUP(R598,Metrics,2,FALSE),"-",B598)</f>
        <v>MEC-HD-SSR-B-694</v>
      </c>
      <c r="B598" s="99">
        <v>694</v>
      </c>
      <c r="C598" s="97" t="s">
        <v>1336</v>
      </c>
      <c r="D598" s="155" t="s">
        <v>1337</v>
      </c>
      <c r="E598" s="99" t="s">
        <v>1047</v>
      </c>
      <c r="F598" s="99" t="s">
        <v>898</v>
      </c>
      <c r="G598" s="99" t="s">
        <v>994</v>
      </c>
      <c r="H598" s="99" t="s">
        <v>102</v>
      </c>
      <c r="I598" s="100" t="str">
        <f>VLOOKUP(L598,InterfaceCards,2,FALSE)</f>
        <v>C1</v>
      </c>
      <c r="J598" s="39" t="str">
        <f>VLOOKUP(I598,'REF - Interface Cards'!$F$2:$G$11,2,FALSE)</f>
        <v>CB1</v>
      </c>
      <c r="K598" s="267">
        <f>VLOOKUP(L598,InterfaceCards,3,FALSE)</f>
        <v>6</v>
      </c>
      <c r="L598" s="99" t="s">
        <v>1049</v>
      </c>
      <c r="M598" s="99">
        <v>17</v>
      </c>
      <c r="N598" s="99" t="s">
        <v>1011</v>
      </c>
      <c r="O598" s="205"/>
      <c r="P598" s="99" t="s">
        <v>247</v>
      </c>
      <c r="Q598" s="99" t="s">
        <v>253</v>
      </c>
      <c r="R598" s="119" t="s">
        <v>105</v>
      </c>
      <c r="S598" s="99" t="s">
        <v>96</v>
      </c>
      <c r="T598" s="100"/>
      <c r="U598" s="205"/>
      <c r="V598" s="205" t="b">
        <v>0</v>
      </c>
      <c r="W598" s="115" t="str">
        <f>CONCATENATE(L598,":",N598)</f>
        <v>DIO3:DO06</v>
      </c>
      <c r="X598" s="40" t="str">
        <f ca="1">IFERROR(__xludf.DUMMYFUNCTION("VLOOKUP($D119,IMPORTRANGE(""1F5N2lheBqU_ssv2fEg7XSiyl0_Jtf24RQubw3IWp7fc"",""'LC-2 BOM'!C2:AF1000""),X$1,FALSE)"),"05C360")</f>
        <v>05C360</v>
      </c>
      <c r="Y598" s="183" t="str">
        <f ca="1">IFERROR(__xludf.DUMMYFUNCTION("VLOOKUP($D141,IMPORTRANGE(""1zGeY54V42y3h6ga3LEauokEcjIAfHuNXKCYKLfLWtMI"",""'LC-2 BOM'!C2:AF900""),Y$1,FALSE)"),"#N/A")</f>
        <v>#N/A</v>
      </c>
      <c r="Z598" s="183" t="str">
        <f ca="1">IFERROR(__xludf.DUMMYFUNCTION("VLOOKUP($D141,IMPORTRANGE(""1zGeY54V42y3h6ga3LEauokEcjIAfHuNXKCYKLfLWtMI"",""'LC-2 BOM'!C2:AF900""),Y$1,FALSE)"),"#N/A")</f>
        <v>#N/A</v>
      </c>
      <c r="AA598" s="183" t="str">
        <f ca="1">IFERROR(__xludf.DUMMYFUNCTION("VLOOKUP($D141,IMPORTRANGE(""1zGeY54V42y3h6ga3LEauokEcjIAfHuNXKCYKLfLWtMI"",""'LC-2 BOM'!C2:AF900""),Y$1,FALSE)"),"#N/A")</f>
        <v>#N/A</v>
      </c>
      <c r="AB598" s="40" t="str">
        <f ca="1">IFERROR(__xludf.DUMMYFUNCTION("VLOOKUP($D141,IMPORTRANGE(""1F5N2lheBqU_ssv2fEg7XSiyl0_Jtf24RQubw3IWp7fc"",""'LC-2 BOM'!C2:AF1000""),AB$1,FALSE)"),"#N/A")</f>
        <v>#N/A</v>
      </c>
      <c r="AC598" s="40" t="str">
        <f ca="1">IFERROR(__xludf.DUMMYFUNCTION("VLOOKUP($D141,IMPORTRANGE(""1F5N2lheBqU_ssv2fEg7XSiyl0_Jtf24RQubw3IWp7fc"",""'LC-2 BOM'!C2:AF1000""),AB$1,FALSE)"),"#N/A")</f>
        <v>#N/A</v>
      </c>
      <c r="AD598" s="40" t="str">
        <f ca="1">IFERROR(__xludf.DUMMYFUNCTION("VLOOKUP($D141,IMPORTRANGE(""1F5N2lheBqU_ssv2fEg7XSiyl0_Jtf24RQubw3IWp7fc"",""'LC-2 BOM'!C2:AF1000""),AB$1,FALSE)"),"#N/A")</f>
        <v>#N/A</v>
      </c>
      <c r="AE598" s="40" t="str">
        <f ca="1">IFERROR(__xludf.DUMMYFUNCTION("VLOOKUP($D141,IMPORTRANGE(""1F5N2lheBqU_ssv2fEg7XSiyl0_Jtf24RQubw3IWp7fc"",""'LC-2 BOM'!C2:AF1000""),AB$1,FALSE)"),"#N/A")</f>
        <v>#N/A</v>
      </c>
      <c r="AF598" s="40" t="str">
        <f ca="1">IFERROR(__xludf.DUMMYFUNCTION("VLOOKUP($D141,IMPORTRANGE(""1F5N2lheBqU_ssv2fEg7XSiyl0_Jtf24RQubw3IWp7fc"",""'LC-2 BOM'!C2:AF1000""),AB$1,FALSE)"),"#N/A")</f>
        <v>#N/A</v>
      </c>
      <c r="AG598" s="40" t="str">
        <f ca="1">IFERROR(__xludf.DUMMYFUNCTION("VLOOKUP($D141,IMPORTRANGE(""1F5N2lheBqU_ssv2fEg7XSiyl0_Jtf24RQubw3IWp7fc"",""'LC-2 BOM'!C2:AF1000""),AB$1,FALSE)"),"#N/A")</f>
        <v>#N/A</v>
      </c>
      <c r="AH598" s="40" t="str">
        <f ca="1">IFERROR(__xludf.DUMMYFUNCTION("VLOOKUP($D141,IMPORTRANGE(""1F5N2lheBqU_ssv2fEg7XSiyl0_Jtf24RQubw3IWp7fc"",""'LC-2 BOM'!C2:AF1000""),AB$1,FALSE)"),"#N/A")</f>
        <v>#N/A</v>
      </c>
      <c r="AI598" s="40" t="str">
        <f ca="1">IFERROR(__xludf.DUMMYFUNCTION("VLOOKUP($D141,IMPORTRANGE(""1F5N2lheBqU_ssv2fEg7XSiyl0_Jtf24RQubw3IWp7fc"",""'LC-2 BOM'!C2:AF1000""),AB$1,FALSE)"),"#N/A")</f>
        <v>#N/A</v>
      </c>
      <c r="AJ598" s="40" t="str">
        <f ca="1">IFERROR(__xludf.DUMMYFUNCTION("VLOOKUP($D141,IMPORTRANGE(""1F5N2lheBqU_ssv2fEg7XSiyl0_Jtf24RQubw3IWp7fc"",""'LC-2 BOM'!C2:AF1000""),AB$1,FALSE)"),"#N/A")</f>
        <v>#N/A</v>
      </c>
      <c r="AK598" s="40" t="str">
        <f ca="1">IFERROR(__xludf.DUMMYFUNCTION("VLOOKUP($D141,IMPORTRANGE(""1F5N2lheBqU_ssv2fEg7XSiyl0_Jtf24RQubw3IWp7fc"",""'LC-2 BOM'!C2:AF1000""),AB$1,FALSE)"),"#N/A")</f>
        <v>#N/A</v>
      </c>
      <c r="AL598" s="40" t="str">
        <f ca="1">IFERROR(__xludf.DUMMYFUNCTION("VLOOKUP($D141,IMPORTRANGE(""1F5N2lheBqU_ssv2fEg7XSiyl0_Jtf24RQubw3IWp7fc"",""'LC-2 BOM'!C2:AF1000""),AB$1,FALSE)"),"#N/A")</f>
        <v>#N/A</v>
      </c>
      <c r="AM598" s="40" t="str">
        <f ca="1">IFERROR(__xludf.DUMMYFUNCTION("VLOOKUP($D141,IMPORTRANGE(""1F5N2lheBqU_ssv2fEg7XSiyl0_Jtf24RQubw3IWp7fc"",""'LC-2 BOM'!C2:AF1000""),AB$1,FALSE)"),"#N/A")</f>
        <v>#N/A</v>
      </c>
      <c r="AN598" s="40" t="str">
        <f ca="1">IFERROR(__xludf.DUMMYFUNCTION("VLOOKUP($D141,IMPORTRANGE(""1F5N2lheBqU_ssv2fEg7XSiyl0_Jtf24RQubw3IWp7fc"",""'LC-2 BOM'!C2:AF1000""),AB$1,FALSE)"),"#N/A")</f>
        <v>#N/A</v>
      </c>
      <c r="AO598" s="40" t="str">
        <f ca="1">IFERROR(__xludf.DUMMYFUNCTION("VLOOKUP($D141,IMPORTRANGE(""1F5N2lheBqU_ssv2fEg7XSiyl0_Jtf24RQubw3IWp7fc"",""'LC-2 BOM'!C2:AF1000""),AB$1,FALSE)"),"#N/A")</f>
        <v>#N/A</v>
      </c>
      <c r="AP598" s="40" t="str">
        <f ca="1">IFERROR(__xludf.DUMMYFUNCTION("VLOOKUP($D141,IMPORTRANGE(""1F5N2lheBqU_ssv2fEg7XSiyl0_Jtf24RQubw3IWp7fc"",""'LC-2 BOM'!C2:AF1000""),AB$1,FALSE)"),"#N/A")</f>
        <v>#N/A</v>
      </c>
      <c r="AQ598" s="40" t="str">
        <f ca="1">IFERROR(__xludf.DUMMYFUNCTION("VLOOKUP($D141,IMPORTRANGE(""1F5N2lheBqU_ssv2fEg7XSiyl0_Jtf24RQubw3IWp7fc"",""'LC-2 BOM'!C2:AF1000""),AB$1,FALSE)"),"#N/A")</f>
        <v>#N/A</v>
      </c>
      <c r="AR598" s="40" t="str">
        <f ca="1">IFERROR(__xludf.DUMMYFUNCTION("VLOOKUP($D141,IMPORTRANGE(""1F5N2lheBqU_ssv2fEg7XSiyl0_Jtf24RQubw3IWp7fc"",""'LC-2 BOM'!C2:AF1000""),AB$1,FALSE)"),"#N/A")</f>
        <v>#N/A</v>
      </c>
      <c r="AS598" s="40" t="str">
        <f ca="1">IFERROR(__xludf.DUMMYFUNCTION("VLOOKUP($D141,IMPORTRANGE(""1F5N2lheBqU_ssv2fEg7XSiyl0_Jtf24RQubw3IWp7fc"",""'LC-2 BOM'!C2:AF1000""),AB$1,FALSE)"),"#N/A")</f>
        <v>#N/A</v>
      </c>
      <c r="AT598" s="40" t="str">
        <f ca="1">IFERROR(__xludf.DUMMYFUNCTION("VLOOKUP($D141,IMPORTRANGE(""1F5N2lheBqU_ssv2fEg7XSiyl0_Jtf24RQubw3IWp7fc"",""'LC-2 BOM'!C2:AF1000""),AB$1,FALSE)"),"#N/A")</f>
        <v>#N/A</v>
      </c>
      <c r="AU598" s="40" t="str">
        <f ca="1">IFERROR(__xludf.DUMMYFUNCTION("VLOOKUP($D141,IMPORTRANGE(""1F5N2lheBqU_ssv2fEg7XSiyl0_Jtf24RQubw3IWp7fc"",""'LC-2 BOM'!C2:AF1000""),AB$1,FALSE)"),"#N/A")</f>
        <v>#N/A</v>
      </c>
      <c r="AV598" s="40" t="str">
        <f ca="1">IFERROR(__xludf.DUMMYFUNCTION("VLOOKUP($D141,IMPORTRANGE(""1F5N2lheBqU_ssv2fEg7XSiyl0_Jtf24RQubw3IWp7fc"",""'LC-2 BOM'!C2:AF1000""),AB$1,FALSE)"),"#N/A")</f>
        <v>#N/A</v>
      </c>
      <c r="AW598" s="40" t="str">
        <f ca="1">IFERROR(__xludf.DUMMYFUNCTION("VLOOKUP($D141,IMPORTRANGE(""1F5N2lheBqU_ssv2fEg7XSiyl0_Jtf24RQubw3IWp7fc"",""'LC-2 BOM'!C2:AF1000""),AB$1,FALSE)"),"#N/A")</f>
        <v>#N/A</v>
      </c>
      <c r="AX598" s="40" t="str">
        <f ca="1">IFERROR(__xludf.DUMMYFUNCTION("VLOOKUP($D141,IMPORTRANGE(""1F5N2lheBqU_ssv2fEg7XSiyl0_Jtf24RQubw3IWp7fc"",""'LC-2 BOM'!C2:AF1000""),AB$1,FALSE)"),"#N/A")</f>
        <v>#N/A</v>
      </c>
      <c r="AY598" s="40" t="str">
        <f ca="1">IFERROR(__xludf.DUMMYFUNCTION("VLOOKUP($D141,IMPORTRANGE(""1F5N2lheBqU_ssv2fEg7XSiyl0_Jtf24RQubw3IWp7fc"",""'LC-2 BOM'!C2:AF1000""),AB$1,FALSE)"),"#N/A")</f>
        <v>#N/A</v>
      </c>
      <c r="AZ598" s="40" t="str">
        <f ca="1">IFERROR(__xludf.DUMMYFUNCTION("VLOOKUP($D141,IMPORTRANGE(""1F5N2lheBqU_ssv2fEg7XSiyl0_Jtf24RQubw3IWp7fc"",""'LC-2 BOM'!C2:AF1000""),AB$1,FALSE)"),"#N/A")</f>
        <v>#N/A</v>
      </c>
      <c r="BA598" s="40" t="str">
        <f ca="1">IFERROR(__xludf.DUMMYFUNCTION("VLOOKUP($D141,IMPORTRANGE(""1F5N2lheBqU_ssv2fEg7XSiyl0_Jtf24RQubw3IWp7fc"",""'LC-2 BOM'!C2:AF1000""),AB$1,FALSE)"),"#N/A")</f>
        <v>#N/A</v>
      </c>
    </row>
    <row r="599" spans="1:53" ht="14.25">
      <c r="A599" s="119" t="str">
        <f>CONCATENATE(VLOOKUP(E599,Systems,2,FALSE),"-",VLOOKUP(F599,Subsystems,2,FALSE),"-",VLOOKUP(G599,Components,2,FALSE),"-",VLOOKUP(R599,Metrics,2,FALSE),"-",B599)</f>
        <v>HYD-HD-DVL-B-165</v>
      </c>
      <c r="B599" s="100">
        <v>165</v>
      </c>
      <c r="C599" s="99" t="s">
        <v>1338</v>
      </c>
      <c r="D599" s="99" t="s">
        <v>1339</v>
      </c>
      <c r="E599" s="99" t="s">
        <v>715</v>
      </c>
      <c r="F599" s="99" t="s">
        <v>898</v>
      </c>
      <c r="G599" s="99" t="s">
        <v>101</v>
      </c>
      <c r="H599" s="100" t="s">
        <v>102</v>
      </c>
      <c r="I599" s="100" t="str">
        <f>VLOOKUP(L599,InterfaceCards,2,FALSE)</f>
        <v>C1</v>
      </c>
      <c r="J599" s="39" t="str">
        <f>VLOOKUP(I599,'REF - Interface Cards'!$F$2:$G$11,2,FALSE)</f>
        <v>CB1</v>
      </c>
      <c r="K599" s="100">
        <f>VLOOKUP(L599,InterfaceCards,3,FALSE)</f>
        <v>1</v>
      </c>
      <c r="L599" s="99" t="s">
        <v>874</v>
      </c>
      <c r="M599" s="99">
        <v>2</v>
      </c>
      <c r="N599" s="96" t="s">
        <v>104</v>
      </c>
      <c r="O599" s="100" t="s">
        <v>247</v>
      </c>
      <c r="P599" s="100"/>
      <c r="Q599" s="100" t="s">
        <v>338</v>
      </c>
      <c r="R599" s="268" t="s">
        <v>105</v>
      </c>
      <c r="S599" s="119" t="s">
        <v>96</v>
      </c>
      <c r="T599" s="100"/>
      <c r="U599" s="205"/>
      <c r="V599" s="205" t="b">
        <v>0</v>
      </c>
      <c r="W599" s="115" t="str">
        <f>CONCATENATE(L599,":",N599)</f>
        <v>DO1:01</v>
      </c>
      <c r="X599" s="40" t="str">
        <f ca="1">IFERROR(__xludf.DUMMYFUNCTION("VLOOKUP($D4,IMPORTRANGE(""1F5N2lheBqU_ssv2fEg7XSiyl0_Jtf24RQubw3IWp7fc"",""'LC-2 BOM'!C2:AF1000""),X$1,FALSE)"),"S13.2")</f>
        <v>S13.2</v>
      </c>
      <c r="Y599" s="40" t="str">
        <f ca="1">IFERROR(__xludf.DUMMYFUNCTION("VLOOKUP($D25,IMPORTRANGE(""1zGeY54V42y3h6ga3LEauokEcjIAfHuNXKCYKLfLWtMI"",""'LC-2 BOM'!C2:AF900""),Y$1,FALSE)"),"On/Off Solenoid Valve")</f>
        <v>On/Off Solenoid Valve</v>
      </c>
      <c r="Z599" s="40" t="str">
        <f ca="1">IFERROR(__xludf.DUMMYFUNCTION("VLOOKUP($D25,IMPORTRANGE(""1zGeY54V42y3h6ga3LEauokEcjIAfHuNXKCYKLfLWtMI"",""'LC-2 BOM'!C2:AF900""),Y$1,FALSE)"),"On/Off Solenoid Valve")</f>
        <v>On/Off Solenoid Valve</v>
      </c>
      <c r="AA599" s="40" t="str">
        <f ca="1">IFERROR(__xludf.DUMMYFUNCTION("VLOOKUP($D25,IMPORTRANGE(""1zGeY54V42y3h6ga3LEauokEcjIAfHuNXKCYKLfLWtMI"",""'LC-2 BOM'!C2:AF900""),Y$1,FALSE)"),"On/Off Solenoid Valve")</f>
        <v>On/Off Solenoid Valve</v>
      </c>
      <c r="AB599" s="40" t="str">
        <f ca="1">IFERROR(__xludf.DUMMYFUNCTION("VLOOKUP($D25,IMPORTRANGE(""1F5N2lheBqU_ssv2fEg7XSiyl0_Jtf24RQubw3IWp7fc"",""'LC-2 BOM'!C2:AF1000""),AB$1,FALSE)"),"Hydraulics Schematic 1069 RevF")</f>
        <v>Hydraulics Schematic 1069 RevF</v>
      </c>
      <c r="AC599" s="40" t="str">
        <f ca="1">IFERROR(__xludf.DUMMYFUNCTION("VLOOKUP($D25,IMPORTRANGE(""1F5N2lheBqU_ssv2fEg7XSiyl0_Jtf24RQubw3IWp7fc"",""'LC-2 BOM'!C2:AF1000""),AB$1,FALSE)"),"Hydraulics Schematic 1069 RevF")</f>
        <v>Hydraulics Schematic 1069 RevF</v>
      </c>
      <c r="AD599" s="40" t="str">
        <f ca="1">IFERROR(__xludf.DUMMYFUNCTION("VLOOKUP($D25,IMPORTRANGE(""1F5N2lheBqU_ssv2fEg7XSiyl0_Jtf24RQubw3IWp7fc"",""'LC-2 BOM'!C2:AF1000""),AB$1,FALSE)"),"Hydraulics Schematic 1069 RevF")</f>
        <v>Hydraulics Schematic 1069 RevF</v>
      </c>
      <c r="AE599" s="40" t="str">
        <f ca="1">IFERROR(__xludf.DUMMYFUNCTION("VLOOKUP($D25,IMPORTRANGE(""1F5N2lheBqU_ssv2fEg7XSiyl0_Jtf24RQubw3IWp7fc"",""'LC-2 BOM'!C2:AF1000""),AB$1,FALSE)"),"Hydraulics Schematic 1069 RevF")</f>
        <v>Hydraulics Schematic 1069 RevF</v>
      </c>
      <c r="AF599" s="40" t="str">
        <f ca="1">IFERROR(__xludf.DUMMYFUNCTION("VLOOKUP($D25,IMPORTRANGE(""1F5N2lheBqU_ssv2fEg7XSiyl0_Jtf24RQubw3IWp7fc"",""'LC-2 BOM'!C2:AF1000""),AB$1,FALSE)"),"Hydraulics Schematic 1069 RevF")</f>
        <v>Hydraulics Schematic 1069 RevF</v>
      </c>
      <c r="AG599" s="40" t="str">
        <f ca="1">IFERROR(__xludf.DUMMYFUNCTION("VLOOKUP($D25,IMPORTRANGE(""1F5N2lheBqU_ssv2fEg7XSiyl0_Jtf24RQubw3IWp7fc"",""'LC-2 BOM'!C2:AF1000""),AB$1,FALSE)"),"Hydraulics Schematic 1069 RevF")</f>
        <v>Hydraulics Schematic 1069 RevF</v>
      </c>
      <c r="AH599" s="40" t="str">
        <f ca="1">IFERROR(__xludf.DUMMYFUNCTION("VLOOKUP($D25,IMPORTRANGE(""1F5N2lheBqU_ssv2fEg7XSiyl0_Jtf24RQubw3IWp7fc"",""'LC-2 BOM'!C2:AF1000""),AB$1,FALSE)"),"Hydraulics Schematic 1069 RevF")</f>
        <v>Hydraulics Schematic 1069 RevF</v>
      </c>
      <c r="AI599" s="40" t="str">
        <f ca="1">IFERROR(__xludf.DUMMYFUNCTION("VLOOKUP($D25,IMPORTRANGE(""1F5N2lheBqU_ssv2fEg7XSiyl0_Jtf24RQubw3IWp7fc"",""'LC-2 BOM'!C2:AF1000""),AB$1,FALSE)"),"Hydraulics Schematic 1069 RevF")</f>
        <v>Hydraulics Schematic 1069 RevF</v>
      </c>
      <c r="AJ599" s="40" t="str">
        <f ca="1">IFERROR(__xludf.DUMMYFUNCTION("VLOOKUP($D25,IMPORTRANGE(""1F5N2lheBqU_ssv2fEg7XSiyl0_Jtf24RQubw3IWp7fc"",""'LC-2 BOM'!C2:AF1000""),AB$1,FALSE)"),"Hydraulics Schematic 1069 RevF")</f>
        <v>Hydraulics Schematic 1069 RevF</v>
      </c>
      <c r="AK599" s="40" t="str">
        <f ca="1">IFERROR(__xludf.DUMMYFUNCTION("VLOOKUP($D25,IMPORTRANGE(""1F5N2lheBqU_ssv2fEg7XSiyl0_Jtf24RQubw3IWp7fc"",""'LC-2 BOM'!C2:AF1000""),AB$1,FALSE)"),"Hydraulics Schematic 1069 RevF")</f>
        <v>Hydraulics Schematic 1069 RevF</v>
      </c>
      <c r="AL599" s="40" t="str">
        <f ca="1">IFERROR(__xludf.DUMMYFUNCTION("VLOOKUP($D25,IMPORTRANGE(""1F5N2lheBqU_ssv2fEg7XSiyl0_Jtf24RQubw3IWp7fc"",""'LC-2 BOM'!C2:AF1000""),AB$1,FALSE)"),"Hydraulics Schematic 1069 RevF")</f>
        <v>Hydraulics Schematic 1069 RevF</v>
      </c>
      <c r="AM599" s="40" t="str">
        <f ca="1">IFERROR(__xludf.DUMMYFUNCTION("VLOOKUP($D25,IMPORTRANGE(""1F5N2lheBqU_ssv2fEg7XSiyl0_Jtf24RQubw3IWp7fc"",""'LC-2 BOM'!C2:AF1000""),AB$1,FALSE)"),"Hydraulics Schematic 1069 RevF")</f>
        <v>Hydraulics Schematic 1069 RevF</v>
      </c>
      <c r="AN599" s="40" t="str">
        <f ca="1">IFERROR(__xludf.DUMMYFUNCTION("VLOOKUP($D25,IMPORTRANGE(""1F5N2lheBqU_ssv2fEg7XSiyl0_Jtf24RQubw3IWp7fc"",""'LC-2 BOM'!C2:AF1000""),AB$1,FALSE)"),"Hydraulics Schematic 1069 RevF")</f>
        <v>Hydraulics Schematic 1069 RevF</v>
      </c>
      <c r="AO599" s="40" t="str">
        <f ca="1">IFERROR(__xludf.DUMMYFUNCTION("VLOOKUP($D25,IMPORTRANGE(""1F5N2lheBqU_ssv2fEg7XSiyl0_Jtf24RQubw3IWp7fc"",""'LC-2 BOM'!C2:AF1000""),AB$1,FALSE)"),"Hydraulics Schematic 1069 RevF")</f>
        <v>Hydraulics Schematic 1069 RevF</v>
      </c>
      <c r="AP599" s="40" t="str">
        <f ca="1">IFERROR(__xludf.DUMMYFUNCTION("VLOOKUP($D25,IMPORTRANGE(""1F5N2lheBqU_ssv2fEg7XSiyl0_Jtf24RQubw3IWp7fc"",""'LC-2 BOM'!C2:AF1000""),AB$1,FALSE)"),"Hydraulics Schematic 1069 RevF")</f>
        <v>Hydraulics Schematic 1069 RevF</v>
      </c>
      <c r="AQ599" s="40" t="str">
        <f ca="1">IFERROR(__xludf.DUMMYFUNCTION("VLOOKUP($D25,IMPORTRANGE(""1F5N2lheBqU_ssv2fEg7XSiyl0_Jtf24RQubw3IWp7fc"",""'LC-2 BOM'!C2:AF1000""),AB$1,FALSE)"),"Hydraulics Schematic 1069 RevF")</f>
        <v>Hydraulics Schematic 1069 RevF</v>
      </c>
      <c r="AR599" s="40" t="str">
        <f ca="1">IFERROR(__xludf.DUMMYFUNCTION("VLOOKUP($D25,IMPORTRANGE(""1F5N2lheBqU_ssv2fEg7XSiyl0_Jtf24RQubw3IWp7fc"",""'LC-2 BOM'!C2:AF1000""),AB$1,FALSE)"),"Hydraulics Schematic 1069 RevF")</f>
        <v>Hydraulics Schematic 1069 RevF</v>
      </c>
      <c r="AS599" s="40" t="str">
        <f ca="1">IFERROR(__xludf.DUMMYFUNCTION("VLOOKUP($D25,IMPORTRANGE(""1F5N2lheBqU_ssv2fEg7XSiyl0_Jtf24RQubw3IWp7fc"",""'LC-2 BOM'!C2:AF1000""),AB$1,FALSE)"),"Hydraulics Schematic 1069 RevF")</f>
        <v>Hydraulics Schematic 1069 RevF</v>
      </c>
      <c r="AT599" s="40" t="str">
        <f ca="1">IFERROR(__xludf.DUMMYFUNCTION("VLOOKUP($D25,IMPORTRANGE(""1F5N2lheBqU_ssv2fEg7XSiyl0_Jtf24RQubw3IWp7fc"",""'LC-2 BOM'!C2:AF1000""),AB$1,FALSE)"),"Hydraulics Schematic 1069 RevF")</f>
        <v>Hydraulics Schematic 1069 RevF</v>
      </c>
      <c r="AU599" s="40" t="str">
        <f ca="1">IFERROR(__xludf.DUMMYFUNCTION("VLOOKUP($D25,IMPORTRANGE(""1F5N2lheBqU_ssv2fEg7XSiyl0_Jtf24RQubw3IWp7fc"",""'LC-2 BOM'!C2:AF1000""),AB$1,FALSE)"),"Hydraulics Schematic 1069 RevF")</f>
        <v>Hydraulics Schematic 1069 RevF</v>
      </c>
      <c r="AV599" s="40" t="str">
        <f ca="1">IFERROR(__xludf.DUMMYFUNCTION("VLOOKUP($D25,IMPORTRANGE(""1F5N2lheBqU_ssv2fEg7XSiyl0_Jtf24RQubw3IWp7fc"",""'LC-2 BOM'!C2:AF1000""),AB$1,FALSE)"),"Hydraulics Schematic 1069 RevF")</f>
        <v>Hydraulics Schematic 1069 RevF</v>
      </c>
      <c r="AW599" s="40" t="str">
        <f ca="1">IFERROR(__xludf.DUMMYFUNCTION("VLOOKUP($D25,IMPORTRANGE(""1F5N2lheBqU_ssv2fEg7XSiyl0_Jtf24RQubw3IWp7fc"",""'LC-2 BOM'!C2:AF1000""),AB$1,FALSE)"),"Hydraulics Schematic 1069 RevF")</f>
        <v>Hydraulics Schematic 1069 RevF</v>
      </c>
      <c r="AX599" s="40" t="str">
        <f ca="1">IFERROR(__xludf.DUMMYFUNCTION("VLOOKUP($D25,IMPORTRANGE(""1F5N2lheBqU_ssv2fEg7XSiyl0_Jtf24RQubw3IWp7fc"",""'LC-2 BOM'!C2:AF1000""),AB$1,FALSE)"),"Hydraulics Schematic 1069 RevF")</f>
        <v>Hydraulics Schematic 1069 RevF</v>
      </c>
      <c r="AY599" s="40" t="str">
        <f ca="1">IFERROR(__xludf.DUMMYFUNCTION("VLOOKUP($D25,IMPORTRANGE(""1F5N2lheBqU_ssv2fEg7XSiyl0_Jtf24RQubw3IWp7fc"",""'LC-2 BOM'!C2:AF1000""),AB$1,FALSE)"),"Hydraulics Schematic 1069 RevF")</f>
        <v>Hydraulics Schematic 1069 RevF</v>
      </c>
      <c r="AZ599" s="40" t="str">
        <f ca="1">IFERROR(__xludf.DUMMYFUNCTION("VLOOKUP($D25,IMPORTRANGE(""1F5N2lheBqU_ssv2fEg7XSiyl0_Jtf24RQubw3IWp7fc"",""'LC-2 BOM'!C2:AF1000""),AB$1,FALSE)"),"Hydraulics Schematic 1069 RevF")</f>
        <v>Hydraulics Schematic 1069 RevF</v>
      </c>
      <c r="BA599" s="40" t="str">
        <f ca="1">IFERROR(__xludf.DUMMYFUNCTION("VLOOKUP($D25,IMPORTRANGE(""1F5N2lheBqU_ssv2fEg7XSiyl0_Jtf24RQubw3IWp7fc"",""'LC-2 BOM'!C2:AF1000""),AB$1,FALSE)"),"Hydraulics Schematic 1069 RevF")</f>
        <v>Hydraulics Schematic 1069 RevF</v>
      </c>
    </row>
    <row r="600" spans="1:53" ht="14.25">
      <c r="A600" s="119" t="str">
        <f>CONCATENATE(VLOOKUP(E600,Systems,2,FALSE),"-",VLOOKUP(F600,Subsystems,2,FALSE),"-",VLOOKUP(G600,Components,2,FALSE),"-",VLOOKUP(R600,Metrics,2,FALSE),"-",B600)</f>
        <v>ASP--AxCt-ST-11</v>
      </c>
      <c r="B600" s="100">
        <v>11</v>
      </c>
      <c r="C600" s="165" t="s">
        <v>1340</v>
      </c>
      <c r="D600" s="165" t="s">
        <v>1341</v>
      </c>
      <c r="E600" s="99" t="s">
        <v>921</v>
      </c>
      <c r="F600" s="99" t="s">
        <v>922</v>
      </c>
      <c r="G600" s="99" t="s">
        <v>923</v>
      </c>
      <c r="H600" s="99" t="s">
        <v>89</v>
      </c>
      <c r="I600" s="99" t="str">
        <f>VLOOKUP(L600,InterfaceCards,2,FALSE)</f>
        <v>N1</v>
      </c>
      <c r="J600" s="39" t="str">
        <f>VLOOKUP(I600,'REF - Interface Cards'!$F$2:$G$11,2,FALSE)</f>
        <v>CB2</v>
      </c>
      <c r="K600" s="267">
        <f>VLOOKUP(L600,InterfaceCards,3,FALSE)</f>
        <v>1</v>
      </c>
      <c r="L600" s="99" t="s">
        <v>728</v>
      </c>
      <c r="M600" s="99">
        <v>18</v>
      </c>
      <c r="N600" s="96">
        <v>15</v>
      </c>
      <c r="O600" s="99" t="s">
        <v>247</v>
      </c>
      <c r="P600" s="99" t="s">
        <v>313</v>
      </c>
      <c r="Q600" s="99" t="s">
        <v>924</v>
      </c>
      <c r="R600" s="100" t="s">
        <v>925</v>
      </c>
      <c r="S600" s="99" t="s">
        <v>96</v>
      </c>
      <c r="T600" s="100"/>
      <c r="U600" s="205"/>
      <c r="V600" s="205" t="b">
        <v>0</v>
      </c>
      <c r="W600" s="115" t="str">
        <f>CONCATENATE(L600,":",N600)</f>
        <v>DI1:15</v>
      </c>
      <c r="X600" s="40" t="str">
        <f ca="1">IFERROR(__xludf.DUMMYFUNCTION("VLOOKUP($D119,IMPORTRANGE(""1F5N2lheBqU_ssv2fEg7XSiyl0_Jtf24RQubw3IWp7fc"",""'LC-2 BOM'!C2:AF1000""),X$1,FALSE)"),"05C360")</f>
        <v>05C360</v>
      </c>
      <c r="Y600" s="40" t="str">
        <f ca="1">IFERROR(__xludf.DUMMYFUNCTION("VLOOKUP($D325,IMPORTRANGE(""1F5N2lheBqU_ssv2fEg7XSiyl0_Jtf24RQubw3IWp7fc"",""'LC-2 BOM'!C2:AF900""),Y$1,FALSE)"),"#N/A")</f>
        <v>#N/A</v>
      </c>
      <c r="Z600" s="40" t="str">
        <f ca="1">IFERROR(__xludf.DUMMYFUNCTION("VLOOKUP($D325,IMPORTRANGE(""1F5N2lheBqU_ssv2fEg7XSiyl0_Jtf24RQubw3IWp7fc"",""'LC-2 BOM'!C2:AF900""),Y$1,FALSE)"),"#N/A")</f>
        <v>#N/A</v>
      </c>
      <c r="AA600" s="40" t="str">
        <f ca="1">IFERROR(__xludf.DUMMYFUNCTION("VLOOKUP($D325,IMPORTRANGE(""1F5N2lheBqU_ssv2fEg7XSiyl0_Jtf24RQubw3IWp7fc"",""'LC-2 BOM'!C2:AF900""),Y$1,FALSE)"),"#N/A")</f>
        <v>#N/A</v>
      </c>
      <c r="AB600" s="40" t="str">
        <f ca="1">IFERROR(__xludf.DUMMYFUNCTION("VLOOKUP($D325,IMPORTRANGE(""1F5N2lheBqU_ssv2fEg7XSiyl0_Jtf24RQubw3IWp7fc"",""'LC-2 BOM'!C2:AF1000""),AB$1,FALSE)"),"#N/A")</f>
        <v>#N/A</v>
      </c>
      <c r="AC600" s="40" t="str">
        <f ca="1">IFERROR(__xludf.DUMMYFUNCTION("VLOOKUP($D325,IMPORTRANGE(""1F5N2lheBqU_ssv2fEg7XSiyl0_Jtf24RQubw3IWp7fc"",""'LC-2 BOM'!C2:AF1000""),AB$1,FALSE)"),"#N/A")</f>
        <v>#N/A</v>
      </c>
      <c r="AD600" s="40" t="str">
        <f ca="1">IFERROR(__xludf.DUMMYFUNCTION("VLOOKUP($D325,IMPORTRANGE(""1F5N2lheBqU_ssv2fEg7XSiyl0_Jtf24RQubw3IWp7fc"",""'LC-2 BOM'!C2:AF1000""),AB$1,FALSE)"),"#N/A")</f>
        <v>#N/A</v>
      </c>
      <c r="AE600" s="40" t="str">
        <f ca="1">IFERROR(__xludf.DUMMYFUNCTION("VLOOKUP($D325,IMPORTRANGE(""1F5N2lheBqU_ssv2fEg7XSiyl0_Jtf24RQubw3IWp7fc"",""'LC-2 BOM'!C2:AF1000""),AB$1,FALSE)"),"#N/A")</f>
        <v>#N/A</v>
      </c>
      <c r="AF600" s="40" t="str">
        <f ca="1">IFERROR(__xludf.DUMMYFUNCTION("VLOOKUP($D325,IMPORTRANGE(""1F5N2lheBqU_ssv2fEg7XSiyl0_Jtf24RQubw3IWp7fc"",""'LC-2 BOM'!C2:AF1000""),AB$1,FALSE)"),"#N/A")</f>
        <v>#N/A</v>
      </c>
      <c r="AG600" s="40" t="str">
        <f ca="1">IFERROR(__xludf.DUMMYFUNCTION("VLOOKUP($D325,IMPORTRANGE(""1F5N2lheBqU_ssv2fEg7XSiyl0_Jtf24RQubw3IWp7fc"",""'LC-2 BOM'!C2:AF1000""),AB$1,FALSE)"),"#N/A")</f>
        <v>#N/A</v>
      </c>
      <c r="AH600" s="40" t="str">
        <f ca="1">IFERROR(__xludf.DUMMYFUNCTION("VLOOKUP($D325,IMPORTRANGE(""1F5N2lheBqU_ssv2fEg7XSiyl0_Jtf24RQubw3IWp7fc"",""'LC-2 BOM'!C2:AF1000""),AB$1,FALSE)"),"#N/A")</f>
        <v>#N/A</v>
      </c>
      <c r="AI600" s="40" t="str">
        <f ca="1">IFERROR(__xludf.DUMMYFUNCTION("VLOOKUP($D325,IMPORTRANGE(""1F5N2lheBqU_ssv2fEg7XSiyl0_Jtf24RQubw3IWp7fc"",""'LC-2 BOM'!C2:AF1000""),AB$1,FALSE)"),"#N/A")</f>
        <v>#N/A</v>
      </c>
      <c r="AJ600" s="40" t="str">
        <f ca="1">IFERROR(__xludf.DUMMYFUNCTION("VLOOKUP($D325,IMPORTRANGE(""1F5N2lheBqU_ssv2fEg7XSiyl0_Jtf24RQubw3IWp7fc"",""'LC-2 BOM'!C2:AF1000""),AB$1,FALSE)"),"#N/A")</f>
        <v>#N/A</v>
      </c>
      <c r="AK600" s="40" t="str">
        <f ca="1">IFERROR(__xludf.DUMMYFUNCTION("VLOOKUP($D325,IMPORTRANGE(""1F5N2lheBqU_ssv2fEg7XSiyl0_Jtf24RQubw3IWp7fc"",""'LC-2 BOM'!C2:AF1000""),AB$1,FALSE)"),"#N/A")</f>
        <v>#N/A</v>
      </c>
      <c r="AL600" s="40" t="str">
        <f ca="1">IFERROR(__xludf.DUMMYFUNCTION("VLOOKUP($D325,IMPORTRANGE(""1F5N2lheBqU_ssv2fEg7XSiyl0_Jtf24RQubw3IWp7fc"",""'LC-2 BOM'!C2:AF1000""),AB$1,FALSE)"),"#N/A")</f>
        <v>#N/A</v>
      </c>
      <c r="AM600" s="40" t="str">
        <f ca="1">IFERROR(__xludf.DUMMYFUNCTION("VLOOKUP($D325,IMPORTRANGE(""1F5N2lheBqU_ssv2fEg7XSiyl0_Jtf24RQubw3IWp7fc"",""'LC-2 BOM'!C2:AF1000""),AB$1,FALSE)"),"#N/A")</f>
        <v>#N/A</v>
      </c>
      <c r="AN600" s="40" t="str">
        <f ca="1">IFERROR(__xludf.DUMMYFUNCTION("VLOOKUP($D325,IMPORTRANGE(""1F5N2lheBqU_ssv2fEg7XSiyl0_Jtf24RQubw3IWp7fc"",""'LC-2 BOM'!C2:AF1000""),AB$1,FALSE)"),"#N/A")</f>
        <v>#N/A</v>
      </c>
      <c r="AO600" s="40" t="str">
        <f ca="1">IFERROR(__xludf.DUMMYFUNCTION("VLOOKUP($D325,IMPORTRANGE(""1F5N2lheBqU_ssv2fEg7XSiyl0_Jtf24RQubw3IWp7fc"",""'LC-2 BOM'!C2:AF1000""),AB$1,FALSE)"),"#N/A")</f>
        <v>#N/A</v>
      </c>
      <c r="AP600" s="40" t="str">
        <f ca="1">IFERROR(__xludf.DUMMYFUNCTION("VLOOKUP($D325,IMPORTRANGE(""1F5N2lheBqU_ssv2fEg7XSiyl0_Jtf24RQubw3IWp7fc"",""'LC-2 BOM'!C2:AF1000""),AB$1,FALSE)"),"#N/A")</f>
        <v>#N/A</v>
      </c>
      <c r="AQ600" s="40" t="str">
        <f ca="1">IFERROR(__xludf.DUMMYFUNCTION("VLOOKUP($D325,IMPORTRANGE(""1F5N2lheBqU_ssv2fEg7XSiyl0_Jtf24RQubw3IWp7fc"",""'LC-2 BOM'!C2:AF1000""),AB$1,FALSE)"),"#N/A")</f>
        <v>#N/A</v>
      </c>
      <c r="AR600" s="40" t="str">
        <f ca="1">IFERROR(__xludf.DUMMYFUNCTION("VLOOKUP($D325,IMPORTRANGE(""1F5N2lheBqU_ssv2fEg7XSiyl0_Jtf24RQubw3IWp7fc"",""'LC-2 BOM'!C2:AF1000""),AB$1,FALSE)"),"#N/A")</f>
        <v>#N/A</v>
      </c>
      <c r="AS600" s="40" t="str">
        <f ca="1">IFERROR(__xludf.DUMMYFUNCTION("VLOOKUP($D325,IMPORTRANGE(""1F5N2lheBqU_ssv2fEg7XSiyl0_Jtf24RQubw3IWp7fc"",""'LC-2 BOM'!C2:AF1000""),AB$1,FALSE)"),"#N/A")</f>
        <v>#N/A</v>
      </c>
      <c r="AT600" s="40" t="str">
        <f ca="1">IFERROR(__xludf.DUMMYFUNCTION("VLOOKUP($D325,IMPORTRANGE(""1F5N2lheBqU_ssv2fEg7XSiyl0_Jtf24RQubw3IWp7fc"",""'LC-2 BOM'!C2:AF1000""),AB$1,FALSE)"),"#N/A")</f>
        <v>#N/A</v>
      </c>
      <c r="AU600" s="40" t="str">
        <f ca="1">IFERROR(__xludf.DUMMYFUNCTION("VLOOKUP($D325,IMPORTRANGE(""1F5N2lheBqU_ssv2fEg7XSiyl0_Jtf24RQubw3IWp7fc"",""'LC-2 BOM'!C2:AF1000""),AB$1,FALSE)"),"#N/A")</f>
        <v>#N/A</v>
      </c>
      <c r="AV600" s="40" t="str">
        <f ca="1">IFERROR(__xludf.DUMMYFUNCTION("VLOOKUP($D325,IMPORTRANGE(""1F5N2lheBqU_ssv2fEg7XSiyl0_Jtf24RQubw3IWp7fc"",""'LC-2 BOM'!C2:AF1000""),AB$1,FALSE)"),"#N/A")</f>
        <v>#N/A</v>
      </c>
      <c r="AW600" s="40" t="str">
        <f ca="1">IFERROR(__xludf.DUMMYFUNCTION("VLOOKUP($D325,IMPORTRANGE(""1F5N2lheBqU_ssv2fEg7XSiyl0_Jtf24RQubw3IWp7fc"",""'LC-2 BOM'!C2:AF1000""),AB$1,FALSE)"),"#N/A")</f>
        <v>#N/A</v>
      </c>
      <c r="AX600" s="40" t="str">
        <f ca="1">IFERROR(__xludf.DUMMYFUNCTION("VLOOKUP($D325,IMPORTRANGE(""1F5N2lheBqU_ssv2fEg7XSiyl0_Jtf24RQubw3IWp7fc"",""'LC-2 BOM'!C2:AF1000""),AB$1,FALSE)"),"#N/A")</f>
        <v>#N/A</v>
      </c>
      <c r="AY600" s="40" t="str">
        <f ca="1">IFERROR(__xludf.DUMMYFUNCTION("VLOOKUP($D325,IMPORTRANGE(""1F5N2lheBqU_ssv2fEg7XSiyl0_Jtf24RQubw3IWp7fc"",""'LC-2 BOM'!C2:AF1000""),AB$1,FALSE)"),"#N/A")</f>
        <v>#N/A</v>
      </c>
      <c r="AZ600" s="40" t="str">
        <f ca="1">IFERROR(__xludf.DUMMYFUNCTION("VLOOKUP($D325,IMPORTRANGE(""1F5N2lheBqU_ssv2fEg7XSiyl0_Jtf24RQubw3IWp7fc"",""'LC-2 BOM'!C2:AF1000""),AB$1,FALSE)"),"#N/A")</f>
        <v>#N/A</v>
      </c>
      <c r="BA600" s="40" t="str">
        <f ca="1">IFERROR(__xludf.DUMMYFUNCTION("VLOOKUP($D325,IMPORTRANGE(""1F5N2lheBqU_ssv2fEg7XSiyl0_Jtf24RQubw3IWp7fc"",""'LC-2 BOM'!C2:AF1000""),AB$1,FALSE)"),"#N/A")</f>
        <v>#N/A</v>
      </c>
    </row>
    <row r="601" spans="1:53" ht="14.25">
      <c r="A601" s="119" t="str">
        <f>CONCATENATE(VLOOKUP(E601,Systems,2,FALSE),"-",VLOOKUP(F601,Subsystems,2,FALSE),"-",VLOOKUP(G601,Components,2,FALSE),"-",VLOOKUP(R601,Metrics,2,FALSE),"-",B601)</f>
        <v>ASP--AxCt-ST-16</v>
      </c>
      <c r="B601" s="100">
        <v>16</v>
      </c>
      <c r="C601" s="165" t="s">
        <v>1342</v>
      </c>
      <c r="D601" s="165" t="s">
        <v>1343</v>
      </c>
      <c r="E601" s="99" t="s">
        <v>921</v>
      </c>
      <c r="F601" s="99" t="s">
        <v>922</v>
      </c>
      <c r="G601" s="99" t="s">
        <v>923</v>
      </c>
      <c r="H601" s="100" t="s">
        <v>89</v>
      </c>
      <c r="I601" s="100" t="str">
        <f>VLOOKUP(L601,InterfaceCards,2,FALSE)</f>
        <v>N1</v>
      </c>
      <c r="J601" s="39" t="str">
        <f>VLOOKUP(I601,'REF - Interface Cards'!$F$2:$G$11,2,FALSE)</f>
        <v>CB2</v>
      </c>
      <c r="K601" s="100">
        <f>VLOOKUP(L601,InterfaceCards,3,FALSE)</f>
        <v>1</v>
      </c>
      <c r="L601" s="99" t="s">
        <v>728</v>
      </c>
      <c r="M601" s="99">
        <v>25</v>
      </c>
      <c r="N601" s="96">
        <v>21</v>
      </c>
      <c r="O601" s="99" t="s">
        <v>247</v>
      </c>
      <c r="P601" s="99" t="s">
        <v>313</v>
      </c>
      <c r="Q601" s="99" t="s">
        <v>924</v>
      </c>
      <c r="R601" s="268" t="s">
        <v>925</v>
      </c>
      <c r="S601" s="100" t="s">
        <v>96</v>
      </c>
      <c r="T601" s="100"/>
      <c r="U601" s="205"/>
      <c r="V601" s="205" t="b">
        <v>0</v>
      </c>
      <c r="W601" s="115" t="str">
        <f>CONCATENATE(L601,":",N601)</f>
        <v>DI1:21</v>
      </c>
      <c r="X601" s="40" t="str">
        <f ca="1">IFERROR(__xludf.DUMMYFUNCTION("VLOOKUP($D119,IMPORTRANGE(""1F5N2lheBqU_ssv2fEg7XSiyl0_Jtf24RQubw3IWp7fc"",""'LC-2 BOM'!C2:AF1000""),X$1,FALSE)"),"05C360")</f>
        <v>05C360</v>
      </c>
      <c r="Y601" s="40" t="str">
        <f ca="1">IFERROR(__xludf.DUMMYFUNCTION("VLOOKUP($D331,IMPORTRANGE(""1zGeY54V42y3h6ga3LEauokEcjIAfHuNXKCYKLfLWtMI"",""'LC-2 BOM'!C2:AF900""),Y$1,FALSE)"),"#N/A")</f>
        <v>#N/A</v>
      </c>
      <c r="Z601" s="40" t="str">
        <f ca="1">IFERROR(__xludf.DUMMYFUNCTION("VLOOKUP($D331,IMPORTRANGE(""1zGeY54V42y3h6ga3LEauokEcjIAfHuNXKCYKLfLWtMI"",""'LC-2 BOM'!C2:AF900""),Y$1,FALSE)"),"#N/A")</f>
        <v>#N/A</v>
      </c>
      <c r="AA601" s="40" t="str">
        <f ca="1">IFERROR(__xludf.DUMMYFUNCTION("VLOOKUP($D331,IMPORTRANGE(""1zGeY54V42y3h6ga3LEauokEcjIAfHuNXKCYKLfLWtMI"",""'LC-2 BOM'!C2:AF900""),Y$1,FALSE)"),"#N/A")</f>
        <v>#N/A</v>
      </c>
      <c r="AB601" s="40" t="str">
        <f ca="1">IFERROR(__xludf.DUMMYFUNCTION("VLOOKUP($D331,IMPORTRANGE(""1F5N2lheBqU_ssv2fEg7XSiyl0_Jtf24RQubw3IWp7fc"",""'LC-2 BOM'!C2:AF1000""),AB$1,FALSE)"),"#N/A")</f>
        <v>#N/A</v>
      </c>
      <c r="AC601" s="40" t="str">
        <f ca="1">IFERROR(__xludf.DUMMYFUNCTION("VLOOKUP($D331,IMPORTRANGE(""1F5N2lheBqU_ssv2fEg7XSiyl0_Jtf24RQubw3IWp7fc"",""'LC-2 BOM'!C2:AF1000""),AB$1,FALSE)"),"#N/A")</f>
        <v>#N/A</v>
      </c>
      <c r="AD601" s="40" t="str">
        <f ca="1">IFERROR(__xludf.DUMMYFUNCTION("VLOOKUP($D331,IMPORTRANGE(""1F5N2lheBqU_ssv2fEg7XSiyl0_Jtf24RQubw3IWp7fc"",""'LC-2 BOM'!C2:AF1000""),AB$1,FALSE)"),"#N/A")</f>
        <v>#N/A</v>
      </c>
      <c r="AE601" s="40" t="str">
        <f ca="1">IFERROR(__xludf.DUMMYFUNCTION("VLOOKUP($D331,IMPORTRANGE(""1F5N2lheBqU_ssv2fEg7XSiyl0_Jtf24RQubw3IWp7fc"",""'LC-2 BOM'!C2:AF1000""),AB$1,FALSE)"),"#N/A")</f>
        <v>#N/A</v>
      </c>
      <c r="AF601" s="40" t="str">
        <f ca="1">IFERROR(__xludf.DUMMYFUNCTION("VLOOKUP($D331,IMPORTRANGE(""1F5N2lheBqU_ssv2fEg7XSiyl0_Jtf24RQubw3IWp7fc"",""'LC-2 BOM'!C2:AF1000""),AB$1,FALSE)"),"#N/A")</f>
        <v>#N/A</v>
      </c>
      <c r="AG601" s="40" t="str">
        <f ca="1">IFERROR(__xludf.DUMMYFUNCTION("VLOOKUP($D331,IMPORTRANGE(""1F5N2lheBqU_ssv2fEg7XSiyl0_Jtf24RQubw3IWp7fc"",""'LC-2 BOM'!C2:AF1000""),AB$1,FALSE)"),"#N/A")</f>
        <v>#N/A</v>
      </c>
      <c r="AH601" s="40" t="str">
        <f ca="1">IFERROR(__xludf.DUMMYFUNCTION("VLOOKUP($D331,IMPORTRANGE(""1F5N2lheBqU_ssv2fEg7XSiyl0_Jtf24RQubw3IWp7fc"",""'LC-2 BOM'!C2:AF1000""),AB$1,FALSE)"),"#N/A")</f>
        <v>#N/A</v>
      </c>
      <c r="AI601" s="40" t="str">
        <f ca="1">IFERROR(__xludf.DUMMYFUNCTION("VLOOKUP($D331,IMPORTRANGE(""1F5N2lheBqU_ssv2fEg7XSiyl0_Jtf24RQubw3IWp7fc"",""'LC-2 BOM'!C2:AF1000""),AB$1,FALSE)"),"#N/A")</f>
        <v>#N/A</v>
      </c>
      <c r="AJ601" s="40" t="str">
        <f ca="1">IFERROR(__xludf.DUMMYFUNCTION("VLOOKUP($D331,IMPORTRANGE(""1F5N2lheBqU_ssv2fEg7XSiyl0_Jtf24RQubw3IWp7fc"",""'LC-2 BOM'!C2:AF1000""),AB$1,FALSE)"),"#N/A")</f>
        <v>#N/A</v>
      </c>
      <c r="AK601" s="40" t="str">
        <f ca="1">IFERROR(__xludf.DUMMYFUNCTION("VLOOKUP($D331,IMPORTRANGE(""1F5N2lheBqU_ssv2fEg7XSiyl0_Jtf24RQubw3IWp7fc"",""'LC-2 BOM'!C2:AF1000""),AB$1,FALSE)"),"#N/A")</f>
        <v>#N/A</v>
      </c>
      <c r="AL601" s="40" t="str">
        <f ca="1">IFERROR(__xludf.DUMMYFUNCTION("VLOOKUP($D331,IMPORTRANGE(""1F5N2lheBqU_ssv2fEg7XSiyl0_Jtf24RQubw3IWp7fc"",""'LC-2 BOM'!C2:AF1000""),AB$1,FALSE)"),"#N/A")</f>
        <v>#N/A</v>
      </c>
      <c r="AM601" s="40" t="str">
        <f ca="1">IFERROR(__xludf.DUMMYFUNCTION("VLOOKUP($D331,IMPORTRANGE(""1F5N2lheBqU_ssv2fEg7XSiyl0_Jtf24RQubw3IWp7fc"",""'LC-2 BOM'!C2:AF1000""),AB$1,FALSE)"),"#N/A")</f>
        <v>#N/A</v>
      </c>
      <c r="AN601" s="40" t="str">
        <f ca="1">IFERROR(__xludf.DUMMYFUNCTION("VLOOKUP($D331,IMPORTRANGE(""1F5N2lheBqU_ssv2fEg7XSiyl0_Jtf24RQubw3IWp7fc"",""'LC-2 BOM'!C2:AF1000""),AB$1,FALSE)"),"#N/A")</f>
        <v>#N/A</v>
      </c>
      <c r="AO601" s="40" t="str">
        <f ca="1">IFERROR(__xludf.DUMMYFUNCTION("VLOOKUP($D331,IMPORTRANGE(""1F5N2lheBqU_ssv2fEg7XSiyl0_Jtf24RQubw3IWp7fc"",""'LC-2 BOM'!C2:AF1000""),AB$1,FALSE)"),"#N/A")</f>
        <v>#N/A</v>
      </c>
      <c r="AP601" s="40" t="str">
        <f ca="1">IFERROR(__xludf.DUMMYFUNCTION("VLOOKUP($D331,IMPORTRANGE(""1F5N2lheBqU_ssv2fEg7XSiyl0_Jtf24RQubw3IWp7fc"",""'LC-2 BOM'!C2:AF1000""),AB$1,FALSE)"),"#N/A")</f>
        <v>#N/A</v>
      </c>
      <c r="AQ601" s="40" t="str">
        <f ca="1">IFERROR(__xludf.DUMMYFUNCTION("VLOOKUP($D331,IMPORTRANGE(""1F5N2lheBqU_ssv2fEg7XSiyl0_Jtf24RQubw3IWp7fc"",""'LC-2 BOM'!C2:AF1000""),AB$1,FALSE)"),"#N/A")</f>
        <v>#N/A</v>
      </c>
      <c r="AR601" s="40" t="str">
        <f ca="1">IFERROR(__xludf.DUMMYFUNCTION("VLOOKUP($D331,IMPORTRANGE(""1F5N2lheBqU_ssv2fEg7XSiyl0_Jtf24RQubw3IWp7fc"",""'LC-2 BOM'!C2:AF1000""),AB$1,FALSE)"),"#N/A")</f>
        <v>#N/A</v>
      </c>
      <c r="AS601" s="40" t="str">
        <f ca="1">IFERROR(__xludf.DUMMYFUNCTION("VLOOKUP($D331,IMPORTRANGE(""1F5N2lheBqU_ssv2fEg7XSiyl0_Jtf24RQubw3IWp7fc"",""'LC-2 BOM'!C2:AF1000""),AB$1,FALSE)"),"#N/A")</f>
        <v>#N/A</v>
      </c>
      <c r="AT601" s="40" t="str">
        <f ca="1">IFERROR(__xludf.DUMMYFUNCTION("VLOOKUP($D331,IMPORTRANGE(""1F5N2lheBqU_ssv2fEg7XSiyl0_Jtf24RQubw3IWp7fc"",""'LC-2 BOM'!C2:AF1000""),AB$1,FALSE)"),"#N/A")</f>
        <v>#N/A</v>
      </c>
      <c r="AU601" s="40" t="str">
        <f ca="1">IFERROR(__xludf.DUMMYFUNCTION("VLOOKUP($D331,IMPORTRANGE(""1F5N2lheBqU_ssv2fEg7XSiyl0_Jtf24RQubw3IWp7fc"",""'LC-2 BOM'!C2:AF1000""),AB$1,FALSE)"),"#N/A")</f>
        <v>#N/A</v>
      </c>
      <c r="AV601" s="40" t="str">
        <f ca="1">IFERROR(__xludf.DUMMYFUNCTION("VLOOKUP($D331,IMPORTRANGE(""1F5N2lheBqU_ssv2fEg7XSiyl0_Jtf24RQubw3IWp7fc"",""'LC-2 BOM'!C2:AF1000""),AB$1,FALSE)"),"#N/A")</f>
        <v>#N/A</v>
      </c>
      <c r="AW601" s="40" t="str">
        <f ca="1">IFERROR(__xludf.DUMMYFUNCTION("VLOOKUP($D331,IMPORTRANGE(""1F5N2lheBqU_ssv2fEg7XSiyl0_Jtf24RQubw3IWp7fc"",""'LC-2 BOM'!C2:AF1000""),AB$1,FALSE)"),"#N/A")</f>
        <v>#N/A</v>
      </c>
      <c r="AX601" s="40" t="str">
        <f ca="1">IFERROR(__xludf.DUMMYFUNCTION("VLOOKUP($D331,IMPORTRANGE(""1F5N2lheBqU_ssv2fEg7XSiyl0_Jtf24RQubw3IWp7fc"",""'LC-2 BOM'!C2:AF1000""),AB$1,FALSE)"),"#N/A")</f>
        <v>#N/A</v>
      </c>
      <c r="AY601" s="40" t="str">
        <f ca="1">IFERROR(__xludf.DUMMYFUNCTION("VLOOKUP($D331,IMPORTRANGE(""1F5N2lheBqU_ssv2fEg7XSiyl0_Jtf24RQubw3IWp7fc"",""'LC-2 BOM'!C2:AF1000""),AB$1,FALSE)"),"#N/A")</f>
        <v>#N/A</v>
      </c>
      <c r="AZ601" s="40" t="str">
        <f ca="1">IFERROR(__xludf.DUMMYFUNCTION("VLOOKUP($D331,IMPORTRANGE(""1F5N2lheBqU_ssv2fEg7XSiyl0_Jtf24RQubw3IWp7fc"",""'LC-2 BOM'!C2:AF1000""),AB$1,FALSE)"),"#N/A")</f>
        <v>#N/A</v>
      </c>
      <c r="BA601" s="40" t="str">
        <f ca="1">IFERROR(__xludf.DUMMYFUNCTION("VLOOKUP($D331,IMPORTRANGE(""1F5N2lheBqU_ssv2fEg7XSiyl0_Jtf24RQubw3IWp7fc"",""'LC-2 BOM'!C2:AF1000""),AB$1,FALSE)"),"#N/A")</f>
        <v>#N/A</v>
      </c>
    </row>
    <row r="602" spans="1:53" ht="14.25">
      <c r="A602" s="119" t="str">
        <f>CONCATENATE(VLOOKUP(E602,Systems,2,FALSE),"-",VLOOKUP(F602,Subsystems,2,FALSE),"-",VLOOKUP(G602,Components,2,FALSE),"-",VLOOKUP(R602,Metrics,2,FALSE),"-",B602)</f>
        <v>ASP--AxCt-ST-10</v>
      </c>
      <c r="B602" s="100">
        <v>10</v>
      </c>
      <c r="C602" s="165" t="s">
        <v>1344</v>
      </c>
      <c r="D602" s="165" t="s">
        <v>1345</v>
      </c>
      <c r="E602" s="99" t="s">
        <v>921</v>
      </c>
      <c r="F602" s="99" t="s">
        <v>922</v>
      </c>
      <c r="G602" s="99" t="s">
        <v>923</v>
      </c>
      <c r="H602" s="99" t="s">
        <v>89</v>
      </c>
      <c r="I602" s="99" t="str">
        <f>VLOOKUP(L602,InterfaceCards,2,FALSE)</f>
        <v>N1</v>
      </c>
      <c r="J602" s="39" t="str">
        <f>VLOOKUP(I602,'REF - Interface Cards'!$F$2:$G$11,2,FALSE)</f>
        <v>CB2</v>
      </c>
      <c r="K602" s="267">
        <f>VLOOKUP(L602,InterfaceCards,3,FALSE)</f>
        <v>1</v>
      </c>
      <c r="L602" s="99" t="s">
        <v>728</v>
      </c>
      <c r="M602" s="99">
        <v>17</v>
      </c>
      <c r="N602" s="96">
        <v>14</v>
      </c>
      <c r="O602" s="99" t="s">
        <v>247</v>
      </c>
      <c r="P602" s="99" t="s">
        <v>313</v>
      </c>
      <c r="Q602" s="99" t="s">
        <v>924</v>
      </c>
      <c r="R602" s="100" t="s">
        <v>925</v>
      </c>
      <c r="S602" s="99" t="s">
        <v>96</v>
      </c>
      <c r="T602" s="100"/>
      <c r="U602" s="205"/>
      <c r="V602" s="205" t="b">
        <v>0</v>
      </c>
      <c r="W602" s="115" t="str">
        <f>CONCATENATE(L602,":",N602)</f>
        <v>DI1:14</v>
      </c>
      <c r="X602" s="40" t="str">
        <f ca="1">IFERROR(__xludf.DUMMYFUNCTION("VLOOKUP($D119,IMPORTRANGE(""1F5N2lheBqU_ssv2fEg7XSiyl0_Jtf24RQubw3IWp7fc"",""'LC-2 BOM'!C2:AF1000""),X$1,FALSE)"),"05C360")</f>
        <v>05C360</v>
      </c>
      <c r="Y602" s="40" t="str">
        <f ca="1">IFERROR(__xludf.DUMMYFUNCTION("VLOOKUP($D324,IMPORTRANGE(""1zGeY54V42y3h6ga3LEauokEcjIAfHuNXKCYKLfLWtMI"",""'LC-2 BOM'!C2:AF900""),Y$1,FALSE)"),"#N/A")</f>
        <v>#N/A</v>
      </c>
      <c r="Z602" s="40" t="str">
        <f ca="1">IFERROR(__xludf.DUMMYFUNCTION("VLOOKUP($D324,IMPORTRANGE(""1zGeY54V42y3h6ga3LEauokEcjIAfHuNXKCYKLfLWtMI"",""'LC-2 BOM'!C2:AF900""),Y$1,FALSE)"),"#N/A")</f>
        <v>#N/A</v>
      </c>
      <c r="AA602" s="40" t="str">
        <f ca="1">IFERROR(__xludf.DUMMYFUNCTION("VLOOKUP($D324,IMPORTRANGE(""1zGeY54V42y3h6ga3LEauokEcjIAfHuNXKCYKLfLWtMI"",""'LC-2 BOM'!C2:AF900""),Y$1,FALSE)"),"#N/A")</f>
        <v>#N/A</v>
      </c>
      <c r="AB602" s="40" t="str">
        <f ca="1">IFERROR(__xludf.DUMMYFUNCTION("VLOOKUP($D324,IMPORTRANGE(""1F5N2lheBqU_ssv2fEg7XSiyl0_Jtf24RQubw3IWp7fc"",""'LC-2 BOM'!C2:AF1000""),AB$1,FALSE)"),"#N/A")</f>
        <v>#N/A</v>
      </c>
      <c r="AC602" s="40" t="str">
        <f ca="1">IFERROR(__xludf.DUMMYFUNCTION("VLOOKUP($D324,IMPORTRANGE(""1F5N2lheBqU_ssv2fEg7XSiyl0_Jtf24RQubw3IWp7fc"",""'LC-2 BOM'!C2:AF1000""),AB$1,FALSE)"),"#N/A")</f>
        <v>#N/A</v>
      </c>
      <c r="AD602" s="40" t="str">
        <f ca="1">IFERROR(__xludf.DUMMYFUNCTION("VLOOKUP($D324,IMPORTRANGE(""1F5N2lheBqU_ssv2fEg7XSiyl0_Jtf24RQubw3IWp7fc"",""'LC-2 BOM'!C2:AF1000""),AB$1,FALSE)"),"#N/A")</f>
        <v>#N/A</v>
      </c>
      <c r="AE602" s="40" t="str">
        <f ca="1">IFERROR(__xludf.DUMMYFUNCTION("VLOOKUP($D324,IMPORTRANGE(""1F5N2lheBqU_ssv2fEg7XSiyl0_Jtf24RQubw3IWp7fc"",""'LC-2 BOM'!C2:AF1000""),AB$1,FALSE)"),"#N/A")</f>
        <v>#N/A</v>
      </c>
      <c r="AF602" s="40" t="str">
        <f ca="1">IFERROR(__xludf.DUMMYFUNCTION("VLOOKUP($D324,IMPORTRANGE(""1F5N2lheBqU_ssv2fEg7XSiyl0_Jtf24RQubw3IWp7fc"",""'LC-2 BOM'!C2:AF1000""),AB$1,FALSE)"),"#N/A")</f>
        <v>#N/A</v>
      </c>
      <c r="AG602" s="40" t="str">
        <f ca="1">IFERROR(__xludf.DUMMYFUNCTION("VLOOKUP($D324,IMPORTRANGE(""1F5N2lheBqU_ssv2fEg7XSiyl0_Jtf24RQubw3IWp7fc"",""'LC-2 BOM'!C2:AF1000""),AB$1,FALSE)"),"#N/A")</f>
        <v>#N/A</v>
      </c>
      <c r="AH602" s="40" t="str">
        <f ca="1">IFERROR(__xludf.DUMMYFUNCTION("VLOOKUP($D324,IMPORTRANGE(""1F5N2lheBqU_ssv2fEg7XSiyl0_Jtf24RQubw3IWp7fc"",""'LC-2 BOM'!C2:AF1000""),AB$1,FALSE)"),"#N/A")</f>
        <v>#N/A</v>
      </c>
      <c r="AI602" s="40" t="str">
        <f ca="1">IFERROR(__xludf.DUMMYFUNCTION("VLOOKUP($D324,IMPORTRANGE(""1F5N2lheBqU_ssv2fEg7XSiyl0_Jtf24RQubw3IWp7fc"",""'LC-2 BOM'!C2:AF1000""),AB$1,FALSE)"),"#N/A")</f>
        <v>#N/A</v>
      </c>
      <c r="AJ602" s="40" t="str">
        <f ca="1">IFERROR(__xludf.DUMMYFUNCTION("VLOOKUP($D324,IMPORTRANGE(""1F5N2lheBqU_ssv2fEg7XSiyl0_Jtf24RQubw3IWp7fc"",""'LC-2 BOM'!C2:AF1000""),AB$1,FALSE)"),"#N/A")</f>
        <v>#N/A</v>
      </c>
      <c r="AK602" s="40" t="str">
        <f ca="1">IFERROR(__xludf.DUMMYFUNCTION("VLOOKUP($D324,IMPORTRANGE(""1F5N2lheBqU_ssv2fEg7XSiyl0_Jtf24RQubw3IWp7fc"",""'LC-2 BOM'!C2:AF1000""),AB$1,FALSE)"),"#N/A")</f>
        <v>#N/A</v>
      </c>
      <c r="AL602" s="40" t="str">
        <f ca="1">IFERROR(__xludf.DUMMYFUNCTION("VLOOKUP($D324,IMPORTRANGE(""1F5N2lheBqU_ssv2fEg7XSiyl0_Jtf24RQubw3IWp7fc"",""'LC-2 BOM'!C2:AF1000""),AB$1,FALSE)"),"#N/A")</f>
        <v>#N/A</v>
      </c>
      <c r="AM602" s="40" t="str">
        <f ca="1">IFERROR(__xludf.DUMMYFUNCTION("VLOOKUP($D324,IMPORTRANGE(""1F5N2lheBqU_ssv2fEg7XSiyl0_Jtf24RQubw3IWp7fc"",""'LC-2 BOM'!C2:AF1000""),AB$1,FALSE)"),"#N/A")</f>
        <v>#N/A</v>
      </c>
      <c r="AN602" s="40" t="str">
        <f ca="1">IFERROR(__xludf.DUMMYFUNCTION("VLOOKUP($D324,IMPORTRANGE(""1F5N2lheBqU_ssv2fEg7XSiyl0_Jtf24RQubw3IWp7fc"",""'LC-2 BOM'!C2:AF1000""),AB$1,FALSE)"),"#N/A")</f>
        <v>#N/A</v>
      </c>
      <c r="AO602" s="40" t="str">
        <f ca="1">IFERROR(__xludf.DUMMYFUNCTION("VLOOKUP($D324,IMPORTRANGE(""1F5N2lheBqU_ssv2fEg7XSiyl0_Jtf24RQubw3IWp7fc"",""'LC-2 BOM'!C2:AF1000""),AB$1,FALSE)"),"#N/A")</f>
        <v>#N/A</v>
      </c>
      <c r="AP602" s="40" t="str">
        <f ca="1">IFERROR(__xludf.DUMMYFUNCTION("VLOOKUP($D324,IMPORTRANGE(""1F5N2lheBqU_ssv2fEg7XSiyl0_Jtf24RQubw3IWp7fc"",""'LC-2 BOM'!C2:AF1000""),AB$1,FALSE)"),"#N/A")</f>
        <v>#N/A</v>
      </c>
      <c r="AQ602" s="40" t="str">
        <f ca="1">IFERROR(__xludf.DUMMYFUNCTION("VLOOKUP($D324,IMPORTRANGE(""1F5N2lheBqU_ssv2fEg7XSiyl0_Jtf24RQubw3IWp7fc"",""'LC-2 BOM'!C2:AF1000""),AB$1,FALSE)"),"#N/A")</f>
        <v>#N/A</v>
      </c>
      <c r="AR602" s="40" t="str">
        <f ca="1">IFERROR(__xludf.DUMMYFUNCTION("VLOOKUP($D324,IMPORTRANGE(""1F5N2lheBqU_ssv2fEg7XSiyl0_Jtf24RQubw3IWp7fc"",""'LC-2 BOM'!C2:AF1000""),AB$1,FALSE)"),"#N/A")</f>
        <v>#N/A</v>
      </c>
      <c r="AS602" s="40" t="str">
        <f ca="1">IFERROR(__xludf.DUMMYFUNCTION("VLOOKUP($D324,IMPORTRANGE(""1F5N2lheBqU_ssv2fEg7XSiyl0_Jtf24RQubw3IWp7fc"",""'LC-2 BOM'!C2:AF1000""),AB$1,FALSE)"),"#N/A")</f>
        <v>#N/A</v>
      </c>
      <c r="AT602" s="40" t="str">
        <f ca="1">IFERROR(__xludf.DUMMYFUNCTION("VLOOKUP($D324,IMPORTRANGE(""1F5N2lheBqU_ssv2fEg7XSiyl0_Jtf24RQubw3IWp7fc"",""'LC-2 BOM'!C2:AF1000""),AB$1,FALSE)"),"#N/A")</f>
        <v>#N/A</v>
      </c>
      <c r="AU602" s="40" t="str">
        <f ca="1">IFERROR(__xludf.DUMMYFUNCTION("VLOOKUP($D324,IMPORTRANGE(""1F5N2lheBqU_ssv2fEg7XSiyl0_Jtf24RQubw3IWp7fc"",""'LC-2 BOM'!C2:AF1000""),AB$1,FALSE)"),"#N/A")</f>
        <v>#N/A</v>
      </c>
      <c r="AV602" s="40" t="str">
        <f ca="1">IFERROR(__xludf.DUMMYFUNCTION("VLOOKUP($D324,IMPORTRANGE(""1F5N2lheBqU_ssv2fEg7XSiyl0_Jtf24RQubw3IWp7fc"",""'LC-2 BOM'!C2:AF1000""),AB$1,FALSE)"),"#N/A")</f>
        <v>#N/A</v>
      </c>
      <c r="AW602" s="40" t="str">
        <f ca="1">IFERROR(__xludf.DUMMYFUNCTION("VLOOKUP($D324,IMPORTRANGE(""1F5N2lheBqU_ssv2fEg7XSiyl0_Jtf24RQubw3IWp7fc"",""'LC-2 BOM'!C2:AF1000""),AB$1,FALSE)"),"#N/A")</f>
        <v>#N/A</v>
      </c>
      <c r="AX602" s="40" t="str">
        <f ca="1">IFERROR(__xludf.DUMMYFUNCTION("VLOOKUP($D324,IMPORTRANGE(""1F5N2lheBqU_ssv2fEg7XSiyl0_Jtf24RQubw3IWp7fc"",""'LC-2 BOM'!C2:AF1000""),AB$1,FALSE)"),"#N/A")</f>
        <v>#N/A</v>
      </c>
      <c r="AY602" s="40" t="str">
        <f ca="1">IFERROR(__xludf.DUMMYFUNCTION("VLOOKUP($D324,IMPORTRANGE(""1F5N2lheBqU_ssv2fEg7XSiyl0_Jtf24RQubw3IWp7fc"",""'LC-2 BOM'!C2:AF1000""),AB$1,FALSE)"),"#N/A")</f>
        <v>#N/A</v>
      </c>
      <c r="AZ602" s="40" t="str">
        <f ca="1">IFERROR(__xludf.DUMMYFUNCTION("VLOOKUP($D324,IMPORTRANGE(""1F5N2lheBqU_ssv2fEg7XSiyl0_Jtf24RQubw3IWp7fc"",""'LC-2 BOM'!C2:AF1000""),AB$1,FALSE)"),"#N/A")</f>
        <v>#N/A</v>
      </c>
      <c r="BA602" s="40" t="str">
        <f ca="1">IFERROR(__xludf.DUMMYFUNCTION("VLOOKUP($D324,IMPORTRANGE(""1F5N2lheBqU_ssv2fEg7XSiyl0_Jtf24RQubw3IWp7fc"",""'LC-2 BOM'!C2:AF1000""),AB$1,FALSE)"),"#N/A")</f>
        <v>#N/A</v>
      </c>
    </row>
    <row r="603" spans="1:53" ht="14.25">
      <c r="A603" s="119" t="str">
        <f>CONCATENATE(VLOOKUP(E603,Systems,2,FALSE),"-",VLOOKUP(F603,Subsystems,2,FALSE),"-",VLOOKUP(G603,Components,2,FALSE),"-",VLOOKUP(R603,Metrics,2,FALSE),"-",B603)</f>
        <v>ASP--AxCt-ST-15</v>
      </c>
      <c r="B603" s="100">
        <v>15</v>
      </c>
      <c r="C603" s="165" t="s">
        <v>1346</v>
      </c>
      <c r="D603" s="165" t="s">
        <v>1347</v>
      </c>
      <c r="E603" s="99" t="s">
        <v>921</v>
      </c>
      <c r="F603" s="99" t="s">
        <v>922</v>
      </c>
      <c r="G603" s="99" t="s">
        <v>923</v>
      </c>
      <c r="H603" s="100" t="s">
        <v>89</v>
      </c>
      <c r="I603" s="100" t="str">
        <f>VLOOKUP(L603,InterfaceCards,2,FALSE)</f>
        <v>N1</v>
      </c>
      <c r="J603" s="39" t="str">
        <f>VLOOKUP(I603,'REF - Interface Cards'!$F$2:$G$11,2,FALSE)</f>
        <v>CB2</v>
      </c>
      <c r="K603" s="100">
        <f>VLOOKUP(L603,InterfaceCards,3,FALSE)</f>
        <v>1</v>
      </c>
      <c r="L603" s="99" t="s">
        <v>728</v>
      </c>
      <c r="M603" s="99">
        <v>24</v>
      </c>
      <c r="N603" s="96">
        <v>20</v>
      </c>
      <c r="O603" s="99" t="s">
        <v>247</v>
      </c>
      <c r="P603" s="99" t="s">
        <v>313</v>
      </c>
      <c r="Q603" s="99" t="s">
        <v>924</v>
      </c>
      <c r="R603" s="268" t="s">
        <v>925</v>
      </c>
      <c r="S603" s="100" t="s">
        <v>96</v>
      </c>
      <c r="T603" s="100"/>
      <c r="U603" s="205"/>
      <c r="V603" s="205" t="b">
        <v>0</v>
      </c>
      <c r="W603" s="115" t="str">
        <f>CONCATENATE(L603,":",N603)</f>
        <v>DI1:20</v>
      </c>
      <c r="X603" s="40" t="str">
        <f ca="1">IFERROR(__xludf.DUMMYFUNCTION("VLOOKUP($D119,IMPORTRANGE(""1F5N2lheBqU_ssv2fEg7XSiyl0_Jtf24RQubw3IWp7fc"",""'LC-2 BOM'!C2:AF1000""),X$1,FALSE)"),"05C360")</f>
        <v>05C360</v>
      </c>
      <c r="Y603" s="40" t="str">
        <f ca="1">IFERROR(__xludf.DUMMYFUNCTION("VLOOKUP($D330,IMPORTRANGE(""1F5N2lheBqU_ssv2fEg7XSiyl0_Jtf24RQubw3IWp7fc"",""'LC-2 BOM'!C2:AF900""),Y$1,FALSE)"),"#N/A")</f>
        <v>#N/A</v>
      </c>
      <c r="Z603" s="40" t="str">
        <f ca="1">IFERROR(__xludf.DUMMYFUNCTION("VLOOKUP($D330,IMPORTRANGE(""1F5N2lheBqU_ssv2fEg7XSiyl0_Jtf24RQubw3IWp7fc"",""'LC-2 BOM'!C2:AF900""),Y$1,FALSE)"),"#N/A")</f>
        <v>#N/A</v>
      </c>
      <c r="AA603" s="40" t="str">
        <f ca="1">IFERROR(__xludf.DUMMYFUNCTION("VLOOKUP($D330,IMPORTRANGE(""1F5N2lheBqU_ssv2fEg7XSiyl0_Jtf24RQubw3IWp7fc"",""'LC-2 BOM'!C2:AF900""),Y$1,FALSE)"),"#N/A")</f>
        <v>#N/A</v>
      </c>
      <c r="AB603" s="40" t="str">
        <f ca="1">IFERROR(__xludf.DUMMYFUNCTION("VLOOKUP($D330,IMPORTRANGE(""1F5N2lheBqU_ssv2fEg7XSiyl0_Jtf24RQubw3IWp7fc"",""'LC-2 BOM'!C2:AF1000""),AB$1,FALSE)"),"#N/A")</f>
        <v>#N/A</v>
      </c>
      <c r="AC603" s="40" t="str">
        <f ca="1">IFERROR(__xludf.DUMMYFUNCTION("VLOOKUP($D330,IMPORTRANGE(""1F5N2lheBqU_ssv2fEg7XSiyl0_Jtf24RQubw3IWp7fc"",""'LC-2 BOM'!C2:AF1000""),AB$1,FALSE)"),"#N/A")</f>
        <v>#N/A</v>
      </c>
      <c r="AD603" s="40" t="str">
        <f ca="1">IFERROR(__xludf.DUMMYFUNCTION("VLOOKUP($D330,IMPORTRANGE(""1F5N2lheBqU_ssv2fEg7XSiyl0_Jtf24RQubw3IWp7fc"",""'LC-2 BOM'!C2:AF1000""),AB$1,FALSE)"),"#N/A")</f>
        <v>#N/A</v>
      </c>
      <c r="AE603" s="40" t="str">
        <f ca="1">IFERROR(__xludf.DUMMYFUNCTION("VLOOKUP($D330,IMPORTRANGE(""1F5N2lheBqU_ssv2fEg7XSiyl0_Jtf24RQubw3IWp7fc"",""'LC-2 BOM'!C2:AF1000""),AB$1,FALSE)"),"#N/A")</f>
        <v>#N/A</v>
      </c>
      <c r="AF603" s="40" t="str">
        <f ca="1">IFERROR(__xludf.DUMMYFUNCTION("VLOOKUP($D330,IMPORTRANGE(""1F5N2lheBqU_ssv2fEg7XSiyl0_Jtf24RQubw3IWp7fc"",""'LC-2 BOM'!C2:AF1000""),AB$1,FALSE)"),"#N/A")</f>
        <v>#N/A</v>
      </c>
      <c r="AG603" s="40" t="str">
        <f ca="1">IFERROR(__xludf.DUMMYFUNCTION("VLOOKUP($D330,IMPORTRANGE(""1F5N2lheBqU_ssv2fEg7XSiyl0_Jtf24RQubw3IWp7fc"",""'LC-2 BOM'!C2:AF1000""),AB$1,FALSE)"),"#N/A")</f>
        <v>#N/A</v>
      </c>
      <c r="AH603" s="40" t="str">
        <f ca="1">IFERROR(__xludf.DUMMYFUNCTION("VLOOKUP($D330,IMPORTRANGE(""1F5N2lheBqU_ssv2fEg7XSiyl0_Jtf24RQubw3IWp7fc"",""'LC-2 BOM'!C2:AF1000""),AB$1,FALSE)"),"#N/A")</f>
        <v>#N/A</v>
      </c>
      <c r="AI603" s="40" t="str">
        <f ca="1">IFERROR(__xludf.DUMMYFUNCTION("VLOOKUP($D330,IMPORTRANGE(""1F5N2lheBqU_ssv2fEg7XSiyl0_Jtf24RQubw3IWp7fc"",""'LC-2 BOM'!C2:AF1000""),AB$1,FALSE)"),"#N/A")</f>
        <v>#N/A</v>
      </c>
      <c r="AJ603" s="40" t="str">
        <f ca="1">IFERROR(__xludf.DUMMYFUNCTION("VLOOKUP($D330,IMPORTRANGE(""1F5N2lheBqU_ssv2fEg7XSiyl0_Jtf24RQubw3IWp7fc"",""'LC-2 BOM'!C2:AF1000""),AB$1,FALSE)"),"#N/A")</f>
        <v>#N/A</v>
      </c>
      <c r="AK603" s="40" t="str">
        <f ca="1">IFERROR(__xludf.DUMMYFUNCTION("VLOOKUP($D330,IMPORTRANGE(""1F5N2lheBqU_ssv2fEg7XSiyl0_Jtf24RQubw3IWp7fc"",""'LC-2 BOM'!C2:AF1000""),AB$1,FALSE)"),"#N/A")</f>
        <v>#N/A</v>
      </c>
      <c r="AL603" s="40" t="str">
        <f ca="1">IFERROR(__xludf.DUMMYFUNCTION("VLOOKUP($D330,IMPORTRANGE(""1F5N2lheBqU_ssv2fEg7XSiyl0_Jtf24RQubw3IWp7fc"",""'LC-2 BOM'!C2:AF1000""),AB$1,FALSE)"),"#N/A")</f>
        <v>#N/A</v>
      </c>
      <c r="AM603" s="40" t="str">
        <f ca="1">IFERROR(__xludf.DUMMYFUNCTION("VLOOKUP($D330,IMPORTRANGE(""1F5N2lheBqU_ssv2fEg7XSiyl0_Jtf24RQubw3IWp7fc"",""'LC-2 BOM'!C2:AF1000""),AB$1,FALSE)"),"#N/A")</f>
        <v>#N/A</v>
      </c>
      <c r="AN603" s="40" t="str">
        <f ca="1">IFERROR(__xludf.DUMMYFUNCTION("VLOOKUP($D330,IMPORTRANGE(""1F5N2lheBqU_ssv2fEg7XSiyl0_Jtf24RQubw3IWp7fc"",""'LC-2 BOM'!C2:AF1000""),AB$1,FALSE)"),"#N/A")</f>
        <v>#N/A</v>
      </c>
      <c r="AO603" s="40" t="str">
        <f ca="1">IFERROR(__xludf.DUMMYFUNCTION("VLOOKUP($D330,IMPORTRANGE(""1F5N2lheBqU_ssv2fEg7XSiyl0_Jtf24RQubw3IWp7fc"",""'LC-2 BOM'!C2:AF1000""),AB$1,FALSE)"),"#N/A")</f>
        <v>#N/A</v>
      </c>
      <c r="AP603" s="40" t="str">
        <f ca="1">IFERROR(__xludf.DUMMYFUNCTION("VLOOKUP($D330,IMPORTRANGE(""1F5N2lheBqU_ssv2fEg7XSiyl0_Jtf24RQubw3IWp7fc"",""'LC-2 BOM'!C2:AF1000""),AB$1,FALSE)"),"#N/A")</f>
        <v>#N/A</v>
      </c>
      <c r="AQ603" s="40" t="str">
        <f ca="1">IFERROR(__xludf.DUMMYFUNCTION("VLOOKUP($D330,IMPORTRANGE(""1F5N2lheBqU_ssv2fEg7XSiyl0_Jtf24RQubw3IWp7fc"",""'LC-2 BOM'!C2:AF1000""),AB$1,FALSE)"),"#N/A")</f>
        <v>#N/A</v>
      </c>
      <c r="AR603" s="40" t="str">
        <f ca="1">IFERROR(__xludf.DUMMYFUNCTION("VLOOKUP($D330,IMPORTRANGE(""1F5N2lheBqU_ssv2fEg7XSiyl0_Jtf24RQubw3IWp7fc"",""'LC-2 BOM'!C2:AF1000""),AB$1,FALSE)"),"#N/A")</f>
        <v>#N/A</v>
      </c>
      <c r="AS603" s="40" t="str">
        <f ca="1">IFERROR(__xludf.DUMMYFUNCTION("VLOOKUP($D330,IMPORTRANGE(""1F5N2lheBqU_ssv2fEg7XSiyl0_Jtf24RQubw3IWp7fc"",""'LC-2 BOM'!C2:AF1000""),AB$1,FALSE)"),"#N/A")</f>
        <v>#N/A</v>
      </c>
      <c r="AT603" s="40" t="str">
        <f ca="1">IFERROR(__xludf.DUMMYFUNCTION("VLOOKUP($D330,IMPORTRANGE(""1F5N2lheBqU_ssv2fEg7XSiyl0_Jtf24RQubw3IWp7fc"",""'LC-2 BOM'!C2:AF1000""),AB$1,FALSE)"),"#N/A")</f>
        <v>#N/A</v>
      </c>
      <c r="AU603" s="40" t="str">
        <f ca="1">IFERROR(__xludf.DUMMYFUNCTION("VLOOKUP($D330,IMPORTRANGE(""1F5N2lheBqU_ssv2fEg7XSiyl0_Jtf24RQubw3IWp7fc"",""'LC-2 BOM'!C2:AF1000""),AB$1,FALSE)"),"#N/A")</f>
        <v>#N/A</v>
      </c>
      <c r="AV603" s="40" t="str">
        <f ca="1">IFERROR(__xludf.DUMMYFUNCTION("VLOOKUP($D330,IMPORTRANGE(""1F5N2lheBqU_ssv2fEg7XSiyl0_Jtf24RQubw3IWp7fc"",""'LC-2 BOM'!C2:AF1000""),AB$1,FALSE)"),"#N/A")</f>
        <v>#N/A</v>
      </c>
      <c r="AW603" s="40" t="str">
        <f ca="1">IFERROR(__xludf.DUMMYFUNCTION("VLOOKUP($D330,IMPORTRANGE(""1F5N2lheBqU_ssv2fEg7XSiyl0_Jtf24RQubw3IWp7fc"",""'LC-2 BOM'!C2:AF1000""),AB$1,FALSE)"),"#N/A")</f>
        <v>#N/A</v>
      </c>
      <c r="AX603" s="40" t="str">
        <f ca="1">IFERROR(__xludf.DUMMYFUNCTION("VLOOKUP($D330,IMPORTRANGE(""1F5N2lheBqU_ssv2fEg7XSiyl0_Jtf24RQubw3IWp7fc"",""'LC-2 BOM'!C2:AF1000""),AB$1,FALSE)"),"#N/A")</f>
        <v>#N/A</v>
      </c>
      <c r="AY603" s="40" t="str">
        <f ca="1">IFERROR(__xludf.DUMMYFUNCTION("VLOOKUP($D330,IMPORTRANGE(""1F5N2lheBqU_ssv2fEg7XSiyl0_Jtf24RQubw3IWp7fc"",""'LC-2 BOM'!C2:AF1000""),AB$1,FALSE)"),"#N/A")</f>
        <v>#N/A</v>
      </c>
      <c r="AZ603" s="40" t="str">
        <f ca="1">IFERROR(__xludf.DUMMYFUNCTION("VLOOKUP($D330,IMPORTRANGE(""1F5N2lheBqU_ssv2fEg7XSiyl0_Jtf24RQubw3IWp7fc"",""'LC-2 BOM'!C2:AF1000""),AB$1,FALSE)"),"#N/A")</f>
        <v>#N/A</v>
      </c>
      <c r="BA603" s="40" t="str">
        <f ca="1">IFERROR(__xludf.DUMMYFUNCTION("VLOOKUP($D330,IMPORTRANGE(""1F5N2lheBqU_ssv2fEg7XSiyl0_Jtf24RQubw3IWp7fc"",""'LC-2 BOM'!C2:AF1000""),AB$1,FALSE)"),"#N/A")</f>
        <v>#N/A</v>
      </c>
    </row>
    <row r="604" spans="1:53" ht="14.25">
      <c r="A604" s="110" t="str">
        <f>CONCATENATE(VLOOKUP(E604,Systems,2,FALSE),"-",VLOOKUP(F604,Subsystems,2,FALSE),"-",VLOOKUP(G604,Components,2,FALSE),"-",VLOOKUP(R604,Metrics,2,FALSE),"-",B604)</f>
        <v>TMP-ZT-RTD-Ts-719</v>
      </c>
      <c r="B604" s="99">
        <v>719</v>
      </c>
      <c r="C604" s="311" t="s">
        <v>1348</v>
      </c>
      <c r="D604" s="281" t="s">
        <v>1349</v>
      </c>
      <c r="E604" s="99" t="s">
        <v>1040</v>
      </c>
      <c r="F604" s="110" t="s">
        <v>1041</v>
      </c>
      <c r="G604" s="99" t="s">
        <v>81</v>
      </c>
      <c r="H604" s="99" t="s">
        <v>348</v>
      </c>
      <c r="I604" s="100" t="str">
        <f>VLOOKUP(L604,InterfaceCards,2,FALSE)</f>
        <v>N2</v>
      </c>
      <c r="J604" s="39" t="str">
        <f>VLOOKUP(I604,'REF - Interface Cards'!$F$2:$G$11,2,FALSE)</f>
        <v>CB3</v>
      </c>
      <c r="K604" s="267">
        <f>VLOOKUP(L604,InterfaceCards,3,FALSE)</f>
        <v>4</v>
      </c>
      <c r="L604" s="99" t="s">
        <v>413</v>
      </c>
      <c r="M604" s="99" t="s">
        <v>407</v>
      </c>
      <c r="N604" s="96" t="s">
        <v>408</v>
      </c>
      <c r="O604" s="99" t="s">
        <v>313</v>
      </c>
      <c r="P604" s="99" t="s">
        <v>819</v>
      </c>
      <c r="Q604" s="205"/>
      <c r="R604" s="119" t="s">
        <v>352</v>
      </c>
      <c r="S604" s="119" t="s">
        <v>353</v>
      </c>
      <c r="T604" s="100"/>
      <c r="U604" s="205"/>
      <c r="V604" s="205" t="b">
        <v>0</v>
      </c>
      <c r="W604" s="115" t="str">
        <f>CONCATENATE(L604,":",N604)</f>
        <v>RTD2:EX7+,RTD7+,RTD7-,COM7</v>
      </c>
      <c r="X604" s="40" t="str">
        <f ca="1">IFERROR(__xludf.DUMMYFUNCTION("VLOOKUP($D119,IMPORTRANGE(""1F5N2lheBqU_ssv2fEg7XSiyl0_Jtf24RQubw3IWp7fc"",""'LC-2 BOM'!C2:AF1000""),X$1,FALSE)"),"05C360")</f>
        <v>05C360</v>
      </c>
      <c r="Y604" s="183" t="str">
        <f ca="1">IFERROR(__xludf.DUMMYFUNCTION("VLOOKUP($D473,IMPORTRANGE(""1zGeY54V42y3h6ga3LEauokEcjIAfHuNXKCYKLfLWtMI"",""'LC-2 BOM'!C2:AF900""),Y$1,FALSE)"),"#N/A")</f>
        <v>#N/A</v>
      </c>
      <c r="Z604" s="183" t="str">
        <f ca="1">IFERROR(__xludf.DUMMYFUNCTION("VLOOKUP($D473,IMPORTRANGE(""1zGeY54V42y3h6ga3LEauokEcjIAfHuNXKCYKLfLWtMI"",""'LC-2 BOM'!C2:AF900""),Y$1,FALSE)"),"#N/A")</f>
        <v>#N/A</v>
      </c>
      <c r="AA604" s="183" t="str">
        <f ca="1">IFERROR(__xludf.DUMMYFUNCTION("VLOOKUP($D473,IMPORTRANGE(""1zGeY54V42y3h6ga3LEauokEcjIAfHuNXKCYKLfLWtMI"",""'LC-2 BOM'!C2:AF900""),Y$1,FALSE)"),"#N/A")</f>
        <v>#N/A</v>
      </c>
      <c r="AB604" s="40" t="str">
        <f ca="1">IFERROR(__xludf.DUMMYFUNCTION("VLOOKUP($D473,IMPORTRANGE(""1F5N2lheBqU_ssv2fEg7XSiyl0_Jtf24RQubw3IWp7fc"",""'LC-2 BOM'!C2:AF1000""),AB$1,FALSE)"),"#N/A")</f>
        <v>#N/A</v>
      </c>
      <c r="AC604" s="40" t="str">
        <f ca="1">IFERROR(__xludf.DUMMYFUNCTION("VLOOKUP($D473,IMPORTRANGE(""1F5N2lheBqU_ssv2fEg7XSiyl0_Jtf24RQubw3IWp7fc"",""'LC-2 BOM'!C2:AF1000""),AB$1,FALSE)"),"#N/A")</f>
        <v>#N/A</v>
      </c>
      <c r="AD604" s="40" t="str">
        <f ca="1">IFERROR(__xludf.DUMMYFUNCTION("VLOOKUP($D473,IMPORTRANGE(""1F5N2lheBqU_ssv2fEg7XSiyl0_Jtf24RQubw3IWp7fc"",""'LC-2 BOM'!C2:AF1000""),AB$1,FALSE)"),"#N/A")</f>
        <v>#N/A</v>
      </c>
      <c r="AE604" s="40" t="str">
        <f ca="1">IFERROR(__xludf.DUMMYFUNCTION("VLOOKUP($D473,IMPORTRANGE(""1F5N2lheBqU_ssv2fEg7XSiyl0_Jtf24RQubw3IWp7fc"",""'LC-2 BOM'!C2:AF1000""),AB$1,FALSE)"),"#N/A")</f>
        <v>#N/A</v>
      </c>
      <c r="AF604" s="40" t="str">
        <f ca="1">IFERROR(__xludf.DUMMYFUNCTION("VLOOKUP($D473,IMPORTRANGE(""1F5N2lheBqU_ssv2fEg7XSiyl0_Jtf24RQubw3IWp7fc"",""'LC-2 BOM'!C2:AF1000""),AB$1,FALSE)"),"#N/A")</f>
        <v>#N/A</v>
      </c>
      <c r="AG604" s="40" t="str">
        <f ca="1">IFERROR(__xludf.DUMMYFUNCTION("VLOOKUP($D473,IMPORTRANGE(""1F5N2lheBqU_ssv2fEg7XSiyl0_Jtf24RQubw3IWp7fc"",""'LC-2 BOM'!C2:AF1000""),AB$1,FALSE)"),"#N/A")</f>
        <v>#N/A</v>
      </c>
      <c r="AH604" s="40" t="str">
        <f ca="1">IFERROR(__xludf.DUMMYFUNCTION("VLOOKUP($D473,IMPORTRANGE(""1F5N2lheBqU_ssv2fEg7XSiyl0_Jtf24RQubw3IWp7fc"",""'LC-2 BOM'!C2:AF1000""),AB$1,FALSE)"),"#N/A")</f>
        <v>#N/A</v>
      </c>
      <c r="AI604" s="40" t="str">
        <f ca="1">IFERROR(__xludf.DUMMYFUNCTION("VLOOKUP($D473,IMPORTRANGE(""1F5N2lheBqU_ssv2fEg7XSiyl0_Jtf24RQubw3IWp7fc"",""'LC-2 BOM'!C2:AF1000""),AB$1,FALSE)"),"#N/A")</f>
        <v>#N/A</v>
      </c>
      <c r="AJ604" s="40" t="str">
        <f ca="1">IFERROR(__xludf.DUMMYFUNCTION("VLOOKUP($D473,IMPORTRANGE(""1F5N2lheBqU_ssv2fEg7XSiyl0_Jtf24RQubw3IWp7fc"",""'LC-2 BOM'!C2:AF1000""),AB$1,FALSE)"),"#N/A")</f>
        <v>#N/A</v>
      </c>
      <c r="AK604" s="40" t="str">
        <f ca="1">IFERROR(__xludf.DUMMYFUNCTION("VLOOKUP($D473,IMPORTRANGE(""1F5N2lheBqU_ssv2fEg7XSiyl0_Jtf24RQubw3IWp7fc"",""'LC-2 BOM'!C2:AF1000""),AB$1,FALSE)"),"#N/A")</f>
        <v>#N/A</v>
      </c>
      <c r="AL604" s="40" t="str">
        <f ca="1">IFERROR(__xludf.DUMMYFUNCTION("VLOOKUP($D473,IMPORTRANGE(""1F5N2lheBqU_ssv2fEg7XSiyl0_Jtf24RQubw3IWp7fc"",""'LC-2 BOM'!C2:AF1000""),AB$1,FALSE)"),"#N/A")</f>
        <v>#N/A</v>
      </c>
      <c r="AM604" s="40" t="str">
        <f ca="1">IFERROR(__xludf.DUMMYFUNCTION("VLOOKUP($D473,IMPORTRANGE(""1F5N2lheBqU_ssv2fEg7XSiyl0_Jtf24RQubw3IWp7fc"",""'LC-2 BOM'!C2:AF1000""),AB$1,FALSE)"),"#N/A")</f>
        <v>#N/A</v>
      </c>
      <c r="AN604" s="40" t="str">
        <f ca="1">IFERROR(__xludf.DUMMYFUNCTION("VLOOKUP($D473,IMPORTRANGE(""1F5N2lheBqU_ssv2fEg7XSiyl0_Jtf24RQubw3IWp7fc"",""'LC-2 BOM'!C2:AF1000""),AB$1,FALSE)"),"#N/A")</f>
        <v>#N/A</v>
      </c>
      <c r="AO604" s="40" t="str">
        <f ca="1">IFERROR(__xludf.DUMMYFUNCTION("VLOOKUP($D473,IMPORTRANGE(""1F5N2lheBqU_ssv2fEg7XSiyl0_Jtf24RQubw3IWp7fc"",""'LC-2 BOM'!C2:AF1000""),AB$1,FALSE)"),"#N/A")</f>
        <v>#N/A</v>
      </c>
      <c r="AP604" s="40" t="str">
        <f ca="1">IFERROR(__xludf.DUMMYFUNCTION("VLOOKUP($D473,IMPORTRANGE(""1F5N2lheBqU_ssv2fEg7XSiyl0_Jtf24RQubw3IWp7fc"",""'LC-2 BOM'!C2:AF1000""),AB$1,FALSE)"),"#N/A")</f>
        <v>#N/A</v>
      </c>
      <c r="AQ604" s="40" t="str">
        <f ca="1">IFERROR(__xludf.DUMMYFUNCTION("VLOOKUP($D473,IMPORTRANGE(""1F5N2lheBqU_ssv2fEg7XSiyl0_Jtf24RQubw3IWp7fc"",""'LC-2 BOM'!C2:AF1000""),AB$1,FALSE)"),"#N/A")</f>
        <v>#N/A</v>
      </c>
      <c r="AR604" s="40" t="str">
        <f ca="1">IFERROR(__xludf.DUMMYFUNCTION("VLOOKUP($D473,IMPORTRANGE(""1F5N2lheBqU_ssv2fEg7XSiyl0_Jtf24RQubw3IWp7fc"",""'LC-2 BOM'!C2:AF1000""),AB$1,FALSE)"),"#N/A")</f>
        <v>#N/A</v>
      </c>
      <c r="AS604" s="40" t="str">
        <f ca="1">IFERROR(__xludf.DUMMYFUNCTION("VLOOKUP($D473,IMPORTRANGE(""1F5N2lheBqU_ssv2fEg7XSiyl0_Jtf24RQubw3IWp7fc"",""'LC-2 BOM'!C2:AF1000""),AB$1,FALSE)"),"#N/A")</f>
        <v>#N/A</v>
      </c>
      <c r="AT604" s="40" t="str">
        <f ca="1">IFERROR(__xludf.DUMMYFUNCTION("VLOOKUP($D473,IMPORTRANGE(""1F5N2lheBqU_ssv2fEg7XSiyl0_Jtf24RQubw3IWp7fc"",""'LC-2 BOM'!C2:AF1000""),AB$1,FALSE)"),"#N/A")</f>
        <v>#N/A</v>
      </c>
      <c r="AU604" s="40" t="str">
        <f ca="1">IFERROR(__xludf.DUMMYFUNCTION("VLOOKUP($D473,IMPORTRANGE(""1F5N2lheBqU_ssv2fEg7XSiyl0_Jtf24RQubw3IWp7fc"",""'LC-2 BOM'!C2:AF1000""),AB$1,FALSE)"),"#N/A")</f>
        <v>#N/A</v>
      </c>
      <c r="AV604" s="40" t="str">
        <f ca="1">IFERROR(__xludf.DUMMYFUNCTION("VLOOKUP($D473,IMPORTRANGE(""1F5N2lheBqU_ssv2fEg7XSiyl0_Jtf24RQubw3IWp7fc"",""'LC-2 BOM'!C2:AF1000""),AB$1,FALSE)"),"#N/A")</f>
        <v>#N/A</v>
      </c>
      <c r="AW604" s="40" t="str">
        <f ca="1">IFERROR(__xludf.DUMMYFUNCTION("VLOOKUP($D473,IMPORTRANGE(""1F5N2lheBqU_ssv2fEg7XSiyl0_Jtf24RQubw3IWp7fc"",""'LC-2 BOM'!C2:AF1000""),AB$1,FALSE)"),"#N/A")</f>
        <v>#N/A</v>
      </c>
      <c r="AX604" s="40" t="str">
        <f ca="1">IFERROR(__xludf.DUMMYFUNCTION("VLOOKUP($D473,IMPORTRANGE(""1F5N2lheBqU_ssv2fEg7XSiyl0_Jtf24RQubw3IWp7fc"",""'LC-2 BOM'!C2:AF1000""),AB$1,FALSE)"),"#N/A")</f>
        <v>#N/A</v>
      </c>
      <c r="AY604" s="40" t="str">
        <f ca="1">IFERROR(__xludf.DUMMYFUNCTION("VLOOKUP($D473,IMPORTRANGE(""1F5N2lheBqU_ssv2fEg7XSiyl0_Jtf24RQubw3IWp7fc"",""'LC-2 BOM'!C2:AF1000""),AB$1,FALSE)"),"#N/A")</f>
        <v>#N/A</v>
      </c>
      <c r="AZ604" s="40" t="str">
        <f ca="1">IFERROR(__xludf.DUMMYFUNCTION("VLOOKUP($D473,IMPORTRANGE(""1F5N2lheBqU_ssv2fEg7XSiyl0_Jtf24RQubw3IWp7fc"",""'LC-2 BOM'!C2:AF1000""),AB$1,FALSE)"),"#N/A")</f>
        <v>#N/A</v>
      </c>
      <c r="BA604" s="40" t="str">
        <f ca="1">IFERROR(__xludf.DUMMYFUNCTION("VLOOKUP($D473,IMPORTRANGE(""1F5N2lheBqU_ssv2fEg7XSiyl0_Jtf24RQubw3IWp7fc"",""'LC-2 BOM'!C2:AF1000""),AB$1,FALSE)"),"#N/A")</f>
        <v>#N/A</v>
      </c>
    </row>
    <row r="605" spans="1:53" ht="14.25">
      <c r="A605" s="110" t="str">
        <f>CONCATENATE(VLOOKUP(E605,Systems,2,FALSE),"-",VLOOKUP(F605,Subsystems,2,FALSE),"-",VLOOKUP(G605,Components,2,FALSE),"-",VLOOKUP(R605,Metrics,2,FALSE),"-",B605)</f>
        <v>TMP-ZT-RTD-Ts-718</v>
      </c>
      <c r="B605" s="99">
        <v>718</v>
      </c>
      <c r="C605" s="58" t="s">
        <v>1350</v>
      </c>
      <c r="D605" s="281" t="s">
        <v>1351</v>
      </c>
      <c r="E605" s="99" t="s">
        <v>1040</v>
      </c>
      <c r="F605" s="110" t="s">
        <v>1041</v>
      </c>
      <c r="G605" s="99" t="s">
        <v>81</v>
      </c>
      <c r="H605" s="99" t="s">
        <v>348</v>
      </c>
      <c r="I605" s="100" t="str">
        <f>VLOOKUP(L605,InterfaceCards,2,FALSE)</f>
        <v>N2</v>
      </c>
      <c r="J605" s="39" t="str">
        <f>VLOOKUP(I605,'REF - Interface Cards'!$F$2:$G$11,2,FALSE)</f>
        <v>CB3</v>
      </c>
      <c r="K605" s="267">
        <f>VLOOKUP(L605,InterfaceCards,3,FALSE)</f>
        <v>4</v>
      </c>
      <c r="L605" s="99" t="s">
        <v>413</v>
      </c>
      <c r="M605" s="99" t="s">
        <v>375</v>
      </c>
      <c r="N605" s="96" t="s">
        <v>376</v>
      </c>
      <c r="O605" s="99" t="s">
        <v>313</v>
      </c>
      <c r="P605" s="99" t="s">
        <v>819</v>
      </c>
      <c r="Q605" s="110"/>
      <c r="R605" s="119" t="s">
        <v>352</v>
      </c>
      <c r="S605" s="119" t="s">
        <v>353</v>
      </c>
      <c r="T605" s="100"/>
      <c r="U605" s="205"/>
      <c r="V605" s="115" t="b">
        <v>0</v>
      </c>
      <c r="W605" s="115" t="str">
        <f>CONCATENATE(L605,":",N605)</f>
        <v>RTD2:EX6+,RTD6+,RTD6-,COM6</v>
      </c>
      <c r="X605" s="40" t="str">
        <f ca="1">IFERROR(__xludf.DUMMYFUNCTION("VLOOKUP($D119,IMPORTRANGE(""1F5N2lheBqU_ssv2fEg7XSiyl0_Jtf24RQubw3IWp7fc"",""'LC-2 BOM'!C2:AF1000""),X$1,FALSE)"),"05C360")</f>
        <v>05C360</v>
      </c>
      <c r="Y605" s="183" t="str">
        <f ca="1">IFERROR(__xludf.DUMMYFUNCTION("VLOOKUP($D472,IMPORTRANGE(""1zGeY54V42y3h6ga3LEauokEcjIAfHuNXKCYKLfLWtMI"",""'LC-2 BOM'!C2:AF900""),Y$1,FALSE)"),"#N/A")</f>
        <v>#N/A</v>
      </c>
      <c r="Z605" s="183" t="str">
        <f ca="1">IFERROR(__xludf.DUMMYFUNCTION("VLOOKUP($D472,IMPORTRANGE(""1zGeY54V42y3h6ga3LEauokEcjIAfHuNXKCYKLfLWtMI"",""'LC-2 BOM'!C2:AF900""),Y$1,FALSE)"),"#N/A")</f>
        <v>#N/A</v>
      </c>
      <c r="AA605" s="183" t="str">
        <f ca="1">IFERROR(__xludf.DUMMYFUNCTION("VLOOKUP($D472,IMPORTRANGE(""1zGeY54V42y3h6ga3LEauokEcjIAfHuNXKCYKLfLWtMI"",""'LC-2 BOM'!C2:AF900""),Y$1,FALSE)"),"#N/A")</f>
        <v>#N/A</v>
      </c>
      <c r="AB605" s="40" t="str">
        <f ca="1">IFERROR(__xludf.DUMMYFUNCTION("VLOOKUP($D472,IMPORTRANGE(""1F5N2lheBqU_ssv2fEg7XSiyl0_Jtf24RQubw3IWp7fc"",""'LC-2 BOM'!C2:AF1000""),AB$1,FALSE)"),"#N/A")</f>
        <v>#N/A</v>
      </c>
      <c r="AC605" s="40" t="str">
        <f ca="1">IFERROR(__xludf.DUMMYFUNCTION("VLOOKUP($D472,IMPORTRANGE(""1F5N2lheBqU_ssv2fEg7XSiyl0_Jtf24RQubw3IWp7fc"",""'LC-2 BOM'!C2:AF1000""),AB$1,FALSE)"),"#N/A")</f>
        <v>#N/A</v>
      </c>
      <c r="AD605" s="40" t="str">
        <f ca="1">IFERROR(__xludf.DUMMYFUNCTION("VLOOKUP($D472,IMPORTRANGE(""1F5N2lheBqU_ssv2fEg7XSiyl0_Jtf24RQubw3IWp7fc"",""'LC-2 BOM'!C2:AF1000""),AB$1,FALSE)"),"#N/A")</f>
        <v>#N/A</v>
      </c>
      <c r="AE605" s="40" t="str">
        <f ca="1">IFERROR(__xludf.DUMMYFUNCTION("VLOOKUP($D472,IMPORTRANGE(""1F5N2lheBqU_ssv2fEg7XSiyl0_Jtf24RQubw3IWp7fc"",""'LC-2 BOM'!C2:AF1000""),AB$1,FALSE)"),"#N/A")</f>
        <v>#N/A</v>
      </c>
      <c r="AF605" s="40" t="str">
        <f ca="1">IFERROR(__xludf.DUMMYFUNCTION("VLOOKUP($D472,IMPORTRANGE(""1F5N2lheBqU_ssv2fEg7XSiyl0_Jtf24RQubw3IWp7fc"",""'LC-2 BOM'!C2:AF1000""),AB$1,FALSE)"),"#N/A")</f>
        <v>#N/A</v>
      </c>
      <c r="AG605" s="40" t="str">
        <f ca="1">IFERROR(__xludf.DUMMYFUNCTION("VLOOKUP($D472,IMPORTRANGE(""1F5N2lheBqU_ssv2fEg7XSiyl0_Jtf24RQubw3IWp7fc"",""'LC-2 BOM'!C2:AF1000""),AB$1,FALSE)"),"#N/A")</f>
        <v>#N/A</v>
      </c>
      <c r="AH605" s="40" t="str">
        <f ca="1">IFERROR(__xludf.DUMMYFUNCTION("VLOOKUP($D472,IMPORTRANGE(""1F5N2lheBqU_ssv2fEg7XSiyl0_Jtf24RQubw3IWp7fc"",""'LC-2 BOM'!C2:AF1000""),AB$1,FALSE)"),"#N/A")</f>
        <v>#N/A</v>
      </c>
      <c r="AI605" s="40" t="str">
        <f ca="1">IFERROR(__xludf.DUMMYFUNCTION("VLOOKUP($D472,IMPORTRANGE(""1F5N2lheBqU_ssv2fEg7XSiyl0_Jtf24RQubw3IWp7fc"",""'LC-2 BOM'!C2:AF1000""),AB$1,FALSE)"),"#N/A")</f>
        <v>#N/A</v>
      </c>
      <c r="AJ605" s="40" t="str">
        <f ca="1">IFERROR(__xludf.DUMMYFUNCTION("VLOOKUP($D472,IMPORTRANGE(""1F5N2lheBqU_ssv2fEg7XSiyl0_Jtf24RQubw3IWp7fc"",""'LC-2 BOM'!C2:AF1000""),AB$1,FALSE)"),"#N/A")</f>
        <v>#N/A</v>
      </c>
      <c r="AK605" s="40" t="str">
        <f ca="1">IFERROR(__xludf.DUMMYFUNCTION("VLOOKUP($D472,IMPORTRANGE(""1F5N2lheBqU_ssv2fEg7XSiyl0_Jtf24RQubw3IWp7fc"",""'LC-2 BOM'!C2:AF1000""),AB$1,FALSE)"),"#N/A")</f>
        <v>#N/A</v>
      </c>
      <c r="AL605" s="40" t="str">
        <f ca="1">IFERROR(__xludf.DUMMYFUNCTION("VLOOKUP($D472,IMPORTRANGE(""1F5N2lheBqU_ssv2fEg7XSiyl0_Jtf24RQubw3IWp7fc"",""'LC-2 BOM'!C2:AF1000""),AB$1,FALSE)"),"#N/A")</f>
        <v>#N/A</v>
      </c>
      <c r="AM605" s="40" t="str">
        <f ca="1">IFERROR(__xludf.DUMMYFUNCTION("VLOOKUP($D472,IMPORTRANGE(""1F5N2lheBqU_ssv2fEg7XSiyl0_Jtf24RQubw3IWp7fc"",""'LC-2 BOM'!C2:AF1000""),AB$1,FALSE)"),"#N/A")</f>
        <v>#N/A</v>
      </c>
      <c r="AN605" s="40" t="str">
        <f ca="1">IFERROR(__xludf.DUMMYFUNCTION("VLOOKUP($D472,IMPORTRANGE(""1F5N2lheBqU_ssv2fEg7XSiyl0_Jtf24RQubw3IWp7fc"",""'LC-2 BOM'!C2:AF1000""),AB$1,FALSE)"),"#N/A")</f>
        <v>#N/A</v>
      </c>
      <c r="AO605" s="40" t="str">
        <f ca="1">IFERROR(__xludf.DUMMYFUNCTION("VLOOKUP($D472,IMPORTRANGE(""1F5N2lheBqU_ssv2fEg7XSiyl0_Jtf24RQubw3IWp7fc"",""'LC-2 BOM'!C2:AF1000""),AB$1,FALSE)"),"#N/A")</f>
        <v>#N/A</v>
      </c>
      <c r="AP605" s="40" t="str">
        <f ca="1">IFERROR(__xludf.DUMMYFUNCTION("VLOOKUP($D472,IMPORTRANGE(""1F5N2lheBqU_ssv2fEg7XSiyl0_Jtf24RQubw3IWp7fc"",""'LC-2 BOM'!C2:AF1000""),AB$1,FALSE)"),"#N/A")</f>
        <v>#N/A</v>
      </c>
      <c r="AQ605" s="40" t="str">
        <f ca="1">IFERROR(__xludf.DUMMYFUNCTION("VLOOKUP($D472,IMPORTRANGE(""1F5N2lheBqU_ssv2fEg7XSiyl0_Jtf24RQubw3IWp7fc"",""'LC-2 BOM'!C2:AF1000""),AB$1,FALSE)"),"#N/A")</f>
        <v>#N/A</v>
      </c>
      <c r="AR605" s="40" t="str">
        <f ca="1">IFERROR(__xludf.DUMMYFUNCTION("VLOOKUP($D472,IMPORTRANGE(""1F5N2lheBqU_ssv2fEg7XSiyl0_Jtf24RQubw3IWp7fc"",""'LC-2 BOM'!C2:AF1000""),AB$1,FALSE)"),"#N/A")</f>
        <v>#N/A</v>
      </c>
      <c r="AS605" s="40" t="str">
        <f ca="1">IFERROR(__xludf.DUMMYFUNCTION("VLOOKUP($D472,IMPORTRANGE(""1F5N2lheBqU_ssv2fEg7XSiyl0_Jtf24RQubw3IWp7fc"",""'LC-2 BOM'!C2:AF1000""),AB$1,FALSE)"),"#N/A")</f>
        <v>#N/A</v>
      </c>
      <c r="AT605" s="40" t="str">
        <f ca="1">IFERROR(__xludf.DUMMYFUNCTION("VLOOKUP($D472,IMPORTRANGE(""1F5N2lheBqU_ssv2fEg7XSiyl0_Jtf24RQubw3IWp7fc"",""'LC-2 BOM'!C2:AF1000""),AB$1,FALSE)"),"#N/A")</f>
        <v>#N/A</v>
      </c>
      <c r="AU605" s="40" t="str">
        <f ca="1">IFERROR(__xludf.DUMMYFUNCTION("VLOOKUP($D472,IMPORTRANGE(""1F5N2lheBqU_ssv2fEg7XSiyl0_Jtf24RQubw3IWp7fc"",""'LC-2 BOM'!C2:AF1000""),AB$1,FALSE)"),"#N/A")</f>
        <v>#N/A</v>
      </c>
      <c r="AV605" s="40" t="str">
        <f ca="1">IFERROR(__xludf.DUMMYFUNCTION("VLOOKUP($D472,IMPORTRANGE(""1F5N2lheBqU_ssv2fEg7XSiyl0_Jtf24RQubw3IWp7fc"",""'LC-2 BOM'!C2:AF1000""),AB$1,FALSE)"),"#N/A")</f>
        <v>#N/A</v>
      </c>
      <c r="AW605" s="40" t="str">
        <f ca="1">IFERROR(__xludf.DUMMYFUNCTION("VLOOKUP($D472,IMPORTRANGE(""1F5N2lheBqU_ssv2fEg7XSiyl0_Jtf24RQubw3IWp7fc"",""'LC-2 BOM'!C2:AF1000""),AB$1,FALSE)"),"#N/A")</f>
        <v>#N/A</v>
      </c>
      <c r="AX605" s="40" t="str">
        <f ca="1">IFERROR(__xludf.DUMMYFUNCTION("VLOOKUP($D472,IMPORTRANGE(""1F5N2lheBqU_ssv2fEg7XSiyl0_Jtf24RQubw3IWp7fc"",""'LC-2 BOM'!C2:AF1000""),AB$1,FALSE)"),"#N/A")</f>
        <v>#N/A</v>
      </c>
      <c r="AY605" s="40" t="str">
        <f ca="1">IFERROR(__xludf.DUMMYFUNCTION("VLOOKUP($D472,IMPORTRANGE(""1F5N2lheBqU_ssv2fEg7XSiyl0_Jtf24RQubw3IWp7fc"",""'LC-2 BOM'!C2:AF1000""),AB$1,FALSE)"),"#N/A")</f>
        <v>#N/A</v>
      </c>
      <c r="AZ605" s="40" t="str">
        <f ca="1">IFERROR(__xludf.DUMMYFUNCTION("VLOOKUP($D472,IMPORTRANGE(""1F5N2lheBqU_ssv2fEg7XSiyl0_Jtf24RQubw3IWp7fc"",""'LC-2 BOM'!C2:AF1000""),AB$1,FALSE)"),"#N/A")</f>
        <v>#N/A</v>
      </c>
      <c r="BA605" s="40" t="str">
        <f ca="1">IFERROR(__xludf.DUMMYFUNCTION("VLOOKUP($D472,IMPORTRANGE(""1F5N2lheBqU_ssv2fEg7XSiyl0_Jtf24RQubw3IWp7fc"",""'LC-2 BOM'!C2:AF1000""),AB$1,FALSE)"),"#N/A")</f>
        <v>#N/A</v>
      </c>
    </row>
    <row r="606" spans="1:53" ht="14.25">
      <c r="A606" s="119" t="str">
        <f>CONCATENATE(VLOOKUP(E606,Systems,2,FALSE),"-",VLOOKUP(F606,Subsystems,2,FALSE),"-",VLOOKUP(G606,Components,2,FALSE),"-",VLOOKUP(R606,Metrics,2,FALSE),"-",B606)</f>
        <v>HYD-HPU-DVL-B-144</v>
      </c>
      <c r="B606" s="100">
        <v>144</v>
      </c>
      <c r="C606" s="99" t="s">
        <v>1352</v>
      </c>
      <c r="D606" s="99" t="s">
        <v>801</v>
      </c>
      <c r="E606" s="99" t="s">
        <v>715</v>
      </c>
      <c r="F606" s="99" t="s">
        <v>890</v>
      </c>
      <c r="G606" s="99" t="s">
        <v>101</v>
      </c>
      <c r="H606" s="100" t="s">
        <v>102</v>
      </c>
      <c r="I606" s="100" t="str">
        <f>VLOOKUP(L606,InterfaceCards,2,FALSE)</f>
        <v>N5</v>
      </c>
      <c r="J606" s="39" t="str">
        <f>VLOOKUP(I606,'REF - Interface Cards'!$F$2:$G$11,2,FALSE)</f>
        <v>CB6</v>
      </c>
      <c r="K606" s="100">
        <f>VLOOKUP(L606,InterfaceCards,3,FALSE)</f>
        <v>1</v>
      </c>
      <c r="L606" s="99" t="s">
        <v>568</v>
      </c>
      <c r="M606" s="272">
        <v>5</v>
      </c>
      <c r="N606" s="96" t="s">
        <v>118</v>
      </c>
      <c r="O606" s="100" t="s">
        <v>334</v>
      </c>
      <c r="P606" s="100"/>
      <c r="Q606" s="100" t="s">
        <v>707</v>
      </c>
      <c r="R606" s="268" t="s">
        <v>105</v>
      </c>
      <c r="S606" s="119" t="s">
        <v>96</v>
      </c>
      <c r="T606" s="264"/>
      <c r="U606" s="115"/>
      <c r="V606" s="115" t="b">
        <v>0</v>
      </c>
      <c r="W606" s="115" t="str">
        <f>CONCATENATE(L606,":",N606)</f>
        <v>DO5:04</v>
      </c>
      <c r="X606" s="40" t="str">
        <f ca="1">IFERROR(__xludf.DUMMYFUNCTION("VLOOKUP($D475,IMPORTRANGE(""1F5N2lheBqU_ssv2fEg7XSiyl0_Jtf24RQubw3IWp7fc"",""'LC-2 BOM'!C2:AF1000""),X$1,FALSE)"),"04C706")</f>
        <v>04C706</v>
      </c>
      <c r="Y606" s="40" t="str">
        <f ca="1">IFERROR(__xludf.DUMMYFUNCTION("VLOOKUP($D613,IMPORTRANGE(""1zGeY54V42y3h6ga3LEauokEcjIAfHuNXKCYKLfLWtMI"",""'LC-2 BOM'!C2:AF900""),Y$1,FALSE)"),"On/Off Solenoid Valve")</f>
        <v>On/Off Solenoid Valve</v>
      </c>
      <c r="Z606" s="40" t="str">
        <f ca="1">IFERROR(__xludf.DUMMYFUNCTION("VLOOKUP($D613,IMPORTRANGE(""1zGeY54V42y3h6ga3LEauokEcjIAfHuNXKCYKLfLWtMI"",""'LC-2 BOM'!C2:AF900""),Y$1,FALSE)"),"On/Off Solenoid Valve")</f>
        <v>On/Off Solenoid Valve</v>
      </c>
      <c r="AA606" s="40" t="str">
        <f ca="1">IFERROR(__xludf.DUMMYFUNCTION("VLOOKUP($D613,IMPORTRANGE(""1zGeY54V42y3h6ga3LEauokEcjIAfHuNXKCYKLfLWtMI"",""'LC-2 BOM'!C2:AF900""),Y$1,FALSE)"),"On/Off Solenoid Valve")</f>
        <v>On/Off Solenoid Valve</v>
      </c>
      <c r="AB606" s="40" t="str">
        <f ca="1">IFERROR(__xludf.DUMMYFUNCTION("VLOOKUP($D613,IMPORTRANGE(""1F5N2lheBqU_ssv2fEg7XSiyl0_Jtf24RQubw3IWp7fc"",""'LC-2 BOM'!C2:AF1000""),AB$1,FALSE)"),"Hydraulics Schematic 1069 RevF")</f>
        <v>Hydraulics Schematic 1069 RevF</v>
      </c>
      <c r="AC606" s="40" t="str">
        <f ca="1">IFERROR(__xludf.DUMMYFUNCTION("VLOOKUP($D613,IMPORTRANGE(""1F5N2lheBqU_ssv2fEg7XSiyl0_Jtf24RQubw3IWp7fc"",""'LC-2 BOM'!C2:AF1000""),AB$1,FALSE)"),"Hydraulics Schematic 1069 RevF")</f>
        <v>Hydraulics Schematic 1069 RevF</v>
      </c>
      <c r="AD606" s="40" t="str">
        <f ca="1">IFERROR(__xludf.DUMMYFUNCTION("VLOOKUP($D613,IMPORTRANGE(""1F5N2lheBqU_ssv2fEg7XSiyl0_Jtf24RQubw3IWp7fc"",""'LC-2 BOM'!C2:AF1000""),AB$1,FALSE)"),"Hydraulics Schematic 1069 RevF")</f>
        <v>Hydraulics Schematic 1069 RevF</v>
      </c>
      <c r="AE606" s="40" t="str">
        <f ca="1">IFERROR(__xludf.DUMMYFUNCTION("VLOOKUP($D613,IMPORTRANGE(""1F5N2lheBqU_ssv2fEg7XSiyl0_Jtf24RQubw3IWp7fc"",""'LC-2 BOM'!C2:AF1000""),AB$1,FALSE)"),"Hydraulics Schematic 1069 RevF")</f>
        <v>Hydraulics Schematic 1069 RevF</v>
      </c>
      <c r="AF606" s="40" t="str">
        <f ca="1">IFERROR(__xludf.DUMMYFUNCTION("VLOOKUP($D613,IMPORTRANGE(""1F5N2lheBqU_ssv2fEg7XSiyl0_Jtf24RQubw3IWp7fc"",""'LC-2 BOM'!C2:AF1000""),AB$1,FALSE)"),"Hydraulics Schematic 1069 RevF")</f>
        <v>Hydraulics Schematic 1069 RevF</v>
      </c>
      <c r="AG606" s="40" t="str">
        <f ca="1">IFERROR(__xludf.DUMMYFUNCTION("VLOOKUP($D613,IMPORTRANGE(""1F5N2lheBqU_ssv2fEg7XSiyl0_Jtf24RQubw3IWp7fc"",""'LC-2 BOM'!C2:AF1000""),AB$1,FALSE)"),"Hydraulics Schematic 1069 RevF")</f>
        <v>Hydraulics Schematic 1069 RevF</v>
      </c>
      <c r="AH606" s="40" t="str">
        <f ca="1">IFERROR(__xludf.DUMMYFUNCTION("VLOOKUP($D613,IMPORTRANGE(""1F5N2lheBqU_ssv2fEg7XSiyl0_Jtf24RQubw3IWp7fc"",""'LC-2 BOM'!C2:AF1000""),AB$1,FALSE)"),"Hydraulics Schematic 1069 RevF")</f>
        <v>Hydraulics Schematic 1069 RevF</v>
      </c>
      <c r="AI606" s="40" t="str">
        <f ca="1">IFERROR(__xludf.DUMMYFUNCTION("VLOOKUP($D613,IMPORTRANGE(""1F5N2lheBqU_ssv2fEg7XSiyl0_Jtf24RQubw3IWp7fc"",""'LC-2 BOM'!C2:AF1000""),AB$1,FALSE)"),"Hydraulics Schematic 1069 RevF")</f>
        <v>Hydraulics Schematic 1069 RevF</v>
      </c>
      <c r="AJ606" s="40" t="str">
        <f ca="1">IFERROR(__xludf.DUMMYFUNCTION("VLOOKUP($D613,IMPORTRANGE(""1F5N2lheBqU_ssv2fEg7XSiyl0_Jtf24RQubw3IWp7fc"",""'LC-2 BOM'!C2:AF1000""),AB$1,FALSE)"),"Hydraulics Schematic 1069 RevF")</f>
        <v>Hydraulics Schematic 1069 RevF</v>
      </c>
      <c r="AK606" s="40" t="str">
        <f ca="1">IFERROR(__xludf.DUMMYFUNCTION("VLOOKUP($D613,IMPORTRANGE(""1F5N2lheBqU_ssv2fEg7XSiyl0_Jtf24RQubw3IWp7fc"",""'LC-2 BOM'!C2:AF1000""),AB$1,FALSE)"),"Hydraulics Schematic 1069 RevF")</f>
        <v>Hydraulics Schematic 1069 RevF</v>
      </c>
      <c r="AL606" s="40" t="str">
        <f ca="1">IFERROR(__xludf.DUMMYFUNCTION("VLOOKUP($D613,IMPORTRANGE(""1F5N2lheBqU_ssv2fEg7XSiyl0_Jtf24RQubw3IWp7fc"",""'LC-2 BOM'!C2:AF1000""),AB$1,FALSE)"),"Hydraulics Schematic 1069 RevF")</f>
        <v>Hydraulics Schematic 1069 RevF</v>
      </c>
      <c r="AM606" s="40" t="str">
        <f ca="1">IFERROR(__xludf.DUMMYFUNCTION("VLOOKUP($D613,IMPORTRANGE(""1F5N2lheBqU_ssv2fEg7XSiyl0_Jtf24RQubw3IWp7fc"",""'LC-2 BOM'!C2:AF1000""),AB$1,FALSE)"),"Hydraulics Schematic 1069 RevF")</f>
        <v>Hydraulics Schematic 1069 RevF</v>
      </c>
      <c r="AN606" s="40" t="str">
        <f ca="1">IFERROR(__xludf.DUMMYFUNCTION("VLOOKUP($D613,IMPORTRANGE(""1F5N2lheBqU_ssv2fEg7XSiyl0_Jtf24RQubw3IWp7fc"",""'LC-2 BOM'!C2:AF1000""),AB$1,FALSE)"),"Hydraulics Schematic 1069 RevF")</f>
        <v>Hydraulics Schematic 1069 RevF</v>
      </c>
      <c r="AO606" s="40" t="str">
        <f ca="1">IFERROR(__xludf.DUMMYFUNCTION("VLOOKUP($D613,IMPORTRANGE(""1F5N2lheBqU_ssv2fEg7XSiyl0_Jtf24RQubw3IWp7fc"",""'LC-2 BOM'!C2:AF1000""),AB$1,FALSE)"),"Hydraulics Schematic 1069 RevF")</f>
        <v>Hydraulics Schematic 1069 RevF</v>
      </c>
      <c r="AP606" s="40" t="str">
        <f ca="1">IFERROR(__xludf.DUMMYFUNCTION("VLOOKUP($D613,IMPORTRANGE(""1F5N2lheBqU_ssv2fEg7XSiyl0_Jtf24RQubw3IWp7fc"",""'LC-2 BOM'!C2:AF1000""),AB$1,FALSE)"),"Hydraulics Schematic 1069 RevF")</f>
        <v>Hydraulics Schematic 1069 RevF</v>
      </c>
      <c r="AQ606" s="40" t="str">
        <f ca="1">IFERROR(__xludf.DUMMYFUNCTION("VLOOKUP($D613,IMPORTRANGE(""1F5N2lheBqU_ssv2fEg7XSiyl0_Jtf24RQubw3IWp7fc"",""'LC-2 BOM'!C2:AF1000""),AB$1,FALSE)"),"Hydraulics Schematic 1069 RevF")</f>
        <v>Hydraulics Schematic 1069 RevF</v>
      </c>
      <c r="AR606" s="40" t="str">
        <f ca="1">IFERROR(__xludf.DUMMYFUNCTION("VLOOKUP($D613,IMPORTRANGE(""1F5N2lheBqU_ssv2fEg7XSiyl0_Jtf24RQubw3IWp7fc"",""'LC-2 BOM'!C2:AF1000""),AB$1,FALSE)"),"Hydraulics Schematic 1069 RevF")</f>
        <v>Hydraulics Schematic 1069 RevF</v>
      </c>
      <c r="AS606" s="40" t="str">
        <f ca="1">IFERROR(__xludf.DUMMYFUNCTION("VLOOKUP($D613,IMPORTRANGE(""1F5N2lheBqU_ssv2fEg7XSiyl0_Jtf24RQubw3IWp7fc"",""'LC-2 BOM'!C2:AF1000""),AB$1,FALSE)"),"Hydraulics Schematic 1069 RevF")</f>
        <v>Hydraulics Schematic 1069 RevF</v>
      </c>
      <c r="AT606" s="40" t="str">
        <f ca="1">IFERROR(__xludf.DUMMYFUNCTION("VLOOKUP($D613,IMPORTRANGE(""1F5N2lheBqU_ssv2fEg7XSiyl0_Jtf24RQubw3IWp7fc"",""'LC-2 BOM'!C2:AF1000""),AB$1,FALSE)"),"Hydraulics Schematic 1069 RevF")</f>
        <v>Hydraulics Schematic 1069 RevF</v>
      </c>
      <c r="AU606" s="40" t="str">
        <f ca="1">IFERROR(__xludf.DUMMYFUNCTION("VLOOKUP($D613,IMPORTRANGE(""1F5N2lheBqU_ssv2fEg7XSiyl0_Jtf24RQubw3IWp7fc"",""'LC-2 BOM'!C2:AF1000""),AB$1,FALSE)"),"Hydraulics Schematic 1069 RevF")</f>
        <v>Hydraulics Schematic 1069 RevF</v>
      </c>
      <c r="AV606" s="40" t="str">
        <f ca="1">IFERROR(__xludf.DUMMYFUNCTION("VLOOKUP($D613,IMPORTRANGE(""1F5N2lheBqU_ssv2fEg7XSiyl0_Jtf24RQubw3IWp7fc"",""'LC-2 BOM'!C2:AF1000""),AB$1,FALSE)"),"Hydraulics Schematic 1069 RevF")</f>
        <v>Hydraulics Schematic 1069 RevF</v>
      </c>
      <c r="AW606" s="40" t="str">
        <f ca="1">IFERROR(__xludf.DUMMYFUNCTION("VLOOKUP($D613,IMPORTRANGE(""1F5N2lheBqU_ssv2fEg7XSiyl0_Jtf24RQubw3IWp7fc"",""'LC-2 BOM'!C2:AF1000""),AB$1,FALSE)"),"Hydraulics Schematic 1069 RevF")</f>
        <v>Hydraulics Schematic 1069 RevF</v>
      </c>
      <c r="AX606" s="40" t="str">
        <f ca="1">IFERROR(__xludf.DUMMYFUNCTION("VLOOKUP($D613,IMPORTRANGE(""1F5N2lheBqU_ssv2fEg7XSiyl0_Jtf24RQubw3IWp7fc"",""'LC-2 BOM'!C2:AF1000""),AB$1,FALSE)"),"Hydraulics Schematic 1069 RevF")</f>
        <v>Hydraulics Schematic 1069 RevF</v>
      </c>
      <c r="AY606" s="40" t="str">
        <f ca="1">IFERROR(__xludf.DUMMYFUNCTION("VLOOKUP($D613,IMPORTRANGE(""1F5N2lheBqU_ssv2fEg7XSiyl0_Jtf24RQubw3IWp7fc"",""'LC-2 BOM'!C2:AF1000""),AB$1,FALSE)"),"Hydraulics Schematic 1069 RevF")</f>
        <v>Hydraulics Schematic 1069 RevF</v>
      </c>
      <c r="AZ606" s="40" t="str">
        <f ca="1">IFERROR(__xludf.DUMMYFUNCTION("VLOOKUP($D613,IMPORTRANGE(""1F5N2lheBqU_ssv2fEg7XSiyl0_Jtf24RQubw3IWp7fc"",""'LC-2 BOM'!C2:AF1000""),AB$1,FALSE)"),"Hydraulics Schematic 1069 RevF")</f>
        <v>Hydraulics Schematic 1069 RevF</v>
      </c>
      <c r="BA606" s="40" t="str">
        <f ca="1">IFERROR(__xludf.DUMMYFUNCTION("VLOOKUP($D613,IMPORTRANGE(""1F5N2lheBqU_ssv2fEg7XSiyl0_Jtf24RQubw3IWp7fc"",""'LC-2 BOM'!C2:AF1000""),AB$1,FALSE)"),"Hydraulics Schematic 1069 RevF")</f>
        <v>Hydraulics Schematic 1069 RevF</v>
      </c>
    </row>
    <row r="607" spans="1:53" ht="14.25">
      <c r="A607" s="119" t="str">
        <f>CONCATENATE(VLOOKUP(E607,Systems,2,FALSE),"-",VLOOKUP(F607,Subsystems,2,FALSE),"-",VLOOKUP(G607,Components,2,FALSE),"-",VLOOKUP(R607,Metrics,2,FALSE),"-",B607)</f>
        <v>HYD-HD-DVL-B-166</v>
      </c>
      <c r="B607" s="100">
        <v>166</v>
      </c>
      <c r="C607" s="99" t="s">
        <v>1353</v>
      </c>
      <c r="D607" s="99" t="s">
        <v>1354</v>
      </c>
      <c r="E607" s="99" t="s">
        <v>715</v>
      </c>
      <c r="F607" s="99" t="s">
        <v>898</v>
      </c>
      <c r="G607" s="99" t="s">
        <v>101</v>
      </c>
      <c r="H607" s="100" t="s">
        <v>102</v>
      </c>
      <c r="I607" s="100" t="str">
        <f>VLOOKUP(L607,InterfaceCards,2,FALSE)</f>
        <v>C1</v>
      </c>
      <c r="J607" s="39" t="str">
        <f>VLOOKUP(I607,'REF - Interface Cards'!$F$2:$G$11,2,FALSE)</f>
        <v>CB1</v>
      </c>
      <c r="K607" s="100">
        <f>VLOOKUP(L607,InterfaceCards,3,FALSE)</f>
        <v>1</v>
      </c>
      <c r="L607" s="99" t="s">
        <v>874</v>
      </c>
      <c r="M607" s="99">
        <v>16</v>
      </c>
      <c r="N607" s="96">
        <v>13</v>
      </c>
      <c r="O607" s="100" t="s">
        <v>247</v>
      </c>
      <c r="P607" s="100"/>
      <c r="Q607" s="100" t="s">
        <v>492</v>
      </c>
      <c r="R607" s="268" t="s">
        <v>105</v>
      </c>
      <c r="S607" s="119" t="s">
        <v>96</v>
      </c>
      <c r="T607" s="100"/>
      <c r="U607" s="205"/>
      <c r="V607" s="205" t="b">
        <v>0</v>
      </c>
      <c r="W607" s="115" t="str">
        <f>CONCATENATE(L607,":",N607)</f>
        <v>DO1:13</v>
      </c>
      <c r="X607" s="40" t="str">
        <f ca="1">IFERROR(__xludf.DUMMYFUNCTION("VLOOKUP($D4,IMPORTRANGE(""1F5N2lheBqU_ssv2fEg7XSiyl0_Jtf24RQubw3IWp7fc"",""'LC-2 BOM'!C2:AF1000""),X$1,FALSE)"),"S13.2")</f>
        <v>S13.2</v>
      </c>
      <c r="Y607" s="40" t="str">
        <f ca="1">IFERROR(__xludf.DUMMYFUNCTION("VLOOKUP($D7,IMPORTRANGE(""1zGeY54V42y3h6ga3LEauokEcjIAfHuNXKCYKLfLWtMI"",""'LC-2 BOM'!C2:AF900""),Y$1,FALSE)"),"#N/A")</f>
        <v>#N/A</v>
      </c>
      <c r="Z607" s="40" t="str">
        <f ca="1">IFERROR(__xludf.DUMMYFUNCTION("VLOOKUP($D7,IMPORTRANGE(""1zGeY54V42y3h6ga3LEauokEcjIAfHuNXKCYKLfLWtMI"",""'LC-2 BOM'!C2:AF900""),Y$1,FALSE)"),"#N/A")</f>
        <v>#N/A</v>
      </c>
      <c r="AA607" s="40" t="str">
        <f ca="1">IFERROR(__xludf.DUMMYFUNCTION("VLOOKUP($D7,IMPORTRANGE(""1zGeY54V42y3h6ga3LEauokEcjIAfHuNXKCYKLfLWtMI"",""'LC-2 BOM'!C2:AF900""),Y$1,FALSE)"),"#N/A")</f>
        <v>#N/A</v>
      </c>
      <c r="AB607" s="40" t="str">
        <f ca="1">IFERROR(__xludf.DUMMYFUNCTION("VLOOKUP($D7,IMPORTRANGE(""1F5N2lheBqU_ssv2fEg7XSiyl0_Jtf24RQubw3IWp7fc"",""'LC-2 BOM'!C2:AF1000""),AB$1,FALSE)"),"Hydraulics Schematic 1069 RevF")</f>
        <v>Hydraulics Schematic 1069 RevF</v>
      </c>
      <c r="AC607" s="40" t="str">
        <f ca="1">IFERROR(__xludf.DUMMYFUNCTION("VLOOKUP($D7,IMPORTRANGE(""1F5N2lheBqU_ssv2fEg7XSiyl0_Jtf24RQubw3IWp7fc"",""'LC-2 BOM'!C2:AF1000""),AB$1,FALSE)"),"Hydraulics Schematic 1069 RevF")</f>
        <v>Hydraulics Schematic 1069 RevF</v>
      </c>
      <c r="AD607" s="40" t="str">
        <f ca="1">IFERROR(__xludf.DUMMYFUNCTION("VLOOKUP($D7,IMPORTRANGE(""1F5N2lheBqU_ssv2fEg7XSiyl0_Jtf24RQubw3IWp7fc"",""'LC-2 BOM'!C2:AF1000""),AB$1,FALSE)"),"Hydraulics Schematic 1069 RevF")</f>
        <v>Hydraulics Schematic 1069 RevF</v>
      </c>
      <c r="AE607" s="40" t="str">
        <f ca="1">IFERROR(__xludf.DUMMYFUNCTION("VLOOKUP($D7,IMPORTRANGE(""1F5N2lheBqU_ssv2fEg7XSiyl0_Jtf24RQubw3IWp7fc"",""'LC-2 BOM'!C2:AF1000""),AB$1,FALSE)"),"Hydraulics Schematic 1069 RevF")</f>
        <v>Hydraulics Schematic 1069 RevF</v>
      </c>
      <c r="AF607" s="40" t="str">
        <f ca="1">IFERROR(__xludf.DUMMYFUNCTION("VLOOKUP($D7,IMPORTRANGE(""1F5N2lheBqU_ssv2fEg7XSiyl0_Jtf24RQubw3IWp7fc"",""'LC-2 BOM'!C2:AF1000""),AB$1,FALSE)"),"Hydraulics Schematic 1069 RevF")</f>
        <v>Hydraulics Schematic 1069 RevF</v>
      </c>
      <c r="AG607" s="40" t="str">
        <f ca="1">IFERROR(__xludf.DUMMYFUNCTION("VLOOKUP($D7,IMPORTRANGE(""1F5N2lheBqU_ssv2fEg7XSiyl0_Jtf24RQubw3IWp7fc"",""'LC-2 BOM'!C2:AF1000""),AB$1,FALSE)"),"Hydraulics Schematic 1069 RevF")</f>
        <v>Hydraulics Schematic 1069 RevF</v>
      </c>
      <c r="AH607" s="40" t="str">
        <f ca="1">IFERROR(__xludf.DUMMYFUNCTION("VLOOKUP($D7,IMPORTRANGE(""1F5N2lheBqU_ssv2fEg7XSiyl0_Jtf24RQubw3IWp7fc"",""'LC-2 BOM'!C2:AF1000""),AB$1,FALSE)"),"Hydraulics Schematic 1069 RevF")</f>
        <v>Hydraulics Schematic 1069 RevF</v>
      </c>
      <c r="AI607" s="40" t="str">
        <f ca="1">IFERROR(__xludf.DUMMYFUNCTION("VLOOKUP($D7,IMPORTRANGE(""1F5N2lheBqU_ssv2fEg7XSiyl0_Jtf24RQubw3IWp7fc"",""'LC-2 BOM'!C2:AF1000""),AB$1,FALSE)"),"Hydraulics Schematic 1069 RevF")</f>
        <v>Hydraulics Schematic 1069 RevF</v>
      </c>
      <c r="AJ607" s="40" t="str">
        <f ca="1">IFERROR(__xludf.DUMMYFUNCTION("VLOOKUP($D7,IMPORTRANGE(""1F5N2lheBqU_ssv2fEg7XSiyl0_Jtf24RQubw3IWp7fc"",""'LC-2 BOM'!C2:AF1000""),AB$1,FALSE)"),"Hydraulics Schematic 1069 RevF")</f>
        <v>Hydraulics Schematic 1069 RevF</v>
      </c>
      <c r="AK607" s="40" t="str">
        <f ca="1">IFERROR(__xludf.DUMMYFUNCTION("VLOOKUP($D7,IMPORTRANGE(""1F5N2lheBqU_ssv2fEg7XSiyl0_Jtf24RQubw3IWp7fc"",""'LC-2 BOM'!C2:AF1000""),AB$1,FALSE)"),"Hydraulics Schematic 1069 RevF")</f>
        <v>Hydraulics Schematic 1069 RevF</v>
      </c>
      <c r="AL607" s="40" t="str">
        <f ca="1">IFERROR(__xludf.DUMMYFUNCTION("VLOOKUP($D7,IMPORTRANGE(""1F5N2lheBqU_ssv2fEg7XSiyl0_Jtf24RQubw3IWp7fc"",""'LC-2 BOM'!C2:AF1000""),AB$1,FALSE)"),"Hydraulics Schematic 1069 RevF")</f>
        <v>Hydraulics Schematic 1069 RevF</v>
      </c>
      <c r="AM607" s="40" t="str">
        <f ca="1">IFERROR(__xludf.DUMMYFUNCTION("VLOOKUP($D7,IMPORTRANGE(""1F5N2lheBqU_ssv2fEg7XSiyl0_Jtf24RQubw3IWp7fc"",""'LC-2 BOM'!C2:AF1000""),AB$1,FALSE)"),"Hydraulics Schematic 1069 RevF")</f>
        <v>Hydraulics Schematic 1069 RevF</v>
      </c>
      <c r="AN607" s="40" t="str">
        <f ca="1">IFERROR(__xludf.DUMMYFUNCTION("VLOOKUP($D7,IMPORTRANGE(""1F5N2lheBqU_ssv2fEg7XSiyl0_Jtf24RQubw3IWp7fc"",""'LC-2 BOM'!C2:AF1000""),AB$1,FALSE)"),"Hydraulics Schematic 1069 RevF")</f>
        <v>Hydraulics Schematic 1069 RevF</v>
      </c>
      <c r="AO607" s="40" t="str">
        <f ca="1">IFERROR(__xludf.DUMMYFUNCTION("VLOOKUP($D7,IMPORTRANGE(""1F5N2lheBqU_ssv2fEg7XSiyl0_Jtf24RQubw3IWp7fc"",""'LC-2 BOM'!C2:AF1000""),AB$1,FALSE)"),"Hydraulics Schematic 1069 RevF")</f>
        <v>Hydraulics Schematic 1069 RevF</v>
      </c>
      <c r="AP607" s="40" t="str">
        <f ca="1">IFERROR(__xludf.DUMMYFUNCTION("VLOOKUP($D7,IMPORTRANGE(""1F5N2lheBqU_ssv2fEg7XSiyl0_Jtf24RQubw3IWp7fc"",""'LC-2 BOM'!C2:AF1000""),AB$1,FALSE)"),"Hydraulics Schematic 1069 RevF")</f>
        <v>Hydraulics Schematic 1069 RevF</v>
      </c>
      <c r="AQ607" s="40" t="str">
        <f ca="1">IFERROR(__xludf.DUMMYFUNCTION("VLOOKUP($D7,IMPORTRANGE(""1F5N2lheBqU_ssv2fEg7XSiyl0_Jtf24RQubw3IWp7fc"",""'LC-2 BOM'!C2:AF1000""),AB$1,FALSE)"),"Hydraulics Schematic 1069 RevF")</f>
        <v>Hydraulics Schematic 1069 RevF</v>
      </c>
      <c r="AR607" s="40" t="str">
        <f ca="1">IFERROR(__xludf.DUMMYFUNCTION("VLOOKUP($D7,IMPORTRANGE(""1F5N2lheBqU_ssv2fEg7XSiyl0_Jtf24RQubw3IWp7fc"",""'LC-2 BOM'!C2:AF1000""),AB$1,FALSE)"),"Hydraulics Schematic 1069 RevF")</f>
        <v>Hydraulics Schematic 1069 RevF</v>
      </c>
      <c r="AS607" s="40" t="str">
        <f ca="1">IFERROR(__xludf.DUMMYFUNCTION("VLOOKUP($D7,IMPORTRANGE(""1F5N2lheBqU_ssv2fEg7XSiyl0_Jtf24RQubw3IWp7fc"",""'LC-2 BOM'!C2:AF1000""),AB$1,FALSE)"),"Hydraulics Schematic 1069 RevF")</f>
        <v>Hydraulics Schematic 1069 RevF</v>
      </c>
      <c r="AT607" s="40" t="str">
        <f ca="1">IFERROR(__xludf.DUMMYFUNCTION("VLOOKUP($D7,IMPORTRANGE(""1F5N2lheBqU_ssv2fEg7XSiyl0_Jtf24RQubw3IWp7fc"",""'LC-2 BOM'!C2:AF1000""),AB$1,FALSE)"),"Hydraulics Schematic 1069 RevF")</f>
        <v>Hydraulics Schematic 1069 RevF</v>
      </c>
      <c r="AU607" s="40" t="str">
        <f ca="1">IFERROR(__xludf.DUMMYFUNCTION("VLOOKUP($D7,IMPORTRANGE(""1F5N2lheBqU_ssv2fEg7XSiyl0_Jtf24RQubw3IWp7fc"",""'LC-2 BOM'!C2:AF1000""),AB$1,FALSE)"),"Hydraulics Schematic 1069 RevF")</f>
        <v>Hydraulics Schematic 1069 RevF</v>
      </c>
      <c r="AV607" s="40" t="str">
        <f ca="1">IFERROR(__xludf.DUMMYFUNCTION("VLOOKUP($D7,IMPORTRANGE(""1F5N2lheBqU_ssv2fEg7XSiyl0_Jtf24RQubw3IWp7fc"",""'LC-2 BOM'!C2:AF1000""),AB$1,FALSE)"),"Hydraulics Schematic 1069 RevF")</f>
        <v>Hydraulics Schematic 1069 RevF</v>
      </c>
      <c r="AW607" s="40" t="str">
        <f ca="1">IFERROR(__xludf.DUMMYFUNCTION("VLOOKUP($D7,IMPORTRANGE(""1F5N2lheBqU_ssv2fEg7XSiyl0_Jtf24RQubw3IWp7fc"",""'LC-2 BOM'!C2:AF1000""),AB$1,FALSE)"),"Hydraulics Schematic 1069 RevF")</f>
        <v>Hydraulics Schematic 1069 RevF</v>
      </c>
      <c r="AX607" s="40" t="str">
        <f ca="1">IFERROR(__xludf.DUMMYFUNCTION("VLOOKUP($D7,IMPORTRANGE(""1F5N2lheBqU_ssv2fEg7XSiyl0_Jtf24RQubw3IWp7fc"",""'LC-2 BOM'!C2:AF1000""),AB$1,FALSE)"),"Hydraulics Schematic 1069 RevF")</f>
        <v>Hydraulics Schematic 1069 RevF</v>
      </c>
      <c r="AY607" s="40" t="str">
        <f ca="1">IFERROR(__xludf.DUMMYFUNCTION("VLOOKUP($D7,IMPORTRANGE(""1F5N2lheBqU_ssv2fEg7XSiyl0_Jtf24RQubw3IWp7fc"",""'LC-2 BOM'!C2:AF1000""),AB$1,FALSE)"),"Hydraulics Schematic 1069 RevF")</f>
        <v>Hydraulics Schematic 1069 RevF</v>
      </c>
      <c r="AZ607" s="40" t="str">
        <f ca="1">IFERROR(__xludf.DUMMYFUNCTION("VLOOKUP($D7,IMPORTRANGE(""1F5N2lheBqU_ssv2fEg7XSiyl0_Jtf24RQubw3IWp7fc"",""'LC-2 BOM'!C2:AF1000""),AB$1,FALSE)"),"Hydraulics Schematic 1069 RevF")</f>
        <v>Hydraulics Schematic 1069 RevF</v>
      </c>
      <c r="BA607" s="40" t="str">
        <f ca="1">IFERROR(__xludf.DUMMYFUNCTION("VLOOKUP($D7,IMPORTRANGE(""1F5N2lheBqU_ssv2fEg7XSiyl0_Jtf24RQubw3IWp7fc"",""'LC-2 BOM'!C2:AF1000""),AB$1,FALSE)"),"Hydraulics Schematic 1069 RevF")</f>
        <v>Hydraulics Schematic 1069 RevF</v>
      </c>
    </row>
    <row r="608" spans="1:53" ht="14.25">
      <c r="A608" s="119" t="str">
        <f>CONCATENATE(VLOOKUP(E608,Systems,2,FALSE),"-",VLOOKUP(F608,Subsystems,2,FALSE),"-",VLOOKUP(G608,Components,2,FALSE),"-",VLOOKUP(R608,Metrics,2,FALSE),"-",B608)</f>
        <v>HYD-HD-DVL-B-167</v>
      </c>
      <c r="B608" s="100">
        <v>167</v>
      </c>
      <c r="C608" s="99" t="s">
        <v>1355</v>
      </c>
      <c r="D608" s="99" t="s">
        <v>1356</v>
      </c>
      <c r="E608" s="99" t="s">
        <v>715</v>
      </c>
      <c r="F608" s="99" t="s">
        <v>898</v>
      </c>
      <c r="G608" s="99" t="s">
        <v>101</v>
      </c>
      <c r="H608" s="100" t="s">
        <v>102</v>
      </c>
      <c r="I608" s="100" t="str">
        <f>VLOOKUP(L608,InterfaceCards,2,FALSE)</f>
        <v>C1</v>
      </c>
      <c r="J608" s="39" t="str">
        <f>VLOOKUP(I608,'REF - Interface Cards'!$F$2:$G$11,2,FALSE)</f>
        <v>CB1</v>
      </c>
      <c r="K608" s="100">
        <f>VLOOKUP(L608,InterfaceCards,3,FALSE)</f>
        <v>1</v>
      </c>
      <c r="L608" s="99" t="s">
        <v>874</v>
      </c>
      <c r="M608" s="99">
        <v>35</v>
      </c>
      <c r="N608" s="96">
        <v>28</v>
      </c>
      <c r="O608" s="100" t="s">
        <v>247</v>
      </c>
      <c r="P608" s="100"/>
      <c r="Q608" s="100" t="s">
        <v>790</v>
      </c>
      <c r="R608" s="268" t="s">
        <v>105</v>
      </c>
      <c r="S608" s="119" t="s">
        <v>96</v>
      </c>
      <c r="T608" s="100"/>
      <c r="U608" s="205"/>
      <c r="V608" s="205" t="b">
        <v>0</v>
      </c>
      <c r="W608" s="115" t="str">
        <f>CONCATENATE(L608,":",N608)</f>
        <v>DO1:28</v>
      </c>
      <c r="X608" s="40" t="str">
        <f ca="1">IFERROR(__xludf.DUMMYFUNCTION("VLOOKUP($D4,IMPORTRANGE(""1F5N2lheBqU_ssv2fEg7XSiyl0_Jtf24RQubw3IWp7fc"",""'LC-2 BOM'!C2:AF1000""),X$1,FALSE)"),"S13.2")</f>
        <v>S13.2</v>
      </c>
      <c r="Y608" s="40" t="str">
        <f ca="1">IFERROR(__xludf.DUMMYFUNCTION("VLOOKUP($D20,IMPORTRANGE(""1zGeY54V42y3h6ga3LEauokEcjIAfHuNXKCYKLfLWtMI"",""'LC-2 BOM'!C2:AF900""),Y$1,FALSE)"),"#N/A")</f>
        <v>#N/A</v>
      </c>
      <c r="Z608" s="40" t="str">
        <f ca="1">IFERROR(__xludf.DUMMYFUNCTION("VLOOKUP($D20,IMPORTRANGE(""1zGeY54V42y3h6ga3LEauokEcjIAfHuNXKCYKLfLWtMI"",""'LC-2 BOM'!C2:AF900""),Y$1,FALSE)"),"#N/A")</f>
        <v>#N/A</v>
      </c>
      <c r="AA608" s="40" t="str">
        <f ca="1">IFERROR(__xludf.DUMMYFUNCTION("VLOOKUP($D20,IMPORTRANGE(""1zGeY54V42y3h6ga3LEauokEcjIAfHuNXKCYKLfLWtMI"",""'LC-2 BOM'!C2:AF900""),Y$1,FALSE)"),"#N/A")</f>
        <v>#N/A</v>
      </c>
      <c r="AB608" s="40" t="str">
        <f ca="1">IFERROR(__xludf.DUMMYFUNCTION("VLOOKUP($D20,IMPORTRANGE(""1F5N2lheBqU_ssv2fEg7XSiyl0_Jtf24RQubw3IWp7fc"",""'LC-2 BOM'!C2:AF1000""),AB$1,FALSE)"),"Hydraulics Schematic 1069 RevF")</f>
        <v>Hydraulics Schematic 1069 RevF</v>
      </c>
      <c r="AC608" s="40" t="str">
        <f ca="1">IFERROR(__xludf.DUMMYFUNCTION("VLOOKUP($D20,IMPORTRANGE(""1F5N2lheBqU_ssv2fEg7XSiyl0_Jtf24RQubw3IWp7fc"",""'LC-2 BOM'!C2:AF1000""),AB$1,FALSE)"),"Hydraulics Schematic 1069 RevF")</f>
        <v>Hydraulics Schematic 1069 RevF</v>
      </c>
      <c r="AD608" s="40" t="str">
        <f ca="1">IFERROR(__xludf.DUMMYFUNCTION("VLOOKUP($D20,IMPORTRANGE(""1F5N2lheBqU_ssv2fEg7XSiyl0_Jtf24RQubw3IWp7fc"",""'LC-2 BOM'!C2:AF1000""),AB$1,FALSE)"),"Hydraulics Schematic 1069 RevF")</f>
        <v>Hydraulics Schematic 1069 RevF</v>
      </c>
      <c r="AE608" s="40" t="str">
        <f ca="1">IFERROR(__xludf.DUMMYFUNCTION("VLOOKUP($D20,IMPORTRANGE(""1F5N2lheBqU_ssv2fEg7XSiyl0_Jtf24RQubw3IWp7fc"",""'LC-2 BOM'!C2:AF1000""),AB$1,FALSE)"),"Hydraulics Schematic 1069 RevF")</f>
        <v>Hydraulics Schematic 1069 RevF</v>
      </c>
      <c r="AF608" s="40" t="str">
        <f ca="1">IFERROR(__xludf.DUMMYFUNCTION("VLOOKUP($D20,IMPORTRANGE(""1F5N2lheBqU_ssv2fEg7XSiyl0_Jtf24RQubw3IWp7fc"",""'LC-2 BOM'!C2:AF1000""),AB$1,FALSE)"),"Hydraulics Schematic 1069 RevF")</f>
        <v>Hydraulics Schematic 1069 RevF</v>
      </c>
      <c r="AG608" s="40" t="str">
        <f ca="1">IFERROR(__xludf.DUMMYFUNCTION("VLOOKUP($D20,IMPORTRANGE(""1F5N2lheBqU_ssv2fEg7XSiyl0_Jtf24RQubw3IWp7fc"",""'LC-2 BOM'!C2:AF1000""),AB$1,FALSE)"),"Hydraulics Schematic 1069 RevF")</f>
        <v>Hydraulics Schematic 1069 RevF</v>
      </c>
      <c r="AH608" s="40" t="str">
        <f ca="1">IFERROR(__xludf.DUMMYFUNCTION("VLOOKUP($D20,IMPORTRANGE(""1F5N2lheBqU_ssv2fEg7XSiyl0_Jtf24RQubw3IWp7fc"",""'LC-2 BOM'!C2:AF1000""),AB$1,FALSE)"),"Hydraulics Schematic 1069 RevF")</f>
        <v>Hydraulics Schematic 1069 RevF</v>
      </c>
      <c r="AI608" s="40" t="str">
        <f ca="1">IFERROR(__xludf.DUMMYFUNCTION("VLOOKUP($D20,IMPORTRANGE(""1F5N2lheBqU_ssv2fEg7XSiyl0_Jtf24RQubw3IWp7fc"",""'LC-2 BOM'!C2:AF1000""),AB$1,FALSE)"),"Hydraulics Schematic 1069 RevF")</f>
        <v>Hydraulics Schematic 1069 RevF</v>
      </c>
      <c r="AJ608" s="40" t="str">
        <f ca="1">IFERROR(__xludf.DUMMYFUNCTION("VLOOKUP($D20,IMPORTRANGE(""1F5N2lheBqU_ssv2fEg7XSiyl0_Jtf24RQubw3IWp7fc"",""'LC-2 BOM'!C2:AF1000""),AB$1,FALSE)"),"Hydraulics Schematic 1069 RevF")</f>
        <v>Hydraulics Schematic 1069 RevF</v>
      </c>
      <c r="AK608" s="40" t="str">
        <f ca="1">IFERROR(__xludf.DUMMYFUNCTION("VLOOKUP($D20,IMPORTRANGE(""1F5N2lheBqU_ssv2fEg7XSiyl0_Jtf24RQubw3IWp7fc"",""'LC-2 BOM'!C2:AF1000""),AB$1,FALSE)"),"Hydraulics Schematic 1069 RevF")</f>
        <v>Hydraulics Schematic 1069 RevF</v>
      </c>
      <c r="AL608" s="40" t="str">
        <f ca="1">IFERROR(__xludf.DUMMYFUNCTION("VLOOKUP($D20,IMPORTRANGE(""1F5N2lheBqU_ssv2fEg7XSiyl0_Jtf24RQubw3IWp7fc"",""'LC-2 BOM'!C2:AF1000""),AB$1,FALSE)"),"Hydraulics Schematic 1069 RevF")</f>
        <v>Hydraulics Schematic 1069 RevF</v>
      </c>
      <c r="AM608" s="40" t="str">
        <f ca="1">IFERROR(__xludf.DUMMYFUNCTION("VLOOKUP($D20,IMPORTRANGE(""1F5N2lheBqU_ssv2fEg7XSiyl0_Jtf24RQubw3IWp7fc"",""'LC-2 BOM'!C2:AF1000""),AB$1,FALSE)"),"Hydraulics Schematic 1069 RevF")</f>
        <v>Hydraulics Schematic 1069 RevF</v>
      </c>
      <c r="AN608" s="40" t="str">
        <f ca="1">IFERROR(__xludf.DUMMYFUNCTION("VLOOKUP($D20,IMPORTRANGE(""1F5N2lheBqU_ssv2fEg7XSiyl0_Jtf24RQubw3IWp7fc"",""'LC-2 BOM'!C2:AF1000""),AB$1,FALSE)"),"Hydraulics Schematic 1069 RevF")</f>
        <v>Hydraulics Schematic 1069 RevF</v>
      </c>
      <c r="AO608" s="40" t="str">
        <f ca="1">IFERROR(__xludf.DUMMYFUNCTION("VLOOKUP($D20,IMPORTRANGE(""1F5N2lheBqU_ssv2fEg7XSiyl0_Jtf24RQubw3IWp7fc"",""'LC-2 BOM'!C2:AF1000""),AB$1,FALSE)"),"Hydraulics Schematic 1069 RevF")</f>
        <v>Hydraulics Schematic 1069 RevF</v>
      </c>
      <c r="AP608" s="40" t="str">
        <f ca="1">IFERROR(__xludf.DUMMYFUNCTION("VLOOKUP($D20,IMPORTRANGE(""1F5N2lheBqU_ssv2fEg7XSiyl0_Jtf24RQubw3IWp7fc"",""'LC-2 BOM'!C2:AF1000""),AB$1,FALSE)"),"Hydraulics Schematic 1069 RevF")</f>
        <v>Hydraulics Schematic 1069 RevF</v>
      </c>
      <c r="AQ608" s="40" t="str">
        <f ca="1">IFERROR(__xludf.DUMMYFUNCTION("VLOOKUP($D20,IMPORTRANGE(""1F5N2lheBqU_ssv2fEg7XSiyl0_Jtf24RQubw3IWp7fc"",""'LC-2 BOM'!C2:AF1000""),AB$1,FALSE)"),"Hydraulics Schematic 1069 RevF")</f>
        <v>Hydraulics Schematic 1069 RevF</v>
      </c>
      <c r="AR608" s="40" t="str">
        <f ca="1">IFERROR(__xludf.DUMMYFUNCTION("VLOOKUP($D20,IMPORTRANGE(""1F5N2lheBqU_ssv2fEg7XSiyl0_Jtf24RQubw3IWp7fc"",""'LC-2 BOM'!C2:AF1000""),AB$1,FALSE)"),"Hydraulics Schematic 1069 RevF")</f>
        <v>Hydraulics Schematic 1069 RevF</v>
      </c>
      <c r="AS608" s="40" t="str">
        <f ca="1">IFERROR(__xludf.DUMMYFUNCTION("VLOOKUP($D20,IMPORTRANGE(""1F5N2lheBqU_ssv2fEg7XSiyl0_Jtf24RQubw3IWp7fc"",""'LC-2 BOM'!C2:AF1000""),AB$1,FALSE)"),"Hydraulics Schematic 1069 RevF")</f>
        <v>Hydraulics Schematic 1069 RevF</v>
      </c>
      <c r="AT608" s="40" t="str">
        <f ca="1">IFERROR(__xludf.DUMMYFUNCTION("VLOOKUP($D20,IMPORTRANGE(""1F5N2lheBqU_ssv2fEg7XSiyl0_Jtf24RQubw3IWp7fc"",""'LC-2 BOM'!C2:AF1000""),AB$1,FALSE)"),"Hydraulics Schematic 1069 RevF")</f>
        <v>Hydraulics Schematic 1069 RevF</v>
      </c>
      <c r="AU608" s="40" t="str">
        <f ca="1">IFERROR(__xludf.DUMMYFUNCTION("VLOOKUP($D20,IMPORTRANGE(""1F5N2lheBqU_ssv2fEg7XSiyl0_Jtf24RQubw3IWp7fc"",""'LC-2 BOM'!C2:AF1000""),AB$1,FALSE)"),"Hydraulics Schematic 1069 RevF")</f>
        <v>Hydraulics Schematic 1069 RevF</v>
      </c>
      <c r="AV608" s="40" t="str">
        <f ca="1">IFERROR(__xludf.DUMMYFUNCTION("VLOOKUP($D20,IMPORTRANGE(""1F5N2lheBqU_ssv2fEg7XSiyl0_Jtf24RQubw3IWp7fc"",""'LC-2 BOM'!C2:AF1000""),AB$1,FALSE)"),"Hydraulics Schematic 1069 RevF")</f>
        <v>Hydraulics Schematic 1069 RevF</v>
      </c>
      <c r="AW608" s="40" t="str">
        <f ca="1">IFERROR(__xludf.DUMMYFUNCTION("VLOOKUP($D20,IMPORTRANGE(""1F5N2lheBqU_ssv2fEg7XSiyl0_Jtf24RQubw3IWp7fc"",""'LC-2 BOM'!C2:AF1000""),AB$1,FALSE)"),"Hydraulics Schematic 1069 RevF")</f>
        <v>Hydraulics Schematic 1069 RevF</v>
      </c>
      <c r="AX608" s="40" t="str">
        <f ca="1">IFERROR(__xludf.DUMMYFUNCTION("VLOOKUP($D20,IMPORTRANGE(""1F5N2lheBqU_ssv2fEg7XSiyl0_Jtf24RQubw3IWp7fc"",""'LC-2 BOM'!C2:AF1000""),AB$1,FALSE)"),"Hydraulics Schematic 1069 RevF")</f>
        <v>Hydraulics Schematic 1069 RevF</v>
      </c>
      <c r="AY608" s="40" t="str">
        <f ca="1">IFERROR(__xludf.DUMMYFUNCTION("VLOOKUP($D20,IMPORTRANGE(""1F5N2lheBqU_ssv2fEg7XSiyl0_Jtf24RQubw3IWp7fc"",""'LC-2 BOM'!C2:AF1000""),AB$1,FALSE)"),"Hydraulics Schematic 1069 RevF")</f>
        <v>Hydraulics Schematic 1069 RevF</v>
      </c>
      <c r="AZ608" s="40" t="str">
        <f ca="1">IFERROR(__xludf.DUMMYFUNCTION("VLOOKUP($D20,IMPORTRANGE(""1F5N2lheBqU_ssv2fEg7XSiyl0_Jtf24RQubw3IWp7fc"",""'LC-2 BOM'!C2:AF1000""),AB$1,FALSE)"),"Hydraulics Schematic 1069 RevF")</f>
        <v>Hydraulics Schematic 1069 RevF</v>
      </c>
      <c r="BA608" s="40" t="str">
        <f ca="1">IFERROR(__xludf.DUMMYFUNCTION("VLOOKUP($D20,IMPORTRANGE(""1F5N2lheBqU_ssv2fEg7XSiyl0_Jtf24RQubw3IWp7fc"",""'LC-2 BOM'!C2:AF1000""),AB$1,FALSE)"),"Hydraulics Schematic 1069 RevF")</f>
        <v>Hydraulics Schematic 1069 RevF</v>
      </c>
    </row>
    <row r="609" spans="1:53" ht="14.25">
      <c r="A609" s="119" t="str">
        <f>CONCATENATE(VLOOKUP(E609,Systems,2,FALSE),"-",VLOOKUP(F609,Subsystems,2,FALSE),"-",VLOOKUP(G609,Components,2,FALSE),"-",VLOOKUP(R609,Metrics,2,FALSE),"-",B609)</f>
        <v>HYD-HD-DVL-B-171</v>
      </c>
      <c r="B609" s="100">
        <v>171</v>
      </c>
      <c r="C609" s="99" t="s">
        <v>1357</v>
      </c>
      <c r="D609" s="273" t="s">
        <v>1358</v>
      </c>
      <c r="E609" s="99" t="s">
        <v>715</v>
      </c>
      <c r="F609" s="99" t="s">
        <v>898</v>
      </c>
      <c r="G609" s="99" t="s">
        <v>101</v>
      </c>
      <c r="H609" s="100" t="s">
        <v>102</v>
      </c>
      <c r="I609" s="100" t="str">
        <f>VLOOKUP(L609,InterfaceCards,2,FALSE)</f>
        <v>C1</v>
      </c>
      <c r="J609" s="39" t="str">
        <f>VLOOKUP(I609,'REF - Interface Cards'!$F$2:$G$11,2,FALSE)</f>
        <v>CB1</v>
      </c>
      <c r="K609" s="100">
        <f>VLOOKUP(L609,InterfaceCards,3,FALSE)</f>
        <v>1</v>
      </c>
      <c r="L609" s="99" t="s">
        <v>874</v>
      </c>
      <c r="M609" s="272">
        <v>6</v>
      </c>
      <c r="N609" s="96" t="s">
        <v>129</v>
      </c>
      <c r="O609" s="100" t="s">
        <v>247</v>
      </c>
      <c r="P609" s="100"/>
      <c r="Q609" s="100" t="s">
        <v>521</v>
      </c>
      <c r="R609" s="268" t="s">
        <v>105</v>
      </c>
      <c r="S609" s="119" t="s">
        <v>96</v>
      </c>
      <c r="T609" s="100"/>
      <c r="U609" s="205"/>
      <c r="V609" s="205" t="b">
        <v>0</v>
      </c>
      <c r="W609" s="115" t="str">
        <f>CONCATENATE(L609,":",N609)</f>
        <v>DO1:05</v>
      </c>
      <c r="X609" s="40" t="str">
        <f ca="1">IFERROR(__xludf.DUMMYFUNCTION("VLOOKUP($D4,IMPORTRANGE(""1F5N2lheBqU_ssv2fEg7XSiyl0_Jtf24RQubw3IWp7fc"",""'LC-2 BOM'!C2:AF1000""),X$1,FALSE)"),"S13.2")</f>
        <v>S13.2</v>
      </c>
      <c r="Y609" s="40" t="str">
        <f ca="1">IFERROR(__xludf.DUMMYFUNCTION("VLOOKUP($D29,IMPORTRANGE(""1zGeY54V42y3h6ga3LEauokEcjIAfHuNXKCYKLfLWtMI"",""'LC-2 BOM'!C2:AF900""),Y$1,FALSE)"),"On/Off Solenoid Valve")</f>
        <v>On/Off Solenoid Valve</v>
      </c>
      <c r="Z609" s="40" t="str">
        <f ca="1">IFERROR(__xludf.DUMMYFUNCTION("VLOOKUP($D29,IMPORTRANGE(""1zGeY54V42y3h6ga3LEauokEcjIAfHuNXKCYKLfLWtMI"",""'LC-2 BOM'!C2:AF900""),Y$1,FALSE)"),"On/Off Solenoid Valve")</f>
        <v>On/Off Solenoid Valve</v>
      </c>
      <c r="AA609" s="40" t="str">
        <f ca="1">IFERROR(__xludf.DUMMYFUNCTION("VLOOKUP($D29,IMPORTRANGE(""1zGeY54V42y3h6ga3LEauokEcjIAfHuNXKCYKLfLWtMI"",""'LC-2 BOM'!C2:AF900""),Y$1,FALSE)"),"On/Off Solenoid Valve")</f>
        <v>On/Off Solenoid Valve</v>
      </c>
      <c r="AB609" s="40" t="str">
        <f ca="1">IFERROR(__xludf.DUMMYFUNCTION("VLOOKUP($D29,IMPORTRANGE(""1F5N2lheBqU_ssv2fEg7XSiyl0_Jtf24RQubw3IWp7fc"",""'LC-2 BOM'!C2:AF1000""),AB$1,FALSE)"),"Hydraulics Schematic 1069 RevF")</f>
        <v>Hydraulics Schematic 1069 RevF</v>
      </c>
      <c r="AC609" s="40" t="str">
        <f ca="1">IFERROR(__xludf.DUMMYFUNCTION("VLOOKUP($D29,IMPORTRANGE(""1F5N2lheBqU_ssv2fEg7XSiyl0_Jtf24RQubw3IWp7fc"",""'LC-2 BOM'!C2:AF1000""),AB$1,FALSE)"),"Hydraulics Schematic 1069 RevF")</f>
        <v>Hydraulics Schematic 1069 RevF</v>
      </c>
      <c r="AD609" s="40" t="str">
        <f ca="1">IFERROR(__xludf.DUMMYFUNCTION("VLOOKUP($D29,IMPORTRANGE(""1F5N2lheBqU_ssv2fEg7XSiyl0_Jtf24RQubw3IWp7fc"",""'LC-2 BOM'!C2:AF1000""),AB$1,FALSE)"),"Hydraulics Schematic 1069 RevF")</f>
        <v>Hydraulics Schematic 1069 RevF</v>
      </c>
      <c r="AE609" s="40" t="str">
        <f ca="1">IFERROR(__xludf.DUMMYFUNCTION("VLOOKUP($D29,IMPORTRANGE(""1F5N2lheBqU_ssv2fEg7XSiyl0_Jtf24RQubw3IWp7fc"",""'LC-2 BOM'!C2:AF1000""),AB$1,FALSE)"),"Hydraulics Schematic 1069 RevF")</f>
        <v>Hydraulics Schematic 1069 RevF</v>
      </c>
      <c r="AF609" s="40" t="str">
        <f ca="1">IFERROR(__xludf.DUMMYFUNCTION("VLOOKUP($D29,IMPORTRANGE(""1F5N2lheBqU_ssv2fEg7XSiyl0_Jtf24RQubw3IWp7fc"",""'LC-2 BOM'!C2:AF1000""),AB$1,FALSE)"),"Hydraulics Schematic 1069 RevF")</f>
        <v>Hydraulics Schematic 1069 RevF</v>
      </c>
      <c r="AG609" s="40" t="str">
        <f ca="1">IFERROR(__xludf.DUMMYFUNCTION("VLOOKUP($D29,IMPORTRANGE(""1F5N2lheBqU_ssv2fEg7XSiyl0_Jtf24RQubw3IWp7fc"",""'LC-2 BOM'!C2:AF1000""),AB$1,FALSE)"),"Hydraulics Schematic 1069 RevF")</f>
        <v>Hydraulics Schematic 1069 RevF</v>
      </c>
      <c r="AH609" s="40" t="str">
        <f ca="1">IFERROR(__xludf.DUMMYFUNCTION("VLOOKUP($D29,IMPORTRANGE(""1F5N2lheBqU_ssv2fEg7XSiyl0_Jtf24RQubw3IWp7fc"",""'LC-2 BOM'!C2:AF1000""),AB$1,FALSE)"),"Hydraulics Schematic 1069 RevF")</f>
        <v>Hydraulics Schematic 1069 RevF</v>
      </c>
      <c r="AI609" s="40" t="str">
        <f ca="1">IFERROR(__xludf.DUMMYFUNCTION("VLOOKUP($D29,IMPORTRANGE(""1F5N2lheBqU_ssv2fEg7XSiyl0_Jtf24RQubw3IWp7fc"",""'LC-2 BOM'!C2:AF1000""),AB$1,FALSE)"),"Hydraulics Schematic 1069 RevF")</f>
        <v>Hydraulics Schematic 1069 RevF</v>
      </c>
      <c r="AJ609" s="40" t="str">
        <f ca="1">IFERROR(__xludf.DUMMYFUNCTION("VLOOKUP($D29,IMPORTRANGE(""1F5N2lheBqU_ssv2fEg7XSiyl0_Jtf24RQubw3IWp7fc"",""'LC-2 BOM'!C2:AF1000""),AB$1,FALSE)"),"Hydraulics Schematic 1069 RevF")</f>
        <v>Hydraulics Schematic 1069 RevF</v>
      </c>
      <c r="AK609" s="40" t="str">
        <f ca="1">IFERROR(__xludf.DUMMYFUNCTION("VLOOKUP($D29,IMPORTRANGE(""1F5N2lheBqU_ssv2fEg7XSiyl0_Jtf24RQubw3IWp7fc"",""'LC-2 BOM'!C2:AF1000""),AB$1,FALSE)"),"Hydraulics Schematic 1069 RevF")</f>
        <v>Hydraulics Schematic 1069 RevF</v>
      </c>
      <c r="AL609" s="40" t="str">
        <f ca="1">IFERROR(__xludf.DUMMYFUNCTION("VLOOKUP($D29,IMPORTRANGE(""1F5N2lheBqU_ssv2fEg7XSiyl0_Jtf24RQubw3IWp7fc"",""'LC-2 BOM'!C2:AF1000""),AB$1,FALSE)"),"Hydraulics Schematic 1069 RevF")</f>
        <v>Hydraulics Schematic 1069 RevF</v>
      </c>
      <c r="AM609" s="40" t="str">
        <f ca="1">IFERROR(__xludf.DUMMYFUNCTION("VLOOKUP($D29,IMPORTRANGE(""1F5N2lheBqU_ssv2fEg7XSiyl0_Jtf24RQubw3IWp7fc"",""'LC-2 BOM'!C2:AF1000""),AB$1,FALSE)"),"Hydraulics Schematic 1069 RevF")</f>
        <v>Hydraulics Schematic 1069 RevF</v>
      </c>
      <c r="AN609" s="40" t="str">
        <f ca="1">IFERROR(__xludf.DUMMYFUNCTION("VLOOKUP($D29,IMPORTRANGE(""1F5N2lheBqU_ssv2fEg7XSiyl0_Jtf24RQubw3IWp7fc"",""'LC-2 BOM'!C2:AF1000""),AB$1,FALSE)"),"Hydraulics Schematic 1069 RevF")</f>
        <v>Hydraulics Schematic 1069 RevF</v>
      </c>
      <c r="AO609" s="40" t="str">
        <f ca="1">IFERROR(__xludf.DUMMYFUNCTION("VLOOKUP($D29,IMPORTRANGE(""1F5N2lheBqU_ssv2fEg7XSiyl0_Jtf24RQubw3IWp7fc"",""'LC-2 BOM'!C2:AF1000""),AB$1,FALSE)"),"Hydraulics Schematic 1069 RevF")</f>
        <v>Hydraulics Schematic 1069 RevF</v>
      </c>
      <c r="AP609" s="40" t="str">
        <f ca="1">IFERROR(__xludf.DUMMYFUNCTION("VLOOKUP($D29,IMPORTRANGE(""1F5N2lheBqU_ssv2fEg7XSiyl0_Jtf24RQubw3IWp7fc"",""'LC-2 BOM'!C2:AF1000""),AB$1,FALSE)"),"Hydraulics Schematic 1069 RevF")</f>
        <v>Hydraulics Schematic 1069 RevF</v>
      </c>
      <c r="AQ609" s="40" t="str">
        <f ca="1">IFERROR(__xludf.DUMMYFUNCTION("VLOOKUP($D29,IMPORTRANGE(""1F5N2lheBqU_ssv2fEg7XSiyl0_Jtf24RQubw3IWp7fc"",""'LC-2 BOM'!C2:AF1000""),AB$1,FALSE)"),"Hydraulics Schematic 1069 RevF")</f>
        <v>Hydraulics Schematic 1069 RevF</v>
      </c>
      <c r="AR609" s="40" t="str">
        <f ca="1">IFERROR(__xludf.DUMMYFUNCTION("VLOOKUP($D29,IMPORTRANGE(""1F5N2lheBqU_ssv2fEg7XSiyl0_Jtf24RQubw3IWp7fc"",""'LC-2 BOM'!C2:AF1000""),AB$1,FALSE)"),"Hydraulics Schematic 1069 RevF")</f>
        <v>Hydraulics Schematic 1069 RevF</v>
      </c>
      <c r="AS609" s="40" t="str">
        <f ca="1">IFERROR(__xludf.DUMMYFUNCTION("VLOOKUP($D29,IMPORTRANGE(""1F5N2lheBqU_ssv2fEg7XSiyl0_Jtf24RQubw3IWp7fc"",""'LC-2 BOM'!C2:AF1000""),AB$1,FALSE)"),"Hydraulics Schematic 1069 RevF")</f>
        <v>Hydraulics Schematic 1069 RevF</v>
      </c>
      <c r="AT609" s="40" t="str">
        <f ca="1">IFERROR(__xludf.DUMMYFUNCTION("VLOOKUP($D29,IMPORTRANGE(""1F5N2lheBqU_ssv2fEg7XSiyl0_Jtf24RQubw3IWp7fc"",""'LC-2 BOM'!C2:AF1000""),AB$1,FALSE)"),"Hydraulics Schematic 1069 RevF")</f>
        <v>Hydraulics Schematic 1069 RevF</v>
      </c>
      <c r="AU609" s="40" t="str">
        <f ca="1">IFERROR(__xludf.DUMMYFUNCTION("VLOOKUP($D29,IMPORTRANGE(""1F5N2lheBqU_ssv2fEg7XSiyl0_Jtf24RQubw3IWp7fc"",""'LC-2 BOM'!C2:AF1000""),AB$1,FALSE)"),"Hydraulics Schematic 1069 RevF")</f>
        <v>Hydraulics Schematic 1069 RevF</v>
      </c>
      <c r="AV609" s="40" t="str">
        <f ca="1">IFERROR(__xludf.DUMMYFUNCTION("VLOOKUP($D29,IMPORTRANGE(""1F5N2lheBqU_ssv2fEg7XSiyl0_Jtf24RQubw3IWp7fc"",""'LC-2 BOM'!C2:AF1000""),AB$1,FALSE)"),"Hydraulics Schematic 1069 RevF")</f>
        <v>Hydraulics Schematic 1069 RevF</v>
      </c>
      <c r="AW609" s="40" t="str">
        <f ca="1">IFERROR(__xludf.DUMMYFUNCTION("VLOOKUP($D29,IMPORTRANGE(""1F5N2lheBqU_ssv2fEg7XSiyl0_Jtf24RQubw3IWp7fc"",""'LC-2 BOM'!C2:AF1000""),AB$1,FALSE)"),"Hydraulics Schematic 1069 RevF")</f>
        <v>Hydraulics Schematic 1069 RevF</v>
      </c>
      <c r="AX609" s="40" t="str">
        <f ca="1">IFERROR(__xludf.DUMMYFUNCTION("VLOOKUP($D29,IMPORTRANGE(""1F5N2lheBqU_ssv2fEg7XSiyl0_Jtf24RQubw3IWp7fc"",""'LC-2 BOM'!C2:AF1000""),AB$1,FALSE)"),"Hydraulics Schematic 1069 RevF")</f>
        <v>Hydraulics Schematic 1069 RevF</v>
      </c>
      <c r="AY609" s="40" t="str">
        <f ca="1">IFERROR(__xludf.DUMMYFUNCTION("VLOOKUP($D29,IMPORTRANGE(""1F5N2lheBqU_ssv2fEg7XSiyl0_Jtf24RQubw3IWp7fc"",""'LC-2 BOM'!C2:AF1000""),AB$1,FALSE)"),"Hydraulics Schematic 1069 RevF")</f>
        <v>Hydraulics Schematic 1069 RevF</v>
      </c>
      <c r="AZ609" s="40" t="str">
        <f ca="1">IFERROR(__xludf.DUMMYFUNCTION("VLOOKUP($D29,IMPORTRANGE(""1F5N2lheBqU_ssv2fEg7XSiyl0_Jtf24RQubw3IWp7fc"",""'LC-2 BOM'!C2:AF1000""),AB$1,FALSE)"),"Hydraulics Schematic 1069 RevF")</f>
        <v>Hydraulics Schematic 1069 RevF</v>
      </c>
      <c r="BA609" s="40" t="str">
        <f ca="1">IFERROR(__xludf.DUMMYFUNCTION("VLOOKUP($D29,IMPORTRANGE(""1F5N2lheBqU_ssv2fEg7XSiyl0_Jtf24RQubw3IWp7fc"",""'LC-2 BOM'!C2:AF1000""),AB$1,FALSE)"),"Hydraulics Schematic 1069 RevF")</f>
        <v>Hydraulics Schematic 1069 RevF</v>
      </c>
    </row>
    <row r="610" spans="1:53" ht="14.25">
      <c r="A610" s="110" t="str">
        <f>CONCATENATE(VLOOKUP(E610,Systems,2,FALSE),"-",VLOOKUP(F610,Subsystems,2,FALSE),"-",VLOOKUP(G610,Components,2,FALSE),"-",VLOOKUP(R610,Metrics,2,FALSE),"-",B610)</f>
        <v>HYD-HD-SSR-B-715</v>
      </c>
      <c r="B610" s="99">
        <v>715</v>
      </c>
      <c r="C610" s="156" t="s">
        <v>1359</v>
      </c>
      <c r="D610" s="119" t="s">
        <v>1360</v>
      </c>
      <c r="E610" s="99" t="s">
        <v>715</v>
      </c>
      <c r="F610" s="99" t="s">
        <v>898</v>
      </c>
      <c r="G610" s="99" t="s">
        <v>994</v>
      </c>
      <c r="H610" s="99" t="s">
        <v>102</v>
      </c>
      <c r="I610" s="100" t="str">
        <f>VLOOKUP(L610,InterfaceCards,2,FALSE)</f>
        <v>C1</v>
      </c>
      <c r="J610" s="39" t="str">
        <f>VLOOKUP(I610,'REF - Interface Cards'!$F$2:$G$11,2,FALSE)</f>
        <v>CB1</v>
      </c>
      <c r="K610" s="267">
        <f>VLOOKUP(L610,InterfaceCards,3,FALSE)</f>
        <v>6</v>
      </c>
      <c r="L610" s="99" t="s">
        <v>1049</v>
      </c>
      <c r="M610" s="99">
        <v>18</v>
      </c>
      <c r="N610" s="99" t="s">
        <v>1013</v>
      </c>
      <c r="O610" s="205"/>
      <c r="P610" s="99" t="s">
        <v>247</v>
      </c>
      <c r="Q610" s="99" t="s">
        <v>253</v>
      </c>
      <c r="R610" s="268" t="s">
        <v>105</v>
      </c>
      <c r="S610" s="119" t="s">
        <v>96</v>
      </c>
      <c r="T610" s="100"/>
      <c r="U610" s="205"/>
      <c r="V610" s="205" t="b">
        <v>0</v>
      </c>
      <c r="W610" s="115" t="str">
        <f>CONCATENATE(L610,":",N610)</f>
        <v>DIO3:DO07</v>
      </c>
      <c r="X610" s="40" t="str">
        <f ca="1">IFERROR(__xludf.DUMMYFUNCTION("VLOOKUP($D119,IMPORTRANGE(""1F5N2lheBqU_ssv2fEg7XSiyl0_Jtf24RQubw3IWp7fc"",""'LC-2 BOM'!C2:AF1000""),X$1,FALSE)"),"05C360")</f>
        <v>05C360</v>
      </c>
      <c r="Y610" s="183" t="str">
        <f ca="1">IFERROR(__xludf.DUMMYFUNCTION("VLOOKUP($D142,IMPORTRANGE(""1zGeY54V42y3h6ga3LEauokEcjIAfHuNXKCYKLfLWtMI"",""'LC-2 BOM'!C2:AF900""),Y$1,FALSE)"),"#N/A")</f>
        <v>#N/A</v>
      </c>
      <c r="Z610" s="183" t="str">
        <f ca="1">IFERROR(__xludf.DUMMYFUNCTION("VLOOKUP($D142,IMPORTRANGE(""1zGeY54V42y3h6ga3LEauokEcjIAfHuNXKCYKLfLWtMI"",""'LC-2 BOM'!C2:AF900""),Y$1,FALSE)"),"#N/A")</f>
        <v>#N/A</v>
      </c>
      <c r="AA610" s="183" t="str">
        <f ca="1">IFERROR(__xludf.DUMMYFUNCTION("VLOOKUP($D142,IMPORTRANGE(""1zGeY54V42y3h6ga3LEauokEcjIAfHuNXKCYKLfLWtMI"",""'LC-2 BOM'!C2:AF900""),Y$1,FALSE)"),"#N/A")</f>
        <v>#N/A</v>
      </c>
      <c r="AB610" s="40" t="str">
        <f ca="1">IFERROR(__xludf.DUMMYFUNCTION("VLOOKUP($D142,IMPORTRANGE(""1F5N2lheBqU_ssv2fEg7XSiyl0_Jtf24RQubw3IWp7fc"",""'LC-2 BOM'!C2:AF1000""),AB$1,FALSE)"),"#N/A")</f>
        <v>#N/A</v>
      </c>
      <c r="AC610" s="40" t="str">
        <f ca="1">IFERROR(__xludf.DUMMYFUNCTION("VLOOKUP($D142,IMPORTRANGE(""1F5N2lheBqU_ssv2fEg7XSiyl0_Jtf24RQubw3IWp7fc"",""'LC-2 BOM'!C2:AF1000""),AB$1,FALSE)"),"#N/A")</f>
        <v>#N/A</v>
      </c>
      <c r="AD610" s="40" t="str">
        <f ca="1">IFERROR(__xludf.DUMMYFUNCTION("VLOOKUP($D142,IMPORTRANGE(""1F5N2lheBqU_ssv2fEg7XSiyl0_Jtf24RQubw3IWp7fc"",""'LC-2 BOM'!C2:AF1000""),AB$1,FALSE)"),"#N/A")</f>
        <v>#N/A</v>
      </c>
      <c r="AE610" s="40" t="str">
        <f ca="1">IFERROR(__xludf.DUMMYFUNCTION("VLOOKUP($D142,IMPORTRANGE(""1F5N2lheBqU_ssv2fEg7XSiyl0_Jtf24RQubw3IWp7fc"",""'LC-2 BOM'!C2:AF1000""),AB$1,FALSE)"),"#N/A")</f>
        <v>#N/A</v>
      </c>
      <c r="AF610" s="40" t="str">
        <f ca="1">IFERROR(__xludf.DUMMYFUNCTION("VLOOKUP($D142,IMPORTRANGE(""1F5N2lheBqU_ssv2fEg7XSiyl0_Jtf24RQubw3IWp7fc"",""'LC-2 BOM'!C2:AF1000""),AB$1,FALSE)"),"#N/A")</f>
        <v>#N/A</v>
      </c>
      <c r="AG610" s="40" t="str">
        <f ca="1">IFERROR(__xludf.DUMMYFUNCTION("VLOOKUP($D142,IMPORTRANGE(""1F5N2lheBqU_ssv2fEg7XSiyl0_Jtf24RQubw3IWp7fc"",""'LC-2 BOM'!C2:AF1000""),AB$1,FALSE)"),"#N/A")</f>
        <v>#N/A</v>
      </c>
      <c r="AH610" s="40" t="str">
        <f ca="1">IFERROR(__xludf.DUMMYFUNCTION("VLOOKUP($D142,IMPORTRANGE(""1F5N2lheBqU_ssv2fEg7XSiyl0_Jtf24RQubw3IWp7fc"",""'LC-2 BOM'!C2:AF1000""),AB$1,FALSE)"),"#N/A")</f>
        <v>#N/A</v>
      </c>
      <c r="AI610" s="40" t="str">
        <f ca="1">IFERROR(__xludf.DUMMYFUNCTION("VLOOKUP($D142,IMPORTRANGE(""1F5N2lheBqU_ssv2fEg7XSiyl0_Jtf24RQubw3IWp7fc"",""'LC-2 BOM'!C2:AF1000""),AB$1,FALSE)"),"#N/A")</f>
        <v>#N/A</v>
      </c>
      <c r="AJ610" s="40" t="str">
        <f ca="1">IFERROR(__xludf.DUMMYFUNCTION("VLOOKUP($D142,IMPORTRANGE(""1F5N2lheBqU_ssv2fEg7XSiyl0_Jtf24RQubw3IWp7fc"",""'LC-2 BOM'!C2:AF1000""),AB$1,FALSE)"),"#N/A")</f>
        <v>#N/A</v>
      </c>
      <c r="AK610" s="40" t="str">
        <f ca="1">IFERROR(__xludf.DUMMYFUNCTION("VLOOKUP($D142,IMPORTRANGE(""1F5N2lheBqU_ssv2fEg7XSiyl0_Jtf24RQubw3IWp7fc"",""'LC-2 BOM'!C2:AF1000""),AB$1,FALSE)"),"#N/A")</f>
        <v>#N/A</v>
      </c>
      <c r="AL610" s="40" t="str">
        <f ca="1">IFERROR(__xludf.DUMMYFUNCTION("VLOOKUP($D142,IMPORTRANGE(""1F5N2lheBqU_ssv2fEg7XSiyl0_Jtf24RQubw3IWp7fc"",""'LC-2 BOM'!C2:AF1000""),AB$1,FALSE)"),"#N/A")</f>
        <v>#N/A</v>
      </c>
      <c r="AM610" s="40" t="str">
        <f ca="1">IFERROR(__xludf.DUMMYFUNCTION("VLOOKUP($D142,IMPORTRANGE(""1F5N2lheBqU_ssv2fEg7XSiyl0_Jtf24RQubw3IWp7fc"",""'LC-2 BOM'!C2:AF1000""),AB$1,FALSE)"),"#N/A")</f>
        <v>#N/A</v>
      </c>
      <c r="AN610" s="40" t="str">
        <f ca="1">IFERROR(__xludf.DUMMYFUNCTION("VLOOKUP($D142,IMPORTRANGE(""1F5N2lheBqU_ssv2fEg7XSiyl0_Jtf24RQubw3IWp7fc"",""'LC-2 BOM'!C2:AF1000""),AB$1,FALSE)"),"#N/A")</f>
        <v>#N/A</v>
      </c>
      <c r="AO610" s="40" t="str">
        <f ca="1">IFERROR(__xludf.DUMMYFUNCTION("VLOOKUP($D142,IMPORTRANGE(""1F5N2lheBqU_ssv2fEg7XSiyl0_Jtf24RQubw3IWp7fc"",""'LC-2 BOM'!C2:AF1000""),AB$1,FALSE)"),"#N/A")</f>
        <v>#N/A</v>
      </c>
      <c r="AP610" s="40" t="str">
        <f ca="1">IFERROR(__xludf.DUMMYFUNCTION("VLOOKUP($D142,IMPORTRANGE(""1F5N2lheBqU_ssv2fEg7XSiyl0_Jtf24RQubw3IWp7fc"",""'LC-2 BOM'!C2:AF1000""),AB$1,FALSE)"),"#N/A")</f>
        <v>#N/A</v>
      </c>
      <c r="AQ610" s="40" t="str">
        <f ca="1">IFERROR(__xludf.DUMMYFUNCTION("VLOOKUP($D142,IMPORTRANGE(""1F5N2lheBqU_ssv2fEg7XSiyl0_Jtf24RQubw3IWp7fc"",""'LC-2 BOM'!C2:AF1000""),AB$1,FALSE)"),"#N/A")</f>
        <v>#N/A</v>
      </c>
      <c r="AR610" s="40" t="str">
        <f ca="1">IFERROR(__xludf.DUMMYFUNCTION("VLOOKUP($D142,IMPORTRANGE(""1F5N2lheBqU_ssv2fEg7XSiyl0_Jtf24RQubw3IWp7fc"",""'LC-2 BOM'!C2:AF1000""),AB$1,FALSE)"),"#N/A")</f>
        <v>#N/A</v>
      </c>
      <c r="AS610" s="40" t="str">
        <f ca="1">IFERROR(__xludf.DUMMYFUNCTION("VLOOKUP($D142,IMPORTRANGE(""1F5N2lheBqU_ssv2fEg7XSiyl0_Jtf24RQubw3IWp7fc"",""'LC-2 BOM'!C2:AF1000""),AB$1,FALSE)"),"#N/A")</f>
        <v>#N/A</v>
      </c>
      <c r="AT610" s="40" t="str">
        <f ca="1">IFERROR(__xludf.DUMMYFUNCTION("VLOOKUP($D142,IMPORTRANGE(""1F5N2lheBqU_ssv2fEg7XSiyl0_Jtf24RQubw3IWp7fc"",""'LC-2 BOM'!C2:AF1000""),AB$1,FALSE)"),"#N/A")</f>
        <v>#N/A</v>
      </c>
      <c r="AU610" s="40" t="str">
        <f ca="1">IFERROR(__xludf.DUMMYFUNCTION("VLOOKUP($D142,IMPORTRANGE(""1F5N2lheBqU_ssv2fEg7XSiyl0_Jtf24RQubw3IWp7fc"",""'LC-2 BOM'!C2:AF1000""),AB$1,FALSE)"),"#N/A")</f>
        <v>#N/A</v>
      </c>
      <c r="AV610" s="40" t="str">
        <f ca="1">IFERROR(__xludf.DUMMYFUNCTION("VLOOKUP($D142,IMPORTRANGE(""1F5N2lheBqU_ssv2fEg7XSiyl0_Jtf24RQubw3IWp7fc"",""'LC-2 BOM'!C2:AF1000""),AB$1,FALSE)"),"#N/A")</f>
        <v>#N/A</v>
      </c>
      <c r="AW610" s="40" t="str">
        <f ca="1">IFERROR(__xludf.DUMMYFUNCTION("VLOOKUP($D142,IMPORTRANGE(""1F5N2lheBqU_ssv2fEg7XSiyl0_Jtf24RQubw3IWp7fc"",""'LC-2 BOM'!C2:AF1000""),AB$1,FALSE)"),"#N/A")</f>
        <v>#N/A</v>
      </c>
      <c r="AX610" s="40" t="str">
        <f ca="1">IFERROR(__xludf.DUMMYFUNCTION("VLOOKUP($D142,IMPORTRANGE(""1F5N2lheBqU_ssv2fEg7XSiyl0_Jtf24RQubw3IWp7fc"",""'LC-2 BOM'!C2:AF1000""),AB$1,FALSE)"),"#N/A")</f>
        <v>#N/A</v>
      </c>
      <c r="AY610" s="40" t="str">
        <f ca="1">IFERROR(__xludf.DUMMYFUNCTION("VLOOKUP($D142,IMPORTRANGE(""1F5N2lheBqU_ssv2fEg7XSiyl0_Jtf24RQubw3IWp7fc"",""'LC-2 BOM'!C2:AF1000""),AB$1,FALSE)"),"#N/A")</f>
        <v>#N/A</v>
      </c>
      <c r="AZ610" s="40" t="str">
        <f ca="1">IFERROR(__xludf.DUMMYFUNCTION("VLOOKUP($D142,IMPORTRANGE(""1F5N2lheBqU_ssv2fEg7XSiyl0_Jtf24RQubw3IWp7fc"",""'LC-2 BOM'!C2:AF1000""),AB$1,FALSE)"),"#N/A")</f>
        <v>#N/A</v>
      </c>
      <c r="BA610" s="40" t="str">
        <f ca="1">IFERROR(__xludf.DUMMYFUNCTION("VLOOKUP($D142,IMPORTRANGE(""1F5N2lheBqU_ssv2fEg7XSiyl0_Jtf24RQubw3IWp7fc"",""'LC-2 BOM'!C2:AF1000""),AB$1,FALSE)"),"#N/A")</f>
        <v>#N/A</v>
      </c>
    </row>
    <row r="611" spans="1:53" ht="14.25">
      <c r="A611" s="119" t="str">
        <f>CONCATENATE(VLOOKUP(E611,Systems,2,FALSE),"-",VLOOKUP(F611,Subsystems,2,FALSE),"-",VLOOKUP(G611,Components,2,FALSE),"-",VLOOKUP(R611,Metrics,2,FALSE),"-",B611)</f>
        <v>HYD-HD-DVL-B-175</v>
      </c>
      <c r="B611" s="100">
        <v>175</v>
      </c>
      <c r="C611" s="99" t="s">
        <v>1361</v>
      </c>
      <c r="D611" s="273" t="s">
        <v>1362</v>
      </c>
      <c r="E611" s="99" t="s">
        <v>715</v>
      </c>
      <c r="F611" s="99" t="s">
        <v>898</v>
      </c>
      <c r="G611" s="99" t="s">
        <v>101</v>
      </c>
      <c r="H611" s="100" t="s">
        <v>102</v>
      </c>
      <c r="I611" s="100" t="str">
        <f>VLOOKUP(L611,InterfaceCards,2,FALSE)</f>
        <v>C1</v>
      </c>
      <c r="J611" s="39" t="str">
        <f>VLOOKUP(I611,'REF - Interface Cards'!$F$2:$G$11,2,FALSE)</f>
        <v>CB1</v>
      </c>
      <c r="K611" s="100">
        <f>VLOOKUP(L611,InterfaceCards,3,FALSE)</f>
        <v>1</v>
      </c>
      <c r="L611" s="99" t="s">
        <v>874</v>
      </c>
      <c r="M611" s="272">
        <v>7</v>
      </c>
      <c r="N611" s="96" t="s">
        <v>123</v>
      </c>
      <c r="O611" s="100" t="s">
        <v>247</v>
      </c>
      <c r="P611" s="100"/>
      <c r="Q611" s="100" t="s">
        <v>521</v>
      </c>
      <c r="R611" s="268" t="s">
        <v>105</v>
      </c>
      <c r="S611" s="119" t="s">
        <v>96</v>
      </c>
      <c r="T611" s="264"/>
      <c r="U611" s="115"/>
      <c r="V611" s="115" t="b">
        <v>0</v>
      </c>
      <c r="W611" s="115" t="str">
        <f>CONCATENATE(L611,":",N611)</f>
        <v>DO1:06</v>
      </c>
      <c r="X611" s="40" t="str">
        <f ca="1">IFERROR(__xludf.DUMMYFUNCTION("VLOOKUP($D4,IMPORTRANGE(""1F5N2lheBqU_ssv2fEg7XSiyl0_Jtf24RQubw3IWp7fc"",""'LC-2 BOM'!C2:AF1000""),X$1,FALSE)"),"S13.2")</f>
        <v>S13.2</v>
      </c>
      <c r="Y611" s="40" t="str">
        <f ca="1">IFERROR(__xludf.DUMMYFUNCTION("VLOOKUP($D30,IMPORTRANGE(""1zGeY54V42y3h6ga3LEauokEcjIAfHuNXKCYKLfLWtMI"",""'LC-2 BOM'!C2:AF900""),Y$1,FALSE)"),"On/Off Solenoid Valve")</f>
        <v>On/Off Solenoid Valve</v>
      </c>
      <c r="Z611" s="40" t="str">
        <f ca="1">IFERROR(__xludf.DUMMYFUNCTION("VLOOKUP($D30,IMPORTRANGE(""1zGeY54V42y3h6ga3LEauokEcjIAfHuNXKCYKLfLWtMI"",""'LC-2 BOM'!C2:AF900""),Y$1,FALSE)"),"On/Off Solenoid Valve")</f>
        <v>On/Off Solenoid Valve</v>
      </c>
      <c r="AA611" s="40" t="str">
        <f ca="1">IFERROR(__xludf.DUMMYFUNCTION("VLOOKUP($D30,IMPORTRANGE(""1zGeY54V42y3h6ga3LEauokEcjIAfHuNXKCYKLfLWtMI"",""'LC-2 BOM'!C2:AF900""),Y$1,FALSE)"),"On/Off Solenoid Valve")</f>
        <v>On/Off Solenoid Valve</v>
      </c>
      <c r="AB611" s="40" t="str">
        <f ca="1">IFERROR(__xludf.DUMMYFUNCTION("VLOOKUP($D30,IMPORTRANGE(""1F5N2lheBqU_ssv2fEg7XSiyl0_Jtf24RQubw3IWp7fc"",""'LC-2 BOM'!C2:AF1000""),AB$1,FALSE)"),"Hydraulics Schematic 1069 RevF")</f>
        <v>Hydraulics Schematic 1069 RevF</v>
      </c>
      <c r="AC611" s="40" t="str">
        <f ca="1">IFERROR(__xludf.DUMMYFUNCTION("VLOOKUP($D30,IMPORTRANGE(""1F5N2lheBqU_ssv2fEg7XSiyl0_Jtf24RQubw3IWp7fc"",""'LC-2 BOM'!C2:AF1000""),AB$1,FALSE)"),"Hydraulics Schematic 1069 RevF")</f>
        <v>Hydraulics Schematic 1069 RevF</v>
      </c>
      <c r="AD611" s="40" t="str">
        <f ca="1">IFERROR(__xludf.DUMMYFUNCTION("VLOOKUP($D30,IMPORTRANGE(""1F5N2lheBqU_ssv2fEg7XSiyl0_Jtf24RQubw3IWp7fc"",""'LC-2 BOM'!C2:AF1000""),AB$1,FALSE)"),"Hydraulics Schematic 1069 RevF")</f>
        <v>Hydraulics Schematic 1069 RevF</v>
      </c>
      <c r="AE611" s="40" t="str">
        <f ca="1">IFERROR(__xludf.DUMMYFUNCTION("VLOOKUP($D30,IMPORTRANGE(""1F5N2lheBqU_ssv2fEg7XSiyl0_Jtf24RQubw3IWp7fc"",""'LC-2 BOM'!C2:AF1000""),AB$1,FALSE)"),"Hydraulics Schematic 1069 RevF")</f>
        <v>Hydraulics Schematic 1069 RevF</v>
      </c>
      <c r="AF611" s="40" t="str">
        <f ca="1">IFERROR(__xludf.DUMMYFUNCTION("VLOOKUP($D30,IMPORTRANGE(""1F5N2lheBqU_ssv2fEg7XSiyl0_Jtf24RQubw3IWp7fc"",""'LC-2 BOM'!C2:AF1000""),AB$1,FALSE)"),"Hydraulics Schematic 1069 RevF")</f>
        <v>Hydraulics Schematic 1069 RevF</v>
      </c>
      <c r="AG611" s="40" t="str">
        <f ca="1">IFERROR(__xludf.DUMMYFUNCTION("VLOOKUP($D30,IMPORTRANGE(""1F5N2lheBqU_ssv2fEg7XSiyl0_Jtf24RQubw3IWp7fc"",""'LC-2 BOM'!C2:AF1000""),AB$1,FALSE)"),"Hydraulics Schematic 1069 RevF")</f>
        <v>Hydraulics Schematic 1069 RevF</v>
      </c>
      <c r="AH611" s="40" t="str">
        <f ca="1">IFERROR(__xludf.DUMMYFUNCTION("VLOOKUP($D30,IMPORTRANGE(""1F5N2lheBqU_ssv2fEg7XSiyl0_Jtf24RQubw3IWp7fc"",""'LC-2 BOM'!C2:AF1000""),AB$1,FALSE)"),"Hydraulics Schematic 1069 RevF")</f>
        <v>Hydraulics Schematic 1069 RevF</v>
      </c>
      <c r="AI611" s="40" t="str">
        <f ca="1">IFERROR(__xludf.DUMMYFUNCTION("VLOOKUP($D30,IMPORTRANGE(""1F5N2lheBqU_ssv2fEg7XSiyl0_Jtf24RQubw3IWp7fc"",""'LC-2 BOM'!C2:AF1000""),AB$1,FALSE)"),"Hydraulics Schematic 1069 RevF")</f>
        <v>Hydraulics Schematic 1069 RevF</v>
      </c>
      <c r="AJ611" s="40" t="str">
        <f ca="1">IFERROR(__xludf.DUMMYFUNCTION("VLOOKUP($D30,IMPORTRANGE(""1F5N2lheBqU_ssv2fEg7XSiyl0_Jtf24RQubw3IWp7fc"",""'LC-2 BOM'!C2:AF1000""),AB$1,FALSE)"),"Hydraulics Schematic 1069 RevF")</f>
        <v>Hydraulics Schematic 1069 RevF</v>
      </c>
      <c r="AK611" s="40" t="str">
        <f ca="1">IFERROR(__xludf.DUMMYFUNCTION("VLOOKUP($D30,IMPORTRANGE(""1F5N2lheBqU_ssv2fEg7XSiyl0_Jtf24RQubw3IWp7fc"",""'LC-2 BOM'!C2:AF1000""),AB$1,FALSE)"),"Hydraulics Schematic 1069 RevF")</f>
        <v>Hydraulics Schematic 1069 RevF</v>
      </c>
      <c r="AL611" s="40" t="str">
        <f ca="1">IFERROR(__xludf.DUMMYFUNCTION("VLOOKUP($D30,IMPORTRANGE(""1F5N2lheBqU_ssv2fEg7XSiyl0_Jtf24RQubw3IWp7fc"",""'LC-2 BOM'!C2:AF1000""),AB$1,FALSE)"),"Hydraulics Schematic 1069 RevF")</f>
        <v>Hydraulics Schematic 1069 RevF</v>
      </c>
      <c r="AM611" s="40" t="str">
        <f ca="1">IFERROR(__xludf.DUMMYFUNCTION("VLOOKUP($D30,IMPORTRANGE(""1F5N2lheBqU_ssv2fEg7XSiyl0_Jtf24RQubw3IWp7fc"",""'LC-2 BOM'!C2:AF1000""),AB$1,FALSE)"),"Hydraulics Schematic 1069 RevF")</f>
        <v>Hydraulics Schematic 1069 RevF</v>
      </c>
      <c r="AN611" s="40" t="str">
        <f ca="1">IFERROR(__xludf.DUMMYFUNCTION("VLOOKUP($D30,IMPORTRANGE(""1F5N2lheBqU_ssv2fEg7XSiyl0_Jtf24RQubw3IWp7fc"",""'LC-2 BOM'!C2:AF1000""),AB$1,FALSE)"),"Hydraulics Schematic 1069 RevF")</f>
        <v>Hydraulics Schematic 1069 RevF</v>
      </c>
      <c r="AO611" s="40" t="str">
        <f ca="1">IFERROR(__xludf.DUMMYFUNCTION("VLOOKUP($D30,IMPORTRANGE(""1F5N2lheBqU_ssv2fEg7XSiyl0_Jtf24RQubw3IWp7fc"",""'LC-2 BOM'!C2:AF1000""),AB$1,FALSE)"),"Hydraulics Schematic 1069 RevF")</f>
        <v>Hydraulics Schematic 1069 RevF</v>
      </c>
      <c r="AP611" s="40" t="str">
        <f ca="1">IFERROR(__xludf.DUMMYFUNCTION("VLOOKUP($D30,IMPORTRANGE(""1F5N2lheBqU_ssv2fEg7XSiyl0_Jtf24RQubw3IWp7fc"",""'LC-2 BOM'!C2:AF1000""),AB$1,FALSE)"),"Hydraulics Schematic 1069 RevF")</f>
        <v>Hydraulics Schematic 1069 RevF</v>
      </c>
      <c r="AQ611" s="40" t="str">
        <f ca="1">IFERROR(__xludf.DUMMYFUNCTION("VLOOKUP($D30,IMPORTRANGE(""1F5N2lheBqU_ssv2fEg7XSiyl0_Jtf24RQubw3IWp7fc"",""'LC-2 BOM'!C2:AF1000""),AB$1,FALSE)"),"Hydraulics Schematic 1069 RevF")</f>
        <v>Hydraulics Schematic 1069 RevF</v>
      </c>
      <c r="AR611" s="40" t="str">
        <f ca="1">IFERROR(__xludf.DUMMYFUNCTION("VLOOKUP($D30,IMPORTRANGE(""1F5N2lheBqU_ssv2fEg7XSiyl0_Jtf24RQubw3IWp7fc"",""'LC-2 BOM'!C2:AF1000""),AB$1,FALSE)"),"Hydraulics Schematic 1069 RevF")</f>
        <v>Hydraulics Schematic 1069 RevF</v>
      </c>
      <c r="AS611" s="40" t="str">
        <f ca="1">IFERROR(__xludf.DUMMYFUNCTION("VLOOKUP($D30,IMPORTRANGE(""1F5N2lheBqU_ssv2fEg7XSiyl0_Jtf24RQubw3IWp7fc"",""'LC-2 BOM'!C2:AF1000""),AB$1,FALSE)"),"Hydraulics Schematic 1069 RevF")</f>
        <v>Hydraulics Schematic 1069 RevF</v>
      </c>
      <c r="AT611" s="40" t="str">
        <f ca="1">IFERROR(__xludf.DUMMYFUNCTION("VLOOKUP($D30,IMPORTRANGE(""1F5N2lheBqU_ssv2fEg7XSiyl0_Jtf24RQubw3IWp7fc"",""'LC-2 BOM'!C2:AF1000""),AB$1,FALSE)"),"Hydraulics Schematic 1069 RevF")</f>
        <v>Hydraulics Schematic 1069 RevF</v>
      </c>
      <c r="AU611" s="40" t="str">
        <f ca="1">IFERROR(__xludf.DUMMYFUNCTION("VLOOKUP($D30,IMPORTRANGE(""1F5N2lheBqU_ssv2fEg7XSiyl0_Jtf24RQubw3IWp7fc"",""'LC-2 BOM'!C2:AF1000""),AB$1,FALSE)"),"Hydraulics Schematic 1069 RevF")</f>
        <v>Hydraulics Schematic 1069 RevF</v>
      </c>
      <c r="AV611" s="40" t="str">
        <f ca="1">IFERROR(__xludf.DUMMYFUNCTION("VLOOKUP($D30,IMPORTRANGE(""1F5N2lheBqU_ssv2fEg7XSiyl0_Jtf24RQubw3IWp7fc"",""'LC-2 BOM'!C2:AF1000""),AB$1,FALSE)"),"Hydraulics Schematic 1069 RevF")</f>
        <v>Hydraulics Schematic 1069 RevF</v>
      </c>
      <c r="AW611" s="40" t="str">
        <f ca="1">IFERROR(__xludf.DUMMYFUNCTION("VLOOKUP($D30,IMPORTRANGE(""1F5N2lheBqU_ssv2fEg7XSiyl0_Jtf24RQubw3IWp7fc"",""'LC-2 BOM'!C2:AF1000""),AB$1,FALSE)"),"Hydraulics Schematic 1069 RevF")</f>
        <v>Hydraulics Schematic 1069 RevF</v>
      </c>
      <c r="AX611" s="40" t="str">
        <f ca="1">IFERROR(__xludf.DUMMYFUNCTION("VLOOKUP($D30,IMPORTRANGE(""1F5N2lheBqU_ssv2fEg7XSiyl0_Jtf24RQubw3IWp7fc"",""'LC-2 BOM'!C2:AF1000""),AB$1,FALSE)"),"Hydraulics Schematic 1069 RevF")</f>
        <v>Hydraulics Schematic 1069 RevF</v>
      </c>
      <c r="AY611" s="40" t="str">
        <f ca="1">IFERROR(__xludf.DUMMYFUNCTION("VLOOKUP($D30,IMPORTRANGE(""1F5N2lheBqU_ssv2fEg7XSiyl0_Jtf24RQubw3IWp7fc"",""'LC-2 BOM'!C2:AF1000""),AB$1,FALSE)"),"Hydraulics Schematic 1069 RevF")</f>
        <v>Hydraulics Schematic 1069 RevF</v>
      </c>
      <c r="AZ611" s="40" t="str">
        <f ca="1">IFERROR(__xludf.DUMMYFUNCTION("VLOOKUP($D30,IMPORTRANGE(""1F5N2lheBqU_ssv2fEg7XSiyl0_Jtf24RQubw3IWp7fc"",""'LC-2 BOM'!C2:AF1000""),AB$1,FALSE)"),"Hydraulics Schematic 1069 RevF")</f>
        <v>Hydraulics Schematic 1069 RevF</v>
      </c>
      <c r="BA611" s="40" t="str">
        <f ca="1">IFERROR(__xludf.DUMMYFUNCTION("VLOOKUP($D30,IMPORTRANGE(""1F5N2lheBqU_ssv2fEg7XSiyl0_Jtf24RQubw3IWp7fc"",""'LC-2 BOM'!C2:AF1000""),AB$1,FALSE)"),"Hydraulics Schematic 1069 RevF")</f>
        <v>Hydraulics Schematic 1069 RevF</v>
      </c>
    </row>
    <row r="612" spans="1:53" ht="14.25">
      <c r="A612" s="110" t="str">
        <f>CONCATENATE(VLOOKUP(E612,Systems,2,FALSE),"-",VLOOKUP(F612,Subsystems,2,FALSE),"-",VLOOKUP(G612,Components,2,FALSE),"-",VLOOKUP(R612,Metrics,2,FALSE),"-",B612)</f>
        <v>MEC-HD-SSR-B-692</v>
      </c>
      <c r="B612" s="99">
        <v>692</v>
      </c>
      <c r="C612" s="97" t="s">
        <v>1363</v>
      </c>
      <c r="D612" s="155" t="s">
        <v>1364</v>
      </c>
      <c r="E612" s="99" t="s">
        <v>1047</v>
      </c>
      <c r="F612" s="99" t="s">
        <v>898</v>
      </c>
      <c r="G612" s="99" t="s">
        <v>994</v>
      </c>
      <c r="H612" s="99" t="s">
        <v>102</v>
      </c>
      <c r="I612" s="100" t="str">
        <f>VLOOKUP(L612,InterfaceCards,2,FALSE)</f>
        <v>C1</v>
      </c>
      <c r="J612" s="39" t="str">
        <f>VLOOKUP(I612,'REF - Interface Cards'!$F$2:$G$11,2,FALSE)</f>
        <v>CB1</v>
      </c>
      <c r="K612" s="267">
        <f>VLOOKUP(L612,InterfaceCards,3,FALSE)</f>
        <v>6</v>
      </c>
      <c r="L612" s="99" t="s">
        <v>1049</v>
      </c>
      <c r="M612" s="99">
        <v>15</v>
      </c>
      <c r="N612" s="99" t="s">
        <v>1007</v>
      </c>
      <c r="O612" s="205"/>
      <c r="P612" s="99" t="s">
        <v>247</v>
      </c>
      <c r="Q612" s="99" t="s">
        <v>253</v>
      </c>
      <c r="R612" s="119" t="s">
        <v>105</v>
      </c>
      <c r="S612" s="99" t="s">
        <v>96</v>
      </c>
      <c r="T612" s="100"/>
      <c r="U612" s="205"/>
      <c r="V612" s="205" t="b">
        <v>0</v>
      </c>
      <c r="W612" s="115" t="str">
        <f>CONCATENATE(L612,":",N612)</f>
        <v>DIO3:DO04</v>
      </c>
      <c r="X612" s="40" t="str">
        <f ca="1">IFERROR(__xludf.DUMMYFUNCTION("VLOOKUP($D119,IMPORTRANGE(""1F5N2lheBqU_ssv2fEg7XSiyl0_Jtf24RQubw3IWp7fc"",""'LC-2 BOM'!C2:AF1000""),X$1,FALSE)"),"05C360")</f>
        <v>05C360</v>
      </c>
      <c r="Y612" s="183" t="str">
        <f ca="1">IFERROR(__xludf.DUMMYFUNCTION("VLOOKUP($D139,IMPORTRANGE(""1zGeY54V42y3h6ga3LEauokEcjIAfHuNXKCYKLfLWtMI"",""'LC-2 BOM'!C2:AF900""),Y$1,FALSE)"),"#N/A")</f>
        <v>#N/A</v>
      </c>
      <c r="Z612" s="183" t="str">
        <f ca="1">IFERROR(__xludf.DUMMYFUNCTION("VLOOKUP($D139,IMPORTRANGE(""1zGeY54V42y3h6ga3LEauokEcjIAfHuNXKCYKLfLWtMI"",""'LC-2 BOM'!C2:AF900""),Y$1,FALSE)"),"#N/A")</f>
        <v>#N/A</v>
      </c>
      <c r="AA612" s="183" t="str">
        <f ca="1">IFERROR(__xludf.DUMMYFUNCTION("VLOOKUP($D139,IMPORTRANGE(""1zGeY54V42y3h6ga3LEauokEcjIAfHuNXKCYKLfLWtMI"",""'LC-2 BOM'!C2:AF900""),Y$1,FALSE)"),"#N/A")</f>
        <v>#N/A</v>
      </c>
      <c r="AB612" s="40" t="str">
        <f ca="1">IFERROR(__xludf.DUMMYFUNCTION("VLOOKUP($D139,IMPORTRANGE(""1F5N2lheBqU_ssv2fEg7XSiyl0_Jtf24RQubw3IWp7fc"",""'LC-2 BOM'!C2:AF1000""),AB$1,FALSE)"),"#N/A")</f>
        <v>#N/A</v>
      </c>
      <c r="AC612" s="40" t="str">
        <f ca="1">IFERROR(__xludf.DUMMYFUNCTION("VLOOKUP($D139,IMPORTRANGE(""1F5N2lheBqU_ssv2fEg7XSiyl0_Jtf24RQubw3IWp7fc"",""'LC-2 BOM'!C2:AF1000""),AB$1,FALSE)"),"#N/A")</f>
        <v>#N/A</v>
      </c>
      <c r="AD612" s="40" t="str">
        <f ca="1">IFERROR(__xludf.DUMMYFUNCTION("VLOOKUP($D139,IMPORTRANGE(""1F5N2lheBqU_ssv2fEg7XSiyl0_Jtf24RQubw3IWp7fc"",""'LC-2 BOM'!C2:AF1000""),AB$1,FALSE)"),"#N/A")</f>
        <v>#N/A</v>
      </c>
      <c r="AE612" s="40" t="str">
        <f ca="1">IFERROR(__xludf.DUMMYFUNCTION("VLOOKUP($D139,IMPORTRANGE(""1F5N2lheBqU_ssv2fEg7XSiyl0_Jtf24RQubw3IWp7fc"",""'LC-2 BOM'!C2:AF1000""),AB$1,FALSE)"),"#N/A")</f>
        <v>#N/A</v>
      </c>
      <c r="AF612" s="40" t="str">
        <f ca="1">IFERROR(__xludf.DUMMYFUNCTION("VLOOKUP($D139,IMPORTRANGE(""1F5N2lheBqU_ssv2fEg7XSiyl0_Jtf24RQubw3IWp7fc"",""'LC-2 BOM'!C2:AF1000""),AB$1,FALSE)"),"#N/A")</f>
        <v>#N/A</v>
      </c>
      <c r="AG612" s="40" t="str">
        <f ca="1">IFERROR(__xludf.DUMMYFUNCTION("VLOOKUP($D139,IMPORTRANGE(""1F5N2lheBqU_ssv2fEg7XSiyl0_Jtf24RQubw3IWp7fc"",""'LC-2 BOM'!C2:AF1000""),AB$1,FALSE)"),"#N/A")</f>
        <v>#N/A</v>
      </c>
      <c r="AH612" s="40" t="str">
        <f ca="1">IFERROR(__xludf.DUMMYFUNCTION("VLOOKUP($D139,IMPORTRANGE(""1F5N2lheBqU_ssv2fEg7XSiyl0_Jtf24RQubw3IWp7fc"",""'LC-2 BOM'!C2:AF1000""),AB$1,FALSE)"),"#N/A")</f>
        <v>#N/A</v>
      </c>
      <c r="AI612" s="40" t="str">
        <f ca="1">IFERROR(__xludf.DUMMYFUNCTION("VLOOKUP($D139,IMPORTRANGE(""1F5N2lheBqU_ssv2fEg7XSiyl0_Jtf24RQubw3IWp7fc"",""'LC-2 BOM'!C2:AF1000""),AB$1,FALSE)"),"#N/A")</f>
        <v>#N/A</v>
      </c>
      <c r="AJ612" s="40" t="str">
        <f ca="1">IFERROR(__xludf.DUMMYFUNCTION("VLOOKUP($D139,IMPORTRANGE(""1F5N2lheBqU_ssv2fEg7XSiyl0_Jtf24RQubw3IWp7fc"",""'LC-2 BOM'!C2:AF1000""),AB$1,FALSE)"),"#N/A")</f>
        <v>#N/A</v>
      </c>
      <c r="AK612" s="40" t="str">
        <f ca="1">IFERROR(__xludf.DUMMYFUNCTION("VLOOKUP($D139,IMPORTRANGE(""1F5N2lheBqU_ssv2fEg7XSiyl0_Jtf24RQubw3IWp7fc"",""'LC-2 BOM'!C2:AF1000""),AB$1,FALSE)"),"#N/A")</f>
        <v>#N/A</v>
      </c>
      <c r="AL612" s="40" t="str">
        <f ca="1">IFERROR(__xludf.DUMMYFUNCTION("VLOOKUP($D139,IMPORTRANGE(""1F5N2lheBqU_ssv2fEg7XSiyl0_Jtf24RQubw3IWp7fc"",""'LC-2 BOM'!C2:AF1000""),AB$1,FALSE)"),"#N/A")</f>
        <v>#N/A</v>
      </c>
      <c r="AM612" s="40" t="str">
        <f ca="1">IFERROR(__xludf.DUMMYFUNCTION("VLOOKUP($D139,IMPORTRANGE(""1F5N2lheBqU_ssv2fEg7XSiyl0_Jtf24RQubw3IWp7fc"",""'LC-2 BOM'!C2:AF1000""),AB$1,FALSE)"),"#N/A")</f>
        <v>#N/A</v>
      </c>
      <c r="AN612" s="40" t="str">
        <f ca="1">IFERROR(__xludf.DUMMYFUNCTION("VLOOKUP($D139,IMPORTRANGE(""1F5N2lheBqU_ssv2fEg7XSiyl0_Jtf24RQubw3IWp7fc"",""'LC-2 BOM'!C2:AF1000""),AB$1,FALSE)"),"#N/A")</f>
        <v>#N/A</v>
      </c>
      <c r="AO612" s="40" t="str">
        <f ca="1">IFERROR(__xludf.DUMMYFUNCTION("VLOOKUP($D139,IMPORTRANGE(""1F5N2lheBqU_ssv2fEg7XSiyl0_Jtf24RQubw3IWp7fc"",""'LC-2 BOM'!C2:AF1000""),AB$1,FALSE)"),"#N/A")</f>
        <v>#N/A</v>
      </c>
      <c r="AP612" s="40" t="str">
        <f ca="1">IFERROR(__xludf.DUMMYFUNCTION("VLOOKUP($D139,IMPORTRANGE(""1F5N2lheBqU_ssv2fEg7XSiyl0_Jtf24RQubw3IWp7fc"",""'LC-2 BOM'!C2:AF1000""),AB$1,FALSE)"),"#N/A")</f>
        <v>#N/A</v>
      </c>
      <c r="AQ612" s="40" t="str">
        <f ca="1">IFERROR(__xludf.DUMMYFUNCTION("VLOOKUP($D139,IMPORTRANGE(""1F5N2lheBqU_ssv2fEg7XSiyl0_Jtf24RQubw3IWp7fc"",""'LC-2 BOM'!C2:AF1000""),AB$1,FALSE)"),"#N/A")</f>
        <v>#N/A</v>
      </c>
      <c r="AR612" s="40" t="str">
        <f ca="1">IFERROR(__xludf.DUMMYFUNCTION("VLOOKUP($D139,IMPORTRANGE(""1F5N2lheBqU_ssv2fEg7XSiyl0_Jtf24RQubw3IWp7fc"",""'LC-2 BOM'!C2:AF1000""),AB$1,FALSE)"),"#N/A")</f>
        <v>#N/A</v>
      </c>
      <c r="AS612" s="40" t="str">
        <f ca="1">IFERROR(__xludf.DUMMYFUNCTION("VLOOKUP($D139,IMPORTRANGE(""1F5N2lheBqU_ssv2fEg7XSiyl0_Jtf24RQubw3IWp7fc"",""'LC-2 BOM'!C2:AF1000""),AB$1,FALSE)"),"#N/A")</f>
        <v>#N/A</v>
      </c>
      <c r="AT612" s="40" t="str">
        <f ca="1">IFERROR(__xludf.DUMMYFUNCTION("VLOOKUP($D139,IMPORTRANGE(""1F5N2lheBqU_ssv2fEg7XSiyl0_Jtf24RQubw3IWp7fc"",""'LC-2 BOM'!C2:AF1000""),AB$1,FALSE)"),"#N/A")</f>
        <v>#N/A</v>
      </c>
      <c r="AU612" s="40" t="str">
        <f ca="1">IFERROR(__xludf.DUMMYFUNCTION("VLOOKUP($D139,IMPORTRANGE(""1F5N2lheBqU_ssv2fEg7XSiyl0_Jtf24RQubw3IWp7fc"",""'LC-2 BOM'!C2:AF1000""),AB$1,FALSE)"),"#N/A")</f>
        <v>#N/A</v>
      </c>
      <c r="AV612" s="40" t="str">
        <f ca="1">IFERROR(__xludf.DUMMYFUNCTION("VLOOKUP($D139,IMPORTRANGE(""1F5N2lheBqU_ssv2fEg7XSiyl0_Jtf24RQubw3IWp7fc"",""'LC-2 BOM'!C2:AF1000""),AB$1,FALSE)"),"#N/A")</f>
        <v>#N/A</v>
      </c>
      <c r="AW612" s="40" t="str">
        <f ca="1">IFERROR(__xludf.DUMMYFUNCTION("VLOOKUP($D139,IMPORTRANGE(""1F5N2lheBqU_ssv2fEg7XSiyl0_Jtf24RQubw3IWp7fc"",""'LC-2 BOM'!C2:AF1000""),AB$1,FALSE)"),"#N/A")</f>
        <v>#N/A</v>
      </c>
      <c r="AX612" s="40" t="str">
        <f ca="1">IFERROR(__xludf.DUMMYFUNCTION("VLOOKUP($D139,IMPORTRANGE(""1F5N2lheBqU_ssv2fEg7XSiyl0_Jtf24RQubw3IWp7fc"",""'LC-2 BOM'!C2:AF1000""),AB$1,FALSE)"),"#N/A")</f>
        <v>#N/A</v>
      </c>
      <c r="AY612" s="40" t="str">
        <f ca="1">IFERROR(__xludf.DUMMYFUNCTION("VLOOKUP($D139,IMPORTRANGE(""1F5N2lheBqU_ssv2fEg7XSiyl0_Jtf24RQubw3IWp7fc"",""'LC-2 BOM'!C2:AF1000""),AB$1,FALSE)"),"#N/A")</f>
        <v>#N/A</v>
      </c>
      <c r="AZ612" s="40" t="str">
        <f ca="1">IFERROR(__xludf.DUMMYFUNCTION("VLOOKUP($D139,IMPORTRANGE(""1F5N2lheBqU_ssv2fEg7XSiyl0_Jtf24RQubw3IWp7fc"",""'LC-2 BOM'!C2:AF1000""),AB$1,FALSE)"),"#N/A")</f>
        <v>#N/A</v>
      </c>
      <c r="BA612" s="40" t="str">
        <f ca="1">IFERROR(__xludf.DUMMYFUNCTION("VLOOKUP($D139,IMPORTRANGE(""1F5N2lheBqU_ssv2fEg7XSiyl0_Jtf24RQubw3IWp7fc"",""'LC-2 BOM'!C2:AF1000""),AB$1,FALSE)"),"#N/A")</f>
        <v>#N/A</v>
      </c>
    </row>
    <row r="613" spans="1:53" ht="14.25">
      <c r="A613" s="119" t="str">
        <f>CONCATENATE(VLOOKUP(E613,Systems,2,FALSE),"-",VLOOKUP(F613,Subsystems,2,FALSE),"-",VLOOKUP(G613,Components,2,FALSE),"-",VLOOKUP(R613,Metrics,2,FALSE),"-",B613)</f>
        <v>HYD-HD-DVL-B-172</v>
      </c>
      <c r="B613" s="100">
        <v>172</v>
      </c>
      <c r="C613" s="99" t="s">
        <v>1365</v>
      </c>
      <c r="D613" s="99" t="s">
        <v>1366</v>
      </c>
      <c r="E613" s="99" t="s">
        <v>715</v>
      </c>
      <c r="F613" s="99" t="s">
        <v>898</v>
      </c>
      <c r="G613" s="99" t="s">
        <v>101</v>
      </c>
      <c r="H613" s="100" t="s">
        <v>102</v>
      </c>
      <c r="I613" s="100" t="str">
        <f>VLOOKUP(L613,InterfaceCards,2,FALSE)</f>
        <v>C1</v>
      </c>
      <c r="J613" s="39" t="str">
        <f>VLOOKUP(I613,'REF - Interface Cards'!$F$2:$G$11,2,FALSE)</f>
        <v>CB1</v>
      </c>
      <c r="K613" s="100">
        <f>VLOOKUP(L613,InterfaceCards,3,FALSE)</f>
        <v>1</v>
      </c>
      <c r="L613" s="99" t="s">
        <v>874</v>
      </c>
      <c r="M613" s="272">
        <v>3</v>
      </c>
      <c r="N613" s="96" t="s">
        <v>108</v>
      </c>
      <c r="O613" s="100" t="s">
        <v>247</v>
      </c>
      <c r="P613" s="100"/>
      <c r="Q613" s="100" t="s">
        <v>338</v>
      </c>
      <c r="R613" s="268" t="s">
        <v>105</v>
      </c>
      <c r="S613" s="119" t="s">
        <v>96</v>
      </c>
      <c r="T613" s="264"/>
      <c r="U613" s="115"/>
      <c r="V613" s="115" t="b">
        <v>0</v>
      </c>
      <c r="W613" s="115" t="str">
        <f>CONCATENATE(L613,":",N613)</f>
        <v>DO1:02</v>
      </c>
      <c r="X613" s="40" t="str">
        <f ca="1">IFERROR(__xludf.DUMMYFUNCTION("VLOOKUP($D4,IMPORTRANGE(""1F5N2lheBqU_ssv2fEg7XSiyl0_Jtf24RQubw3IWp7fc"",""'LC-2 BOM'!C2:AF1000""),X$1,FALSE)"),"S13.2")</f>
        <v>S13.2</v>
      </c>
      <c r="Y613" s="40" t="str">
        <f ca="1">IFERROR(__xludf.DUMMYFUNCTION("VLOOKUP($D26,IMPORTRANGE(""1zGeY54V42y3h6ga3LEauokEcjIAfHuNXKCYKLfLWtMI"",""'LC-2 BOM'!C2:AF900""),Y$1,FALSE)"),"On/Off Solenoid Valve")</f>
        <v>On/Off Solenoid Valve</v>
      </c>
      <c r="Z613" s="40" t="str">
        <f ca="1">IFERROR(__xludf.DUMMYFUNCTION("VLOOKUP($D26,IMPORTRANGE(""1zGeY54V42y3h6ga3LEauokEcjIAfHuNXKCYKLfLWtMI"",""'LC-2 BOM'!C2:AF900""),Y$1,FALSE)"),"On/Off Solenoid Valve")</f>
        <v>On/Off Solenoid Valve</v>
      </c>
      <c r="AA613" s="40" t="str">
        <f ca="1">IFERROR(__xludf.DUMMYFUNCTION("VLOOKUP($D26,IMPORTRANGE(""1zGeY54V42y3h6ga3LEauokEcjIAfHuNXKCYKLfLWtMI"",""'LC-2 BOM'!C2:AF900""),Y$1,FALSE)"),"On/Off Solenoid Valve")</f>
        <v>On/Off Solenoid Valve</v>
      </c>
      <c r="AB613" s="40" t="str">
        <f ca="1">IFERROR(__xludf.DUMMYFUNCTION("VLOOKUP($D26,IMPORTRANGE(""1F5N2lheBqU_ssv2fEg7XSiyl0_Jtf24RQubw3IWp7fc"",""'LC-2 BOM'!C2:AF1000""),AB$1,FALSE)"),"Hydraulics Schematic 1069 RevF")</f>
        <v>Hydraulics Schematic 1069 RevF</v>
      </c>
      <c r="AC613" s="40" t="str">
        <f ca="1">IFERROR(__xludf.DUMMYFUNCTION("VLOOKUP($D26,IMPORTRANGE(""1F5N2lheBqU_ssv2fEg7XSiyl0_Jtf24RQubw3IWp7fc"",""'LC-2 BOM'!C2:AF1000""),AB$1,FALSE)"),"Hydraulics Schematic 1069 RevF")</f>
        <v>Hydraulics Schematic 1069 RevF</v>
      </c>
      <c r="AD613" s="40" t="str">
        <f ca="1">IFERROR(__xludf.DUMMYFUNCTION("VLOOKUP($D26,IMPORTRANGE(""1F5N2lheBqU_ssv2fEg7XSiyl0_Jtf24RQubw3IWp7fc"",""'LC-2 BOM'!C2:AF1000""),AB$1,FALSE)"),"Hydraulics Schematic 1069 RevF")</f>
        <v>Hydraulics Schematic 1069 RevF</v>
      </c>
      <c r="AE613" s="40" t="str">
        <f ca="1">IFERROR(__xludf.DUMMYFUNCTION("VLOOKUP($D26,IMPORTRANGE(""1F5N2lheBqU_ssv2fEg7XSiyl0_Jtf24RQubw3IWp7fc"",""'LC-2 BOM'!C2:AF1000""),AB$1,FALSE)"),"Hydraulics Schematic 1069 RevF")</f>
        <v>Hydraulics Schematic 1069 RevF</v>
      </c>
      <c r="AF613" s="40" t="str">
        <f ca="1">IFERROR(__xludf.DUMMYFUNCTION("VLOOKUP($D26,IMPORTRANGE(""1F5N2lheBqU_ssv2fEg7XSiyl0_Jtf24RQubw3IWp7fc"",""'LC-2 BOM'!C2:AF1000""),AB$1,FALSE)"),"Hydraulics Schematic 1069 RevF")</f>
        <v>Hydraulics Schematic 1069 RevF</v>
      </c>
      <c r="AG613" s="40" t="str">
        <f ca="1">IFERROR(__xludf.DUMMYFUNCTION("VLOOKUP($D26,IMPORTRANGE(""1F5N2lheBqU_ssv2fEg7XSiyl0_Jtf24RQubw3IWp7fc"",""'LC-2 BOM'!C2:AF1000""),AB$1,FALSE)"),"Hydraulics Schematic 1069 RevF")</f>
        <v>Hydraulics Schematic 1069 RevF</v>
      </c>
      <c r="AH613" s="40" t="str">
        <f ca="1">IFERROR(__xludf.DUMMYFUNCTION("VLOOKUP($D26,IMPORTRANGE(""1F5N2lheBqU_ssv2fEg7XSiyl0_Jtf24RQubw3IWp7fc"",""'LC-2 BOM'!C2:AF1000""),AB$1,FALSE)"),"Hydraulics Schematic 1069 RevF")</f>
        <v>Hydraulics Schematic 1069 RevF</v>
      </c>
      <c r="AI613" s="40" t="str">
        <f ca="1">IFERROR(__xludf.DUMMYFUNCTION("VLOOKUP($D26,IMPORTRANGE(""1F5N2lheBqU_ssv2fEg7XSiyl0_Jtf24RQubw3IWp7fc"",""'LC-2 BOM'!C2:AF1000""),AB$1,FALSE)"),"Hydraulics Schematic 1069 RevF")</f>
        <v>Hydraulics Schematic 1069 RevF</v>
      </c>
      <c r="AJ613" s="40" t="str">
        <f ca="1">IFERROR(__xludf.DUMMYFUNCTION("VLOOKUP($D26,IMPORTRANGE(""1F5N2lheBqU_ssv2fEg7XSiyl0_Jtf24RQubw3IWp7fc"",""'LC-2 BOM'!C2:AF1000""),AB$1,FALSE)"),"Hydraulics Schematic 1069 RevF")</f>
        <v>Hydraulics Schematic 1069 RevF</v>
      </c>
      <c r="AK613" s="40" t="str">
        <f ca="1">IFERROR(__xludf.DUMMYFUNCTION("VLOOKUP($D26,IMPORTRANGE(""1F5N2lheBqU_ssv2fEg7XSiyl0_Jtf24RQubw3IWp7fc"",""'LC-2 BOM'!C2:AF1000""),AB$1,FALSE)"),"Hydraulics Schematic 1069 RevF")</f>
        <v>Hydraulics Schematic 1069 RevF</v>
      </c>
      <c r="AL613" s="40" t="str">
        <f ca="1">IFERROR(__xludf.DUMMYFUNCTION("VLOOKUP($D26,IMPORTRANGE(""1F5N2lheBqU_ssv2fEg7XSiyl0_Jtf24RQubw3IWp7fc"",""'LC-2 BOM'!C2:AF1000""),AB$1,FALSE)"),"Hydraulics Schematic 1069 RevF")</f>
        <v>Hydraulics Schematic 1069 RevF</v>
      </c>
      <c r="AM613" s="40" t="str">
        <f ca="1">IFERROR(__xludf.DUMMYFUNCTION("VLOOKUP($D26,IMPORTRANGE(""1F5N2lheBqU_ssv2fEg7XSiyl0_Jtf24RQubw3IWp7fc"",""'LC-2 BOM'!C2:AF1000""),AB$1,FALSE)"),"Hydraulics Schematic 1069 RevF")</f>
        <v>Hydraulics Schematic 1069 RevF</v>
      </c>
      <c r="AN613" s="40" t="str">
        <f ca="1">IFERROR(__xludf.DUMMYFUNCTION("VLOOKUP($D26,IMPORTRANGE(""1F5N2lheBqU_ssv2fEg7XSiyl0_Jtf24RQubw3IWp7fc"",""'LC-2 BOM'!C2:AF1000""),AB$1,FALSE)"),"Hydraulics Schematic 1069 RevF")</f>
        <v>Hydraulics Schematic 1069 RevF</v>
      </c>
      <c r="AO613" s="40" t="str">
        <f ca="1">IFERROR(__xludf.DUMMYFUNCTION("VLOOKUP($D26,IMPORTRANGE(""1F5N2lheBqU_ssv2fEg7XSiyl0_Jtf24RQubw3IWp7fc"",""'LC-2 BOM'!C2:AF1000""),AB$1,FALSE)"),"Hydraulics Schematic 1069 RevF")</f>
        <v>Hydraulics Schematic 1069 RevF</v>
      </c>
      <c r="AP613" s="40" t="str">
        <f ca="1">IFERROR(__xludf.DUMMYFUNCTION("VLOOKUP($D26,IMPORTRANGE(""1F5N2lheBqU_ssv2fEg7XSiyl0_Jtf24RQubw3IWp7fc"",""'LC-2 BOM'!C2:AF1000""),AB$1,FALSE)"),"Hydraulics Schematic 1069 RevF")</f>
        <v>Hydraulics Schematic 1069 RevF</v>
      </c>
      <c r="AQ613" s="40" t="str">
        <f ca="1">IFERROR(__xludf.DUMMYFUNCTION("VLOOKUP($D26,IMPORTRANGE(""1F5N2lheBqU_ssv2fEg7XSiyl0_Jtf24RQubw3IWp7fc"",""'LC-2 BOM'!C2:AF1000""),AB$1,FALSE)"),"Hydraulics Schematic 1069 RevF")</f>
        <v>Hydraulics Schematic 1069 RevF</v>
      </c>
      <c r="AR613" s="40" t="str">
        <f ca="1">IFERROR(__xludf.DUMMYFUNCTION("VLOOKUP($D26,IMPORTRANGE(""1F5N2lheBqU_ssv2fEg7XSiyl0_Jtf24RQubw3IWp7fc"",""'LC-2 BOM'!C2:AF1000""),AB$1,FALSE)"),"Hydraulics Schematic 1069 RevF")</f>
        <v>Hydraulics Schematic 1069 RevF</v>
      </c>
      <c r="AS613" s="40" t="str">
        <f ca="1">IFERROR(__xludf.DUMMYFUNCTION("VLOOKUP($D26,IMPORTRANGE(""1F5N2lheBqU_ssv2fEg7XSiyl0_Jtf24RQubw3IWp7fc"",""'LC-2 BOM'!C2:AF1000""),AB$1,FALSE)"),"Hydraulics Schematic 1069 RevF")</f>
        <v>Hydraulics Schematic 1069 RevF</v>
      </c>
      <c r="AT613" s="40" t="str">
        <f ca="1">IFERROR(__xludf.DUMMYFUNCTION("VLOOKUP($D26,IMPORTRANGE(""1F5N2lheBqU_ssv2fEg7XSiyl0_Jtf24RQubw3IWp7fc"",""'LC-2 BOM'!C2:AF1000""),AB$1,FALSE)"),"Hydraulics Schematic 1069 RevF")</f>
        <v>Hydraulics Schematic 1069 RevF</v>
      </c>
      <c r="AU613" s="40" t="str">
        <f ca="1">IFERROR(__xludf.DUMMYFUNCTION("VLOOKUP($D26,IMPORTRANGE(""1F5N2lheBqU_ssv2fEg7XSiyl0_Jtf24RQubw3IWp7fc"",""'LC-2 BOM'!C2:AF1000""),AB$1,FALSE)"),"Hydraulics Schematic 1069 RevF")</f>
        <v>Hydraulics Schematic 1069 RevF</v>
      </c>
      <c r="AV613" s="40" t="str">
        <f ca="1">IFERROR(__xludf.DUMMYFUNCTION("VLOOKUP($D26,IMPORTRANGE(""1F5N2lheBqU_ssv2fEg7XSiyl0_Jtf24RQubw3IWp7fc"",""'LC-2 BOM'!C2:AF1000""),AB$1,FALSE)"),"Hydraulics Schematic 1069 RevF")</f>
        <v>Hydraulics Schematic 1069 RevF</v>
      </c>
      <c r="AW613" s="40" t="str">
        <f ca="1">IFERROR(__xludf.DUMMYFUNCTION("VLOOKUP($D26,IMPORTRANGE(""1F5N2lheBqU_ssv2fEg7XSiyl0_Jtf24RQubw3IWp7fc"",""'LC-2 BOM'!C2:AF1000""),AB$1,FALSE)"),"Hydraulics Schematic 1069 RevF")</f>
        <v>Hydraulics Schematic 1069 RevF</v>
      </c>
      <c r="AX613" s="40" t="str">
        <f ca="1">IFERROR(__xludf.DUMMYFUNCTION("VLOOKUP($D26,IMPORTRANGE(""1F5N2lheBqU_ssv2fEg7XSiyl0_Jtf24RQubw3IWp7fc"",""'LC-2 BOM'!C2:AF1000""),AB$1,FALSE)"),"Hydraulics Schematic 1069 RevF")</f>
        <v>Hydraulics Schematic 1069 RevF</v>
      </c>
      <c r="AY613" s="40" t="str">
        <f ca="1">IFERROR(__xludf.DUMMYFUNCTION("VLOOKUP($D26,IMPORTRANGE(""1F5N2lheBqU_ssv2fEg7XSiyl0_Jtf24RQubw3IWp7fc"",""'LC-2 BOM'!C2:AF1000""),AB$1,FALSE)"),"Hydraulics Schematic 1069 RevF")</f>
        <v>Hydraulics Schematic 1069 RevF</v>
      </c>
      <c r="AZ613" s="40" t="str">
        <f ca="1">IFERROR(__xludf.DUMMYFUNCTION("VLOOKUP($D26,IMPORTRANGE(""1F5N2lheBqU_ssv2fEg7XSiyl0_Jtf24RQubw3IWp7fc"",""'LC-2 BOM'!C2:AF1000""),AB$1,FALSE)"),"Hydraulics Schematic 1069 RevF")</f>
        <v>Hydraulics Schematic 1069 RevF</v>
      </c>
      <c r="BA613" s="40" t="str">
        <f ca="1">IFERROR(__xludf.DUMMYFUNCTION("VLOOKUP($D26,IMPORTRANGE(""1F5N2lheBqU_ssv2fEg7XSiyl0_Jtf24RQubw3IWp7fc"",""'LC-2 BOM'!C2:AF1000""),AB$1,FALSE)"),"Hydraulics Schematic 1069 RevF")</f>
        <v>Hydraulics Schematic 1069 RevF</v>
      </c>
    </row>
    <row r="614" spans="1:53" ht="14.25">
      <c r="A614" s="119" t="str">
        <f>CONCATENATE(VLOOKUP(E614,Systems,2,FALSE),"-",VLOOKUP(F614,Subsystems,2,FALSE),"-",VLOOKUP(G614,Components,2,FALSE),"-",VLOOKUP(R614,Metrics,2,FALSE),"-",B614)</f>
        <v>HYD-HD-DVL-B-176</v>
      </c>
      <c r="B614" s="100">
        <v>176</v>
      </c>
      <c r="C614" s="99" t="s">
        <v>1367</v>
      </c>
      <c r="D614" s="273" t="s">
        <v>1368</v>
      </c>
      <c r="E614" s="99" t="s">
        <v>715</v>
      </c>
      <c r="F614" s="99" t="s">
        <v>898</v>
      </c>
      <c r="G614" s="99" t="s">
        <v>101</v>
      </c>
      <c r="H614" s="100" t="s">
        <v>102</v>
      </c>
      <c r="I614" s="100" t="str">
        <f>VLOOKUP(L614,InterfaceCards,2,FALSE)</f>
        <v>C1</v>
      </c>
      <c r="J614" s="39" t="str">
        <f>VLOOKUP(I614,'REF - Interface Cards'!$F$2:$G$11,2,FALSE)</f>
        <v>CB1</v>
      </c>
      <c r="K614" s="100">
        <f>VLOOKUP(L614,InterfaceCards,3,FALSE)</f>
        <v>1</v>
      </c>
      <c r="L614" s="99" t="s">
        <v>874</v>
      </c>
      <c r="M614" s="272">
        <v>4</v>
      </c>
      <c r="N614" s="96" t="s">
        <v>113</v>
      </c>
      <c r="O614" s="100" t="s">
        <v>247</v>
      </c>
      <c r="P614" s="100"/>
      <c r="Q614" s="100" t="s">
        <v>338</v>
      </c>
      <c r="R614" s="268" t="s">
        <v>105</v>
      </c>
      <c r="S614" s="119" t="s">
        <v>96</v>
      </c>
      <c r="T614" s="264"/>
      <c r="U614" s="115"/>
      <c r="V614" s="115" t="b">
        <v>0</v>
      </c>
      <c r="W614" s="115" t="str">
        <f>CONCATENATE(L614,":",N614)</f>
        <v>DO1:03</v>
      </c>
      <c r="X614" s="40" t="str">
        <f ca="1">IFERROR(__xludf.DUMMYFUNCTION("VLOOKUP($D4,IMPORTRANGE(""1F5N2lheBqU_ssv2fEg7XSiyl0_Jtf24RQubw3IWp7fc"",""'LC-2 BOM'!C2:AF1000""),X$1,FALSE)"),"S13.2")</f>
        <v>S13.2</v>
      </c>
      <c r="Y614" s="40" t="str">
        <f ca="1">IFERROR(__xludf.DUMMYFUNCTION("VLOOKUP($D27,IMPORTRANGE(""1zGeY54V42y3h6ga3LEauokEcjIAfHuNXKCYKLfLWtMI"",""'LC-2 BOM'!C2:AF900""),Y$1,FALSE)"),"On/Off Solenoid Valve")</f>
        <v>On/Off Solenoid Valve</v>
      </c>
      <c r="Z614" s="40" t="str">
        <f ca="1">IFERROR(__xludf.DUMMYFUNCTION("VLOOKUP($D27,IMPORTRANGE(""1zGeY54V42y3h6ga3LEauokEcjIAfHuNXKCYKLfLWtMI"",""'LC-2 BOM'!C2:AF900""),Y$1,FALSE)"),"On/Off Solenoid Valve")</f>
        <v>On/Off Solenoid Valve</v>
      </c>
      <c r="AA614" s="40" t="str">
        <f ca="1">IFERROR(__xludf.DUMMYFUNCTION("VLOOKUP($D27,IMPORTRANGE(""1zGeY54V42y3h6ga3LEauokEcjIAfHuNXKCYKLfLWtMI"",""'LC-2 BOM'!C2:AF900""),Y$1,FALSE)"),"On/Off Solenoid Valve")</f>
        <v>On/Off Solenoid Valve</v>
      </c>
      <c r="AB614" s="40" t="str">
        <f ca="1">IFERROR(__xludf.DUMMYFUNCTION("VLOOKUP($D27,IMPORTRANGE(""1F5N2lheBqU_ssv2fEg7XSiyl0_Jtf24RQubw3IWp7fc"",""'LC-2 BOM'!C2:AF1000""),AB$1,FALSE)"),"Hydraulics Schematic 1069 RevF")</f>
        <v>Hydraulics Schematic 1069 RevF</v>
      </c>
      <c r="AC614" s="40" t="str">
        <f ca="1">IFERROR(__xludf.DUMMYFUNCTION("VLOOKUP($D27,IMPORTRANGE(""1F5N2lheBqU_ssv2fEg7XSiyl0_Jtf24RQubw3IWp7fc"",""'LC-2 BOM'!C2:AF1000""),AB$1,FALSE)"),"Hydraulics Schematic 1069 RevF")</f>
        <v>Hydraulics Schematic 1069 RevF</v>
      </c>
      <c r="AD614" s="40" t="str">
        <f ca="1">IFERROR(__xludf.DUMMYFUNCTION("VLOOKUP($D27,IMPORTRANGE(""1F5N2lheBqU_ssv2fEg7XSiyl0_Jtf24RQubw3IWp7fc"",""'LC-2 BOM'!C2:AF1000""),AB$1,FALSE)"),"Hydraulics Schematic 1069 RevF")</f>
        <v>Hydraulics Schematic 1069 RevF</v>
      </c>
      <c r="AE614" s="40" t="str">
        <f ca="1">IFERROR(__xludf.DUMMYFUNCTION("VLOOKUP($D27,IMPORTRANGE(""1F5N2lheBqU_ssv2fEg7XSiyl0_Jtf24RQubw3IWp7fc"",""'LC-2 BOM'!C2:AF1000""),AB$1,FALSE)"),"Hydraulics Schematic 1069 RevF")</f>
        <v>Hydraulics Schematic 1069 RevF</v>
      </c>
      <c r="AF614" s="40" t="str">
        <f ca="1">IFERROR(__xludf.DUMMYFUNCTION("VLOOKUP($D27,IMPORTRANGE(""1F5N2lheBqU_ssv2fEg7XSiyl0_Jtf24RQubw3IWp7fc"",""'LC-2 BOM'!C2:AF1000""),AB$1,FALSE)"),"Hydraulics Schematic 1069 RevF")</f>
        <v>Hydraulics Schematic 1069 RevF</v>
      </c>
      <c r="AG614" s="40" t="str">
        <f ca="1">IFERROR(__xludf.DUMMYFUNCTION("VLOOKUP($D27,IMPORTRANGE(""1F5N2lheBqU_ssv2fEg7XSiyl0_Jtf24RQubw3IWp7fc"",""'LC-2 BOM'!C2:AF1000""),AB$1,FALSE)"),"Hydraulics Schematic 1069 RevF")</f>
        <v>Hydraulics Schematic 1069 RevF</v>
      </c>
      <c r="AH614" s="40" t="str">
        <f ca="1">IFERROR(__xludf.DUMMYFUNCTION("VLOOKUP($D27,IMPORTRANGE(""1F5N2lheBqU_ssv2fEg7XSiyl0_Jtf24RQubw3IWp7fc"",""'LC-2 BOM'!C2:AF1000""),AB$1,FALSE)"),"Hydraulics Schematic 1069 RevF")</f>
        <v>Hydraulics Schematic 1069 RevF</v>
      </c>
      <c r="AI614" s="40" t="str">
        <f ca="1">IFERROR(__xludf.DUMMYFUNCTION("VLOOKUP($D27,IMPORTRANGE(""1F5N2lheBqU_ssv2fEg7XSiyl0_Jtf24RQubw3IWp7fc"",""'LC-2 BOM'!C2:AF1000""),AB$1,FALSE)"),"Hydraulics Schematic 1069 RevF")</f>
        <v>Hydraulics Schematic 1069 RevF</v>
      </c>
      <c r="AJ614" s="40" t="str">
        <f ca="1">IFERROR(__xludf.DUMMYFUNCTION("VLOOKUP($D27,IMPORTRANGE(""1F5N2lheBqU_ssv2fEg7XSiyl0_Jtf24RQubw3IWp7fc"",""'LC-2 BOM'!C2:AF1000""),AB$1,FALSE)"),"Hydraulics Schematic 1069 RevF")</f>
        <v>Hydraulics Schematic 1069 RevF</v>
      </c>
      <c r="AK614" s="40" t="str">
        <f ca="1">IFERROR(__xludf.DUMMYFUNCTION("VLOOKUP($D27,IMPORTRANGE(""1F5N2lheBqU_ssv2fEg7XSiyl0_Jtf24RQubw3IWp7fc"",""'LC-2 BOM'!C2:AF1000""),AB$1,FALSE)"),"Hydraulics Schematic 1069 RevF")</f>
        <v>Hydraulics Schematic 1069 RevF</v>
      </c>
      <c r="AL614" s="40" t="str">
        <f ca="1">IFERROR(__xludf.DUMMYFUNCTION("VLOOKUP($D27,IMPORTRANGE(""1F5N2lheBqU_ssv2fEg7XSiyl0_Jtf24RQubw3IWp7fc"",""'LC-2 BOM'!C2:AF1000""),AB$1,FALSE)"),"Hydraulics Schematic 1069 RevF")</f>
        <v>Hydraulics Schematic 1069 RevF</v>
      </c>
      <c r="AM614" s="40" t="str">
        <f ca="1">IFERROR(__xludf.DUMMYFUNCTION("VLOOKUP($D27,IMPORTRANGE(""1F5N2lheBqU_ssv2fEg7XSiyl0_Jtf24RQubw3IWp7fc"",""'LC-2 BOM'!C2:AF1000""),AB$1,FALSE)"),"Hydraulics Schematic 1069 RevF")</f>
        <v>Hydraulics Schematic 1069 RevF</v>
      </c>
      <c r="AN614" s="40" t="str">
        <f ca="1">IFERROR(__xludf.DUMMYFUNCTION("VLOOKUP($D27,IMPORTRANGE(""1F5N2lheBqU_ssv2fEg7XSiyl0_Jtf24RQubw3IWp7fc"",""'LC-2 BOM'!C2:AF1000""),AB$1,FALSE)"),"Hydraulics Schematic 1069 RevF")</f>
        <v>Hydraulics Schematic 1069 RevF</v>
      </c>
      <c r="AO614" s="40" t="str">
        <f ca="1">IFERROR(__xludf.DUMMYFUNCTION("VLOOKUP($D27,IMPORTRANGE(""1F5N2lheBqU_ssv2fEg7XSiyl0_Jtf24RQubw3IWp7fc"",""'LC-2 BOM'!C2:AF1000""),AB$1,FALSE)"),"Hydraulics Schematic 1069 RevF")</f>
        <v>Hydraulics Schematic 1069 RevF</v>
      </c>
      <c r="AP614" s="40" t="str">
        <f ca="1">IFERROR(__xludf.DUMMYFUNCTION("VLOOKUP($D27,IMPORTRANGE(""1F5N2lheBqU_ssv2fEg7XSiyl0_Jtf24RQubw3IWp7fc"",""'LC-2 BOM'!C2:AF1000""),AB$1,FALSE)"),"Hydraulics Schematic 1069 RevF")</f>
        <v>Hydraulics Schematic 1069 RevF</v>
      </c>
      <c r="AQ614" s="40" t="str">
        <f ca="1">IFERROR(__xludf.DUMMYFUNCTION("VLOOKUP($D27,IMPORTRANGE(""1F5N2lheBqU_ssv2fEg7XSiyl0_Jtf24RQubw3IWp7fc"",""'LC-2 BOM'!C2:AF1000""),AB$1,FALSE)"),"Hydraulics Schematic 1069 RevF")</f>
        <v>Hydraulics Schematic 1069 RevF</v>
      </c>
      <c r="AR614" s="40" t="str">
        <f ca="1">IFERROR(__xludf.DUMMYFUNCTION("VLOOKUP($D27,IMPORTRANGE(""1F5N2lheBqU_ssv2fEg7XSiyl0_Jtf24RQubw3IWp7fc"",""'LC-2 BOM'!C2:AF1000""),AB$1,FALSE)"),"Hydraulics Schematic 1069 RevF")</f>
        <v>Hydraulics Schematic 1069 RevF</v>
      </c>
      <c r="AS614" s="40" t="str">
        <f ca="1">IFERROR(__xludf.DUMMYFUNCTION("VLOOKUP($D27,IMPORTRANGE(""1F5N2lheBqU_ssv2fEg7XSiyl0_Jtf24RQubw3IWp7fc"",""'LC-2 BOM'!C2:AF1000""),AB$1,FALSE)"),"Hydraulics Schematic 1069 RevF")</f>
        <v>Hydraulics Schematic 1069 RevF</v>
      </c>
      <c r="AT614" s="40" t="str">
        <f ca="1">IFERROR(__xludf.DUMMYFUNCTION("VLOOKUP($D27,IMPORTRANGE(""1F5N2lheBqU_ssv2fEg7XSiyl0_Jtf24RQubw3IWp7fc"",""'LC-2 BOM'!C2:AF1000""),AB$1,FALSE)"),"Hydraulics Schematic 1069 RevF")</f>
        <v>Hydraulics Schematic 1069 RevF</v>
      </c>
      <c r="AU614" s="40" t="str">
        <f ca="1">IFERROR(__xludf.DUMMYFUNCTION("VLOOKUP($D27,IMPORTRANGE(""1F5N2lheBqU_ssv2fEg7XSiyl0_Jtf24RQubw3IWp7fc"",""'LC-2 BOM'!C2:AF1000""),AB$1,FALSE)"),"Hydraulics Schematic 1069 RevF")</f>
        <v>Hydraulics Schematic 1069 RevF</v>
      </c>
      <c r="AV614" s="40" t="str">
        <f ca="1">IFERROR(__xludf.DUMMYFUNCTION("VLOOKUP($D27,IMPORTRANGE(""1F5N2lheBqU_ssv2fEg7XSiyl0_Jtf24RQubw3IWp7fc"",""'LC-2 BOM'!C2:AF1000""),AB$1,FALSE)"),"Hydraulics Schematic 1069 RevF")</f>
        <v>Hydraulics Schematic 1069 RevF</v>
      </c>
      <c r="AW614" s="40" t="str">
        <f ca="1">IFERROR(__xludf.DUMMYFUNCTION("VLOOKUP($D27,IMPORTRANGE(""1F5N2lheBqU_ssv2fEg7XSiyl0_Jtf24RQubw3IWp7fc"",""'LC-2 BOM'!C2:AF1000""),AB$1,FALSE)"),"Hydraulics Schematic 1069 RevF")</f>
        <v>Hydraulics Schematic 1069 RevF</v>
      </c>
      <c r="AX614" s="40" t="str">
        <f ca="1">IFERROR(__xludf.DUMMYFUNCTION("VLOOKUP($D27,IMPORTRANGE(""1F5N2lheBqU_ssv2fEg7XSiyl0_Jtf24RQubw3IWp7fc"",""'LC-2 BOM'!C2:AF1000""),AB$1,FALSE)"),"Hydraulics Schematic 1069 RevF")</f>
        <v>Hydraulics Schematic 1069 RevF</v>
      </c>
      <c r="AY614" s="40" t="str">
        <f ca="1">IFERROR(__xludf.DUMMYFUNCTION("VLOOKUP($D27,IMPORTRANGE(""1F5N2lheBqU_ssv2fEg7XSiyl0_Jtf24RQubw3IWp7fc"",""'LC-2 BOM'!C2:AF1000""),AB$1,FALSE)"),"Hydraulics Schematic 1069 RevF")</f>
        <v>Hydraulics Schematic 1069 RevF</v>
      </c>
      <c r="AZ614" s="40" t="str">
        <f ca="1">IFERROR(__xludf.DUMMYFUNCTION("VLOOKUP($D27,IMPORTRANGE(""1F5N2lheBqU_ssv2fEg7XSiyl0_Jtf24RQubw3IWp7fc"",""'LC-2 BOM'!C2:AF1000""),AB$1,FALSE)"),"Hydraulics Schematic 1069 RevF")</f>
        <v>Hydraulics Schematic 1069 RevF</v>
      </c>
      <c r="BA614" s="40" t="str">
        <f ca="1">IFERROR(__xludf.DUMMYFUNCTION("VLOOKUP($D27,IMPORTRANGE(""1F5N2lheBqU_ssv2fEg7XSiyl0_Jtf24RQubw3IWp7fc"",""'LC-2 BOM'!C2:AF1000""),AB$1,FALSE)"),"Hydraulics Schematic 1069 RevF")</f>
        <v>Hydraulics Schematic 1069 RevF</v>
      </c>
    </row>
    <row r="615" spans="1:53" ht="14.25">
      <c r="A615" s="119" t="str">
        <f>CONCATENATE(VLOOKUP(E615,Systems,2,FALSE),"-",VLOOKUP(F615,Subsystems,2,FALSE),"-",VLOOKUP(G615,Components,2,FALSE),"-",VLOOKUP(R615,Metrics,2,FALSE),"-",B615)</f>
        <v>HYD-HD-DVL-B-173</v>
      </c>
      <c r="B615" s="100">
        <v>173</v>
      </c>
      <c r="C615" s="99" t="s">
        <v>1369</v>
      </c>
      <c r="D615" s="99" t="s">
        <v>1370</v>
      </c>
      <c r="E615" s="99" t="s">
        <v>715</v>
      </c>
      <c r="F615" s="99" t="s">
        <v>898</v>
      </c>
      <c r="G615" s="99" t="s">
        <v>101</v>
      </c>
      <c r="H615" s="100" t="s">
        <v>102</v>
      </c>
      <c r="I615" s="100" t="str">
        <f>VLOOKUP(L615,InterfaceCards,2,FALSE)</f>
        <v>C1</v>
      </c>
      <c r="J615" s="39" t="str">
        <f>VLOOKUP(I615,'REF - Interface Cards'!$F$2:$G$11,2,FALSE)</f>
        <v>CB1</v>
      </c>
      <c r="K615" s="100">
        <f>VLOOKUP(L615,InterfaceCards,3,FALSE)</f>
        <v>1</v>
      </c>
      <c r="L615" s="99" t="s">
        <v>874</v>
      </c>
      <c r="M615" s="272">
        <v>17</v>
      </c>
      <c r="N615" s="96">
        <v>14</v>
      </c>
      <c r="O615" s="100" t="s">
        <v>247</v>
      </c>
      <c r="P615" s="100"/>
      <c r="Q615" s="100" t="s">
        <v>492</v>
      </c>
      <c r="R615" s="268" t="s">
        <v>105</v>
      </c>
      <c r="S615" s="119" t="s">
        <v>96</v>
      </c>
      <c r="T615" s="264"/>
      <c r="U615" s="115"/>
      <c r="V615" s="115" t="b">
        <v>0</v>
      </c>
      <c r="W615" s="115" t="str">
        <f>CONCATENATE(L615,":",N615)</f>
        <v>DO1:14</v>
      </c>
      <c r="X615" s="40" t="str">
        <f ca="1">IFERROR(__xludf.DUMMYFUNCTION("VLOOKUP($D4,IMPORTRANGE(""1F5N2lheBqU_ssv2fEg7XSiyl0_Jtf24RQubw3IWp7fc"",""'LC-2 BOM'!C2:AF1000""),X$1,FALSE)"),"S13.2")</f>
        <v>S13.2</v>
      </c>
      <c r="Y615" s="40" t="str">
        <f ca="1">IFERROR(__xludf.DUMMYFUNCTION("VLOOKUP($D8,IMPORTRANGE(""1zGeY54V42y3h6ga3LEauokEcjIAfHuNXKCYKLfLWtMI"",""'LC-2 BOM'!C2:AF900""),Y$1,FALSE)"),"#N/A")</f>
        <v>#N/A</v>
      </c>
      <c r="Z615" s="40" t="str">
        <f ca="1">IFERROR(__xludf.DUMMYFUNCTION("VLOOKUP($D8,IMPORTRANGE(""1zGeY54V42y3h6ga3LEauokEcjIAfHuNXKCYKLfLWtMI"",""'LC-2 BOM'!C2:AF900""),Y$1,FALSE)"),"#N/A")</f>
        <v>#N/A</v>
      </c>
      <c r="AA615" s="40" t="str">
        <f ca="1">IFERROR(__xludf.DUMMYFUNCTION("VLOOKUP($D8,IMPORTRANGE(""1zGeY54V42y3h6ga3LEauokEcjIAfHuNXKCYKLfLWtMI"",""'LC-2 BOM'!C2:AF900""),Y$1,FALSE)"),"#N/A")</f>
        <v>#N/A</v>
      </c>
      <c r="AB615" s="40" t="str">
        <f ca="1">IFERROR(__xludf.DUMMYFUNCTION("VLOOKUP($D8,IMPORTRANGE(""1F5N2lheBqU_ssv2fEg7XSiyl0_Jtf24RQubw3IWp7fc"",""'LC-2 BOM'!C2:AF1000""),AB$1,FALSE)"),"Hydraulics Schematic 1069 RevF")</f>
        <v>Hydraulics Schematic 1069 RevF</v>
      </c>
      <c r="AC615" s="40" t="str">
        <f ca="1">IFERROR(__xludf.DUMMYFUNCTION("VLOOKUP($D8,IMPORTRANGE(""1F5N2lheBqU_ssv2fEg7XSiyl0_Jtf24RQubw3IWp7fc"",""'LC-2 BOM'!C2:AF1000""),AB$1,FALSE)"),"Hydraulics Schematic 1069 RevF")</f>
        <v>Hydraulics Schematic 1069 RevF</v>
      </c>
      <c r="AD615" s="40" t="str">
        <f ca="1">IFERROR(__xludf.DUMMYFUNCTION("VLOOKUP($D8,IMPORTRANGE(""1F5N2lheBqU_ssv2fEg7XSiyl0_Jtf24RQubw3IWp7fc"",""'LC-2 BOM'!C2:AF1000""),AB$1,FALSE)"),"Hydraulics Schematic 1069 RevF")</f>
        <v>Hydraulics Schematic 1069 RevF</v>
      </c>
      <c r="AE615" s="40" t="str">
        <f ca="1">IFERROR(__xludf.DUMMYFUNCTION("VLOOKUP($D8,IMPORTRANGE(""1F5N2lheBqU_ssv2fEg7XSiyl0_Jtf24RQubw3IWp7fc"",""'LC-2 BOM'!C2:AF1000""),AB$1,FALSE)"),"Hydraulics Schematic 1069 RevF")</f>
        <v>Hydraulics Schematic 1069 RevF</v>
      </c>
      <c r="AF615" s="40" t="str">
        <f ca="1">IFERROR(__xludf.DUMMYFUNCTION("VLOOKUP($D8,IMPORTRANGE(""1F5N2lheBqU_ssv2fEg7XSiyl0_Jtf24RQubw3IWp7fc"",""'LC-2 BOM'!C2:AF1000""),AB$1,FALSE)"),"Hydraulics Schematic 1069 RevF")</f>
        <v>Hydraulics Schematic 1069 RevF</v>
      </c>
      <c r="AG615" s="40" t="str">
        <f ca="1">IFERROR(__xludf.DUMMYFUNCTION("VLOOKUP($D8,IMPORTRANGE(""1F5N2lheBqU_ssv2fEg7XSiyl0_Jtf24RQubw3IWp7fc"",""'LC-2 BOM'!C2:AF1000""),AB$1,FALSE)"),"Hydraulics Schematic 1069 RevF")</f>
        <v>Hydraulics Schematic 1069 RevF</v>
      </c>
      <c r="AH615" s="40" t="str">
        <f ca="1">IFERROR(__xludf.DUMMYFUNCTION("VLOOKUP($D8,IMPORTRANGE(""1F5N2lheBqU_ssv2fEg7XSiyl0_Jtf24RQubw3IWp7fc"",""'LC-2 BOM'!C2:AF1000""),AB$1,FALSE)"),"Hydraulics Schematic 1069 RevF")</f>
        <v>Hydraulics Schematic 1069 RevF</v>
      </c>
      <c r="AI615" s="40" t="str">
        <f ca="1">IFERROR(__xludf.DUMMYFUNCTION("VLOOKUP($D8,IMPORTRANGE(""1F5N2lheBqU_ssv2fEg7XSiyl0_Jtf24RQubw3IWp7fc"",""'LC-2 BOM'!C2:AF1000""),AB$1,FALSE)"),"Hydraulics Schematic 1069 RevF")</f>
        <v>Hydraulics Schematic 1069 RevF</v>
      </c>
      <c r="AJ615" s="40" t="str">
        <f ca="1">IFERROR(__xludf.DUMMYFUNCTION("VLOOKUP($D8,IMPORTRANGE(""1F5N2lheBqU_ssv2fEg7XSiyl0_Jtf24RQubw3IWp7fc"",""'LC-2 BOM'!C2:AF1000""),AB$1,FALSE)"),"Hydraulics Schematic 1069 RevF")</f>
        <v>Hydraulics Schematic 1069 RevF</v>
      </c>
      <c r="AK615" s="40" t="str">
        <f ca="1">IFERROR(__xludf.DUMMYFUNCTION("VLOOKUP($D8,IMPORTRANGE(""1F5N2lheBqU_ssv2fEg7XSiyl0_Jtf24RQubw3IWp7fc"",""'LC-2 BOM'!C2:AF1000""),AB$1,FALSE)"),"Hydraulics Schematic 1069 RevF")</f>
        <v>Hydraulics Schematic 1069 RevF</v>
      </c>
      <c r="AL615" s="40" t="str">
        <f ca="1">IFERROR(__xludf.DUMMYFUNCTION("VLOOKUP($D8,IMPORTRANGE(""1F5N2lheBqU_ssv2fEg7XSiyl0_Jtf24RQubw3IWp7fc"",""'LC-2 BOM'!C2:AF1000""),AB$1,FALSE)"),"Hydraulics Schematic 1069 RevF")</f>
        <v>Hydraulics Schematic 1069 RevF</v>
      </c>
      <c r="AM615" s="40" t="str">
        <f ca="1">IFERROR(__xludf.DUMMYFUNCTION("VLOOKUP($D8,IMPORTRANGE(""1F5N2lheBqU_ssv2fEg7XSiyl0_Jtf24RQubw3IWp7fc"",""'LC-2 BOM'!C2:AF1000""),AB$1,FALSE)"),"Hydraulics Schematic 1069 RevF")</f>
        <v>Hydraulics Schematic 1069 RevF</v>
      </c>
      <c r="AN615" s="40" t="str">
        <f ca="1">IFERROR(__xludf.DUMMYFUNCTION("VLOOKUP($D8,IMPORTRANGE(""1F5N2lheBqU_ssv2fEg7XSiyl0_Jtf24RQubw3IWp7fc"",""'LC-2 BOM'!C2:AF1000""),AB$1,FALSE)"),"Hydraulics Schematic 1069 RevF")</f>
        <v>Hydraulics Schematic 1069 RevF</v>
      </c>
      <c r="AO615" s="40" t="str">
        <f ca="1">IFERROR(__xludf.DUMMYFUNCTION("VLOOKUP($D8,IMPORTRANGE(""1F5N2lheBqU_ssv2fEg7XSiyl0_Jtf24RQubw3IWp7fc"",""'LC-2 BOM'!C2:AF1000""),AB$1,FALSE)"),"Hydraulics Schematic 1069 RevF")</f>
        <v>Hydraulics Schematic 1069 RevF</v>
      </c>
      <c r="AP615" s="40" t="str">
        <f ca="1">IFERROR(__xludf.DUMMYFUNCTION("VLOOKUP($D8,IMPORTRANGE(""1F5N2lheBqU_ssv2fEg7XSiyl0_Jtf24RQubw3IWp7fc"",""'LC-2 BOM'!C2:AF1000""),AB$1,FALSE)"),"Hydraulics Schematic 1069 RevF")</f>
        <v>Hydraulics Schematic 1069 RevF</v>
      </c>
      <c r="AQ615" s="40" t="str">
        <f ca="1">IFERROR(__xludf.DUMMYFUNCTION("VLOOKUP($D8,IMPORTRANGE(""1F5N2lheBqU_ssv2fEg7XSiyl0_Jtf24RQubw3IWp7fc"",""'LC-2 BOM'!C2:AF1000""),AB$1,FALSE)"),"Hydraulics Schematic 1069 RevF")</f>
        <v>Hydraulics Schematic 1069 RevF</v>
      </c>
      <c r="AR615" s="40" t="str">
        <f ca="1">IFERROR(__xludf.DUMMYFUNCTION("VLOOKUP($D8,IMPORTRANGE(""1F5N2lheBqU_ssv2fEg7XSiyl0_Jtf24RQubw3IWp7fc"",""'LC-2 BOM'!C2:AF1000""),AB$1,FALSE)"),"Hydraulics Schematic 1069 RevF")</f>
        <v>Hydraulics Schematic 1069 RevF</v>
      </c>
      <c r="AS615" s="40" t="str">
        <f ca="1">IFERROR(__xludf.DUMMYFUNCTION("VLOOKUP($D8,IMPORTRANGE(""1F5N2lheBqU_ssv2fEg7XSiyl0_Jtf24RQubw3IWp7fc"",""'LC-2 BOM'!C2:AF1000""),AB$1,FALSE)"),"Hydraulics Schematic 1069 RevF")</f>
        <v>Hydraulics Schematic 1069 RevF</v>
      </c>
      <c r="AT615" s="40" t="str">
        <f ca="1">IFERROR(__xludf.DUMMYFUNCTION("VLOOKUP($D8,IMPORTRANGE(""1F5N2lheBqU_ssv2fEg7XSiyl0_Jtf24RQubw3IWp7fc"",""'LC-2 BOM'!C2:AF1000""),AB$1,FALSE)"),"Hydraulics Schematic 1069 RevF")</f>
        <v>Hydraulics Schematic 1069 RevF</v>
      </c>
      <c r="AU615" s="40" t="str">
        <f ca="1">IFERROR(__xludf.DUMMYFUNCTION("VLOOKUP($D8,IMPORTRANGE(""1F5N2lheBqU_ssv2fEg7XSiyl0_Jtf24RQubw3IWp7fc"",""'LC-2 BOM'!C2:AF1000""),AB$1,FALSE)"),"Hydraulics Schematic 1069 RevF")</f>
        <v>Hydraulics Schematic 1069 RevF</v>
      </c>
      <c r="AV615" s="40" t="str">
        <f ca="1">IFERROR(__xludf.DUMMYFUNCTION("VLOOKUP($D8,IMPORTRANGE(""1F5N2lheBqU_ssv2fEg7XSiyl0_Jtf24RQubw3IWp7fc"",""'LC-2 BOM'!C2:AF1000""),AB$1,FALSE)"),"Hydraulics Schematic 1069 RevF")</f>
        <v>Hydraulics Schematic 1069 RevF</v>
      </c>
      <c r="AW615" s="40" t="str">
        <f ca="1">IFERROR(__xludf.DUMMYFUNCTION("VLOOKUP($D8,IMPORTRANGE(""1F5N2lheBqU_ssv2fEg7XSiyl0_Jtf24RQubw3IWp7fc"",""'LC-2 BOM'!C2:AF1000""),AB$1,FALSE)"),"Hydraulics Schematic 1069 RevF")</f>
        <v>Hydraulics Schematic 1069 RevF</v>
      </c>
      <c r="AX615" s="40" t="str">
        <f ca="1">IFERROR(__xludf.DUMMYFUNCTION("VLOOKUP($D8,IMPORTRANGE(""1F5N2lheBqU_ssv2fEg7XSiyl0_Jtf24RQubw3IWp7fc"",""'LC-2 BOM'!C2:AF1000""),AB$1,FALSE)"),"Hydraulics Schematic 1069 RevF")</f>
        <v>Hydraulics Schematic 1069 RevF</v>
      </c>
      <c r="AY615" s="40" t="str">
        <f ca="1">IFERROR(__xludf.DUMMYFUNCTION("VLOOKUP($D8,IMPORTRANGE(""1F5N2lheBqU_ssv2fEg7XSiyl0_Jtf24RQubw3IWp7fc"",""'LC-2 BOM'!C2:AF1000""),AB$1,FALSE)"),"Hydraulics Schematic 1069 RevF")</f>
        <v>Hydraulics Schematic 1069 RevF</v>
      </c>
      <c r="AZ615" s="40" t="str">
        <f ca="1">IFERROR(__xludf.DUMMYFUNCTION("VLOOKUP($D8,IMPORTRANGE(""1F5N2lheBqU_ssv2fEg7XSiyl0_Jtf24RQubw3IWp7fc"",""'LC-2 BOM'!C2:AF1000""),AB$1,FALSE)"),"Hydraulics Schematic 1069 RevF")</f>
        <v>Hydraulics Schematic 1069 RevF</v>
      </c>
      <c r="BA615" s="40" t="str">
        <f ca="1">IFERROR(__xludf.DUMMYFUNCTION("VLOOKUP($D8,IMPORTRANGE(""1F5N2lheBqU_ssv2fEg7XSiyl0_Jtf24RQubw3IWp7fc"",""'LC-2 BOM'!C2:AF1000""),AB$1,FALSE)"),"Hydraulics Schematic 1069 RevF")</f>
        <v>Hydraulics Schematic 1069 RevF</v>
      </c>
    </row>
    <row r="616" spans="1:53" ht="14.25">
      <c r="A616" s="119" t="str">
        <f>CONCATENATE(VLOOKUP(E616,Systems,2,FALSE),"-",VLOOKUP(F616,Subsystems,2,FALSE),"-",VLOOKUP(G616,Components,2,FALSE),"-",VLOOKUP(R616,Metrics,2,FALSE),"-",B616)</f>
        <v>HYD-HD-DVL-B-177</v>
      </c>
      <c r="B616" s="100">
        <v>177</v>
      </c>
      <c r="C616" s="99" t="s">
        <v>1371</v>
      </c>
      <c r="D616" s="99" t="s">
        <v>1372</v>
      </c>
      <c r="E616" s="99" t="s">
        <v>715</v>
      </c>
      <c r="F616" s="99" t="s">
        <v>898</v>
      </c>
      <c r="G616" s="99" t="s">
        <v>101</v>
      </c>
      <c r="H616" s="100" t="s">
        <v>102</v>
      </c>
      <c r="I616" s="100" t="str">
        <f>VLOOKUP(L616,InterfaceCards,2,FALSE)</f>
        <v>C1</v>
      </c>
      <c r="J616" s="39" t="str">
        <f>VLOOKUP(I616,'REF - Interface Cards'!$F$2:$G$11,2,FALSE)</f>
        <v>CB1</v>
      </c>
      <c r="K616" s="100">
        <f>VLOOKUP(L616,InterfaceCards,3,FALSE)</f>
        <v>1</v>
      </c>
      <c r="L616" s="99" t="s">
        <v>874</v>
      </c>
      <c r="M616" s="272">
        <v>18</v>
      </c>
      <c r="N616" s="96">
        <v>15</v>
      </c>
      <c r="O616" s="100" t="s">
        <v>247</v>
      </c>
      <c r="P616" s="100"/>
      <c r="Q616" s="100" t="s">
        <v>492</v>
      </c>
      <c r="R616" s="268" t="s">
        <v>105</v>
      </c>
      <c r="S616" s="119" t="s">
        <v>96</v>
      </c>
      <c r="T616" s="264"/>
      <c r="U616" s="115"/>
      <c r="V616" s="115" t="b">
        <v>0</v>
      </c>
      <c r="W616" s="115" t="str">
        <f>CONCATENATE(L616,":",N616)</f>
        <v>DO1:15</v>
      </c>
      <c r="X616" s="40" t="str">
        <f ca="1">IFERROR(__xludf.DUMMYFUNCTION("VLOOKUP($D4,IMPORTRANGE(""1F5N2lheBqU_ssv2fEg7XSiyl0_Jtf24RQubw3IWp7fc"",""'LC-2 BOM'!C2:AF1000""),X$1,FALSE)"),"S13.2")</f>
        <v>S13.2</v>
      </c>
      <c r="Y616" s="40" t="str">
        <f ca="1">IFERROR(__xludf.DUMMYFUNCTION("VLOOKUP($D9,IMPORTRANGE(""1zGeY54V42y3h6ga3LEauokEcjIAfHuNXKCYKLfLWtMI"",""'LC-2 BOM'!C2:AF900""),Y$1,FALSE)"),"#N/A")</f>
        <v>#N/A</v>
      </c>
      <c r="Z616" s="40" t="str">
        <f ca="1">IFERROR(__xludf.DUMMYFUNCTION("VLOOKUP($D9,IMPORTRANGE(""1zGeY54V42y3h6ga3LEauokEcjIAfHuNXKCYKLfLWtMI"",""'LC-2 BOM'!C2:AF900""),Y$1,FALSE)"),"#N/A")</f>
        <v>#N/A</v>
      </c>
      <c r="AA616" s="40" t="str">
        <f ca="1">IFERROR(__xludf.DUMMYFUNCTION("VLOOKUP($D9,IMPORTRANGE(""1zGeY54V42y3h6ga3LEauokEcjIAfHuNXKCYKLfLWtMI"",""'LC-2 BOM'!C2:AF900""),Y$1,FALSE)"),"#N/A")</f>
        <v>#N/A</v>
      </c>
      <c r="AB616" s="40" t="str">
        <f ca="1">IFERROR(__xludf.DUMMYFUNCTION("VLOOKUP($D9,IMPORTRANGE(""1F5N2lheBqU_ssv2fEg7XSiyl0_Jtf24RQubw3IWp7fc"",""'LC-2 BOM'!C2:AF1000""),AB$1,FALSE)"),"Hydraulics Schematic 1069 RevF")</f>
        <v>Hydraulics Schematic 1069 RevF</v>
      </c>
      <c r="AC616" s="40" t="str">
        <f ca="1">IFERROR(__xludf.DUMMYFUNCTION("VLOOKUP($D9,IMPORTRANGE(""1F5N2lheBqU_ssv2fEg7XSiyl0_Jtf24RQubw3IWp7fc"",""'LC-2 BOM'!C2:AF1000""),AB$1,FALSE)"),"Hydraulics Schematic 1069 RevF")</f>
        <v>Hydraulics Schematic 1069 RevF</v>
      </c>
      <c r="AD616" s="40" t="str">
        <f ca="1">IFERROR(__xludf.DUMMYFUNCTION("VLOOKUP($D9,IMPORTRANGE(""1F5N2lheBqU_ssv2fEg7XSiyl0_Jtf24RQubw3IWp7fc"",""'LC-2 BOM'!C2:AF1000""),AB$1,FALSE)"),"Hydraulics Schematic 1069 RevF")</f>
        <v>Hydraulics Schematic 1069 RevF</v>
      </c>
      <c r="AE616" s="40" t="str">
        <f ca="1">IFERROR(__xludf.DUMMYFUNCTION("VLOOKUP($D9,IMPORTRANGE(""1F5N2lheBqU_ssv2fEg7XSiyl0_Jtf24RQubw3IWp7fc"",""'LC-2 BOM'!C2:AF1000""),AB$1,FALSE)"),"Hydraulics Schematic 1069 RevF")</f>
        <v>Hydraulics Schematic 1069 RevF</v>
      </c>
      <c r="AF616" s="40" t="str">
        <f ca="1">IFERROR(__xludf.DUMMYFUNCTION("VLOOKUP($D9,IMPORTRANGE(""1F5N2lheBqU_ssv2fEg7XSiyl0_Jtf24RQubw3IWp7fc"",""'LC-2 BOM'!C2:AF1000""),AB$1,FALSE)"),"Hydraulics Schematic 1069 RevF")</f>
        <v>Hydraulics Schematic 1069 RevF</v>
      </c>
      <c r="AG616" s="40" t="str">
        <f ca="1">IFERROR(__xludf.DUMMYFUNCTION("VLOOKUP($D9,IMPORTRANGE(""1F5N2lheBqU_ssv2fEg7XSiyl0_Jtf24RQubw3IWp7fc"",""'LC-2 BOM'!C2:AF1000""),AB$1,FALSE)"),"Hydraulics Schematic 1069 RevF")</f>
        <v>Hydraulics Schematic 1069 RevF</v>
      </c>
      <c r="AH616" s="40" t="str">
        <f ca="1">IFERROR(__xludf.DUMMYFUNCTION("VLOOKUP($D9,IMPORTRANGE(""1F5N2lheBqU_ssv2fEg7XSiyl0_Jtf24RQubw3IWp7fc"",""'LC-2 BOM'!C2:AF1000""),AB$1,FALSE)"),"Hydraulics Schematic 1069 RevF")</f>
        <v>Hydraulics Schematic 1069 RevF</v>
      </c>
      <c r="AI616" s="40" t="str">
        <f ca="1">IFERROR(__xludf.DUMMYFUNCTION("VLOOKUP($D9,IMPORTRANGE(""1F5N2lheBqU_ssv2fEg7XSiyl0_Jtf24RQubw3IWp7fc"",""'LC-2 BOM'!C2:AF1000""),AB$1,FALSE)"),"Hydraulics Schematic 1069 RevF")</f>
        <v>Hydraulics Schematic 1069 RevF</v>
      </c>
      <c r="AJ616" s="40" t="str">
        <f ca="1">IFERROR(__xludf.DUMMYFUNCTION("VLOOKUP($D9,IMPORTRANGE(""1F5N2lheBqU_ssv2fEg7XSiyl0_Jtf24RQubw3IWp7fc"",""'LC-2 BOM'!C2:AF1000""),AB$1,FALSE)"),"Hydraulics Schematic 1069 RevF")</f>
        <v>Hydraulics Schematic 1069 RevF</v>
      </c>
      <c r="AK616" s="40" t="str">
        <f ca="1">IFERROR(__xludf.DUMMYFUNCTION("VLOOKUP($D9,IMPORTRANGE(""1F5N2lheBqU_ssv2fEg7XSiyl0_Jtf24RQubw3IWp7fc"",""'LC-2 BOM'!C2:AF1000""),AB$1,FALSE)"),"Hydraulics Schematic 1069 RevF")</f>
        <v>Hydraulics Schematic 1069 RevF</v>
      </c>
      <c r="AL616" s="40" t="str">
        <f ca="1">IFERROR(__xludf.DUMMYFUNCTION("VLOOKUP($D9,IMPORTRANGE(""1F5N2lheBqU_ssv2fEg7XSiyl0_Jtf24RQubw3IWp7fc"",""'LC-2 BOM'!C2:AF1000""),AB$1,FALSE)"),"Hydraulics Schematic 1069 RevF")</f>
        <v>Hydraulics Schematic 1069 RevF</v>
      </c>
      <c r="AM616" s="40" t="str">
        <f ca="1">IFERROR(__xludf.DUMMYFUNCTION("VLOOKUP($D9,IMPORTRANGE(""1F5N2lheBqU_ssv2fEg7XSiyl0_Jtf24RQubw3IWp7fc"",""'LC-2 BOM'!C2:AF1000""),AB$1,FALSE)"),"Hydraulics Schematic 1069 RevF")</f>
        <v>Hydraulics Schematic 1069 RevF</v>
      </c>
      <c r="AN616" s="40" t="str">
        <f ca="1">IFERROR(__xludf.DUMMYFUNCTION("VLOOKUP($D9,IMPORTRANGE(""1F5N2lheBqU_ssv2fEg7XSiyl0_Jtf24RQubw3IWp7fc"",""'LC-2 BOM'!C2:AF1000""),AB$1,FALSE)"),"Hydraulics Schematic 1069 RevF")</f>
        <v>Hydraulics Schematic 1069 RevF</v>
      </c>
      <c r="AO616" s="40" t="str">
        <f ca="1">IFERROR(__xludf.DUMMYFUNCTION("VLOOKUP($D9,IMPORTRANGE(""1F5N2lheBqU_ssv2fEg7XSiyl0_Jtf24RQubw3IWp7fc"",""'LC-2 BOM'!C2:AF1000""),AB$1,FALSE)"),"Hydraulics Schematic 1069 RevF")</f>
        <v>Hydraulics Schematic 1069 RevF</v>
      </c>
      <c r="AP616" s="40" t="str">
        <f ca="1">IFERROR(__xludf.DUMMYFUNCTION("VLOOKUP($D9,IMPORTRANGE(""1F5N2lheBqU_ssv2fEg7XSiyl0_Jtf24RQubw3IWp7fc"",""'LC-2 BOM'!C2:AF1000""),AB$1,FALSE)"),"Hydraulics Schematic 1069 RevF")</f>
        <v>Hydraulics Schematic 1069 RevF</v>
      </c>
      <c r="AQ616" s="40" t="str">
        <f ca="1">IFERROR(__xludf.DUMMYFUNCTION("VLOOKUP($D9,IMPORTRANGE(""1F5N2lheBqU_ssv2fEg7XSiyl0_Jtf24RQubw3IWp7fc"",""'LC-2 BOM'!C2:AF1000""),AB$1,FALSE)"),"Hydraulics Schematic 1069 RevF")</f>
        <v>Hydraulics Schematic 1069 RevF</v>
      </c>
      <c r="AR616" s="40" t="str">
        <f ca="1">IFERROR(__xludf.DUMMYFUNCTION("VLOOKUP($D9,IMPORTRANGE(""1F5N2lheBqU_ssv2fEg7XSiyl0_Jtf24RQubw3IWp7fc"",""'LC-2 BOM'!C2:AF1000""),AB$1,FALSE)"),"Hydraulics Schematic 1069 RevF")</f>
        <v>Hydraulics Schematic 1069 RevF</v>
      </c>
      <c r="AS616" s="40" t="str">
        <f ca="1">IFERROR(__xludf.DUMMYFUNCTION("VLOOKUP($D9,IMPORTRANGE(""1F5N2lheBqU_ssv2fEg7XSiyl0_Jtf24RQubw3IWp7fc"",""'LC-2 BOM'!C2:AF1000""),AB$1,FALSE)"),"Hydraulics Schematic 1069 RevF")</f>
        <v>Hydraulics Schematic 1069 RevF</v>
      </c>
      <c r="AT616" s="40" t="str">
        <f ca="1">IFERROR(__xludf.DUMMYFUNCTION("VLOOKUP($D9,IMPORTRANGE(""1F5N2lheBqU_ssv2fEg7XSiyl0_Jtf24RQubw3IWp7fc"",""'LC-2 BOM'!C2:AF1000""),AB$1,FALSE)"),"Hydraulics Schematic 1069 RevF")</f>
        <v>Hydraulics Schematic 1069 RevF</v>
      </c>
      <c r="AU616" s="40" t="str">
        <f ca="1">IFERROR(__xludf.DUMMYFUNCTION("VLOOKUP($D9,IMPORTRANGE(""1F5N2lheBqU_ssv2fEg7XSiyl0_Jtf24RQubw3IWp7fc"",""'LC-2 BOM'!C2:AF1000""),AB$1,FALSE)"),"Hydraulics Schematic 1069 RevF")</f>
        <v>Hydraulics Schematic 1069 RevF</v>
      </c>
      <c r="AV616" s="40" t="str">
        <f ca="1">IFERROR(__xludf.DUMMYFUNCTION("VLOOKUP($D9,IMPORTRANGE(""1F5N2lheBqU_ssv2fEg7XSiyl0_Jtf24RQubw3IWp7fc"",""'LC-2 BOM'!C2:AF1000""),AB$1,FALSE)"),"Hydraulics Schematic 1069 RevF")</f>
        <v>Hydraulics Schematic 1069 RevF</v>
      </c>
      <c r="AW616" s="40" t="str">
        <f ca="1">IFERROR(__xludf.DUMMYFUNCTION("VLOOKUP($D9,IMPORTRANGE(""1F5N2lheBqU_ssv2fEg7XSiyl0_Jtf24RQubw3IWp7fc"",""'LC-2 BOM'!C2:AF1000""),AB$1,FALSE)"),"Hydraulics Schematic 1069 RevF")</f>
        <v>Hydraulics Schematic 1069 RevF</v>
      </c>
      <c r="AX616" s="40" t="str">
        <f ca="1">IFERROR(__xludf.DUMMYFUNCTION("VLOOKUP($D9,IMPORTRANGE(""1F5N2lheBqU_ssv2fEg7XSiyl0_Jtf24RQubw3IWp7fc"",""'LC-2 BOM'!C2:AF1000""),AB$1,FALSE)"),"Hydraulics Schematic 1069 RevF")</f>
        <v>Hydraulics Schematic 1069 RevF</v>
      </c>
      <c r="AY616" s="40" t="str">
        <f ca="1">IFERROR(__xludf.DUMMYFUNCTION("VLOOKUP($D9,IMPORTRANGE(""1F5N2lheBqU_ssv2fEg7XSiyl0_Jtf24RQubw3IWp7fc"",""'LC-2 BOM'!C2:AF1000""),AB$1,FALSE)"),"Hydraulics Schematic 1069 RevF")</f>
        <v>Hydraulics Schematic 1069 RevF</v>
      </c>
      <c r="AZ616" s="40" t="str">
        <f ca="1">IFERROR(__xludf.DUMMYFUNCTION("VLOOKUP($D9,IMPORTRANGE(""1F5N2lheBqU_ssv2fEg7XSiyl0_Jtf24RQubw3IWp7fc"",""'LC-2 BOM'!C2:AF1000""),AB$1,FALSE)"),"Hydraulics Schematic 1069 RevF")</f>
        <v>Hydraulics Schematic 1069 RevF</v>
      </c>
      <c r="BA616" s="40" t="str">
        <f ca="1">IFERROR(__xludf.DUMMYFUNCTION("VLOOKUP($D9,IMPORTRANGE(""1F5N2lheBqU_ssv2fEg7XSiyl0_Jtf24RQubw3IWp7fc"",""'LC-2 BOM'!C2:AF1000""),AB$1,FALSE)"),"Hydraulics Schematic 1069 RevF")</f>
        <v>Hydraulics Schematic 1069 RevF</v>
      </c>
    </row>
    <row r="617" spans="1:53" ht="14.25">
      <c r="A617" s="119" t="str">
        <f>CONCATENATE(VLOOKUP(E617,Systems,2,FALSE),"-",VLOOKUP(F617,Subsystems,2,FALSE),"-",VLOOKUP(G617,Components,2,FALSE),"-",VLOOKUP(R617,Metrics,2,FALSE),"-",B617)</f>
        <v>HYD-HD-DVL-B-174</v>
      </c>
      <c r="B617" s="100">
        <v>174</v>
      </c>
      <c r="C617" s="99" t="s">
        <v>1373</v>
      </c>
      <c r="D617" s="99" t="s">
        <v>1374</v>
      </c>
      <c r="E617" s="99" t="s">
        <v>715</v>
      </c>
      <c r="F617" s="99" t="s">
        <v>898</v>
      </c>
      <c r="G617" s="99" t="s">
        <v>101</v>
      </c>
      <c r="H617" s="100" t="s">
        <v>102</v>
      </c>
      <c r="I617" s="100" t="str">
        <f>VLOOKUP(L617,InterfaceCards,2,FALSE)</f>
        <v>C1</v>
      </c>
      <c r="J617" s="39" t="str">
        <f>VLOOKUP(I617,'REF - Interface Cards'!$F$2:$G$11,2,FALSE)</f>
        <v>CB1</v>
      </c>
      <c r="K617" s="100">
        <f>VLOOKUP(L617,InterfaceCards,3,FALSE)</f>
        <v>1</v>
      </c>
      <c r="L617" s="99" t="s">
        <v>874</v>
      </c>
      <c r="M617" s="272">
        <v>35</v>
      </c>
      <c r="N617" s="96">
        <v>29</v>
      </c>
      <c r="O617" s="100" t="s">
        <v>247</v>
      </c>
      <c r="P617" s="100"/>
      <c r="Q617" s="100" t="s">
        <v>790</v>
      </c>
      <c r="R617" s="268" t="s">
        <v>105</v>
      </c>
      <c r="S617" s="119" t="s">
        <v>96</v>
      </c>
      <c r="T617" s="264"/>
      <c r="U617" s="115"/>
      <c r="V617" s="115" t="b">
        <v>0</v>
      </c>
      <c r="W617" s="115" t="str">
        <f>CONCATENATE(L617,":",N617)</f>
        <v>DO1:29</v>
      </c>
      <c r="X617" s="40" t="str">
        <f ca="1">IFERROR(__xludf.DUMMYFUNCTION("VLOOKUP($D4,IMPORTRANGE(""1F5N2lheBqU_ssv2fEg7XSiyl0_Jtf24RQubw3IWp7fc"",""'LC-2 BOM'!C2:AF1000""),X$1,FALSE)"),"S13.2")</f>
        <v>S13.2</v>
      </c>
      <c r="Y617" s="40" t="str">
        <f ca="1">IFERROR(__xludf.DUMMYFUNCTION("VLOOKUP($D21,IMPORTRANGE(""1zGeY54V42y3h6ga3LEauokEcjIAfHuNXKCYKLfLWtMI"",""'LC-2 BOM'!C2:AF900""),Y$1,FALSE)"),"#N/A")</f>
        <v>#N/A</v>
      </c>
      <c r="Z617" s="40" t="str">
        <f ca="1">IFERROR(__xludf.DUMMYFUNCTION("VLOOKUP($D21,IMPORTRANGE(""1zGeY54V42y3h6ga3LEauokEcjIAfHuNXKCYKLfLWtMI"",""'LC-2 BOM'!C2:AF900""),Y$1,FALSE)"),"#N/A")</f>
        <v>#N/A</v>
      </c>
      <c r="AA617" s="40" t="str">
        <f ca="1">IFERROR(__xludf.DUMMYFUNCTION("VLOOKUP($D21,IMPORTRANGE(""1zGeY54V42y3h6ga3LEauokEcjIAfHuNXKCYKLfLWtMI"",""'LC-2 BOM'!C2:AF900""),Y$1,FALSE)"),"#N/A")</f>
        <v>#N/A</v>
      </c>
      <c r="AB617" s="40" t="str">
        <f ca="1">IFERROR(__xludf.DUMMYFUNCTION("VLOOKUP($D21,IMPORTRANGE(""1F5N2lheBqU_ssv2fEg7XSiyl0_Jtf24RQubw3IWp7fc"",""'LC-2 BOM'!C2:AF1000""),AB$1,FALSE)"),"Hydraulics Schematic 1069 RevF")</f>
        <v>Hydraulics Schematic 1069 RevF</v>
      </c>
      <c r="AC617" s="40" t="str">
        <f ca="1">IFERROR(__xludf.DUMMYFUNCTION("VLOOKUP($D21,IMPORTRANGE(""1F5N2lheBqU_ssv2fEg7XSiyl0_Jtf24RQubw3IWp7fc"",""'LC-2 BOM'!C2:AF1000""),AB$1,FALSE)"),"Hydraulics Schematic 1069 RevF")</f>
        <v>Hydraulics Schematic 1069 RevF</v>
      </c>
      <c r="AD617" s="40" t="str">
        <f ca="1">IFERROR(__xludf.DUMMYFUNCTION("VLOOKUP($D21,IMPORTRANGE(""1F5N2lheBqU_ssv2fEg7XSiyl0_Jtf24RQubw3IWp7fc"",""'LC-2 BOM'!C2:AF1000""),AB$1,FALSE)"),"Hydraulics Schematic 1069 RevF")</f>
        <v>Hydraulics Schematic 1069 RevF</v>
      </c>
      <c r="AE617" s="40" t="str">
        <f ca="1">IFERROR(__xludf.DUMMYFUNCTION("VLOOKUP($D21,IMPORTRANGE(""1F5N2lheBqU_ssv2fEg7XSiyl0_Jtf24RQubw3IWp7fc"",""'LC-2 BOM'!C2:AF1000""),AB$1,FALSE)"),"Hydraulics Schematic 1069 RevF")</f>
        <v>Hydraulics Schematic 1069 RevF</v>
      </c>
      <c r="AF617" s="40" t="str">
        <f ca="1">IFERROR(__xludf.DUMMYFUNCTION("VLOOKUP($D21,IMPORTRANGE(""1F5N2lheBqU_ssv2fEg7XSiyl0_Jtf24RQubw3IWp7fc"",""'LC-2 BOM'!C2:AF1000""),AB$1,FALSE)"),"Hydraulics Schematic 1069 RevF")</f>
        <v>Hydraulics Schematic 1069 RevF</v>
      </c>
      <c r="AG617" s="40" t="str">
        <f ca="1">IFERROR(__xludf.DUMMYFUNCTION("VLOOKUP($D21,IMPORTRANGE(""1F5N2lheBqU_ssv2fEg7XSiyl0_Jtf24RQubw3IWp7fc"",""'LC-2 BOM'!C2:AF1000""),AB$1,FALSE)"),"Hydraulics Schematic 1069 RevF")</f>
        <v>Hydraulics Schematic 1069 RevF</v>
      </c>
      <c r="AH617" s="40" t="str">
        <f ca="1">IFERROR(__xludf.DUMMYFUNCTION("VLOOKUP($D21,IMPORTRANGE(""1F5N2lheBqU_ssv2fEg7XSiyl0_Jtf24RQubw3IWp7fc"",""'LC-2 BOM'!C2:AF1000""),AB$1,FALSE)"),"Hydraulics Schematic 1069 RevF")</f>
        <v>Hydraulics Schematic 1069 RevF</v>
      </c>
      <c r="AI617" s="40" t="str">
        <f ca="1">IFERROR(__xludf.DUMMYFUNCTION("VLOOKUP($D21,IMPORTRANGE(""1F5N2lheBqU_ssv2fEg7XSiyl0_Jtf24RQubw3IWp7fc"",""'LC-2 BOM'!C2:AF1000""),AB$1,FALSE)"),"Hydraulics Schematic 1069 RevF")</f>
        <v>Hydraulics Schematic 1069 RevF</v>
      </c>
      <c r="AJ617" s="40" t="str">
        <f ca="1">IFERROR(__xludf.DUMMYFUNCTION("VLOOKUP($D21,IMPORTRANGE(""1F5N2lheBqU_ssv2fEg7XSiyl0_Jtf24RQubw3IWp7fc"",""'LC-2 BOM'!C2:AF1000""),AB$1,FALSE)"),"Hydraulics Schematic 1069 RevF")</f>
        <v>Hydraulics Schematic 1069 RevF</v>
      </c>
      <c r="AK617" s="40" t="str">
        <f ca="1">IFERROR(__xludf.DUMMYFUNCTION("VLOOKUP($D21,IMPORTRANGE(""1F5N2lheBqU_ssv2fEg7XSiyl0_Jtf24RQubw3IWp7fc"",""'LC-2 BOM'!C2:AF1000""),AB$1,FALSE)"),"Hydraulics Schematic 1069 RevF")</f>
        <v>Hydraulics Schematic 1069 RevF</v>
      </c>
      <c r="AL617" s="40" t="str">
        <f ca="1">IFERROR(__xludf.DUMMYFUNCTION("VLOOKUP($D21,IMPORTRANGE(""1F5N2lheBqU_ssv2fEg7XSiyl0_Jtf24RQubw3IWp7fc"",""'LC-2 BOM'!C2:AF1000""),AB$1,FALSE)"),"Hydraulics Schematic 1069 RevF")</f>
        <v>Hydraulics Schematic 1069 RevF</v>
      </c>
      <c r="AM617" s="40" t="str">
        <f ca="1">IFERROR(__xludf.DUMMYFUNCTION("VLOOKUP($D21,IMPORTRANGE(""1F5N2lheBqU_ssv2fEg7XSiyl0_Jtf24RQubw3IWp7fc"",""'LC-2 BOM'!C2:AF1000""),AB$1,FALSE)"),"Hydraulics Schematic 1069 RevF")</f>
        <v>Hydraulics Schematic 1069 RevF</v>
      </c>
      <c r="AN617" s="40" t="str">
        <f ca="1">IFERROR(__xludf.DUMMYFUNCTION("VLOOKUP($D21,IMPORTRANGE(""1F5N2lheBqU_ssv2fEg7XSiyl0_Jtf24RQubw3IWp7fc"",""'LC-2 BOM'!C2:AF1000""),AB$1,FALSE)"),"Hydraulics Schematic 1069 RevF")</f>
        <v>Hydraulics Schematic 1069 RevF</v>
      </c>
      <c r="AO617" s="40" t="str">
        <f ca="1">IFERROR(__xludf.DUMMYFUNCTION("VLOOKUP($D21,IMPORTRANGE(""1F5N2lheBqU_ssv2fEg7XSiyl0_Jtf24RQubw3IWp7fc"",""'LC-2 BOM'!C2:AF1000""),AB$1,FALSE)"),"Hydraulics Schematic 1069 RevF")</f>
        <v>Hydraulics Schematic 1069 RevF</v>
      </c>
      <c r="AP617" s="40" t="str">
        <f ca="1">IFERROR(__xludf.DUMMYFUNCTION("VLOOKUP($D21,IMPORTRANGE(""1F5N2lheBqU_ssv2fEg7XSiyl0_Jtf24RQubw3IWp7fc"",""'LC-2 BOM'!C2:AF1000""),AB$1,FALSE)"),"Hydraulics Schematic 1069 RevF")</f>
        <v>Hydraulics Schematic 1069 RevF</v>
      </c>
      <c r="AQ617" s="40" t="str">
        <f ca="1">IFERROR(__xludf.DUMMYFUNCTION("VLOOKUP($D21,IMPORTRANGE(""1F5N2lheBqU_ssv2fEg7XSiyl0_Jtf24RQubw3IWp7fc"",""'LC-2 BOM'!C2:AF1000""),AB$1,FALSE)"),"Hydraulics Schematic 1069 RevF")</f>
        <v>Hydraulics Schematic 1069 RevF</v>
      </c>
      <c r="AR617" s="40" t="str">
        <f ca="1">IFERROR(__xludf.DUMMYFUNCTION("VLOOKUP($D21,IMPORTRANGE(""1F5N2lheBqU_ssv2fEg7XSiyl0_Jtf24RQubw3IWp7fc"",""'LC-2 BOM'!C2:AF1000""),AB$1,FALSE)"),"Hydraulics Schematic 1069 RevF")</f>
        <v>Hydraulics Schematic 1069 RevF</v>
      </c>
      <c r="AS617" s="40" t="str">
        <f ca="1">IFERROR(__xludf.DUMMYFUNCTION("VLOOKUP($D21,IMPORTRANGE(""1F5N2lheBqU_ssv2fEg7XSiyl0_Jtf24RQubw3IWp7fc"",""'LC-2 BOM'!C2:AF1000""),AB$1,FALSE)"),"Hydraulics Schematic 1069 RevF")</f>
        <v>Hydraulics Schematic 1069 RevF</v>
      </c>
      <c r="AT617" s="40" t="str">
        <f ca="1">IFERROR(__xludf.DUMMYFUNCTION("VLOOKUP($D21,IMPORTRANGE(""1F5N2lheBqU_ssv2fEg7XSiyl0_Jtf24RQubw3IWp7fc"",""'LC-2 BOM'!C2:AF1000""),AB$1,FALSE)"),"Hydraulics Schematic 1069 RevF")</f>
        <v>Hydraulics Schematic 1069 RevF</v>
      </c>
      <c r="AU617" s="40" t="str">
        <f ca="1">IFERROR(__xludf.DUMMYFUNCTION("VLOOKUP($D21,IMPORTRANGE(""1F5N2lheBqU_ssv2fEg7XSiyl0_Jtf24RQubw3IWp7fc"",""'LC-2 BOM'!C2:AF1000""),AB$1,FALSE)"),"Hydraulics Schematic 1069 RevF")</f>
        <v>Hydraulics Schematic 1069 RevF</v>
      </c>
      <c r="AV617" s="40" t="str">
        <f ca="1">IFERROR(__xludf.DUMMYFUNCTION("VLOOKUP($D21,IMPORTRANGE(""1F5N2lheBqU_ssv2fEg7XSiyl0_Jtf24RQubw3IWp7fc"",""'LC-2 BOM'!C2:AF1000""),AB$1,FALSE)"),"Hydraulics Schematic 1069 RevF")</f>
        <v>Hydraulics Schematic 1069 RevF</v>
      </c>
      <c r="AW617" s="40" t="str">
        <f ca="1">IFERROR(__xludf.DUMMYFUNCTION("VLOOKUP($D21,IMPORTRANGE(""1F5N2lheBqU_ssv2fEg7XSiyl0_Jtf24RQubw3IWp7fc"",""'LC-2 BOM'!C2:AF1000""),AB$1,FALSE)"),"Hydraulics Schematic 1069 RevF")</f>
        <v>Hydraulics Schematic 1069 RevF</v>
      </c>
      <c r="AX617" s="40" t="str">
        <f ca="1">IFERROR(__xludf.DUMMYFUNCTION("VLOOKUP($D21,IMPORTRANGE(""1F5N2lheBqU_ssv2fEg7XSiyl0_Jtf24RQubw3IWp7fc"",""'LC-2 BOM'!C2:AF1000""),AB$1,FALSE)"),"Hydraulics Schematic 1069 RevF")</f>
        <v>Hydraulics Schematic 1069 RevF</v>
      </c>
      <c r="AY617" s="40" t="str">
        <f ca="1">IFERROR(__xludf.DUMMYFUNCTION("VLOOKUP($D21,IMPORTRANGE(""1F5N2lheBqU_ssv2fEg7XSiyl0_Jtf24RQubw3IWp7fc"",""'LC-2 BOM'!C2:AF1000""),AB$1,FALSE)"),"Hydraulics Schematic 1069 RevF")</f>
        <v>Hydraulics Schematic 1069 RevF</v>
      </c>
      <c r="AZ617" s="40" t="str">
        <f ca="1">IFERROR(__xludf.DUMMYFUNCTION("VLOOKUP($D21,IMPORTRANGE(""1F5N2lheBqU_ssv2fEg7XSiyl0_Jtf24RQubw3IWp7fc"",""'LC-2 BOM'!C2:AF1000""),AB$1,FALSE)"),"Hydraulics Schematic 1069 RevF")</f>
        <v>Hydraulics Schematic 1069 RevF</v>
      </c>
      <c r="BA617" s="40" t="str">
        <f ca="1">IFERROR(__xludf.DUMMYFUNCTION("VLOOKUP($D21,IMPORTRANGE(""1F5N2lheBqU_ssv2fEg7XSiyl0_Jtf24RQubw3IWp7fc"",""'LC-2 BOM'!C2:AF1000""),AB$1,FALSE)"),"Hydraulics Schematic 1069 RevF")</f>
        <v>Hydraulics Schematic 1069 RevF</v>
      </c>
    </row>
    <row r="618" spans="1:53" ht="14.25">
      <c r="A618" s="119" t="str">
        <f>CONCATENATE(VLOOKUP(E618,Systems,2,FALSE),"-",VLOOKUP(F618,Subsystems,2,FALSE),"-",VLOOKUP(G618,Components,2,FALSE),"-",VLOOKUP(R618,Metrics,2,FALSE),"-",B618)</f>
        <v>HYD-HD-DVL-B-178</v>
      </c>
      <c r="B618" s="100">
        <v>178</v>
      </c>
      <c r="C618" s="99" t="s">
        <v>1375</v>
      </c>
      <c r="D618" s="99" t="s">
        <v>1376</v>
      </c>
      <c r="E618" s="99" t="s">
        <v>715</v>
      </c>
      <c r="F618" s="99" t="s">
        <v>898</v>
      </c>
      <c r="G618" s="99" t="s">
        <v>101</v>
      </c>
      <c r="H618" s="100" t="s">
        <v>102</v>
      </c>
      <c r="I618" s="100" t="str">
        <f>VLOOKUP(L618,InterfaceCards,2,FALSE)</f>
        <v>C1</v>
      </c>
      <c r="J618" s="39" t="str">
        <f>VLOOKUP(I618,'REF - Interface Cards'!$F$2:$G$11,2,FALSE)</f>
        <v>CB1</v>
      </c>
      <c r="K618" s="100">
        <f>VLOOKUP(L618,InterfaceCards,3,FALSE)</f>
        <v>1</v>
      </c>
      <c r="L618" s="99" t="s">
        <v>874</v>
      </c>
      <c r="M618" s="99">
        <v>36</v>
      </c>
      <c r="N618" s="96">
        <v>30</v>
      </c>
      <c r="O618" s="100" t="s">
        <v>247</v>
      </c>
      <c r="P618" s="100"/>
      <c r="Q618" s="100" t="s">
        <v>790</v>
      </c>
      <c r="R618" s="268" t="s">
        <v>105</v>
      </c>
      <c r="S618" s="119" t="s">
        <v>96</v>
      </c>
      <c r="T618" s="264"/>
      <c r="U618" s="115"/>
      <c r="V618" s="115" t="b">
        <v>0</v>
      </c>
      <c r="W618" s="115" t="str">
        <f>CONCATENATE(L618,":",N618)</f>
        <v>DO1:30</v>
      </c>
      <c r="X618" s="40" t="str">
        <f ca="1">IFERROR(__xludf.DUMMYFUNCTION("VLOOKUP($D4,IMPORTRANGE(""1F5N2lheBqU_ssv2fEg7XSiyl0_Jtf24RQubw3IWp7fc"",""'LC-2 BOM'!C2:AF1000""),X$1,FALSE)"),"S13.2")</f>
        <v>S13.2</v>
      </c>
      <c r="Y618" s="40" t="str">
        <f ca="1">IFERROR(__xludf.DUMMYFUNCTION("VLOOKUP($D22,IMPORTRANGE(""1F5N2lheBqU_ssv2fEg7XSiyl0_Jtf24RQubw3IWp7fc"",""'LC-2 BOM'!C2:AF900""),Y$1,FALSE)"),"#N/A")</f>
        <v>#N/A</v>
      </c>
      <c r="Z618" s="40" t="str">
        <f ca="1">IFERROR(__xludf.DUMMYFUNCTION("VLOOKUP($D22,IMPORTRANGE(""1F5N2lheBqU_ssv2fEg7XSiyl0_Jtf24RQubw3IWp7fc"",""'LC-2 BOM'!C2:AF900""),Y$1,FALSE)"),"#N/A")</f>
        <v>#N/A</v>
      </c>
      <c r="AA618" s="40" t="str">
        <f ca="1">IFERROR(__xludf.DUMMYFUNCTION("VLOOKUP($D22,IMPORTRANGE(""1F5N2lheBqU_ssv2fEg7XSiyl0_Jtf24RQubw3IWp7fc"",""'LC-2 BOM'!C2:AF900""),Y$1,FALSE)"),"#N/A")</f>
        <v>#N/A</v>
      </c>
      <c r="AB618" s="40" t="str">
        <f ca="1">IFERROR(__xludf.DUMMYFUNCTION("VLOOKUP($D22,IMPORTRANGE(""1F5N2lheBqU_ssv2fEg7XSiyl0_Jtf24RQubw3IWp7fc"",""'LC-2 BOM'!C2:AF1000""),AB$1,FALSE)"),"Hydraulics Schematic 1069 RevF")</f>
        <v>Hydraulics Schematic 1069 RevF</v>
      </c>
      <c r="AC618" s="40" t="str">
        <f ca="1">IFERROR(__xludf.DUMMYFUNCTION("VLOOKUP($D22,IMPORTRANGE(""1F5N2lheBqU_ssv2fEg7XSiyl0_Jtf24RQubw3IWp7fc"",""'LC-2 BOM'!C2:AF1000""),AB$1,FALSE)"),"Hydraulics Schematic 1069 RevF")</f>
        <v>Hydraulics Schematic 1069 RevF</v>
      </c>
      <c r="AD618" s="40" t="str">
        <f ca="1">IFERROR(__xludf.DUMMYFUNCTION("VLOOKUP($D22,IMPORTRANGE(""1F5N2lheBqU_ssv2fEg7XSiyl0_Jtf24RQubw3IWp7fc"",""'LC-2 BOM'!C2:AF1000""),AB$1,FALSE)"),"Hydraulics Schematic 1069 RevF")</f>
        <v>Hydraulics Schematic 1069 RevF</v>
      </c>
      <c r="AE618" s="40" t="str">
        <f ca="1">IFERROR(__xludf.DUMMYFUNCTION("VLOOKUP($D22,IMPORTRANGE(""1F5N2lheBqU_ssv2fEg7XSiyl0_Jtf24RQubw3IWp7fc"",""'LC-2 BOM'!C2:AF1000""),AB$1,FALSE)"),"Hydraulics Schematic 1069 RevF")</f>
        <v>Hydraulics Schematic 1069 RevF</v>
      </c>
      <c r="AF618" s="40" t="str">
        <f ca="1">IFERROR(__xludf.DUMMYFUNCTION("VLOOKUP($D22,IMPORTRANGE(""1F5N2lheBqU_ssv2fEg7XSiyl0_Jtf24RQubw3IWp7fc"",""'LC-2 BOM'!C2:AF1000""),AB$1,FALSE)"),"Hydraulics Schematic 1069 RevF")</f>
        <v>Hydraulics Schematic 1069 RevF</v>
      </c>
      <c r="AG618" s="40" t="str">
        <f ca="1">IFERROR(__xludf.DUMMYFUNCTION("VLOOKUP($D22,IMPORTRANGE(""1F5N2lheBqU_ssv2fEg7XSiyl0_Jtf24RQubw3IWp7fc"",""'LC-2 BOM'!C2:AF1000""),AB$1,FALSE)"),"Hydraulics Schematic 1069 RevF")</f>
        <v>Hydraulics Schematic 1069 RevF</v>
      </c>
      <c r="AH618" s="40" t="str">
        <f ca="1">IFERROR(__xludf.DUMMYFUNCTION("VLOOKUP($D22,IMPORTRANGE(""1F5N2lheBqU_ssv2fEg7XSiyl0_Jtf24RQubw3IWp7fc"",""'LC-2 BOM'!C2:AF1000""),AB$1,FALSE)"),"Hydraulics Schematic 1069 RevF")</f>
        <v>Hydraulics Schematic 1069 RevF</v>
      </c>
      <c r="AI618" s="40" t="str">
        <f ca="1">IFERROR(__xludf.DUMMYFUNCTION("VLOOKUP($D22,IMPORTRANGE(""1F5N2lheBqU_ssv2fEg7XSiyl0_Jtf24RQubw3IWp7fc"",""'LC-2 BOM'!C2:AF1000""),AB$1,FALSE)"),"Hydraulics Schematic 1069 RevF")</f>
        <v>Hydraulics Schematic 1069 RevF</v>
      </c>
      <c r="AJ618" s="40" t="str">
        <f ca="1">IFERROR(__xludf.DUMMYFUNCTION("VLOOKUP($D22,IMPORTRANGE(""1F5N2lheBqU_ssv2fEg7XSiyl0_Jtf24RQubw3IWp7fc"",""'LC-2 BOM'!C2:AF1000""),AB$1,FALSE)"),"Hydraulics Schematic 1069 RevF")</f>
        <v>Hydraulics Schematic 1069 RevF</v>
      </c>
      <c r="AK618" s="40" t="str">
        <f ca="1">IFERROR(__xludf.DUMMYFUNCTION("VLOOKUP($D22,IMPORTRANGE(""1F5N2lheBqU_ssv2fEg7XSiyl0_Jtf24RQubw3IWp7fc"",""'LC-2 BOM'!C2:AF1000""),AB$1,FALSE)"),"Hydraulics Schematic 1069 RevF")</f>
        <v>Hydraulics Schematic 1069 RevF</v>
      </c>
      <c r="AL618" s="40" t="str">
        <f ca="1">IFERROR(__xludf.DUMMYFUNCTION("VLOOKUP($D22,IMPORTRANGE(""1F5N2lheBqU_ssv2fEg7XSiyl0_Jtf24RQubw3IWp7fc"",""'LC-2 BOM'!C2:AF1000""),AB$1,FALSE)"),"Hydraulics Schematic 1069 RevF")</f>
        <v>Hydraulics Schematic 1069 RevF</v>
      </c>
      <c r="AM618" s="40" t="str">
        <f ca="1">IFERROR(__xludf.DUMMYFUNCTION("VLOOKUP($D22,IMPORTRANGE(""1F5N2lheBqU_ssv2fEg7XSiyl0_Jtf24RQubw3IWp7fc"",""'LC-2 BOM'!C2:AF1000""),AB$1,FALSE)"),"Hydraulics Schematic 1069 RevF")</f>
        <v>Hydraulics Schematic 1069 RevF</v>
      </c>
      <c r="AN618" s="40" t="str">
        <f ca="1">IFERROR(__xludf.DUMMYFUNCTION("VLOOKUP($D22,IMPORTRANGE(""1F5N2lheBqU_ssv2fEg7XSiyl0_Jtf24RQubw3IWp7fc"",""'LC-2 BOM'!C2:AF1000""),AB$1,FALSE)"),"Hydraulics Schematic 1069 RevF")</f>
        <v>Hydraulics Schematic 1069 RevF</v>
      </c>
      <c r="AO618" s="40" t="str">
        <f ca="1">IFERROR(__xludf.DUMMYFUNCTION("VLOOKUP($D22,IMPORTRANGE(""1F5N2lheBqU_ssv2fEg7XSiyl0_Jtf24RQubw3IWp7fc"",""'LC-2 BOM'!C2:AF1000""),AB$1,FALSE)"),"Hydraulics Schematic 1069 RevF")</f>
        <v>Hydraulics Schematic 1069 RevF</v>
      </c>
      <c r="AP618" s="40" t="str">
        <f ca="1">IFERROR(__xludf.DUMMYFUNCTION("VLOOKUP($D22,IMPORTRANGE(""1F5N2lheBqU_ssv2fEg7XSiyl0_Jtf24RQubw3IWp7fc"",""'LC-2 BOM'!C2:AF1000""),AB$1,FALSE)"),"Hydraulics Schematic 1069 RevF")</f>
        <v>Hydraulics Schematic 1069 RevF</v>
      </c>
      <c r="AQ618" s="40" t="str">
        <f ca="1">IFERROR(__xludf.DUMMYFUNCTION("VLOOKUP($D22,IMPORTRANGE(""1F5N2lheBqU_ssv2fEg7XSiyl0_Jtf24RQubw3IWp7fc"",""'LC-2 BOM'!C2:AF1000""),AB$1,FALSE)"),"Hydraulics Schematic 1069 RevF")</f>
        <v>Hydraulics Schematic 1069 RevF</v>
      </c>
      <c r="AR618" s="40" t="str">
        <f ca="1">IFERROR(__xludf.DUMMYFUNCTION("VLOOKUP($D22,IMPORTRANGE(""1F5N2lheBqU_ssv2fEg7XSiyl0_Jtf24RQubw3IWp7fc"",""'LC-2 BOM'!C2:AF1000""),AB$1,FALSE)"),"Hydraulics Schematic 1069 RevF")</f>
        <v>Hydraulics Schematic 1069 RevF</v>
      </c>
      <c r="AS618" s="40" t="str">
        <f ca="1">IFERROR(__xludf.DUMMYFUNCTION("VLOOKUP($D22,IMPORTRANGE(""1F5N2lheBqU_ssv2fEg7XSiyl0_Jtf24RQubw3IWp7fc"",""'LC-2 BOM'!C2:AF1000""),AB$1,FALSE)"),"Hydraulics Schematic 1069 RevF")</f>
        <v>Hydraulics Schematic 1069 RevF</v>
      </c>
      <c r="AT618" s="40" t="str">
        <f ca="1">IFERROR(__xludf.DUMMYFUNCTION("VLOOKUP($D22,IMPORTRANGE(""1F5N2lheBqU_ssv2fEg7XSiyl0_Jtf24RQubw3IWp7fc"",""'LC-2 BOM'!C2:AF1000""),AB$1,FALSE)"),"Hydraulics Schematic 1069 RevF")</f>
        <v>Hydraulics Schematic 1069 RevF</v>
      </c>
      <c r="AU618" s="40" t="str">
        <f ca="1">IFERROR(__xludf.DUMMYFUNCTION("VLOOKUP($D22,IMPORTRANGE(""1F5N2lheBqU_ssv2fEg7XSiyl0_Jtf24RQubw3IWp7fc"",""'LC-2 BOM'!C2:AF1000""),AB$1,FALSE)"),"Hydraulics Schematic 1069 RevF")</f>
        <v>Hydraulics Schematic 1069 RevF</v>
      </c>
      <c r="AV618" s="40" t="str">
        <f ca="1">IFERROR(__xludf.DUMMYFUNCTION("VLOOKUP($D22,IMPORTRANGE(""1F5N2lheBqU_ssv2fEg7XSiyl0_Jtf24RQubw3IWp7fc"",""'LC-2 BOM'!C2:AF1000""),AB$1,FALSE)"),"Hydraulics Schematic 1069 RevF")</f>
        <v>Hydraulics Schematic 1069 RevF</v>
      </c>
      <c r="AW618" s="40" t="str">
        <f ca="1">IFERROR(__xludf.DUMMYFUNCTION("VLOOKUP($D22,IMPORTRANGE(""1F5N2lheBqU_ssv2fEg7XSiyl0_Jtf24RQubw3IWp7fc"",""'LC-2 BOM'!C2:AF1000""),AB$1,FALSE)"),"Hydraulics Schematic 1069 RevF")</f>
        <v>Hydraulics Schematic 1069 RevF</v>
      </c>
      <c r="AX618" s="40" t="str">
        <f ca="1">IFERROR(__xludf.DUMMYFUNCTION("VLOOKUP($D22,IMPORTRANGE(""1F5N2lheBqU_ssv2fEg7XSiyl0_Jtf24RQubw3IWp7fc"",""'LC-2 BOM'!C2:AF1000""),AB$1,FALSE)"),"Hydraulics Schematic 1069 RevF")</f>
        <v>Hydraulics Schematic 1069 RevF</v>
      </c>
      <c r="AY618" s="40" t="str">
        <f ca="1">IFERROR(__xludf.DUMMYFUNCTION("VLOOKUP($D22,IMPORTRANGE(""1F5N2lheBqU_ssv2fEg7XSiyl0_Jtf24RQubw3IWp7fc"",""'LC-2 BOM'!C2:AF1000""),AB$1,FALSE)"),"Hydraulics Schematic 1069 RevF")</f>
        <v>Hydraulics Schematic 1069 RevF</v>
      </c>
      <c r="AZ618" s="40" t="str">
        <f ca="1">IFERROR(__xludf.DUMMYFUNCTION("VLOOKUP($D22,IMPORTRANGE(""1F5N2lheBqU_ssv2fEg7XSiyl0_Jtf24RQubw3IWp7fc"",""'LC-2 BOM'!C2:AF1000""),AB$1,FALSE)"),"Hydraulics Schematic 1069 RevF")</f>
        <v>Hydraulics Schematic 1069 RevF</v>
      </c>
      <c r="BA618" s="40" t="str">
        <f ca="1">IFERROR(__xludf.DUMMYFUNCTION("VLOOKUP($D22,IMPORTRANGE(""1F5N2lheBqU_ssv2fEg7XSiyl0_Jtf24RQubw3IWp7fc"",""'LC-2 BOM'!C2:AF1000""),AB$1,FALSE)"),"Hydraulics Schematic 1069 RevF")</f>
        <v>Hydraulics Schematic 1069 RevF</v>
      </c>
    </row>
    <row r="619" spans="1:53" ht="14.25">
      <c r="A619" s="119" t="str">
        <f>CONCATENATE(VLOOKUP(E619,Systems,2,FALSE),"-",VLOOKUP(F619,Subsystems,2,FALSE),"-",VLOOKUP(G619,Components,2,FALSE),"-",VLOOKUP(R619,Metrics,2,FALSE),"-",B619)</f>
        <v>HYD-S1U-DVL-B-202</v>
      </c>
      <c r="B619" s="100">
        <v>202</v>
      </c>
      <c r="C619" s="99" t="s">
        <v>1377</v>
      </c>
      <c r="D619" s="99" t="s">
        <v>1378</v>
      </c>
      <c r="E619" s="99" t="s">
        <v>715</v>
      </c>
      <c r="F619" s="99" t="s">
        <v>368</v>
      </c>
      <c r="G619" s="99" t="s">
        <v>101</v>
      </c>
      <c r="H619" s="100" t="s">
        <v>102</v>
      </c>
      <c r="I619" s="100" t="str">
        <f>VLOOKUP(L619,InterfaceCards,2,FALSE)</f>
        <v>C1</v>
      </c>
      <c r="J619" s="39" t="str">
        <f>VLOOKUP(I619,'REF - Interface Cards'!$F$2:$G$11,2,FALSE)</f>
        <v>CB1</v>
      </c>
      <c r="K619" s="100">
        <f>VLOOKUP(L619,InterfaceCards,3,FALSE)</f>
        <v>1</v>
      </c>
      <c r="L619" s="99" t="s">
        <v>874</v>
      </c>
      <c r="M619" s="99">
        <v>21</v>
      </c>
      <c r="N619" s="96">
        <v>17</v>
      </c>
      <c r="O619" s="100" t="s">
        <v>247</v>
      </c>
      <c r="P619" s="100"/>
      <c r="Q619" s="100" t="s">
        <v>492</v>
      </c>
      <c r="R619" s="268" t="s">
        <v>105</v>
      </c>
      <c r="S619" s="119" t="s">
        <v>96</v>
      </c>
      <c r="T619" s="100"/>
      <c r="U619" s="205"/>
      <c r="V619" s="205" t="b">
        <v>0</v>
      </c>
      <c r="W619" s="115" t="str">
        <f>CONCATENATE(L619,":",N619)</f>
        <v>DO1:17</v>
      </c>
      <c r="X619" s="40" t="str">
        <f ca="1">IFERROR(__xludf.DUMMYFUNCTION("VLOOKUP($D4,IMPORTRANGE(""1F5N2lheBqU_ssv2fEg7XSiyl0_Jtf24RQubw3IWp7fc"",""'LC-2 BOM'!C2:AF1000""),X$1,FALSE)"),"S13.2")</f>
        <v>S13.2</v>
      </c>
      <c r="Y619" s="40" t="str">
        <f ca="1">IFERROR(__xludf.DUMMYFUNCTION("VLOOKUP($D11,IMPORTRANGE(""1zGeY54V42y3h6ga3LEauokEcjIAfHuNXKCYKLfLWtMI"",""'LC-2 BOM'!C2:AF900""),Y$1,FALSE)"),"#N/A")</f>
        <v>#N/A</v>
      </c>
      <c r="Z619" s="40" t="str">
        <f ca="1">IFERROR(__xludf.DUMMYFUNCTION("VLOOKUP($D11,IMPORTRANGE(""1zGeY54V42y3h6ga3LEauokEcjIAfHuNXKCYKLfLWtMI"",""'LC-2 BOM'!C2:AF900""),Y$1,FALSE)"),"#N/A")</f>
        <v>#N/A</v>
      </c>
      <c r="AA619" s="40" t="str">
        <f ca="1">IFERROR(__xludf.DUMMYFUNCTION("VLOOKUP($D11,IMPORTRANGE(""1zGeY54V42y3h6ga3LEauokEcjIAfHuNXKCYKLfLWtMI"",""'LC-2 BOM'!C2:AF900""),Y$1,FALSE)"),"#N/A")</f>
        <v>#N/A</v>
      </c>
      <c r="AB619" s="40" t="str">
        <f ca="1">IFERROR(__xludf.DUMMYFUNCTION("VLOOKUP($D11,IMPORTRANGE(""1F5N2lheBqU_ssv2fEg7XSiyl0_Jtf24RQubw3IWp7fc"",""'LC-2 BOM'!C2:AF1000""),AB$1,FALSE)"),"Hydraulics Schematic 1069 RevF")</f>
        <v>Hydraulics Schematic 1069 RevF</v>
      </c>
      <c r="AC619" s="40" t="str">
        <f ca="1">IFERROR(__xludf.DUMMYFUNCTION("VLOOKUP($D11,IMPORTRANGE(""1F5N2lheBqU_ssv2fEg7XSiyl0_Jtf24RQubw3IWp7fc"",""'LC-2 BOM'!C2:AF1000""),AB$1,FALSE)"),"Hydraulics Schematic 1069 RevF")</f>
        <v>Hydraulics Schematic 1069 RevF</v>
      </c>
      <c r="AD619" s="40" t="str">
        <f ca="1">IFERROR(__xludf.DUMMYFUNCTION("VLOOKUP($D11,IMPORTRANGE(""1F5N2lheBqU_ssv2fEg7XSiyl0_Jtf24RQubw3IWp7fc"",""'LC-2 BOM'!C2:AF1000""),AB$1,FALSE)"),"Hydraulics Schematic 1069 RevF")</f>
        <v>Hydraulics Schematic 1069 RevF</v>
      </c>
      <c r="AE619" s="40" t="str">
        <f ca="1">IFERROR(__xludf.DUMMYFUNCTION("VLOOKUP($D11,IMPORTRANGE(""1F5N2lheBqU_ssv2fEg7XSiyl0_Jtf24RQubw3IWp7fc"",""'LC-2 BOM'!C2:AF1000""),AB$1,FALSE)"),"Hydraulics Schematic 1069 RevF")</f>
        <v>Hydraulics Schematic 1069 RevF</v>
      </c>
      <c r="AF619" s="40" t="str">
        <f ca="1">IFERROR(__xludf.DUMMYFUNCTION("VLOOKUP($D11,IMPORTRANGE(""1F5N2lheBqU_ssv2fEg7XSiyl0_Jtf24RQubw3IWp7fc"",""'LC-2 BOM'!C2:AF1000""),AB$1,FALSE)"),"Hydraulics Schematic 1069 RevF")</f>
        <v>Hydraulics Schematic 1069 RevF</v>
      </c>
      <c r="AG619" s="40" t="str">
        <f ca="1">IFERROR(__xludf.DUMMYFUNCTION("VLOOKUP($D11,IMPORTRANGE(""1F5N2lheBqU_ssv2fEg7XSiyl0_Jtf24RQubw3IWp7fc"",""'LC-2 BOM'!C2:AF1000""),AB$1,FALSE)"),"Hydraulics Schematic 1069 RevF")</f>
        <v>Hydraulics Schematic 1069 RevF</v>
      </c>
      <c r="AH619" s="40" t="str">
        <f ca="1">IFERROR(__xludf.DUMMYFUNCTION("VLOOKUP($D11,IMPORTRANGE(""1F5N2lheBqU_ssv2fEg7XSiyl0_Jtf24RQubw3IWp7fc"",""'LC-2 BOM'!C2:AF1000""),AB$1,FALSE)"),"Hydraulics Schematic 1069 RevF")</f>
        <v>Hydraulics Schematic 1069 RevF</v>
      </c>
      <c r="AI619" s="40" t="str">
        <f ca="1">IFERROR(__xludf.DUMMYFUNCTION("VLOOKUP($D11,IMPORTRANGE(""1F5N2lheBqU_ssv2fEg7XSiyl0_Jtf24RQubw3IWp7fc"",""'LC-2 BOM'!C2:AF1000""),AB$1,FALSE)"),"Hydraulics Schematic 1069 RevF")</f>
        <v>Hydraulics Schematic 1069 RevF</v>
      </c>
      <c r="AJ619" s="40" t="str">
        <f ca="1">IFERROR(__xludf.DUMMYFUNCTION("VLOOKUP($D11,IMPORTRANGE(""1F5N2lheBqU_ssv2fEg7XSiyl0_Jtf24RQubw3IWp7fc"",""'LC-2 BOM'!C2:AF1000""),AB$1,FALSE)"),"Hydraulics Schematic 1069 RevF")</f>
        <v>Hydraulics Schematic 1069 RevF</v>
      </c>
      <c r="AK619" s="40" t="str">
        <f ca="1">IFERROR(__xludf.DUMMYFUNCTION("VLOOKUP($D11,IMPORTRANGE(""1F5N2lheBqU_ssv2fEg7XSiyl0_Jtf24RQubw3IWp7fc"",""'LC-2 BOM'!C2:AF1000""),AB$1,FALSE)"),"Hydraulics Schematic 1069 RevF")</f>
        <v>Hydraulics Schematic 1069 RevF</v>
      </c>
      <c r="AL619" s="40" t="str">
        <f ca="1">IFERROR(__xludf.DUMMYFUNCTION("VLOOKUP($D11,IMPORTRANGE(""1F5N2lheBqU_ssv2fEg7XSiyl0_Jtf24RQubw3IWp7fc"",""'LC-2 BOM'!C2:AF1000""),AB$1,FALSE)"),"Hydraulics Schematic 1069 RevF")</f>
        <v>Hydraulics Schematic 1069 RevF</v>
      </c>
      <c r="AM619" s="40" t="str">
        <f ca="1">IFERROR(__xludf.DUMMYFUNCTION("VLOOKUP($D11,IMPORTRANGE(""1F5N2lheBqU_ssv2fEg7XSiyl0_Jtf24RQubw3IWp7fc"",""'LC-2 BOM'!C2:AF1000""),AB$1,FALSE)"),"Hydraulics Schematic 1069 RevF")</f>
        <v>Hydraulics Schematic 1069 RevF</v>
      </c>
      <c r="AN619" s="40" t="str">
        <f ca="1">IFERROR(__xludf.DUMMYFUNCTION("VLOOKUP($D11,IMPORTRANGE(""1F5N2lheBqU_ssv2fEg7XSiyl0_Jtf24RQubw3IWp7fc"",""'LC-2 BOM'!C2:AF1000""),AB$1,FALSE)"),"Hydraulics Schematic 1069 RevF")</f>
        <v>Hydraulics Schematic 1069 RevF</v>
      </c>
      <c r="AO619" s="40" t="str">
        <f ca="1">IFERROR(__xludf.DUMMYFUNCTION("VLOOKUP($D11,IMPORTRANGE(""1F5N2lheBqU_ssv2fEg7XSiyl0_Jtf24RQubw3IWp7fc"",""'LC-2 BOM'!C2:AF1000""),AB$1,FALSE)"),"Hydraulics Schematic 1069 RevF")</f>
        <v>Hydraulics Schematic 1069 RevF</v>
      </c>
      <c r="AP619" s="40" t="str">
        <f ca="1">IFERROR(__xludf.DUMMYFUNCTION("VLOOKUP($D11,IMPORTRANGE(""1F5N2lheBqU_ssv2fEg7XSiyl0_Jtf24RQubw3IWp7fc"",""'LC-2 BOM'!C2:AF1000""),AB$1,FALSE)"),"Hydraulics Schematic 1069 RevF")</f>
        <v>Hydraulics Schematic 1069 RevF</v>
      </c>
      <c r="AQ619" s="40" t="str">
        <f ca="1">IFERROR(__xludf.DUMMYFUNCTION("VLOOKUP($D11,IMPORTRANGE(""1F5N2lheBqU_ssv2fEg7XSiyl0_Jtf24RQubw3IWp7fc"",""'LC-2 BOM'!C2:AF1000""),AB$1,FALSE)"),"Hydraulics Schematic 1069 RevF")</f>
        <v>Hydraulics Schematic 1069 RevF</v>
      </c>
      <c r="AR619" s="40" t="str">
        <f ca="1">IFERROR(__xludf.DUMMYFUNCTION("VLOOKUP($D11,IMPORTRANGE(""1F5N2lheBqU_ssv2fEg7XSiyl0_Jtf24RQubw3IWp7fc"",""'LC-2 BOM'!C2:AF1000""),AB$1,FALSE)"),"Hydraulics Schematic 1069 RevF")</f>
        <v>Hydraulics Schematic 1069 RevF</v>
      </c>
      <c r="AS619" s="40" t="str">
        <f ca="1">IFERROR(__xludf.DUMMYFUNCTION("VLOOKUP($D11,IMPORTRANGE(""1F5N2lheBqU_ssv2fEg7XSiyl0_Jtf24RQubw3IWp7fc"",""'LC-2 BOM'!C2:AF1000""),AB$1,FALSE)"),"Hydraulics Schematic 1069 RevF")</f>
        <v>Hydraulics Schematic 1069 RevF</v>
      </c>
      <c r="AT619" s="40" t="str">
        <f ca="1">IFERROR(__xludf.DUMMYFUNCTION("VLOOKUP($D11,IMPORTRANGE(""1F5N2lheBqU_ssv2fEg7XSiyl0_Jtf24RQubw3IWp7fc"",""'LC-2 BOM'!C2:AF1000""),AB$1,FALSE)"),"Hydraulics Schematic 1069 RevF")</f>
        <v>Hydraulics Schematic 1069 RevF</v>
      </c>
      <c r="AU619" s="40" t="str">
        <f ca="1">IFERROR(__xludf.DUMMYFUNCTION("VLOOKUP($D11,IMPORTRANGE(""1F5N2lheBqU_ssv2fEg7XSiyl0_Jtf24RQubw3IWp7fc"",""'LC-2 BOM'!C2:AF1000""),AB$1,FALSE)"),"Hydraulics Schematic 1069 RevF")</f>
        <v>Hydraulics Schematic 1069 RevF</v>
      </c>
      <c r="AV619" s="40" t="str">
        <f ca="1">IFERROR(__xludf.DUMMYFUNCTION("VLOOKUP($D11,IMPORTRANGE(""1F5N2lheBqU_ssv2fEg7XSiyl0_Jtf24RQubw3IWp7fc"",""'LC-2 BOM'!C2:AF1000""),AB$1,FALSE)"),"Hydraulics Schematic 1069 RevF")</f>
        <v>Hydraulics Schematic 1069 RevF</v>
      </c>
      <c r="AW619" s="40" t="str">
        <f ca="1">IFERROR(__xludf.DUMMYFUNCTION("VLOOKUP($D11,IMPORTRANGE(""1F5N2lheBqU_ssv2fEg7XSiyl0_Jtf24RQubw3IWp7fc"",""'LC-2 BOM'!C2:AF1000""),AB$1,FALSE)"),"Hydraulics Schematic 1069 RevF")</f>
        <v>Hydraulics Schematic 1069 RevF</v>
      </c>
      <c r="AX619" s="40" t="str">
        <f ca="1">IFERROR(__xludf.DUMMYFUNCTION("VLOOKUP($D11,IMPORTRANGE(""1F5N2lheBqU_ssv2fEg7XSiyl0_Jtf24RQubw3IWp7fc"",""'LC-2 BOM'!C2:AF1000""),AB$1,FALSE)"),"Hydraulics Schematic 1069 RevF")</f>
        <v>Hydraulics Schematic 1069 RevF</v>
      </c>
      <c r="AY619" s="40" t="str">
        <f ca="1">IFERROR(__xludf.DUMMYFUNCTION("VLOOKUP($D11,IMPORTRANGE(""1F5N2lheBqU_ssv2fEg7XSiyl0_Jtf24RQubw3IWp7fc"",""'LC-2 BOM'!C2:AF1000""),AB$1,FALSE)"),"Hydraulics Schematic 1069 RevF")</f>
        <v>Hydraulics Schematic 1069 RevF</v>
      </c>
      <c r="AZ619" s="40" t="str">
        <f ca="1">IFERROR(__xludf.DUMMYFUNCTION("VLOOKUP($D11,IMPORTRANGE(""1F5N2lheBqU_ssv2fEg7XSiyl0_Jtf24RQubw3IWp7fc"",""'LC-2 BOM'!C2:AF1000""),AB$1,FALSE)"),"Hydraulics Schematic 1069 RevF")</f>
        <v>Hydraulics Schematic 1069 RevF</v>
      </c>
      <c r="BA619" s="40" t="str">
        <f ca="1">IFERROR(__xludf.DUMMYFUNCTION("VLOOKUP($D11,IMPORTRANGE(""1F5N2lheBqU_ssv2fEg7XSiyl0_Jtf24RQubw3IWp7fc"",""'LC-2 BOM'!C2:AF1000""),AB$1,FALSE)"),"Hydraulics Schematic 1069 RevF")</f>
        <v>Hydraulics Schematic 1069 RevF</v>
      </c>
    </row>
    <row r="620" spans="1:53" ht="14.25">
      <c r="A620" s="110" t="str">
        <f>CONCATENATE(VLOOKUP(E620,Systems,2,FALSE),"-",VLOOKUP(F620,Subsystems,2,FALSE),"-",VLOOKUP(G620,Components,2,FALSE),"-",VLOOKUP(R620,Metrics,2,FALSE),"-",B620)</f>
        <v>MEC-S2U-SSR-B-691</v>
      </c>
      <c r="B620" s="99">
        <v>691</v>
      </c>
      <c r="C620" s="97" t="s">
        <v>1379</v>
      </c>
      <c r="D620" s="97" t="s">
        <v>1380</v>
      </c>
      <c r="E620" s="99" t="s">
        <v>1047</v>
      </c>
      <c r="F620" s="99" t="s">
        <v>371</v>
      </c>
      <c r="G620" s="99" t="s">
        <v>994</v>
      </c>
      <c r="H620" s="99" t="s">
        <v>102</v>
      </c>
      <c r="I620" s="100" t="str">
        <f>VLOOKUP(L620,InterfaceCards,2,FALSE)</f>
        <v>C1</v>
      </c>
      <c r="J620" s="39" t="str">
        <f>VLOOKUP(I620,'REF - Interface Cards'!$F$2:$G$11,2,FALSE)</f>
        <v>CB1</v>
      </c>
      <c r="K620" s="267">
        <f>VLOOKUP(L620,InterfaceCards,3,FALSE)</f>
        <v>6</v>
      </c>
      <c r="L620" s="99" t="s">
        <v>1049</v>
      </c>
      <c r="M620" s="99">
        <v>14</v>
      </c>
      <c r="N620" s="99" t="s">
        <v>1005</v>
      </c>
      <c r="O620" s="205"/>
      <c r="P620" s="99" t="s">
        <v>247</v>
      </c>
      <c r="Q620" s="99" t="s">
        <v>253</v>
      </c>
      <c r="R620" s="119" t="s">
        <v>105</v>
      </c>
      <c r="S620" s="99" t="s">
        <v>96</v>
      </c>
      <c r="T620" s="100"/>
      <c r="U620" s="205"/>
      <c r="V620" s="205" t="b">
        <v>0</v>
      </c>
      <c r="W620" s="115" t="str">
        <f>CONCATENATE(L620,":",N620)</f>
        <v>DIO3:DO03</v>
      </c>
      <c r="X620" s="40" t="str">
        <f ca="1">IFERROR(__xludf.DUMMYFUNCTION("VLOOKUP($D119,IMPORTRANGE(""1F5N2lheBqU_ssv2fEg7XSiyl0_Jtf24RQubw3IWp7fc"",""'LC-2 BOM'!C2:AF1000""),X$1,FALSE)"),"05C360")</f>
        <v>05C360</v>
      </c>
      <c r="Y620" s="183" t="str">
        <f ca="1">IFERROR(__xludf.DUMMYFUNCTION("VLOOKUP($D138,IMPORTRANGE(""1zGeY54V42y3h6ga3LEauokEcjIAfHuNXKCYKLfLWtMI"",""'LC-2 BOM'!C2:AF900""),Y$1,FALSE)"),"#N/A")</f>
        <v>#N/A</v>
      </c>
      <c r="Z620" s="183" t="str">
        <f ca="1">IFERROR(__xludf.DUMMYFUNCTION("VLOOKUP($D138,IMPORTRANGE(""1zGeY54V42y3h6ga3LEauokEcjIAfHuNXKCYKLfLWtMI"",""'LC-2 BOM'!C2:AF900""),Y$1,FALSE)"),"#N/A")</f>
        <v>#N/A</v>
      </c>
      <c r="AA620" s="183" t="str">
        <f ca="1">IFERROR(__xludf.DUMMYFUNCTION("VLOOKUP($D138,IMPORTRANGE(""1zGeY54V42y3h6ga3LEauokEcjIAfHuNXKCYKLfLWtMI"",""'LC-2 BOM'!C2:AF900""),Y$1,FALSE)"),"#N/A")</f>
        <v>#N/A</v>
      </c>
      <c r="AB620" s="40" t="str">
        <f ca="1">IFERROR(__xludf.DUMMYFUNCTION("VLOOKUP($D138,IMPORTRANGE(""1F5N2lheBqU_ssv2fEg7XSiyl0_Jtf24RQubw3IWp7fc"",""'LC-2 BOM'!C2:AF1000""),AB$1,FALSE)"),"#N/A")</f>
        <v>#N/A</v>
      </c>
      <c r="AC620" s="40" t="str">
        <f ca="1">IFERROR(__xludf.DUMMYFUNCTION("VLOOKUP($D138,IMPORTRANGE(""1F5N2lheBqU_ssv2fEg7XSiyl0_Jtf24RQubw3IWp7fc"",""'LC-2 BOM'!C2:AF1000""),AB$1,FALSE)"),"#N/A")</f>
        <v>#N/A</v>
      </c>
      <c r="AD620" s="40" t="str">
        <f ca="1">IFERROR(__xludf.DUMMYFUNCTION("VLOOKUP($D138,IMPORTRANGE(""1F5N2lheBqU_ssv2fEg7XSiyl0_Jtf24RQubw3IWp7fc"",""'LC-2 BOM'!C2:AF1000""),AB$1,FALSE)"),"#N/A")</f>
        <v>#N/A</v>
      </c>
      <c r="AE620" s="40" t="str">
        <f ca="1">IFERROR(__xludf.DUMMYFUNCTION("VLOOKUP($D138,IMPORTRANGE(""1F5N2lheBqU_ssv2fEg7XSiyl0_Jtf24RQubw3IWp7fc"",""'LC-2 BOM'!C2:AF1000""),AB$1,FALSE)"),"#N/A")</f>
        <v>#N/A</v>
      </c>
      <c r="AF620" s="40" t="str">
        <f ca="1">IFERROR(__xludf.DUMMYFUNCTION("VLOOKUP($D138,IMPORTRANGE(""1F5N2lheBqU_ssv2fEg7XSiyl0_Jtf24RQubw3IWp7fc"",""'LC-2 BOM'!C2:AF1000""),AB$1,FALSE)"),"#N/A")</f>
        <v>#N/A</v>
      </c>
      <c r="AG620" s="40" t="str">
        <f ca="1">IFERROR(__xludf.DUMMYFUNCTION("VLOOKUP($D138,IMPORTRANGE(""1F5N2lheBqU_ssv2fEg7XSiyl0_Jtf24RQubw3IWp7fc"",""'LC-2 BOM'!C2:AF1000""),AB$1,FALSE)"),"#N/A")</f>
        <v>#N/A</v>
      </c>
      <c r="AH620" s="40" t="str">
        <f ca="1">IFERROR(__xludf.DUMMYFUNCTION("VLOOKUP($D138,IMPORTRANGE(""1F5N2lheBqU_ssv2fEg7XSiyl0_Jtf24RQubw3IWp7fc"",""'LC-2 BOM'!C2:AF1000""),AB$1,FALSE)"),"#N/A")</f>
        <v>#N/A</v>
      </c>
      <c r="AI620" s="40" t="str">
        <f ca="1">IFERROR(__xludf.DUMMYFUNCTION("VLOOKUP($D138,IMPORTRANGE(""1F5N2lheBqU_ssv2fEg7XSiyl0_Jtf24RQubw3IWp7fc"",""'LC-2 BOM'!C2:AF1000""),AB$1,FALSE)"),"#N/A")</f>
        <v>#N/A</v>
      </c>
      <c r="AJ620" s="40" t="str">
        <f ca="1">IFERROR(__xludf.DUMMYFUNCTION("VLOOKUP($D138,IMPORTRANGE(""1F5N2lheBqU_ssv2fEg7XSiyl0_Jtf24RQubw3IWp7fc"",""'LC-2 BOM'!C2:AF1000""),AB$1,FALSE)"),"#N/A")</f>
        <v>#N/A</v>
      </c>
      <c r="AK620" s="40" t="str">
        <f ca="1">IFERROR(__xludf.DUMMYFUNCTION("VLOOKUP($D138,IMPORTRANGE(""1F5N2lheBqU_ssv2fEg7XSiyl0_Jtf24RQubw3IWp7fc"",""'LC-2 BOM'!C2:AF1000""),AB$1,FALSE)"),"#N/A")</f>
        <v>#N/A</v>
      </c>
      <c r="AL620" s="40" t="str">
        <f ca="1">IFERROR(__xludf.DUMMYFUNCTION("VLOOKUP($D138,IMPORTRANGE(""1F5N2lheBqU_ssv2fEg7XSiyl0_Jtf24RQubw3IWp7fc"",""'LC-2 BOM'!C2:AF1000""),AB$1,FALSE)"),"#N/A")</f>
        <v>#N/A</v>
      </c>
      <c r="AM620" s="40" t="str">
        <f ca="1">IFERROR(__xludf.DUMMYFUNCTION("VLOOKUP($D138,IMPORTRANGE(""1F5N2lheBqU_ssv2fEg7XSiyl0_Jtf24RQubw3IWp7fc"",""'LC-2 BOM'!C2:AF1000""),AB$1,FALSE)"),"#N/A")</f>
        <v>#N/A</v>
      </c>
      <c r="AN620" s="40" t="str">
        <f ca="1">IFERROR(__xludf.DUMMYFUNCTION("VLOOKUP($D138,IMPORTRANGE(""1F5N2lheBqU_ssv2fEg7XSiyl0_Jtf24RQubw3IWp7fc"",""'LC-2 BOM'!C2:AF1000""),AB$1,FALSE)"),"#N/A")</f>
        <v>#N/A</v>
      </c>
      <c r="AO620" s="40" t="str">
        <f ca="1">IFERROR(__xludf.DUMMYFUNCTION("VLOOKUP($D138,IMPORTRANGE(""1F5N2lheBqU_ssv2fEg7XSiyl0_Jtf24RQubw3IWp7fc"",""'LC-2 BOM'!C2:AF1000""),AB$1,FALSE)"),"#N/A")</f>
        <v>#N/A</v>
      </c>
      <c r="AP620" s="40" t="str">
        <f ca="1">IFERROR(__xludf.DUMMYFUNCTION("VLOOKUP($D138,IMPORTRANGE(""1F5N2lheBqU_ssv2fEg7XSiyl0_Jtf24RQubw3IWp7fc"",""'LC-2 BOM'!C2:AF1000""),AB$1,FALSE)"),"#N/A")</f>
        <v>#N/A</v>
      </c>
      <c r="AQ620" s="40" t="str">
        <f ca="1">IFERROR(__xludf.DUMMYFUNCTION("VLOOKUP($D138,IMPORTRANGE(""1F5N2lheBqU_ssv2fEg7XSiyl0_Jtf24RQubw3IWp7fc"",""'LC-2 BOM'!C2:AF1000""),AB$1,FALSE)"),"#N/A")</f>
        <v>#N/A</v>
      </c>
      <c r="AR620" s="40" t="str">
        <f ca="1">IFERROR(__xludf.DUMMYFUNCTION("VLOOKUP($D138,IMPORTRANGE(""1F5N2lheBqU_ssv2fEg7XSiyl0_Jtf24RQubw3IWp7fc"",""'LC-2 BOM'!C2:AF1000""),AB$1,FALSE)"),"#N/A")</f>
        <v>#N/A</v>
      </c>
      <c r="AS620" s="40" t="str">
        <f ca="1">IFERROR(__xludf.DUMMYFUNCTION("VLOOKUP($D138,IMPORTRANGE(""1F5N2lheBqU_ssv2fEg7XSiyl0_Jtf24RQubw3IWp7fc"",""'LC-2 BOM'!C2:AF1000""),AB$1,FALSE)"),"#N/A")</f>
        <v>#N/A</v>
      </c>
      <c r="AT620" s="40" t="str">
        <f ca="1">IFERROR(__xludf.DUMMYFUNCTION("VLOOKUP($D138,IMPORTRANGE(""1F5N2lheBqU_ssv2fEg7XSiyl0_Jtf24RQubw3IWp7fc"",""'LC-2 BOM'!C2:AF1000""),AB$1,FALSE)"),"#N/A")</f>
        <v>#N/A</v>
      </c>
      <c r="AU620" s="40" t="str">
        <f ca="1">IFERROR(__xludf.DUMMYFUNCTION("VLOOKUP($D138,IMPORTRANGE(""1F5N2lheBqU_ssv2fEg7XSiyl0_Jtf24RQubw3IWp7fc"",""'LC-2 BOM'!C2:AF1000""),AB$1,FALSE)"),"#N/A")</f>
        <v>#N/A</v>
      </c>
      <c r="AV620" s="40" t="str">
        <f ca="1">IFERROR(__xludf.DUMMYFUNCTION("VLOOKUP($D138,IMPORTRANGE(""1F5N2lheBqU_ssv2fEg7XSiyl0_Jtf24RQubw3IWp7fc"",""'LC-2 BOM'!C2:AF1000""),AB$1,FALSE)"),"#N/A")</f>
        <v>#N/A</v>
      </c>
      <c r="AW620" s="40" t="str">
        <f ca="1">IFERROR(__xludf.DUMMYFUNCTION("VLOOKUP($D138,IMPORTRANGE(""1F5N2lheBqU_ssv2fEg7XSiyl0_Jtf24RQubw3IWp7fc"",""'LC-2 BOM'!C2:AF1000""),AB$1,FALSE)"),"#N/A")</f>
        <v>#N/A</v>
      </c>
      <c r="AX620" s="40" t="str">
        <f ca="1">IFERROR(__xludf.DUMMYFUNCTION("VLOOKUP($D138,IMPORTRANGE(""1F5N2lheBqU_ssv2fEg7XSiyl0_Jtf24RQubw3IWp7fc"",""'LC-2 BOM'!C2:AF1000""),AB$1,FALSE)"),"#N/A")</f>
        <v>#N/A</v>
      </c>
      <c r="AY620" s="40" t="str">
        <f ca="1">IFERROR(__xludf.DUMMYFUNCTION("VLOOKUP($D138,IMPORTRANGE(""1F5N2lheBqU_ssv2fEg7XSiyl0_Jtf24RQubw3IWp7fc"",""'LC-2 BOM'!C2:AF1000""),AB$1,FALSE)"),"#N/A")</f>
        <v>#N/A</v>
      </c>
      <c r="AZ620" s="40" t="str">
        <f ca="1">IFERROR(__xludf.DUMMYFUNCTION("VLOOKUP($D138,IMPORTRANGE(""1F5N2lheBqU_ssv2fEg7XSiyl0_Jtf24RQubw3IWp7fc"",""'LC-2 BOM'!C2:AF1000""),AB$1,FALSE)"),"#N/A")</f>
        <v>#N/A</v>
      </c>
      <c r="BA620" s="40" t="str">
        <f ca="1">IFERROR(__xludf.DUMMYFUNCTION("VLOOKUP($D138,IMPORTRANGE(""1F5N2lheBqU_ssv2fEg7XSiyl0_Jtf24RQubw3IWp7fc"",""'LC-2 BOM'!C2:AF1000""),AB$1,FALSE)"),"#N/A")</f>
        <v>#N/A</v>
      </c>
    </row>
    <row r="621" spans="1:53" ht="25.5">
      <c r="A621" s="119" t="str">
        <f>CONCATENATE(VLOOKUP(E621,Systems,2,FALSE),"-",VLOOKUP(F621,Subsystems,2,FALSE),"-",VLOOKUP(G621,Components,2,FALSE),"-",VLOOKUP(R621,Metrics,2,FALSE),"-",B621)</f>
        <v>S2J-S2H-PXS-PxE-437</v>
      </c>
      <c r="B621" s="100">
        <v>437</v>
      </c>
      <c r="C621" s="99" t="s">
        <v>1381</v>
      </c>
      <c r="D621" s="119" t="s">
        <v>1382</v>
      </c>
      <c r="E621" s="99" t="s">
        <v>540</v>
      </c>
      <c r="F621" s="99" t="s">
        <v>541</v>
      </c>
      <c r="G621" s="99" t="s">
        <v>452</v>
      </c>
      <c r="H621" s="99" t="s">
        <v>89</v>
      </c>
      <c r="I621" s="100" t="str">
        <f>VLOOKUP(L621,InterfaceCards,2,FALSE)</f>
        <v>N4</v>
      </c>
      <c r="J621" s="39" t="str">
        <f>VLOOKUP(I621,'REF - Interface Cards'!$F$2:$G$11,2,FALSE)</f>
        <v>CB5</v>
      </c>
      <c r="K621" s="267">
        <f>VLOOKUP(L621,InterfaceCards,3,FALSE)</f>
        <v>1</v>
      </c>
      <c r="L621" s="99" t="s">
        <v>256</v>
      </c>
      <c r="M621" s="99">
        <v>8</v>
      </c>
      <c r="N621" s="96" t="s">
        <v>98</v>
      </c>
      <c r="O621" s="99" t="s">
        <v>247</v>
      </c>
      <c r="P621" s="205"/>
      <c r="Q621" s="99" t="s">
        <v>249</v>
      </c>
      <c r="R621" s="268" t="s">
        <v>904</v>
      </c>
      <c r="S621" s="119" t="s">
        <v>96</v>
      </c>
      <c r="T621" s="100"/>
      <c r="U621" s="205"/>
      <c r="V621" s="205" t="b">
        <v>0</v>
      </c>
      <c r="W621" s="115" t="str">
        <f>CONCATENATE(L621,":",N621)</f>
        <v>DI4:07</v>
      </c>
      <c r="X621" s="40" t="str">
        <f ca="1">IFERROR(__xludf.DUMMYFUNCTION("VLOOKUP($D475,IMPORTRANGE(""1F5N2lheBqU_ssv2fEg7XSiyl0_Jtf24RQubw3IWp7fc"",""'LC-2 BOM'!C2:AF1000""),X$1,FALSE)"),"04C706")</f>
        <v>04C706</v>
      </c>
      <c r="Y621" s="40" t="str">
        <f ca="1">IFERROR(__xludf.DUMMYFUNCTION("VLOOKUP($D558,IMPORTRANGE(""1F5N2lheBqU_ssv2fEg7XSiyl0_Jtf24RQubw3IWp7fc"",""'LC-2 BOM'!C2:AF900""),Y$1,FALSE)"),"#N/A")</f>
        <v>#N/A</v>
      </c>
      <c r="Z621" s="40" t="str">
        <f ca="1">IFERROR(__xludf.DUMMYFUNCTION("VLOOKUP($D558,IMPORTRANGE(""1F5N2lheBqU_ssv2fEg7XSiyl0_Jtf24RQubw3IWp7fc"",""'LC-2 BOM'!C2:AF900""),Y$1,FALSE)"),"#N/A")</f>
        <v>#N/A</v>
      </c>
      <c r="AA621" s="40" t="str">
        <f ca="1">IFERROR(__xludf.DUMMYFUNCTION("VLOOKUP($D558,IMPORTRANGE(""1F5N2lheBqU_ssv2fEg7XSiyl0_Jtf24RQubw3IWp7fc"",""'LC-2 BOM'!C2:AF900""),Y$1,FALSE)"),"#N/A")</f>
        <v>#N/A</v>
      </c>
      <c r="AB621" s="40" t="str">
        <f ca="1">IFERROR(__xludf.DUMMYFUNCTION("VLOOKUP($D558,IMPORTRANGE(""1F5N2lheBqU_ssv2fEg7XSiyl0_Jtf24RQubw3IWp7fc"",""'LC-2 BOM'!C2:AF1000""),AB$1,FALSE)"),"#N/A")</f>
        <v>#N/A</v>
      </c>
      <c r="AC621" s="40" t="str">
        <f ca="1">IFERROR(__xludf.DUMMYFUNCTION("VLOOKUP($D558,IMPORTRANGE(""1F5N2lheBqU_ssv2fEg7XSiyl0_Jtf24RQubw3IWp7fc"",""'LC-2 BOM'!C2:AF1000""),AB$1,FALSE)"),"#N/A")</f>
        <v>#N/A</v>
      </c>
      <c r="AD621" s="40" t="str">
        <f ca="1">IFERROR(__xludf.DUMMYFUNCTION("VLOOKUP($D558,IMPORTRANGE(""1F5N2lheBqU_ssv2fEg7XSiyl0_Jtf24RQubw3IWp7fc"",""'LC-2 BOM'!C2:AF1000""),AB$1,FALSE)"),"#N/A")</f>
        <v>#N/A</v>
      </c>
      <c r="AE621" s="40" t="str">
        <f ca="1">IFERROR(__xludf.DUMMYFUNCTION("VLOOKUP($D558,IMPORTRANGE(""1F5N2lheBqU_ssv2fEg7XSiyl0_Jtf24RQubw3IWp7fc"",""'LC-2 BOM'!C2:AF1000""),AB$1,FALSE)"),"#N/A")</f>
        <v>#N/A</v>
      </c>
      <c r="AF621" s="40" t="str">
        <f ca="1">IFERROR(__xludf.DUMMYFUNCTION("VLOOKUP($D558,IMPORTRANGE(""1F5N2lheBqU_ssv2fEg7XSiyl0_Jtf24RQubw3IWp7fc"",""'LC-2 BOM'!C2:AF1000""),AB$1,FALSE)"),"#N/A")</f>
        <v>#N/A</v>
      </c>
      <c r="AG621" s="40" t="str">
        <f ca="1">IFERROR(__xludf.DUMMYFUNCTION("VLOOKUP($D558,IMPORTRANGE(""1F5N2lheBqU_ssv2fEg7XSiyl0_Jtf24RQubw3IWp7fc"",""'LC-2 BOM'!C2:AF1000""),AB$1,FALSE)"),"#N/A")</f>
        <v>#N/A</v>
      </c>
      <c r="AH621" s="40" t="str">
        <f ca="1">IFERROR(__xludf.DUMMYFUNCTION("VLOOKUP($D558,IMPORTRANGE(""1F5N2lheBqU_ssv2fEg7XSiyl0_Jtf24RQubw3IWp7fc"",""'LC-2 BOM'!C2:AF1000""),AB$1,FALSE)"),"#N/A")</f>
        <v>#N/A</v>
      </c>
      <c r="AI621" s="40" t="str">
        <f ca="1">IFERROR(__xludf.DUMMYFUNCTION("VLOOKUP($D558,IMPORTRANGE(""1F5N2lheBqU_ssv2fEg7XSiyl0_Jtf24RQubw3IWp7fc"",""'LC-2 BOM'!C2:AF1000""),AB$1,FALSE)"),"#N/A")</f>
        <v>#N/A</v>
      </c>
      <c r="AJ621" s="40" t="str">
        <f ca="1">IFERROR(__xludf.DUMMYFUNCTION("VLOOKUP($D558,IMPORTRANGE(""1F5N2lheBqU_ssv2fEg7XSiyl0_Jtf24RQubw3IWp7fc"",""'LC-2 BOM'!C2:AF1000""),AB$1,FALSE)"),"#N/A")</f>
        <v>#N/A</v>
      </c>
      <c r="AK621" s="40" t="str">
        <f ca="1">IFERROR(__xludf.DUMMYFUNCTION("VLOOKUP($D558,IMPORTRANGE(""1F5N2lheBqU_ssv2fEg7XSiyl0_Jtf24RQubw3IWp7fc"",""'LC-2 BOM'!C2:AF1000""),AB$1,FALSE)"),"#N/A")</f>
        <v>#N/A</v>
      </c>
      <c r="AL621" s="40" t="str">
        <f ca="1">IFERROR(__xludf.DUMMYFUNCTION("VLOOKUP($D558,IMPORTRANGE(""1F5N2lheBqU_ssv2fEg7XSiyl0_Jtf24RQubw3IWp7fc"",""'LC-2 BOM'!C2:AF1000""),AB$1,FALSE)"),"#N/A")</f>
        <v>#N/A</v>
      </c>
      <c r="AM621" s="40" t="str">
        <f ca="1">IFERROR(__xludf.DUMMYFUNCTION("VLOOKUP($D558,IMPORTRANGE(""1F5N2lheBqU_ssv2fEg7XSiyl0_Jtf24RQubw3IWp7fc"",""'LC-2 BOM'!C2:AF1000""),AB$1,FALSE)"),"#N/A")</f>
        <v>#N/A</v>
      </c>
      <c r="AN621" s="40" t="str">
        <f ca="1">IFERROR(__xludf.DUMMYFUNCTION("VLOOKUP($D558,IMPORTRANGE(""1F5N2lheBqU_ssv2fEg7XSiyl0_Jtf24RQubw3IWp7fc"",""'LC-2 BOM'!C2:AF1000""),AB$1,FALSE)"),"#N/A")</f>
        <v>#N/A</v>
      </c>
      <c r="AO621" s="40" t="str">
        <f ca="1">IFERROR(__xludf.DUMMYFUNCTION("VLOOKUP($D558,IMPORTRANGE(""1F5N2lheBqU_ssv2fEg7XSiyl0_Jtf24RQubw3IWp7fc"",""'LC-2 BOM'!C2:AF1000""),AB$1,FALSE)"),"#N/A")</f>
        <v>#N/A</v>
      </c>
      <c r="AP621" s="40" t="str">
        <f ca="1">IFERROR(__xludf.DUMMYFUNCTION("VLOOKUP($D558,IMPORTRANGE(""1F5N2lheBqU_ssv2fEg7XSiyl0_Jtf24RQubw3IWp7fc"",""'LC-2 BOM'!C2:AF1000""),AB$1,FALSE)"),"#N/A")</f>
        <v>#N/A</v>
      </c>
      <c r="AQ621" s="40" t="str">
        <f ca="1">IFERROR(__xludf.DUMMYFUNCTION("VLOOKUP($D558,IMPORTRANGE(""1F5N2lheBqU_ssv2fEg7XSiyl0_Jtf24RQubw3IWp7fc"",""'LC-2 BOM'!C2:AF1000""),AB$1,FALSE)"),"#N/A")</f>
        <v>#N/A</v>
      </c>
      <c r="AR621" s="40" t="str">
        <f ca="1">IFERROR(__xludf.DUMMYFUNCTION("VLOOKUP($D558,IMPORTRANGE(""1F5N2lheBqU_ssv2fEg7XSiyl0_Jtf24RQubw3IWp7fc"",""'LC-2 BOM'!C2:AF1000""),AB$1,FALSE)"),"#N/A")</f>
        <v>#N/A</v>
      </c>
      <c r="AS621" s="40" t="str">
        <f ca="1">IFERROR(__xludf.DUMMYFUNCTION("VLOOKUP($D558,IMPORTRANGE(""1F5N2lheBqU_ssv2fEg7XSiyl0_Jtf24RQubw3IWp7fc"",""'LC-2 BOM'!C2:AF1000""),AB$1,FALSE)"),"#N/A")</f>
        <v>#N/A</v>
      </c>
      <c r="AT621" s="40" t="str">
        <f ca="1">IFERROR(__xludf.DUMMYFUNCTION("VLOOKUP($D558,IMPORTRANGE(""1F5N2lheBqU_ssv2fEg7XSiyl0_Jtf24RQubw3IWp7fc"",""'LC-2 BOM'!C2:AF1000""),AB$1,FALSE)"),"#N/A")</f>
        <v>#N/A</v>
      </c>
      <c r="AU621" s="40" t="str">
        <f ca="1">IFERROR(__xludf.DUMMYFUNCTION("VLOOKUP($D558,IMPORTRANGE(""1F5N2lheBqU_ssv2fEg7XSiyl0_Jtf24RQubw3IWp7fc"",""'LC-2 BOM'!C2:AF1000""),AB$1,FALSE)"),"#N/A")</f>
        <v>#N/A</v>
      </c>
      <c r="AV621" s="40" t="str">
        <f ca="1">IFERROR(__xludf.DUMMYFUNCTION("VLOOKUP($D558,IMPORTRANGE(""1F5N2lheBqU_ssv2fEg7XSiyl0_Jtf24RQubw3IWp7fc"",""'LC-2 BOM'!C2:AF1000""),AB$1,FALSE)"),"#N/A")</f>
        <v>#N/A</v>
      </c>
      <c r="AW621" s="40" t="str">
        <f ca="1">IFERROR(__xludf.DUMMYFUNCTION("VLOOKUP($D558,IMPORTRANGE(""1F5N2lheBqU_ssv2fEg7XSiyl0_Jtf24RQubw3IWp7fc"",""'LC-2 BOM'!C2:AF1000""),AB$1,FALSE)"),"#N/A")</f>
        <v>#N/A</v>
      </c>
      <c r="AX621" s="40" t="str">
        <f ca="1">IFERROR(__xludf.DUMMYFUNCTION("VLOOKUP($D558,IMPORTRANGE(""1F5N2lheBqU_ssv2fEg7XSiyl0_Jtf24RQubw3IWp7fc"",""'LC-2 BOM'!C2:AF1000""),AB$1,FALSE)"),"#N/A")</f>
        <v>#N/A</v>
      </c>
      <c r="AY621" s="40" t="str">
        <f ca="1">IFERROR(__xludf.DUMMYFUNCTION("VLOOKUP($D558,IMPORTRANGE(""1F5N2lheBqU_ssv2fEg7XSiyl0_Jtf24RQubw3IWp7fc"",""'LC-2 BOM'!C2:AF1000""),AB$1,FALSE)"),"#N/A")</f>
        <v>#N/A</v>
      </c>
      <c r="AZ621" s="40" t="str">
        <f ca="1">IFERROR(__xludf.DUMMYFUNCTION("VLOOKUP($D558,IMPORTRANGE(""1F5N2lheBqU_ssv2fEg7XSiyl0_Jtf24RQubw3IWp7fc"",""'LC-2 BOM'!C2:AF1000""),AB$1,FALSE)"),"#N/A")</f>
        <v>#N/A</v>
      </c>
      <c r="BA621" s="40" t="str">
        <f ca="1">IFERROR(__xludf.DUMMYFUNCTION("VLOOKUP($D558,IMPORTRANGE(""1F5N2lheBqU_ssv2fEg7XSiyl0_Jtf24RQubw3IWp7fc"",""'LC-2 BOM'!C2:AF1000""),AB$1,FALSE)"),"#N/A")</f>
        <v>#N/A</v>
      </c>
    </row>
    <row r="622" spans="1:53" ht="25.5">
      <c r="A622" s="119" t="str">
        <f>CONCATENATE(VLOOKUP(E622,Systems,2,FALSE),"-",VLOOKUP(F622,Subsystems,2,FALSE),"-",VLOOKUP(G622,Components,2,FALSE),"-",VLOOKUP(R622,Metrics,2,FALSE),"-",B622)</f>
        <v>S2J-S2H-PXS-PxR-438</v>
      </c>
      <c r="B622" s="100">
        <v>438</v>
      </c>
      <c r="C622" s="273" t="s">
        <v>1383</v>
      </c>
      <c r="D622" s="281" t="s">
        <v>1384</v>
      </c>
      <c r="E622" s="273" t="s">
        <v>540</v>
      </c>
      <c r="F622" s="273" t="s">
        <v>541</v>
      </c>
      <c r="G622" s="273" t="s">
        <v>452</v>
      </c>
      <c r="H622" s="273" t="s">
        <v>89</v>
      </c>
      <c r="I622" s="271" t="str">
        <f>VLOOKUP(L622,InterfaceCards,2,FALSE)</f>
        <v>N4</v>
      </c>
      <c r="J622" s="39" t="str">
        <f>VLOOKUP(I622,'REF - Interface Cards'!$F$2:$G$11,2,FALSE)</f>
        <v>CB5</v>
      </c>
      <c r="K622" s="312">
        <f>VLOOKUP(L622,InterfaceCards,3,FALSE)</f>
        <v>1</v>
      </c>
      <c r="L622" s="273" t="s">
        <v>256</v>
      </c>
      <c r="M622" s="273">
        <v>11</v>
      </c>
      <c r="N622" s="278" t="s">
        <v>133</v>
      </c>
      <c r="O622" s="99" t="s">
        <v>247</v>
      </c>
      <c r="P622" s="205"/>
      <c r="Q622" s="99" t="s">
        <v>249</v>
      </c>
      <c r="R622" s="313" t="s">
        <v>906</v>
      </c>
      <c r="S622" s="281" t="s">
        <v>96</v>
      </c>
      <c r="T622" s="271"/>
      <c r="U622" s="205"/>
      <c r="V622" s="205" t="b">
        <v>0</v>
      </c>
      <c r="W622" s="115" t="str">
        <f>CONCATENATE(L622,":",N622)</f>
        <v>DI4:08</v>
      </c>
      <c r="X622" s="40" t="str">
        <f ca="1">IFERROR(__xludf.DUMMYFUNCTION("VLOOKUP($D475,IMPORTRANGE(""1F5N2lheBqU_ssv2fEg7XSiyl0_Jtf24RQubw3IWp7fc"",""'LC-2 BOM'!C2:AF1000""),X$1,FALSE)"),"04C706")</f>
        <v>04C706</v>
      </c>
      <c r="Y622" s="40" t="str">
        <f ca="1">IFERROR(__xludf.DUMMYFUNCTION("VLOOKUP($D559,IMPORTRANGE(""1F5N2lheBqU_ssv2fEg7XSiyl0_Jtf24RQubw3IWp7fc"",""'LC-2 BOM'!C2:AF900""),Y$1,FALSE)"),"#N/A")</f>
        <v>#N/A</v>
      </c>
      <c r="Z622" s="40" t="str">
        <f ca="1">IFERROR(__xludf.DUMMYFUNCTION("VLOOKUP($D559,IMPORTRANGE(""1F5N2lheBqU_ssv2fEg7XSiyl0_Jtf24RQubw3IWp7fc"",""'LC-2 BOM'!C2:AF900""),Y$1,FALSE)"),"#N/A")</f>
        <v>#N/A</v>
      </c>
      <c r="AA622" s="40" t="str">
        <f ca="1">IFERROR(__xludf.DUMMYFUNCTION("VLOOKUP($D559,IMPORTRANGE(""1F5N2lheBqU_ssv2fEg7XSiyl0_Jtf24RQubw3IWp7fc"",""'LC-2 BOM'!C2:AF900""),Y$1,FALSE)"),"#N/A")</f>
        <v>#N/A</v>
      </c>
      <c r="AB622" s="40" t="str">
        <f ca="1">IFERROR(__xludf.DUMMYFUNCTION("VLOOKUP($D559,IMPORTRANGE(""1F5N2lheBqU_ssv2fEg7XSiyl0_Jtf24RQubw3IWp7fc"",""'LC-2 BOM'!C2:AF1000""),AB$1,FALSE)"),"#N/A")</f>
        <v>#N/A</v>
      </c>
      <c r="AC622" s="40" t="str">
        <f ca="1">IFERROR(__xludf.DUMMYFUNCTION("VLOOKUP($D559,IMPORTRANGE(""1F5N2lheBqU_ssv2fEg7XSiyl0_Jtf24RQubw3IWp7fc"",""'LC-2 BOM'!C2:AF1000""),AB$1,FALSE)"),"#N/A")</f>
        <v>#N/A</v>
      </c>
      <c r="AD622" s="40" t="str">
        <f ca="1">IFERROR(__xludf.DUMMYFUNCTION("VLOOKUP($D559,IMPORTRANGE(""1F5N2lheBqU_ssv2fEg7XSiyl0_Jtf24RQubw3IWp7fc"",""'LC-2 BOM'!C2:AF1000""),AB$1,FALSE)"),"#N/A")</f>
        <v>#N/A</v>
      </c>
      <c r="AE622" s="40" t="str">
        <f ca="1">IFERROR(__xludf.DUMMYFUNCTION("VLOOKUP($D559,IMPORTRANGE(""1F5N2lheBqU_ssv2fEg7XSiyl0_Jtf24RQubw3IWp7fc"",""'LC-2 BOM'!C2:AF1000""),AB$1,FALSE)"),"#N/A")</f>
        <v>#N/A</v>
      </c>
      <c r="AF622" s="40" t="str">
        <f ca="1">IFERROR(__xludf.DUMMYFUNCTION("VLOOKUP($D559,IMPORTRANGE(""1F5N2lheBqU_ssv2fEg7XSiyl0_Jtf24RQubw3IWp7fc"",""'LC-2 BOM'!C2:AF1000""),AB$1,FALSE)"),"#N/A")</f>
        <v>#N/A</v>
      </c>
      <c r="AG622" s="40" t="str">
        <f ca="1">IFERROR(__xludf.DUMMYFUNCTION("VLOOKUP($D559,IMPORTRANGE(""1F5N2lheBqU_ssv2fEg7XSiyl0_Jtf24RQubw3IWp7fc"",""'LC-2 BOM'!C2:AF1000""),AB$1,FALSE)"),"#N/A")</f>
        <v>#N/A</v>
      </c>
      <c r="AH622" s="40" t="str">
        <f ca="1">IFERROR(__xludf.DUMMYFUNCTION("VLOOKUP($D559,IMPORTRANGE(""1F5N2lheBqU_ssv2fEg7XSiyl0_Jtf24RQubw3IWp7fc"",""'LC-2 BOM'!C2:AF1000""),AB$1,FALSE)"),"#N/A")</f>
        <v>#N/A</v>
      </c>
      <c r="AI622" s="40" t="str">
        <f ca="1">IFERROR(__xludf.DUMMYFUNCTION("VLOOKUP($D559,IMPORTRANGE(""1F5N2lheBqU_ssv2fEg7XSiyl0_Jtf24RQubw3IWp7fc"",""'LC-2 BOM'!C2:AF1000""),AB$1,FALSE)"),"#N/A")</f>
        <v>#N/A</v>
      </c>
      <c r="AJ622" s="40" t="str">
        <f ca="1">IFERROR(__xludf.DUMMYFUNCTION("VLOOKUP($D559,IMPORTRANGE(""1F5N2lheBqU_ssv2fEg7XSiyl0_Jtf24RQubw3IWp7fc"",""'LC-2 BOM'!C2:AF1000""),AB$1,FALSE)"),"#N/A")</f>
        <v>#N/A</v>
      </c>
      <c r="AK622" s="40" t="str">
        <f ca="1">IFERROR(__xludf.DUMMYFUNCTION("VLOOKUP($D559,IMPORTRANGE(""1F5N2lheBqU_ssv2fEg7XSiyl0_Jtf24RQubw3IWp7fc"",""'LC-2 BOM'!C2:AF1000""),AB$1,FALSE)"),"#N/A")</f>
        <v>#N/A</v>
      </c>
      <c r="AL622" s="40" t="str">
        <f ca="1">IFERROR(__xludf.DUMMYFUNCTION("VLOOKUP($D559,IMPORTRANGE(""1F5N2lheBqU_ssv2fEg7XSiyl0_Jtf24RQubw3IWp7fc"",""'LC-2 BOM'!C2:AF1000""),AB$1,FALSE)"),"#N/A")</f>
        <v>#N/A</v>
      </c>
      <c r="AM622" s="40" t="str">
        <f ca="1">IFERROR(__xludf.DUMMYFUNCTION("VLOOKUP($D559,IMPORTRANGE(""1F5N2lheBqU_ssv2fEg7XSiyl0_Jtf24RQubw3IWp7fc"",""'LC-2 BOM'!C2:AF1000""),AB$1,FALSE)"),"#N/A")</f>
        <v>#N/A</v>
      </c>
      <c r="AN622" s="40" t="str">
        <f ca="1">IFERROR(__xludf.DUMMYFUNCTION("VLOOKUP($D559,IMPORTRANGE(""1F5N2lheBqU_ssv2fEg7XSiyl0_Jtf24RQubw3IWp7fc"",""'LC-2 BOM'!C2:AF1000""),AB$1,FALSE)"),"#N/A")</f>
        <v>#N/A</v>
      </c>
      <c r="AO622" s="40" t="str">
        <f ca="1">IFERROR(__xludf.DUMMYFUNCTION("VLOOKUP($D559,IMPORTRANGE(""1F5N2lheBqU_ssv2fEg7XSiyl0_Jtf24RQubw3IWp7fc"",""'LC-2 BOM'!C2:AF1000""),AB$1,FALSE)"),"#N/A")</f>
        <v>#N/A</v>
      </c>
      <c r="AP622" s="40" t="str">
        <f ca="1">IFERROR(__xludf.DUMMYFUNCTION("VLOOKUP($D559,IMPORTRANGE(""1F5N2lheBqU_ssv2fEg7XSiyl0_Jtf24RQubw3IWp7fc"",""'LC-2 BOM'!C2:AF1000""),AB$1,FALSE)"),"#N/A")</f>
        <v>#N/A</v>
      </c>
      <c r="AQ622" s="40" t="str">
        <f ca="1">IFERROR(__xludf.DUMMYFUNCTION("VLOOKUP($D559,IMPORTRANGE(""1F5N2lheBqU_ssv2fEg7XSiyl0_Jtf24RQubw3IWp7fc"",""'LC-2 BOM'!C2:AF1000""),AB$1,FALSE)"),"#N/A")</f>
        <v>#N/A</v>
      </c>
      <c r="AR622" s="40" t="str">
        <f ca="1">IFERROR(__xludf.DUMMYFUNCTION("VLOOKUP($D559,IMPORTRANGE(""1F5N2lheBqU_ssv2fEg7XSiyl0_Jtf24RQubw3IWp7fc"",""'LC-2 BOM'!C2:AF1000""),AB$1,FALSE)"),"#N/A")</f>
        <v>#N/A</v>
      </c>
      <c r="AS622" s="40" t="str">
        <f ca="1">IFERROR(__xludf.DUMMYFUNCTION("VLOOKUP($D559,IMPORTRANGE(""1F5N2lheBqU_ssv2fEg7XSiyl0_Jtf24RQubw3IWp7fc"",""'LC-2 BOM'!C2:AF1000""),AB$1,FALSE)"),"#N/A")</f>
        <v>#N/A</v>
      </c>
      <c r="AT622" s="40" t="str">
        <f ca="1">IFERROR(__xludf.DUMMYFUNCTION("VLOOKUP($D559,IMPORTRANGE(""1F5N2lheBqU_ssv2fEg7XSiyl0_Jtf24RQubw3IWp7fc"",""'LC-2 BOM'!C2:AF1000""),AB$1,FALSE)"),"#N/A")</f>
        <v>#N/A</v>
      </c>
      <c r="AU622" s="40" t="str">
        <f ca="1">IFERROR(__xludf.DUMMYFUNCTION("VLOOKUP($D559,IMPORTRANGE(""1F5N2lheBqU_ssv2fEg7XSiyl0_Jtf24RQubw3IWp7fc"",""'LC-2 BOM'!C2:AF1000""),AB$1,FALSE)"),"#N/A")</f>
        <v>#N/A</v>
      </c>
      <c r="AV622" s="40" t="str">
        <f ca="1">IFERROR(__xludf.DUMMYFUNCTION("VLOOKUP($D559,IMPORTRANGE(""1F5N2lheBqU_ssv2fEg7XSiyl0_Jtf24RQubw3IWp7fc"",""'LC-2 BOM'!C2:AF1000""),AB$1,FALSE)"),"#N/A")</f>
        <v>#N/A</v>
      </c>
      <c r="AW622" s="40" t="str">
        <f ca="1">IFERROR(__xludf.DUMMYFUNCTION("VLOOKUP($D559,IMPORTRANGE(""1F5N2lheBqU_ssv2fEg7XSiyl0_Jtf24RQubw3IWp7fc"",""'LC-2 BOM'!C2:AF1000""),AB$1,FALSE)"),"#N/A")</f>
        <v>#N/A</v>
      </c>
      <c r="AX622" s="40" t="str">
        <f ca="1">IFERROR(__xludf.DUMMYFUNCTION("VLOOKUP($D559,IMPORTRANGE(""1F5N2lheBqU_ssv2fEg7XSiyl0_Jtf24RQubw3IWp7fc"",""'LC-2 BOM'!C2:AF1000""),AB$1,FALSE)"),"#N/A")</f>
        <v>#N/A</v>
      </c>
      <c r="AY622" s="40" t="str">
        <f ca="1">IFERROR(__xludf.DUMMYFUNCTION("VLOOKUP($D559,IMPORTRANGE(""1F5N2lheBqU_ssv2fEg7XSiyl0_Jtf24RQubw3IWp7fc"",""'LC-2 BOM'!C2:AF1000""),AB$1,FALSE)"),"#N/A")</f>
        <v>#N/A</v>
      </c>
      <c r="AZ622" s="40" t="str">
        <f ca="1">IFERROR(__xludf.DUMMYFUNCTION("VLOOKUP($D559,IMPORTRANGE(""1F5N2lheBqU_ssv2fEg7XSiyl0_Jtf24RQubw3IWp7fc"",""'LC-2 BOM'!C2:AF1000""),AB$1,FALSE)"),"#N/A")</f>
        <v>#N/A</v>
      </c>
      <c r="BA622" s="40" t="str">
        <f ca="1">IFERROR(__xludf.DUMMYFUNCTION("VLOOKUP($D559,IMPORTRANGE(""1F5N2lheBqU_ssv2fEg7XSiyl0_Jtf24RQubw3IWp7fc"",""'LC-2 BOM'!C2:AF1000""),AB$1,FALSE)"),"#N/A")</f>
        <v>#N/A</v>
      </c>
    </row>
    <row r="623" spans="1:53" ht="14.25">
      <c r="A623" s="119" t="str">
        <f>CONCATENATE(VLOOKUP(E623,Systems,2,FALSE),"-",VLOOKUP(F623,Subsystems,2,FALSE),"-",VLOOKUP(G623,Components,2,FALSE),"-",VLOOKUP(R623,Metrics,2,FALSE),"-",B623)</f>
        <v>ASP--AxCt-ST-9</v>
      </c>
      <c r="B623" s="100">
        <v>9</v>
      </c>
      <c r="C623" s="165" t="s">
        <v>1385</v>
      </c>
      <c r="D623" s="165" t="s">
        <v>1386</v>
      </c>
      <c r="E623" s="99" t="s">
        <v>921</v>
      </c>
      <c r="F623" s="99" t="s">
        <v>922</v>
      </c>
      <c r="G623" s="99" t="s">
        <v>923</v>
      </c>
      <c r="H623" s="99" t="s">
        <v>89</v>
      </c>
      <c r="I623" s="99" t="str">
        <f>VLOOKUP(L623,InterfaceCards,2,FALSE)</f>
        <v>N1</v>
      </c>
      <c r="J623" s="39" t="str">
        <f>VLOOKUP(I623,'REF - Interface Cards'!$F$2:$G$11,2,FALSE)</f>
        <v>CB2</v>
      </c>
      <c r="K623" s="267">
        <f>VLOOKUP(L623,InterfaceCards,3,FALSE)</f>
        <v>1</v>
      </c>
      <c r="L623" s="99" t="s">
        <v>728</v>
      </c>
      <c r="M623" s="99">
        <v>16</v>
      </c>
      <c r="N623" s="96">
        <v>13</v>
      </c>
      <c r="O623" s="99" t="s">
        <v>247</v>
      </c>
      <c r="P623" s="99" t="s">
        <v>313</v>
      </c>
      <c r="Q623" s="99" t="s">
        <v>924</v>
      </c>
      <c r="R623" s="100" t="s">
        <v>925</v>
      </c>
      <c r="S623" s="99" t="s">
        <v>96</v>
      </c>
      <c r="T623" s="100"/>
      <c r="U623" s="205"/>
      <c r="V623" s="205" t="b">
        <v>0</v>
      </c>
      <c r="W623" s="115" t="str">
        <f>CONCATENATE(L623,":",N623)</f>
        <v>DI1:13</v>
      </c>
      <c r="X623" s="40" t="str">
        <f ca="1">IFERROR(__xludf.DUMMYFUNCTION("VLOOKUP($D119,IMPORTRANGE(""1F5N2lheBqU_ssv2fEg7XSiyl0_Jtf24RQubw3IWp7fc"",""'LC-2 BOM'!C2:AF1000""),X$1,FALSE)"),"05C360")</f>
        <v>05C360</v>
      </c>
      <c r="Y623" s="40" t="str">
        <f ca="1">IFERROR(__xludf.DUMMYFUNCTION("VLOOKUP($D323,IMPORTRANGE(""1zGeY54V42y3h6ga3LEauokEcjIAfHuNXKCYKLfLWtMI"",""'LC-2 BOM'!C2:AF900""),Y$1,FALSE)"),"#N/A")</f>
        <v>#N/A</v>
      </c>
      <c r="Z623" s="40" t="str">
        <f ca="1">IFERROR(__xludf.DUMMYFUNCTION("VLOOKUP($D323,IMPORTRANGE(""1zGeY54V42y3h6ga3LEauokEcjIAfHuNXKCYKLfLWtMI"",""'LC-2 BOM'!C2:AF900""),Y$1,FALSE)"),"#N/A")</f>
        <v>#N/A</v>
      </c>
      <c r="AA623" s="40" t="str">
        <f ca="1">IFERROR(__xludf.DUMMYFUNCTION("VLOOKUP($D323,IMPORTRANGE(""1zGeY54V42y3h6ga3LEauokEcjIAfHuNXKCYKLfLWtMI"",""'LC-2 BOM'!C2:AF900""),Y$1,FALSE)"),"#N/A")</f>
        <v>#N/A</v>
      </c>
      <c r="AB623" s="40" t="str">
        <f ca="1">IFERROR(__xludf.DUMMYFUNCTION("VLOOKUP($D323,IMPORTRANGE(""1F5N2lheBqU_ssv2fEg7XSiyl0_Jtf24RQubw3IWp7fc"",""'LC-2 BOM'!C2:AF1000""),AB$1,FALSE)"),"#N/A")</f>
        <v>#N/A</v>
      </c>
      <c r="AC623" s="40" t="str">
        <f ca="1">IFERROR(__xludf.DUMMYFUNCTION("VLOOKUP($D323,IMPORTRANGE(""1F5N2lheBqU_ssv2fEg7XSiyl0_Jtf24RQubw3IWp7fc"",""'LC-2 BOM'!C2:AF1000""),AB$1,FALSE)"),"#N/A")</f>
        <v>#N/A</v>
      </c>
      <c r="AD623" s="40" t="str">
        <f ca="1">IFERROR(__xludf.DUMMYFUNCTION("VLOOKUP($D323,IMPORTRANGE(""1F5N2lheBqU_ssv2fEg7XSiyl0_Jtf24RQubw3IWp7fc"",""'LC-2 BOM'!C2:AF1000""),AB$1,FALSE)"),"#N/A")</f>
        <v>#N/A</v>
      </c>
      <c r="AE623" s="40" t="str">
        <f ca="1">IFERROR(__xludf.DUMMYFUNCTION("VLOOKUP($D323,IMPORTRANGE(""1F5N2lheBqU_ssv2fEg7XSiyl0_Jtf24RQubw3IWp7fc"",""'LC-2 BOM'!C2:AF1000""),AB$1,FALSE)"),"#N/A")</f>
        <v>#N/A</v>
      </c>
      <c r="AF623" s="40" t="str">
        <f ca="1">IFERROR(__xludf.DUMMYFUNCTION("VLOOKUP($D323,IMPORTRANGE(""1F5N2lheBqU_ssv2fEg7XSiyl0_Jtf24RQubw3IWp7fc"",""'LC-2 BOM'!C2:AF1000""),AB$1,FALSE)"),"#N/A")</f>
        <v>#N/A</v>
      </c>
      <c r="AG623" s="40" t="str">
        <f ca="1">IFERROR(__xludf.DUMMYFUNCTION("VLOOKUP($D323,IMPORTRANGE(""1F5N2lheBqU_ssv2fEg7XSiyl0_Jtf24RQubw3IWp7fc"",""'LC-2 BOM'!C2:AF1000""),AB$1,FALSE)"),"#N/A")</f>
        <v>#N/A</v>
      </c>
      <c r="AH623" s="40" t="str">
        <f ca="1">IFERROR(__xludf.DUMMYFUNCTION("VLOOKUP($D323,IMPORTRANGE(""1F5N2lheBqU_ssv2fEg7XSiyl0_Jtf24RQubw3IWp7fc"",""'LC-2 BOM'!C2:AF1000""),AB$1,FALSE)"),"#N/A")</f>
        <v>#N/A</v>
      </c>
      <c r="AI623" s="40" t="str">
        <f ca="1">IFERROR(__xludf.DUMMYFUNCTION("VLOOKUP($D323,IMPORTRANGE(""1F5N2lheBqU_ssv2fEg7XSiyl0_Jtf24RQubw3IWp7fc"",""'LC-2 BOM'!C2:AF1000""),AB$1,FALSE)"),"#N/A")</f>
        <v>#N/A</v>
      </c>
      <c r="AJ623" s="40" t="str">
        <f ca="1">IFERROR(__xludf.DUMMYFUNCTION("VLOOKUP($D323,IMPORTRANGE(""1F5N2lheBqU_ssv2fEg7XSiyl0_Jtf24RQubw3IWp7fc"",""'LC-2 BOM'!C2:AF1000""),AB$1,FALSE)"),"#N/A")</f>
        <v>#N/A</v>
      </c>
      <c r="AK623" s="40" t="str">
        <f ca="1">IFERROR(__xludf.DUMMYFUNCTION("VLOOKUP($D323,IMPORTRANGE(""1F5N2lheBqU_ssv2fEg7XSiyl0_Jtf24RQubw3IWp7fc"",""'LC-2 BOM'!C2:AF1000""),AB$1,FALSE)"),"#N/A")</f>
        <v>#N/A</v>
      </c>
      <c r="AL623" s="40" t="str">
        <f ca="1">IFERROR(__xludf.DUMMYFUNCTION("VLOOKUP($D323,IMPORTRANGE(""1F5N2lheBqU_ssv2fEg7XSiyl0_Jtf24RQubw3IWp7fc"",""'LC-2 BOM'!C2:AF1000""),AB$1,FALSE)"),"#N/A")</f>
        <v>#N/A</v>
      </c>
      <c r="AM623" s="40" t="str">
        <f ca="1">IFERROR(__xludf.DUMMYFUNCTION("VLOOKUP($D323,IMPORTRANGE(""1F5N2lheBqU_ssv2fEg7XSiyl0_Jtf24RQubw3IWp7fc"",""'LC-2 BOM'!C2:AF1000""),AB$1,FALSE)"),"#N/A")</f>
        <v>#N/A</v>
      </c>
      <c r="AN623" s="40" t="str">
        <f ca="1">IFERROR(__xludf.DUMMYFUNCTION("VLOOKUP($D323,IMPORTRANGE(""1F5N2lheBqU_ssv2fEg7XSiyl0_Jtf24RQubw3IWp7fc"",""'LC-2 BOM'!C2:AF1000""),AB$1,FALSE)"),"#N/A")</f>
        <v>#N/A</v>
      </c>
      <c r="AO623" s="40" t="str">
        <f ca="1">IFERROR(__xludf.DUMMYFUNCTION("VLOOKUP($D323,IMPORTRANGE(""1F5N2lheBqU_ssv2fEg7XSiyl0_Jtf24RQubw3IWp7fc"",""'LC-2 BOM'!C2:AF1000""),AB$1,FALSE)"),"#N/A")</f>
        <v>#N/A</v>
      </c>
      <c r="AP623" s="40" t="str">
        <f ca="1">IFERROR(__xludf.DUMMYFUNCTION("VLOOKUP($D323,IMPORTRANGE(""1F5N2lheBqU_ssv2fEg7XSiyl0_Jtf24RQubw3IWp7fc"",""'LC-2 BOM'!C2:AF1000""),AB$1,FALSE)"),"#N/A")</f>
        <v>#N/A</v>
      </c>
      <c r="AQ623" s="40" t="str">
        <f ca="1">IFERROR(__xludf.DUMMYFUNCTION("VLOOKUP($D323,IMPORTRANGE(""1F5N2lheBqU_ssv2fEg7XSiyl0_Jtf24RQubw3IWp7fc"",""'LC-2 BOM'!C2:AF1000""),AB$1,FALSE)"),"#N/A")</f>
        <v>#N/A</v>
      </c>
      <c r="AR623" s="40" t="str">
        <f ca="1">IFERROR(__xludf.DUMMYFUNCTION("VLOOKUP($D323,IMPORTRANGE(""1F5N2lheBqU_ssv2fEg7XSiyl0_Jtf24RQubw3IWp7fc"",""'LC-2 BOM'!C2:AF1000""),AB$1,FALSE)"),"#N/A")</f>
        <v>#N/A</v>
      </c>
      <c r="AS623" s="40" t="str">
        <f ca="1">IFERROR(__xludf.DUMMYFUNCTION("VLOOKUP($D323,IMPORTRANGE(""1F5N2lheBqU_ssv2fEg7XSiyl0_Jtf24RQubw3IWp7fc"",""'LC-2 BOM'!C2:AF1000""),AB$1,FALSE)"),"#N/A")</f>
        <v>#N/A</v>
      </c>
      <c r="AT623" s="40" t="str">
        <f ca="1">IFERROR(__xludf.DUMMYFUNCTION("VLOOKUP($D323,IMPORTRANGE(""1F5N2lheBqU_ssv2fEg7XSiyl0_Jtf24RQubw3IWp7fc"",""'LC-2 BOM'!C2:AF1000""),AB$1,FALSE)"),"#N/A")</f>
        <v>#N/A</v>
      </c>
      <c r="AU623" s="40" t="str">
        <f ca="1">IFERROR(__xludf.DUMMYFUNCTION("VLOOKUP($D323,IMPORTRANGE(""1F5N2lheBqU_ssv2fEg7XSiyl0_Jtf24RQubw3IWp7fc"",""'LC-2 BOM'!C2:AF1000""),AB$1,FALSE)"),"#N/A")</f>
        <v>#N/A</v>
      </c>
      <c r="AV623" s="40" t="str">
        <f ca="1">IFERROR(__xludf.DUMMYFUNCTION("VLOOKUP($D323,IMPORTRANGE(""1F5N2lheBqU_ssv2fEg7XSiyl0_Jtf24RQubw3IWp7fc"",""'LC-2 BOM'!C2:AF1000""),AB$1,FALSE)"),"#N/A")</f>
        <v>#N/A</v>
      </c>
      <c r="AW623" s="40" t="str">
        <f ca="1">IFERROR(__xludf.DUMMYFUNCTION("VLOOKUP($D323,IMPORTRANGE(""1F5N2lheBqU_ssv2fEg7XSiyl0_Jtf24RQubw3IWp7fc"",""'LC-2 BOM'!C2:AF1000""),AB$1,FALSE)"),"#N/A")</f>
        <v>#N/A</v>
      </c>
      <c r="AX623" s="40" t="str">
        <f ca="1">IFERROR(__xludf.DUMMYFUNCTION("VLOOKUP($D323,IMPORTRANGE(""1F5N2lheBqU_ssv2fEg7XSiyl0_Jtf24RQubw3IWp7fc"",""'LC-2 BOM'!C2:AF1000""),AB$1,FALSE)"),"#N/A")</f>
        <v>#N/A</v>
      </c>
      <c r="AY623" s="40" t="str">
        <f ca="1">IFERROR(__xludf.DUMMYFUNCTION("VLOOKUP($D323,IMPORTRANGE(""1F5N2lheBqU_ssv2fEg7XSiyl0_Jtf24RQubw3IWp7fc"",""'LC-2 BOM'!C2:AF1000""),AB$1,FALSE)"),"#N/A")</f>
        <v>#N/A</v>
      </c>
      <c r="AZ623" s="40" t="str">
        <f ca="1">IFERROR(__xludf.DUMMYFUNCTION("VLOOKUP($D323,IMPORTRANGE(""1F5N2lheBqU_ssv2fEg7XSiyl0_Jtf24RQubw3IWp7fc"",""'LC-2 BOM'!C2:AF1000""),AB$1,FALSE)"),"#N/A")</f>
        <v>#N/A</v>
      </c>
      <c r="BA623" s="40" t="str">
        <f ca="1">IFERROR(__xludf.DUMMYFUNCTION("VLOOKUP($D323,IMPORTRANGE(""1F5N2lheBqU_ssv2fEg7XSiyl0_Jtf24RQubw3IWp7fc"",""'LC-2 BOM'!C2:AF1000""),AB$1,FALSE)"),"#N/A")</f>
        <v>#N/A</v>
      </c>
    </row>
    <row r="624" spans="1:53" ht="14.25">
      <c r="A624" s="119" t="str">
        <f>CONCATENATE(VLOOKUP(E624,Systems,2,FALSE),"-",VLOOKUP(F624,Subsystems,2,FALSE),"-",VLOOKUP(G624,Components,2,FALSE),"-",VLOOKUP(R624,Metrics,2,FALSE),"-",B624)</f>
        <v>ASP--AxCt-ST-18</v>
      </c>
      <c r="B624" s="100">
        <v>18</v>
      </c>
      <c r="C624" s="165" t="s">
        <v>1387</v>
      </c>
      <c r="D624" s="165" t="s">
        <v>1388</v>
      </c>
      <c r="E624" s="99" t="s">
        <v>921</v>
      </c>
      <c r="F624" s="99" t="s">
        <v>922</v>
      </c>
      <c r="G624" s="99" t="s">
        <v>923</v>
      </c>
      <c r="H624" s="99" t="s">
        <v>89</v>
      </c>
      <c r="I624" s="99" t="str">
        <f>VLOOKUP(L624,InterfaceCards,2,FALSE)</f>
        <v>N1</v>
      </c>
      <c r="J624" s="39" t="str">
        <f>VLOOKUP(I624,'REF - Interface Cards'!$F$2:$G$11,2,FALSE)</f>
        <v>CB2</v>
      </c>
      <c r="K624" s="267">
        <f>VLOOKUP(L624,InterfaceCards,3,FALSE)</f>
        <v>1</v>
      </c>
      <c r="L624" s="99" t="s">
        <v>728</v>
      </c>
      <c r="M624" s="99">
        <v>23</v>
      </c>
      <c r="N624" s="96">
        <v>19</v>
      </c>
      <c r="O624" s="99" t="s">
        <v>247</v>
      </c>
      <c r="P624" s="99" t="s">
        <v>313</v>
      </c>
      <c r="Q624" s="99" t="s">
        <v>924</v>
      </c>
      <c r="R624" s="100" t="s">
        <v>925</v>
      </c>
      <c r="S624" s="99" t="s">
        <v>96</v>
      </c>
      <c r="T624" s="274"/>
      <c r="U624" s="82"/>
      <c r="V624" s="82" t="b">
        <v>0</v>
      </c>
      <c r="W624" s="115" t="str">
        <f>CONCATENATE(L624,":",N624)</f>
        <v>DI1:19</v>
      </c>
      <c r="X624" s="40" t="str">
        <f ca="1">IFERROR(__xludf.DUMMYFUNCTION("VLOOKUP($D119,IMPORTRANGE(""1F5N2lheBqU_ssv2fEg7XSiyl0_Jtf24RQubw3IWp7fc"",""'LC-2 BOM'!C2:AF1000""),X$1,FALSE)"),"05C360")</f>
        <v>05C360</v>
      </c>
      <c r="Y624" s="40" t="str">
        <f ca="1">IFERROR(__xludf.DUMMYFUNCTION("VLOOKUP($D329,IMPORTRANGE(""1zGeY54V42y3h6ga3LEauokEcjIAfHuNXKCYKLfLWtMI"",""'LC-2 BOM'!C2:AF900""),Y$1,FALSE)"),"#N/A")</f>
        <v>#N/A</v>
      </c>
      <c r="Z624" s="40" t="str">
        <f ca="1">IFERROR(__xludf.DUMMYFUNCTION("VLOOKUP($D329,IMPORTRANGE(""1zGeY54V42y3h6ga3LEauokEcjIAfHuNXKCYKLfLWtMI"",""'LC-2 BOM'!C2:AF900""),Y$1,FALSE)"),"#N/A")</f>
        <v>#N/A</v>
      </c>
      <c r="AA624" s="40" t="str">
        <f ca="1">IFERROR(__xludf.DUMMYFUNCTION("VLOOKUP($D329,IMPORTRANGE(""1zGeY54V42y3h6ga3LEauokEcjIAfHuNXKCYKLfLWtMI"",""'LC-2 BOM'!C2:AF900""),Y$1,FALSE)"),"#N/A")</f>
        <v>#N/A</v>
      </c>
      <c r="AB624" s="40" t="str">
        <f ca="1">IFERROR(__xludf.DUMMYFUNCTION("VLOOKUP($D329,IMPORTRANGE(""1F5N2lheBqU_ssv2fEg7XSiyl0_Jtf24RQubw3IWp7fc"",""'LC-2 BOM'!C2:AF1000""),AB$1,FALSE)"),"#N/A")</f>
        <v>#N/A</v>
      </c>
      <c r="AC624" s="40" t="str">
        <f ca="1">IFERROR(__xludf.DUMMYFUNCTION("VLOOKUP($D329,IMPORTRANGE(""1F5N2lheBqU_ssv2fEg7XSiyl0_Jtf24RQubw3IWp7fc"",""'LC-2 BOM'!C2:AF1000""),AB$1,FALSE)"),"#N/A")</f>
        <v>#N/A</v>
      </c>
      <c r="AD624" s="40" t="str">
        <f ca="1">IFERROR(__xludf.DUMMYFUNCTION("VLOOKUP($D329,IMPORTRANGE(""1F5N2lheBqU_ssv2fEg7XSiyl0_Jtf24RQubw3IWp7fc"",""'LC-2 BOM'!C2:AF1000""),AB$1,FALSE)"),"#N/A")</f>
        <v>#N/A</v>
      </c>
      <c r="AE624" s="40" t="str">
        <f ca="1">IFERROR(__xludf.DUMMYFUNCTION("VLOOKUP($D329,IMPORTRANGE(""1F5N2lheBqU_ssv2fEg7XSiyl0_Jtf24RQubw3IWp7fc"",""'LC-2 BOM'!C2:AF1000""),AB$1,FALSE)"),"#N/A")</f>
        <v>#N/A</v>
      </c>
      <c r="AF624" s="40" t="str">
        <f ca="1">IFERROR(__xludf.DUMMYFUNCTION("VLOOKUP($D329,IMPORTRANGE(""1F5N2lheBqU_ssv2fEg7XSiyl0_Jtf24RQubw3IWp7fc"",""'LC-2 BOM'!C2:AF1000""),AB$1,FALSE)"),"#N/A")</f>
        <v>#N/A</v>
      </c>
      <c r="AG624" s="40" t="str">
        <f ca="1">IFERROR(__xludf.DUMMYFUNCTION("VLOOKUP($D329,IMPORTRANGE(""1F5N2lheBqU_ssv2fEg7XSiyl0_Jtf24RQubw3IWp7fc"",""'LC-2 BOM'!C2:AF1000""),AB$1,FALSE)"),"#N/A")</f>
        <v>#N/A</v>
      </c>
      <c r="AH624" s="40" t="str">
        <f ca="1">IFERROR(__xludf.DUMMYFUNCTION("VLOOKUP($D329,IMPORTRANGE(""1F5N2lheBqU_ssv2fEg7XSiyl0_Jtf24RQubw3IWp7fc"",""'LC-2 BOM'!C2:AF1000""),AB$1,FALSE)"),"#N/A")</f>
        <v>#N/A</v>
      </c>
      <c r="AI624" s="40" t="str">
        <f ca="1">IFERROR(__xludf.DUMMYFUNCTION("VLOOKUP($D329,IMPORTRANGE(""1F5N2lheBqU_ssv2fEg7XSiyl0_Jtf24RQubw3IWp7fc"",""'LC-2 BOM'!C2:AF1000""),AB$1,FALSE)"),"#N/A")</f>
        <v>#N/A</v>
      </c>
      <c r="AJ624" s="40" t="str">
        <f ca="1">IFERROR(__xludf.DUMMYFUNCTION("VLOOKUP($D329,IMPORTRANGE(""1F5N2lheBqU_ssv2fEg7XSiyl0_Jtf24RQubw3IWp7fc"",""'LC-2 BOM'!C2:AF1000""),AB$1,FALSE)"),"#N/A")</f>
        <v>#N/A</v>
      </c>
      <c r="AK624" s="40" t="str">
        <f ca="1">IFERROR(__xludf.DUMMYFUNCTION("VLOOKUP($D329,IMPORTRANGE(""1F5N2lheBqU_ssv2fEg7XSiyl0_Jtf24RQubw3IWp7fc"",""'LC-2 BOM'!C2:AF1000""),AB$1,FALSE)"),"#N/A")</f>
        <v>#N/A</v>
      </c>
      <c r="AL624" s="40" t="str">
        <f ca="1">IFERROR(__xludf.DUMMYFUNCTION("VLOOKUP($D329,IMPORTRANGE(""1F5N2lheBqU_ssv2fEg7XSiyl0_Jtf24RQubw3IWp7fc"",""'LC-2 BOM'!C2:AF1000""),AB$1,FALSE)"),"#N/A")</f>
        <v>#N/A</v>
      </c>
      <c r="AM624" s="40" t="str">
        <f ca="1">IFERROR(__xludf.DUMMYFUNCTION("VLOOKUP($D329,IMPORTRANGE(""1F5N2lheBqU_ssv2fEg7XSiyl0_Jtf24RQubw3IWp7fc"",""'LC-2 BOM'!C2:AF1000""),AB$1,FALSE)"),"#N/A")</f>
        <v>#N/A</v>
      </c>
      <c r="AN624" s="40" t="str">
        <f ca="1">IFERROR(__xludf.DUMMYFUNCTION("VLOOKUP($D329,IMPORTRANGE(""1F5N2lheBqU_ssv2fEg7XSiyl0_Jtf24RQubw3IWp7fc"",""'LC-2 BOM'!C2:AF1000""),AB$1,FALSE)"),"#N/A")</f>
        <v>#N/A</v>
      </c>
      <c r="AO624" s="40" t="str">
        <f ca="1">IFERROR(__xludf.DUMMYFUNCTION("VLOOKUP($D329,IMPORTRANGE(""1F5N2lheBqU_ssv2fEg7XSiyl0_Jtf24RQubw3IWp7fc"",""'LC-2 BOM'!C2:AF1000""),AB$1,FALSE)"),"#N/A")</f>
        <v>#N/A</v>
      </c>
      <c r="AP624" s="40" t="str">
        <f ca="1">IFERROR(__xludf.DUMMYFUNCTION("VLOOKUP($D329,IMPORTRANGE(""1F5N2lheBqU_ssv2fEg7XSiyl0_Jtf24RQubw3IWp7fc"",""'LC-2 BOM'!C2:AF1000""),AB$1,FALSE)"),"#N/A")</f>
        <v>#N/A</v>
      </c>
      <c r="AQ624" s="40" t="str">
        <f ca="1">IFERROR(__xludf.DUMMYFUNCTION("VLOOKUP($D329,IMPORTRANGE(""1F5N2lheBqU_ssv2fEg7XSiyl0_Jtf24RQubw3IWp7fc"",""'LC-2 BOM'!C2:AF1000""),AB$1,FALSE)"),"#N/A")</f>
        <v>#N/A</v>
      </c>
      <c r="AR624" s="40" t="str">
        <f ca="1">IFERROR(__xludf.DUMMYFUNCTION("VLOOKUP($D329,IMPORTRANGE(""1F5N2lheBqU_ssv2fEg7XSiyl0_Jtf24RQubw3IWp7fc"",""'LC-2 BOM'!C2:AF1000""),AB$1,FALSE)"),"#N/A")</f>
        <v>#N/A</v>
      </c>
      <c r="AS624" s="40" t="str">
        <f ca="1">IFERROR(__xludf.DUMMYFUNCTION("VLOOKUP($D329,IMPORTRANGE(""1F5N2lheBqU_ssv2fEg7XSiyl0_Jtf24RQubw3IWp7fc"",""'LC-2 BOM'!C2:AF1000""),AB$1,FALSE)"),"#N/A")</f>
        <v>#N/A</v>
      </c>
      <c r="AT624" s="40" t="str">
        <f ca="1">IFERROR(__xludf.DUMMYFUNCTION("VLOOKUP($D329,IMPORTRANGE(""1F5N2lheBqU_ssv2fEg7XSiyl0_Jtf24RQubw3IWp7fc"",""'LC-2 BOM'!C2:AF1000""),AB$1,FALSE)"),"#N/A")</f>
        <v>#N/A</v>
      </c>
      <c r="AU624" s="40" t="str">
        <f ca="1">IFERROR(__xludf.DUMMYFUNCTION("VLOOKUP($D329,IMPORTRANGE(""1F5N2lheBqU_ssv2fEg7XSiyl0_Jtf24RQubw3IWp7fc"",""'LC-2 BOM'!C2:AF1000""),AB$1,FALSE)"),"#N/A")</f>
        <v>#N/A</v>
      </c>
      <c r="AV624" s="40" t="str">
        <f ca="1">IFERROR(__xludf.DUMMYFUNCTION("VLOOKUP($D329,IMPORTRANGE(""1F5N2lheBqU_ssv2fEg7XSiyl0_Jtf24RQubw3IWp7fc"",""'LC-2 BOM'!C2:AF1000""),AB$1,FALSE)"),"#N/A")</f>
        <v>#N/A</v>
      </c>
      <c r="AW624" s="40" t="str">
        <f ca="1">IFERROR(__xludf.DUMMYFUNCTION("VLOOKUP($D329,IMPORTRANGE(""1F5N2lheBqU_ssv2fEg7XSiyl0_Jtf24RQubw3IWp7fc"",""'LC-2 BOM'!C2:AF1000""),AB$1,FALSE)"),"#N/A")</f>
        <v>#N/A</v>
      </c>
      <c r="AX624" s="40" t="str">
        <f ca="1">IFERROR(__xludf.DUMMYFUNCTION("VLOOKUP($D329,IMPORTRANGE(""1F5N2lheBqU_ssv2fEg7XSiyl0_Jtf24RQubw3IWp7fc"",""'LC-2 BOM'!C2:AF1000""),AB$1,FALSE)"),"#N/A")</f>
        <v>#N/A</v>
      </c>
      <c r="AY624" s="40" t="str">
        <f ca="1">IFERROR(__xludf.DUMMYFUNCTION("VLOOKUP($D329,IMPORTRANGE(""1F5N2lheBqU_ssv2fEg7XSiyl0_Jtf24RQubw3IWp7fc"",""'LC-2 BOM'!C2:AF1000""),AB$1,FALSE)"),"#N/A")</f>
        <v>#N/A</v>
      </c>
      <c r="AZ624" s="40" t="str">
        <f ca="1">IFERROR(__xludf.DUMMYFUNCTION("VLOOKUP($D329,IMPORTRANGE(""1F5N2lheBqU_ssv2fEg7XSiyl0_Jtf24RQubw3IWp7fc"",""'LC-2 BOM'!C2:AF1000""),AB$1,FALSE)"),"#N/A")</f>
        <v>#N/A</v>
      </c>
      <c r="BA624" s="40" t="str">
        <f ca="1">IFERROR(__xludf.DUMMYFUNCTION("VLOOKUP($D329,IMPORTRANGE(""1F5N2lheBqU_ssv2fEg7XSiyl0_Jtf24RQubw3IWp7fc"",""'LC-2 BOM'!C2:AF1000""),AB$1,FALSE)"),"#N/A")</f>
        <v>#N/A</v>
      </c>
    </row>
    <row r="625" spans="1:53" ht="14.25">
      <c r="A625" s="119" t="str">
        <f>CONCATENATE(VLOOKUP(E625,Systems,2,FALSE),"-",VLOOKUP(F625,Subsystems,2,FALSE),"-",VLOOKUP(G625,Components,2,FALSE),"-",VLOOKUP(R625,Metrics,2,FALSE),"-",B625)</f>
        <v>ASP--AxCt-ST-17</v>
      </c>
      <c r="B625" s="100">
        <v>17</v>
      </c>
      <c r="C625" s="165" t="s">
        <v>1389</v>
      </c>
      <c r="D625" s="99" t="s">
        <v>1390</v>
      </c>
      <c r="E625" s="99" t="s">
        <v>921</v>
      </c>
      <c r="F625" s="99" t="s">
        <v>922</v>
      </c>
      <c r="G625" s="99" t="s">
        <v>923</v>
      </c>
      <c r="H625" s="99" t="s">
        <v>89</v>
      </c>
      <c r="I625" s="99" t="str">
        <f>VLOOKUP(L625,InterfaceCards,2,FALSE)</f>
        <v>N1</v>
      </c>
      <c r="J625" s="39" t="str">
        <f>VLOOKUP(I625,'REF - Interface Cards'!$F$2:$G$11,2,FALSE)</f>
        <v>CB2</v>
      </c>
      <c r="K625" s="267">
        <f>VLOOKUP(L625,InterfaceCards,3,FALSE)</f>
        <v>1</v>
      </c>
      <c r="L625" s="99" t="s">
        <v>728</v>
      </c>
      <c r="M625" s="99">
        <v>15</v>
      </c>
      <c r="N625" s="96">
        <v>12</v>
      </c>
      <c r="O625" s="99" t="s">
        <v>247</v>
      </c>
      <c r="P625" s="99" t="s">
        <v>313</v>
      </c>
      <c r="Q625" s="99" t="s">
        <v>924</v>
      </c>
      <c r="R625" s="100" t="s">
        <v>925</v>
      </c>
      <c r="S625" s="99" t="s">
        <v>96</v>
      </c>
      <c r="T625" s="274"/>
      <c r="U625" s="82"/>
      <c r="V625" s="82" t="b">
        <v>0</v>
      </c>
      <c r="W625" s="115" t="str">
        <f>CONCATENATE(L625,":",N625)</f>
        <v>DI1:12</v>
      </c>
      <c r="X625" s="40" t="str">
        <f ca="1">IFERROR(__xludf.DUMMYFUNCTION("VLOOKUP($D119,IMPORTRANGE(""1F5N2lheBqU_ssv2fEg7XSiyl0_Jtf24RQubw3IWp7fc"",""'LC-2 BOM'!C2:AF1000""),X$1,FALSE)"),"05C360")</f>
        <v>05C360</v>
      </c>
      <c r="Y625" s="40" t="str">
        <f ca="1">IFERROR(__xludf.DUMMYFUNCTION("VLOOKUP($D322,IMPORTRANGE(""1F5N2lheBqU_ssv2fEg7XSiyl0_Jtf24RQubw3IWp7fc"",""'LC-2 BOM'!C2:AF900""),Y$1,FALSE)"),"#N/A")</f>
        <v>#N/A</v>
      </c>
      <c r="Z625" s="40" t="str">
        <f ca="1">IFERROR(__xludf.DUMMYFUNCTION("VLOOKUP($D322,IMPORTRANGE(""1F5N2lheBqU_ssv2fEg7XSiyl0_Jtf24RQubw3IWp7fc"",""'LC-2 BOM'!C2:AF900""),Y$1,FALSE)"),"#N/A")</f>
        <v>#N/A</v>
      </c>
      <c r="AA625" s="40" t="str">
        <f ca="1">IFERROR(__xludf.DUMMYFUNCTION("VLOOKUP($D322,IMPORTRANGE(""1F5N2lheBqU_ssv2fEg7XSiyl0_Jtf24RQubw3IWp7fc"",""'LC-2 BOM'!C2:AF900""),Y$1,FALSE)"),"#N/A")</f>
        <v>#N/A</v>
      </c>
      <c r="AB625" s="40" t="str">
        <f ca="1">IFERROR(__xludf.DUMMYFUNCTION("VLOOKUP($D322,IMPORTRANGE(""1F5N2lheBqU_ssv2fEg7XSiyl0_Jtf24RQubw3IWp7fc"",""'LC-2 BOM'!C2:AF1000""),AB$1,FALSE)"),"#N/A")</f>
        <v>#N/A</v>
      </c>
      <c r="AC625" s="40" t="str">
        <f ca="1">IFERROR(__xludf.DUMMYFUNCTION("VLOOKUP($D322,IMPORTRANGE(""1F5N2lheBqU_ssv2fEg7XSiyl0_Jtf24RQubw3IWp7fc"",""'LC-2 BOM'!C2:AF1000""),AB$1,FALSE)"),"#N/A")</f>
        <v>#N/A</v>
      </c>
      <c r="AD625" s="40" t="str">
        <f ca="1">IFERROR(__xludf.DUMMYFUNCTION("VLOOKUP($D322,IMPORTRANGE(""1F5N2lheBqU_ssv2fEg7XSiyl0_Jtf24RQubw3IWp7fc"",""'LC-2 BOM'!C2:AF1000""),AB$1,FALSE)"),"#N/A")</f>
        <v>#N/A</v>
      </c>
      <c r="AE625" s="40" t="str">
        <f ca="1">IFERROR(__xludf.DUMMYFUNCTION("VLOOKUP($D322,IMPORTRANGE(""1F5N2lheBqU_ssv2fEg7XSiyl0_Jtf24RQubw3IWp7fc"",""'LC-2 BOM'!C2:AF1000""),AB$1,FALSE)"),"#N/A")</f>
        <v>#N/A</v>
      </c>
      <c r="AF625" s="40" t="str">
        <f ca="1">IFERROR(__xludf.DUMMYFUNCTION("VLOOKUP($D322,IMPORTRANGE(""1F5N2lheBqU_ssv2fEg7XSiyl0_Jtf24RQubw3IWp7fc"",""'LC-2 BOM'!C2:AF1000""),AB$1,FALSE)"),"#N/A")</f>
        <v>#N/A</v>
      </c>
      <c r="AG625" s="40" t="str">
        <f ca="1">IFERROR(__xludf.DUMMYFUNCTION("VLOOKUP($D322,IMPORTRANGE(""1F5N2lheBqU_ssv2fEg7XSiyl0_Jtf24RQubw3IWp7fc"",""'LC-2 BOM'!C2:AF1000""),AB$1,FALSE)"),"#N/A")</f>
        <v>#N/A</v>
      </c>
      <c r="AH625" s="40" t="str">
        <f ca="1">IFERROR(__xludf.DUMMYFUNCTION("VLOOKUP($D322,IMPORTRANGE(""1F5N2lheBqU_ssv2fEg7XSiyl0_Jtf24RQubw3IWp7fc"",""'LC-2 BOM'!C2:AF1000""),AB$1,FALSE)"),"#N/A")</f>
        <v>#N/A</v>
      </c>
      <c r="AI625" s="40" t="str">
        <f ca="1">IFERROR(__xludf.DUMMYFUNCTION("VLOOKUP($D322,IMPORTRANGE(""1F5N2lheBqU_ssv2fEg7XSiyl0_Jtf24RQubw3IWp7fc"",""'LC-2 BOM'!C2:AF1000""),AB$1,FALSE)"),"#N/A")</f>
        <v>#N/A</v>
      </c>
      <c r="AJ625" s="40" t="str">
        <f ca="1">IFERROR(__xludf.DUMMYFUNCTION("VLOOKUP($D322,IMPORTRANGE(""1F5N2lheBqU_ssv2fEg7XSiyl0_Jtf24RQubw3IWp7fc"",""'LC-2 BOM'!C2:AF1000""),AB$1,FALSE)"),"#N/A")</f>
        <v>#N/A</v>
      </c>
      <c r="AK625" s="40" t="str">
        <f ca="1">IFERROR(__xludf.DUMMYFUNCTION("VLOOKUP($D322,IMPORTRANGE(""1F5N2lheBqU_ssv2fEg7XSiyl0_Jtf24RQubw3IWp7fc"",""'LC-2 BOM'!C2:AF1000""),AB$1,FALSE)"),"#N/A")</f>
        <v>#N/A</v>
      </c>
      <c r="AL625" s="40" t="str">
        <f ca="1">IFERROR(__xludf.DUMMYFUNCTION("VLOOKUP($D322,IMPORTRANGE(""1F5N2lheBqU_ssv2fEg7XSiyl0_Jtf24RQubw3IWp7fc"",""'LC-2 BOM'!C2:AF1000""),AB$1,FALSE)"),"#N/A")</f>
        <v>#N/A</v>
      </c>
      <c r="AM625" s="40" t="str">
        <f ca="1">IFERROR(__xludf.DUMMYFUNCTION("VLOOKUP($D322,IMPORTRANGE(""1F5N2lheBqU_ssv2fEg7XSiyl0_Jtf24RQubw3IWp7fc"",""'LC-2 BOM'!C2:AF1000""),AB$1,FALSE)"),"#N/A")</f>
        <v>#N/A</v>
      </c>
      <c r="AN625" s="40" t="str">
        <f ca="1">IFERROR(__xludf.DUMMYFUNCTION("VLOOKUP($D322,IMPORTRANGE(""1F5N2lheBqU_ssv2fEg7XSiyl0_Jtf24RQubw3IWp7fc"",""'LC-2 BOM'!C2:AF1000""),AB$1,FALSE)"),"#N/A")</f>
        <v>#N/A</v>
      </c>
      <c r="AO625" s="40" t="str">
        <f ca="1">IFERROR(__xludf.DUMMYFUNCTION("VLOOKUP($D322,IMPORTRANGE(""1F5N2lheBqU_ssv2fEg7XSiyl0_Jtf24RQubw3IWp7fc"",""'LC-2 BOM'!C2:AF1000""),AB$1,FALSE)"),"#N/A")</f>
        <v>#N/A</v>
      </c>
      <c r="AP625" s="40" t="str">
        <f ca="1">IFERROR(__xludf.DUMMYFUNCTION("VLOOKUP($D322,IMPORTRANGE(""1F5N2lheBqU_ssv2fEg7XSiyl0_Jtf24RQubw3IWp7fc"",""'LC-2 BOM'!C2:AF1000""),AB$1,FALSE)"),"#N/A")</f>
        <v>#N/A</v>
      </c>
      <c r="AQ625" s="40" t="str">
        <f ca="1">IFERROR(__xludf.DUMMYFUNCTION("VLOOKUP($D322,IMPORTRANGE(""1F5N2lheBqU_ssv2fEg7XSiyl0_Jtf24RQubw3IWp7fc"",""'LC-2 BOM'!C2:AF1000""),AB$1,FALSE)"),"#N/A")</f>
        <v>#N/A</v>
      </c>
      <c r="AR625" s="40" t="str">
        <f ca="1">IFERROR(__xludf.DUMMYFUNCTION("VLOOKUP($D322,IMPORTRANGE(""1F5N2lheBqU_ssv2fEg7XSiyl0_Jtf24RQubw3IWp7fc"",""'LC-2 BOM'!C2:AF1000""),AB$1,FALSE)"),"#N/A")</f>
        <v>#N/A</v>
      </c>
      <c r="AS625" s="40" t="str">
        <f ca="1">IFERROR(__xludf.DUMMYFUNCTION("VLOOKUP($D322,IMPORTRANGE(""1F5N2lheBqU_ssv2fEg7XSiyl0_Jtf24RQubw3IWp7fc"",""'LC-2 BOM'!C2:AF1000""),AB$1,FALSE)"),"#N/A")</f>
        <v>#N/A</v>
      </c>
      <c r="AT625" s="40" t="str">
        <f ca="1">IFERROR(__xludf.DUMMYFUNCTION("VLOOKUP($D322,IMPORTRANGE(""1F5N2lheBqU_ssv2fEg7XSiyl0_Jtf24RQubw3IWp7fc"",""'LC-2 BOM'!C2:AF1000""),AB$1,FALSE)"),"#N/A")</f>
        <v>#N/A</v>
      </c>
      <c r="AU625" s="40" t="str">
        <f ca="1">IFERROR(__xludf.DUMMYFUNCTION("VLOOKUP($D322,IMPORTRANGE(""1F5N2lheBqU_ssv2fEg7XSiyl0_Jtf24RQubw3IWp7fc"",""'LC-2 BOM'!C2:AF1000""),AB$1,FALSE)"),"#N/A")</f>
        <v>#N/A</v>
      </c>
      <c r="AV625" s="40" t="str">
        <f ca="1">IFERROR(__xludf.DUMMYFUNCTION("VLOOKUP($D322,IMPORTRANGE(""1F5N2lheBqU_ssv2fEg7XSiyl0_Jtf24RQubw3IWp7fc"",""'LC-2 BOM'!C2:AF1000""),AB$1,FALSE)"),"#N/A")</f>
        <v>#N/A</v>
      </c>
      <c r="AW625" s="40" t="str">
        <f ca="1">IFERROR(__xludf.DUMMYFUNCTION("VLOOKUP($D322,IMPORTRANGE(""1F5N2lheBqU_ssv2fEg7XSiyl0_Jtf24RQubw3IWp7fc"",""'LC-2 BOM'!C2:AF1000""),AB$1,FALSE)"),"#N/A")</f>
        <v>#N/A</v>
      </c>
      <c r="AX625" s="40" t="str">
        <f ca="1">IFERROR(__xludf.DUMMYFUNCTION("VLOOKUP($D322,IMPORTRANGE(""1F5N2lheBqU_ssv2fEg7XSiyl0_Jtf24RQubw3IWp7fc"",""'LC-2 BOM'!C2:AF1000""),AB$1,FALSE)"),"#N/A")</f>
        <v>#N/A</v>
      </c>
      <c r="AY625" s="40" t="str">
        <f ca="1">IFERROR(__xludf.DUMMYFUNCTION("VLOOKUP($D322,IMPORTRANGE(""1F5N2lheBqU_ssv2fEg7XSiyl0_Jtf24RQubw3IWp7fc"",""'LC-2 BOM'!C2:AF1000""),AB$1,FALSE)"),"#N/A")</f>
        <v>#N/A</v>
      </c>
      <c r="AZ625" s="40" t="str">
        <f ca="1">IFERROR(__xludf.DUMMYFUNCTION("VLOOKUP($D322,IMPORTRANGE(""1F5N2lheBqU_ssv2fEg7XSiyl0_Jtf24RQubw3IWp7fc"",""'LC-2 BOM'!C2:AF1000""),AB$1,FALSE)"),"#N/A")</f>
        <v>#N/A</v>
      </c>
      <c r="BA625" s="40" t="str">
        <f ca="1">IFERROR(__xludf.DUMMYFUNCTION("VLOOKUP($D322,IMPORTRANGE(""1F5N2lheBqU_ssv2fEg7XSiyl0_Jtf24RQubw3IWp7fc"",""'LC-2 BOM'!C2:AF1000""),AB$1,FALSE)"),"#N/A")</f>
        <v>#N/A</v>
      </c>
    </row>
    <row r="626" spans="1:53" ht="14.25">
      <c r="A626" s="119" t="str">
        <f>CONCATENATE(VLOOKUP(E626,Systems,2,FALSE),"-",VLOOKUP(F626,Subsystems,2,FALSE),"-",VLOOKUP(G626,Components,2,FALSE),"-",VLOOKUP(R626,Metrics,2,FALSE),"-",B626)</f>
        <v>ASP--AxCt-ST-14</v>
      </c>
      <c r="B626" s="100">
        <v>14</v>
      </c>
      <c r="C626" s="165" t="s">
        <v>1391</v>
      </c>
      <c r="D626" s="99" t="s">
        <v>1392</v>
      </c>
      <c r="E626" s="99" t="s">
        <v>921</v>
      </c>
      <c r="F626" s="99" t="s">
        <v>922</v>
      </c>
      <c r="G626" s="99" t="s">
        <v>923</v>
      </c>
      <c r="H626" s="99" t="s">
        <v>89</v>
      </c>
      <c r="I626" s="99" t="str">
        <f>VLOOKUP(L626,InterfaceCards,2,FALSE)</f>
        <v>N1</v>
      </c>
      <c r="J626" s="39" t="str">
        <f>VLOOKUP(I626,'REF - Interface Cards'!$F$2:$G$11,2,FALSE)</f>
        <v>CB2</v>
      </c>
      <c r="K626" s="267">
        <f>VLOOKUP(L626,InterfaceCards,3,FALSE)</f>
        <v>1</v>
      </c>
      <c r="L626" s="99" t="s">
        <v>728</v>
      </c>
      <c r="M626" s="99">
        <v>22</v>
      </c>
      <c r="N626" s="96">
        <v>18</v>
      </c>
      <c r="O626" s="99" t="s">
        <v>247</v>
      </c>
      <c r="P626" s="99" t="s">
        <v>313</v>
      </c>
      <c r="Q626" s="99" t="s">
        <v>924</v>
      </c>
      <c r="R626" s="100" t="s">
        <v>925</v>
      </c>
      <c r="S626" s="99" t="s">
        <v>96</v>
      </c>
      <c r="T626" s="100"/>
      <c r="U626" s="205"/>
      <c r="V626" s="205" t="b">
        <v>0</v>
      </c>
      <c r="W626" s="115" t="str">
        <f>CONCATENATE(L626,":",N626)</f>
        <v>DI1:18</v>
      </c>
      <c r="X626" s="40" t="str">
        <f ca="1">IFERROR(__xludf.DUMMYFUNCTION("VLOOKUP($D119,IMPORTRANGE(""1F5N2lheBqU_ssv2fEg7XSiyl0_Jtf24RQubw3IWp7fc"",""'LC-2 BOM'!C2:AF1000""),X$1,FALSE)"),"05C360")</f>
        <v>05C360</v>
      </c>
      <c r="Y626" s="40" t="str">
        <f ca="1">IFERROR(__xludf.DUMMYFUNCTION("VLOOKUP($D328,IMPORTRANGE(""1zGeY54V42y3h6ga3LEauokEcjIAfHuNXKCYKLfLWtMI"",""'LC-2 BOM'!C2:AF900""),Y$1,FALSE)"),"#N/A")</f>
        <v>#N/A</v>
      </c>
      <c r="Z626" s="40" t="str">
        <f ca="1">IFERROR(__xludf.DUMMYFUNCTION("VLOOKUP($D328,IMPORTRANGE(""1zGeY54V42y3h6ga3LEauokEcjIAfHuNXKCYKLfLWtMI"",""'LC-2 BOM'!C2:AF900""),Y$1,FALSE)"),"#N/A")</f>
        <v>#N/A</v>
      </c>
      <c r="AA626" s="40" t="str">
        <f ca="1">IFERROR(__xludf.DUMMYFUNCTION("VLOOKUP($D328,IMPORTRANGE(""1zGeY54V42y3h6ga3LEauokEcjIAfHuNXKCYKLfLWtMI"",""'LC-2 BOM'!C2:AF900""),Y$1,FALSE)"),"#N/A")</f>
        <v>#N/A</v>
      </c>
      <c r="AB626" s="40" t="str">
        <f ca="1">IFERROR(__xludf.DUMMYFUNCTION("VLOOKUP($D328,IMPORTRANGE(""1F5N2lheBqU_ssv2fEg7XSiyl0_Jtf24RQubw3IWp7fc"",""'LC-2 BOM'!C2:AF1000""),AB$1,FALSE)"),"#N/A")</f>
        <v>#N/A</v>
      </c>
      <c r="AC626" s="40" t="str">
        <f ca="1">IFERROR(__xludf.DUMMYFUNCTION("VLOOKUP($D328,IMPORTRANGE(""1F5N2lheBqU_ssv2fEg7XSiyl0_Jtf24RQubw3IWp7fc"",""'LC-2 BOM'!C2:AF1000""),AB$1,FALSE)"),"#N/A")</f>
        <v>#N/A</v>
      </c>
      <c r="AD626" s="40" t="str">
        <f ca="1">IFERROR(__xludf.DUMMYFUNCTION("VLOOKUP($D328,IMPORTRANGE(""1F5N2lheBqU_ssv2fEg7XSiyl0_Jtf24RQubw3IWp7fc"",""'LC-2 BOM'!C2:AF1000""),AB$1,FALSE)"),"#N/A")</f>
        <v>#N/A</v>
      </c>
      <c r="AE626" s="40" t="str">
        <f ca="1">IFERROR(__xludf.DUMMYFUNCTION("VLOOKUP($D328,IMPORTRANGE(""1F5N2lheBqU_ssv2fEg7XSiyl0_Jtf24RQubw3IWp7fc"",""'LC-2 BOM'!C2:AF1000""),AB$1,FALSE)"),"#N/A")</f>
        <v>#N/A</v>
      </c>
      <c r="AF626" s="40" t="str">
        <f ca="1">IFERROR(__xludf.DUMMYFUNCTION("VLOOKUP($D328,IMPORTRANGE(""1F5N2lheBqU_ssv2fEg7XSiyl0_Jtf24RQubw3IWp7fc"",""'LC-2 BOM'!C2:AF1000""),AB$1,FALSE)"),"#N/A")</f>
        <v>#N/A</v>
      </c>
      <c r="AG626" s="40" t="str">
        <f ca="1">IFERROR(__xludf.DUMMYFUNCTION("VLOOKUP($D328,IMPORTRANGE(""1F5N2lheBqU_ssv2fEg7XSiyl0_Jtf24RQubw3IWp7fc"",""'LC-2 BOM'!C2:AF1000""),AB$1,FALSE)"),"#N/A")</f>
        <v>#N/A</v>
      </c>
      <c r="AH626" s="40" t="str">
        <f ca="1">IFERROR(__xludf.DUMMYFUNCTION("VLOOKUP($D328,IMPORTRANGE(""1F5N2lheBqU_ssv2fEg7XSiyl0_Jtf24RQubw3IWp7fc"",""'LC-2 BOM'!C2:AF1000""),AB$1,FALSE)"),"#N/A")</f>
        <v>#N/A</v>
      </c>
      <c r="AI626" s="40" t="str">
        <f ca="1">IFERROR(__xludf.DUMMYFUNCTION("VLOOKUP($D328,IMPORTRANGE(""1F5N2lheBqU_ssv2fEg7XSiyl0_Jtf24RQubw3IWp7fc"",""'LC-2 BOM'!C2:AF1000""),AB$1,FALSE)"),"#N/A")</f>
        <v>#N/A</v>
      </c>
      <c r="AJ626" s="40" t="str">
        <f ca="1">IFERROR(__xludf.DUMMYFUNCTION("VLOOKUP($D328,IMPORTRANGE(""1F5N2lheBqU_ssv2fEg7XSiyl0_Jtf24RQubw3IWp7fc"",""'LC-2 BOM'!C2:AF1000""),AB$1,FALSE)"),"#N/A")</f>
        <v>#N/A</v>
      </c>
      <c r="AK626" s="40" t="str">
        <f ca="1">IFERROR(__xludf.DUMMYFUNCTION("VLOOKUP($D328,IMPORTRANGE(""1F5N2lheBqU_ssv2fEg7XSiyl0_Jtf24RQubw3IWp7fc"",""'LC-2 BOM'!C2:AF1000""),AB$1,FALSE)"),"#N/A")</f>
        <v>#N/A</v>
      </c>
      <c r="AL626" s="40" t="str">
        <f ca="1">IFERROR(__xludf.DUMMYFUNCTION("VLOOKUP($D328,IMPORTRANGE(""1F5N2lheBqU_ssv2fEg7XSiyl0_Jtf24RQubw3IWp7fc"",""'LC-2 BOM'!C2:AF1000""),AB$1,FALSE)"),"#N/A")</f>
        <v>#N/A</v>
      </c>
      <c r="AM626" s="40" t="str">
        <f ca="1">IFERROR(__xludf.DUMMYFUNCTION("VLOOKUP($D328,IMPORTRANGE(""1F5N2lheBqU_ssv2fEg7XSiyl0_Jtf24RQubw3IWp7fc"",""'LC-2 BOM'!C2:AF1000""),AB$1,FALSE)"),"#N/A")</f>
        <v>#N/A</v>
      </c>
      <c r="AN626" s="40" t="str">
        <f ca="1">IFERROR(__xludf.DUMMYFUNCTION("VLOOKUP($D328,IMPORTRANGE(""1F5N2lheBqU_ssv2fEg7XSiyl0_Jtf24RQubw3IWp7fc"",""'LC-2 BOM'!C2:AF1000""),AB$1,FALSE)"),"#N/A")</f>
        <v>#N/A</v>
      </c>
      <c r="AO626" s="40" t="str">
        <f ca="1">IFERROR(__xludf.DUMMYFUNCTION("VLOOKUP($D328,IMPORTRANGE(""1F5N2lheBqU_ssv2fEg7XSiyl0_Jtf24RQubw3IWp7fc"",""'LC-2 BOM'!C2:AF1000""),AB$1,FALSE)"),"#N/A")</f>
        <v>#N/A</v>
      </c>
      <c r="AP626" s="40" t="str">
        <f ca="1">IFERROR(__xludf.DUMMYFUNCTION("VLOOKUP($D328,IMPORTRANGE(""1F5N2lheBqU_ssv2fEg7XSiyl0_Jtf24RQubw3IWp7fc"",""'LC-2 BOM'!C2:AF1000""),AB$1,FALSE)"),"#N/A")</f>
        <v>#N/A</v>
      </c>
      <c r="AQ626" s="40" t="str">
        <f ca="1">IFERROR(__xludf.DUMMYFUNCTION("VLOOKUP($D328,IMPORTRANGE(""1F5N2lheBqU_ssv2fEg7XSiyl0_Jtf24RQubw3IWp7fc"",""'LC-2 BOM'!C2:AF1000""),AB$1,FALSE)"),"#N/A")</f>
        <v>#N/A</v>
      </c>
      <c r="AR626" s="40" t="str">
        <f ca="1">IFERROR(__xludf.DUMMYFUNCTION("VLOOKUP($D328,IMPORTRANGE(""1F5N2lheBqU_ssv2fEg7XSiyl0_Jtf24RQubw3IWp7fc"",""'LC-2 BOM'!C2:AF1000""),AB$1,FALSE)"),"#N/A")</f>
        <v>#N/A</v>
      </c>
      <c r="AS626" s="40" t="str">
        <f ca="1">IFERROR(__xludf.DUMMYFUNCTION("VLOOKUP($D328,IMPORTRANGE(""1F5N2lheBqU_ssv2fEg7XSiyl0_Jtf24RQubw3IWp7fc"",""'LC-2 BOM'!C2:AF1000""),AB$1,FALSE)"),"#N/A")</f>
        <v>#N/A</v>
      </c>
      <c r="AT626" s="40" t="str">
        <f ca="1">IFERROR(__xludf.DUMMYFUNCTION("VLOOKUP($D328,IMPORTRANGE(""1F5N2lheBqU_ssv2fEg7XSiyl0_Jtf24RQubw3IWp7fc"",""'LC-2 BOM'!C2:AF1000""),AB$1,FALSE)"),"#N/A")</f>
        <v>#N/A</v>
      </c>
      <c r="AU626" s="40" t="str">
        <f ca="1">IFERROR(__xludf.DUMMYFUNCTION("VLOOKUP($D328,IMPORTRANGE(""1F5N2lheBqU_ssv2fEg7XSiyl0_Jtf24RQubw3IWp7fc"",""'LC-2 BOM'!C2:AF1000""),AB$1,FALSE)"),"#N/A")</f>
        <v>#N/A</v>
      </c>
      <c r="AV626" s="40" t="str">
        <f ca="1">IFERROR(__xludf.DUMMYFUNCTION("VLOOKUP($D328,IMPORTRANGE(""1F5N2lheBqU_ssv2fEg7XSiyl0_Jtf24RQubw3IWp7fc"",""'LC-2 BOM'!C2:AF1000""),AB$1,FALSE)"),"#N/A")</f>
        <v>#N/A</v>
      </c>
      <c r="AW626" s="40" t="str">
        <f ca="1">IFERROR(__xludf.DUMMYFUNCTION("VLOOKUP($D328,IMPORTRANGE(""1F5N2lheBqU_ssv2fEg7XSiyl0_Jtf24RQubw3IWp7fc"",""'LC-2 BOM'!C2:AF1000""),AB$1,FALSE)"),"#N/A")</f>
        <v>#N/A</v>
      </c>
      <c r="AX626" s="40" t="str">
        <f ca="1">IFERROR(__xludf.DUMMYFUNCTION("VLOOKUP($D328,IMPORTRANGE(""1F5N2lheBqU_ssv2fEg7XSiyl0_Jtf24RQubw3IWp7fc"",""'LC-2 BOM'!C2:AF1000""),AB$1,FALSE)"),"#N/A")</f>
        <v>#N/A</v>
      </c>
      <c r="AY626" s="40" t="str">
        <f ca="1">IFERROR(__xludf.DUMMYFUNCTION("VLOOKUP($D328,IMPORTRANGE(""1F5N2lheBqU_ssv2fEg7XSiyl0_Jtf24RQubw3IWp7fc"",""'LC-2 BOM'!C2:AF1000""),AB$1,FALSE)"),"#N/A")</f>
        <v>#N/A</v>
      </c>
      <c r="AZ626" s="40" t="str">
        <f ca="1">IFERROR(__xludf.DUMMYFUNCTION("VLOOKUP($D328,IMPORTRANGE(""1F5N2lheBqU_ssv2fEg7XSiyl0_Jtf24RQubw3IWp7fc"",""'LC-2 BOM'!C2:AF1000""),AB$1,FALSE)"),"#N/A")</f>
        <v>#N/A</v>
      </c>
      <c r="BA626" s="40" t="str">
        <f ca="1">IFERROR(__xludf.DUMMYFUNCTION("VLOOKUP($D328,IMPORTRANGE(""1F5N2lheBqU_ssv2fEg7XSiyl0_Jtf24RQubw3IWp7fc"",""'LC-2 BOM'!C2:AF1000""),AB$1,FALSE)"),"#N/A")</f>
        <v>#N/A</v>
      </c>
    </row>
    <row r="627" spans="1:53" ht="14.25">
      <c r="A627" s="110" t="str">
        <f>CONCATENATE(VLOOKUP(E627,Systems,2,FALSE),"-",VLOOKUP(F627,Subsystems,2,FALSE),"-",VLOOKUP(G627,Components,2,FALSE),"-",VLOOKUP(R627,Metrics,2,FALSE),"-",B627)</f>
        <v>TMP-ZT-RTD-Ts-725</v>
      </c>
      <c r="B627" s="99">
        <v>725</v>
      </c>
      <c r="C627" s="99" t="s">
        <v>1393</v>
      </c>
      <c r="D627" s="119" t="s">
        <v>1394</v>
      </c>
      <c r="E627" s="99" t="s">
        <v>1040</v>
      </c>
      <c r="F627" s="110" t="s">
        <v>1041</v>
      </c>
      <c r="G627" s="99" t="s">
        <v>81</v>
      </c>
      <c r="H627" s="99" t="s">
        <v>348</v>
      </c>
      <c r="I627" s="100" t="str">
        <f>VLOOKUP(L627,InterfaceCards,2,FALSE)</f>
        <v>N4</v>
      </c>
      <c r="J627" s="39" t="str">
        <f>VLOOKUP(I627,'REF - Interface Cards'!$F$2:$G$11,2,FALSE)</f>
        <v>CB5</v>
      </c>
      <c r="K627" s="267">
        <f>VLOOKUP(L627,InterfaceCards,3,FALSE)</f>
        <v>5</v>
      </c>
      <c r="L627" s="99" t="s">
        <v>686</v>
      </c>
      <c r="M627" s="99" t="s">
        <v>383</v>
      </c>
      <c r="N627" s="96" t="s">
        <v>384</v>
      </c>
      <c r="O627" s="99" t="s">
        <v>313</v>
      </c>
      <c r="P627" s="99" t="s">
        <v>819</v>
      </c>
      <c r="Q627" s="205"/>
      <c r="R627" s="119" t="s">
        <v>352</v>
      </c>
      <c r="S627" s="119" t="s">
        <v>353</v>
      </c>
      <c r="T627" s="100"/>
      <c r="U627" s="205"/>
      <c r="V627" s="205" t="b">
        <v>0</v>
      </c>
      <c r="W627" s="115" t="str">
        <f>CONCATENATE(L627,":",N627)</f>
        <v>RTD6:EX3+,RTD3+,RTD3-,COM3</v>
      </c>
      <c r="X627" s="40" t="str">
        <f ca="1">IFERROR(__xludf.DUMMYFUNCTION("VLOOKUP($D475,IMPORTRANGE(""1F5N2lheBqU_ssv2fEg7XSiyl0_Jtf24RQubw3IWp7fc"",""'LC-2 BOM'!C2:AF1000""),X$1,FALSE)"),"04C706")</f>
        <v>04C706</v>
      </c>
      <c r="Y627" s="183" t="str">
        <f ca="1">IFERROR(__xludf.DUMMYFUNCTION("VLOOKUP($D591,IMPORTRANGE(""1zGeY54V42y3h6ga3LEauokEcjIAfHuNXKCYKLfLWtMI"",""'LC-2 BOM'!C2:AF900""),Y$1,FALSE)"),"#N/A")</f>
        <v>#N/A</v>
      </c>
      <c r="Z627" s="183" t="str">
        <f ca="1">IFERROR(__xludf.DUMMYFUNCTION("VLOOKUP($D591,IMPORTRANGE(""1zGeY54V42y3h6ga3LEauokEcjIAfHuNXKCYKLfLWtMI"",""'LC-2 BOM'!C2:AF900""),Y$1,FALSE)"),"#N/A")</f>
        <v>#N/A</v>
      </c>
      <c r="AA627" s="183" t="str">
        <f ca="1">IFERROR(__xludf.DUMMYFUNCTION("VLOOKUP($D591,IMPORTRANGE(""1zGeY54V42y3h6ga3LEauokEcjIAfHuNXKCYKLfLWtMI"",""'LC-2 BOM'!C2:AF900""),Y$1,FALSE)"),"#N/A")</f>
        <v>#N/A</v>
      </c>
      <c r="AB627" s="40" t="str">
        <f ca="1">IFERROR(__xludf.DUMMYFUNCTION("VLOOKUP($D591,IMPORTRANGE(""1F5N2lheBqU_ssv2fEg7XSiyl0_Jtf24RQubw3IWp7fc"",""'LC-2 BOM'!C2:AF1000""),AB$1,FALSE)"),"#N/A")</f>
        <v>#N/A</v>
      </c>
      <c r="AC627" s="40" t="str">
        <f ca="1">IFERROR(__xludf.DUMMYFUNCTION("VLOOKUP($D591,IMPORTRANGE(""1F5N2lheBqU_ssv2fEg7XSiyl0_Jtf24RQubw3IWp7fc"",""'LC-2 BOM'!C2:AF1000""),AB$1,FALSE)"),"#N/A")</f>
        <v>#N/A</v>
      </c>
      <c r="AD627" s="40" t="str">
        <f ca="1">IFERROR(__xludf.DUMMYFUNCTION("VLOOKUP($D591,IMPORTRANGE(""1F5N2lheBqU_ssv2fEg7XSiyl0_Jtf24RQubw3IWp7fc"",""'LC-2 BOM'!C2:AF1000""),AB$1,FALSE)"),"#N/A")</f>
        <v>#N/A</v>
      </c>
      <c r="AE627" s="40" t="str">
        <f ca="1">IFERROR(__xludf.DUMMYFUNCTION("VLOOKUP($D591,IMPORTRANGE(""1F5N2lheBqU_ssv2fEg7XSiyl0_Jtf24RQubw3IWp7fc"",""'LC-2 BOM'!C2:AF1000""),AB$1,FALSE)"),"#N/A")</f>
        <v>#N/A</v>
      </c>
      <c r="AF627" s="40" t="str">
        <f ca="1">IFERROR(__xludf.DUMMYFUNCTION("VLOOKUP($D591,IMPORTRANGE(""1F5N2lheBqU_ssv2fEg7XSiyl0_Jtf24RQubw3IWp7fc"",""'LC-2 BOM'!C2:AF1000""),AB$1,FALSE)"),"#N/A")</f>
        <v>#N/A</v>
      </c>
      <c r="AG627" s="40" t="str">
        <f ca="1">IFERROR(__xludf.DUMMYFUNCTION("VLOOKUP($D591,IMPORTRANGE(""1F5N2lheBqU_ssv2fEg7XSiyl0_Jtf24RQubw3IWp7fc"",""'LC-2 BOM'!C2:AF1000""),AB$1,FALSE)"),"#N/A")</f>
        <v>#N/A</v>
      </c>
      <c r="AH627" s="40" t="str">
        <f ca="1">IFERROR(__xludf.DUMMYFUNCTION("VLOOKUP($D591,IMPORTRANGE(""1F5N2lheBqU_ssv2fEg7XSiyl0_Jtf24RQubw3IWp7fc"",""'LC-2 BOM'!C2:AF1000""),AB$1,FALSE)"),"#N/A")</f>
        <v>#N/A</v>
      </c>
      <c r="AI627" s="40" t="str">
        <f ca="1">IFERROR(__xludf.DUMMYFUNCTION("VLOOKUP($D591,IMPORTRANGE(""1F5N2lheBqU_ssv2fEg7XSiyl0_Jtf24RQubw3IWp7fc"",""'LC-2 BOM'!C2:AF1000""),AB$1,FALSE)"),"#N/A")</f>
        <v>#N/A</v>
      </c>
      <c r="AJ627" s="40" t="str">
        <f ca="1">IFERROR(__xludf.DUMMYFUNCTION("VLOOKUP($D591,IMPORTRANGE(""1F5N2lheBqU_ssv2fEg7XSiyl0_Jtf24RQubw3IWp7fc"",""'LC-2 BOM'!C2:AF1000""),AB$1,FALSE)"),"#N/A")</f>
        <v>#N/A</v>
      </c>
      <c r="AK627" s="40" t="str">
        <f ca="1">IFERROR(__xludf.DUMMYFUNCTION("VLOOKUP($D591,IMPORTRANGE(""1F5N2lheBqU_ssv2fEg7XSiyl0_Jtf24RQubw3IWp7fc"",""'LC-2 BOM'!C2:AF1000""),AB$1,FALSE)"),"#N/A")</f>
        <v>#N/A</v>
      </c>
      <c r="AL627" s="40" t="str">
        <f ca="1">IFERROR(__xludf.DUMMYFUNCTION("VLOOKUP($D591,IMPORTRANGE(""1F5N2lheBqU_ssv2fEg7XSiyl0_Jtf24RQubw3IWp7fc"",""'LC-2 BOM'!C2:AF1000""),AB$1,FALSE)"),"#N/A")</f>
        <v>#N/A</v>
      </c>
      <c r="AM627" s="40" t="str">
        <f ca="1">IFERROR(__xludf.DUMMYFUNCTION("VLOOKUP($D591,IMPORTRANGE(""1F5N2lheBqU_ssv2fEg7XSiyl0_Jtf24RQubw3IWp7fc"",""'LC-2 BOM'!C2:AF1000""),AB$1,FALSE)"),"#N/A")</f>
        <v>#N/A</v>
      </c>
      <c r="AN627" s="40" t="str">
        <f ca="1">IFERROR(__xludf.DUMMYFUNCTION("VLOOKUP($D591,IMPORTRANGE(""1F5N2lheBqU_ssv2fEg7XSiyl0_Jtf24RQubw3IWp7fc"",""'LC-2 BOM'!C2:AF1000""),AB$1,FALSE)"),"#N/A")</f>
        <v>#N/A</v>
      </c>
      <c r="AO627" s="40" t="str">
        <f ca="1">IFERROR(__xludf.DUMMYFUNCTION("VLOOKUP($D591,IMPORTRANGE(""1F5N2lheBqU_ssv2fEg7XSiyl0_Jtf24RQubw3IWp7fc"",""'LC-2 BOM'!C2:AF1000""),AB$1,FALSE)"),"#N/A")</f>
        <v>#N/A</v>
      </c>
      <c r="AP627" s="40" t="str">
        <f ca="1">IFERROR(__xludf.DUMMYFUNCTION("VLOOKUP($D591,IMPORTRANGE(""1F5N2lheBqU_ssv2fEg7XSiyl0_Jtf24RQubw3IWp7fc"",""'LC-2 BOM'!C2:AF1000""),AB$1,FALSE)"),"#N/A")</f>
        <v>#N/A</v>
      </c>
      <c r="AQ627" s="40" t="str">
        <f ca="1">IFERROR(__xludf.DUMMYFUNCTION("VLOOKUP($D591,IMPORTRANGE(""1F5N2lheBqU_ssv2fEg7XSiyl0_Jtf24RQubw3IWp7fc"",""'LC-2 BOM'!C2:AF1000""),AB$1,FALSE)"),"#N/A")</f>
        <v>#N/A</v>
      </c>
      <c r="AR627" s="40" t="str">
        <f ca="1">IFERROR(__xludf.DUMMYFUNCTION("VLOOKUP($D591,IMPORTRANGE(""1F5N2lheBqU_ssv2fEg7XSiyl0_Jtf24RQubw3IWp7fc"",""'LC-2 BOM'!C2:AF1000""),AB$1,FALSE)"),"#N/A")</f>
        <v>#N/A</v>
      </c>
      <c r="AS627" s="40" t="str">
        <f ca="1">IFERROR(__xludf.DUMMYFUNCTION("VLOOKUP($D591,IMPORTRANGE(""1F5N2lheBqU_ssv2fEg7XSiyl0_Jtf24RQubw3IWp7fc"",""'LC-2 BOM'!C2:AF1000""),AB$1,FALSE)"),"#N/A")</f>
        <v>#N/A</v>
      </c>
      <c r="AT627" s="40" t="str">
        <f ca="1">IFERROR(__xludf.DUMMYFUNCTION("VLOOKUP($D591,IMPORTRANGE(""1F5N2lheBqU_ssv2fEg7XSiyl0_Jtf24RQubw3IWp7fc"",""'LC-2 BOM'!C2:AF1000""),AB$1,FALSE)"),"#N/A")</f>
        <v>#N/A</v>
      </c>
      <c r="AU627" s="40" t="str">
        <f ca="1">IFERROR(__xludf.DUMMYFUNCTION("VLOOKUP($D591,IMPORTRANGE(""1F5N2lheBqU_ssv2fEg7XSiyl0_Jtf24RQubw3IWp7fc"",""'LC-2 BOM'!C2:AF1000""),AB$1,FALSE)"),"#N/A")</f>
        <v>#N/A</v>
      </c>
      <c r="AV627" s="40" t="str">
        <f ca="1">IFERROR(__xludf.DUMMYFUNCTION("VLOOKUP($D591,IMPORTRANGE(""1F5N2lheBqU_ssv2fEg7XSiyl0_Jtf24RQubw3IWp7fc"",""'LC-2 BOM'!C2:AF1000""),AB$1,FALSE)"),"#N/A")</f>
        <v>#N/A</v>
      </c>
      <c r="AW627" s="40" t="str">
        <f ca="1">IFERROR(__xludf.DUMMYFUNCTION("VLOOKUP($D591,IMPORTRANGE(""1F5N2lheBqU_ssv2fEg7XSiyl0_Jtf24RQubw3IWp7fc"",""'LC-2 BOM'!C2:AF1000""),AB$1,FALSE)"),"#N/A")</f>
        <v>#N/A</v>
      </c>
      <c r="AX627" s="40" t="str">
        <f ca="1">IFERROR(__xludf.DUMMYFUNCTION("VLOOKUP($D591,IMPORTRANGE(""1F5N2lheBqU_ssv2fEg7XSiyl0_Jtf24RQubw3IWp7fc"",""'LC-2 BOM'!C2:AF1000""),AB$1,FALSE)"),"#N/A")</f>
        <v>#N/A</v>
      </c>
      <c r="AY627" s="40" t="str">
        <f ca="1">IFERROR(__xludf.DUMMYFUNCTION("VLOOKUP($D591,IMPORTRANGE(""1F5N2lheBqU_ssv2fEg7XSiyl0_Jtf24RQubw3IWp7fc"",""'LC-2 BOM'!C2:AF1000""),AB$1,FALSE)"),"#N/A")</f>
        <v>#N/A</v>
      </c>
      <c r="AZ627" s="40" t="str">
        <f ca="1">IFERROR(__xludf.DUMMYFUNCTION("VLOOKUP($D591,IMPORTRANGE(""1F5N2lheBqU_ssv2fEg7XSiyl0_Jtf24RQubw3IWp7fc"",""'LC-2 BOM'!C2:AF1000""),AB$1,FALSE)"),"#N/A")</f>
        <v>#N/A</v>
      </c>
      <c r="BA627" s="40" t="str">
        <f ca="1">IFERROR(__xludf.DUMMYFUNCTION("VLOOKUP($D591,IMPORTRANGE(""1F5N2lheBqU_ssv2fEg7XSiyl0_Jtf24RQubw3IWp7fc"",""'LC-2 BOM'!C2:AF1000""),AB$1,FALSE)"),"#N/A")</f>
        <v>#N/A</v>
      </c>
    </row>
    <row r="628" spans="1:53" ht="14.25">
      <c r="A628" s="119" t="str">
        <f>CONCATENATE(VLOOKUP(E628,Systems,2,FALSE),"-",VLOOKUP(F628,Subsystems,2,FALSE),"-",VLOOKUP(G628,Components,2,FALSE),"-",VLOOKUP(R628,Metrics,2,FALSE),"-",B628)</f>
        <v>HYD-HPU-DVL-B-142</v>
      </c>
      <c r="B628" s="100">
        <v>142</v>
      </c>
      <c r="C628" s="99" t="s">
        <v>1395</v>
      </c>
      <c r="D628" s="99" t="s">
        <v>1396</v>
      </c>
      <c r="E628" s="99" t="s">
        <v>715</v>
      </c>
      <c r="F628" s="99" t="s">
        <v>890</v>
      </c>
      <c r="G628" s="99" t="s">
        <v>101</v>
      </c>
      <c r="H628" s="100" t="s">
        <v>102</v>
      </c>
      <c r="I628" s="100" t="str">
        <f>VLOOKUP(L628,InterfaceCards,2,FALSE)</f>
        <v>N5</v>
      </c>
      <c r="J628" s="39" t="str">
        <f>VLOOKUP(I628,'REF - Interface Cards'!$F$2:$G$11,2,FALSE)</f>
        <v>CB6</v>
      </c>
      <c r="K628" s="100">
        <f>VLOOKUP(L628,InterfaceCards,3,FALSE)</f>
        <v>1</v>
      </c>
      <c r="L628" s="99" t="s">
        <v>568</v>
      </c>
      <c r="M628" s="272">
        <v>3</v>
      </c>
      <c r="N628" s="96" t="s">
        <v>108</v>
      </c>
      <c r="O628" s="100" t="s">
        <v>334</v>
      </c>
      <c r="P628" s="100"/>
      <c r="Q628" s="100" t="s">
        <v>707</v>
      </c>
      <c r="R628" s="268" t="s">
        <v>105</v>
      </c>
      <c r="S628" s="119" t="s">
        <v>96</v>
      </c>
      <c r="T628" s="264"/>
      <c r="U628" s="115"/>
      <c r="V628" s="115" t="b">
        <v>0</v>
      </c>
      <c r="W628" s="115" t="str">
        <f>CONCATENATE(L628,":",N628)</f>
        <v>DO5:02</v>
      </c>
      <c r="X628" s="40" t="str">
        <f ca="1">IFERROR(__xludf.DUMMYFUNCTION("VLOOKUP($D475,IMPORTRANGE(""1F5N2lheBqU_ssv2fEg7XSiyl0_Jtf24RQubw3IWp7fc"",""'LC-2 BOM'!C2:AF1000""),X$1,FALSE)"),"04C706")</f>
        <v>04C706</v>
      </c>
      <c r="Y628" s="40" t="str">
        <f ca="1">IFERROR(__xludf.DUMMYFUNCTION("VLOOKUP($D611,IMPORTRANGE(""1zGeY54V42y3h6ga3LEauokEcjIAfHuNXKCYKLfLWtMI"",""'LC-2 BOM'!C2:AF900""),Y$1,FALSE)"),"On/Off Solenoid Valve")</f>
        <v>On/Off Solenoid Valve</v>
      </c>
      <c r="Z628" s="40" t="str">
        <f ca="1">IFERROR(__xludf.DUMMYFUNCTION("VLOOKUP($D611,IMPORTRANGE(""1zGeY54V42y3h6ga3LEauokEcjIAfHuNXKCYKLfLWtMI"",""'LC-2 BOM'!C2:AF900""),Y$1,FALSE)"),"On/Off Solenoid Valve")</f>
        <v>On/Off Solenoid Valve</v>
      </c>
      <c r="AA628" s="40" t="str">
        <f ca="1">IFERROR(__xludf.DUMMYFUNCTION("VLOOKUP($D611,IMPORTRANGE(""1zGeY54V42y3h6ga3LEauokEcjIAfHuNXKCYKLfLWtMI"",""'LC-2 BOM'!C2:AF900""),Y$1,FALSE)"),"On/Off Solenoid Valve")</f>
        <v>On/Off Solenoid Valve</v>
      </c>
      <c r="AB628" s="40" t="str">
        <f ca="1">IFERROR(__xludf.DUMMYFUNCTION("VLOOKUP($D611,IMPORTRANGE(""1F5N2lheBqU_ssv2fEg7XSiyl0_Jtf24RQubw3IWp7fc"",""'LC-2 BOM'!C2:AF1000""),AB$1,FALSE)"),"Hydraulics Schematic 1069 RevF")</f>
        <v>Hydraulics Schematic 1069 RevF</v>
      </c>
      <c r="AC628" s="40" t="str">
        <f ca="1">IFERROR(__xludf.DUMMYFUNCTION("VLOOKUP($D611,IMPORTRANGE(""1F5N2lheBqU_ssv2fEg7XSiyl0_Jtf24RQubw3IWp7fc"",""'LC-2 BOM'!C2:AF1000""),AB$1,FALSE)"),"Hydraulics Schematic 1069 RevF")</f>
        <v>Hydraulics Schematic 1069 RevF</v>
      </c>
      <c r="AD628" s="40" t="str">
        <f ca="1">IFERROR(__xludf.DUMMYFUNCTION("VLOOKUP($D611,IMPORTRANGE(""1F5N2lheBqU_ssv2fEg7XSiyl0_Jtf24RQubw3IWp7fc"",""'LC-2 BOM'!C2:AF1000""),AB$1,FALSE)"),"Hydraulics Schematic 1069 RevF")</f>
        <v>Hydraulics Schematic 1069 RevF</v>
      </c>
      <c r="AE628" s="40" t="str">
        <f ca="1">IFERROR(__xludf.DUMMYFUNCTION("VLOOKUP($D611,IMPORTRANGE(""1F5N2lheBqU_ssv2fEg7XSiyl0_Jtf24RQubw3IWp7fc"",""'LC-2 BOM'!C2:AF1000""),AB$1,FALSE)"),"Hydraulics Schematic 1069 RevF")</f>
        <v>Hydraulics Schematic 1069 RevF</v>
      </c>
      <c r="AF628" s="40" t="str">
        <f ca="1">IFERROR(__xludf.DUMMYFUNCTION("VLOOKUP($D611,IMPORTRANGE(""1F5N2lheBqU_ssv2fEg7XSiyl0_Jtf24RQubw3IWp7fc"",""'LC-2 BOM'!C2:AF1000""),AB$1,FALSE)"),"Hydraulics Schematic 1069 RevF")</f>
        <v>Hydraulics Schematic 1069 RevF</v>
      </c>
      <c r="AG628" s="40" t="str">
        <f ca="1">IFERROR(__xludf.DUMMYFUNCTION("VLOOKUP($D611,IMPORTRANGE(""1F5N2lheBqU_ssv2fEg7XSiyl0_Jtf24RQubw3IWp7fc"",""'LC-2 BOM'!C2:AF1000""),AB$1,FALSE)"),"Hydraulics Schematic 1069 RevF")</f>
        <v>Hydraulics Schematic 1069 RevF</v>
      </c>
      <c r="AH628" s="40" t="str">
        <f ca="1">IFERROR(__xludf.DUMMYFUNCTION("VLOOKUP($D611,IMPORTRANGE(""1F5N2lheBqU_ssv2fEg7XSiyl0_Jtf24RQubw3IWp7fc"",""'LC-2 BOM'!C2:AF1000""),AB$1,FALSE)"),"Hydraulics Schematic 1069 RevF")</f>
        <v>Hydraulics Schematic 1069 RevF</v>
      </c>
      <c r="AI628" s="40" t="str">
        <f ca="1">IFERROR(__xludf.DUMMYFUNCTION("VLOOKUP($D611,IMPORTRANGE(""1F5N2lheBqU_ssv2fEg7XSiyl0_Jtf24RQubw3IWp7fc"",""'LC-2 BOM'!C2:AF1000""),AB$1,FALSE)"),"Hydraulics Schematic 1069 RevF")</f>
        <v>Hydraulics Schematic 1069 RevF</v>
      </c>
      <c r="AJ628" s="40" t="str">
        <f ca="1">IFERROR(__xludf.DUMMYFUNCTION("VLOOKUP($D611,IMPORTRANGE(""1F5N2lheBqU_ssv2fEg7XSiyl0_Jtf24RQubw3IWp7fc"",""'LC-2 BOM'!C2:AF1000""),AB$1,FALSE)"),"Hydraulics Schematic 1069 RevF")</f>
        <v>Hydraulics Schematic 1069 RevF</v>
      </c>
      <c r="AK628" s="40" t="str">
        <f ca="1">IFERROR(__xludf.DUMMYFUNCTION("VLOOKUP($D611,IMPORTRANGE(""1F5N2lheBqU_ssv2fEg7XSiyl0_Jtf24RQubw3IWp7fc"",""'LC-2 BOM'!C2:AF1000""),AB$1,FALSE)"),"Hydraulics Schematic 1069 RevF")</f>
        <v>Hydraulics Schematic 1069 RevF</v>
      </c>
      <c r="AL628" s="40" t="str">
        <f ca="1">IFERROR(__xludf.DUMMYFUNCTION("VLOOKUP($D611,IMPORTRANGE(""1F5N2lheBqU_ssv2fEg7XSiyl0_Jtf24RQubw3IWp7fc"",""'LC-2 BOM'!C2:AF1000""),AB$1,FALSE)"),"Hydraulics Schematic 1069 RevF")</f>
        <v>Hydraulics Schematic 1069 RevF</v>
      </c>
      <c r="AM628" s="40" t="str">
        <f ca="1">IFERROR(__xludf.DUMMYFUNCTION("VLOOKUP($D611,IMPORTRANGE(""1F5N2lheBqU_ssv2fEg7XSiyl0_Jtf24RQubw3IWp7fc"",""'LC-2 BOM'!C2:AF1000""),AB$1,FALSE)"),"Hydraulics Schematic 1069 RevF")</f>
        <v>Hydraulics Schematic 1069 RevF</v>
      </c>
      <c r="AN628" s="40" t="str">
        <f ca="1">IFERROR(__xludf.DUMMYFUNCTION("VLOOKUP($D611,IMPORTRANGE(""1F5N2lheBqU_ssv2fEg7XSiyl0_Jtf24RQubw3IWp7fc"",""'LC-2 BOM'!C2:AF1000""),AB$1,FALSE)"),"Hydraulics Schematic 1069 RevF")</f>
        <v>Hydraulics Schematic 1069 RevF</v>
      </c>
      <c r="AO628" s="40" t="str">
        <f ca="1">IFERROR(__xludf.DUMMYFUNCTION("VLOOKUP($D611,IMPORTRANGE(""1F5N2lheBqU_ssv2fEg7XSiyl0_Jtf24RQubw3IWp7fc"",""'LC-2 BOM'!C2:AF1000""),AB$1,FALSE)"),"Hydraulics Schematic 1069 RevF")</f>
        <v>Hydraulics Schematic 1069 RevF</v>
      </c>
      <c r="AP628" s="40" t="str">
        <f ca="1">IFERROR(__xludf.DUMMYFUNCTION("VLOOKUP($D611,IMPORTRANGE(""1F5N2lheBqU_ssv2fEg7XSiyl0_Jtf24RQubw3IWp7fc"",""'LC-2 BOM'!C2:AF1000""),AB$1,FALSE)"),"Hydraulics Schematic 1069 RevF")</f>
        <v>Hydraulics Schematic 1069 RevF</v>
      </c>
      <c r="AQ628" s="40" t="str">
        <f ca="1">IFERROR(__xludf.DUMMYFUNCTION("VLOOKUP($D611,IMPORTRANGE(""1F5N2lheBqU_ssv2fEg7XSiyl0_Jtf24RQubw3IWp7fc"",""'LC-2 BOM'!C2:AF1000""),AB$1,FALSE)"),"Hydraulics Schematic 1069 RevF")</f>
        <v>Hydraulics Schematic 1069 RevF</v>
      </c>
      <c r="AR628" s="40" t="str">
        <f ca="1">IFERROR(__xludf.DUMMYFUNCTION("VLOOKUP($D611,IMPORTRANGE(""1F5N2lheBqU_ssv2fEg7XSiyl0_Jtf24RQubw3IWp7fc"",""'LC-2 BOM'!C2:AF1000""),AB$1,FALSE)"),"Hydraulics Schematic 1069 RevF")</f>
        <v>Hydraulics Schematic 1069 RevF</v>
      </c>
      <c r="AS628" s="40" t="str">
        <f ca="1">IFERROR(__xludf.DUMMYFUNCTION("VLOOKUP($D611,IMPORTRANGE(""1F5N2lheBqU_ssv2fEg7XSiyl0_Jtf24RQubw3IWp7fc"",""'LC-2 BOM'!C2:AF1000""),AB$1,FALSE)"),"Hydraulics Schematic 1069 RevF")</f>
        <v>Hydraulics Schematic 1069 RevF</v>
      </c>
      <c r="AT628" s="40" t="str">
        <f ca="1">IFERROR(__xludf.DUMMYFUNCTION("VLOOKUP($D611,IMPORTRANGE(""1F5N2lheBqU_ssv2fEg7XSiyl0_Jtf24RQubw3IWp7fc"",""'LC-2 BOM'!C2:AF1000""),AB$1,FALSE)"),"Hydraulics Schematic 1069 RevF")</f>
        <v>Hydraulics Schematic 1069 RevF</v>
      </c>
      <c r="AU628" s="40" t="str">
        <f ca="1">IFERROR(__xludf.DUMMYFUNCTION("VLOOKUP($D611,IMPORTRANGE(""1F5N2lheBqU_ssv2fEg7XSiyl0_Jtf24RQubw3IWp7fc"",""'LC-2 BOM'!C2:AF1000""),AB$1,FALSE)"),"Hydraulics Schematic 1069 RevF")</f>
        <v>Hydraulics Schematic 1069 RevF</v>
      </c>
      <c r="AV628" s="40" t="str">
        <f ca="1">IFERROR(__xludf.DUMMYFUNCTION("VLOOKUP($D611,IMPORTRANGE(""1F5N2lheBqU_ssv2fEg7XSiyl0_Jtf24RQubw3IWp7fc"",""'LC-2 BOM'!C2:AF1000""),AB$1,FALSE)"),"Hydraulics Schematic 1069 RevF")</f>
        <v>Hydraulics Schematic 1069 RevF</v>
      </c>
      <c r="AW628" s="40" t="str">
        <f ca="1">IFERROR(__xludf.DUMMYFUNCTION("VLOOKUP($D611,IMPORTRANGE(""1F5N2lheBqU_ssv2fEg7XSiyl0_Jtf24RQubw3IWp7fc"",""'LC-2 BOM'!C2:AF1000""),AB$1,FALSE)"),"Hydraulics Schematic 1069 RevF")</f>
        <v>Hydraulics Schematic 1069 RevF</v>
      </c>
      <c r="AX628" s="40" t="str">
        <f ca="1">IFERROR(__xludf.DUMMYFUNCTION("VLOOKUP($D611,IMPORTRANGE(""1F5N2lheBqU_ssv2fEg7XSiyl0_Jtf24RQubw3IWp7fc"",""'LC-2 BOM'!C2:AF1000""),AB$1,FALSE)"),"Hydraulics Schematic 1069 RevF")</f>
        <v>Hydraulics Schematic 1069 RevF</v>
      </c>
      <c r="AY628" s="40" t="str">
        <f ca="1">IFERROR(__xludf.DUMMYFUNCTION("VLOOKUP($D611,IMPORTRANGE(""1F5N2lheBqU_ssv2fEg7XSiyl0_Jtf24RQubw3IWp7fc"",""'LC-2 BOM'!C2:AF1000""),AB$1,FALSE)"),"Hydraulics Schematic 1069 RevF")</f>
        <v>Hydraulics Schematic 1069 RevF</v>
      </c>
      <c r="AZ628" s="40" t="str">
        <f ca="1">IFERROR(__xludf.DUMMYFUNCTION("VLOOKUP($D611,IMPORTRANGE(""1F5N2lheBqU_ssv2fEg7XSiyl0_Jtf24RQubw3IWp7fc"",""'LC-2 BOM'!C2:AF1000""),AB$1,FALSE)"),"Hydraulics Schematic 1069 RevF")</f>
        <v>Hydraulics Schematic 1069 RevF</v>
      </c>
      <c r="BA628" s="40" t="str">
        <f ca="1">IFERROR(__xludf.DUMMYFUNCTION("VLOOKUP($D611,IMPORTRANGE(""1F5N2lheBqU_ssv2fEg7XSiyl0_Jtf24RQubw3IWp7fc"",""'LC-2 BOM'!C2:AF1000""),AB$1,FALSE)"),"Hydraulics Schematic 1069 RevF")</f>
        <v>Hydraulics Schematic 1069 RevF</v>
      </c>
    </row>
    <row r="629" spans="1:53" ht="14.25">
      <c r="A629" s="63" t="str">
        <f>CONCATENATE(VLOOKUP(E629,Systems,2,FALSE),"-",VLOOKUP(F629,Subsystems,2,FALSE),"-",VLOOKUP(G629,Components,2,FALSE),"-",VLOOKUP(R629,Metrics,2,FALSE),"-",B629)</f>
        <v>HYD-S1U-DVL-B-208</v>
      </c>
      <c r="B629" s="306">
        <v>208</v>
      </c>
      <c r="C629" s="307" t="s">
        <v>1397</v>
      </c>
      <c r="D629" s="99" t="s">
        <v>1398</v>
      </c>
      <c r="E629" s="99" t="s">
        <v>715</v>
      </c>
      <c r="F629" s="99" t="s">
        <v>368</v>
      </c>
      <c r="G629" s="99" t="s">
        <v>101</v>
      </c>
      <c r="H629" s="100" t="s">
        <v>102</v>
      </c>
      <c r="I629" s="100" t="str">
        <f>VLOOKUP(L629,InterfaceCards,2,FALSE)</f>
        <v>C1</v>
      </c>
      <c r="J629" s="39" t="str">
        <f>VLOOKUP(I629,'REF - Interface Cards'!$F$2:$G$11,2,FALSE)</f>
        <v>CB1</v>
      </c>
      <c r="K629" s="100">
        <f>VLOOKUP(L629,InterfaceCards,3,FALSE)</f>
        <v>3</v>
      </c>
      <c r="L629" s="99" t="s">
        <v>237</v>
      </c>
      <c r="M629" s="99">
        <v>22</v>
      </c>
      <c r="N629" s="96">
        <v>18</v>
      </c>
      <c r="O629" s="100" t="s">
        <v>247</v>
      </c>
      <c r="P629" s="100"/>
      <c r="Q629" s="100" t="s">
        <v>492</v>
      </c>
      <c r="R629" s="268" t="s">
        <v>105</v>
      </c>
      <c r="S629" s="119" t="s">
        <v>96</v>
      </c>
      <c r="T629" s="190"/>
      <c r="U629" s="205"/>
      <c r="V629" s="205" t="b">
        <v>0</v>
      </c>
      <c r="W629" s="115" t="str">
        <f>CONCATENATE(L629,":",N629)</f>
        <v>DO3:18</v>
      </c>
      <c r="X629" s="40" t="str">
        <f ca="1">IFERROR(__xludf.DUMMYFUNCTION("VLOOKUP($D4,IMPORTRANGE(""1F5N2lheBqU_ssv2fEg7XSiyl0_Jtf24RQubw3IWp7fc"",""'LC-2 BOM'!C2:AF1000""),X$1,FALSE)"),"S13.2")</f>
        <v>S13.2</v>
      </c>
      <c r="Y629" s="40" t="str">
        <f ca="1">IFERROR(__xludf.DUMMYFUNCTION("VLOOKUP($D71,IMPORTRANGE(""1F5N2lheBqU_ssv2fEg7XSiyl0_Jtf24RQubw3IWp7fc"",""'LC-2 BOM'!C2:AF900""),Y$1,FALSE)"),"#N/A")</f>
        <v>#N/A</v>
      </c>
      <c r="Z629" s="40" t="str">
        <f ca="1">IFERROR(__xludf.DUMMYFUNCTION("VLOOKUP($D71,IMPORTRANGE(""1F5N2lheBqU_ssv2fEg7XSiyl0_Jtf24RQubw3IWp7fc"",""'LC-2 BOM'!C2:AF900""),Y$1,FALSE)"),"#N/A")</f>
        <v>#N/A</v>
      </c>
      <c r="AA629" s="40" t="str">
        <f ca="1">IFERROR(__xludf.DUMMYFUNCTION("VLOOKUP($D71,IMPORTRANGE(""1F5N2lheBqU_ssv2fEg7XSiyl0_Jtf24RQubw3IWp7fc"",""'LC-2 BOM'!C2:AF900""),Y$1,FALSE)"),"#N/A")</f>
        <v>#N/A</v>
      </c>
      <c r="AB629" s="40" t="str">
        <f ca="1">IFERROR(__xludf.DUMMYFUNCTION("VLOOKUP($D71,IMPORTRANGE(""1F5N2lheBqU_ssv2fEg7XSiyl0_Jtf24RQubw3IWp7fc"",""'LC-2 BOM'!C2:AF1000""),AB$1,FALSE)"),"Hydraulics Schematic 1069 RevF")</f>
        <v>Hydraulics Schematic 1069 RevF</v>
      </c>
      <c r="AC629" s="40" t="str">
        <f ca="1">IFERROR(__xludf.DUMMYFUNCTION("VLOOKUP($D71,IMPORTRANGE(""1F5N2lheBqU_ssv2fEg7XSiyl0_Jtf24RQubw3IWp7fc"",""'LC-2 BOM'!C2:AF1000""),AB$1,FALSE)"),"Hydraulics Schematic 1069 RevF")</f>
        <v>Hydraulics Schematic 1069 RevF</v>
      </c>
      <c r="AD629" s="40" t="str">
        <f ca="1">IFERROR(__xludf.DUMMYFUNCTION("VLOOKUP($D71,IMPORTRANGE(""1F5N2lheBqU_ssv2fEg7XSiyl0_Jtf24RQubw3IWp7fc"",""'LC-2 BOM'!C2:AF1000""),AB$1,FALSE)"),"Hydraulics Schematic 1069 RevF")</f>
        <v>Hydraulics Schematic 1069 RevF</v>
      </c>
      <c r="AE629" s="40" t="str">
        <f ca="1">IFERROR(__xludf.DUMMYFUNCTION("VLOOKUP($D71,IMPORTRANGE(""1F5N2lheBqU_ssv2fEg7XSiyl0_Jtf24RQubw3IWp7fc"",""'LC-2 BOM'!C2:AF1000""),AB$1,FALSE)"),"Hydraulics Schematic 1069 RevF")</f>
        <v>Hydraulics Schematic 1069 RevF</v>
      </c>
      <c r="AF629" s="40" t="str">
        <f ca="1">IFERROR(__xludf.DUMMYFUNCTION("VLOOKUP($D71,IMPORTRANGE(""1F5N2lheBqU_ssv2fEg7XSiyl0_Jtf24RQubw3IWp7fc"",""'LC-2 BOM'!C2:AF1000""),AB$1,FALSE)"),"Hydraulics Schematic 1069 RevF")</f>
        <v>Hydraulics Schematic 1069 RevF</v>
      </c>
      <c r="AG629" s="40" t="str">
        <f ca="1">IFERROR(__xludf.DUMMYFUNCTION("VLOOKUP($D71,IMPORTRANGE(""1F5N2lheBqU_ssv2fEg7XSiyl0_Jtf24RQubw3IWp7fc"",""'LC-2 BOM'!C2:AF1000""),AB$1,FALSE)"),"Hydraulics Schematic 1069 RevF")</f>
        <v>Hydraulics Schematic 1069 RevF</v>
      </c>
      <c r="AH629" s="40" t="str">
        <f ca="1">IFERROR(__xludf.DUMMYFUNCTION("VLOOKUP($D71,IMPORTRANGE(""1F5N2lheBqU_ssv2fEg7XSiyl0_Jtf24RQubw3IWp7fc"",""'LC-2 BOM'!C2:AF1000""),AB$1,FALSE)"),"Hydraulics Schematic 1069 RevF")</f>
        <v>Hydraulics Schematic 1069 RevF</v>
      </c>
      <c r="AI629" s="40" t="str">
        <f ca="1">IFERROR(__xludf.DUMMYFUNCTION("VLOOKUP($D71,IMPORTRANGE(""1F5N2lheBqU_ssv2fEg7XSiyl0_Jtf24RQubw3IWp7fc"",""'LC-2 BOM'!C2:AF1000""),AB$1,FALSE)"),"Hydraulics Schematic 1069 RevF")</f>
        <v>Hydraulics Schematic 1069 RevF</v>
      </c>
      <c r="AJ629" s="40" t="str">
        <f ca="1">IFERROR(__xludf.DUMMYFUNCTION("VLOOKUP($D71,IMPORTRANGE(""1F5N2lheBqU_ssv2fEg7XSiyl0_Jtf24RQubw3IWp7fc"",""'LC-2 BOM'!C2:AF1000""),AB$1,FALSE)"),"Hydraulics Schematic 1069 RevF")</f>
        <v>Hydraulics Schematic 1069 RevF</v>
      </c>
      <c r="AK629" s="40" t="str">
        <f ca="1">IFERROR(__xludf.DUMMYFUNCTION("VLOOKUP($D71,IMPORTRANGE(""1F5N2lheBqU_ssv2fEg7XSiyl0_Jtf24RQubw3IWp7fc"",""'LC-2 BOM'!C2:AF1000""),AB$1,FALSE)"),"Hydraulics Schematic 1069 RevF")</f>
        <v>Hydraulics Schematic 1069 RevF</v>
      </c>
      <c r="AL629" s="40" t="str">
        <f ca="1">IFERROR(__xludf.DUMMYFUNCTION("VLOOKUP($D71,IMPORTRANGE(""1F5N2lheBqU_ssv2fEg7XSiyl0_Jtf24RQubw3IWp7fc"",""'LC-2 BOM'!C2:AF1000""),AB$1,FALSE)"),"Hydraulics Schematic 1069 RevF")</f>
        <v>Hydraulics Schematic 1069 RevF</v>
      </c>
      <c r="AM629" s="40" t="str">
        <f ca="1">IFERROR(__xludf.DUMMYFUNCTION("VLOOKUP($D71,IMPORTRANGE(""1F5N2lheBqU_ssv2fEg7XSiyl0_Jtf24RQubw3IWp7fc"",""'LC-2 BOM'!C2:AF1000""),AB$1,FALSE)"),"Hydraulics Schematic 1069 RevF")</f>
        <v>Hydraulics Schematic 1069 RevF</v>
      </c>
      <c r="AN629" s="40" t="str">
        <f ca="1">IFERROR(__xludf.DUMMYFUNCTION("VLOOKUP($D71,IMPORTRANGE(""1F5N2lheBqU_ssv2fEg7XSiyl0_Jtf24RQubw3IWp7fc"",""'LC-2 BOM'!C2:AF1000""),AB$1,FALSE)"),"Hydraulics Schematic 1069 RevF")</f>
        <v>Hydraulics Schematic 1069 RevF</v>
      </c>
      <c r="AO629" s="40" t="str">
        <f ca="1">IFERROR(__xludf.DUMMYFUNCTION("VLOOKUP($D71,IMPORTRANGE(""1F5N2lheBqU_ssv2fEg7XSiyl0_Jtf24RQubw3IWp7fc"",""'LC-2 BOM'!C2:AF1000""),AB$1,FALSE)"),"Hydraulics Schematic 1069 RevF")</f>
        <v>Hydraulics Schematic 1069 RevF</v>
      </c>
      <c r="AP629" s="40" t="str">
        <f ca="1">IFERROR(__xludf.DUMMYFUNCTION("VLOOKUP($D71,IMPORTRANGE(""1F5N2lheBqU_ssv2fEg7XSiyl0_Jtf24RQubw3IWp7fc"",""'LC-2 BOM'!C2:AF1000""),AB$1,FALSE)"),"Hydraulics Schematic 1069 RevF")</f>
        <v>Hydraulics Schematic 1069 RevF</v>
      </c>
      <c r="AQ629" s="40" t="str">
        <f ca="1">IFERROR(__xludf.DUMMYFUNCTION("VLOOKUP($D71,IMPORTRANGE(""1F5N2lheBqU_ssv2fEg7XSiyl0_Jtf24RQubw3IWp7fc"",""'LC-2 BOM'!C2:AF1000""),AB$1,FALSE)"),"Hydraulics Schematic 1069 RevF")</f>
        <v>Hydraulics Schematic 1069 RevF</v>
      </c>
      <c r="AR629" s="40" t="str">
        <f ca="1">IFERROR(__xludf.DUMMYFUNCTION("VLOOKUP($D71,IMPORTRANGE(""1F5N2lheBqU_ssv2fEg7XSiyl0_Jtf24RQubw3IWp7fc"",""'LC-2 BOM'!C2:AF1000""),AB$1,FALSE)"),"Hydraulics Schematic 1069 RevF")</f>
        <v>Hydraulics Schematic 1069 RevF</v>
      </c>
      <c r="AS629" s="40" t="str">
        <f ca="1">IFERROR(__xludf.DUMMYFUNCTION("VLOOKUP($D71,IMPORTRANGE(""1F5N2lheBqU_ssv2fEg7XSiyl0_Jtf24RQubw3IWp7fc"",""'LC-2 BOM'!C2:AF1000""),AB$1,FALSE)"),"Hydraulics Schematic 1069 RevF")</f>
        <v>Hydraulics Schematic 1069 RevF</v>
      </c>
      <c r="AT629" s="40" t="str">
        <f ca="1">IFERROR(__xludf.DUMMYFUNCTION("VLOOKUP($D71,IMPORTRANGE(""1F5N2lheBqU_ssv2fEg7XSiyl0_Jtf24RQubw3IWp7fc"",""'LC-2 BOM'!C2:AF1000""),AB$1,FALSE)"),"Hydraulics Schematic 1069 RevF")</f>
        <v>Hydraulics Schematic 1069 RevF</v>
      </c>
      <c r="AU629" s="40" t="str">
        <f ca="1">IFERROR(__xludf.DUMMYFUNCTION("VLOOKUP($D71,IMPORTRANGE(""1F5N2lheBqU_ssv2fEg7XSiyl0_Jtf24RQubw3IWp7fc"",""'LC-2 BOM'!C2:AF1000""),AB$1,FALSE)"),"Hydraulics Schematic 1069 RevF")</f>
        <v>Hydraulics Schematic 1069 RevF</v>
      </c>
      <c r="AV629" s="40" t="str">
        <f ca="1">IFERROR(__xludf.DUMMYFUNCTION("VLOOKUP($D71,IMPORTRANGE(""1F5N2lheBqU_ssv2fEg7XSiyl0_Jtf24RQubw3IWp7fc"",""'LC-2 BOM'!C2:AF1000""),AB$1,FALSE)"),"Hydraulics Schematic 1069 RevF")</f>
        <v>Hydraulics Schematic 1069 RevF</v>
      </c>
      <c r="AW629" s="40" t="str">
        <f ca="1">IFERROR(__xludf.DUMMYFUNCTION("VLOOKUP($D71,IMPORTRANGE(""1F5N2lheBqU_ssv2fEg7XSiyl0_Jtf24RQubw3IWp7fc"",""'LC-2 BOM'!C2:AF1000""),AB$1,FALSE)"),"Hydraulics Schematic 1069 RevF")</f>
        <v>Hydraulics Schematic 1069 RevF</v>
      </c>
      <c r="AX629" s="40" t="str">
        <f ca="1">IFERROR(__xludf.DUMMYFUNCTION("VLOOKUP($D71,IMPORTRANGE(""1F5N2lheBqU_ssv2fEg7XSiyl0_Jtf24RQubw3IWp7fc"",""'LC-2 BOM'!C2:AF1000""),AB$1,FALSE)"),"Hydraulics Schematic 1069 RevF")</f>
        <v>Hydraulics Schematic 1069 RevF</v>
      </c>
      <c r="AY629" s="40" t="str">
        <f ca="1">IFERROR(__xludf.DUMMYFUNCTION("VLOOKUP($D71,IMPORTRANGE(""1F5N2lheBqU_ssv2fEg7XSiyl0_Jtf24RQubw3IWp7fc"",""'LC-2 BOM'!C2:AF1000""),AB$1,FALSE)"),"Hydraulics Schematic 1069 RevF")</f>
        <v>Hydraulics Schematic 1069 RevF</v>
      </c>
      <c r="AZ629" s="40" t="str">
        <f ca="1">IFERROR(__xludf.DUMMYFUNCTION("VLOOKUP($D71,IMPORTRANGE(""1F5N2lheBqU_ssv2fEg7XSiyl0_Jtf24RQubw3IWp7fc"",""'LC-2 BOM'!C2:AF1000""),AB$1,FALSE)"),"Hydraulics Schematic 1069 RevF")</f>
        <v>Hydraulics Schematic 1069 RevF</v>
      </c>
      <c r="BA629" s="40" t="str">
        <f ca="1">IFERROR(__xludf.DUMMYFUNCTION("VLOOKUP($D71,IMPORTRANGE(""1F5N2lheBqU_ssv2fEg7XSiyl0_Jtf24RQubw3IWp7fc"",""'LC-2 BOM'!C2:AF1000""),AB$1,FALSE)"),"Hydraulics Schematic 1069 RevF")</f>
        <v>Hydraulics Schematic 1069 RevF</v>
      </c>
    </row>
    <row r="630" spans="1:53" ht="14.25">
      <c r="A630" s="110" t="str">
        <f>CONCATENATE(VLOOKUP(E630,Systems,2,FALSE),"-",VLOOKUP(F630,Subsystems,2,FALSE),"-",VLOOKUP(G630,Components,2,FALSE),"-",VLOOKUP(R630,Metrics,2,FALSE),"-",B630)</f>
        <v>MEC-S1U-SSR-B-693</v>
      </c>
      <c r="B630" s="99">
        <v>693</v>
      </c>
      <c r="C630" s="97" t="s">
        <v>1399</v>
      </c>
      <c r="D630" s="97" t="s">
        <v>1400</v>
      </c>
      <c r="E630" s="99" t="s">
        <v>1047</v>
      </c>
      <c r="F630" s="99" t="s">
        <v>368</v>
      </c>
      <c r="G630" s="99" t="s">
        <v>994</v>
      </c>
      <c r="H630" s="99" t="s">
        <v>102</v>
      </c>
      <c r="I630" s="100" t="str">
        <f>VLOOKUP(L630,InterfaceCards,2,FALSE)</f>
        <v>C1</v>
      </c>
      <c r="J630" s="39" t="str">
        <f>VLOOKUP(I630,'REF - Interface Cards'!$F$2:$G$11,2,FALSE)</f>
        <v>CB1</v>
      </c>
      <c r="K630" s="267">
        <f>VLOOKUP(L630,InterfaceCards,3,FALSE)</f>
        <v>6</v>
      </c>
      <c r="L630" s="99" t="s">
        <v>1049</v>
      </c>
      <c r="M630" s="99">
        <v>16</v>
      </c>
      <c r="N630" s="99" t="s">
        <v>1009</v>
      </c>
      <c r="O630" s="205"/>
      <c r="P630" s="99" t="s">
        <v>247</v>
      </c>
      <c r="Q630" s="99" t="s">
        <v>253</v>
      </c>
      <c r="R630" s="119" t="s">
        <v>105</v>
      </c>
      <c r="S630" s="99" t="s">
        <v>96</v>
      </c>
      <c r="T630" s="100"/>
      <c r="U630" s="205"/>
      <c r="V630" s="205" t="b">
        <v>0</v>
      </c>
      <c r="W630" s="115" t="str">
        <f>CONCATENATE(L630,":",N630)</f>
        <v>DIO3:DO05</v>
      </c>
      <c r="X630" s="40" t="str">
        <f ca="1">IFERROR(__xludf.DUMMYFUNCTION("VLOOKUP($D119,IMPORTRANGE(""1F5N2lheBqU_ssv2fEg7XSiyl0_Jtf24RQubw3IWp7fc"",""'LC-2 BOM'!C2:AF1000""),X$1,FALSE)"),"05C360")</f>
        <v>05C360</v>
      </c>
      <c r="Y630" s="183" t="str">
        <f ca="1">IFERROR(__xludf.DUMMYFUNCTION("VLOOKUP($D140,IMPORTRANGE(""1zGeY54V42y3h6ga3LEauokEcjIAfHuNXKCYKLfLWtMI"",""'LC-2 BOM'!C2:AF900""),Y$1,FALSE)"),"#N/A")</f>
        <v>#N/A</v>
      </c>
      <c r="Z630" s="183" t="str">
        <f ca="1">IFERROR(__xludf.DUMMYFUNCTION("VLOOKUP($D140,IMPORTRANGE(""1zGeY54V42y3h6ga3LEauokEcjIAfHuNXKCYKLfLWtMI"",""'LC-2 BOM'!C2:AF900""),Y$1,FALSE)"),"#N/A")</f>
        <v>#N/A</v>
      </c>
      <c r="AA630" s="183" t="str">
        <f ca="1">IFERROR(__xludf.DUMMYFUNCTION("VLOOKUP($D140,IMPORTRANGE(""1zGeY54V42y3h6ga3LEauokEcjIAfHuNXKCYKLfLWtMI"",""'LC-2 BOM'!C2:AF900""),Y$1,FALSE)"),"#N/A")</f>
        <v>#N/A</v>
      </c>
      <c r="AB630" s="40" t="str">
        <f ca="1">IFERROR(__xludf.DUMMYFUNCTION("VLOOKUP($D140,IMPORTRANGE(""1F5N2lheBqU_ssv2fEg7XSiyl0_Jtf24RQubw3IWp7fc"",""'LC-2 BOM'!C2:AF1000""),AB$1,FALSE)"),"#N/A")</f>
        <v>#N/A</v>
      </c>
      <c r="AC630" s="40" t="str">
        <f ca="1">IFERROR(__xludf.DUMMYFUNCTION("VLOOKUP($D140,IMPORTRANGE(""1F5N2lheBqU_ssv2fEg7XSiyl0_Jtf24RQubw3IWp7fc"",""'LC-2 BOM'!C2:AF1000""),AB$1,FALSE)"),"#N/A")</f>
        <v>#N/A</v>
      </c>
      <c r="AD630" s="40" t="str">
        <f ca="1">IFERROR(__xludf.DUMMYFUNCTION("VLOOKUP($D140,IMPORTRANGE(""1F5N2lheBqU_ssv2fEg7XSiyl0_Jtf24RQubw3IWp7fc"",""'LC-2 BOM'!C2:AF1000""),AB$1,FALSE)"),"#N/A")</f>
        <v>#N/A</v>
      </c>
      <c r="AE630" s="40" t="str">
        <f ca="1">IFERROR(__xludf.DUMMYFUNCTION("VLOOKUP($D140,IMPORTRANGE(""1F5N2lheBqU_ssv2fEg7XSiyl0_Jtf24RQubw3IWp7fc"",""'LC-2 BOM'!C2:AF1000""),AB$1,FALSE)"),"#N/A")</f>
        <v>#N/A</v>
      </c>
      <c r="AF630" s="40" t="str">
        <f ca="1">IFERROR(__xludf.DUMMYFUNCTION("VLOOKUP($D140,IMPORTRANGE(""1F5N2lheBqU_ssv2fEg7XSiyl0_Jtf24RQubw3IWp7fc"",""'LC-2 BOM'!C2:AF1000""),AB$1,FALSE)"),"#N/A")</f>
        <v>#N/A</v>
      </c>
      <c r="AG630" s="40" t="str">
        <f ca="1">IFERROR(__xludf.DUMMYFUNCTION("VLOOKUP($D140,IMPORTRANGE(""1F5N2lheBqU_ssv2fEg7XSiyl0_Jtf24RQubw3IWp7fc"",""'LC-2 BOM'!C2:AF1000""),AB$1,FALSE)"),"#N/A")</f>
        <v>#N/A</v>
      </c>
      <c r="AH630" s="40" t="str">
        <f ca="1">IFERROR(__xludf.DUMMYFUNCTION("VLOOKUP($D140,IMPORTRANGE(""1F5N2lheBqU_ssv2fEg7XSiyl0_Jtf24RQubw3IWp7fc"",""'LC-2 BOM'!C2:AF1000""),AB$1,FALSE)"),"#N/A")</f>
        <v>#N/A</v>
      </c>
      <c r="AI630" s="40" t="str">
        <f ca="1">IFERROR(__xludf.DUMMYFUNCTION("VLOOKUP($D140,IMPORTRANGE(""1F5N2lheBqU_ssv2fEg7XSiyl0_Jtf24RQubw3IWp7fc"",""'LC-2 BOM'!C2:AF1000""),AB$1,FALSE)"),"#N/A")</f>
        <v>#N/A</v>
      </c>
      <c r="AJ630" s="40" t="str">
        <f ca="1">IFERROR(__xludf.DUMMYFUNCTION("VLOOKUP($D140,IMPORTRANGE(""1F5N2lheBqU_ssv2fEg7XSiyl0_Jtf24RQubw3IWp7fc"",""'LC-2 BOM'!C2:AF1000""),AB$1,FALSE)"),"#N/A")</f>
        <v>#N/A</v>
      </c>
      <c r="AK630" s="40" t="str">
        <f ca="1">IFERROR(__xludf.DUMMYFUNCTION("VLOOKUP($D140,IMPORTRANGE(""1F5N2lheBqU_ssv2fEg7XSiyl0_Jtf24RQubw3IWp7fc"",""'LC-2 BOM'!C2:AF1000""),AB$1,FALSE)"),"#N/A")</f>
        <v>#N/A</v>
      </c>
      <c r="AL630" s="40" t="str">
        <f ca="1">IFERROR(__xludf.DUMMYFUNCTION("VLOOKUP($D140,IMPORTRANGE(""1F5N2lheBqU_ssv2fEg7XSiyl0_Jtf24RQubw3IWp7fc"",""'LC-2 BOM'!C2:AF1000""),AB$1,FALSE)"),"#N/A")</f>
        <v>#N/A</v>
      </c>
      <c r="AM630" s="40" t="str">
        <f ca="1">IFERROR(__xludf.DUMMYFUNCTION("VLOOKUP($D140,IMPORTRANGE(""1F5N2lheBqU_ssv2fEg7XSiyl0_Jtf24RQubw3IWp7fc"",""'LC-2 BOM'!C2:AF1000""),AB$1,FALSE)"),"#N/A")</f>
        <v>#N/A</v>
      </c>
      <c r="AN630" s="40" t="str">
        <f ca="1">IFERROR(__xludf.DUMMYFUNCTION("VLOOKUP($D140,IMPORTRANGE(""1F5N2lheBqU_ssv2fEg7XSiyl0_Jtf24RQubw3IWp7fc"",""'LC-2 BOM'!C2:AF1000""),AB$1,FALSE)"),"#N/A")</f>
        <v>#N/A</v>
      </c>
      <c r="AO630" s="40" t="str">
        <f ca="1">IFERROR(__xludf.DUMMYFUNCTION("VLOOKUP($D140,IMPORTRANGE(""1F5N2lheBqU_ssv2fEg7XSiyl0_Jtf24RQubw3IWp7fc"",""'LC-2 BOM'!C2:AF1000""),AB$1,FALSE)"),"#N/A")</f>
        <v>#N/A</v>
      </c>
      <c r="AP630" s="40" t="str">
        <f ca="1">IFERROR(__xludf.DUMMYFUNCTION("VLOOKUP($D140,IMPORTRANGE(""1F5N2lheBqU_ssv2fEg7XSiyl0_Jtf24RQubw3IWp7fc"",""'LC-2 BOM'!C2:AF1000""),AB$1,FALSE)"),"#N/A")</f>
        <v>#N/A</v>
      </c>
      <c r="AQ630" s="40" t="str">
        <f ca="1">IFERROR(__xludf.DUMMYFUNCTION("VLOOKUP($D140,IMPORTRANGE(""1F5N2lheBqU_ssv2fEg7XSiyl0_Jtf24RQubw3IWp7fc"",""'LC-2 BOM'!C2:AF1000""),AB$1,FALSE)"),"#N/A")</f>
        <v>#N/A</v>
      </c>
      <c r="AR630" s="40" t="str">
        <f ca="1">IFERROR(__xludf.DUMMYFUNCTION("VLOOKUP($D140,IMPORTRANGE(""1F5N2lheBqU_ssv2fEg7XSiyl0_Jtf24RQubw3IWp7fc"",""'LC-2 BOM'!C2:AF1000""),AB$1,FALSE)"),"#N/A")</f>
        <v>#N/A</v>
      </c>
      <c r="AS630" s="40" t="str">
        <f ca="1">IFERROR(__xludf.DUMMYFUNCTION("VLOOKUP($D140,IMPORTRANGE(""1F5N2lheBqU_ssv2fEg7XSiyl0_Jtf24RQubw3IWp7fc"",""'LC-2 BOM'!C2:AF1000""),AB$1,FALSE)"),"#N/A")</f>
        <v>#N/A</v>
      </c>
      <c r="AT630" s="40" t="str">
        <f ca="1">IFERROR(__xludf.DUMMYFUNCTION("VLOOKUP($D140,IMPORTRANGE(""1F5N2lheBqU_ssv2fEg7XSiyl0_Jtf24RQubw3IWp7fc"",""'LC-2 BOM'!C2:AF1000""),AB$1,FALSE)"),"#N/A")</f>
        <v>#N/A</v>
      </c>
      <c r="AU630" s="40" t="str">
        <f ca="1">IFERROR(__xludf.DUMMYFUNCTION("VLOOKUP($D140,IMPORTRANGE(""1F5N2lheBqU_ssv2fEg7XSiyl0_Jtf24RQubw3IWp7fc"",""'LC-2 BOM'!C2:AF1000""),AB$1,FALSE)"),"#N/A")</f>
        <v>#N/A</v>
      </c>
      <c r="AV630" s="40" t="str">
        <f ca="1">IFERROR(__xludf.DUMMYFUNCTION("VLOOKUP($D140,IMPORTRANGE(""1F5N2lheBqU_ssv2fEg7XSiyl0_Jtf24RQubw3IWp7fc"",""'LC-2 BOM'!C2:AF1000""),AB$1,FALSE)"),"#N/A")</f>
        <v>#N/A</v>
      </c>
      <c r="AW630" s="40" t="str">
        <f ca="1">IFERROR(__xludf.DUMMYFUNCTION("VLOOKUP($D140,IMPORTRANGE(""1F5N2lheBqU_ssv2fEg7XSiyl0_Jtf24RQubw3IWp7fc"",""'LC-2 BOM'!C2:AF1000""),AB$1,FALSE)"),"#N/A")</f>
        <v>#N/A</v>
      </c>
      <c r="AX630" s="40" t="str">
        <f ca="1">IFERROR(__xludf.DUMMYFUNCTION("VLOOKUP($D140,IMPORTRANGE(""1F5N2lheBqU_ssv2fEg7XSiyl0_Jtf24RQubw3IWp7fc"",""'LC-2 BOM'!C2:AF1000""),AB$1,FALSE)"),"#N/A")</f>
        <v>#N/A</v>
      </c>
      <c r="AY630" s="40" t="str">
        <f ca="1">IFERROR(__xludf.DUMMYFUNCTION("VLOOKUP($D140,IMPORTRANGE(""1F5N2lheBqU_ssv2fEg7XSiyl0_Jtf24RQubw3IWp7fc"",""'LC-2 BOM'!C2:AF1000""),AB$1,FALSE)"),"#N/A")</f>
        <v>#N/A</v>
      </c>
      <c r="AZ630" s="40" t="str">
        <f ca="1">IFERROR(__xludf.DUMMYFUNCTION("VLOOKUP($D140,IMPORTRANGE(""1F5N2lheBqU_ssv2fEg7XSiyl0_Jtf24RQubw3IWp7fc"",""'LC-2 BOM'!C2:AF1000""),AB$1,FALSE)"),"#N/A")</f>
        <v>#N/A</v>
      </c>
      <c r="BA630" s="40" t="str">
        <f ca="1">IFERROR(__xludf.DUMMYFUNCTION("VLOOKUP($D140,IMPORTRANGE(""1F5N2lheBqU_ssv2fEg7XSiyl0_Jtf24RQubw3IWp7fc"",""'LC-2 BOM'!C2:AF1000""),AB$1,FALSE)"),"#N/A")</f>
        <v>#N/A</v>
      </c>
    </row>
    <row r="631" spans="1:53" ht="14.25">
      <c r="A631" s="63" t="str">
        <f>CONCATENATE(VLOOKUP(E631,Systems,2,FALSE),"-",VLOOKUP(F631,Subsystems,2,FALSE),"-",VLOOKUP(G631,Components,2,FALSE),"-",VLOOKUP(R631,Metrics,2,FALSE),"-",B631)</f>
        <v>HYD-S1U-DVL-B-209</v>
      </c>
      <c r="B631" s="306">
        <v>209</v>
      </c>
      <c r="C631" s="307" t="s">
        <v>1401</v>
      </c>
      <c r="D631" s="99" t="s">
        <v>1402</v>
      </c>
      <c r="E631" s="99" t="s">
        <v>715</v>
      </c>
      <c r="F631" s="99" t="s">
        <v>368</v>
      </c>
      <c r="G631" s="99" t="s">
        <v>101</v>
      </c>
      <c r="H631" s="100" t="s">
        <v>102</v>
      </c>
      <c r="I631" s="100" t="str">
        <f>VLOOKUP(L631,InterfaceCards,2,FALSE)</f>
        <v>C1</v>
      </c>
      <c r="J631" s="39" t="str">
        <f>VLOOKUP(I631,'REF - Interface Cards'!$F$2:$G$11,2,FALSE)</f>
        <v>CB1</v>
      </c>
      <c r="K631" s="100">
        <f>VLOOKUP(L631,InterfaceCards,3,FALSE)</f>
        <v>3</v>
      </c>
      <c r="L631" s="99" t="s">
        <v>237</v>
      </c>
      <c r="M631" s="99">
        <v>23</v>
      </c>
      <c r="N631" s="96">
        <v>19</v>
      </c>
      <c r="O631" s="100" t="s">
        <v>247</v>
      </c>
      <c r="P631" s="100"/>
      <c r="Q631" s="100" t="s">
        <v>492</v>
      </c>
      <c r="R631" s="268" t="s">
        <v>105</v>
      </c>
      <c r="S631" s="119" t="s">
        <v>96</v>
      </c>
      <c r="T631" s="100"/>
      <c r="U631" s="205"/>
      <c r="V631" s="205" t="b">
        <v>0</v>
      </c>
      <c r="W631" s="115" t="str">
        <f>CONCATENATE(L631,":",N631)</f>
        <v>DO3:19</v>
      </c>
      <c r="X631" s="40" t="str">
        <f ca="1">IFERROR(__xludf.DUMMYFUNCTION("VLOOKUP($D4,IMPORTRANGE(""1F5N2lheBqU_ssv2fEg7XSiyl0_Jtf24RQubw3IWp7fc"",""'LC-2 BOM'!C2:AF1000""),X$1,FALSE)"),"S13.2")</f>
        <v>S13.2</v>
      </c>
      <c r="Y631" s="40" t="str">
        <f ca="1">IFERROR(__xludf.DUMMYFUNCTION("VLOOKUP($D72,IMPORTRANGE(""1F5N2lheBqU_ssv2fEg7XSiyl0_Jtf24RQubw3IWp7fc"",""'LC-2 BOM'!C2:AF900""),Y$1,FALSE)"),"#N/A")</f>
        <v>#N/A</v>
      </c>
      <c r="Z631" s="40" t="str">
        <f ca="1">IFERROR(__xludf.DUMMYFUNCTION("VLOOKUP($D72,IMPORTRANGE(""1F5N2lheBqU_ssv2fEg7XSiyl0_Jtf24RQubw3IWp7fc"",""'LC-2 BOM'!C2:AF900""),Y$1,FALSE)"),"#N/A")</f>
        <v>#N/A</v>
      </c>
      <c r="AA631" s="40" t="str">
        <f ca="1">IFERROR(__xludf.DUMMYFUNCTION("VLOOKUP($D72,IMPORTRANGE(""1F5N2lheBqU_ssv2fEg7XSiyl0_Jtf24RQubw3IWp7fc"",""'LC-2 BOM'!C2:AF900""),Y$1,FALSE)"),"#N/A")</f>
        <v>#N/A</v>
      </c>
      <c r="AB631" s="40" t="str">
        <f ca="1">IFERROR(__xludf.DUMMYFUNCTION("VLOOKUP($D72,IMPORTRANGE(""1F5N2lheBqU_ssv2fEg7XSiyl0_Jtf24RQubw3IWp7fc"",""'LC-2 BOM'!C2:AF1000""),AB$1,FALSE)"),"Hydraulics Schematic 1069 RevF")</f>
        <v>Hydraulics Schematic 1069 RevF</v>
      </c>
      <c r="AC631" s="40" t="str">
        <f ca="1">IFERROR(__xludf.DUMMYFUNCTION("VLOOKUP($D72,IMPORTRANGE(""1F5N2lheBqU_ssv2fEg7XSiyl0_Jtf24RQubw3IWp7fc"",""'LC-2 BOM'!C2:AF1000""),AB$1,FALSE)"),"Hydraulics Schematic 1069 RevF")</f>
        <v>Hydraulics Schematic 1069 RevF</v>
      </c>
      <c r="AD631" s="40" t="str">
        <f ca="1">IFERROR(__xludf.DUMMYFUNCTION("VLOOKUP($D72,IMPORTRANGE(""1F5N2lheBqU_ssv2fEg7XSiyl0_Jtf24RQubw3IWp7fc"",""'LC-2 BOM'!C2:AF1000""),AB$1,FALSE)"),"Hydraulics Schematic 1069 RevF")</f>
        <v>Hydraulics Schematic 1069 RevF</v>
      </c>
      <c r="AE631" s="40" t="str">
        <f ca="1">IFERROR(__xludf.DUMMYFUNCTION("VLOOKUP($D72,IMPORTRANGE(""1F5N2lheBqU_ssv2fEg7XSiyl0_Jtf24RQubw3IWp7fc"",""'LC-2 BOM'!C2:AF1000""),AB$1,FALSE)"),"Hydraulics Schematic 1069 RevF")</f>
        <v>Hydraulics Schematic 1069 RevF</v>
      </c>
      <c r="AF631" s="40" t="str">
        <f ca="1">IFERROR(__xludf.DUMMYFUNCTION("VLOOKUP($D72,IMPORTRANGE(""1F5N2lheBqU_ssv2fEg7XSiyl0_Jtf24RQubw3IWp7fc"",""'LC-2 BOM'!C2:AF1000""),AB$1,FALSE)"),"Hydraulics Schematic 1069 RevF")</f>
        <v>Hydraulics Schematic 1069 RevF</v>
      </c>
      <c r="AG631" s="40" t="str">
        <f ca="1">IFERROR(__xludf.DUMMYFUNCTION("VLOOKUP($D72,IMPORTRANGE(""1F5N2lheBqU_ssv2fEg7XSiyl0_Jtf24RQubw3IWp7fc"",""'LC-2 BOM'!C2:AF1000""),AB$1,FALSE)"),"Hydraulics Schematic 1069 RevF")</f>
        <v>Hydraulics Schematic 1069 RevF</v>
      </c>
      <c r="AH631" s="40" t="str">
        <f ca="1">IFERROR(__xludf.DUMMYFUNCTION("VLOOKUP($D72,IMPORTRANGE(""1F5N2lheBqU_ssv2fEg7XSiyl0_Jtf24RQubw3IWp7fc"",""'LC-2 BOM'!C2:AF1000""),AB$1,FALSE)"),"Hydraulics Schematic 1069 RevF")</f>
        <v>Hydraulics Schematic 1069 RevF</v>
      </c>
      <c r="AI631" s="40" t="str">
        <f ca="1">IFERROR(__xludf.DUMMYFUNCTION("VLOOKUP($D72,IMPORTRANGE(""1F5N2lheBqU_ssv2fEg7XSiyl0_Jtf24RQubw3IWp7fc"",""'LC-2 BOM'!C2:AF1000""),AB$1,FALSE)"),"Hydraulics Schematic 1069 RevF")</f>
        <v>Hydraulics Schematic 1069 RevF</v>
      </c>
      <c r="AJ631" s="40" t="str">
        <f ca="1">IFERROR(__xludf.DUMMYFUNCTION("VLOOKUP($D72,IMPORTRANGE(""1F5N2lheBqU_ssv2fEg7XSiyl0_Jtf24RQubw3IWp7fc"",""'LC-2 BOM'!C2:AF1000""),AB$1,FALSE)"),"Hydraulics Schematic 1069 RevF")</f>
        <v>Hydraulics Schematic 1069 RevF</v>
      </c>
      <c r="AK631" s="40" t="str">
        <f ca="1">IFERROR(__xludf.DUMMYFUNCTION("VLOOKUP($D72,IMPORTRANGE(""1F5N2lheBqU_ssv2fEg7XSiyl0_Jtf24RQubw3IWp7fc"",""'LC-2 BOM'!C2:AF1000""),AB$1,FALSE)"),"Hydraulics Schematic 1069 RevF")</f>
        <v>Hydraulics Schematic 1069 RevF</v>
      </c>
      <c r="AL631" s="40" t="str">
        <f ca="1">IFERROR(__xludf.DUMMYFUNCTION("VLOOKUP($D72,IMPORTRANGE(""1F5N2lheBqU_ssv2fEg7XSiyl0_Jtf24RQubw3IWp7fc"",""'LC-2 BOM'!C2:AF1000""),AB$1,FALSE)"),"Hydraulics Schematic 1069 RevF")</f>
        <v>Hydraulics Schematic 1069 RevF</v>
      </c>
      <c r="AM631" s="40" t="str">
        <f ca="1">IFERROR(__xludf.DUMMYFUNCTION("VLOOKUP($D72,IMPORTRANGE(""1F5N2lheBqU_ssv2fEg7XSiyl0_Jtf24RQubw3IWp7fc"",""'LC-2 BOM'!C2:AF1000""),AB$1,FALSE)"),"Hydraulics Schematic 1069 RevF")</f>
        <v>Hydraulics Schematic 1069 RevF</v>
      </c>
      <c r="AN631" s="40" t="str">
        <f ca="1">IFERROR(__xludf.DUMMYFUNCTION("VLOOKUP($D72,IMPORTRANGE(""1F5N2lheBqU_ssv2fEg7XSiyl0_Jtf24RQubw3IWp7fc"",""'LC-2 BOM'!C2:AF1000""),AB$1,FALSE)"),"Hydraulics Schematic 1069 RevF")</f>
        <v>Hydraulics Schematic 1069 RevF</v>
      </c>
      <c r="AO631" s="40" t="str">
        <f ca="1">IFERROR(__xludf.DUMMYFUNCTION("VLOOKUP($D72,IMPORTRANGE(""1F5N2lheBqU_ssv2fEg7XSiyl0_Jtf24RQubw3IWp7fc"",""'LC-2 BOM'!C2:AF1000""),AB$1,FALSE)"),"Hydraulics Schematic 1069 RevF")</f>
        <v>Hydraulics Schematic 1069 RevF</v>
      </c>
      <c r="AP631" s="40" t="str">
        <f ca="1">IFERROR(__xludf.DUMMYFUNCTION("VLOOKUP($D72,IMPORTRANGE(""1F5N2lheBqU_ssv2fEg7XSiyl0_Jtf24RQubw3IWp7fc"",""'LC-2 BOM'!C2:AF1000""),AB$1,FALSE)"),"Hydraulics Schematic 1069 RevF")</f>
        <v>Hydraulics Schematic 1069 RevF</v>
      </c>
      <c r="AQ631" s="40" t="str">
        <f ca="1">IFERROR(__xludf.DUMMYFUNCTION("VLOOKUP($D72,IMPORTRANGE(""1F5N2lheBqU_ssv2fEg7XSiyl0_Jtf24RQubw3IWp7fc"",""'LC-2 BOM'!C2:AF1000""),AB$1,FALSE)"),"Hydraulics Schematic 1069 RevF")</f>
        <v>Hydraulics Schematic 1069 RevF</v>
      </c>
      <c r="AR631" s="40" t="str">
        <f ca="1">IFERROR(__xludf.DUMMYFUNCTION("VLOOKUP($D72,IMPORTRANGE(""1F5N2lheBqU_ssv2fEg7XSiyl0_Jtf24RQubw3IWp7fc"",""'LC-2 BOM'!C2:AF1000""),AB$1,FALSE)"),"Hydraulics Schematic 1069 RevF")</f>
        <v>Hydraulics Schematic 1069 RevF</v>
      </c>
      <c r="AS631" s="40" t="str">
        <f ca="1">IFERROR(__xludf.DUMMYFUNCTION("VLOOKUP($D72,IMPORTRANGE(""1F5N2lheBqU_ssv2fEg7XSiyl0_Jtf24RQubw3IWp7fc"",""'LC-2 BOM'!C2:AF1000""),AB$1,FALSE)"),"Hydraulics Schematic 1069 RevF")</f>
        <v>Hydraulics Schematic 1069 RevF</v>
      </c>
      <c r="AT631" s="40" t="str">
        <f ca="1">IFERROR(__xludf.DUMMYFUNCTION("VLOOKUP($D72,IMPORTRANGE(""1F5N2lheBqU_ssv2fEg7XSiyl0_Jtf24RQubw3IWp7fc"",""'LC-2 BOM'!C2:AF1000""),AB$1,FALSE)"),"Hydraulics Schematic 1069 RevF")</f>
        <v>Hydraulics Schematic 1069 RevF</v>
      </c>
      <c r="AU631" s="40" t="str">
        <f ca="1">IFERROR(__xludf.DUMMYFUNCTION("VLOOKUP($D72,IMPORTRANGE(""1F5N2lheBqU_ssv2fEg7XSiyl0_Jtf24RQubw3IWp7fc"",""'LC-2 BOM'!C2:AF1000""),AB$1,FALSE)"),"Hydraulics Schematic 1069 RevF")</f>
        <v>Hydraulics Schematic 1069 RevF</v>
      </c>
      <c r="AV631" s="40" t="str">
        <f ca="1">IFERROR(__xludf.DUMMYFUNCTION("VLOOKUP($D72,IMPORTRANGE(""1F5N2lheBqU_ssv2fEg7XSiyl0_Jtf24RQubw3IWp7fc"",""'LC-2 BOM'!C2:AF1000""),AB$1,FALSE)"),"Hydraulics Schematic 1069 RevF")</f>
        <v>Hydraulics Schematic 1069 RevF</v>
      </c>
      <c r="AW631" s="40" t="str">
        <f ca="1">IFERROR(__xludf.DUMMYFUNCTION("VLOOKUP($D72,IMPORTRANGE(""1F5N2lheBqU_ssv2fEg7XSiyl0_Jtf24RQubw3IWp7fc"",""'LC-2 BOM'!C2:AF1000""),AB$1,FALSE)"),"Hydraulics Schematic 1069 RevF")</f>
        <v>Hydraulics Schematic 1069 RevF</v>
      </c>
      <c r="AX631" s="40" t="str">
        <f ca="1">IFERROR(__xludf.DUMMYFUNCTION("VLOOKUP($D72,IMPORTRANGE(""1F5N2lheBqU_ssv2fEg7XSiyl0_Jtf24RQubw3IWp7fc"",""'LC-2 BOM'!C2:AF1000""),AB$1,FALSE)"),"Hydraulics Schematic 1069 RevF")</f>
        <v>Hydraulics Schematic 1069 RevF</v>
      </c>
      <c r="AY631" s="40" t="str">
        <f ca="1">IFERROR(__xludf.DUMMYFUNCTION("VLOOKUP($D72,IMPORTRANGE(""1F5N2lheBqU_ssv2fEg7XSiyl0_Jtf24RQubw3IWp7fc"",""'LC-2 BOM'!C2:AF1000""),AB$1,FALSE)"),"Hydraulics Schematic 1069 RevF")</f>
        <v>Hydraulics Schematic 1069 RevF</v>
      </c>
      <c r="AZ631" s="40" t="str">
        <f ca="1">IFERROR(__xludf.DUMMYFUNCTION("VLOOKUP($D72,IMPORTRANGE(""1F5N2lheBqU_ssv2fEg7XSiyl0_Jtf24RQubw3IWp7fc"",""'LC-2 BOM'!C2:AF1000""),AB$1,FALSE)"),"Hydraulics Schematic 1069 RevF")</f>
        <v>Hydraulics Schematic 1069 RevF</v>
      </c>
      <c r="BA631" s="40" t="str">
        <f ca="1">IFERROR(__xludf.DUMMYFUNCTION("VLOOKUP($D72,IMPORTRANGE(""1F5N2lheBqU_ssv2fEg7XSiyl0_Jtf24RQubw3IWp7fc"",""'LC-2 BOM'!C2:AF1000""),AB$1,FALSE)"),"Hydraulics Schematic 1069 RevF")</f>
        <v>Hydraulics Schematic 1069 RevF</v>
      </c>
    </row>
    <row r="632" spans="1:53" ht="14.25">
      <c r="A632" s="119" t="str">
        <f>CONCATENATE(VLOOKUP(E632,Systems,2,FALSE),"-",VLOOKUP(F632,Subsystems,2,FALSE),"-",VLOOKUP(G632,Components,2,FALSE),"-",VLOOKUP(R632,Metrics,2,FALSE),"-",B632)</f>
        <v>HYD-S1U-DVL-B-210</v>
      </c>
      <c r="B632" s="100">
        <v>210</v>
      </c>
      <c r="C632" s="99" t="s">
        <v>1403</v>
      </c>
      <c r="D632" s="99" t="s">
        <v>1404</v>
      </c>
      <c r="E632" s="99" t="s">
        <v>715</v>
      </c>
      <c r="F632" s="99" t="s">
        <v>368</v>
      </c>
      <c r="G632" s="99" t="s">
        <v>101</v>
      </c>
      <c r="H632" s="100" t="s">
        <v>102</v>
      </c>
      <c r="I632" s="100" t="str">
        <f>VLOOKUP(L632,InterfaceCards,2,FALSE)</f>
        <v>C1</v>
      </c>
      <c r="J632" s="39" t="str">
        <f>VLOOKUP(I632,'REF - Interface Cards'!$F$2:$G$11,2,FALSE)</f>
        <v>CB1</v>
      </c>
      <c r="K632" s="100">
        <f>VLOOKUP(L632,InterfaceCards,3,FALSE)</f>
        <v>1</v>
      </c>
      <c r="L632" s="99" t="s">
        <v>874</v>
      </c>
      <c r="M632" s="99">
        <v>31</v>
      </c>
      <c r="N632" s="96">
        <v>25</v>
      </c>
      <c r="O632" s="100" t="s">
        <v>247</v>
      </c>
      <c r="P632" s="100"/>
      <c r="Q632" s="100" t="s">
        <v>492</v>
      </c>
      <c r="R632" s="268" t="s">
        <v>105</v>
      </c>
      <c r="S632" s="119" t="s">
        <v>96</v>
      </c>
      <c r="T632" s="100"/>
      <c r="U632" s="205"/>
      <c r="V632" s="205" t="b">
        <v>0</v>
      </c>
      <c r="W632" s="115" t="str">
        <f>CONCATENATE(L632,":",N632)</f>
        <v>DO1:25</v>
      </c>
      <c r="X632" s="40" t="str">
        <f ca="1">IFERROR(__xludf.DUMMYFUNCTION("VLOOKUP($D4,IMPORTRANGE(""1F5N2lheBqU_ssv2fEg7XSiyl0_Jtf24RQubw3IWp7fc"",""'LC-2 BOM'!C2:AF1000""),X$1,FALSE)"),"S13.2")</f>
        <v>S13.2</v>
      </c>
      <c r="Y632" s="40" t="str">
        <f ca="1">IFERROR(__xludf.DUMMYFUNCTION("VLOOKUP($D17,IMPORTRANGE(""1F5N2lheBqU_ssv2fEg7XSiyl0_Jtf24RQubw3IWp7fc"",""'LC-2 BOM'!C2:AF900""),Y$1,FALSE)"),"#N/A")</f>
        <v>#N/A</v>
      </c>
      <c r="Z632" s="40" t="str">
        <f ca="1">IFERROR(__xludf.DUMMYFUNCTION("VLOOKUP($D17,IMPORTRANGE(""1F5N2lheBqU_ssv2fEg7XSiyl0_Jtf24RQubw3IWp7fc"",""'LC-2 BOM'!C2:AF900""),Y$1,FALSE)"),"#N/A")</f>
        <v>#N/A</v>
      </c>
      <c r="AA632" s="40" t="str">
        <f ca="1">IFERROR(__xludf.DUMMYFUNCTION("VLOOKUP($D17,IMPORTRANGE(""1F5N2lheBqU_ssv2fEg7XSiyl0_Jtf24RQubw3IWp7fc"",""'LC-2 BOM'!C2:AF900""),Y$1,FALSE)"),"#N/A")</f>
        <v>#N/A</v>
      </c>
      <c r="AB632" s="40" t="str">
        <f ca="1">IFERROR(__xludf.DUMMYFUNCTION("VLOOKUP($D17,IMPORTRANGE(""1F5N2lheBqU_ssv2fEg7XSiyl0_Jtf24RQubw3IWp7fc"",""'LC-2 BOM'!C2:AF1000""),AB$1,FALSE)"),"Hydraulics Schematic 1069 RevF")</f>
        <v>Hydraulics Schematic 1069 RevF</v>
      </c>
      <c r="AC632" s="40" t="str">
        <f ca="1">IFERROR(__xludf.DUMMYFUNCTION("VLOOKUP($D17,IMPORTRANGE(""1F5N2lheBqU_ssv2fEg7XSiyl0_Jtf24RQubw3IWp7fc"",""'LC-2 BOM'!C2:AF1000""),AB$1,FALSE)"),"Hydraulics Schematic 1069 RevF")</f>
        <v>Hydraulics Schematic 1069 RevF</v>
      </c>
      <c r="AD632" s="40" t="str">
        <f ca="1">IFERROR(__xludf.DUMMYFUNCTION("VLOOKUP($D17,IMPORTRANGE(""1F5N2lheBqU_ssv2fEg7XSiyl0_Jtf24RQubw3IWp7fc"",""'LC-2 BOM'!C2:AF1000""),AB$1,FALSE)"),"Hydraulics Schematic 1069 RevF")</f>
        <v>Hydraulics Schematic 1069 RevF</v>
      </c>
      <c r="AE632" s="40" t="str">
        <f ca="1">IFERROR(__xludf.DUMMYFUNCTION("VLOOKUP($D17,IMPORTRANGE(""1F5N2lheBqU_ssv2fEg7XSiyl0_Jtf24RQubw3IWp7fc"",""'LC-2 BOM'!C2:AF1000""),AB$1,FALSE)"),"Hydraulics Schematic 1069 RevF")</f>
        <v>Hydraulics Schematic 1069 RevF</v>
      </c>
      <c r="AF632" s="40" t="str">
        <f ca="1">IFERROR(__xludf.DUMMYFUNCTION("VLOOKUP($D17,IMPORTRANGE(""1F5N2lheBqU_ssv2fEg7XSiyl0_Jtf24RQubw3IWp7fc"",""'LC-2 BOM'!C2:AF1000""),AB$1,FALSE)"),"Hydraulics Schematic 1069 RevF")</f>
        <v>Hydraulics Schematic 1069 RevF</v>
      </c>
      <c r="AG632" s="40" t="str">
        <f ca="1">IFERROR(__xludf.DUMMYFUNCTION("VLOOKUP($D17,IMPORTRANGE(""1F5N2lheBqU_ssv2fEg7XSiyl0_Jtf24RQubw3IWp7fc"",""'LC-2 BOM'!C2:AF1000""),AB$1,FALSE)"),"Hydraulics Schematic 1069 RevF")</f>
        <v>Hydraulics Schematic 1069 RevF</v>
      </c>
      <c r="AH632" s="40" t="str">
        <f ca="1">IFERROR(__xludf.DUMMYFUNCTION("VLOOKUP($D17,IMPORTRANGE(""1F5N2lheBqU_ssv2fEg7XSiyl0_Jtf24RQubw3IWp7fc"",""'LC-2 BOM'!C2:AF1000""),AB$1,FALSE)"),"Hydraulics Schematic 1069 RevF")</f>
        <v>Hydraulics Schematic 1069 RevF</v>
      </c>
      <c r="AI632" s="40" t="str">
        <f ca="1">IFERROR(__xludf.DUMMYFUNCTION("VLOOKUP($D17,IMPORTRANGE(""1F5N2lheBqU_ssv2fEg7XSiyl0_Jtf24RQubw3IWp7fc"",""'LC-2 BOM'!C2:AF1000""),AB$1,FALSE)"),"Hydraulics Schematic 1069 RevF")</f>
        <v>Hydraulics Schematic 1069 RevF</v>
      </c>
      <c r="AJ632" s="40" t="str">
        <f ca="1">IFERROR(__xludf.DUMMYFUNCTION("VLOOKUP($D17,IMPORTRANGE(""1F5N2lheBqU_ssv2fEg7XSiyl0_Jtf24RQubw3IWp7fc"",""'LC-2 BOM'!C2:AF1000""),AB$1,FALSE)"),"Hydraulics Schematic 1069 RevF")</f>
        <v>Hydraulics Schematic 1069 RevF</v>
      </c>
      <c r="AK632" s="40" t="str">
        <f ca="1">IFERROR(__xludf.DUMMYFUNCTION("VLOOKUP($D17,IMPORTRANGE(""1F5N2lheBqU_ssv2fEg7XSiyl0_Jtf24RQubw3IWp7fc"",""'LC-2 BOM'!C2:AF1000""),AB$1,FALSE)"),"Hydraulics Schematic 1069 RevF")</f>
        <v>Hydraulics Schematic 1069 RevF</v>
      </c>
      <c r="AL632" s="40" t="str">
        <f ca="1">IFERROR(__xludf.DUMMYFUNCTION("VLOOKUP($D17,IMPORTRANGE(""1F5N2lheBqU_ssv2fEg7XSiyl0_Jtf24RQubw3IWp7fc"",""'LC-2 BOM'!C2:AF1000""),AB$1,FALSE)"),"Hydraulics Schematic 1069 RevF")</f>
        <v>Hydraulics Schematic 1069 RevF</v>
      </c>
      <c r="AM632" s="40" t="str">
        <f ca="1">IFERROR(__xludf.DUMMYFUNCTION("VLOOKUP($D17,IMPORTRANGE(""1F5N2lheBqU_ssv2fEg7XSiyl0_Jtf24RQubw3IWp7fc"",""'LC-2 BOM'!C2:AF1000""),AB$1,FALSE)"),"Hydraulics Schematic 1069 RevF")</f>
        <v>Hydraulics Schematic 1069 RevF</v>
      </c>
      <c r="AN632" s="40" t="str">
        <f ca="1">IFERROR(__xludf.DUMMYFUNCTION("VLOOKUP($D17,IMPORTRANGE(""1F5N2lheBqU_ssv2fEg7XSiyl0_Jtf24RQubw3IWp7fc"",""'LC-2 BOM'!C2:AF1000""),AB$1,FALSE)"),"Hydraulics Schematic 1069 RevF")</f>
        <v>Hydraulics Schematic 1069 RevF</v>
      </c>
      <c r="AO632" s="40" t="str">
        <f ca="1">IFERROR(__xludf.DUMMYFUNCTION("VLOOKUP($D17,IMPORTRANGE(""1F5N2lheBqU_ssv2fEg7XSiyl0_Jtf24RQubw3IWp7fc"",""'LC-2 BOM'!C2:AF1000""),AB$1,FALSE)"),"Hydraulics Schematic 1069 RevF")</f>
        <v>Hydraulics Schematic 1069 RevF</v>
      </c>
      <c r="AP632" s="40" t="str">
        <f ca="1">IFERROR(__xludf.DUMMYFUNCTION("VLOOKUP($D17,IMPORTRANGE(""1F5N2lheBqU_ssv2fEg7XSiyl0_Jtf24RQubw3IWp7fc"",""'LC-2 BOM'!C2:AF1000""),AB$1,FALSE)"),"Hydraulics Schematic 1069 RevF")</f>
        <v>Hydraulics Schematic 1069 RevF</v>
      </c>
      <c r="AQ632" s="40" t="str">
        <f ca="1">IFERROR(__xludf.DUMMYFUNCTION("VLOOKUP($D17,IMPORTRANGE(""1F5N2lheBqU_ssv2fEg7XSiyl0_Jtf24RQubw3IWp7fc"",""'LC-2 BOM'!C2:AF1000""),AB$1,FALSE)"),"Hydraulics Schematic 1069 RevF")</f>
        <v>Hydraulics Schematic 1069 RevF</v>
      </c>
      <c r="AR632" s="40" t="str">
        <f ca="1">IFERROR(__xludf.DUMMYFUNCTION("VLOOKUP($D17,IMPORTRANGE(""1F5N2lheBqU_ssv2fEg7XSiyl0_Jtf24RQubw3IWp7fc"",""'LC-2 BOM'!C2:AF1000""),AB$1,FALSE)"),"Hydraulics Schematic 1069 RevF")</f>
        <v>Hydraulics Schematic 1069 RevF</v>
      </c>
      <c r="AS632" s="40" t="str">
        <f ca="1">IFERROR(__xludf.DUMMYFUNCTION("VLOOKUP($D17,IMPORTRANGE(""1F5N2lheBqU_ssv2fEg7XSiyl0_Jtf24RQubw3IWp7fc"",""'LC-2 BOM'!C2:AF1000""),AB$1,FALSE)"),"Hydraulics Schematic 1069 RevF")</f>
        <v>Hydraulics Schematic 1069 RevF</v>
      </c>
      <c r="AT632" s="40" t="str">
        <f ca="1">IFERROR(__xludf.DUMMYFUNCTION("VLOOKUP($D17,IMPORTRANGE(""1F5N2lheBqU_ssv2fEg7XSiyl0_Jtf24RQubw3IWp7fc"",""'LC-2 BOM'!C2:AF1000""),AB$1,FALSE)"),"Hydraulics Schematic 1069 RevF")</f>
        <v>Hydraulics Schematic 1069 RevF</v>
      </c>
      <c r="AU632" s="40" t="str">
        <f ca="1">IFERROR(__xludf.DUMMYFUNCTION("VLOOKUP($D17,IMPORTRANGE(""1F5N2lheBqU_ssv2fEg7XSiyl0_Jtf24RQubw3IWp7fc"",""'LC-2 BOM'!C2:AF1000""),AB$1,FALSE)"),"Hydraulics Schematic 1069 RevF")</f>
        <v>Hydraulics Schematic 1069 RevF</v>
      </c>
      <c r="AV632" s="40" t="str">
        <f ca="1">IFERROR(__xludf.DUMMYFUNCTION("VLOOKUP($D17,IMPORTRANGE(""1F5N2lheBqU_ssv2fEg7XSiyl0_Jtf24RQubw3IWp7fc"",""'LC-2 BOM'!C2:AF1000""),AB$1,FALSE)"),"Hydraulics Schematic 1069 RevF")</f>
        <v>Hydraulics Schematic 1069 RevF</v>
      </c>
      <c r="AW632" s="40" t="str">
        <f ca="1">IFERROR(__xludf.DUMMYFUNCTION("VLOOKUP($D17,IMPORTRANGE(""1F5N2lheBqU_ssv2fEg7XSiyl0_Jtf24RQubw3IWp7fc"",""'LC-2 BOM'!C2:AF1000""),AB$1,FALSE)"),"Hydraulics Schematic 1069 RevF")</f>
        <v>Hydraulics Schematic 1069 RevF</v>
      </c>
      <c r="AX632" s="40" t="str">
        <f ca="1">IFERROR(__xludf.DUMMYFUNCTION("VLOOKUP($D17,IMPORTRANGE(""1F5N2lheBqU_ssv2fEg7XSiyl0_Jtf24RQubw3IWp7fc"",""'LC-2 BOM'!C2:AF1000""),AB$1,FALSE)"),"Hydraulics Schematic 1069 RevF")</f>
        <v>Hydraulics Schematic 1069 RevF</v>
      </c>
      <c r="AY632" s="40" t="str">
        <f ca="1">IFERROR(__xludf.DUMMYFUNCTION("VLOOKUP($D17,IMPORTRANGE(""1F5N2lheBqU_ssv2fEg7XSiyl0_Jtf24RQubw3IWp7fc"",""'LC-2 BOM'!C2:AF1000""),AB$1,FALSE)"),"Hydraulics Schematic 1069 RevF")</f>
        <v>Hydraulics Schematic 1069 RevF</v>
      </c>
      <c r="AZ632" s="40" t="str">
        <f ca="1">IFERROR(__xludf.DUMMYFUNCTION("VLOOKUP($D17,IMPORTRANGE(""1F5N2lheBqU_ssv2fEg7XSiyl0_Jtf24RQubw3IWp7fc"",""'LC-2 BOM'!C2:AF1000""),AB$1,FALSE)"),"Hydraulics Schematic 1069 RevF")</f>
        <v>Hydraulics Schematic 1069 RevF</v>
      </c>
      <c r="BA632" s="40" t="str">
        <f ca="1">IFERROR(__xludf.DUMMYFUNCTION("VLOOKUP($D17,IMPORTRANGE(""1F5N2lheBqU_ssv2fEg7XSiyl0_Jtf24RQubw3IWp7fc"",""'LC-2 BOM'!C2:AF1000""),AB$1,FALSE)"),"Hydraulics Schematic 1069 RevF")</f>
        <v>Hydraulics Schematic 1069 RevF</v>
      </c>
    </row>
    <row r="633" spans="1:53" ht="14.25">
      <c r="A633" s="110" t="str">
        <f>CONCATENATE(VLOOKUP(E633,Systems,2,FALSE),"-",VLOOKUP(F633,Subsystems,2,FALSE),"-",VLOOKUP(G633,Components,2,FALSE),"-",VLOOKUP(R633,Metrics,2,FALSE),"-",B633)</f>
        <v>HYD-S1U-SSR-B-705</v>
      </c>
      <c r="B633" s="99">
        <v>705</v>
      </c>
      <c r="C633" s="97" t="s">
        <v>1405</v>
      </c>
      <c r="D633" s="97" t="s">
        <v>1406</v>
      </c>
      <c r="E633" s="99" t="s">
        <v>715</v>
      </c>
      <c r="F633" s="99" t="s">
        <v>368</v>
      </c>
      <c r="G633" s="99" t="s">
        <v>994</v>
      </c>
      <c r="H633" s="99" t="s">
        <v>102</v>
      </c>
      <c r="I633" s="100" t="str">
        <f>VLOOKUP(L633,InterfaceCards,2,FALSE)</f>
        <v>C1</v>
      </c>
      <c r="J633" s="39" t="str">
        <f>VLOOKUP(I633,'REF - Interface Cards'!$F$2:$G$11,2,FALSE)</f>
        <v>CB1</v>
      </c>
      <c r="K633" s="267">
        <f>VLOOKUP(L633,InterfaceCards,3,FALSE)</f>
        <v>7</v>
      </c>
      <c r="L633" s="99" t="s">
        <v>1085</v>
      </c>
      <c r="M633" s="99">
        <v>33</v>
      </c>
      <c r="N633" s="99" t="s">
        <v>597</v>
      </c>
      <c r="O633" s="205"/>
      <c r="P633" s="99" t="s">
        <v>247</v>
      </c>
      <c r="Q633" s="99" t="s">
        <v>253</v>
      </c>
      <c r="R633" s="268" t="s">
        <v>105</v>
      </c>
      <c r="S633" s="119" t="s">
        <v>96</v>
      </c>
      <c r="T633" s="100"/>
      <c r="U633" s="205"/>
      <c r="V633" s="205" t="b">
        <v>0</v>
      </c>
      <c r="W633" s="115" t="str">
        <f>CONCATENATE(L633,":",N633)</f>
        <v>DIO4:DO11</v>
      </c>
      <c r="X633" s="40" t="str">
        <f ca="1">IFERROR(__xludf.DUMMYFUNCTION("VLOOKUP($D119,IMPORTRANGE(""1F5N2lheBqU_ssv2fEg7XSiyl0_Jtf24RQubw3IWp7fc"",""'LC-2 BOM'!C2:AF1000""),X$1,FALSE)"),"05C360")</f>
        <v>05C360</v>
      </c>
      <c r="Y633" s="40" t="str">
        <f ca="1">IFERROR(__xludf.DUMMYFUNCTION("VLOOKUP($D168,IMPORTRANGE(""1F5N2lheBqU_ssv2fEg7XSiyl0_Jtf24RQubw3IWp7fc"",""'LC-2 BOM'!C2:AF900""),Y$1,FALSE)"),"#N/A")</f>
        <v>#N/A</v>
      </c>
      <c r="Z633" s="183" t="str">
        <f ca="1">IFERROR(__xludf.DUMMYFUNCTION("VLOOKUP($D169,IMPORTRANGE(""1zGeY54V42y3h6ga3LEauokEcjIAfHuNXKCYKLfLWtMI"",""'LC-2 BOM'!C2:AF900""),Z$1,FALSE)"),"#N/A")</f>
        <v>#N/A</v>
      </c>
      <c r="AA633" s="183" t="str">
        <f ca="1">IFERROR(__xludf.DUMMYFUNCTION("VLOOKUP($D169,IMPORTRANGE(""1zGeY54V42y3h6ga3LEauokEcjIAfHuNXKCYKLfLWtMI"",""'LC-2 BOM'!C2:AF900""),Z$1,FALSE)"),"#N/A")</f>
        <v>#N/A</v>
      </c>
      <c r="AB633" s="40" t="str">
        <f ca="1">IFERROR(__xludf.DUMMYFUNCTION("VLOOKUP($D169,IMPORTRANGE(""1F5N2lheBqU_ssv2fEg7XSiyl0_Jtf24RQubw3IWp7fc"",""'LC-2 BOM'!C2:AF1000""),AB$1,FALSE)"),"#N/A")</f>
        <v>#N/A</v>
      </c>
      <c r="AC633" s="40" t="str">
        <f ca="1">IFERROR(__xludf.DUMMYFUNCTION("VLOOKUP($D169,IMPORTRANGE(""1F5N2lheBqU_ssv2fEg7XSiyl0_Jtf24RQubw3IWp7fc"",""'LC-2 BOM'!C2:AF1000""),AB$1,FALSE)"),"#N/A")</f>
        <v>#N/A</v>
      </c>
      <c r="AD633" s="40" t="str">
        <f ca="1">IFERROR(__xludf.DUMMYFUNCTION("VLOOKUP($D169,IMPORTRANGE(""1F5N2lheBqU_ssv2fEg7XSiyl0_Jtf24RQubw3IWp7fc"",""'LC-2 BOM'!C2:AF1000""),AB$1,FALSE)"),"#N/A")</f>
        <v>#N/A</v>
      </c>
      <c r="AE633" s="40" t="str">
        <f ca="1">IFERROR(__xludf.DUMMYFUNCTION("VLOOKUP($D169,IMPORTRANGE(""1F5N2lheBqU_ssv2fEg7XSiyl0_Jtf24RQubw3IWp7fc"",""'LC-2 BOM'!C2:AF1000""),AB$1,FALSE)"),"#N/A")</f>
        <v>#N/A</v>
      </c>
      <c r="AF633" s="40" t="str">
        <f ca="1">IFERROR(__xludf.DUMMYFUNCTION("VLOOKUP($D169,IMPORTRANGE(""1F5N2lheBqU_ssv2fEg7XSiyl0_Jtf24RQubw3IWp7fc"",""'LC-2 BOM'!C2:AF1000""),AB$1,FALSE)"),"#N/A")</f>
        <v>#N/A</v>
      </c>
      <c r="AG633" s="40" t="str">
        <f ca="1">IFERROR(__xludf.DUMMYFUNCTION("VLOOKUP($D169,IMPORTRANGE(""1F5N2lheBqU_ssv2fEg7XSiyl0_Jtf24RQubw3IWp7fc"",""'LC-2 BOM'!C2:AF1000""),AB$1,FALSE)"),"#N/A")</f>
        <v>#N/A</v>
      </c>
      <c r="AH633" s="40" t="str">
        <f ca="1">IFERROR(__xludf.DUMMYFUNCTION("VLOOKUP($D169,IMPORTRANGE(""1F5N2lheBqU_ssv2fEg7XSiyl0_Jtf24RQubw3IWp7fc"",""'LC-2 BOM'!C2:AF1000""),AB$1,FALSE)"),"#N/A")</f>
        <v>#N/A</v>
      </c>
      <c r="AI633" s="40" t="str">
        <f ca="1">IFERROR(__xludf.DUMMYFUNCTION("VLOOKUP($D169,IMPORTRANGE(""1F5N2lheBqU_ssv2fEg7XSiyl0_Jtf24RQubw3IWp7fc"",""'LC-2 BOM'!C2:AF1000""),AB$1,FALSE)"),"#N/A")</f>
        <v>#N/A</v>
      </c>
      <c r="AJ633" s="40" t="str">
        <f ca="1">IFERROR(__xludf.DUMMYFUNCTION("VLOOKUP($D169,IMPORTRANGE(""1F5N2lheBqU_ssv2fEg7XSiyl0_Jtf24RQubw3IWp7fc"",""'LC-2 BOM'!C2:AF1000""),AB$1,FALSE)"),"#N/A")</f>
        <v>#N/A</v>
      </c>
      <c r="AK633" s="40" t="str">
        <f ca="1">IFERROR(__xludf.DUMMYFUNCTION("VLOOKUP($D169,IMPORTRANGE(""1F5N2lheBqU_ssv2fEg7XSiyl0_Jtf24RQubw3IWp7fc"",""'LC-2 BOM'!C2:AF1000""),AB$1,FALSE)"),"#N/A")</f>
        <v>#N/A</v>
      </c>
      <c r="AL633" s="40" t="str">
        <f ca="1">IFERROR(__xludf.DUMMYFUNCTION("VLOOKUP($D169,IMPORTRANGE(""1F5N2lheBqU_ssv2fEg7XSiyl0_Jtf24RQubw3IWp7fc"",""'LC-2 BOM'!C2:AF1000""),AB$1,FALSE)"),"#N/A")</f>
        <v>#N/A</v>
      </c>
      <c r="AM633" s="40" t="str">
        <f ca="1">IFERROR(__xludf.DUMMYFUNCTION("VLOOKUP($D169,IMPORTRANGE(""1F5N2lheBqU_ssv2fEg7XSiyl0_Jtf24RQubw3IWp7fc"",""'LC-2 BOM'!C2:AF1000""),AB$1,FALSE)"),"#N/A")</f>
        <v>#N/A</v>
      </c>
      <c r="AN633" s="40" t="str">
        <f ca="1">IFERROR(__xludf.DUMMYFUNCTION("VLOOKUP($D169,IMPORTRANGE(""1F5N2lheBqU_ssv2fEg7XSiyl0_Jtf24RQubw3IWp7fc"",""'LC-2 BOM'!C2:AF1000""),AB$1,FALSE)"),"#N/A")</f>
        <v>#N/A</v>
      </c>
      <c r="AO633" s="40" t="str">
        <f ca="1">IFERROR(__xludf.DUMMYFUNCTION("VLOOKUP($D169,IMPORTRANGE(""1F5N2lheBqU_ssv2fEg7XSiyl0_Jtf24RQubw3IWp7fc"",""'LC-2 BOM'!C2:AF1000""),AB$1,FALSE)"),"#N/A")</f>
        <v>#N/A</v>
      </c>
      <c r="AP633" s="40" t="str">
        <f ca="1">IFERROR(__xludf.DUMMYFUNCTION("VLOOKUP($D169,IMPORTRANGE(""1F5N2lheBqU_ssv2fEg7XSiyl0_Jtf24RQubw3IWp7fc"",""'LC-2 BOM'!C2:AF1000""),AB$1,FALSE)"),"#N/A")</f>
        <v>#N/A</v>
      </c>
      <c r="AQ633" s="40" t="str">
        <f ca="1">IFERROR(__xludf.DUMMYFUNCTION("VLOOKUP($D169,IMPORTRANGE(""1F5N2lheBqU_ssv2fEg7XSiyl0_Jtf24RQubw3IWp7fc"",""'LC-2 BOM'!C2:AF1000""),AB$1,FALSE)"),"#N/A")</f>
        <v>#N/A</v>
      </c>
      <c r="AR633" s="40" t="str">
        <f ca="1">IFERROR(__xludf.DUMMYFUNCTION("VLOOKUP($D169,IMPORTRANGE(""1F5N2lheBqU_ssv2fEg7XSiyl0_Jtf24RQubw3IWp7fc"",""'LC-2 BOM'!C2:AF1000""),AB$1,FALSE)"),"#N/A")</f>
        <v>#N/A</v>
      </c>
      <c r="AS633" s="40" t="str">
        <f ca="1">IFERROR(__xludf.DUMMYFUNCTION("VLOOKUP($D169,IMPORTRANGE(""1F5N2lheBqU_ssv2fEg7XSiyl0_Jtf24RQubw3IWp7fc"",""'LC-2 BOM'!C2:AF1000""),AB$1,FALSE)"),"#N/A")</f>
        <v>#N/A</v>
      </c>
      <c r="AT633" s="40" t="str">
        <f ca="1">IFERROR(__xludf.DUMMYFUNCTION("VLOOKUP($D169,IMPORTRANGE(""1F5N2lheBqU_ssv2fEg7XSiyl0_Jtf24RQubw3IWp7fc"",""'LC-2 BOM'!C2:AF1000""),AB$1,FALSE)"),"#N/A")</f>
        <v>#N/A</v>
      </c>
      <c r="AU633" s="40" t="str">
        <f ca="1">IFERROR(__xludf.DUMMYFUNCTION("VLOOKUP($D169,IMPORTRANGE(""1F5N2lheBqU_ssv2fEg7XSiyl0_Jtf24RQubw3IWp7fc"",""'LC-2 BOM'!C2:AF1000""),AB$1,FALSE)"),"#N/A")</f>
        <v>#N/A</v>
      </c>
      <c r="AV633" s="40" t="str">
        <f ca="1">IFERROR(__xludf.DUMMYFUNCTION("VLOOKUP($D169,IMPORTRANGE(""1F5N2lheBqU_ssv2fEg7XSiyl0_Jtf24RQubw3IWp7fc"",""'LC-2 BOM'!C2:AF1000""),AB$1,FALSE)"),"#N/A")</f>
        <v>#N/A</v>
      </c>
      <c r="AW633" s="40" t="str">
        <f ca="1">IFERROR(__xludf.DUMMYFUNCTION("VLOOKUP($D169,IMPORTRANGE(""1F5N2lheBqU_ssv2fEg7XSiyl0_Jtf24RQubw3IWp7fc"",""'LC-2 BOM'!C2:AF1000""),AB$1,FALSE)"),"#N/A")</f>
        <v>#N/A</v>
      </c>
      <c r="AX633" s="40" t="str">
        <f ca="1">IFERROR(__xludf.DUMMYFUNCTION("VLOOKUP($D169,IMPORTRANGE(""1F5N2lheBqU_ssv2fEg7XSiyl0_Jtf24RQubw3IWp7fc"",""'LC-2 BOM'!C2:AF1000""),AB$1,FALSE)"),"#N/A")</f>
        <v>#N/A</v>
      </c>
      <c r="AY633" s="40" t="str">
        <f ca="1">IFERROR(__xludf.DUMMYFUNCTION("VLOOKUP($D169,IMPORTRANGE(""1F5N2lheBqU_ssv2fEg7XSiyl0_Jtf24RQubw3IWp7fc"",""'LC-2 BOM'!C2:AF1000""),AB$1,FALSE)"),"#N/A")</f>
        <v>#N/A</v>
      </c>
      <c r="AZ633" s="40" t="str">
        <f ca="1">IFERROR(__xludf.DUMMYFUNCTION("VLOOKUP($D169,IMPORTRANGE(""1F5N2lheBqU_ssv2fEg7XSiyl0_Jtf24RQubw3IWp7fc"",""'LC-2 BOM'!C2:AF1000""),AB$1,FALSE)"),"#N/A")</f>
        <v>#N/A</v>
      </c>
      <c r="BA633" s="40" t="str">
        <f ca="1">IFERROR(__xludf.DUMMYFUNCTION("VLOOKUP($D169,IMPORTRANGE(""1F5N2lheBqU_ssv2fEg7XSiyl0_Jtf24RQubw3IWp7fc"",""'LC-2 BOM'!C2:AF1000""),AB$1,FALSE)"),"#N/A")</f>
        <v>#N/A</v>
      </c>
    </row>
    <row r="634" spans="1:53" ht="14.25">
      <c r="A634" s="119" t="str">
        <f>CONCATENATE(VLOOKUP(E634,Systems,2,FALSE),"-",VLOOKUP(F634,Subsystems,2,FALSE),"-",VLOOKUP(G634,Components,2,FALSE),"-",VLOOKUP(R634,Metrics,2,FALSE),"-",B634)</f>
        <v>HYD-S1U-DVL-B-211</v>
      </c>
      <c r="B634" s="100">
        <v>211</v>
      </c>
      <c r="C634" s="99" t="s">
        <v>1407</v>
      </c>
      <c r="D634" s="99" t="s">
        <v>1408</v>
      </c>
      <c r="E634" s="99" t="s">
        <v>715</v>
      </c>
      <c r="F634" s="99" t="s">
        <v>368</v>
      </c>
      <c r="G634" s="99" t="s">
        <v>101</v>
      </c>
      <c r="H634" s="100" t="s">
        <v>102</v>
      </c>
      <c r="I634" s="100" t="str">
        <f>VLOOKUP(L634,InterfaceCards,2,FALSE)</f>
        <v>C1</v>
      </c>
      <c r="J634" s="39" t="str">
        <f>VLOOKUP(I634,'REF - Interface Cards'!$F$2:$G$11,2,FALSE)</f>
        <v>CB1</v>
      </c>
      <c r="K634" s="100">
        <f>VLOOKUP(L634,InterfaceCards,3,FALSE)</f>
        <v>1</v>
      </c>
      <c r="L634" s="99" t="s">
        <v>874</v>
      </c>
      <c r="M634" s="99">
        <v>32</v>
      </c>
      <c r="N634" s="96">
        <v>26</v>
      </c>
      <c r="O634" s="100" t="s">
        <v>247</v>
      </c>
      <c r="P634" s="100"/>
      <c r="Q634" s="100" t="s">
        <v>492</v>
      </c>
      <c r="R634" s="268" t="s">
        <v>105</v>
      </c>
      <c r="S634" s="119" t="s">
        <v>96</v>
      </c>
      <c r="T634" s="100"/>
      <c r="U634" s="205"/>
      <c r="V634" s="205" t="b">
        <v>0</v>
      </c>
      <c r="W634" s="115" t="str">
        <f>CONCATENATE(L634,":",N634)</f>
        <v>DO1:26</v>
      </c>
      <c r="X634" s="40" t="str">
        <f ca="1">IFERROR(__xludf.DUMMYFUNCTION("VLOOKUP($D4,IMPORTRANGE(""1F5N2lheBqU_ssv2fEg7XSiyl0_Jtf24RQubw3IWp7fc"",""'LC-2 BOM'!C2:AF1000""),X$1,FALSE)"),"S13.2")</f>
        <v>S13.2</v>
      </c>
      <c r="Y634" s="40" t="str">
        <f ca="1">IFERROR(__xludf.DUMMYFUNCTION("VLOOKUP($D18,IMPORTRANGE(""1F5N2lheBqU_ssv2fEg7XSiyl0_Jtf24RQubw3IWp7fc"",""'LC-2 BOM'!C2:AF900""),Y$1,FALSE)"),"#N/A")</f>
        <v>#N/A</v>
      </c>
      <c r="Z634" s="40" t="str">
        <f ca="1">IFERROR(__xludf.DUMMYFUNCTION("VLOOKUP($D18,IMPORTRANGE(""1F5N2lheBqU_ssv2fEg7XSiyl0_Jtf24RQubw3IWp7fc"",""'LC-2 BOM'!C2:AF900""),Y$1,FALSE)"),"#N/A")</f>
        <v>#N/A</v>
      </c>
      <c r="AA634" s="40" t="str">
        <f ca="1">IFERROR(__xludf.DUMMYFUNCTION("VLOOKUP($D18,IMPORTRANGE(""1F5N2lheBqU_ssv2fEg7XSiyl0_Jtf24RQubw3IWp7fc"",""'LC-2 BOM'!C2:AF900""),Y$1,FALSE)"),"#N/A")</f>
        <v>#N/A</v>
      </c>
      <c r="AB634" s="40" t="str">
        <f ca="1">IFERROR(__xludf.DUMMYFUNCTION("VLOOKUP($D18,IMPORTRANGE(""1F5N2lheBqU_ssv2fEg7XSiyl0_Jtf24RQubw3IWp7fc"",""'LC-2 BOM'!C2:AF1000""),AB$1,FALSE)"),"#N/A")</f>
        <v>#N/A</v>
      </c>
      <c r="AC634" s="40" t="str">
        <f ca="1">IFERROR(__xludf.DUMMYFUNCTION("VLOOKUP($D18,IMPORTRANGE(""1F5N2lheBqU_ssv2fEg7XSiyl0_Jtf24RQubw3IWp7fc"",""'LC-2 BOM'!C2:AF1000""),AB$1,FALSE)"),"#N/A")</f>
        <v>#N/A</v>
      </c>
      <c r="AD634" s="40" t="str">
        <f ca="1">IFERROR(__xludf.DUMMYFUNCTION("VLOOKUP($D18,IMPORTRANGE(""1F5N2lheBqU_ssv2fEg7XSiyl0_Jtf24RQubw3IWp7fc"",""'LC-2 BOM'!C2:AF1000""),AB$1,FALSE)"),"#N/A")</f>
        <v>#N/A</v>
      </c>
      <c r="AE634" s="40" t="str">
        <f ca="1">IFERROR(__xludf.DUMMYFUNCTION("VLOOKUP($D18,IMPORTRANGE(""1F5N2lheBqU_ssv2fEg7XSiyl0_Jtf24RQubw3IWp7fc"",""'LC-2 BOM'!C2:AF1000""),AB$1,FALSE)"),"#N/A")</f>
        <v>#N/A</v>
      </c>
      <c r="AF634" s="40" t="str">
        <f ca="1">IFERROR(__xludf.DUMMYFUNCTION("VLOOKUP($D18,IMPORTRANGE(""1F5N2lheBqU_ssv2fEg7XSiyl0_Jtf24RQubw3IWp7fc"",""'LC-2 BOM'!C2:AF1000""),AB$1,FALSE)"),"#N/A")</f>
        <v>#N/A</v>
      </c>
      <c r="AG634" s="40" t="str">
        <f ca="1">IFERROR(__xludf.DUMMYFUNCTION("VLOOKUP($D18,IMPORTRANGE(""1F5N2lheBqU_ssv2fEg7XSiyl0_Jtf24RQubw3IWp7fc"",""'LC-2 BOM'!C2:AF1000""),AB$1,FALSE)"),"#N/A")</f>
        <v>#N/A</v>
      </c>
      <c r="AH634" s="40" t="str">
        <f ca="1">IFERROR(__xludf.DUMMYFUNCTION("VLOOKUP($D18,IMPORTRANGE(""1F5N2lheBqU_ssv2fEg7XSiyl0_Jtf24RQubw3IWp7fc"",""'LC-2 BOM'!C2:AF1000""),AB$1,FALSE)"),"#N/A")</f>
        <v>#N/A</v>
      </c>
      <c r="AI634" s="40" t="str">
        <f ca="1">IFERROR(__xludf.DUMMYFUNCTION("VLOOKUP($D18,IMPORTRANGE(""1F5N2lheBqU_ssv2fEg7XSiyl0_Jtf24RQubw3IWp7fc"",""'LC-2 BOM'!C2:AF1000""),AB$1,FALSE)"),"#N/A")</f>
        <v>#N/A</v>
      </c>
      <c r="AJ634" s="40" t="str">
        <f ca="1">IFERROR(__xludf.DUMMYFUNCTION("VLOOKUP($D18,IMPORTRANGE(""1F5N2lheBqU_ssv2fEg7XSiyl0_Jtf24RQubw3IWp7fc"",""'LC-2 BOM'!C2:AF1000""),AB$1,FALSE)"),"#N/A")</f>
        <v>#N/A</v>
      </c>
      <c r="AK634" s="40" t="str">
        <f ca="1">IFERROR(__xludf.DUMMYFUNCTION("VLOOKUP($D18,IMPORTRANGE(""1F5N2lheBqU_ssv2fEg7XSiyl0_Jtf24RQubw3IWp7fc"",""'LC-2 BOM'!C2:AF1000""),AB$1,FALSE)"),"#N/A")</f>
        <v>#N/A</v>
      </c>
      <c r="AL634" s="40" t="str">
        <f ca="1">IFERROR(__xludf.DUMMYFUNCTION("VLOOKUP($D18,IMPORTRANGE(""1F5N2lheBqU_ssv2fEg7XSiyl0_Jtf24RQubw3IWp7fc"",""'LC-2 BOM'!C2:AF1000""),AB$1,FALSE)"),"#N/A")</f>
        <v>#N/A</v>
      </c>
      <c r="AM634" s="40" t="str">
        <f ca="1">IFERROR(__xludf.DUMMYFUNCTION("VLOOKUP($D18,IMPORTRANGE(""1F5N2lheBqU_ssv2fEg7XSiyl0_Jtf24RQubw3IWp7fc"",""'LC-2 BOM'!C2:AF1000""),AB$1,FALSE)"),"#N/A")</f>
        <v>#N/A</v>
      </c>
      <c r="AN634" s="40" t="str">
        <f ca="1">IFERROR(__xludf.DUMMYFUNCTION("VLOOKUP($D18,IMPORTRANGE(""1F5N2lheBqU_ssv2fEg7XSiyl0_Jtf24RQubw3IWp7fc"",""'LC-2 BOM'!C2:AF1000""),AB$1,FALSE)"),"#N/A")</f>
        <v>#N/A</v>
      </c>
      <c r="AO634" s="40" t="str">
        <f ca="1">IFERROR(__xludf.DUMMYFUNCTION("VLOOKUP($D18,IMPORTRANGE(""1F5N2lheBqU_ssv2fEg7XSiyl0_Jtf24RQubw3IWp7fc"",""'LC-2 BOM'!C2:AF1000""),AB$1,FALSE)"),"#N/A")</f>
        <v>#N/A</v>
      </c>
      <c r="AP634" s="40" t="str">
        <f ca="1">IFERROR(__xludf.DUMMYFUNCTION("VLOOKUP($D18,IMPORTRANGE(""1F5N2lheBqU_ssv2fEg7XSiyl0_Jtf24RQubw3IWp7fc"",""'LC-2 BOM'!C2:AF1000""),AB$1,FALSE)"),"#N/A")</f>
        <v>#N/A</v>
      </c>
      <c r="AQ634" s="40" t="str">
        <f ca="1">IFERROR(__xludf.DUMMYFUNCTION("VLOOKUP($D18,IMPORTRANGE(""1F5N2lheBqU_ssv2fEg7XSiyl0_Jtf24RQubw3IWp7fc"",""'LC-2 BOM'!C2:AF1000""),AB$1,FALSE)"),"#N/A")</f>
        <v>#N/A</v>
      </c>
      <c r="AR634" s="40" t="str">
        <f ca="1">IFERROR(__xludf.DUMMYFUNCTION("VLOOKUP($D18,IMPORTRANGE(""1F5N2lheBqU_ssv2fEg7XSiyl0_Jtf24RQubw3IWp7fc"",""'LC-2 BOM'!C2:AF1000""),AB$1,FALSE)"),"#N/A")</f>
        <v>#N/A</v>
      </c>
      <c r="AS634" s="40" t="str">
        <f ca="1">IFERROR(__xludf.DUMMYFUNCTION("VLOOKUP($D18,IMPORTRANGE(""1F5N2lheBqU_ssv2fEg7XSiyl0_Jtf24RQubw3IWp7fc"",""'LC-2 BOM'!C2:AF1000""),AB$1,FALSE)"),"#N/A")</f>
        <v>#N/A</v>
      </c>
      <c r="AT634" s="40" t="str">
        <f ca="1">IFERROR(__xludf.DUMMYFUNCTION("VLOOKUP($D18,IMPORTRANGE(""1F5N2lheBqU_ssv2fEg7XSiyl0_Jtf24RQubw3IWp7fc"",""'LC-2 BOM'!C2:AF1000""),AB$1,FALSE)"),"#N/A")</f>
        <v>#N/A</v>
      </c>
      <c r="AU634" s="40" t="str">
        <f ca="1">IFERROR(__xludf.DUMMYFUNCTION("VLOOKUP($D18,IMPORTRANGE(""1F5N2lheBqU_ssv2fEg7XSiyl0_Jtf24RQubw3IWp7fc"",""'LC-2 BOM'!C2:AF1000""),AB$1,FALSE)"),"#N/A")</f>
        <v>#N/A</v>
      </c>
      <c r="AV634" s="40" t="str">
        <f ca="1">IFERROR(__xludf.DUMMYFUNCTION("VLOOKUP($D18,IMPORTRANGE(""1F5N2lheBqU_ssv2fEg7XSiyl0_Jtf24RQubw3IWp7fc"",""'LC-2 BOM'!C2:AF1000""),AB$1,FALSE)"),"#N/A")</f>
        <v>#N/A</v>
      </c>
      <c r="AW634" s="40" t="str">
        <f ca="1">IFERROR(__xludf.DUMMYFUNCTION("VLOOKUP($D18,IMPORTRANGE(""1F5N2lheBqU_ssv2fEg7XSiyl0_Jtf24RQubw3IWp7fc"",""'LC-2 BOM'!C2:AF1000""),AB$1,FALSE)"),"#N/A")</f>
        <v>#N/A</v>
      </c>
      <c r="AX634" s="40" t="str">
        <f ca="1">IFERROR(__xludf.DUMMYFUNCTION("VLOOKUP($D18,IMPORTRANGE(""1F5N2lheBqU_ssv2fEg7XSiyl0_Jtf24RQubw3IWp7fc"",""'LC-2 BOM'!C2:AF1000""),AB$1,FALSE)"),"#N/A")</f>
        <v>#N/A</v>
      </c>
      <c r="AY634" s="40" t="str">
        <f ca="1">IFERROR(__xludf.DUMMYFUNCTION("VLOOKUP($D18,IMPORTRANGE(""1F5N2lheBqU_ssv2fEg7XSiyl0_Jtf24RQubw3IWp7fc"",""'LC-2 BOM'!C2:AF1000""),AB$1,FALSE)"),"#N/A")</f>
        <v>#N/A</v>
      </c>
      <c r="AZ634" s="40" t="str">
        <f ca="1">IFERROR(__xludf.DUMMYFUNCTION("VLOOKUP($D18,IMPORTRANGE(""1F5N2lheBqU_ssv2fEg7XSiyl0_Jtf24RQubw3IWp7fc"",""'LC-2 BOM'!C2:AF1000""),AB$1,FALSE)"),"#N/A")</f>
        <v>#N/A</v>
      </c>
      <c r="BA634" s="40" t="str">
        <f ca="1">IFERROR(__xludf.DUMMYFUNCTION("VLOOKUP($D18,IMPORTRANGE(""1F5N2lheBqU_ssv2fEg7XSiyl0_Jtf24RQubw3IWp7fc"",""'LC-2 BOM'!C2:AF1000""),AB$1,FALSE)"),"#N/A")</f>
        <v>#N/A</v>
      </c>
    </row>
    <row r="635" spans="1:53" ht="14.25">
      <c r="A635" s="119" t="str">
        <f>CONCATENATE(VLOOKUP(E635,Systems,2,FALSE),"-",VLOOKUP(F635,Subsystems,2,FALSE),"-",VLOOKUP(G635,Components,2,FALSE),"-",VLOOKUP(R635,Metrics,2,FALSE),"-",B635)</f>
        <v>HYD-S1U-DVL-B-203</v>
      </c>
      <c r="B635" s="100">
        <v>203</v>
      </c>
      <c r="C635" s="99" t="s">
        <v>1409</v>
      </c>
      <c r="D635" s="99" t="s">
        <v>1410</v>
      </c>
      <c r="E635" s="99" t="s">
        <v>715</v>
      </c>
      <c r="F635" s="99" t="s">
        <v>368</v>
      </c>
      <c r="G635" s="99" t="s">
        <v>101</v>
      </c>
      <c r="H635" s="100" t="s">
        <v>102</v>
      </c>
      <c r="I635" s="100" t="str">
        <f>VLOOKUP(L635,InterfaceCards,2,FALSE)</f>
        <v>C1</v>
      </c>
      <c r="J635" s="39" t="str">
        <f>VLOOKUP(I635,'REF - Interface Cards'!$F$2:$G$11,2,FALSE)</f>
        <v>CB1</v>
      </c>
      <c r="K635" s="100">
        <f>VLOOKUP(L635,InterfaceCards,3,FALSE)</f>
        <v>1</v>
      </c>
      <c r="L635" s="99" t="s">
        <v>874</v>
      </c>
      <c r="M635" s="99">
        <v>22</v>
      </c>
      <c r="N635" s="96">
        <v>18</v>
      </c>
      <c r="O635" s="100" t="s">
        <v>247</v>
      </c>
      <c r="P635" s="100"/>
      <c r="Q635" s="100" t="s">
        <v>492</v>
      </c>
      <c r="R635" s="268" t="s">
        <v>105</v>
      </c>
      <c r="S635" s="119" t="s">
        <v>96</v>
      </c>
      <c r="T635" s="100"/>
      <c r="U635" s="205"/>
      <c r="V635" s="205" t="b">
        <v>0</v>
      </c>
      <c r="W635" s="115" t="str">
        <f>CONCATENATE(L635,":",N635)</f>
        <v>DO1:18</v>
      </c>
      <c r="X635" s="40" t="str">
        <f ca="1">IFERROR(__xludf.DUMMYFUNCTION("VLOOKUP($D4,IMPORTRANGE(""1F5N2lheBqU_ssv2fEg7XSiyl0_Jtf24RQubw3IWp7fc"",""'LC-2 BOM'!C2:AF1000""),X$1,FALSE)"),"S13.2")</f>
        <v>S13.2</v>
      </c>
      <c r="Y635" s="40" t="str">
        <f ca="1">IFERROR(__xludf.DUMMYFUNCTION("VLOOKUP($D12,IMPORTRANGE(""1F5N2lheBqU_ssv2fEg7XSiyl0_Jtf24RQubw3IWp7fc"",""'LC-2 BOM'!C2:AF900""),Y$1,FALSE)"),"#N/A")</f>
        <v>#N/A</v>
      </c>
      <c r="Z635" s="40" t="str">
        <f ca="1">IFERROR(__xludf.DUMMYFUNCTION("VLOOKUP($D12,IMPORTRANGE(""1F5N2lheBqU_ssv2fEg7XSiyl0_Jtf24RQubw3IWp7fc"",""'LC-2 BOM'!C2:AF900""),Y$1,FALSE)"),"#N/A")</f>
        <v>#N/A</v>
      </c>
      <c r="AA635" s="40" t="str">
        <f ca="1">IFERROR(__xludf.DUMMYFUNCTION("VLOOKUP($D12,IMPORTRANGE(""1F5N2lheBqU_ssv2fEg7XSiyl0_Jtf24RQubw3IWp7fc"",""'LC-2 BOM'!C2:AF900""),Y$1,FALSE)"),"#N/A")</f>
        <v>#N/A</v>
      </c>
      <c r="AB635" s="40" t="str">
        <f ca="1">IFERROR(__xludf.DUMMYFUNCTION("VLOOKUP($D12,IMPORTRANGE(""1F5N2lheBqU_ssv2fEg7XSiyl0_Jtf24RQubw3IWp7fc"",""'LC-2 BOM'!C2:AF1000""),AB$1,FALSE)"),"Hydraulics Schematic 1069 RevF")</f>
        <v>Hydraulics Schematic 1069 RevF</v>
      </c>
      <c r="AC635" s="40" t="str">
        <f ca="1">IFERROR(__xludf.DUMMYFUNCTION("VLOOKUP($D12,IMPORTRANGE(""1F5N2lheBqU_ssv2fEg7XSiyl0_Jtf24RQubw3IWp7fc"",""'LC-2 BOM'!C2:AF1000""),AB$1,FALSE)"),"Hydraulics Schematic 1069 RevF")</f>
        <v>Hydraulics Schematic 1069 RevF</v>
      </c>
      <c r="AD635" s="40" t="str">
        <f ca="1">IFERROR(__xludf.DUMMYFUNCTION("VLOOKUP($D12,IMPORTRANGE(""1F5N2lheBqU_ssv2fEg7XSiyl0_Jtf24RQubw3IWp7fc"",""'LC-2 BOM'!C2:AF1000""),AB$1,FALSE)"),"Hydraulics Schematic 1069 RevF")</f>
        <v>Hydraulics Schematic 1069 RevF</v>
      </c>
      <c r="AE635" s="40" t="str">
        <f ca="1">IFERROR(__xludf.DUMMYFUNCTION("VLOOKUP($D12,IMPORTRANGE(""1F5N2lheBqU_ssv2fEg7XSiyl0_Jtf24RQubw3IWp7fc"",""'LC-2 BOM'!C2:AF1000""),AB$1,FALSE)"),"Hydraulics Schematic 1069 RevF")</f>
        <v>Hydraulics Schematic 1069 RevF</v>
      </c>
      <c r="AF635" s="40" t="str">
        <f ca="1">IFERROR(__xludf.DUMMYFUNCTION("VLOOKUP($D12,IMPORTRANGE(""1F5N2lheBqU_ssv2fEg7XSiyl0_Jtf24RQubw3IWp7fc"",""'LC-2 BOM'!C2:AF1000""),AB$1,FALSE)"),"Hydraulics Schematic 1069 RevF")</f>
        <v>Hydraulics Schematic 1069 RevF</v>
      </c>
      <c r="AG635" s="40" t="str">
        <f ca="1">IFERROR(__xludf.DUMMYFUNCTION("VLOOKUP($D12,IMPORTRANGE(""1F5N2lheBqU_ssv2fEg7XSiyl0_Jtf24RQubw3IWp7fc"",""'LC-2 BOM'!C2:AF1000""),AB$1,FALSE)"),"Hydraulics Schematic 1069 RevF")</f>
        <v>Hydraulics Schematic 1069 RevF</v>
      </c>
      <c r="AH635" s="40" t="str">
        <f ca="1">IFERROR(__xludf.DUMMYFUNCTION("VLOOKUP($D12,IMPORTRANGE(""1F5N2lheBqU_ssv2fEg7XSiyl0_Jtf24RQubw3IWp7fc"",""'LC-2 BOM'!C2:AF1000""),AB$1,FALSE)"),"Hydraulics Schematic 1069 RevF")</f>
        <v>Hydraulics Schematic 1069 RevF</v>
      </c>
      <c r="AI635" s="40" t="str">
        <f ca="1">IFERROR(__xludf.DUMMYFUNCTION("VLOOKUP($D12,IMPORTRANGE(""1F5N2lheBqU_ssv2fEg7XSiyl0_Jtf24RQubw3IWp7fc"",""'LC-2 BOM'!C2:AF1000""),AB$1,FALSE)"),"Hydraulics Schematic 1069 RevF")</f>
        <v>Hydraulics Schematic 1069 RevF</v>
      </c>
      <c r="AJ635" s="40" t="str">
        <f ca="1">IFERROR(__xludf.DUMMYFUNCTION("VLOOKUP($D12,IMPORTRANGE(""1F5N2lheBqU_ssv2fEg7XSiyl0_Jtf24RQubw3IWp7fc"",""'LC-2 BOM'!C2:AF1000""),AB$1,FALSE)"),"Hydraulics Schematic 1069 RevF")</f>
        <v>Hydraulics Schematic 1069 RevF</v>
      </c>
      <c r="AK635" s="40" t="str">
        <f ca="1">IFERROR(__xludf.DUMMYFUNCTION("VLOOKUP($D12,IMPORTRANGE(""1F5N2lheBqU_ssv2fEg7XSiyl0_Jtf24RQubw3IWp7fc"",""'LC-2 BOM'!C2:AF1000""),AB$1,FALSE)"),"Hydraulics Schematic 1069 RevF")</f>
        <v>Hydraulics Schematic 1069 RevF</v>
      </c>
      <c r="AL635" s="40" t="str">
        <f ca="1">IFERROR(__xludf.DUMMYFUNCTION("VLOOKUP($D12,IMPORTRANGE(""1F5N2lheBqU_ssv2fEg7XSiyl0_Jtf24RQubw3IWp7fc"",""'LC-2 BOM'!C2:AF1000""),AB$1,FALSE)"),"Hydraulics Schematic 1069 RevF")</f>
        <v>Hydraulics Schematic 1069 RevF</v>
      </c>
      <c r="AM635" s="40" t="str">
        <f ca="1">IFERROR(__xludf.DUMMYFUNCTION("VLOOKUP($D12,IMPORTRANGE(""1F5N2lheBqU_ssv2fEg7XSiyl0_Jtf24RQubw3IWp7fc"",""'LC-2 BOM'!C2:AF1000""),AB$1,FALSE)"),"Hydraulics Schematic 1069 RevF")</f>
        <v>Hydraulics Schematic 1069 RevF</v>
      </c>
      <c r="AN635" s="40" t="str">
        <f ca="1">IFERROR(__xludf.DUMMYFUNCTION("VLOOKUP($D12,IMPORTRANGE(""1F5N2lheBqU_ssv2fEg7XSiyl0_Jtf24RQubw3IWp7fc"",""'LC-2 BOM'!C2:AF1000""),AB$1,FALSE)"),"Hydraulics Schematic 1069 RevF")</f>
        <v>Hydraulics Schematic 1069 RevF</v>
      </c>
      <c r="AO635" s="40" t="str">
        <f ca="1">IFERROR(__xludf.DUMMYFUNCTION("VLOOKUP($D12,IMPORTRANGE(""1F5N2lheBqU_ssv2fEg7XSiyl0_Jtf24RQubw3IWp7fc"",""'LC-2 BOM'!C2:AF1000""),AB$1,FALSE)"),"Hydraulics Schematic 1069 RevF")</f>
        <v>Hydraulics Schematic 1069 RevF</v>
      </c>
      <c r="AP635" s="40" t="str">
        <f ca="1">IFERROR(__xludf.DUMMYFUNCTION("VLOOKUP($D12,IMPORTRANGE(""1F5N2lheBqU_ssv2fEg7XSiyl0_Jtf24RQubw3IWp7fc"",""'LC-2 BOM'!C2:AF1000""),AB$1,FALSE)"),"Hydraulics Schematic 1069 RevF")</f>
        <v>Hydraulics Schematic 1069 RevF</v>
      </c>
      <c r="AQ635" s="40" t="str">
        <f ca="1">IFERROR(__xludf.DUMMYFUNCTION("VLOOKUP($D12,IMPORTRANGE(""1F5N2lheBqU_ssv2fEg7XSiyl0_Jtf24RQubw3IWp7fc"",""'LC-2 BOM'!C2:AF1000""),AB$1,FALSE)"),"Hydraulics Schematic 1069 RevF")</f>
        <v>Hydraulics Schematic 1069 RevF</v>
      </c>
      <c r="AR635" s="40" t="str">
        <f ca="1">IFERROR(__xludf.DUMMYFUNCTION("VLOOKUP($D12,IMPORTRANGE(""1F5N2lheBqU_ssv2fEg7XSiyl0_Jtf24RQubw3IWp7fc"",""'LC-2 BOM'!C2:AF1000""),AB$1,FALSE)"),"Hydraulics Schematic 1069 RevF")</f>
        <v>Hydraulics Schematic 1069 RevF</v>
      </c>
      <c r="AS635" s="40" t="str">
        <f ca="1">IFERROR(__xludf.DUMMYFUNCTION("VLOOKUP($D12,IMPORTRANGE(""1F5N2lheBqU_ssv2fEg7XSiyl0_Jtf24RQubw3IWp7fc"",""'LC-2 BOM'!C2:AF1000""),AB$1,FALSE)"),"Hydraulics Schematic 1069 RevF")</f>
        <v>Hydraulics Schematic 1069 RevF</v>
      </c>
      <c r="AT635" s="40" t="str">
        <f ca="1">IFERROR(__xludf.DUMMYFUNCTION("VLOOKUP($D12,IMPORTRANGE(""1F5N2lheBqU_ssv2fEg7XSiyl0_Jtf24RQubw3IWp7fc"",""'LC-2 BOM'!C2:AF1000""),AB$1,FALSE)"),"Hydraulics Schematic 1069 RevF")</f>
        <v>Hydraulics Schematic 1069 RevF</v>
      </c>
      <c r="AU635" s="40" t="str">
        <f ca="1">IFERROR(__xludf.DUMMYFUNCTION("VLOOKUP($D12,IMPORTRANGE(""1F5N2lheBqU_ssv2fEg7XSiyl0_Jtf24RQubw3IWp7fc"",""'LC-2 BOM'!C2:AF1000""),AB$1,FALSE)"),"Hydraulics Schematic 1069 RevF")</f>
        <v>Hydraulics Schematic 1069 RevF</v>
      </c>
      <c r="AV635" s="40" t="str">
        <f ca="1">IFERROR(__xludf.DUMMYFUNCTION("VLOOKUP($D12,IMPORTRANGE(""1F5N2lheBqU_ssv2fEg7XSiyl0_Jtf24RQubw3IWp7fc"",""'LC-2 BOM'!C2:AF1000""),AB$1,FALSE)"),"Hydraulics Schematic 1069 RevF")</f>
        <v>Hydraulics Schematic 1069 RevF</v>
      </c>
      <c r="AW635" s="40" t="str">
        <f ca="1">IFERROR(__xludf.DUMMYFUNCTION("VLOOKUP($D12,IMPORTRANGE(""1F5N2lheBqU_ssv2fEg7XSiyl0_Jtf24RQubw3IWp7fc"",""'LC-2 BOM'!C2:AF1000""),AB$1,FALSE)"),"Hydraulics Schematic 1069 RevF")</f>
        <v>Hydraulics Schematic 1069 RevF</v>
      </c>
      <c r="AX635" s="40" t="str">
        <f ca="1">IFERROR(__xludf.DUMMYFUNCTION("VLOOKUP($D12,IMPORTRANGE(""1F5N2lheBqU_ssv2fEg7XSiyl0_Jtf24RQubw3IWp7fc"",""'LC-2 BOM'!C2:AF1000""),AB$1,FALSE)"),"Hydraulics Schematic 1069 RevF")</f>
        <v>Hydraulics Schematic 1069 RevF</v>
      </c>
      <c r="AY635" s="40" t="str">
        <f ca="1">IFERROR(__xludf.DUMMYFUNCTION("VLOOKUP($D12,IMPORTRANGE(""1F5N2lheBqU_ssv2fEg7XSiyl0_Jtf24RQubw3IWp7fc"",""'LC-2 BOM'!C2:AF1000""),AB$1,FALSE)"),"Hydraulics Schematic 1069 RevF")</f>
        <v>Hydraulics Schematic 1069 RevF</v>
      </c>
      <c r="AZ635" s="40" t="str">
        <f ca="1">IFERROR(__xludf.DUMMYFUNCTION("VLOOKUP($D12,IMPORTRANGE(""1F5N2lheBqU_ssv2fEg7XSiyl0_Jtf24RQubw3IWp7fc"",""'LC-2 BOM'!C2:AF1000""),AB$1,FALSE)"),"Hydraulics Schematic 1069 RevF")</f>
        <v>Hydraulics Schematic 1069 RevF</v>
      </c>
      <c r="BA635" s="40" t="str">
        <f ca="1">IFERROR(__xludf.DUMMYFUNCTION("VLOOKUP($D12,IMPORTRANGE(""1F5N2lheBqU_ssv2fEg7XSiyl0_Jtf24RQubw3IWp7fc"",""'LC-2 BOM'!C2:AF1000""),AB$1,FALSE)"),"Hydraulics Schematic 1069 RevF")</f>
        <v>Hydraulics Schematic 1069 RevF</v>
      </c>
    </row>
    <row r="636" spans="1:53" ht="14.25">
      <c r="A636" s="119" t="str">
        <f>CONCATENATE(VLOOKUP(E636,Systems,2,FALSE),"-",VLOOKUP(F636,Subsystems,2,FALSE),"-",VLOOKUP(G636,Components,2,FALSE),"-",VLOOKUP(R636,Metrics,2,FALSE),"-",B636)</f>
        <v>HYD-S1U-DVL-B-204</v>
      </c>
      <c r="B636" s="100">
        <v>204</v>
      </c>
      <c r="C636" s="99" t="s">
        <v>1411</v>
      </c>
      <c r="D636" s="99" t="s">
        <v>1412</v>
      </c>
      <c r="E636" s="99" t="s">
        <v>715</v>
      </c>
      <c r="F636" s="99" t="s">
        <v>368</v>
      </c>
      <c r="G636" s="99" t="s">
        <v>101</v>
      </c>
      <c r="H636" s="100" t="s">
        <v>102</v>
      </c>
      <c r="I636" s="100" t="str">
        <f>VLOOKUP(L636,InterfaceCards,2,FALSE)</f>
        <v>C1</v>
      </c>
      <c r="J636" s="39" t="str">
        <f>VLOOKUP(I636,'REF - Interface Cards'!$F$2:$G$11,2,FALSE)</f>
        <v>CB1</v>
      </c>
      <c r="K636" s="100">
        <f>VLOOKUP(L636,InterfaceCards,3,FALSE)</f>
        <v>1</v>
      </c>
      <c r="L636" s="99" t="s">
        <v>874</v>
      </c>
      <c r="M636" s="99">
        <v>23</v>
      </c>
      <c r="N636" s="96">
        <v>19</v>
      </c>
      <c r="O636" s="100" t="s">
        <v>247</v>
      </c>
      <c r="P636" s="100"/>
      <c r="Q636" s="100" t="s">
        <v>492</v>
      </c>
      <c r="R636" s="268" t="s">
        <v>105</v>
      </c>
      <c r="S636" s="119" t="s">
        <v>96</v>
      </c>
      <c r="T636" s="100"/>
      <c r="U636" s="205"/>
      <c r="V636" s="205" t="b">
        <v>0</v>
      </c>
      <c r="W636" s="115" t="str">
        <f>CONCATENATE(L636,":",N636)</f>
        <v>DO1:19</v>
      </c>
      <c r="X636" s="40" t="str">
        <f ca="1">IFERROR(__xludf.DUMMYFUNCTION("VLOOKUP($D4,IMPORTRANGE(""1F5N2lheBqU_ssv2fEg7XSiyl0_Jtf24RQubw3IWp7fc"",""'LC-2 BOM'!C2:AF1000""),X$1,FALSE)"),"S13.2")</f>
        <v>S13.2</v>
      </c>
      <c r="Y636" s="40" t="str">
        <f ca="1">IFERROR(__xludf.DUMMYFUNCTION("VLOOKUP($D13,IMPORTRANGE(""1F5N2lheBqU_ssv2fEg7XSiyl0_Jtf24RQubw3IWp7fc"",""'LC-2 BOM'!C2:AF900""),Y$1,FALSE)"),"#N/A")</f>
        <v>#N/A</v>
      </c>
      <c r="Z636" s="40" t="str">
        <f ca="1">IFERROR(__xludf.DUMMYFUNCTION("VLOOKUP($D13,IMPORTRANGE(""1F5N2lheBqU_ssv2fEg7XSiyl0_Jtf24RQubw3IWp7fc"",""'LC-2 BOM'!C2:AF900""),Y$1,FALSE)"),"#N/A")</f>
        <v>#N/A</v>
      </c>
      <c r="AA636" s="40" t="str">
        <f ca="1">IFERROR(__xludf.DUMMYFUNCTION("VLOOKUP($D13,IMPORTRANGE(""1F5N2lheBqU_ssv2fEg7XSiyl0_Jtf24RQubw3IWp7fc"",""'LC-2 BOM'!C2:AF900""),Y$1,FALSE)"),"#N/A")</f>
        <v>#N/A</v>
      </c>
      <c r="AB636" s="40" t="str">
        <f ca="1">IFERROR(__xludf.DUMMYFUNCTION("VLOOKUP($D13,IMPORTRANGE(""1F5N2lheBqU_ssv2fEg7XSiyl0_Jtf24RQubw3IWp7fc"",""'LC-2 BOM'!C2:AF1000""),AB$1,FALSE)"),"Hydraulics Schematic 1069 RevF")</f>
        <v>Hydraulics Schematic 1069 RevF</v>
      </c>
      <c r="AC636" s="40" t="str">
        <f ca="1">IFERROR(__xludf.DUMMYFUNCTION("VLOOKUP($D13,IMPORTRANGE(""1F5N2lheBqU_ssv2fEg7XSiyl0_Jtf24RQubw3IWp7fc"",""'LC-2 BOM'!C2:AF1000""),AB$1,FALSE)"),"Hydraulics Schematic 1069 RevF")</f>
        <v>Hydraulics Schematic 1069 RevF</v>
      </c>
      <c r="AD636" s="40" t="str">
        <f ca="1">IFERROR(__xludf.DUMMYFUNCTION("VLOOKUP($D13,IMPORTRANGE(""1F5N2lheBqU_ssv2fEg7XSiyl0_Jtf24RQubw3IWp7fc"",""'LC-2 BOM'!C2:AF1000""),AB$1,FALSE)"),"Hydraulics Schematic 1069 RevF")</f>
        <v>Hydraulics Schematic 1069 RevF</v>
      </c>
      <c r="AE636" s="40" t="str">
        <f ca="1">IFERROR(__xludf.DUMMYFUNCTION("VLOOKUP($D13,IMPORTRANGE(""1F5N2lheBqU_ssv2fEg7XSiyl0_Jtf24RQubw3IWp7fc"",""'LC-2 BOM'!C2:AF1000""),AB$1,FALSE)"),"Hydraulics Schematic 1069 RevF")</f>
        <v>Hydraulics Schematic 1069 RevF</v>
      </c>
      <c r="AF636" s="40" t="str">
        <f ca="1">IFERROR(__xludf.DUMMYFUNCTION("VLOOKUP($D13,IMPORTRANGE(""1F5N2lheBqU_ssv2fEg7XSiyl0_Jtf24RQubw3IWp7fc"",""'LC-2 BOM'!C2:AF1000""),AB$1,FALSE)"),"Hydraulics Schematic 1069 RevF")</f>
        <v>Hydraulics Schematic 1069 RevF</v>
      </c>
      <c r="AG636" s="40" t="str">
        <f ca="1">IFERROR(__xludf.DUMMYFUNCTION("VLOOKUP($D13,IMPORTRANGE(""1F5N2lheBqU_ssv2fEg7XSiyl0_Jtf24RQubw3IWp7fc"",""'LC-2 BOM'!C2:AF1000""),AB$1,FALSE)"),"Hydraulics Schematic 1069 RevF")</f>
        <v>Hydraulics Schematic 1069 RevF</v>
      </c>
      <c r="AH636" s="40" t="str">
        <f ca="1">IFERROR(__xludf.DUMMYFUNCTION("VLOOKUP($D13,IMPORTRANGE(""1F5N2lheBqU_ssv2fEg7XSiyl0_Jtf24RQubw3IWp7fc"",""'LC-2 BOM'!C2:AF1000""),AB$1,FALSE)"),"Hydraulics Schematic 1069 RevF")</f>
        <v>Hydraulics Schematic 1069 RevF</v>
      </c>
      <c r="AI636" s="40" t="str">
        <f ca="1">IFERROR(__xludf.DUMMYFUNCTION("VLOOKUP($D13,IMPORTRANGE(""1F5N2lheBqU_ssv2fEg7XSiyl0_Jtf24RQubw3IWp7fc"",""'LC-2 BOM'!C2:AF1000""),AB$1,FALSE)"),"Hydraulics Schematic 1069 RevF")</f>
        <v>Hydraulics Schematic 1069 RevF</v>
      </c>
      <c r="AJ636" s="40" t="str">
        <f ca="1">IFERROR(__xludf.DUMMYFUNCTION("VLOOKUP($D13,IMPORTRANGE(""1F5N2lheBqU_ssv2fEg7XSiyl0_Jtf24RQubw3IWp7fc"",""'LC-2 BOM'!C2:AF1000""),AB$1,FALSE)"),"Hydraulics Schematic 1069 RevF")</f>
        <v>Hydraulics Schematic 1069 RevF</v>
      </c>
      <c r="AK636" s="40" t="str">
        <f ca="1">IFERROR(__xludf.DUMMYFUNCTION("VLOOKUP($D13,IMPORTRANGE(""1F5N2lheBqU_ssv2fEg7XSiyl0_Jtf24RQubw3IWp7fc"",""'LC-2 BOM'!C2:AF1000""),AB$1,FALSE)"),"Hydraulics Schematic 1069 RevF")</f>
        <v>Hydraulics Schematic 1069 RevF</v>
      </c>
      <c r="AL636" s="40" t="str">
        <f ca="1">IFERROR(__xludf.DUMMYFUNCTION("VLOOKUP($D13,IMPORTRANGE(""1F5N2lheBqU_ssv2fEg7XSiyl0_Jtf24RQubw3IWp7fc"",""'LC-2 BOM'!C2:AF1000""),AB$1,FALSE)"),"Hydraulics Schematic 1069 RevF")</f>
        <v>Hydraulics Schematic 1069 RevF</v>
      </c>
      <c r="AM636" s="40" t="str">
        <f ca="1">IFERROR(__xludf.DUMMYFUNCTION("VLOOKUP($D13,IMPORTRANGE(""1F5N2lheBqU_ssv2fEg7XSiyl0_Jtf24RQubw3IWp7fc"",""'LC-2 BOM'!C2:AF1000""),AB$1,FALSE)"),"Hydraulics Schematic 1069 RevF")</f>
        <v>Hydraulics Schematic 1069 RevF</v>
      </c>
      <c r="AN636" s="40" t="str">
        <f ca="1">IFERROR(__xludf.DUMMYFUNCTION("VLOOKUP($D13,IMPORTRANGE(""1F5N2lheBqU_ssv2fEg7XSiyl0_Jtf24RQubw3IWp7fc"",""'LC-2 BOM'!C2:AF1000""),AB$1,FALSE)"),"Hydraulics Schematic 1069 RevF")</f>
        <v>Hydraulics Schematic 1069 RevF</v>
      </c>
      <c r="AO636" s="40" t="str">
        <f ca="1">IFERROR(__xludf.DUMMYFUNCTION("VLOOKUP($D13,IMPORTRANGE(""1F5N2lheBqU_ssv2fEg7XSiyl0_Jtf24RQubw3IWp7fc"",""'LC-2 BOM'!C2:AF1000""),AB$1,FALSE)"),"Hydraulics Schematic 1069 RevF")</f>
        <v>Hydraulics Schematic 1069 RevF</v>
      </c>
      <c r="AP636" s="40" t="str">
        <f ca="1">IFERROR(__xludf.DUMMYFUNCTION("VLOOKUP($D13,IMPORTRANGE(""1F5N2lheBqU_ssv2fEg7XSiyl0_Jtf24RQubw3IWp7fc"",""'LC-2 BOM'!C2:AF1000""),AB$1,FALSE)"),"Hydraulics Schematic 1069 RevF")</f>
        <v>Hydraulics Schematic 1069 RevF</v>
      </c>
      <c r="AQ636" s="40" t="str">
        <f ca="1">IFERROR(__xludf.DUMMYFUNCTION("VLOOKUP($D13,IMPORTRANGE(""1F5N2lheBqU_ssv2fEg7XSiyl0_Jtf24RQubw3IWp7fc"",""'LC-2 BOM'!C2:AF1000""),AB$1,FALSE)"),"Hydraulics Schematic 1069 RevF")</f>
        <v>Hydraulics Schematic 1069 RevF</v>
      </c>
      <c r="AR636" s="40" t="str">
        <f ca="1">IFERROR(__xludf.DUMMYFUNCTION("VLOOKUP($D13,IMPORTRANGE(""1F5N2lheBqU_ssv2fEg7XSiyl0_Jtf24RQubw3IWp7fc"",""'LC-2 BOM'!C2:AF1000""),AB$1,FALSE)"),"Hydraulics Schematic 1069 RevF")</f>
        <v>Hydraulics Schematic 1069 RevF</v>
      </c>
      <c r="AS636" s="40" t="str">
        <f ca="1">IFERROR(__xludf.DUMMYFUNCTION("VLOOKUP($D13,IMPORTRANGE(""1F5N2lheBqU_ssv2fEg7XSiyl0_Jtf24RQubw3IWp7fc"",""'LC-2 BOM'!C2:AF1000""),AB$1,FALSE)"),"Hydraulics Schematic 1069 RevF")</f>
        <v>Hydraulics Schematic 1069 RevF</v>
      </c>
      <c r="AT636" s="40" t="str">
        <f ca="1">IFERROR(__xludf.DUMMYFUNCTION("VLOOKUP($D13,IMPORTRANGE(""1F5N2lheBqU_ssv2fEg7XSiyl0_Jtf24RQubw3IWp7fc"",""'LC-2 BOM'!C2:AF1000""),AB$1,FALSE)"),"Hydraulics Schematic 1069 RevF")</f>
        <v>Hydraulics Schematic 1069 RevF</v>
      </c>
      <c r="AU636" s="40" t="str">
        <f ca="1">IFERROR(__xludf.DUMMYFUNCTION("VLOOKUP($D13,IMPORTRANGE(""1F5N2lheBqU_ssv2fEg7XSiyl0_Jtf24RQubw3IWp7fc"",""'LC-2 BOM'!C2:AF1000""),AB$1,FALSE)"),"Hydraulics Schematic 1069 RevF")</f>
        <v>Hydraulics Schematic 1069 RevF</v>
      </c>
      <c r="AV636" s="40" t="str">
        <f ca="1">IFERROR(__xludf.DUMMYFUNCTION("VLOOKUP($D13,IMPORTRANGE(""1F5N2lheBqU_ssv2fEg7XSiyl0_Jtf24RQubw3IWp7fc"",""'LC-2 BOM'!C2:AF1000""),AB$1,FALSE)"),"Hydraulics Schematic 1069 RevF")</f>
        <v>Hydraulics Schematic 1069 RevF</v>
      </c>
      <c r="AW636" s="40" t="str">
        <f ca="1">IFERROR(__xludf.DUMMYFUNCTION("VLOOKUP($D13,IMPORTRANGE(""1F5N2lheBqU_ssv2fEg7XSiyl0_Jtf24RQubw3IWp7fc"",""'LC-2 BOM'!C2:AF1000""),AB$1,FALSE)"),"Hydraulics Schematic 1069 RevF")</f>
        <v>Hydraulics Schematic 1069 RevF</v>
      </c>
      <c r="AX636" s="40" t="str">
        <f ca="1">IFERROR(__xludf.DUMMYFUNCTION("VLOOKUP($D13,IMPORTRANGE(""1F5N2lheBqU_ssv2fEg7XSiyl0_Jtf24RQubw3IWp7fc"",""'LC-2 BOM'!C2:AF1000""),AB$1,FALSE)"),"Hydraulics Schematic 1069 RevF")</f>
        <v>Hydraulics Schematic 1069 RevF</v>
      </c>
      <c r="AY636" s="40" t="str">
        <f ca="1">IFERROR(__xludf.DUMMYFUNCTION("VLOOKUP($D13,IMPORTRANGE(""1F5N2lheBqU_ssv2fEg7XSiyl0_Jtf24RQubw3IWp7fc"",""'LC-2 BOM'!C2:AF1000""),AB$1,FALSE)"),"Hydraulics Schematic 1069 RevF")</f>
        <v>Hydraulics Schematic 1069 RevF</v>
      </c>
      <c r="AZ636" s="40" t="str">
        <f ca="1">IFERROR(__xludf.DUMMYFUNCTION("VLOOKUP($D13,IMPORTRANGE(""1F5N2lheBqU_ssv2fEg7XSiyl0_Jtf24RQubw3IWp7fc"",""'LC-2 BOM'!C2:AF1000""),AB$1,FALSE)"),"Hydraulics Schematic 1069 RevF")</f>
        <v>Hydraulics Schematic 1069 RevF</v>
      </c>
      <c r="BA636" s="40" t="str">
        <f ca="1">IFERROR(__xludf.DUMMYFUNCTION("VLOOKUP($D13,IMPORTRANGE(""1F5N2lheBqU_ssv2fEg7XSiyl0_Jtf24RQubw3IWp7fc"",""'LC-2 BOM'!C2:AF1000""),AB$1,FALSE)"),"Hydraulics Schematic 1069 RevF")</f>
        <v>Hydraulics Schematic 1069 RevF</v>
      </c>
    </row>
    <row r="637" spans="1:53" ht="14.25">
      <c r="A637" s="110" t="str">
        <f>CONCATENATE(VLOOKUP(E637,Systems,2,FALSE),"-",VLOOKUP(F637,Subsystems,2,FALSE),"-",VLOOKUP(G637,Components,2,FALSE),"-",VLOOKUP(R637,Metrics,2,FALSE),"-",B637)</f>
        <v>MEC-S1U-SSR-B-703</v>
      </c>
      <c r="B637" s="99">
        <v>703</v>
      </c>
      <c r="C637" s="97" t="s">
        <v>1413</v>
      </c>
      <c r="D637" s="97" t="s">
        <v>1412</v>
      </c>
      <c r="E637" s="99" t="s">
        <v>1047</v>
      </c>
      <c r="F637" s="99" t="s">
        <v>368</v>
      </c>
      <c r="G637" s="99" t="s">
        <v>994</v>
      </c>
      <c r="H637" s="99" t="s">
        <v>102</v>
      </c>
      <c r="I637" s="100" t="str">
        <f>VLOOKUP(L637,InterfaceCards,2,FALSE)</f>
        <v>C1</v>
      </c>
      <c r="J637" s="39" t="str">
        <f>VLOOKUP(I637,'REF - Interface Cards'!$F$2:$G$11,2,FALSE)</f>
        <v>CB1</v>
      </c>
      <c r="K637" s="267">
        <f>VLOOKUP(L637,InterfaceCards,3,FALSE)</f>
        <v>7</v>
      </c>
      <c r="L637" s="99" t="s">
        <v>1085</v>
      </c>
      <c r="M637" s="99">
        <v>31</v>
      </c>
      <c r="N637" s="99" t="s">
        <v>592</v>
      </c>
      <c r="O637" s="205"/>
      <c r="P637" s="99" t="s">
        <v>247</v>
      </c>
      <c r="Q637" s="99" t="s">
        <v>253</v>
      </c>
      <c r="R637" s="268" t="s">
        <v>105</v>
      </c>
      <c r="S637" s="119" t="s">
        <v>96</v>
      </c>
      <c r="T637" s="100"/>
      <c r="U637" s="205"/>
      <c r="V637" s="205" t="b">
        <v>0</v>
      </c>
      <c r="W637" s="115" t="str">
        <f>CONCATENATE(L637,":",N637)</f>
        <v>DIO4:DO9</v>
      </c>
      <c r="X637" s="40" t="str">
        <f ca="1">IFERROR(__xludf.DUMMYFUNCTION("VLOOKUP($D119,IMPORTRANGE(""1F5N2lheBqU_ssv2fEg7XSiyl0_Jtf24RQubw3IWp7fc"",""'LC-2 BOM'!C2:AF1000""),X$1,FALSE)"),"05C360")</f>
        <v>05C360</v>
      </c>
      <c r="Y637" s="40" t="str">
        <f ca="1">IFERROR(__xludf.DUMMYFUNCTION("VLOOKUP($D168,IMPORTRANGE(""1F5N2lheBqU_ssv2fEg7XSiyl0_Jtf24RQubw3IWp7fc"",""'LC-2 BOM'!C2:AF900""),Y$1,FALSE)"),"#N/A")</f>
        <v>#N/A</v>
      </c>
      <c r="Z637" s="183" t="str">
        <f ca="1">IFERROR(__xludf.DUMMYFUNCTION("VLOOKUP($D171,IMPORTRANGE(""1zGeY54V42y3h6ga3LEauokEcjIAfHuNXKCYKLfLWtMI"",""'LC-2 BOM'!C2:AF900""),Z$1,FALSE)"),"#N/A")</f>
        <v>#N/A</v>
      </c>
      <c r="AA637" s="183" t="str">
        <f ca="1">IFERROR(__xludf.DUMMYFUNCTION("VLOOKUP($D171,IMPORTRANGE(""1zGeY54V42y3h6ga3LEauokEcjIAfHuNXKCYKLfLWtMI"",""'LC-2 BOM'!C2:AF900""),Z$1,FALSE)"),"#N/A")</f>
        <v>#N/A</v>
      </c>
      <c r="AB637" s="40" t="str">
        <f ca="1">IFERROR(__xludf.DUMMYFUNCTION("VLOOKUP($D171,IMPORTRANGE(""1F5N2lheBqU_ssv2fEg7XSiyl0_Jtf24RQubw3IWp7fc"",""'LC-2 BOM'!C2:AF1000""),AB$1,FALSE)"),"Hydraulics Schematic 1069 RevF")</f>
        <v>Hydraulics Schematic 1069 RevF</v>
      </c>
      <c r="AC637" s="40" t="str">
        <f ca="1">IFERROR(__xludf.DUMMYFUNCTION("VLOOKUP($D171,IMPORTRANGE(""1F5N2lheBqU_ssv2fEg7XSiyl0_Jtf24RQubw3IWp7fc"",""'LC-2 BOM'!C2:AF1000""),AB$1,FALSE)"),"Hydraulics Schematic 1069 RevF")</f>
        <v>Hydraulics Schematic 1069 RevF</v>
      </c>
      <c r="AD637" s="40" t="str">
        <f ca="1">IFERROR(__xludf.DUMMYFUNCTION("VLOOKUP($D171,IMPORTRANGE(""1F5N2lheBqU_ssv2fEg7XSiyl0_Jtf24RQubw3IWp7fc"",""'LC-2 BOM'!C2:AF1000""),AB$1,FALSE)"),"Hydraulics Schematic 1069 RevF")</f>
        <v>Hydraulics Schematic 1069 RevF</v>
      </c>
      <c r="AE637" s="40" t="str">
        <f ca="1">IFERROR(__xludf.DUMMYFUNCTION("VLOOKUP($D171,IMPORTRANGE(""1F5N2lheBqU_ssv2fEg7XSiyl0_Jtf24RQubw3IWp7fc"",""'LC-2 BOM'!C2:AF1000""),AB$1,FALSE)"),"Hydraulics Schematic 1069 RevF")</f>
        <v>Hydraulics Schematic 1069 RevF</v>
      </c>
      <c r="AF637" s="40" t="str">
        <f ca="1">IFERROR(__xludf.DUMMYFUNCTION("VLOOKUP($D171,IMPORTRANGE(""1F5N2lheBqU_ssv2fEg7XSiyl0_Jtf24RQubw3IWp7fc"",""'LC-2 BOM'!C2:AF1000""),AB$1,FALSE)"),"Hydraulics Schematic 1069 RevF")</f>
        <v>Hydraulics Schematic 1069 RevF</v>
      </c>
      <c r="AG637" s="40" t="str">
        <f ca="1">IFERROR(__xludf.DUMMYFUNCTION("VLOOKUP($D171,IMPORTRANGE(""1F5N2lheBqU_ssv2fEg7XSiyl0_Jtf24RQubw3IWp7fc"",""'LC-2 BOM'!C2:AF1000""),AB$1,FALSE)"),"Hydraulics Schematic 1069 RevF")</f>
        <v>Hydraulics Schematic 1069 RevF</v>
      </c>
      <c r="AH637" s="40" t="str">
        <f ca="1">IFERROR(__xludf.DUMMYFUNCTION("VLOOKUP($D171,IMPORTRANGE(""1F5N2lheBqU_ssv2fEg7XSiyl0_Jtf24RQubw3IWp7fc"",""'LC-2 BOM'!C2:AF1000""),AB$1,FALSE)"),"Hydraulics Schematic 1069 RevF")</f>
        <v>Hydraulics Schematic 1069 RevF</v>
      </c>
      <c r="AI637" s="40" t="str">
        <f ca="1">IFERROR(__xludf.DUMMYFUNCTION("VLOOKUP($D171,IMPORTRANGE(""1F5N2lheBqU_ssv2fEg7XSiyl0_Jtf24RQubw3IWp7fc"",""'LC-2 BOM'!C2:AF1000""),AB$1,FALSE)"),"Hydraulics Schematic 1069 RevF")</f>
        <v>Hydraulics Schematic 1069 RevF</v>
      </c>
      <c r="AJ637" s="40" t="str">
        <f ca="1">IFERROR(__xludf.DUMMYFUNCTION("VLOOKUP($D171,IMPORTRANGE(""1F5N2lheBqU_ssv2fEg7XSiyl0_Jtf24RQubw3IWp7fc"",""'LC-2 BOM'!C2:AF1000""),AB$1,FALSE)"),"Hydraulics Schematic 1069 RevF")</f>
        <v>Hydraulics Schematic 1069 RevF</v>
      </c>
      <c r="AK637" s="40" t="str">
        <f ca="1">IFERROR(__xludf.DUMMYFUNCTION("VLOOKUP($D171,IMPORTRANGE(""1F5N2lheBqU_ssv2fEg7XSiyl0_Jtf24RQubw3IWp7fc"",""'LC-2 BOM'!C2:AF1000""),AB$1,FALSE)"),"Hydraulics Schematic 1069 RevF")</f>
        <v>Hydraulics Schematic 1069 RevF</v>
      </c>
      <c r="AL637" s="40" t="str">
        <f ca="1">IFERROR(__xludf.DUMMYFUNCTION("VLOOKUP($D171,IMPORTRANGE(""1F5N2lheBqU_ssv2fEg7XSiyl0_Jtf24RQubw3IWp7fc"",""'LC-2 BOM'!C2:AF1000""),AB$1,FALSE)"),"Hydraulics Schematic 1069 RevF")</f>
        <v>Hydraulics Schematic 1069 RevF</v>
      </c>
      <c r="AM637" s="40" t="str">
        <f ca="1">IFERROR(__xludf.DUMMYFUNCTION("VLOOKUP($D171,IMPORTRANGE(""1F5N2lheBqU_ssv2fEg7XSiyl0_Jtf24RQubw3IWp7fc"",""'LC-2 BOM'!C2:AF1000""),AB$1,FALSE)"),"Hydraulics Schematic 1069 RevF")</f>
        <v>Hydraulics Schematic 1069 RevF</v>
      </c>
      <c r="AN637" s="40" t="str">
        <f ca="1">IFERROR(__xludf.DUMMYFUNCTION("VLOOKUP($D171,IMPORTRANGE(""1F5N2lheBqU_ssv2fEg7XSiyl0_Jtf24RQubw3IWp7fc"",""'LC-2 BOM'!C2:AF1000""),AB$1,FALSE)"),"Hydraulics Schematic 1069 RevF")</f>
        <v>Hydraulics Schematic 1069 RevF</v>
      </c>
      <c r="AO637" s="40" t="str">
        <f ca="1">IFERROR(__xludf.DUMMYFUNCTION("VLOOKUP($D171,IMPORTRANGE(""1F5N2lheBqU_ssv2fEg7XSiyl0_Jtf24RQubw3IWp7fc"",""'LC-2 BOM'!C2:AF1000""),AB$1,FALSE)"),"Hydraulics Schematic 1069 RevF")</f>
        <v>Hydraulics Schematic 1069 RevF</v>
      </c>
      <c r="AP637" s="40" t="str">
        <f ca="1">IFERROR(__xludf.DUMMYFUNCTION("VLOOKUP($D171,IMPORTRANGE(""1F5N2lheBqU_ssv2fEg7XSiyl0_Jtf24RQubw3IWp7fc"",""'LC-2 BOM'!C2:AF1000""),AB$1,FALSE)"),"Hydraulics Schematic 1069 RevF")</f>
        <v>Hydraulics Schematic 1069 RevF</v>
      </c>
      <c r="AQ637" s="40" t="str">
        <f ca="1">IFERROR(__xludf.DUMMYFUNCTION("VLOOKUP($D171,IMPORTRANGE(""1F5N2lheBqU_ssv2fEg7XSiyl0_Jtf24RQubw3IWp7fc"",""'LC-2 BOM'!C2:AF1000""),AB$1,FALSE)"),"Hydraulics Schematic 1069 RevF")</f>
        <v>Hydraulics Schematic 1069 RevF</v>
      </c>
      <c r="AR637" s="40" t="str">
        <f ca="1">IFERROR(__xludf.DUMMYFUNCTION("VLOOKUP($D171,IMPORTRANGE(""1F5N2lheBqU_ssv2fEg7XSiyl0_Jtf24RQubw3IWp7fc"",""'LC-2 BOM'!C2:AF1000""),AB$1,FALSE)"),"Hydraulics Schematic 1069 RevF")</f>
        <v>Hydraulics Schematic 1069 RevF</v>
      </c>
      <c r="AS637" s="40" t="str">
        <f ca="1">IFERROR(__xludf.DUMMYFUNCTION("VLOOKUP($D171,IMPORTRANGE(""1F5N2lheBqU_ssv2fEg7XSiyl0_Jtf24RQubw3IWp7fc"",""'LC-2 BOM'!C2:AF1000""),AB$1,FALSE)"),"Hydraulics Schematic 1069 RevF")</f>
        <v>Hydraulics Schematic 1069 RevF</v>
      </c>
      <c r="AT637" s="40" t="str">
        <f ca="1">IFERROR(__xludf.DUMMYFUNCTION("VLOOKUP($D171,IMPORTRANGE(""1F5N2lheBqU_ssv2fEg7XSiyl0_Jtf24RQubw3IWp7fc"",""'LC-2 BOM'!C2:AF1000""),AB$1,FALSE)"),"Hydraulics Schematic 1069 RevF")</f>
        <v>Hydraulics Schematic 1069 RevF</v>
      </c>
      <c r="AU637" s="40" t="str">
        <f ca="1">IFERROR(__xludf.DUMMYFUNCTION("VLOOKUP($D171,IMPORTRANGE(""1F5N2lheBqU_ssv2fEg7XSiyl0_Jtf24RQubw3IWp7fc"",""'LC-2 BOM'!C2:AF1000""),AB$1,FALSE)"),"Hydraulics Schematic 1069 RevF")</f>
        <v>Hydraulics Schematic 1069 RevF</v>
      </c>
      <c r="AV637" s="40" t="str">
        <f ca="1">IFERROR(__xludf.DUMMYFUNCTION("VLOOKUP($D171,IMPORTRANGE(""1F5N2lheBqU_ssv2fEg7XSiyl0_Jtf24RQubw3IWp7fc"",""'LC-2 BOM'!C2:AF1000""),AB$1,FALSE)"),"Hydraulics Schematic 1069 RevF")</f>
        <v>Hydraulics Schematic 1069 RevF</v>
      </c>
      <c r="AW637" s="40" t="str">
        <f ca="1">IFERROR(__xludf.DUMMYFUNCTION("VLOOKUP($D171,IMPORTRANGE(""1F5N2lheBqU_ssv2fEg7XSiyl0_Jtf24RQubw3IWp7fc"",""'LC-2 BOM'!C2:AF1000""),AB$1,FALSE)"),"Hydraulics Schematic 1069 RevF")</f>
        <v>Hydraulics Schematic 1069 RevF</v>
      </c>
      <c r="AX637" s="40" t="str">
        <f ca="1">IFERROR(__xludf.DUMMYFUNCTION("VLOOKUP($D171,IMPORTRANGE(""1F5N2lheBqU_ssv2fEg7XSiyl0_Jtf24RQubw3IWp7fc"",""'LC-2 BOM'!C2:AF1000""),AB$1,FALSE)"),"Hydraulics Schematic 1069 RevF")</f>
        <v>Hydraulics Schematic 1069 RevF</v>
      </c>
      <c r="AY637" s="40" t="str">
        <f ca="1">IFERROR(__xludf.DUMMYFUNCTION("VLOOKUP($D171,IMPORTRANGE(""1F5N2lheBqU_ssv2fEg7XSiyl0_Jtf24RQubw3IWp7fc"",""'LC-2 BOM'!C2:AF1000""),AB$1,FALSE)"),"Hydraulics Schematic 1069 RevF")</f>
        <v>Hydraulics Schematic 1069 RevF</v>
      </c>
      <c r="AZ637" s="40" t="str">
        <f ca="1">IFERROR(__xludf.DUMMYFUNCTION("VLOOKUP($D171,IMPORTRANGE(""1F5N2lheBqU_ssv2fEg7XSiyl0_Jtf24RQubw3IWp7fc"",""'LC-2 BOM'!C2:AF1000""),AB$1,FALSE)"),"Hydraulics Schematic 1069 RevF")</f>
        <v>Hydraulics Schematic 1069 RevF</v>
      </c>
      <c r="BA637" s="40" t="str">
        <f ca="1">IFERROR(__xludf.DUMMYFUNCTION("VLOOKUP($D171,IMPORTRANGE(""1F5N2lheBqU_ssv2fEg7XSiyl0_Jtf24RQubw3IWp7fc"",""'LC-2 BOM'!C2:AF1000""),AB$1,FALSE)"),"Hydraulics Schematic 1069 RevF")</f>
        <v>Hydraulics Schematic 1069 RevF</v>
      </c>
    </row>
    <row r="638" spans="1:53" ht="14.25">
      <c r="A638" s="119" t="str">
        <f>CONCATENATE(VLOOKUP(E638,Systems,2,FALSE),"-",VLOOKUP(F638,Subsystems,2,FALSE),"-",VLOOKUP(G638,Components,2,FALSE),"-",VLOOKUP(R638,Metrics,2,FALSE),"-",B638)</f>
        <v>HYD-S1U-DVL-B-205</v>
      </c>
      <c r="B638" s="100">
        <v>205</v>
      </c>
      <c r="C638" s="99" t="s">
        <v>1414</v>
      </c>
      <c r="D638" s="99" t="s">
        <v>1415</v>
      </c>
      <c r="E638" s="99" t="s">
        <v>715</v>
      </c>
      <c r="F638" s="99" t="s">
        <v>368</v>
      </c>
      <c r="G638" s="99" t="s">
        <v>101</v>
      </c>
      <c r="H638" s="100" t="s">
        <v>102</v>
      </c>
      <c r="I638" s="100" t="str">
        <f>VLOOKUP(L638,InterfaceCards,2,FALSE)</f>
        <v>C1</v>
      </c>
      <c r="J638" s="39" t="str">
        <f>VLOOKUP(I638,'REF - Interface Cards'!$F$2:$G$11,2,FALSE)</f>
        <v>CB1</v>
      </c>
      <c r="K638" s="100">
        <f>VLOOKUP(L638,InterfaceCards,3,FALSE)</f>
        <v>1</v>
      </c>
      <c r="L638" s="99" t="s">
        <v>874</v>
      </c>
      <c r="M638" s="99">
        <v>24</v>
      </c>
      <c r="N638" s="96">
        <v>20</v>
      </c>
      <c r="O638" s="100" t="s">
        <v>247</v>
      </c>
      <c r="P638" s="100"/>
      <c r="Q638" s="100" t="s">
        <v>492</v>
      </c>
      <c r="R638" s="268" t="s">
        <v>105</v>
      </c>
      <c r="S638" s="119" t="s">
        <v>96</v>
      </c>
      <c r="T638" s="100"/>
      <c r="U638" s="205"/>
      <c r="V638" s="205" t="b">
        <v>0</v>
      </c>
      <c r="W638" s="115" t="str">
        <f>CONCATENATE(L638,":",N638)</f>
        <v>DO1:20</v>
      </c>
      <c r="X638" s="40" t="str">
        <f ca="1">IFERROR(__xludf.DUMMYFUNCTION("VLOOKUP($D4,IMPORTRANGE(""1F5N2lheBqU_ssv2fEg7XSiyl0_Jtf24RQubw3IWp7fc"",""'LC-2 BOM'!C2:AF1000""),X$1,FALSE)"),"S13.2")</f>
        <v>S13.2</v>
      </c>
      <c r="Y638" s="40" t="str">
        <f ca="1">IFERROR(__xludf.DUMMYFUNCTION("VLOOKUP($D14,IMPORTRANGE(""1F5N2lheBqU_ssv2fEg7XSiyl0_Jtf24RQubw3IWp7fc"",""'LC-2 BOM'!C2:AF900""),Y$1,FALSE)"),"#N/A")</f>
        <v>#N/A</v>
      </c>
      <c r="Z638" s="40" t="str">
        <f ca="1">IFERROR(__xludf.DUMMYFUNCTION("VLOOKUP($D14,IMPORTRANGE(""1F5N2lheBqU_ssv2fEg7XSiyl0_Jtf24RQubw3IWp7fc"",""'LC-2 BOM'!C2:AF900""),Y$1,FALSE)"),"#N/A")</f>
        <v>#N/A</v>
      </c>
      <c r="AA638" s="40" t="str">
        <f ca="1">IFERROR(__xludf.DUMMYFUNCTION("VLOOKUP($D14,IMPORTRANGE(""1F5N2lheBqU_ssv2fEg7XSiyl0_Jtf24RQubw3IWp7fc"",""'LC-2 BOM'!C2:AF900""),Y$1,FALSE)"),"#N/A")</f>
        <v>#N/A</v>
      </c>
      <c r="AB638" s="40" t="str">
        <f ca="1">IFERROR(__xludf.DUMMYFUNCTION("VLOOKUP($D14,IMPORTRANGE(""1F5N2lheBqU_ssv2fEg7XSiyl0_Jtf24RQubw3IWp7fc"",""'LC-2 BOM'!C2:AF1000""),AB$1,FALSE)"),"Hydraulics Schematic 1069 RevF")</f>
        <v>Hydraulics Schematic 1069 RevF</v>
      </c>
      <c r="AC638" s="40" t="str">
        <f ca="1">IFERROR(__xludf.DUMMYFUNCTION("VLOOKUP($D14,IMPORTRANGE(""1F5N2lheBqU_ssv2fEg7XSiyl0_Jtf24RQubw3IWp7fc"",""'LC-2 BOM'!C2:AF1000""),AB$1,FALSE)"),"Hydraulics Schematic 1069 RevF")</f>
        <v>Hydraulics Schematic 1069 RevF</v>
      </c>
      <c r="AD638" s="40" t="str">
        <f ca="1">IFERROR(__xludf.DUMMYFUNCTION("VLOOKUP($D14,IMPORTRANGE(""1F5N2lheBqU_ssv2fEg7XSiyl0_Jtf24RQubw3IWp7fc"",""'LC-2 BOM'!C2:AF1000""),AB$1,FALSE)"),"Hydraulics Schematic 1069 RevF")</f>
        <v>Hydraulics Schematic 1069 RevF</v>
      </c>
      <c r="AE638" s="40" t="str">
        <f ca="1">IFERROR(__xludf.DUMMYFUNCTION("VLOOKUP($D14,IMPORTRANGE(""1F5N2lheBqU_ssv2fEg7XSiyl0_Jtf24RQubw3IWp7fc"",""'LC-2 BOM'!C2:AF1000""),AB$1,FALSE)"),"Hydraulics Schematic 1069 RevF")</f>
        <v>Hydraulics Schematic 1069 RevF</v>
      </c>
      <c r="AF638" s="40" t="str">
        <f ca="1">IFERROR(__xludf.DUMMYFUNCTION("VLOOKUP($D14,IMPORTRANGE(""1F5N2lheBqU_ssv2fEg7XSiyl0_Jtf24RQubw3IWp7fc"",""'LC-2 BOM'!C2:AF1000""),AB$1,FALSE)"),"Hydraulics Schematic 1069 RevF")</f>
        <v>Hydraulics Schematic 1069 RevF</v>
      </c>
      <c r="AG638" s="40" t="str">
        <f ca="1">IFERROR(__xludf.DUMMYFUNCTION("VLOOKUP($D14,IMPORTRANGE(""1F5N2lheBqU_ssv2fEg7XSiyl0_Jtf24RQubw3IWp7fc"",""'LC-2 BOM'!C2:AF1000""),AB$1,FALSE)"),"Hydraulics Schematic 1069 RevF")</f>
        <v>Hydraulics Schematic 1069 RevF</v>
      </c>
      <c r="AH638" s="40" t="str">
        <f ca="1">IFERROR(__xludf.DUMMYFUNCTION("VLOOKUP($D14,IMPORTRANGE(""1F5N2lheBqU_ssv2fEg7XSiyl0_Jtf24RQubw3IWp7fc"",""'LC-2 BOM'!C2:AF1000""),AB$1,FALSE)"),"Hydraulics Schematic 1069 RevF")</f>
        <v>Hydraulics Schematic 1069 RevF</v>
      </c>
      <c r="AI638" s="40" t="str">
        <f ca="1">IFERROR(__xludf.DUMMYFUNCTION("VLOOKUP($D14,IMPORTRANGE(""1F5N2lheBqU_ssv2fEg7XSiyl0_Jtf24RQubw3IWp7fc"",""'LC-2 BOM'!C2:AF1000""),AB$1,FALSE)"),"Hydraulics Schematic 1069 RevF")</f>
        <v>Hydraulics Schematic 1069 RevF</v>
      </c>
      <c r="AJ638" s="40" t="str">
        <f ca="1">IFERROR(__xludf.DUMMYFUNCTION("VLOOKUP($D14,IMPORTRANGE(""1F5N2lheBqU_ssv2fEg7XSiyl0_Jtf24RQubw3IWp7fc"",""'LC-2 BOM'!C2:AF1000""),AB$1,FALSE)"),"Hydraulics Schematic 1069 RevF")</f>
        <v>Hydraulics Schematic 1069 RevF</v>
      </c>
      <c r="AK638" s="40" t="str">
        <f ca="1">IFERROR(__xludf.DUMMYFUNCTION("VLOOKUP($D14,IMPORTRANGE(""1F5N2lheBqU_ssv2fEg7XSiyl0_Jtf24RQubw3IWp7fc"",""'LC-2 BOM'!C2:AF1000""),AB$1,FALSE)"),"Hydraulics Schematic 1069 RevF")</f>
        <v>Hydraulics Schematic 1069 RevF</v>
      </c>
      <c r="AL638" s="40" t="str">
        <f ca="1">IFERROR(__xludf.DUMMYFUNCTION("VLOOKUP($D14,IMPORTRANGE(""1F5N2lheBqU_ssv2fEg7XSiyl0_Jtf24RQubw3IWp7fc"",""'LC-2 BOM'!C2:AF1000""),AB$1,FALSE)"),"Hydraulics Schematic 1069 RevF")</f>
        <v>Hydraulics Schematic 1069 RevF</v>
      </c>
      <c r="AM638" s="40" t="str">
        <f ca="1">IFERROR(__xludf.DUMMYFUNCTION("VLOOKUP($D14,IMPORTRANGE(""1F5N2lheBqU_ssv2fEg7XSiyl0_Jtf24RQubw3IWp7fc"",""'LC-2 BOM'!C2:AF1000""),AB$1,FALSE)"),"Hydraulics Schematic 1069 RevF")</f>
        <v>Hydraulics Schematic 1069 RevF</v>
      </c>
      <c r="AN638" s="40" t="str">
        <f ca="1">IFERROR(__xludf.DUMMYFUNCTION("VLOOKUP($D14,IMPORTRANGE(""1F5N2lheBqU_ssv2fEg7XSiyl0_Jtf24RQubw3IWp7fc"",""'LC-2 BOM'!C2:AF1000""),AB$1,FALSE)"),"Hydraulics Schematic 1069 RevF")</f>
        <v>Hydraulics Schematic 1069 RevF</v>
      </c>
      <c r="AO638" s="40" t="str">
        <f ca="1">IFERROR(__xludf.DUMMYFUNCTION("VLOOKUP($D14,IMPORTRANGE(""1F5N2lheBqU_ssv2fEg7XSiyl0_Jtf24RQubw3IWp7fc"",""'LC-2 BOM'!C2:AF1000""),AB$1,FALSE)"),"Hydraulics Schematic 1069 RevF")</f>
        <v>Hydraulics Schematic 1069 RevF</v>
      </c>
      <c r="AP638" s="40" t="str">
        <f ca="1">IFERROR(__xludf.DUMMYFUNCTION("VLOOKUP($D14,IMPORTRANGE(""1F5N2lheBqU_ssv2fEg7XSiyl0_Jtf24RQubw3IWp7fc"",""'LC-2 BOM'!C2:AF1000""),AB$1,FALSE)"),"Hydraulics Schematic 1069 RevF")</f>
        <v>Hydraulics Schematic 1069 RevF</v>
      </c>
      <c r="AQ638" s="40" t="str">
        <f ca="1">IFERROR(__xludf.DUMMYFUNCTION("VLOOKUP($D14,IMPORTRANGE(""1F5N2lheBqU_ssv2fEg7XSiyl0_Jtf24RQubw3IWp7fc"",""'LC-2 BOM'!C2:AF1000""),AB$1,FALSE)"),"Hydraulics Schematic 1069 RevF")</f>
        <v>Hydraulics Schematic 1069 RevF</v>
      </c>
      <c r="AR638" s="40" t="str">
        <f ca="1">IFERROR(__xludf.DUMMYFUNCTION("VLOOKUP($D14,IMPORTRANGE(""1F5N2lheBqU_ssv2fEg7XSiyl0_Jtf24RQubw3IWp7fc"",""'LC-2 BOM'!C2:AF1000""),AB$1,FALSE)"),"Hydraulics Schematic 1069 RevF")</f>
        <v>Hydraulics Schematic 1069 RevF</v>
      </c>
      <c r="AS638" s="40" t="str">
        <f ca="1">IFERROR(__xludf.DUMMYFUNCTION("VLOOKUP($D14,IMPORTRANGE(""1F5N2lheBqU_ssv2fEg7XSiyl0_Jtf24RQubw3IWp7fc"",""'LC-2 BOM'!C2:AF1000""),AB$1,FALSE)"),"Hydraulics Schematic 1069 RevF")</f>
        <v>Hydraulics Schematic 1069 RevF</v>
      </c>
      <c r="AT638" s="40" t="str">
        <f ca="1">IFERROR(__xludf.DUMMYFUNCTION("VLOOKUP($D14,IMPORTRANGE(""1F5N2lheBqU_ssv2fEg7XSiyl0_Jtf24RQubw3IWp7fc"",""'LC-2 BOM'!C2:AF1000""),AB$1,FALSE)"),"Hydraulics Schematic 1069 RevF")</f>
        <v>Hydraulics Schematic 1069 RevF</v>
      </c>
      <c r="AU638" s="40" t="str">
        <f ca="1">IFERROR(__xludf.DUMMYFUNCTION("VLOOKUP($D14,IMPORTRANGE(""1F5N2lheBqU_ssv2fEg7XSiyl0_Jtf24RQubw3IWp7fc"",""'LC-2 BOM'!C2:AF1000""),AB$1,FALSE)"),"Hydraulics Schematic 1069 RevF")</f>
        <v>Hydraulics Schematic 1069 RevF</v>
      </c>
      <c r="AV638" s="40" t="str">
        <f ca="1">IFERROR(__xludf.DUMMYFUNCTION("VLOOKUP($D14,IMPORTRANGE(""1F5N2lheBqU_ssv2fEg7XSiyl0_Jtf24RQubw3IWp7fc"",""'LC-2 BOM'!C2:AF1000""),AB$1,FALSE)"),"Hydraulics Schematic 1069 RevF")</f>
        <v>Hydraulics Schematic 1069 RevF</v>
      </c>
      <c r="AW638" s="40" t="str">
        <f ca="1">IFERROR(__xludf.DUMMYFUNCTION("VLOOKUP($D14,IMPORTRANGE(""1F5N2lheBqU_ssv2fEg7XSiyl0_Jtf24RQubw3IWp7fc"",""'LC-2 BOM'!C2:AF1000""),AB$1,FALSE)"),"Hydraulics Schematic 1069 RevF")</f>
        <v>Hydraulics Schematic 1069 RevF</v>
      </c>
      <c r="AX638" s="40" t="str">
        <f ca="1">IFERROR(__xludf.DUMMYFUNCTION("VLOOKUP($D14,IMPORTRANGE(""1F5N2lheBqU_ssv2fEg7XSiyl0_Jtf24RQubw3IWp7fc"",""'LC-2 BOM'!C2:AF1000""),AB$1,FALSE)"),"Hydraulics Schematic 1069 RevF")</f>
        <v>Hydraulics Schematic 1069 RevF</v>
      </c>
      <c r="AY638" s="40" t="str">
        <f ca="1">IFERROR(__xludf.DUMMYFUNCTION("VLOOKUP($D14,IMPORTRANGE(""1F5N2lheBqU_ssv2fEg7XSiyl0_Jtf24RQubw3IWp7fc"",""'LC-2 BOM'!C2:AF1000""),AB$1,FALSE)"),"Hydraulics Schematic 1069 RevF")</f>
        <v>Hydraulics Schematic 1069 RevF</v>
      </c>
      <c r="AZ638" s="40" t="str">
        <f ca="1">IFERROR(__xludf.DUMMYFUNCTION("VLOOKUP($D14,IMPORTRANGE(""1F5N2lheBqU_ssv2fEg7XSiyl0_Jtf24RQubw3IWp7fc"",""'LC-2 BOM'!C2:AF1000""),AB$1,FALSE)"),"Hydraulics Schematic 1069 RevF")</f>
        <v>Hydraulics Schematic 1069 RevF</v>
      </c>
      <c r="BA638" s="40" t="str">
        <f ca="1">IFERROR(__xludf.DUMMYFUNCTION("VLOOKUP($D14,IMPORTRANGE(""1F5N2lheBqU_ssv2fEg7XSiyl0_Jtf24RQubw3IWp7fc"",""'LC-2 BOM'!C2:AF1000""),AB$1,FALSE)"),"Hydraulics Schematic 1069 RevF")</f>
        <v>Hydraulics Schematic 1069 RevF</v>
      </c>
    </row>
    <row r="639" spans="1:53" ht="14.25">
      <c r="A639" s="110" t="str">
        <f>CONCATENATE(VLOOKUP(E639,Systems,2,FALSE),"-",VLOOKUP(F639,Subsystems,2,FALSE),"-",VLOOKUP(G639,Components,2,FALSE),"-",VLOOKUP(R639,Metrics,2,FALSE),"-",B639)</f>
        <v>HYD-S1U-SSR-B-704</v>
      </c>
      <c r="B639" s="99">
        <v>704</v>
      </c>
      <c r="C639" s="97" t="s">
        <v>1416</v>
      </c>
      <c r="D639" s="97" t="s">
        <v>1415</v>
      </c>
      <c r="E639" s="99" t="s">
        <v>715</v>
      </c>
      <c r="F639" s="99" t="s">
        <v>368</v>
      </c>
      <c r="G639" s="99" t="s">
        <v>994</v>
      </c>
      <c r="H639" s="99" t="s">
        <v>102</v>
      </c>
      <c r="I639" s="100" t="str">
        <f>VLOOKUP(L639,InterfaceCards,2,FALSE)</f>
        <v>C1</v>
      </c>
      <c r="J639" s="39" t="str">
        <f>VLOOKUP(I639,'REF - Interface Cards'!$F$2:$G$11,2,FALSE)</f>
        <v>CB1</v>
      </c>
      <c r="K639" s="267">
        <f>VLOOKUP(L639,InterfaceCards,3,FALSE)</f>
        <v>7</v>
      </c>
      <c r="L639" s="99" t="s">
        <v>1085</v>
      </c>
      <c r="M639" s="99">
        <v>32</v>
      </c>
      <c r="N639" s="99" t="s">
        <v>594</v>
      </c>
      <c r="O639" s="205"/>
      <c r="P639" s="99" t="s">
        <v>247</v>
      </c>
      <c r="Q639" s="99" t="s">
        <v>253</v>
      </c>
      <c r="R639" s="268" t="s">
        <v>105</v>
      </c>
      <c r="S639" s="119" t="s">
        <v>96</v>
      </c>
      <c r="T639" s="100"/>
      <c r="U639" s="205"/>
      <c r="V639" s="205" t="b">
        <v>0</v>
      </c>
      <c r="W639" s="115" t="str">
        <f>CONCATENATE(L639,":",N639)</f>
        <v>DIO4:DO10</v>
      </c>
      <c r="X639" s="40" t="str">
        <f ca="1">IFERROR(__xludf.DUMMYFUNCTION("VLOOKUP($D119,IMPORTRANGE(""1F5N2lheBqU_ssv2fEg7XSiyl0_Jtf24RQubw3IWp7fc"",""'LC-2 BOM'!C2:AF1000""),X$1,FALSE)"),"05C360")</f>
        <v>05C360</v>
      </c>
      <c r="Y639" s="40" t="str">
        <f ca="1">IFERROR(__xludf.DUMMYFUNCTION("VLOOKUP($D168,IMPORTRANGE(""1F5N2lheBqU_ssv2fEg7XSiyl0_Jtf24RQubw3IWp7fc"",""'LC-2 BOM'!C2:AF900""),Y$1,FALSE)"),"#N/A")</f>
        <v>#N/A</v>
      </c>
      <c r="Z639" s="183" t="str">
        <f ca="1">IFERROR(__xludf.DUMMYFUNCTION("VLOOKUP($D168,IMPORTRANGE(""1zGeY54V42y3h6ga3LEauokEcjIAfHuNXKCYKLfLWtMI"",""'LC-2 BOM'!C2:AF900""),Z$1,FALSE)"),"#N/A")</f>
        <v>#N/A</v>
      </c>
      <c r="AA639" s="183" t="str">
        <f ca="1">IFERROR(__xludf.DUMMYFUNCTION("VLOOKUP($D168,IMPORTRANGE(""1zGeY54V42y3h6ga3LEauokEcjIAfHuNXKCYKLfLWtMI"",""'LC-2 BOM'!C2:AF900""),Z$1,FALSE)"),"#N/A")</f>
        <v>#N/A</v>
      </c>
      <c r="AB639" s="40" t="str">
        <f ca="1">IFERROR(__xludf.DUMMYFUNCTION("VLOOKUP($D168,IMPORTRANGE(""1F5N2lheBqU_ssv2fEg7XSiyl0_Jtf24RQubw3IWp7fc"",""'LC-2 BOM'!C2:AF1000""),AB$1,FALSE)"),"Hydraulics Schematic 1069 RevF")</f>
        <v>Hydraulics Schematic 1069 RevF</v>
      </c>
      <c r="AC639" s="40" t="str">
        <f ca="1">IFERROR(__xludf.DUMMYFUNCTION("VLOOKUP($D168,IMPORTRANGE(""1F5N2lheBqU_ssv2fEg7XSiyl0_Jtf24RQubw3IWp7fc"",""'LC-2 BOM'!C2:AF1000""),AB$1,FALSE)"),"Hydraulics Schematic 1069 RevF")</f>
        <v>Hydraulics Schematic 1069 RevF</v>
      </c>
      <c r="AD639" s="40" t="str">
        <f ca="1">IFERROR(__xludf.DUMMYFUNCTION("VLOOKUP($D168,IMPORTRANGE(""1F5N2lheBqU_ssv2fEg7XSiyl0_Jtf24RQubw3IWp7fc"",""'LC-2 BOM'!C2:AF1000""),AB$1,FALSE)"),"Hydraulics Schematic 1069 RevF")</f>
        <v>Hydraulics Schematic 1069 RevF</v>
      </c>
      <c r="AE639" s="40" t="str">
        <f ca="1">IFERROR(__xludf.DUMMYFUNCTION("VLOOKUP($D168,IMPORTRANGE(""1F5N2lheBqU_ssv2fEg7XSiyl0_Jtf24RQubw3IWp7fc"",""'LC-2 BOM'!C2:AF1000""),AB$1,FALSE)"),"Hydraulics Schematic 1069 RevF")</f>
        <v>Hydraulics Schematic 1069 RevF</v>
      </c>
      <c r="AF639" s="40" t="str">
        <f ca="1">IFERROR(__xludf.DUMMYFUNCTION("VLOOKUP($D168,IMPORTRANGE(""1F5N2lheBqU_ssv2fEg7XSiyl0_Jtf24RQubw3IWp7fc"",""'LC-2 BOM'!C2:AF1000""),AB$1,FALSE)"),"Hydraulics Schematic 1069 RevF")</f>
        <v>Hydraulics Schematic 1069 RevF</v>
      </c>
      <c r="AG639" s="40" t="str">
        <f ca="1">IFERROR(__xludf.DUMMYFUNCTION("VLOOKUP($D168,IMPORTRANGE(""1F5N2lheBqU_ssv2fEg7XSiyl0_Jtf24RQubw3IWp7fc"",""'LC-2 BOM'!C2:AF1000""),AB$1,FALSE)"),"Hydraulics Schematic 1069 RevF")</f>
        <v>Hydraulics Schematic 1069 RevF</v>
      </c>
      <c r="AH639" s="40" t="str">
        <f ca="1">IFERROR(__xludf.DUMMYFUNCTION("VLOOKUP($D168,IMPORTRANGE(""1F5N2lheBqU_ssv2fEg7XSiyl0_Jtf24RQubw3IWp7fc"",""'LC-2 BOM'!C2:AF1000""),AB$1,FALSE)"),"Hydraulics Schematic 1069 RevF")</f>
        <v>Hydraulics Schematic 1069 RevF</v>
      </c>
      <c r="AI639" s="40" t="str">
        <f ca="1">IFERROR(__xludf.DUMMYFUNCTION("VLOOKUP($D168,IMPORTRANGE(""1F5N2lheBqU_ssv2fEg7XSiyl0_Jtf24RQubw3IWp7fc"",""'LC-2 BOM'!C2:AF1000""),AB$1,FALSE)"),"Hydraulics Schematic 1069 RevF")</f>
        <v>Hydraulics Schematic 1069 RevF</v>
      </c>
      <c r="AJ639" s="40" t="str">
        <f ca="1">IFERROR(__xludf.DUMMYFUNCTION("VLOOKUP($D168,IMPORTRANGE(""1F5N2lheBqU_ssv2fEg7XSiyl0_Jtf24RQubw3IWp7fc"",""'LC-2 BOM'!C2:AF1000""),AB$1,FALSE)"),"Hydraulics Schematic 1069 RevF")</f>
        <v>Hydraulics Schematic 1069 RevF</v>
      </c>
      <c r="AK639" s="40" t="str">
        <f ca="1">IFERROR(__xludf.DUMMYFUNCTION("VLOOKUP($D168,IMPORTRANGE(""1F5N2lheBqU_ssv2fEg7XSiyl0_Jtf24RQubw3IWp7fc"",""'LC-2 BOM'!C2:AF1000""),AB$1,FALSE)"),"Hydraulics Schematic 1069 RevF")</f>
        <v>Hydraulics Schematic 1069 RevF</v>
      </c>
      <c r="AL639" s="40" t="str">
        <f ca="1">IFERROR(__xludf.DUMMYFUNCTION("VLOOKUP($D168,IMPORTRANGE(""1F5N2lheBqU_ssv2fEg7XSiyl0_Jtf24RQubw3IWp7fc"",""'LC-2 BOM'!C2:AF1000""),AB$1,FALSE)"),"Hydraulics Schematic 1069 RevF")</f>
        <v>Hydraulics Schematic 1069 RevF</v>
      </c>
      <c r="AM639" s="40" t="str">
        <f ca="1">IFERROR(__xludf.DUMMYFUNCTION("VLOOKUP($D168,IMPORTRANGE(""1F5N2lheBqU_ssv2fEg7XSiyl0_Jtf24RQubw3IWp7fc"",""'LC-2 BOM'!C2:AF1000""),AB$1,FALSE)"),"Hydraulics Schematic 1069 RevF")</f>
        <v>Hydraulics Schematic 1069 RevF</v>
      </c>
      <c r="AN639" s="40" t="str">
        <f ca="1">IFERROR(__xludf.DUMMYFUNCTION("VLOOKUP($D168,IMPORTRANGE(""1F5N2lheBqU_ssv2fEg7XSiyl0_Jtf24RQubw3IWp7fc"",""'LC-2 BOM'!C2:AF1000""),AB$1,FALSE)"),"Hydraulics Schematic 1069 RevF")</f>
        <v>Hydraulics Schematic 1069 RevF</v>
      </c>
      <c r="AO639" s="40" t="str">
        <f ca="1">IFERROR(__xludf.DUMMYFUNCTION("VLOOKUP($D168,IMPORTRANGE(""1F5N2lheBqU_ssv2fEg7XSiyl0_Jtf24RQubw3IWp7fc"",""'LC-2 BOM'!C2:AF1000""),AB$1,FALSE)"),"Hydraulics Schematic 1069 RevF")</f>
        <v>Hydraulics Schematic 1069 RevF</v>
      </c>
      <c r="AP639" s="40" t="str">
        <f ca="1">IFERROR(__xludf.DUMMYFUNCTION("VLOOKUP($D168,IMPORTRANGE(""1F5N2lheBqU_ssv2fEg7XSiyl0_Jtf24RQubw3IWp7fc"",""'LC-2 BOM'!C2:AF1000""),AB$1,FALSE)"),"Hydraulics Schematic 1069 RevF")</f>
        <v>Hydraulics Schematic 1069 RevF</v>
      </c>
      <c r="AQ639" s="40" t="str">
        <f ca="1">IFERROR(__xludf.DUMMYFUNCTION("VLOOKUP($D168,IMPORTRANGE(""1F5N2lheBqU_ssv2fEg7XSiyl0_Jtf24RQubw3IWp7fc"",""'LC-2 BOM'!C2:AF1000""),AB$1,FALSE)"),"Hydraulics Schematic 1069 RevF")</f>
        <v>Hydraulics Schematic 1069 RevF</v>
      </c>
      <c r="AR639" s="40" t="str">
        <f ca="1">IFERROR(__xludf.DUMMYFUNCTION("VLOOKUP($D168,IMPORTRANGE(""1F5N2lheBqU_ssv2fEg7XSiyl0_Jtf24RQubw3IWp7fc"",""'LC-2 BOM'!C2:AF1000""),AB$1,FALSE)"),"Hydraulics Schematic 1069 RevF")</f>
        <v>Hydraulics Schematic 1069 RevF</v>
      </c>
      <c r="AS639" s="40" t="str">
        <f ca="1">IFERROR(__xludf.DUMMYFUNCTION("VLOOKUP($D168,IMPORTRANGE(""1F5N2lheBqU_ssv2fEg7XSiyl0_Jtf24RQubw3IWp7fc"",""'LC-2 BOM'!C2:AF1000""),AB$1,FALSE)"),"Hydraulics Schematic 1069 RevF")</f>
        <v>Hydraulics Schematic 1069 RevF</v>
      </c>
      <c r="AT639" s="40" t="str">
        <f ca="1">IFERROR(__xludf.DUMMYFUNCTION("VLOOKUP($D168,IMPORTRANGE(""1F5N2lheBqU_ssv2fEg7XSiyl0_Jtf24RQubw3IWp7fc"",""'LC-2 BOM'!C2:AF1000""),AB$1,FALSE)"),"Hydraulics Schematic 1069 RevF")</f>
        <v>Hydraulics Schematic 1069 RevF</v>
      </c>
      <c r="AU639" s="40" t="str">
        <f ca="1">IFERROR(__xludf.DUMMYFUNCTION("VLOOKUP($D168,IMPORTRANGE(""1F5N2lheBqU_ssv2fEg7XSiyl0_Jtf24RQubw3IWp7fc"",""'LC-2 BOM'!C2:AF1000""),AB$1,FALSE)"),"Hydraulics Schematic 1069 RevF")</f>
        <v>Hydraulics Schematic 1069 RevF</v>
      </c>
      <c r="AV639" s="40" t="str">
        <f ca="1">IFERROR(__xludf.DUMMYFUNCTION("VLOOKUP($D168,IMPORTRANGE(""1F5N2lheBqU_ssv2fEg7XSiyl0_Jtf24RQubw3IWp7fc"",""'LC-2 BOM'!C2:AF1000""),AB$1,FALSE)"),"Hydraulics Schematic 1069 RevF")</f>
        <v>Hydraulics Schematic 1069 RevF</v>
      </c>
      <c r="AW639" s="40" t="str">
        <f ca="1">IFERROR(__xludf.DUMMYFUNCTION("VLOOKUP($D168,IMPORTRANGE(""1F5N2lheBqU_ssv2fEg7XSiyl0_Jtf24RQubw3IWp7fc"",""'LC-2 BOM'!C2:AF1000""),AB$1,FALSE)"),"Hydraulics Schematic 1069 RevF")</f>
        <v>Hydraulics Schematic 1069 RevF</v>
      </c>
      <c r="AX639" s="40" t="str">
        <f ca="1">IFERROR(__xludf.DUMMYFUNCTION("VLOOKUP($D168,IMPORTRANGE(""1F5N2lheBqU_ssv2fEg7XSiyl0_Jtf24RQubw3IWp7fc"",""'LC-2 BOM'!C2:AF1000""),AB$1,FALSE)"),"Hydraulics Schematic 1069 RevF")</f>
        <v>Hydraulics Schematic 1069 RevF</v>
      </c>
      <c r="AY639" s="40" t="str">
        <f ca="1">IFERROR(__xludf.DUMMYFUNCTION("VLOOKUP($D168,IMPORTRANGE(""1F5N2lheBqU_ssv2fEg7XSiyl0_Jtf24RQubw3IWp7fc"",""'LC-2 BOM'!C2:AF1000""),AB$1,FALSE)"),"Hydraulics Schematic 1069 RevF")</f>
        <v>Hydraulics Schematic 1069 RevF</v>
      </c>
      <c r="AZ639" s="40" t="str">
        <f ca="1">IFERROR(__xludf.DUMMYFUNCTION("VLOOKUP($D168,IMPORTRANGE(""1F5N2lheBqU_ssv2fEg7XSiyl0_Jtf24RQubw3IWp7fc"",""'LC-2 BOM'!C2:AF1000""),AB$1,FALSE)"),"Hydraulics Schematic 1069 RevF")</f>
        <v>Hydraulics Schematic 1069 RevF</v>
      </c>
      <c r="BA639" s="40" t="str">
        <f ca="1">IFERROR(__xludf.DUMMYFUNCTION("VLOOKUP($D168,IMPORTRANGE(""1F5N2lheBqU_ssv2fEg7XSiyl0_Jtf24RQubw3IWp7fc"",""'LC-2 BOM'!C2:AF1000""),AB$1,FALSE)"),"Hydraulics Schematic 1069 RevF")</f>
        <v>Hydraulics Schematic 1069 RevF</v>
      </c>
    </row>
    <row r="640" spans="1:53" ht="14.25">
      <c r="A640" s="168" t="str">
        <f>CONCATENATE(VLOOKUP(E640,Systems,2,FALSE),"-",VLOOKUP(F640,Subsystems,2,FALSE),"-",VLOOKUP(G640,Components,2,FALSE),"-",VLOOKUP(R640,Metrics,2,FALSE),"-",B640)</f>
        <v>HYD-S1U-DVL-B-207</v>
      </c>
      <c r="B640" s="100">
        <v>207</v>
      </c>
      <c r="C640" s="99" t="s">
        <v>1417</v>
      </c>
      <c r="D640" s="99" t="s">
        <v>1418</v>
      </c>
      <c r="E640" s="99" t="s">
        <v>715</v>
      </c>
      <c r="F640" s="99" t="s">
        <v>368</v>
      </c>
      <c r="G640" s="99" t="s">
        <v>101</v>
      </c>
      <c r="H640" s="100" t="s">
        <v>102</v>
      </c>
      <c r="I640" s="100" t="str">
        <f>VLOOKUP(L640,InterfaceCards,2,FALSE)</f>
        <v>C1</v>
      </c>
      <c r="J640" s="39" t="str">
        <f>VLOOKUP(I640,'REF - Interface Cards'!$F$2:$G$11,2,FALSE)</f>
        <v>CB1</v>
      </c>
      <c r="K640" s="100">
        <f>VLOOKUP(L640,InterfaceCards,3,FALSE)</f>
        <v>1</v>
      </c>
      <c r="L640" s="99" t="s">
        <v>874</v>
      </c>
      <c r="M640" s="99">
        <v>26</v>
      </c>
      <c r="N640" s="96">
        <v>22</v>
      </c>
      <c r="O640" s="100" t="s">
        <v>247</v>
      </c>
      <c r="P640" s="100"/>
      <c r="Q640" s="100"/>
      <c r="R640" s="268" t="s">
        <v>105</v>
      </c>
      <c r="S640" s="119" t="s">
        <v>96</v>
      </c>
      <c r="T640" s="100"/>
      <c r="U640" s="205"/>
      <c r="V640" s="205" t="b">
        <v>0</v>
      </c>
      <c r="W640" s="115" t="str">
        <f>CONCATENATE(L640,":",N640)</f>
        <v>DO1:22</v>
      </c>
      <c r="X640" s="40" t="str">
        <f ca="1">IFERROR(__xludf.DUMMYFUNCTION("VLOOKUP($D4,IMPORTRANGE(""1F5N2lheBqU_ssv2fEg7XSiyl0_Jtf24RQubw3IWp7fc"",""'LC-2 BOM'!C2:AF1000""),X$1,FALSE)"),"S13.2")</f>
        <v>S13.2</v>
      </c>
      <c r="Y640" s="40" t="str">
        <f ca="1">IFERROR(__xludf.DUMMYFUNCTION("VLOOKUP($D16,IMPORTRANGE(""1F5N2lheBqU_ssv2fEg7XSiyl0_Jtf24RQubw3IWp7fc"",""'LC-2 BOM'!C2:AF900""),Y$1,FALSE)"),"#N/A")</f>
        <v>#N/A</v>
      </c>
      <c r="Z640" s="40" t="str">
        <f ca="1">IFERROR(__xludf.DUMMYFUNCTION("VLOOKUP($D16,IMPORTRANGE(""1F5N2lheBqU_ssv2fEg7XSiyl0_Jtf24RQubw3IWp7fc"",""'LC-2 BOM'!C2:AF900""),Y$1,FALSE)"),"#N/A")</f>
        <v>#N/A</v>
      </c>
      <c r="AA640" s="40" t="str">
        <f ca="1">IFERROR(__xludf.DUMMYFUNCTION("VLOOKUP($D16,IMPORTRANGE(""1F5N2lheBqU_ssv2fEg7XSiyl0_Jtf24RQubw3IWp7fc"",""'LC-2 BOM'!C2:AF900""),Y$1,FALSE)"),"#N/A")</f>
        <v>#N/A</v>
      </c>
      <c r="AB640" s="40" t="str">
        <f ca="1">IFERROR(__xludf.DUMMYFUNCTION("VLOOKUP($D16,IMPORTRANGE(""1F5N2lheBqU_ssv2fEg7XSiyl0_Jtf24RQubw3IWp7fc"",""'LC-2 BOM'!C2:AF1000""),AB$1,FALSE)"),"#N/A")</f>
        <v>#N/A</v>
      </c>
      <c r="AC640" s="40" t="str">
        <f ca="1">IFERROR(__xludf.DUMMYFUNCTION("VLOOKUP($D16,IMPORTRANGE(""1F5N2lheBqU_ssv2fEg7XSiyl0_Jtf24RQubw3IWp7fc"",""'LC-2 BOM'!C2:AF1000""),AB$1,FALSE)"),"#N/A")</f>
        <v>#N/A</v>
      </c>
      <c r="AD640" s="40" t="str">
        <f ca="1">IFERROR(__xludf.DUMMYFUNCTION("VLOOKUP($D16,IMPORTRANGE(""1F5N2lheBqU_ssv2fEg7XSiyl0_Jtf24RQubw3IWp7fc"",""'LC-2 BOM'!C2:AF1000""),AB$1,FALSE)"),"#N/A")</f>
        <v>#N/A</v>
      </c>
      <c r="AE640" s="40" t="str">
        <f ca="1">IFERROR(__xludf.DUMMYFUNCTION("VLOOKUP($D16,IMPORTRANGE(""1F5N2lheBqU_ssv2fEg7XSiyl0_Jtf24RQubw3IWp7fc"",""'LC-2 BOM'!C2:AF1000""),AB$1,FALSE)"),"#N/A")</f>
        <v>#N/A</v>
      </c>
      <c r="AF640" s="40" t="str">
        <f ca="1">IFERROR(__xludf.DUMMYFUNCTION("VLOOKUP($D16,IMPORTRANGE(""1F5N2lheBqU_ssv2fEg7XSiyl0_Jtf24RQubw3IWp7fc"",""'LC-2 BOM'!C2:AF1000""),AB$1,FALSE)"),"#N/A")</f>
        <v>#N/A</v>
      </c>
      <c r="AG640" s="40" t="str">
        <f ca="1">IFERROR(__xludf.DUMMYFUNCTION("VLOOKUP($D16,IMPORTRANGE(""1F5N2lheBqU_ssv2fEg7XSiyl0_Jtf24RQubw3IWp7fc"",""'LC-2 BOM'!C2:AF1000""),AB$1,FALSE)"),"#N/A")</f>
        <v>#N/A</v>
      </c>
      <c r="AH640" s="40" t="str">
        <f ca="1">IFERROR(__xludf.DUMMYFUNCTION("VLOOKUP($D16,IMPORTRANGE(""1F5N2lheBqU_ssv2fEg7XSiyl0_Jtf24RQubw3IWp7fc"",""'LC-2 BOM'!C2:AF1000""),AB$1,FALSE)"),"#N/A")</f>
        <v>#N/A</v>
      </c>
      <c r="AI640" s="40" t="str">
        <f ca="1">IFERROR(__xludf.DUMMYFUNCTION("VLOOKUP($D16,IMPORTRANGE(""1F5N2lheBqU_ssv2fEg7XSiyl0_Jtf24RQubw3IWp7fc"",""'LC-2 BOM'!C2:AF1000""),AB$1,FALSE)"),"#N/A")</f>
        <v>#N/A</v>
      </c>
      <c r="AJ640" s="40" t="str">
        <f ca="1">IFERROR(__xludf.DUMMYFUNCTION("VLOOKUP($D16,IMPORTRANGE(""1F5N2lheBqU_ssv2fEg7XSiyl0_Jtf24RQubw3IWp7fc"",""'LC-2 BOM'!C2:AF1000""),AB$1,FALSE)"),"#N/A")</f>
        <v>#N/A</v>
      </c>
      <c r="AK640" s="40" t="str">
        <f ca="1">IFERROR(__xludf.DUMMYFUNCTION("VLOOKUP($D16,IMPORTRANGE(""1F5N2lheBqU_ssv2fEg7XSiyl0_Jtf24RQubw3IWp7fc"",""'LC-2 BOM'!C2:AF1000""),AB$1,FALSE)"),"#N/A")</f>
        <v>#N/A</v>
      </c>
      <c r="AL640" s="40" t="str">
        <f ca="1">IFERROR(__xludf.DUMMYFUNCTION("VLOOKUP($D16,IMPORTRANGE(""1F5N2lheBqU_ssv2fEg7XSiyl0_Jtf24RQubw3IWp7fc"",""'LC-2 BOM'!C2:AF1000""),AB$1,FALSE)"),"#N/A")</f>
        <v>#N/A</v>
      </c>
      <c r="AM640" s="40" t="str">
        <f ca="1">IFERROR(__xludf.DUMMYFUNCTION("VLOOKUP($D16,IMPORTRANGE(""1F5N2lheBqU_ssv2fEg7XSiyl0_Jtf24RQubw3IWp7fc"",""'LC-2 BOM'!C2:AF1000""),AB$1,FALSE)"),"#N/A")</f>
        <v>#N/A</v>
      </c>
      <c r="AN640" s="40" t="str">
        <f ca="1">IFERROR(__xludf.DUMMYFUNCTION("VLOOKUP($D16,IMPORTRANGE(""1F5N2lheBqU_ssv2fEg7XSiyl0_Jtf24RQubw3IWp7fc"",""'LC-2 BOM'!C2:AF1000""),AB$1,FALSE)"),"#N/A")</f>
        <v>#N/A</v>
      </c>
      <c r="AO640" s="40" t="str">
        <f ca="1">IFERROR(__xludf.DUMMYFUNCTION("VLOOKUP($D16,IMPORTRANGE(""1F5N2lheBqU_ssv2fEg7XSiyl0_Jtf24RQubw3IWp7fc"",""'LC-2 BOM'!C2:AF1000""),AB$1,FALSE)"),"#N/A")</f>
        <v>#N/A</v>
      </c>
      <c r="AP640" s="40" t="str">
        <f ca="1">IFERROR(__xludf.DUMMYFUNCTION("VLOOKUP($D16,IMPORTRANGE(""1F5N2lheBqU_ssv2fEg7XSiyl0_Jtf24RQubw3IWp7fc"",""'LC-2 BOM'!C2:AF1000""),AB$1,FALSE)"),"#N/A")</f>
        <v>#N/A</v>
      </c>
      <c r="AQ640" s="40" t="str">
        <f ca="1">IFERROR(__xludf.DUMMYFUNCTION("VLOOKUP($D16,IMPORTRANGE(""1F5N2lheBqU_ssv2fEg7XSiyl0_Jtf24RQubw3IWp7fc"",""'LC-2 BOM'!C2:AF1000""),AB$1,FALSE)"),"#N/A")</f>
        <v>#N/A</v>
      </c>
      <c r="AR640" s="40" t="str">
        <f ca="1">IFERROR(__xludf.DUMMYFUNCTION("VLOOKUP($D16,IMPORTRANGE(""1F5N2lheBqU_ssv2fEg7XSiyl0_Jtf24RQubw3IWp7fc"",""'LC-2 BOM'!C2:AF1000""),AB$1,FALSE)"),"#N/A")</f>
        <v>#N/A</v>
      </c>
      <c r="AS640" s="40" t="str">
        <f ca="1">IFERROR(__xludf.DUMMYFUNCTION("VLOOKUP($D16,IMPORTRANGE(""1F5N2lheBqU_ssv2fEg7XSiyl0_Jtf24RQubw3IWp7fc"",""'LC-2 BOM'!C2:AF1000""),AB$1,FALSE)"),"#N/A")</f>
        <v>#N/A</v>
      </c>
      <c r="AT640" s="40" t="str">
        <f ca="1">IFERROR(__xludf.DUMMYFUNCTION("VLOOKUP($D16,IMPORTRANGE(""1F5N2lheBqU_ssv2fEg7XSiyl0_Jtf24RQubw3IWp7fc"",""'LC-2 BOM'!C2:AF1000""),AB$1,FALSE)"),"#N/A")</f>
        <v>#N/A</v>
      </c>
      <c r="AU640" s="40" t="str">
        <f ca="1">IFERROR(__xludf.DUMMYFUNCTION("VLOOKUP($D16,IMPORTRANGE(""1F5N2lheBqU_ssv2fEg7XSiyl0_Jtf24RQubw3IWp7fc"",""'LC-2 BOM'!C2:AF1000""),AB$1,FALSE)"),"#N/A")</f>
        <v>#N/A</v>
      </c>
      <c r="AV640" s="40" t="str">
        <f ca="1">IFERROR(__xludf.DUMMYFUNCTION("VLOOKUP($D16,IMPORTRANGE(""1F5N2lheBqU_ssv2fEg7XSiyl0_Jtf24RQubw3IWp7fc"",""'LC-2 BOM'!C2:AF1000""),AB$1,FALSE)"),"#N/A")</f>
        <v>#N/A</v>
      </c>
      <c r="AW640" s="40" t="str">
        <f ca="1">IFERROR(__xludf.DUMMYFUNCTION("VLOOKUP($D16,IMPORTRANGE(""1F5N2lheBqU_ssv2fEg7XSiyl0_Jtf24RQubw3IWp7fc"",""'LC-2 BOM'!C2:AF1000""),AB$1,FALSE)"),"#N/A")</f>
        <v>#N/A</v>
      </c>
      <c r="AX640" s="40" t="str">
        <f ca="1">IFERROR(__xludf.DUMMYFUNCTION("VLOOKUP($D16,IMPORTRANGE(""1F5N2lheBqU_ssv2fEg7XSiyl0_Jtf24RQubw3IWp7fc"",""'LC-2 BOM'!C2:AF1000""),AB$1,FALSE)"),"#N/A")</f>
        <v>#N/A</v>
      </c>
      <c r="AY640" s="40" t="str">
        <f ca="1">IFERROR(__xludf.DUMMYFUNCTION("VLOOKUP($D16,IMPORTRANGE(""1F5N2lheBqU_ssv2fEg7XSiyl0_Jtf24RQubw3IWp7fc"",""'LC-2 BOM'!C2:AF1000""),AB$1,FALSE)"),"#N/A")</f>
        <v>#N/A</v>
      </c>
      <c r="AZ640" s="40" t="str">
        <f ca="1">IFERROR(__xludf.DUMMYFUNCTION("VLOOKUP($D16,IMPORTRANGE(""1F5N2lheBqU_ssv2fEg7XSiyl0_Jtf24RQubw3IWp7fc"",""'LC-2 BOM'!C2:AF1000""),AB$1,FALSE)"),"#N/A")</f>
        <v>#N/A</v>
      </c>
      <c r="BA640" s="40" t="str">
        <f ca="1">IFERROR(__xludf.DUMMYFUNCTION("VLOOKUP($D16,IMPORTRANGE(""1F5N2lheBqU_ssv2fEg7XSiyl0_Jtf24RQubw3IWp7fc"",""'LC-2 BOM'!C2:AF1000""),AB$1,FALSE)"),"#N/A")</f>
        <v>#N/A</v>
      </c>
    </row>
    <row r="641" spans="1:53" ht="14.25">
      <c r="A641" s="110" t="str">
        <f>CONCATENATE(VLOOKUP(E641,Systems,2,FALSE),"-",VLOOKUP(F641,Subsystems,2,FALSE),"-",VLOOKUP(G641,Components,2,FALSE),"-",VLOOKUP(R641,Metrics,2,FALSE),"-",B641)</f>
        <v>MEC-S1U-SSR-B-696</v>
      </c>
      <c r="B641" s="99">
        <v>696</v>
      </c>
      <c r="C641" s="97" t="s">
        <v>1419</v>
      </c>
      <c r="D641" s="97" t="s">
        <v>1420</v>
      </c>
      <c r="E641" s="99" t="s">
        <v>1047</v>
      </c>
      <c r="F641" s="99" t="s">
        <v>368</v>
      </c>
      <c r="G641" s="99" t="s">
        <v>994</v>
      </c>
      <c r="H641" s="99" t="s">
        <v>102</v>
      </c>
      <c r="I641" s="100" t="str">
        <f>VLOOKUP(L641,InterfaceCards,2,FALSE)</f>
        <v>C1</v>
      </c>
      <c r="J641" s="39" t="str">
        <f>VLOOKUP(I641,'REF - Interface Cards'!$F$2:$G$11,2,FALSE)</f>
        <v>CB1</v>
      </c>
      <c r="K641" s="267">
        <f>VLOOKUP(L641,InterfaceCards,3,FALSE)</f>
        <v>6</v>
      </c>
      <c r="L641" s="99" t="s">
        <v>1049</v>
      </c>
      <c r="M641" s="99">
        <v>30</v>
      </c>
      <c r="N641" s="99" t="s">
        <v>1015</v>
      </c>
      <c r="O641" s="205"/>
      <c r="P641" s="99" t="s">
        <v>247</v>
      </c>
      <c r="Q641" s="99" t="s">
        <v>253</v>
      </c>
      <c r="R641" s="119" t="s">
        <v>105</v>
      </c>
      <c r="S641" s="99" t="s">
        <v>96</v>
      </c>
      <c r="T641" s="100"/>
      <c r="U641" s="205"/>
      <c r="V641" s="205" t="b">
        <v>0</v>
      </c>
      <c r="W641" s="115" t="str">
        <f>CONCATENATE(L641,":",N641)</f>
        <v>DIO3:DO08</v>
      </c>
      <c r="X641" s="40" t="str">
        <f ca="1">IFERROR(__xludf.DUMMYFUNCTION("VLOOKUP($D119,IMPORTRANGE(""1F5N2lheBqU_ssv2fEg7XSiyl0_Jtf24RQubw3IWp7fc"",""'LC-2 BOM'!C2:AF1000""),X$1,FALSE)"),"05C360")</f>
        <v>05C360</v>
      </c>
      <c r="Y641" s="183" t="str">
        <f ca="1">IFERROR(__xludf.DUMMYFUNCTION("VLOOKUP($D143,IMPORTRANGE(""1zGeY54V42y3h6ga3LEauokEcjIAfHuNXKCYKLfLWtMI"",""'LC-2 BOM'!C2:AF900""),Y$1,FALSE)"),"#N/A")</f>
        <v>#N/A</v>
      </c>
      <c r="Z641" s="183" t="str">
        <f ca="1">IFERROR(__xludf.DUMMYFUNCTION("VLOOKUP($D143,IMPORTRANGE(""1zGeY54V42y3h6ga3LEauokEcjIAfHuNXKCYKLfLWtMI"",""'LC-2 BOM'!C2:AF900""),Y$1,FALSE)"),"#N/A")</f>
        <v>#N/A</v>
      </c>
      <c r="AA641" s="183" t="str">
        <f ca="1">IFERROR(__xludf.DUMMYFUNCTION("VLOOKUP($D143,IMPORTRANGE(""1zGeY54V42y3h6ga3LEauokEcjIAfHuNXKCYKLfLWtMI"",""'LC-2 BOM'!C2:AF900""),Y$1,FALSE)"),"#N/A")</f>
        <v>#N/A</v>
      </c>
      <c r="AB641" s="40" t="str">
        <f ca="1">IFERROR(__xludf.DUMMYFUNCTION("VLOOKUP($D143,IMPORTRANGE(""1F5N2lheBqU_ssv2fEg7XSiyl0_Jtf24RQubw3IWp7fc"",""'LC-2 BOM'!C2:AF1000""),AB$1,FALSE)"),"#N/A")</f>
        <v>#N/A</v>
      </c>
      <c r="AC641" s="40" t="str">
        <f ca="1">IFERROR(__xludf.DUMMYFUNCTION("VLOOKUP($D143,IMPORTRANGE(""1F5N2lheBqU_ssv2fEg7XSiyl0_Jtf24RQubw3IWp7fc"",""'LC-2 BOM'!C2:AF1000""),AB$1,FALSE)"),"#N/A")</f>
        <v>#N/A</v>
      </c>
      <c r="AD641" s="40" t="str">
        <f ca="1">IFERROR(__xludf.DUMMYFUNCTION("VLOOKUP($D143,IMPORTRANGE(""1F5N2lheBqU_ssv2fEg7XSiyl0_Jtf24RQubw3IWp7fc"",""'LC-2 BOM'!C2:AF1000""),AB$1,FALSE)"),"#N/A")</f>
        <v>#N/A</v>
      </c>
      <c r="AE641" s="40" t="str">
        <f ca="1">IFERROR(__xludf.DUMMYFUNCTION("VLOOKUP($D143,IMPORTRANGE(""1F5N2lheBqU_ssv2fEg7XSiyl0_Jtf24RQubw3IWp7fc"",""'LC-2 BOM'!C2:AF1000""),AB$1,FALSE)"),"#N/A")</f>
        <v>#N/A</v>
      </c>
      <c r="AF641" s="40" t="str">
        <f ca="1">IFERROR(__xludf.DUMMYFUNCTION("VLOOKUP($D143,IMPORTRANGE(""1F5N2lheBqU_ssv2fEg7XSiyl0_Jtf24RQubw3IWp7fc"",""'LC-2 BOM'!C2:AF1000""),AB$1,FALSE)"),"#N/A")</f>
        <v>#N/A</v>
      </c>
      <c r="AG641" s="40" t="str">
        <f ca="1">IFERROR(__xludf.DUMMYFUNCTION("VLOOKUP($D143,IMPORTRANGE(""1F5N2lheBqU_ssv2fEg7XSiyl0_Jtf24RQubw3IWp7fc"",""'LC-2 BOM'!C2:AF1000""),AB$1,FALSE)"),"#N/A")</f>
        <v>#N/A</v>
      </c>
      <c r="AH641" s="40" t="str">
        <f ca="1">IFERROR(__xludf.DUMMYFUNCTION("VLOOKUP($D143,IMPORTRANGE(""1F5N2lheBqU_ssv2fEg7XSiyl0_Jtf24RQubw3IWp7fc"",""'LC-2 BOM'!C2:AF1000""),AB$1,FALSE)"),"#N/A")</f>
        <v>#N/A</v>
      </c>
      <c r="AI641" s="40" t="str">
        <f ca="1">IFERROR(__xludf.DUMMYFUNCTION("VLOOKUP($D143,IMPORTRANGE(""1F5N2lheBqU_ssv2fEg7XSiyl0_Jtf24RQubw3IWp7fc"",""'LC-2 BOM'!C2:AF1000""),AB$1,FALSE)"),"#N/A")</f>
        <v>#N/A</v>
      </c>
      <c r="AJ641" s="40" t="str">
        <f ca="1">IFERROR(__xludf.DUMMYFUNCTION("VLOOKUP($D143,IMPORTRANGE(""1F5N2lheBqU_ssv2fEg7XSiyl0_Jtf24RQubw3IWp7fc"",""'LC-2 BOM'!C2:AF1000""),AB$1,FALSE)"),"#N/A")</f>
        <v>#N/A</v>
      </c>
      <c r="AK641" s="40" t="str">
        <f ca="1">IFERROR(__xludf.DUMMYFUNCTION("VLOOKUP($D143,IMPORTRANGE(""1F5N2lheBqU_ssv2fEg7XSiyl0_Jtf24RQubw3IWp7fc"",""'LC-2 BOM'!C2:AF1000""),AB$1,FALSE)"),"#N/A")</f>
        <v>#N/A</v>
      </c>
      <c r="AL641" s="40" t="str">
        <f ca="1">IFERROR(__xludf.DUMMYFUNCTION("VLOOKUP($D143,IMPORTRANGE(""1F5N2lheBqU_ssv2fEg7XSiyl0_Jtf24RQubw3IWp7fc"",""'LC-2 BOM'!C2:AF1000""),AB$1,FALSE)"),"#N/A")</f>
        <v>#N/A</v>
      </c>
      <c r="AM641" s="40" t="str">
        <f ca="1">IFERROR(__xludf.DUMMYFUNCTION("VLOOKUP($D143,IMPORTRANGE(""1F5N2lheBqU_ssv2fEg7XSiyl0_Jtf24RQubw3IWp7fc"",""'LC-2 BOM'!C2:AF1000""),AB$1,FALSE)"),"#N/A")</f>
        <v>#N/A</v>
      </c>
      <c r="AN641" s="40" t="str">
        <f ca="1">IFERROR(__xludf.DUMMYFUNCTION("VLOOKUP($D143,IMPORTRANGE(""1F5N2lheBqU_ssv2fEg7XSiyl0_Jtf24RQubw3IWp7fc"",""'LC-2 BOM'!C2:AF1000""),AB$1,FALSE)"),"#N/A")</f>
        <v>#N/A</v>
      </c>
      <c r="AO641" s="40" t="str">
        <f ca="1">IFERROR(__xludf.DUMMYFUNCTION("VLOOKUP($D143,IMPORTRANGE(""1F5N2lheBqU_ssv2fEg7XSiyl0_Jtf24RQubw3IWp7fc"",""'LC-2 BOM'!C2:AF1000""),AB$1,FALSE)"),"#N/A")</f>
        <v>#N/A</v>
      </c>
      <c r="AP641" s="40" t="str">
        <f ca="1">IFERROR(__xludf.DUMMYFUNCTION("VLOOKUP($D143,IMPORTRANGE(""1F5N2lheBqU_ssv2fEg7XSiyl0_Jtf24RQubw3IWp7fc"",""'LC-2 BOM'!C2:AF1000""),AB$1,FALSE)"),"#N/A")</f>
        <v>#N/A</v>
      </c>
      <c r="AQ641" s="40" t="str">
        <f ca="1">IFERROR(__xludf.DUMMYFUNCTION("VLOOKUP($D143,IMPORTRANGE(""1F5N2lheBqU_ssv2fEg7XSiyl0_Jtf24RQubw3IWp7fc"",""'LC-2 BOM'!C2:AF1000""),AB$1,FALSE)"),"#N/A")</f>
        <v>#N/A</v>
      </c>
      <c r="AR641" s="40" t="str">
        <f ca="1">IFERROR(__xludf.DUMMYFUNCTION("VLOOKUP($D143,IMPORTRANGE(""1F5N2lheBqU_ssv2fEg7XSiyl0_Jtf24RQubw3IWp7fc"",""'LC-2 BOM'!C2:AF1000""),AB$1,FALSE)"),"#N/A")</f>
        <v>#N/A</v>
      </c>
      <c r="AS641" s="40" t="str">
        <f ca="1">IFERROR(__xludf.DUMMYFUNCTION("VLOOKUP($D143,IMPORTRANGE(""1F5N2lheBqU_ssv2fEg7XSiyl0_Jtf24RQubw3IWp7fc"",""'LC-2 BOM'!C2:AF1000""),AB$1,FALSE)"),"#N/A")</f>
        <v>#N/A</v>
      </c>
      <c r="AT641" s="40" t="str">
        <f ca="1">IFERROR(__xludf.DUMMYFUNCTION("VLOOKUP($D143,IMPORTRANGE(""1F5N2lheBqU_ssv2fEg7XSiyl0_Jtf24RQubw3IWp7fc"",""'LC-2 BOM'!C2:AF1000""),AB$1,FALSE)"),"#N/A")</f>
        <v>#N/A</v>
      </c>
      <c r="AU641" s="40" t="str">
        <f ca="1">IFERROR(__xludf.DUMMYFUNCTION("VLOOKUP($D143,IMPORTRANGE(""1F5N2lheBqU_ssv2fEg7XSiyl0_Jtf24RQubw3IWp7fc"",""'LC-2 BOM'!C2:AF1000""),AB$1,FALSE)"),"#N/A")</f>
        <v>#N/A</v>
      </c>
      <c r="AV641" s="40" t="str">
        <f ca="1">IFERROR(__xludf.DUMMYFUNCTION("VLOOKUP($D143,IMPORTRANGE(""1F5N2lheBqU_ssv2fEg7XSiyl0_Jtf24RQubw3IWp7fc"",""'LC-2 BOM'!C2:AF1000""),AB$1,FALSE)"),"#N/A")</f>
        <v>#N/A</v>
      </c>
      <c r="AW641" s="40" t="str">
        <f ca="1">IFERROR(__xludf.DUMMYFUNCTION("VLOOKUP($D143,IMPORTRANGE(""1F5N2lheBqU_ssv2fEg7XSiyl0_Jtf24RQubw3IWp7fc"",""'LC-2 BOM'!C2:AF1000""),AB$1,FALSE)"),"#N/A")</f>
        <v>#N/A</v>
      </c>
      <c r="AX641" s="40" t="str">
        <f ca="1">IFERROR(__xludf.DUMMYFUNCTION("VLOOKUP($D143,IMPORTRANGE(""1F5N2lheBqU_ssv2fEg7XSiyl0_Jtf24RQubw3IWp7fc"",""'LC-2 BOM'!C2:AF1000""),AB$1,FALSE)"),"#N/A")</f>
        <v>#N/A</v>
      </c>
      <c r="AY641" s="40" t="str">
        <f ca="1">IFERROR(__xludf.DUMMYFUNCTION("VLOOKUP($D143,IMPORTRANGE(""1F5N2lheBqU_ssv2fEg7XSiyl0_Jtf24RQubw3IWp7fc"",""'LC-2 BOM'!C2:AF1000""),AB$1,FALSE)"),"#N/A")</f>
        <v>#N/A</v>
      </c>
      <c r="AZ641" s="40" t="str">
        <f ca="1">IFERROR(__xludf.DUMMYFUNCTION("VLOOKUP($D143,IMPORTRANGE(""1F5N2lheBqU_ssv2fEg7XSiyl0_Jtf24RQubw3IWp7fc"",""'LC-2 BOM'!C2:AF1000""),AB$1,FALSE)"),"#N/A")</f>
        <v>#N/A</v>
      </c>
      <c r="BA641" s="40" t="str">
        <f ca="1">IFERROR(__xludf.DUMMYFUNCTION("VLOOKUP($D143,IMPORTRANGE(""1F5N2lheBqU_ssv2fEg7XSiyl0_Jtf24RQubw3IWp7fc"",""'LC-2 BOM'!C2:AF1000""),AB$1,FALSE)"),"#N/A")</f>
        <v>#N/A</v>
      </c>
    </row>
    <row r="642" spans="1:53" ht="14.25">
      <c r="A642" s="110" t="str">
        <f>CONCATENATE(VLOOKUP(E642,Systems,2,FALSE),"-",VLOOKUP(F642,Subsystems,2,FALSE),"-",VLOOKUP(G642,Components,2,FALSE),"-",VLOOKUP(R642,Metrics,2,FALSE),"-",B642)</f>
        <v>HYD-S1U-DVL-B-701</v>
      </c>
      <c r="B642" s="99">
        <v>701</v>
      </c>
      <c r="C642" s="13" t="s">
        <v>1421</v>
      </c>
      <c r="D642" s="80" t="s">
        <v>1422</v>
      </c>
      <c r="E642" s="99" t="s">
        <v>715</v>
      </c>
      <c r="F642" s="99" t="s">
        <v>368</v>
      </c>
      <c r="G642" s="99" t="s">
        <v>101</v>
      </c>
      <c r="H642" s="100" t="s">
        <v>102</v>
      </c>
      <c r="I642" s="100" t="str">
        <f>VLOOKUP(L642,InterfaceCards,2,FALSE)</f>
        <v>C1</v>
      </c>
      <c r="J642" s="50" t="str">
        <f>VLOOKUP(I642,'REF - Interface Cards'!$F$2:$G$11,2,FALSE)</f>
        <v>CB1</v>
      </c>
      <c r="K642" s="267">
        <f>VLOOKUP(L642,InterfaceCards,3,FALSE)</f>
        <v>2</v>
      </c>
      <c r="L642" s="99" t="s">
        <v>553</v>
      </c>
      <c r="M642" s="272">
        <v>36</v>
      </c>
      <c r="N642" s="96">
        <v>31</v>
      </c>
      <c r="O642" s="100" t="s">
        <v>247</v>
      </c>
      <c r="P642" s="99" t="s">
        <v>313</v>
      </c>
      <c r="Q642" s="100" t="s">
        <v>492</v>
      </c>
      <c r="R642" s="268" t="s">
        <v>105</v>
      </c>
      <c r="S642" s="119" t="s">
        <v>96</v>
      </c>
      <c r="T642" s="100"/>
      <c r="U642" s="205"/>
      <c r="V642" s="205" t="b">
        <v>0</v>
      </c>
      <c r="W642" s="115" t="str">
        <f>CONCATENATE(L642,":",N642)</f>
        <v>DO2:31</v>
      </c>
      <c r="X642" s="40" t="str">
        <f ca="1">IFERROR(__xludf.DUMMYFUNCTION("VLOOKUP($D4,IMPORTRANGE(""1F5N2lheBqU_ssv2fEg7XSiyl0_Jtf24RQubw3IWp7fc"",""'LC-2 BOM'!C2:AF1000""),X$1,FALSE)"),"S13.2")</f>
        <v>S13.2</v>
      </c>
      <c r="Y642" s="40" t="str">
        <f ca="1">IFERROR(__xludf.DUMMYFUNCTION("VLOOKUP($D52,IMPORTRANGE(""1F5N2lheBqU_ssv2fEg7XSiyl0_Jtf24RQubw3IWp7fc"",""'LC-2 BOM'!C2:AF900""),Y$1,FALSE)"),"#N/A")</f>
        <v>#N/A</v>
      </c>
      <c r="Z642" s="183" t="str">
        <f ca="1">IFERROR(__xludf.DUMMYFUNCTION("VLOOKUP($D52,IMPORTRANGE(""1zGeY54V42y3h6ga3LEauokEcjIAfHuNXKCYKLfLWtMI"",""'LC-2 BOM'!C2:AF900""),Z$1,FALSE)"),"#N/A")</f>
        <v>#N/A</v>
      </c>
      <c r="AA642" s="183" t="str">
        <f ca="1">IFERROR(__xludf.DUMMYFUNCTION("VLOOKUP($D52,IMPORTRANGE(""1zGeY54V42y3h6ga3LEauokEcjIAfHuNXKCYKLfLWtMI"",""'LC-2 BOM'!C2:AF900""),Z$1,FALSE)"),"#N/A")</f>
        <v>#N/A</v>
      </c>
      <c r="AB642" s="40" t="str">
        <f ca="1">IFERROR(__xludf.DUMMYFUNCTION("VLOOKUP($D52,IMPORTRANGE(""1F5N2lheBqU_ssv2fEg7XSiyl0_Jtf24RQubw3IWp7fc"",""'LC-2 BOM'!C2:AF1000""),AB$1,FALSE)"),"#N/A")</f>
        <v>#N/A</v>
      </c>
      <c r="AC642" s="40" t="str">
        <f ca="1">IFERROR(__xludf.DUMMYFUNCTION("VLOOKUP($D52,IMPORTRANGE(""1F5N2lheBqU_ssv2fEg7XSiyl0_Jtf24RQubw3IWp7fc"",""'LC-2 BOM'!C2:AF1000""),AB$1,FALSE)"),"#N/A")</f>
        <v>#N/A</v>
      </c>
      <c r="AD642" s="40" t="str">
        <f ca="1">IFERROR(__xludf.DUMMYFUNCTION("VLOOKUP($D52,IMPORTRANGE(""1F5N2lheBqU_ssv2fEg7XSiyl0_Jtf24RQubw3IWp7fc"",""'LC-2 BOM'!C2:AF1000""),AB$1,FALSE)"),"#N/A")</f>
        <v>#N/A</v>
      </c>
      <c r="AE642" s="40" t="str">
        <f ca="1">IFERROR(__xludf.DUMMYFUNCTION("VLOOKUP($D52,IMPORTRANGE(""1F5N2lheBqU_ssv2fEg7XSiyl0_Jtf24RQubw3IWp7fc"",""'LC-2 BOM'!C2:AF1000""),AB$1,FALSE)"),"#N/A")</f>
        <v>#N/A</v>
      </c>
      <c r="AF642" s="40" t="str">
        <f ca="1">IFERROR(__xludf.DUMMYFUNCTION("VLOOKUP($D52,IMPORTRANGE(""1F5N2lheBqU_ssv2fEg7XSiyl0_Jtf24RQubw3IWp7fc"",""'LC-2 BOM'!C2:AF1000""),AB$1,FALSE)"),"#N/A")</f>
        <v>#N/A</v>
      </c>
      <c r="AG642" s="40" t="str">
        <f ca="1">IFERROR(__xludf.DUMMYFUNCTION("VLOOKUP($D52,IMPORTRANGE(""1F5N2lheBqU_ssv2fEg7XSiyl0_Jtf24RQubw3IWp7fc"",""'LC-2 BOM'!C2:AF1000""),AB$1,FALSE)"),"#N/A")</f>
        <v>#N/A</v>
      </c>
      <c r="AH642" s="40" t="str">
        <f ca="1">IFERROR(__xludf.DUMMYFUNCTION("VLOOKUP($D52,IMPORTRANGE(""1F5N2lheBqU_ssv2fEg7XSiyl0_Jtf24RQubw3IWp7fc"",""'LC-2 BOM'!C2:AF1000""),AB$1,FALSE)"),"#N/A")</f>
        <v>#N/A</v>
      </c>
      <c r="AI642" s="40" t="str">
        <f ca="1">IFERROR(__xludf.DUMMYFUNCTION("VLOOKUP($D52,IMPORTRANGE(""1F5N2lheBqU_ssv2fEg7XSiyl0_Jtf24RQubw3IWp7fc"",""'LC-2 BOM'!C2:AF1000""),AB$1,FALSE)"),"#N/A")</f>
        <v>#N/A</v>
      </c>
      <c r="AJ642" s="40" t="str">
        <f ca="1">IFERROR(__xludf.DUMMYFUNCTION("VLOOKUP($D52,IMPORTRANGE(""1F5N2lheBqU_ssv2fEg7XSiyl0_Jtf24RQubw3IWp7fc"",""'LC-2 BOM'!C2:AF1000""),AB$1,FALSE)"),"#N/A")</f>
        <v>#N/A</v>
      </c>
      <c r="AK642" s="40" t="str">
        <f ca="1">IFERROR(__xludf.DUMMYFUNCTION("VLOOKUP($D52,IMPORTRANGE(""1F5N2lheBqU_ssv2fEg7XSiyl0_Jtf24RQubw3IWp7fc"",""'LC-2 BOM'!C2:AF1000""),AB$1,FALSE)"),"#N/A")</f>
        <v>#N/A</v>
      </c>
      <c r="AL642" s="40" t="str">
        <f ca="1">IFERROR(__xludf.DUMMYFUNCTION("VLOOKUP($D52,IMPORTRANGE(""1F5N2lheBqU_ssv2fEg7XSiyl0_Jtf24RQubw3IWp7fc"",""'LC-2 BOM'!C2:AF1000""),AB$1,FALSE)"),"#N/A")</f>
        <v>#N/A</v>
      </c>
      <c r="AM642" s="40" t="str">
        <f ca="1">IFERROR(__xludf.DUMMYFUNCTION("VLOOKUP($D52,IMPORTRANGE(""1F5N2lheBqU_ssv2fEg7XSiyl0_Jtf24RQubw3IWp7fc"",""'LC-2 BOM'!C2:AF1000""),AB$1,FALSE)"),"#N/A")</f>
        <v>#N/A</v>
      </c>
      <c r="AN642" s="40" t="str">
        <f ca="1">IFERROR(__xludf.DUMMYFUNCTION("VLOOKUP($D52,IMPORTRANGE(""1F5N2lheBqU_ssv2fEg7XSiyl0_Jtf24RQubw3IWp7fc"",""'LC-2 BOM'!C2:AF1000""),AB$1,FALSE)"),"#N/A")</f>
        <v>#N/A</v>
      </c>
      <c r="AO642" s="40" t="str">
        <f ca="1">IFERROR(__xludf.DUMMYFUNCTION("VLOOKUP($D52,IMPORTRANGE(""1F5N2lheBqU_ssv2fEg7XSiyl0_Jtf24RQubw3IWp7fc"",""'LC-2 BOM'!C2:AF1000""),AB$1,FALSE)"),"#N/A")</f>
        <v>#N/A</v>
      </c>
      <c r="AP642" s="40" t="str">
        <f ca="1">IFERROR(__xludf.DUMMYFUNCTION("VLOOKUP($D52,IMPORTRANGE(""1F5N2lheBqU_ssv2fEg7XSiyl0_Jtf24RQubw3IWp7fc"",""'LC-2 BOM'!C2:AF1000""),AB$1,FALSE)"),"#N/A")</f>
        <v>#N/A</v>
      </c>
      <c r="AQ642" s="40" t="str">
        <f ca="1">IFERROR(__xludf.DUMMYFUNCTION("VLOOKUP($D52,IMPORTRANGE(""1F5N2lheBqU_ssv2fEg7XSiyl0_Jtf24RQubw3IWp7fc"",""'LC-2 BOM'!C2:AF1000""),AB$1,FALSE)"),"#N/A")</f>
        <v>#N/A</v>
      </c>
      <c r="AR642" s="40" t="str">
        <f ca="1">IFERROR(__xludf.DUMMYFUNCTION("VLOOKUP($D52,IMPORTRANGE(""1F5N2lheBqU_ssv2fEg7XSiyl0_Jtf24RQubw3IWp7fc"",""'LC-2 BOM'!C2:AF1000""),AB$1,FALSE)"),"#N/A")</f>
        <v>#N/A</v>
      </c>
      <c r="AS642" s="40" t="str">
        <f ca="1">IFERROR(__xludf.DUMMYFUNCTION("VLOOKUP($D52,IMPORTRANGE(""1F5N2lheBqU_ssv2fEg7XSiyl0_Jtf24RQubw3IWp7fc"",""'LC-2 BOM'!C2:AF1000""),AB$1,FALSE)"),"#N/A")</f>
        <v>#N/A</v>
      </c>
      <c r="AT642" s="40" t="str">
        <f ca="1">IFERROR(__xludf.DUMMYFUNCTION("VLOOKUP($D52,IMPORTRANGE(""1F5N2lheBqU_ssv2fEg7XSiyl0_Jtf24RQubw3IWp7fc"",""'LC-2 BOM'!C2:AF1000""),AB$1,FALSE)"),"#N/A")</f>
        <v>#N/A</v>
      </c>
      <c r="AU642" s="40" t="str">
        <f ca="1">IFERROR(__xludf.DUMMYFUNCTION("VLOOKUP($D52,IMPORTRANGE(""1F5N2lheBqU_ssv2fEg7XSiyl0_Jtf24RQubw3IWp7fc"",""'LC-2 BOM'!C2:AF1000""),AB$1,FALSE)"),"#N/A")</f>
        <v>#N/A</v>
      </c>
      <c r="AV642" s="40" t="str">
        <f ca="1">IFERROR(__xludf.DUMMYFUNCTION("VLOOKUP($D52,IMPORTRANGE(""1F5N2lheBqU_ssv2fEg7XSiyl0_Jtf24RQubw3IWp7fc"",""'LC-2 BOM'!C2:AF1000""),AB$1,FALSE)"),"#N/A")</f>
        <v>#N/A</v>
      </c>
      <c r="AW642" s="40" t="str">
        <f ca="1">IFERROR(__xludf.DUMMYFUNCTION("VLOOKUP($D52,IMPORTRANGE(""1F5N2lheBqU_ssv2fEg7XSiyl0_Jtf24RQubw3IWp7fc"",""'LC-2 BOM'!C2:AF1000""),AB$1,FALSE)"),"#N/A")</f>
        <v>#N/A</v>
      </c>
      <c r="AX642" s="40" t="str">
        <f ca="1">IFERROR(__xludf.DUMMYFUNCTION("VLOOKUP($D52,IMPORTRANGE(""1F5N2lheBqU_ssv2fEg7XSiyl0_Jtf24RQubw3IWp7fc"",""'LC-2 BOM'!C2:AF1000""),AB$1,FALSE)"),"#N/A")</f>
        <v>#N/A</v>
      </c>
      <c r="AY642" s="40" t="str">
        <f ca="1">IFERROR(__xludf.DUMMYFUNCTION("VLOOKUP($D52,IMPORTRANGE(""1F5N2lheBqU_ssv2fEg7XSiyl0_Jtf24RQubw3IWp7fc"",""'LC-2 BOM'!C2:AF1000""),AB$1,FALSE)"),"#N/A")</f>
        <v>#N/A</v>
      </c>
      <c r="AZ642" s="40" t="str">
        <f ca="1">IFERROR(__xludf.DUMMYFUNCTION("VLOOKUP($D52,IMPORTRANGE(""1F5N2lheBqU_ssv2fEg7XSiyl0_Jtf24RQubw3IWp7fc"",""'LC-2 BOM'!C2:AF1000""),AB$1,FALSE)"),"#N/A")</f>
        <v>#N/A</v>
      </c>
      <c r="BA642" s="40" t="str">
        <f ca="1">IFERROR(__xludf.DUMMYFUNCTION("VLOOKUP($D52,IMPORTRANGE(""1F5N2lheBqU_ssv2fEg7XSiyl0_Jtf24RQubw3IWp7fc"",""'LC-2 BOM'!C2:AF1000""),AB$1,FALSE)"),"#N/A")</f>
        <v>#N/A</v>
      </c>
    </row>
    <row r="643" spans="1:53" ht="14.25">
      <c r="A643" s="110" t="str">
        <f>CONCATENATE(VLOOKUP(E643,Systems,2,FALSE),"-",VLOOKUP(F643,Subsystems,2,FALSE),"-",VLOOKUP(G643,Components,2,FALSE),"-",VLOOKUP(R643,Metrics,2,FALSE),"-",B643)</f>
        <v>MEC-S1U-SSR-B-697</v>
      </c>
      <c r="B643" s="99">
        <v>697</v>
      </c>
      <c r="C643" s="97" t="s">
        <v>1423</v>
      </c>
      <c r="D643" s="157" t="s">
        <v>1422</v>
      </c>
      <c r="E643" s="99" t="s">
        <v>1047</v>
      </c>
      <c r="F643" s="99" t="s">
        <v>368</v>
      </c>
      <c r="G643" s="99" t="s">
        <v>994</v>
      </c>
      <c r="H643" s="99" t="s">
        <v>102</v>
      </c>
      <c r="I643" s="100" t="str">
        <f>VLOOKUP(L643,InterfaceCards,2,FALSE)</f>
        <v>C1</v>
      </c>
      <c r="J643" s="39" t="str">
        <f>VLOOKUP(I643,'REF - Interface Cards'!$F$2:$G$11,2,FALSE)</f>
        <v>CB1</v>
      </c>
      <c r="K643" s="267">
        <f>VLOOKUP(L643,InterfaceCards,3,FALSE)</f>
        <v>7</v>
      </c>
      <c r="L643" s="99" t="s">
        <v>1085</v>
      </c>
      <c r="M643" s="99">
        <v>11</v>
      </c>
      <c r="N643" s="99" t="s">
        <v>999</v>
      </c>
      <c r="O643" s="205"/>
      <c r="P643" s="99" t="s">
        <v>247</v>
      </c>
      <c r="Q643" s="99" t="s">
        <v>253</v>
      </c>
      <c r="R643" s="119" t="s">
        <v>105</v>
      </c>
      <c r="S643" s="99" t="s">
        <v>96</v>
      </c>
      <c r="T643" s="100"/>
      <c r="U643" s="205"/>
      <c r="V643" s="205" t="b">
        <v>0</v>
      </c>
      <c r="W643" s="115" t="str">
        <f>CONCATENATE(L643,":",N643)</f>
        <v>DIO4:DO00</v>
      </c>
      <c r="X643" s="40" t="str">
        <f ca="1">IFERROR(__xludf.DUMMYFUNCTION("VLOOKUP($D119,IMPORTRANGE(""1F5N2lheBqU_ssv2fEg7XSiyl0_Jtf24RQubw3IWp7fc"",""'LC-2 BOM'!C2:AF1000""),X$1,FALSE)"),"05C360")</f>
        <v>05C360</v>
      </c>
      <c r="Y643" s="183" t="str">
        <f ca="1">IFERROR(__xludf.DUMMYFUNCTION("VLOOKUP($D164,IMPORTRANGE(""1zGeY54V42y3h6ga3LEauokEcjIAfHuNXKCYKLfLWtMI"",""'LC-2 BOM'!C2:AF900""),Y$1,FALSE)"),"#N/A")</f>
        <v>#N/A</v>
      </c>
      <c r="Z643" s="183" t="str">
        <f ca="1">IFERROR(__xludf.DUMMYFUNCTION("VLOOKUP($D164,IMPORTRANGE(""1zGeY54V42y3h6ga3LEauokEcjIAfHuNXKCYKLfLWtMI"",""'LC-2 BOM'!C2:AF900""),Y$1,FALSE)"),"#N/A")</f>
        <v>#N/A</v>
      </c>
      <c r="AA643" s="183" t="str">
        <f ca="1">IFERROR(__xludf.DUMMYFUNCTION("VLOOKUP($D164,IMPORTRANGE(""1zGeY54V42y3h6ga3LEauokEcjIAfHuNXKCYKLfLWtMI"",""'LC-2 BOM'!C2:AF900""),Y$1,FALSE)"),"#N/A")</f>
        <v>#N/A</v>
      </c>
      <c r="AB643" s="40" t="str">
        <f ca="1">IFERROR(__xludf.DUMMYFUNCTION("VLOOKUP($D164,IMPORTRANGE(""1F5N2lheBqU_ssv2fEg7XSiyl0_Jtf24RQubw3IWp7fc"",""'LC-2 BOM'!C2:AF1000""),AB$1,FALSE)"),"#N/A")</f>
        <v>#N/A</v>
      </c>
      <c r="AC643" s="40" t="str">
        <f ca="1">IFERROR(__xludf.DUMMYFUNCTION("VLOOKUP($D164,IMPORTRANGE(""1F5N2lheBqU_ssv2fEg7XSiyl0_Jtf24RQubw3IWp7fc"",""'LC-2 BOM'!C2:AF1000""),AB$1,FALSE)"),"#N/A")</f>
        <v>#N/A</v>
      </c>
      <c r="AD643" s="40" t="str">
        <f ca="1">IFERROR(__xludf.DUMMYFUNCTION("VLOOKUP($D164,IMPORTRANGE(""1F5N2lheBqU_ssv2fEg7XSiyl0_Jtf24RQubw3IWp7fc"",""'LC-2 BOM'!C2:AF1000""),AB$1,FALSE)"),"#N/A")</f>
        <v>#N/A</v>
      </c>
      <c r="AE643" s="40" t="str">
        <f ca="1">IFERROR(__xludf.DUMMYFUNCTION("VLOOKUP($D164,IMPORTRANGE(""1F5N2lheBqU_ssv2fEg7XSiyl0_Jtf24RQubw3IWp7fc"",""'LC-2 BOM'!C2:AF1000""),AB$1,FALSE)"),"#N/A")</f>
        <v>#N/A</v>
      </c>
      <c r="AF643" s="40" t="str">
        <f ca="1">IFERROR(__xludf.DUMMYFUNCTION("VLOOKUP($D164,IMPORTRANGE(""1F5N2lheBqU_ssv2fEg7XSiyl0_Jtf24RQubw3IWp7fc"",""'LC-2 BOM'!C2:AF1000""),AB$1,FALSE)"),"#N/A")</f>
        <v>#N/A</v>
      </c>
      <c r="AG643" s="40" t="str">
        <f ca="1">IFERROR(__xludf.DUMMYFUNCTION("VLOOKUP($D164,IMPORTRANGE(""1F5N2lheBqU_ssv2fEg7XSiyl0_Jtf24RQubw3IWp7fc"",""'LC-2 BOM'!C2:AF1000""),AB$1,FALSE)"),"#N/A")</f>
        <v>#N/A</v>
      </c>
      <c r="AH643" s="40" t="str">
        <f ca="1">IFERROR(__xludf.DUMMYFUNCTION("VLOOKUP($D164,IMPORTRANGE(""1F5N2lheBqU_ssv2fEg7XSiyl0_Jtf24RQubw3IWp7fc"",""'LC-2 BOM'!C2:AF1000""),AB$1,FALSE)"),"#N/A")</f>
        <v>#N/A</v>
      </c>
      <c r="AI643" s="40" t="str">
        <f ca="1">IFERROR(__xludf.DUMMYFUNCTION("VLOOKUP($D164,IMPORTRANGE(""1F5N2lheBqU_ssv2fEg7XSiyl0_Jtf24RQubw3IWp7fc"",""'LC-2 BOM'!C2:AF1000""),AB$1,FALSE)"),"#N/A")</f>
        <v>#N/A</v>
      </c>
      <c r="AJ643" s="40" t="str">
        <f ca="1">IFERROR(__xludf.DUMMYFUNCTION("VLOOKUP($D164,IMPORTRANGE(""1F5N2lheBqU_ssv2fEg7XSiyl0_Jtf24RQubw3IWp7fc"",""'LC-2 BOM'!C2:AF1000""),AB$1,FALSE)"),"#N/A")</f>
        <v>#N/A</v>
      </c>
      <c r="AK643" s="40" t="str">
        <f ca="1">IFERROR(__xludf.DUMMYFUNCTION("VLOOKUP($D164,IMPORTRANGE(""1F5N2lheBqU_ssv2fEg7XSiyl0_Jtf24RQubw3IWp7fc"",""'LC-2 BOM'!C2:AF1000""),AB$1,FALSE)"),"#N/A")</f>
        <v>#N/A</v>
      </c>
      <c r="AL643" s="40" t="str">
        <f ca="1">IFERROR(__xludf.DUMMYFUNCTION("VLOOKUP($D164,IMPORTRANGE(""1F5N2lheBqU_ssv2fEg7XSiyl0_Jtf24RQubw3IWp7fc"",""'LC-2 BOM'!C2:AF1000""),AB$1,FALSE)"),"#N/A")</f>
        <v>#N/A</v>
      </c>
      <c r="AM643" s="40" t="str">
        <f ca="1">IFERROR(__xludf.DUMMYFUNCTION("VLOOKUP($D164,IMPORTRANGE(""1F5N2lheBqU_ssv2fEg7XSiyl0_Jtf24RQubw3IWp7fc"",""'LC-2 BOM'!C2:AF1000""),AB$1,FALSE)"),"#N/A")</f>
        <v>#N/A</v>
      </c>
      <c r="AN643" s="40" t="str">
        <f ca="1">IFERROR(__xludf.DUMMYFUNCTION("VLOOKUP($D164,IMPORTRANGE(""1F5N2lheBqU_ssv2fEg7XSiyl0_Jtf24RQubw3IWp7fc"",""'LC-2 BOM'!C2:AF1000""),AB$1,FALSE)"),"#N/A")</f>
        <v>#N/A</v>
      </c>
      <c r="AO643" s="40" t="str">
        <f ca="1">IFERROR(__xludf.DUMMYFUNCTION("VLOOKUP($D164,IMPORTRANGE(""1F5N2lheBqU_ssv2fEg7XSiyl0_Jtf24RQubw3IWp7fc"",""'LC-2 BOM'!C2:AF1000""),AB$1,FALSE)"),"#N/A")</f>
        <v>#N/A</v>
      </c>
      <c r="AP643" s="40" t="str">
        <f ca="1">IFERROR(__xludf.DUMMYFUNCTION("VLOOKUP($D164,IMPORTRANGE(""1F5N2lheBqU_ssv2fEg7XSiyl0_Jtf24RQubw3IWp7fc"",""'LC-2 BOM'!C2:AF1000""),AB$1,FALSE)"),"#N/A")</f>
        <v>#N/A</v>
      </c>
      <c r="AQ643" s="40" t="str">
        <f ca="1">IFERROR(__xludf.DUMMYFUNCTION("VLOOKUP($D164,IMPORTRANGE(""1F5N2lheBqU_ssv2fEg7XSiyl0_Jtf24RQubw3IWp7fc"",""'LC-2 BOM'!C2:AF1000""),AB$1,FALSE)"),"#N/A")</f>
        <v>#N/A</v>
      </c>
      <c r="AR643" s="40" t="str">
        <f ca="1">IFERROR(__xludf.DUMMYFUNCTION("VLOOKUP($D164,IMPORTRANGE(""1F5N2lheBqU_ssv2fEg7XSiyl0_Jtf24RQubw3IWp7fc"",""'LC-2 BOM'!C2:AF1000""),AB$1,FALSE)"),"#N/A")</f>
        <v>#N/A</v>
      </c>
      <c r="AS643" s="40" t="str">
        <f ca="1">IFERROR(__xludf.DUMMYFUNCTION("VLOOKUP($D164,IMPORTRANGE(""1F5N2lheBqU_ssv2fEg7XSiyl0_Jtf24RQubw3IWp7fc"",""'LC-2 BOM'!C2:AF1000""),AB$1,FALSE)"),"#N/A")</f>
        <v>#N/A</v>
      </c>
      <c r="AT643" s="40" t="str">
        <f ca="1">IFERROR(__xludf.DUMMYFUNCTION("VLOOKUP($D164,IMPORTRANGE(""1F5N2lheBqU_ssv2fEg7XSiyl0_Jtf24RQubw3IWp7fc"",""'LC-2 BOM'!C2:AF1000""),AB$1,FALSE)"),"#N/A")</f>
        <v>#N/A</v>
      </c>
      <c r="AU643" s="40" t="str">
        <f ca="1">IFERROR(__xludf.DUMMYFUNCTION("VLOOKUP($D164,IMPORTRANGE(""1F5N2lheBqU_ssv2fEg7XSiyl0_Jtf24RQubw3IWp7fc"",""'LC-2 BOM'!C2:AF1000""),AB$1,FALSE)"),"#N/A")</f>
        <v>#N/A</v>
      </c>
      <c r="AV643" s="40" t="str">
        <f ca="1">IFERROR(__xludf.DUMMYFUNCTION("VLOOKUP($D164,IMPORTRANGE(""1F5N2lheBqU_ssv2fEg7XSiyl0_Jtf24RQubw3IWp7fc"",""'LC-2 BOM'!C2:AF1000""),AB$1,FALSE)"),"#N/A")</f>
        <v>#N/A</v>
      </c>
      <c r="AW643" s="40" t="str">
        <f ca="1">IFERROR(__xludf.DUMMYFUNCTION("VLOOKUP($D164,IMPORTRANGE(""1F5N2lheBqU_ssv2fEg7XSiyl0_Jtf24RQubw3IWp7fc"",""'LC-2 BOM'!C2:AF1000""),AB$1,FALSE)"),"#N/A")</f>
        <v>#N/A</v>
      </c>
      <c r="AX643" s="40" t="str">
        <f ca="1">IFERROR(__xludf.DUMMYFUNCTION("VLOOKUP($D164,IMPORTRANGE(""1F5N2lheBqU_ssv2fEg7XSiyl0_Jtf24RQubw3IWp7fc"",""'LC-2 BOM'!C2:AF1000""),AB$1,FALSE)"),"#N/A")</f>
        <v>#N/A</v>
      </c>
      <c r="AY643" s="40" t="str">
        <f ca="1">IFERROR(__xludf.DUMMYFUNCTION("VLOOKUP($D164,IMPORTRANGE(""1F5N2lheBqU_ssv2fEg7XSiyl0_Jtf24RQubw3IWp7fc"",""'LC-2 BOM'!C2:AF1000""),AB$1,FALSE)"),"#N/A")</f>
        <v>#N/A</v>
      </c>
      <c r="AZ643" s="40" t="str">
        <f ca="1">IFERROR(__xludf.DUMMYFUNCTION("VLOOKUP($D164,IMPORTRANGE(""1F5N2lheBqU_ssv2fEg7XSiyl0_Jtf24RQubw3IWp7fc"",""'LC-2 BOM'!C2:AF1000""),AB$1,FALSE)"),"#N/A")</f>
        <v>#N/A</v>
      </c>
      <c r="BA643" s="40" t="str">
        <f ca="1">IFERROR(__xludf.DUMMYFUNCTION("VLOOKUP($D164,IMPORTRANGE(""1F5N2lheBqU_ssv2fEg7XSiyl0_Jtf24RQubw3IWp7fc"",""'LC-2 BOM'!C2:AF1000""),AB$1,FALSE)"),"#N/A")</f>
        <v>#N/A</v>
      </c>
    </row>
    <row r="644" spans="1:53" ht="14.25">
      <c r="A644" s="119" t="str">
        <f>CONCATENATE(VLOOKUP(E644,Systems,2,FALSE),"-",VLOOKUP(F644,Subsystems,2,FALSE),"-",VLOOKUP(G644,Components,2,FALSE),"-",VLOOKUP(R644,Metrics,2,FALSE),"-",B644)</f>
        <v>HYD-S1U-DVL-B-206</v>
      </c>
      <c r="B644" s="100">
        <v>206</v>
      </c>
      <c r="C644" s="99" t="s">
        <v>1424</v>
      </c>
      <c r="D644" s="99" t="s">
        <v>1425</v>
      </c>
      <c r="E644" s="99" t="s">
        <v>715</v>
      </c>
      <c r="F644" s="99" t="s">
        <v>368</v>
      </c>
      <c r="G644" s="99" t="s">
        <v>101</v>
      </c>
      <c r="H644" s="100" t="s">
        <v>102</v>
      </c>
      <c r="I644" s="100" t="str">
        <f>VLOOKUP(L644,InterfaceCards,2,FALSE)</f>
        <v>C1</v>
      </c>
      <c r="J644" s="39" t="str">
        <f>VLOOKUP(I644,'REF - Interface Cards'!$F$2:$G$11,2,FALSE)</f>
        <v>CB1</v>
      </c>
      <c r="K644" s="100">
        <f>VLOOKUP(L644,InterfaceCards,3,FALSE)</f>
        <v>1</v>
      </c>
      <c r="L644" s="99" t="s">
        <v>874</v>
      </c>
      <c r="M644" s="99">
        <v>25</v>
      </c>
      <c r="N644" s="96">
        <v>21</v>
      </c>
      <c r="O644" s="100" t="s">
        <v>247</v>
      </c>
      <c r="P644" s="100"/>
      <c r="Q644" s="100" t="s">
        <v>492</v>
      </c>
      <c r="R644" s="268" t="s">
        <v>105</v>
      </c>
      <c r="S644" s="119" t="s">
        <v>96</v>
      </c>
      <c r="T644" s="100"/>
      <c r="U644" s="205"/>
      <c r="V644" s="205" t="b">
        <v>0</v>
      </c>
      <c r="W644" s="115" t="str">
        <f>CONCATENATE(L644,":",N644)</f>
        <v>DO1:21</v>
      </c>
      <c r="X644" s="40" t="str">
        <f ca="1">IFERROR(__xludf.DUMMYFUNCTION("VLOOKUP($D4,IMPORTRANGE(""1F5N2lheBqU_ssv2fEg7XSiyl0_Jtf24RQubw3IWp7fc"",""'LC-2 BOM'!C2:AF1000""),X$1,FALSE)"),"S13.2")</f>
        <v>S13.2</v>
      </c>
      <c r="Y644" s="40" t="str">
        <f ca="1">IFERROR(__xludf.DUMMYFUNCTION("VLOOKUP($D15,IMPORTRANGE(""1F5N2lheBqU_ssv2fEg7XSiyl0_Jtf24RQubw3IWp7fc"",""'LC-2 BOM'!C2:AF900""),Y$1,FALSE)"),"#N/A")</f>
        <v>#N/A</v>
      </c>
      <c r="Z644" s="40" t="str">
        <f ca="1">IFERROR(__xludf.DUMMYFUNCTION("VLOOKUP($D15,IMPORTRANGE(""1F5N2lheBqU_ssv2fEg7XSiyl0_Jtf24RQubw3IWp7fc"",""'LC-2 BOM'!C2:AF900""),Y$1,FALSE)"),"#N/A")</f>
        <v>#N/A</v>
      </c>
      <c r="AA644" s="40" t="str">
        <f ca="1">IFERROR(__xludf.DUMMYFUNCTION("VLOOKUP($D15,IMPORTRANGE(""1F5N2lheBqU_ssv2fEg7XSiyl0_Jtf24RQubw3IWp7fc"",""'LC-2 BOM'!C2:AF900""),Y$1,FALSE)"),"#N/A")</f>
        <v>#N/A</v>
      </c>
      <c r="AB644" s="40" t="str">
        <f ca="1">IFERROR(__xludf.DUMMYFUNCTION("VLOOKUP($D15,IMPORTRANGE(""1F5N2lheBqU_ssv2fEg7XSiyl0_Jtf24RQubw3IWp7fc"",""'LC-2 BOM'!C2:AF1000""),AB$1,FALSE)"),"#N/A")</f>
        <v>#N/A</v>
      </c>
      <c r="AC644" s="40" t="str">
        <f ca="1">IFERROR(__xludf.DUMMYFUNCTION("VLOOKUP($D15,IMPORTRANGE(""1F5N2lheBqU_ssv2fEg7XSiyl0_Jtf24RQubw3IWp7fc"",""'LC-2 BOM'!C2:AF1000""),AB$1,FALSE)"),"#N/A")</f>
        <v>#N/A</v>
      </c>
      <c r="AD644" s="40" t="str">
        <f ca="1">IFERROR(__xludf.DUMMYFUNCTION("VLOOKUP($D15,IMPORTRANGE(""1F5N2lheBqU_ssv2fEg7XSiyl0_Jtf24RQubw3IWp7fc"",""'LC-2 BOM'!C2:AF1000""),AB$1,FALSE)"),"#N/A")</f>
        <v>#N/A</v>
      </c>
      <c r="AE644" s="40" t="str">
        <f ca="1">IFERROR(__xludf.DUMMYFUNCTION("VLOOKUP($D15,IMPORTRANGE(""1F5N2lheBqU_ssv2fEg7XSiyl0_Jtf24RQubw3IWp7fc"",""'LC-2 BOM'!C2:AF1000""),AB$1,FALSE)"),"#N/A")</f>
        <v>#N/A</v>
      </c>
      <c r="AF644" s="40" t="str">
        <f ca="1">IFERROR(__xludf.DUMMYFUNCTION("VLOOKUP($D15,IMPORTRANGE(""1F5N2lheBqU_ssv2fEg7XSiyl0_Jtf24RQubw3IWp7fc"",""'LC-2 BOM'!C2:AF1000""),AB$1,FALSE)"),"#N/A")</f>
        <v>#N/A</v>
      </c>
      <c r="AG644" s="40" t="str">
        <f ca="1">IFERROR(__xludf.DUMMYFUNCTION("VLOOKUP($D15,IMPORTRANGE(""1F5N2lheBqU_ssv2fEg7XSiyl0_Jtf24RQubw3IWp7fc"",""'LC-2 BOM'!C2:AF1000""),AB$1,FALSE)"),"#N/A")</f>
        <v>#N/A</v>
      </c>
      <c r="AH644" s="40" t="str">
        <f ca="1">IFERROR(__xludf.DUMMYFUNCTION("VLOOKUP($D15,IMPORTRANGE(""1F5N2lheBqU_ssv2fEg7XSiyl0_Jtf24RQubw3IWp7fc"",""'LC-2 BOM'!C2:AF1000""),AB$1,FALSE)"),"#N/A")</f>
        <v>#N/A</v>
      </c>
      <c r="AI644" s="40" t="str">
        <f ca="1">IFERROR(__xludf.DUMMYFUNCTION("VLOOKUP($D15,IMPORTRANGE(""1F5N2lheBqU_ssv2fEg7XSiyl0_Jtf24RQubw3IWp7fc"",""'LC-2 BOM'!C2:AF1000""),AB$1,FALSE)"),"#N/A")</f>
        <v>#N/A</v>
      </c>
      <c r="AJ644" s="40" t="str">
        <f ca="1">IFERROR(__xludf.DUMMYFUNCTION("VLOOKUP($D15,IMPORTRANGE(""1F5N2lheBqU_ssv2fEg7XSiyl0_Jtf24RQubw3IWp7fc"",""'LC-2 BOM'!C2:AF1000""),AB$1,FALSE)"),"#N/A")</f>
        <v>#N/A</v>
      </c>
      <c r="AK644" s="40" t="str">
        <f ca="1">IFERROR(__xludf.DUMMYFUNCTION("VLOOKUP($D15,IMPORTRANGE(""1F5N2lheBqU_ssv2fEg7XSiyl0_Jtf24RQubw3IWp7fc"",""'LC-2 BOM'!C2:AF1000""),AB$1,FALSE)"),"#N/A")</f>
        <v>#N/A</v>
      </c>
      <c r="AL644" s="40" t="str">
        <f ca="1">IFERROR(__xludf.DUMMYFUNCTION("VLOOKUP($D15,IMPORTRANGE(""1F5N2lheBqU_ssv2fEg7XSiyl0_Jtf24RQubw3IWp7fc"",""'LC-2 BOM'!C2:AF1000""),AB$1,FALSE)"),"#N/A")</f>
        <v>#N/A</v>
      </c>
      <c r="AM644" s="40" t="str">
        <f ca="1">IFERROR(__xludf.DUMMYFUNCTION("VLOOKUP($D15,IMPORTRANGE(""1F5N2lheBqU_ssv2fEg7XSiyl0_Jtf24RQubw3IWp7fc"",""'LC-2 BOM'!C2:AF1000""),AB$1,FALSE)"),"#N/A")</f>
        <v>#N/A</v>
      </c>
      <c r="AN644" s="40" t="str">
        <f ca="1">IFERROR(__xludf.DUMMYFUNCTION("VLOOKUP($D15,IMPORTRANGE(""1F5N2lheBqU_ssv2fEg7XSiyl0_Jtf24RQubw3IWp7fc"",""'LC-2 BOM'!C2:AF1000""),AB$1,FALSE)"),"#N/A")</f>
        <v>#N/A</v>
      </c>
      <c r="AO644" s="40" t="str">
        <f ca="1">IFERROR(__xludf.DUMMYFUNCTION("VLOOKUP($D15,IMPORTRANGE(""1F5N2lheBqU_ssv2fEg7XSiyl0_Jtf24RQubw3IWp7fc"",""'LC-2 BOM'!C2:AF1000""),AB$1,FALSE)"),"#N/A")</f>
        <v>#N/A</v>
      </c>
      <c r="AP644" s="40" t="str">
        <f ca="1">IFERROR(__xludf.DUMMYFUNCTION("VLOOKUP($D15,IMPORTRANGE(""1F5N2lheBqU_ssv2fEg7XSiyl0_Jtf24RQubw3IWp7fc"",""'LC-2 BOM'!C2:AF1000""),AB$1,FALSE)"),"#N/A")</f>
        <v>#N/A</v>
      </c>
      <c r="AQ644" s="40" t="str">
        <f ca="1">IFERROR(__xludf.DUMMYFUNCTION("VLOOKUP($D15,IMPORTRANGE(""1F5N2lheBqU_ssv2fEg7XSiyl0_Jtf24RQubw3IWp7fc"",""'LC-2 BOM'!C2:AF1000""),AB$1,FALSE)"),"#N/A")</f>
        <v>#N/A</v>
      </c>
      <c r="AR644" s="40" t="str">
        <f ca="1">IFERROR(__xludf.DUMMYFUNCTION("VLOOKUP($D15,IMPORTRANGE(""1F5N2lheBqU_ssv2fEg7XSiyl0_Jtf24RQubw3IWp7fc"",""'LC-2 BOM'!C2:AF1000""),AB$1,FALSE)"),"#N/A")</f>
        <v>#N/A</v>
      </c>
      <c r="AS644" s="40" t="str">
        <f ca="1">IFERROR(__xludf.DUMMYFUNCTION("VLOOKUP($D15,IMPORTRANGE(""1F5N2lheBqU_ssv2fEg7XSiyl0_Jtf24RQubw3IWp7fc"",""'LC-2 BOM'!C2:AF1000""),AB$1,FALSE)"),"#N/A")</f>
        <v>#N/A</v>
      </c>
      <c r="AT644" s="40" t="str">
        <f ca="1">IFERROR(__xludf.DUMMYFUNCTION("VLOOKUP($D15,IMPORTRANGE(""1F5N2lheBqU_ssv2fEg7XSiyl0_Jtf24RQubw3IWp7fc"",""'LC-2 BOM'!C2:AF1000""),AB$1,FALSE)"),"#N/A")</f>
        <v>#N/A</v>
      </c>
      <c r="AU644" s="40" t="str">
        <f ca="1">IFERROR(__xludf.DUMMYFUNCTION("VLOOKUP($D15,IMPORTRANGE(""1F5N2lheBqU_ssv2fEg7XSiyl0_Jtf24RQubw3IWp7fc"",""'LC-2 BOM'!C2:AF1000""),AB$1,FALSE)"),"#N/A")</f>
        <v>#N/A</v>
      </c>
      <c r="AV644" s="40" t="str">
        <f ca="1">IFERROR(__xludf.DUMMYFUNCTION("VLOOKUP($D15,IMPORTRANGE(""1F5N2lheBqU_ssv2fEg7XSiyl0_Jtf24RQubw3IWp7fc"",""'LC-2 BOM'!C2:AF1000""),AB$1,FALSE)"),"#N/A")</f>
        <v>#N/A</v>
      </c>
      <c r="AW644" s="40" t="str">
        <f ca="1">IFERROR(__xludf.DUMMYFUNCTION("VLOOKUP($D15,IMPORTRANGE(""1F5N2lheBqU_ssv2fEg7XSiyl0_Jtf24RQubw3IWp7fc"",""'LC-2 BOM'!C2:AF1000""),AB$1,FALSE)"),"#N/A")</f>
        <v>#N/A</v>
      </c>
      <c r="AX644" s="40" t="str">
        <f ca="1">IFERROR(__xludf.DUMMYFUNCTION("VLOOKUP($D15,IMPORTRANGE(""1F5N2lheBqU_ssv2fEg7XSiyl0_Jtf24RQubw3IWp7fc"",""'LC-2 BOM'!C2:AF1000""),AB$1,FALSE)"),"#N/A")</f>
        <v>#N/A</v>
      </c>
      <c r="AY644" s="40" t="str">
        <f ca="1">IFERROR(__xludf.DUMMYFUNCTION("VLOOKUP($D15,IMPORTRANGE(""1F5N2lheBqU_ssv2fEg7XSiyl0_Jtf24RQubw3IWp7fc"",""'LC-2 BOM'!C2:AF1000""),AB$1,FALSE)"),"#N/A")</f>
        <v>#N/A</v>
      </c>
      <c r="AZ644" s="40" t="str">
        <f ca="1">IFERROR(__xludf.DUMMYFUNCTION("VLOOKUP($D15,IMPORTRANGE(""1F5N2lheBqU_ssv2fEg7XSiyl0_Jtf24RQubw3IWp7fc"",""'LC-2 BOM'!C2:AF1000""),AB$1,FALSE)"),"#N/A")</f>
        <v>#N/A</v>
      </c>
      <c r="BA644" s="40" t="str">
        <f ca="1">IFERROR(__xludf.DUMMYFUNCTION("VLOOKUP($D15,IMPORTRANGE(""1F5N2lheBqU_ssv2fEg7XSiyl0_Jtf24RQubw3IWp7fc"",""'LC-2 BOM'!C2:AF1000""),AB$1,FALSE)"),"#N/A")</f>
        <v>#N/A</v>
      </c>
    </row>
    <row r="645" spans="1:53" ht="14.25">
      <c r="A645" s="119" t="str">
        <f>CONCATENATE(VLOOKUP(E645,Systems,2,FALSE),"-",VLOOKUP(F645,Subsystems,2,FALSE),"-",VLOOKUP(G645,Components,2,FALSE),"-",VLOOKUP(R645,Metrics,2,FALSE),"-",B645)</f>
        <v>ASP--AxCt-ST-8</v>
      </c>
      <c r="B645" s="100">
        <v>8</v>
      </c>
      <c r="C645" s="165" t="s">
        <v>1426</v>
      </c>
      <c r="D645" s="99" t="s">
        <v>1427</v>
      </c>
      <c r="E645" s="99" t="s">
        <v>921</v>
      </c>
      <c r="F645" s="99" t="s">
        <v>922</v>
      </c>
      <c r="G645" s="99" t="s">
        <v>923</v>
      </c>
      <c r="H645" s="99" t="s">
        <v>89</v>
      </c>
      <c r="I645" s="99" t="str">
        <f>VLOOKUP(L645,InterfaceCards,2,FALSE)</f>
        <v>N1</v>
      </c>
      <c r="J645" s="39" t="str">
        <f>VLOOKUP(I645,'REF - Interface Cards'!$F$2:$G$11,2,FALSE)</f>
        <v>CB2</v>
      </c>
      <c r="K645" s="267">
        <f>VLOOKUP(L645,InterfaceCards,3,FALSE)</f>
        <v>1</v>
      </c>
      <c r="L645" s="99" t="s">
        <v>728</v>
      </c>
      <c r="M645" s="99">
        <v>14</v>
      </c>
      <c r="N645" s="96">
        <v>11</v>
      </c>
      <c r="O645" s="99" t="s">
        <v>247</v>
      </c>
      <c r="P645" s="99" t="s">
        <v>313</v>
      </c>
      <c r="Q645" s="99" t="s">
        <v>924</v>
      </c>
      <c r="R645" s="100" t="s">
        <v>925</v>
      </c>
      <c r="S645" s="99" t="s">
        <v>96</v>
      </c>
      <c r="T645" s="100"/>
      <c r="U645" s="205"/>
      <c r="V645" s="205" t="b">
        <v>0</v>
      </c>
      <c r="W645" s="115" t="str">
        <f>CONCATENATE(L645,":",N645)</f>
        <v>DI1:11</v>
      </c>
      <c r="X645" s="40" t="str">
        <f ca="1">IFERROR(__xludf.DUMMYFUNCTION("VLOOKUP($D119,IMPORTRANGE(""1F5N2lheBqU_ssv2fEg7XSiyl0_Jtf24RQubw3IWp7fc"",""'LC-2 BOM'!C2:AF1000""),X$1,FALSE)"),"05C360")</f>
        <v>05C360</v>
      </c>
      <c r="Y645" s="40" t="str">
        <f ca="1">IFERROR(__xludf.DUMMYFUNCTION("VLOOKUP($D321,IMPORTRANGE(""1F5N2lheBqU_ssv2fEg7XSiyl0_Jtf24RQubw3IWp7fc"",""'LC-2 BOM'!C2:AF900""),Y$1,FALSE)"),"#N/A")</f>
        <v>#N/A</v>
      </c>
      <c r="Z645" s="40" t="str">
        <f ca="1">IFERROR(__xludf.DUMMYFUNCTION("VLOOKUP($D321,IMPORTRANGE(""1F5N2lheBqU_ssv2fEg7XSiyl0_Jtf24RQubw3IWp7fc"",""'LC-2 BOM'!C2:AF900""),Y$1,FALSE)"),"#N/A")</f>
        <v>#N/A</v>
      </c>
      <c r="AA645" s="40" t="str">
        <f ca="1">IFERROR(__xludf.DUMMYFUNCTION("VLOOKUP($D321,IMPORTRANGE(""1F5N2lheBqU_ssv2fEg7XSiyl0_Jtf24RQubw3IWp7fc"",""'LC-2 BOM'!C2:AF900""),Y$1,FALSE)"),"#N/A")</f>
        <v>#N/A</v>
      </c>
      <c r="AB645" s="40" t="str">
        <f ca="1">IFERROR(__xludf.DUMMYFUNCTION("VLOOKUP($D321,IMPORTRANGE(""1F5N2lheBqU_ssv2fEg7XSiyl0_Jtf24RQubw3IWp7fc"",""'LC-2 BOM'!C2:AF1000""),AB$1,FALSE)"),"#N/A")</f>
        <v>#N/A</v>
      </c>
      <c r="AC645" s="40" t="str">
        <f ca="1">IFERROR(__xludf.DUMMYFUNCTION("VLOOKUP($D321,IMPORTRANGE(""1F5N2lheBqU_ssv2fEg7XSiyl0_Jtf24RQubw3IWp7fc"",""'LC-2 BOM'!C2:AF1000""),AB$1,FALSE)"),"#N/A")</f>
        <v>#N/A</v>
      </c>
      <c r="AD645" s="40" t="str">
        <f ca="1">IFERROR(__xludf.DUMMYFUNCTION("VLOOKUP($D321,IMPORTRANGE(""1F5N2lheBqU_ssv2fEg7XSiyl0_Jtf24RQubw3IWp7fc"",""'LC-2 BOM'!C2:AF1000""),AB$1,FALSE)"),"#N/A")</f>
        <v>#N/A</v>
      </c>
      <c r="AE645" s="40" t="str">
        <f ca="1">IFERROR(__xludf.DUMMYFUNCTION("VLOOKUP($D321,IMPORTRANGE(""1F5N2lheBqU_ssv2fEg7XSiyl0_Jtf24RQubw3IWp7fc"",""'LC-2 BOM'!C2:AF1000""),AB$1,FALSE)"),"#N/A")</f>
        <v>#N/A</v>
      </c>
      <c r="AF645" s="40" t="str">
        <f ca="1">IFERROR(__xludf.DUMMYFUNCTION("VLOOKUP($D321,IMPORTRANGE(""1F5N2lheBqU_ssv2fEg7XSiyl0_Jtf24RQubw3IWp7fc"",""'LC-2 BOM'!C2:AF1000""),AB$1,FALSE)"),"#N/A")</f>
        <v>#N/A</v>
      </c>
      <c r="AG645" s="40" t="str">
        <f ca="1">IFERROR(__xludf.DUMMYFUNCTION("VLOOKUP($D321,IMPORTRANGE(""1F5N2lheBqU_ssv2fEg7XSiyl0_Jtf24RQubw3IWp7fc"",""'LC-2 BOM'!C2:AF1000""),AB$1,FALSE)"),"#N/A")</f>
        <v>#N/A</v>
      </c>
      <c r="AH645" s="40" t="str">
        <f ca="1">IFERROR(__xludf.DUMMYFUNCTION("VLOOKUP($D321,IMPORTRANGE(""1F5N2lheBqU_ssv2fEg7XSiyl0_Jtf24RQubw3IWp7fc"",""'LC-2 BOM'!C2:AF1000""),AB$1,FALSE)"),"#N/A")</f>
        <v>#N/A</v>
      </c>
      <c r="AI645" s="40" t="str">
        <f ca="1">IFERROR(__xludf.DUMMYFUNCTION("VLOOKUP($D321,IMPORTRANGE(""1F5N2lheBqU_ssv2fEg7XSiyl0_Jtf24RQubw3IWp7fc"",""'LC-2 BOM'!C2:AF1000""),AB$1,FALSE)"),"#N/A")</f>
        <v>#N/A</v>
      </c>
      <c r="AJ645" s="40" t="str">
        <f ca="1">IFERROR(__xludf.DUMMYFUNCTION("VLOOKUP($D321,IMPORTRANGE(""1F5N2lheBqU_ssv2fEg7XSiyl0_Jtf24RQubw3IWp7fc"",""'LC-2 BOM'!C2:AF1000""),AB$1,FALSE)"),"#N/A")</f>
        <v>#N/A</v>
      </c>
      <c r="AK645" s="40" t="str">
        <f ca="1">IFERROR(__xludf.DUMMYFUNCTION("VLOOKUP($D321,IMPORTRANGE(""1F5N2lheBqU_ssv2fEg7XSiyl0_Jtf24RQubw3IWp7fc"",""'LC-2 BOM'!C2:AF1000""),AB$1,FALSE)"),"#N/A")</f>
        <v>#N/A</v>
      </c>
      <c r="AL645" s="40" t="str">
        <f ca="1">IFERROR(__xludf.DUMMYFUNCTION("VLOOKUP($D321,IMPORTRANGE(""1F5N2lheBqU_ssv2fEg7XSiyl0_Jtf24RQubw3IWp7fc"",""'LC-2 BOM'!C2:AF1000""),AB$1,FALSE)"),"#N/A")</f>
        <v>#N/A</v>
      </c>
      <c r="AM645" s="40" t="str">
        <f ca="1">IFERROR(__xludf.DUMMYFUNCTION("VLOOKUP($D321,IMPORTRANGE(""1F5N2lheBqU_ssv2fEg7XSiyl0_Jtf24RQubw3IWp7fc"",""'LC-2 BOM'!C2:AF1000""),AB$1,FALSE)"),"#N/A")</f>
        <v>#N/A</v>
      </c>
      <c r="AN645" s="40" t="str">
        <f ca="1">IFERROR(__xludf.DUMMYFUNCTION("VLOOKUP($D321,IMPORTRANGE(""1F5N2lheBqU_ssv2fEg7XSiyl0_Jtf24RQubw3IWp7fc"",""'LC-2 BOM'!C2:AF1000""),AB$1,FALSE)"),"#N/A")</f>
        <v>#N/A</v>
      </c>
      <c r="AO645" s="40" t="str">
        <f ca="1">IFERROR(__xludf.DUMMYFUNCTION("VLOOKUP($D321,IMPORTRANGE(""1F5N2lheBqU_ssv2fEg7XSiyl0_Jtf24RQubw3IWp7fc"",""'LC-2 BOM'!C2:AF1000""),AB$1,FALSE)"),"#N/A")</f>
        <v>#N/A</v>
      </c>
      <c r="AP645" s="40" t="str">
        <f ca="1">IFERROR(__xludf.DUMMYFUNCTION("VLOOKUP($D321,IMPORTRANGE(""1F5N2lheBqU_ssv2fEg7XSiyl0_Jtf24RQubw3IWp7fc"",""'LC-2 BOM'!C2:AF1000""),AB$1,FALSE)"),"#N/A")</f>
        <v>#N/A</v>
      </c>
      <c r="AQ645" s="40" t="str">
        <f ca="1">IFERROR(__xludf.DUMMYFUNCTION("VLOOKUP($D321,IMPORTRANGE(""1F5N2lheBqU_ssv2fEg7XSiyl0_Jtf24RQubw3IWp7fc"",""'LC-2 BOM'!C2:AF1000""),AB$1,FALSE)"),"#N/A")</f>
        <v>#N/A</v>
      </c>
      <c r="AR645" s="40" t="str">
        <f ca="1">IFERROR(__xludf.DUMMYFUNCTION("VLOOKUP($D321,IMPORTRANGE(""1F5N2lheBqU_ssv2fEg7XSiyl0_Jtf24RQubw3IWp7fc"",""'LC-2 BOM'!C2:AF1000""),AB$1,FALSE)"),"#N/A")</f>
        <v>#N/A</v>
      </c>
      <c r="AS645" s="40" t="str">
        <f ca="1">IFERROR(__xludf.DUMMYFUNCTION("VLOOKUP($D321,IMPORTRANGE(""1F5N2lheBqU_ssv2fEg7XSiyl0_Jtf24RQubw3IWp7fc"",""'LC-2 BOM'!C2:AF1000""),AB$1,FALSE)"),"#N/A")</f>
        <v>#N/A</v>
      </c>
      <c r="AT645" s="40" t="str">
        <f ca="1">IFERROR(__xludf.DUMMYFUNCTION("VLOOKUP($D321,IMPORTRANGE(""1F5N2lheBqU_ssv2fEg7XSiyl0_Jtf24RQubw3IWp7fc"",""'LC-2 BOM'!C2:AF1000""),AB$1,FALSE)"),"#N/A")</f>
        <v>#N/A</v>
      </c>
      <c r="AU645" s="40" t="str">
        <f ca="1">IFERROR(__xludf.DUMMYFUNCTION("VLOOKUP($D321,IMPORTRANGE(""1F5N2lheBqU_ssv2fEg7XSiyl0_Jtf24RQubw3IWp7fc"",""'LC-2 BOM'!C2:AF1000""),AB$1,FALSE)"),"#N/A")</f>
        <v>#N/A</v>
      </c>
      <c r="AV645" s="40" t="str">
        <f ca="1">IFERROR(__xludf.DUMMYFUNCTION("VLOOKUP($D321,IMPORTRANGE(""1F5N2lheBqU_ssv2fEg7XSiyl0_Jtf24RQubw3IWp7fc"",""'LC-2 BOM'!C2:AF1000""),AB$1,FALSE)"),"#N/A")</f>
        <v>#N/A</v>
      </c>
      <c r="AW645" s="40" t="str">
        <f ca="1">IFERROR(__xludf.DUMMYFUNCTION("VLOOKUP($D321,IMPORTRANGE(""1F5N2lheBqU_ssv2fEg7XSiyl0_Jtf24RQubw3IWp7fc"",""'LC-2 BOM'!C2:AF1000""),AB$1,FALSE)"),"#N/A")</f>
        <v>#N/A</v>
      </c>
      <c r="AX645" s="40" t="str">
        <f ca="1">IFERROR(__xludf.DUMMYFUNCTION("VLOOKUP($D321,IMPORTRANGE(""1F5N2lheBqU_ssv2fEg7XSiyl0_Jtf24RQubw3IWp7fc"",""'LC-2 BOM'!C2:AF1000""),AB$1,FALSE)"),"#N/A")</f>
        <v>#N/A</v>
      </c>
      <c r="AY645" s="40" t="str">
        <f ca="1">IFERROR(__xludf.DUMMYFUNCTION("VLOOKUP($D321,IMPORTRANGE(""1F5N2lheBqU_ssv2fEg7XSiyl0_Jtf24RQubw3IWp7fc"",""'LC-2 BOM'!C2:AF1000""),AB$1,FALSE)"),"#N/A")</f>
        <v>#N/A</v>
      </c>
      <c r="AZ645" s="40" t="str">
        <f ca="1">IFERROR(__xludf.DUMMYFUNCTION("VLOOKUP($D321,IMPORTRANGE(""1F5N2lheBqU_ssv2fEg7XSiyl0_Jtf24RQubw3IWp7fc"",""'LC-2 BOM'!C2:AF1000""),AB$1,FALSE)"),"#N/A")</f>
        <v>#N/A</v>
      </c>
      <c r="BA645" s="40" t="str">
        <f ca="1">IFERROR(__xludf.DUMMYFUNCTION("VLOOKUP($D321,IMPORTRANGE(""1F5N2lheBqU_ssv2fEg7XSiyl0_Jtf24RQubw3IWp7fc"",""'LC-2 BOM'!C2:AF1000""),AB$1,FALSE)"),"#N/A")</f>
        <v>#N/A</v>
      </c>
    </row>
    <row r="646" spans="1:53" ht="14.25">
      <c r="A646" s="119" t="str">
        <f>CONCATENATE(VLOOKUP(E646,Systems,2,FALSE),"-",VLOOKUP(F646,Subsystems,2,FALSE),"-",VLOOKUP(G646,Components,2,FALSE),"-",VLOOKUP(R646,Metrics,2,FALSE),"-",B646)</f>
        <v>ASP--AxCt-ST-13</v>
      </c>
      <c r="B646" s="100">
        <v>13</v>
      </c>
      <c r="C646" s="165" t="s">
        <v>1428</v>
      </c>
      <c r="D646" s="99" t="s">
        <v>1429</v>
      </c>
      <c r="E646" s="99" t="s">
        <v>921</v>
      </c>
      <c r="F646" s="99" t="s">
        <v>922</v>
      </c>
      <c r="G646" s="99" t="s">
        <v>923</v>
      </c>
      <c r="H646" s="99" t="s">
        <v>89</v>
      </c>
      <c r="I646" s="99" t="str">
        <f>VLOOKUP(L646,InterfaceCards,2,FALSE)</f>
        <v>N1</v>
      </c>
      <c r="J646" s="39" t="str">
        <f>VLOOKUP(I646,'REF - Interface Cards'!$F$2:$G$11,2,FALSE)</f>
        <v>CB2</v>
      </c>
      <c r="K646" s="267">
        <f>VLOOKUP(L646,InterfaceCards,3,FALSE)</f>
        <v>1</v>
      </c>
      <c r="L646" s="99" t="s">
        <v>728</v>
      </c>
      <c r="M646" s="99">
        <v>21</v>
      </c>
      <c r="N646" s="96">
        <v>17</v>
      </c>
      <c r="O646" s="99" t="s">
        <v>247</v>
      </c>
      <c r="P646" s="99" t="s">
        <v>313</v>
      </c>
      <c r="Q646" s="99" t="s">
        <v>924</v>
      </c>
      <c r="R646" s="100" t="s">
        <v>925</v>
      </c>
      <c r="S646" s="99" t="s">
        <v>96</v>
      </c>
      <c r="T646" s="100"/>
      <c r="U646" s="205"/>
      <c r="V646" s="205" t="b">
        <v>0</v>
      </c>
      <c r="W646" s="115" t="str">
        <f>CONCATENATE(L646,":",N646)</f>
        <v>DI1:17</v>
      </c>
      <c r="X646" s="40" t="str">
        <f ca="1">IFERROR(__xludf.DUMMYFUNCTION("VLOOKUP($D119,IMPORTRANGE(""1F5N2lheBqU_ssv2fEg7XSiyl0_Jtf24RQubw3IWp7fc"",""'LC-2 BOM'!C2:AF1000""),X$1,FALSE)"),"05C360")</f>
        <v>05C360</v>
      </c>
      <c r="Y646" s="40" t="str">
        <f ca="1">IFERROR(__xludf.DUMMYFUNCTION("VLOOKUP($D327,IMPORTRANGE(""1F5N2lheBqU_ssv2fEg7XSiyl0_Jtf24RQubw3IWp7fc"",""'LC-2 BOM'!C2:AF900""),Y$1,FALSE)"),"#N/A")</f>
        <v>#N/A</v>
      </c>
      <c r="Z646" s="40" t="str">
        <f ca="1">IFERROR(__xludf.DUMMYFUNCTION("VLOOKUP($D327,IMPORTRANGE(""1F5N2lheBqU_ssv2fEg7XSiyl0_Jtf24RQubw3IWp7fc"",""'LC-2 BOM'!C2:AF900""),Y$1,FALSE)"),"#N/A")</f>
        <v>#N/A</v>
      </c>
      <c r="AA646" s="40" t="str">
        <f ca="1">IFERROR(__xludf.DUMMYFUNCTION("VLOOKUP($D327,IMPORTRANGE(""1F5N2lheBqU_ssv2fEg7XSiyl0_Jtf24RQubw3IWp7fc"",""'LC-2 BOM'!C2:AF900""),Y$1,FALSE)"),"#N/A")</f>
        <v>#N/A</v>
      </c>
      <c r="AB646" s="40" t="str">
        <f ca="1">IFERROR(__xludf.DUMMYFUNCTION("VLOOKUP($D327,IMPORTRANGE(""1F5N2lheBqU_ssv2fEg7XSiyl0_Jtf24RQubw3IWp7fc"",""'LC-2 BOM'!C2:AF1000""),AB$1,FALSE)"),"#N/A")</f>
        <v>#N/A</v>
      </c>
      <c r="AC646" s="40" t="str">
        <f ca="1">IFERROR(__xludf.DUMMYFUNCTION("VLOOKUP($D327,IMPORTRANGE(""1F5N2lheBqU_ssv2fEg7XSiyl0_Jtf24RQubw3IWp7fc"",""'LC-2 BOM'!C2:AF1000""),AB$1,FALSE)"),"#N/A")</f>
        <v>#N/A</v>
      </c>
      <c r="AD646" s="40" t="str">
        <f ca="1">IFERROR(__xludf.DUMMYFUNCTION("VLOOKUP($D327,IMPORTRANGE(""1F5N2lheBqU_ssv2fEg7XSiyl0_Jtf24RQubw3IWp7fc"",""'LC-2 BOM'!C2:AF1000""),AB$1,FALSE)"),"#N/A")</f>
        <v>#N/A</v>
      </c>
      <c r="AE646" s="40" t="str">
        <f ca="1">IFERROR(__xludf.DUMMYFUNCTION("VLOOKUP($D327,IMPORTRANGE(""1F5N2lheBqU_ssv2fEg7XSiyl0_Jtf24RQubw3IWp7fc"",""'LC-2 BOM'!C2:AF1000""),AB$1,FALSE)"),"#N/A")</f>
        <v>#N/A</v>
      </c>
      <c r="AF646" s="40" t="str">
        <f ca="1">IFERROR(__xludf.DUMMYFUNCTION("VLOOKUP($D327,IMPORTRANGE(""1F5N2lheBqU_ssv2fEg7XSiyl0_Jtf24RQubw3IWp7fc"",""'LC-2 BOM'!C2:AF1000""),AB$1,FALSE)"),"#N/A")</f>
        <v>#N/A</v>
      </c>
      <c r="AG646" s="40" t="str">
        <f ca="1">IFERROR(__xludf.DUMMYFUNCTION("VLOOKUP($D327,IMPORTRANGE(""1F5N2lheBqU_ssv2fEg7XSiyl0_Jtf24RQubw3IWp7fc"",""'LC-2 BOM'!C2:AF1000""),AB$1,FALSE)"),"#N/A")</f>
        <v>#N/A</v>
      </c>
      <c r="AH646" s="40" t="str">
        <f ca="1">IFERROR(__xludf.DUMMYFUNCTION("VLOOKUP($D327,IMPORTRANGE(""1F5N2lheBqU_ssv2fEg7XSiyl0_Jtf24RQubw3IWp7fc"",""'LC-2 BOM'!C2:AF1000""),AB$1,FALSE)"),"#N/A")</f>
        <v>#N/A</v>
      </c>
      <c r="AI646" s="40" t="str">
        <f ca="1">IFERROR(__xludf.DUMMYFUNCTION("VLOOKUP($D327,IMPORTRANGE(""1F5N2lheBqU_ssv2fEg7XSiyl0_Jtf24RQubw3IWp7fc"",""'LC-2 BOM'!C2:AF1000""),AB$1,FALSE)"),"#N/A")</f>
        <v>#N/A</v>
      </c>
      <c r="AJ646" s="40" t="str">
        <f ca="1">IFERROR(__xludf.DUMMYFUNCTION("VLOOKUP($D327,IMPORTRANGE(""1F5N2lheBqU_ssv2fEg7XSiyl0_Jtf24RQubw3IWp7fc"",""'LC-2 BOM'!C2:AF1000""),AB$1,FALSE)"),"#N/A")</f>
        <v>#N/A</v>
      </c>
      <c r="AK646" s="40" t="str">
        <f ca="1">IFERROR(__xludf.DUMMYFUNCTION("VLOOKUP($D327,IMPORTRANGE(""1F5N2lheBqU_ssv2fEg7XSiyl0_Jtf24RQubw3IWp7fc"",""'LC-2 BOM'!C2:AF1000""),AB$1,FALSE)"),"#N/A")</f>
        <v>#N/A</v>
      </c>
      <c r="AL646" s="40" t="str">
        <f ca="1">IFERROR(__xludf.DUMMYFUNCTION("VLOOKUP($D327,IMPORTRANGE(""1F5N2lheBqU_ssv2fEg7XSiyl0_Jtf24RQubw3IWp7fc"",""'LC-2 BOM'!C2:AF1000""),AB$1,FALSE)"),"#N/A")</f>
        <v>#N/A</v>
      </c>
      <c r="AM646" s="40" t="str">
        <f ca="1">IFERROR(__xludf.DUMMYFUNCTION("VLOOKUP($D327,IMPORTRANGE(""1F5N2lheBqU_ssv2fEg7XSiyl0_Jtf24RQubw3IWp7fc"",""'LC-2 BOM'!C2:AF1000""),AB$1,FALSE)"),"#N/A")</f>
        <v>#N/A</v>
      </c>
      <c r="AN646" s="40" t="str">
        <f ca="1">IFERROR(__xludf.DUMMYFUNCTION("VLOOKUP($D327,IMPORTRANGE(""1F5N2lheBqU_ssv2fEg7XSiyl0_Jtf24RQubw3IWp7fc"",""'LC-2 BOM'!C2:AF1000""),AB$1,FALSE)"),"#N/A")</f>
        <v>#N/A</v>
      </c>
      <c r="AO646" s="40" t="str">
        <f ca="1">IFERROR(__xludf.DUMMYFUNCTION("VLOOKUP($D327,IMPORTRANGE(""1F5N2lheBqU_ssv2fEg7XSiyl0_Jtf24RQubw3IWp7fc"",""'LC-2 BOM'!C2:AF1000""),AB$1,FALSE)"),"#N/A")</f>
        <v>#N/A</v>
      </c>
      <c r="AP646" s="40" t="str">
        <f ca="1">IFERROR(__xludf.DUMMYFUNCTION("VLOOKUP($D327,IMPORTRANGE(""1F5N2lheBqU_ssv2fEg7XSiyl0_Jtf24RQubw3IWp7fc"",""'LC-2 BOM'!C2:AF1000""),AB$1,FALSE)"),"#N/A")</f>
        <v>#N/A</v>
      </c>
      <c r="AQ646" s="40" t="str">
        <f ca="1">IFERROR(__xludf.DUMMYFUNCTION("VLOOKUP($D327,IMPORTRANGE(""1F5N2lheBqU_ssv2fEg7XSiyl0_Jtf24RQubw3IWp7fc"",""'LC-2 BOM'!C2:AF1000""),AB$1,FALSE)"),"#N/A")</f>
        <v>#N/A</v>
      </c>
      <c r="AR646" s="40" t="str">
        <f ca="1">IFERROR(__xludf.DUMMYFUNCTION("VLOOKUP($D327,IMPORTRANGE(""1F5N2lheBqU_ssv2fEg7XSiyl0_Jtf24RQubw3IWp7fc"",""'LC-2 BOM'!C2:AF1000""),AB$1,FALSE)"),"#N/A")</f>
        <v>#N/A</v>
      </c>
      <c r="AS646" s="40" t="str">
        <f ca="1">IFERROR(__xludf.DUMMYFUNCTION("VLOOKUP($D327,IMPORTRANGE(""1F5N2lheBqU_ssv2fEg7XSiyl0_Jtf24RQubw3IWp7fc"",""'LC-2 BOM'!C2:AF1000""),AB$1,FALSE)"),"#N/A")</f>
        <v>#N/A</v>
      </c>
      <c r="AT646" s="40" t="str">
        <f ca="1">IFERROR(__xludf.DUMMYFUNCTION("VLOOKUP($D327,IMPORTRANGE(""1F5N2lheBqU_ssv2fEg7XSiyl0_Jtf24RQubw3IWp7fc"",""'LC-2 BOM'!C2:AF1000""),AB$1,FALSE)"),"#N/A")</f>
        <v>#N/A</v>
      </c>
      <c r="AU646" s="40" t="str">
        <f ca="1">IFERROR(__xludf.DUMMYFUNCTION("VLOOKUP($D327,IMPORTRANGE(""1F5N2lheBqU_ssv2fEg7XSiyl0_Jtf24RQubw3IWp7fc"",""'LC-2 BOM'!C2:AF1000""),AB$1,FALSE)"),"#N/A")</f>
        <v>#N/A</v>
      </c>
      <c r="AV646" s="40" t="str">
        <f ca="1">IFERROR(__xludf.DUMMYFUNCTION("VLOOKUP($D327,IMPORTRANGE(""1F5N2lheBqU_ssv2fEg7XSiyl0_Jtf24RQubw3IWp7fc"",""'LC-2 BOM'!C2:AF1000""),AB$1,FALSE)"),"#N/A")</f>
        <v>#N/A</v>
      </c>
      <c r="AW646" s="40" t="str">
        <f ca="1">IFERROR(__xludf.DUMMYFUNCTION("VLOOKUP($D327,IMPORTRANGE(""1F5N2lheBqU_ssv2fEg7XSiyl0_Jtf24RQubw3IWp7fc"",""'LC-2 BOM'!C2:AF1000""),AB$1,FALSE)"),"#N/A")</f>
        <v>#N/A</v>
      </c>
      <c r="AX646" s="40" t="str">
        <f ca="1">IFERROR(__xludf.DUMMYFUNCTION("VLOOKUP($D327,IMPORTRANGE(""1F5N2lheBqU_ssv2fEg7XSiyl0_Jtf24RQubw3IWp7fc"",""'LC-2 BOM'!C2:AF1000""),AB$1,FALSE)"),"#N/A")</f>
        <v>#N/A</v>
      </c>
      <c r="AY646" s="40" t="str">
        <f ca="1">IFERROR(__xludf.DUMMYFUNCTION("VLOOKUP($D327,IMPORTRANGE(""1F5N2lheBqU_ssv2fEg7XSiyl0_Jtf24RQubw3IWp7fc"",""'LC-2 BOM'!C2:AF1000""),AB$1,FALSE)"),"#N/A")</f>
        <v>#N/A</v>
      </c>
      <c r="AZ646" s="40" t="str">
        <f ca="1">IFERROR(__xludf.DUMMYFUNCTION("VLOOKUP($D327,IMPORTRANGE(""1F5N2lheBqU_ssv2fEg7XSiyl0_Jtf24RQubw3IWp7fc"",""'LC-2 BOM'!C2:AF1000""),AB$1,FALSE)"),"#N/A")</f>
        <v>#N/A</v>
      </c>
      <c r="BA646" s="40" t="str">
        <f ca="1">IFERROR(__xludf.DUMMYFUNCTION("VLOOKUP($D327,IMPORTRANGE(""1F5N2lheBqU_ssv2fEg7XSiyl0_Jtf24RQubw3IWp7fc"",""'LC-2 BOM'!C2:AF1000""),AB$1,FALSE)"),"#N/A")</f>
        <v>#N/A</v>
      </c>
    </row>
    <row r="647" spans="1:53" ht="14.25">
      <c r="A647" s="99" t="str">
        <f>CONCATENATE(VLOOKUP(E647,Systems,2,FALSE),"-",VLOOKUP(F647,Subsystems,2,FALSE),"-",VLOOKUP(G647,Components,2,FALSE),"-",VLOOKUP(R647,Metrics,2,FALSE),"-",B647)</f>
        <v>HYD-HPU-SLD-B-647</v>
      </c>
      <c r="B647" s="99">
        <v>647</v>
      </c>
      <c r="C647" s="99" t="s">
        <v>1430</v>
      </c>
      <c r="D647" s="99" t="s">
        <v>1431</v>
      </c>
      <c r="E647" s="99" t="s">
        <v>715</v>
      </c>
      <c r="F647" s="99" t="s">
        <v>890</v>
      </c>
      <c r="G647" s="99" t="s">
        <v>557</v>
      </c>
      <c r="H647" s="100" t="s">
        <v>102</v>
      </c>
      <c r="I647" s="100" t="str">
        <f>VLOOKUP(L647,InterfaceCards,2,FALSE)</f>
        <v>N5</v>
      </c>
      <c r="J647" s="50" t="str">
        <f>VLOOKUP(I647,'REF - Interface Cards'!$F$2:$G$11,2,FALSE)</f>
        <v>CB6</v>
      </c>
      <c r="K647" s="267">
        <f>VLOOKUP(L647,InterfaceCards,3,FALSE)</f>
        <v>1</v>
      </c>
      <c r="L647" s="99" t="s">
        <v>568</v>
      </c>
      <c r="M647" s="272">
        <v>32</v>
      </c>
      <c r="N647" s="96">
        <v>26</v>
      </c>
      <c r="O647" s="100" t="s">
        <v>334</v>
      </c>
      <c r="P647" s="99"/>
      <c r="Q647" s="100" t="s">
        <v>707</v>
      </c>
      <c r="R647" s="100" t="s">
        <v>105</v>
      </c>
      <c r="S647" s="99" t="s">
        <v>96</v>
      </c>
      <c r="T647" s="99"/>
      <c r="U647" s="99"/>
      <c r="V647" s="81" t="b">
        <v>0</v>
      </c>
      <c r="W647" s="115" t="str">
        <f>CONCATENATE(L647,":",N647)</f>
        <v>DO5:26</v>
      </c>
      <c r="X647" s="40" t="str">
        <f ca="1">IFERROR(__xludf.DUMMYFUNCTION("VLOOKUP($D475,IMPORTRANGE(""1F5N2lheBqU_ssv2fEg7XSiyl0_Jtf24RQubw3IWp7fc"",""'LC-2 BOM'!C2:AF1000""),X$1,FALSE)"),"04C706")</f>
        <v>04C706</v>
      </c>
      <c r="Y647" s="183" t="str">
        <f ca="1">IFERROR(__xludf.DUMMYFUNCTION("VLOOKUP($D608,IMPORTRANGE(""1F5N2lheBqU_ssv2fEg7XSiyl0_Jtf24RQubw3IWp7fc"",""'LC-2 BOM'!C2:AF900""),Y$1,FALSE)"),"On/Off Solenoid Valve")</f>
        <v>On/Off Solenoid Valve</v>
      </c>
      <c r="Z647" s="183" t="str">
        <f ca="1">IFERROR(__xludf.DUMMYFUNCTION("VLOOKUP($D608,IMPORTRANGE(""1F5N2lheBqU_ssv2fEg7XSiyl0_Jtf24RQubw3IWp7fc"",""'LC-2 BOM'!C2:AF900""),Y$1,FALSE)"),"On/Off Solenoid Valve")</f>
        <v>On/Off Solenoid Valve</v>
      </c>
      <c r="AA647" s="183" t="str">
        <f ca="1">IFERROR(__xludf.DUMMYFUNCTION("VLOOKUP($D608,IMPORTRANGE(""1F5N2lheBqU_ssv2fEg7XSiyl0_Jtf24RQubw3IWp7fc"",""'LC-2 BOM'!C2:AF900""),Y$1,FALSE)"),"On/Off Solenoid Valve")</f>
        <v>On/Off Solenoid Valve</v>
      </c>
      <c r="AB647" s="40" t="str">
        <f ca="1">IFERROR(__xludf.DUMMYFUNCTION("VLOOKUP($D608,IMPORTRANGE(""1F5N2lheBqU_ssv2fEg7XSiyl0_Jtf24RQubw3IWp7fc"",""'LC-2 BOM'!C2:AF1000""),AB$1,FALSE)"),"Hydraulics Schematic 1069 RevF")</f>
        <v>Hydraulics Schematic 1069 RevF</v>
      </c>
      <c r="AC647" s="40" t="str">
        <f ca="1">IFERROR(__xludf.DUMMYFUNCTION("VLOOKUP($D608,IMPORTRANGE(""1F5N2lheBqU_ssv2fEg7XSiyl0_Jtf24RQubw3IWp7fc"",""'LC-2 BOM'!C2:AF1000""),AB$1,FALSE)"),"Hydraulics Schematic 1069 RevF")</f>
        <v>Hydraulics Schematic 1069 RevF</v>
      </c>
      <c r="AD647" s="40" t="str">
        <f ca="1">IFERROR(__xludf.DUMMYFUNCTION("VLOOKUP($D608,IMPORTRANGE(""1F5N2lheBqU_ssv2fEg7XSiyl0_Jtf24RQubw3IWp7fc"",""'LC-2 BOM'!C2:AF1000""),AB$1,FALSE)"),"Hydraulics Schematic 1069 RevF")</f>
        <v>Hydraulics Schematic 1069 RevF</v>
      </c>
      <c r="AE647" s="40" t="str">
        <f ca="1">IFERROR(__xludf.DUMMYFUNCTION("VLOOKUP($D608,IMPORTRANGE(""1F5N2lheBqU_ssv2fEg7XSiyl0_Jtf24RQubw3IWp7fc"",""'LC-2 BOM'!C2:AF1000""),AB$1,FALSE)"),"Hydraulics Schematic 1069 RevF")</f>
        <v>Hydraulics Schematic 1069 RevF</v>
      </c>
      <c r="AF647" s="40" t="str">
        <f ca="1">IFERROR(__xludf.DUMMYFUNCTION("VLOOKUP($D608,IMPORTRANGE(""1F5N2lheBqU_ssv2fEg7XSiyl0_Jtf24RQubw3IWp7fc"",""'LC-2 BOM'!C2:AF1000""),AB$1,FALSE)"),"Hydraulics Schematic 1069 RevF")</f>
        <v>Hydraulics Schematic 1069 RevF</v>
      </c>
      <c r="AG647" s="40" t="str">
        <f ca="1">IFERROR(__xludf.DUMMYFUNCTION("VLOOKUP($D608,IMPORTRANGE(""1F5N2lheBqU_ssv2fEg7XSiyl0_Jtf24RQubw3IWp7fc"",""'LC-2 BOM'!C2:AF1000""),AB$1,FALSE)"),"Hydraulics Schematic 1069 RevF")</f>
        <v>Hydraulics Schematic 1069 RevF</v>
      </c>
      <c r="AH647" s="40" t="str">
        <f ca="1">IFERROR(__xludf.DUMMYFUNCTION("VLOOKUP($D608,IMPORTRANGE(""1F5N2lheBqU_ssv2fEg7XSiyl0_Jtf24RQubw3IWp7fc"",""'LC-2 BOM'!C2:AF1000""),AB$1,FALSE)"),"Hydraulics Schematic 1069 RevF")</f>
        <v>Hydraulics Schematic 1069 RevF</v>
      </c>
      <c r="AI647" s="40" t="str">
        <f ca="1">IFERROR(__xludf.DUMMYFUNCTION("VLOOKUP($D608,IMPORTRANGE(""1F5N2lheBqU_ssv2fEg7XSiyl0_Jtf24RQubw3IWp7fc"",""'LC-2 BOM'!C2:AF1000""),AB$1,FALSE)"),"Hydraulics Schematic 1069 RevF")</f>
        <v>Hydraulics Schematic 1069 RevF</v>
      </c>
      <c r="AJ647" s="40" t="str">
        <f ca="1">IFERROR(__xludf.DUMMYFUNCTION("VLOOKUP($D608,IMPORTRANGE(""1F5N2lheBqU_ssv2fEg7XSiyl0_Jtf24RQubw3IWp7fc"",""'LC-2 BOM'!C2:AF1000""),AB$1,FALSE)"),"Hydraulics Schematic 1069 RevF")</f>
        <v>Hydraulics Schematic 1069 RevF</v>
      </c>
      <c r="AK647" s="40" t="str">
        <f ca="1">IFERROR(__xludf.DUMMYFUNCTION("VLOOKUP($D608,IMPORTRANGE(""1F5N2lheBqU_ssv2fEg7XSiyl0_Jtf24RQubw3IWp7fc"",""'LC-2 BOM'!C2:AF1000""),AB$1,FALSE)"),"Hydraulics Schematic 1069 RevF")</f>
        <v>Hydraulics Schematic 1069 RevF</v>
      </c>
      <c r="AL647" s="40" t="str">
        <f ca="1">IFERROR(__xludf.DUMMYFUNCTION("VLOOKUP($D608,IMPORTRANGE(""1F5N2lheBqU_ssv2fEg7XSiyl0_Jtf24RQubw3IWp7fc"",""'LC-2 BOM'!C2:AF1000""),AB$1,FALSE)"),"Hydraulics Schematic 1069 RevF")</f>
        <v>Hydraulics Schematic 1069 RevF</v>
      </c>
      <c r="AM647" s="40" t="str">
        <f ca="1">IFERROR(__xludf.DUMMYFUNCTION("VLOOKUP($D608,IMPORTRANGE(""1F5N2lheBqU_ssv2fEg7XSiyl0_Jtf24RQubw3IWp7fc"",""'LC-2 BOM'!C2:AF1000""),AB$1,FALSE)"),"Hydraulics Schematic 1069 RevF")</f>
        <v>Hydraulics Schematic 1069 RevF</v>
      </c>
      <c r="AN647" s="40" t="str">
        <f ca="1">IFERROR(__xludf.DUMMYFUNCTION("VLOOKUP($D608,IMPORTRANGE(""1F5N2lheBqU_ssv2fEg7XSiyl0_Jtf24RQubw3IWp7fc"",""'LC-2 BOM'!C2:AF1000""),AB$1,FALSE)"),"Hydraulics Schematic 1069 RevF")</f>
        <v>Hydraulics Schematic 1069 RevF</v>
      </c>
      <c r="AO647" s="40" t="str">
        <f ca="1">IFERROR(__xludf.DUMMYFUNCTION("VLOOKUP($D608,IMPORTRANGE(""1F5N2lheBqU_ssv2fEg7XSiyl0_Jtf24RQubw3IWp7fc"",""'LC-2 BOM'!C2:AF1000""),AB$1,FALSE)"),"Hydraulics Schematic 1069 RevF")</f>
        <v>Hydraulics Schematic 1069 RevF</v>
      </c>
      <c r="AP647" s="40" t="str">
        <f ca="1">IFERROR(__xludf.DUMMYFUNCTION("VLOOKUP($D608,IMPORTRANGE(""1F5N2lheBqU_ssv2fEg7XSiyl0_Jtf24RQubw3IWp7fc"",""'LC-2 BOM'!C2:AF1000""),AB$1,FALSE)"),"Hydraulics Schematic 1069 RevF")</f>
        <v>Hydraulics Schematic 1069 RevF</v>
      </c>
      <c r="AQ647" s="40" t="str">
        <f ca="1">IFERROR(__xludf.DUMMYFUNCTION("VLOOKUP($D608,IMPORTRANGE(""1F5N2lheBqU_ssv2fEg7XSiyl0_Jtf24RQubw3IWp7fc"",""'LC-2 BOM'!C2:AF1000""),AB$1,FALSE)"),"Hydraulics Schematic 1069 RevF")</f>
        <v>Hydraulics Schematic 1069 RevF</v>
      </c>
      <c r="AR647" s="40" t="str">
        <f ca="1">IFERROR(__xludf.DUMMYFUNCTION("VLOOKUP($D608,IMPORTRANGE(""1F5N2lheBqU_ssv2fEg7XSiyl0_Jtf24RQubw3IWp7fc"",""'LC-2 BOM'!C2:AF1000""),AB$1,FALSE)"),"Hydraulics Schematic 1069 RevF")</f>
        <v>Hydraulics Schematic 1069 RevF</v>
      </c>
      <c r="AS647" s="40" t="str">
        <f ca="1">IFERROR(__xludf.DUMMYFUNCTION("VLOOKUP($D608,IMPORTRANGE(""1F5N2lheBqU_ssv2fEg7XSiyl0_Jtf24RQubw3IWp7fc"",""'LC-2 BOM'!C2:AF1000""),AB$1,FALSE)"),"Hydraulics Schematic 1069 RevF")</f>
        <v>Hydraulics Schematic 1069 RevF</v>
      </c>
      <c r="AT647" s="40" t="str">
        <f ca="1">IFERROR(__xludf.DUMMYFUNCTION("VLOOKUP($D608,IMPORTRANGE(""1F5N2lheBqU_ssv2fEg7XSiyl0_Jtf24RQubw3IWp7fc"",""'LC-2 BOM'!C2:AF1000""),AB$1,FALSE)"),"Hydraulics Schematic 1069 RevF")</f>
        <v>Hydraulics Schematic 1069 RevF</v>
      </c>
      <c r="AU647" s="40" t="str">
        <f ca="1">IFERROR(__xludf.DUMMYFUNCTION("VLOOKUP($D608,IMPORTRANGE(""1F5N2lheBqU_ssv2fEg7XSiyl0_Jtf24RQubw3IWp7fc"",""'LC-2 BOM'!C2:AF1000""),AB$1,FALSE)"),"Hydraulics Schematic 1069 RevF")</f>
        <v>Hydraulics Schematic 1069 RevF</v>
      </c>
      <c r="AV647" s="40" t="str">
        <f ca="1">IFERROR(__xludf.DUMMYFUNCTION("VLOOKUP($D608,IMPORTRANGE(""1F5N2lheBqU_ssv2fEg7XSiyl0_Jtf24RQubw3IWp7fc"",""'LC-2 BOM'!C2:AF1000""),AB$1,FALSE)"),"Hydraulics Schematic 1069 RevF")</f>
        <v>Hydraulics Schematic 1069 RevF</v>
      </c>
      <c r="AW647" s="40" t="str">
        <f ca="1">IFERROR(__xludf.DUMMYFUNCTION("VLOOKUP($D608,IMPORTRANGE(""1F5N2lheBqU_ssv2fEg7XSiyl0_Jtf24RQubw3IWp7fc"",""'LC-2 BOM'!C2:AF1000""),AB$1,FALSE)"),"Hydraulics Schematic 1069 RevF")</f>
        <v>Hydraulics Schematic 1069 RevF</v>
      </c>
      <c r="AX647" s="40" t="str">
        <f ca="1">IFERROR(__xludf.DUMMYFUNCTION("VLOOKUP($D608,IMPORTRANGE(""1F5N2lheBqU_ssv2fEg7XSiyl0_Jtf24RQubw3IWp7fc"",""'LC-2 BOM'!C2:AF1000""),AB$1,FALSE)"),"Hydraulics Schematic 1069 RevF")</f>
        <v>Hydraulics Schematic 1069 RevF</v>
      </c>
      <c r="AY647" s="40" t="str">
        <f ca="1">IFERROR(__xludf.DUMMYFUNCTION("VLOOKUP($D608,IMPORTRANGE(""1F5N2lheBqU_ssv2fEg7XSiyl0_Jtf24RQubw3IWp7fc"",""'LC-2 BOM'!C2:AF1000""),AB$1,FALSE)"),"Hydraulics Schematic 1069 RevF")</f>
        <v>Hydraulics Schematic 1069 RevF</v>
      </c>
      <c r="AZ647" s="40" t="str">
        <f ca="1">IFERROR(__xludf.DUMMYFUNCTION("VLOOKUP($D608,IMPORTRANGE(""1F5N2lheBqU_ssv2fEg7XSiyl0_Jtf24RQubw3IWp7fc"",""'LC-2 BOM'!C2:AF1000""),AB$1,FALSE)"),"Hydraulics Schematic 1069 RevF")</f>
        <v>Hydraulics Schematic 1069 RevF</v>
      </c>
      <c r="BA647" s="40" t="str">
        <f ca="1">IFERROR(__xludf.DUMMYFUNCTION("VLOOKUP($D608,IMPORTRANGE(""1F5N2lheBqU_ssv2fEg7XSiyl0_Jtf24RQubw3IWp7fc"",""'LC-2 BOM'!C2:AF1000""),AB$1,FALSE)"),"Hydraulics Schematic 1069 RevF")</f>
        <v>Hydraulics Schematic 1069 RevF</v>
      </c>
    </row>
    <row r="648" spans="1:53" ht="14.25">
      <c r="A648" s="119" t="str">
        <f>CONCATENATE(VLOOKUP(E648,Systems,2,FALSE),"-",VLOOKUP(F648,Subsystems,2,FALSE),"-",VLOOKUP(G648,Components,2,FALSE),"-",VLOOKUP(R648,Metrics,2,FALSE),"-",B648)</f>
        <v>HYD-HDL-DVL-B-258</v>
      </c>
      <c r="B648" s="100">
        <v>258</v>
      </c>
      <c r="C648" s="99" t="s">
        <v>1432</v>
      </c>
      <c r="D648" s="119" t="s">
        <v>1433</v>
      </c>
      <c r="E648" s="99" t="s">
        <v>715</v>
      </c>
      <c r="F648" s="99" t="s">
        <v>872</v>
      </c>
      <c r="G648" s="99" t="s">
        <v>101</v>
      </c>
      <c r="H648" s="100" t="s">
        <v>102</v>
      </c>
      <c r="I648" s="100" t="str">
        <f>VLOOKUP(L648,InterfaceCards,2,FALSE)</f>
        <v>C1</v>
      </c>
      <c r="J648" s="39" t="str">
        <f>VLOOKUP(I648,'REF - Interface Cards'!$F$2:$G$11,2,FALSE)</f>
        <v>CB1</v>
      </c>
      <c r="K648" s="100">
        <f>VLOOKUP(L648,InterfaceCards,3,FALSE)</f>
        <v>2</v>
      </c>
      <c r="L648" s="127" t="s">
        <v>553</v>
      </c>
      <c r="M648" s="99">
        <v>3</v>
      </c>
      <c r="N648" s="96" t="s">
        <v>108</v>
      </c>
      <c r="O648" s="99" t="s">
        <v>247</v>
      </c>
      <c r="P648" s="205"/>
      <c r="Q648" s="99" t="s">
        <v>521</v>
      </c>
      <c r="R648" s="268" t="s">
        <v>105</v>
      </c>
      <c r="S648" s="119" t="s">
        <v>96</v>
      </c>
      <c r="T648" s="100"/>
      <c r="U648" s="205"/>
      <c r="V648" s="205" t="b">
        <v>0</v>
      </c>
      <c r="W648" s="115" t="str">
        <f>CONCATENATE(L648,":",N648)</f>
        <v>DO2:02</v>
      </c>
      <c r="X648" s="40" t="str">
        <f ca="1">IFERROR(__xludf.DUMMYFUNCTION("VLOOKUP($D4,IMPORTRANGE(""1F5N2lheBqU_ssv2fEg7XSiyl0_Jtf24RQubw3IWp7fc"",""'LC-2 BOM'!C2:AF1000""),X$1,FALSE)"),"S13.2")</f>
        <v>S13.2</v>
      </c>
      <c r="Y648" s="40" t="str">
        <f ca="1">IFERROR(__xludf.DUMMYFUNCTION("VLOOKUP($D55,IMPORTRANGE(""1zGeY54V42y3h6ga3LEauokEcjIAfHuNXKCYKLfLWtMI"",""'LC-2 BOM'!C2:AF900""),Y$1,FALSE)"),"#N/A")</f>
        <v>#N/A</v>
      </c>
      <c r="Z648" s="40" t="str">
        <f ca="1">IFERROR(__xludf.DUMMYFUNCTION("VLOOKUP($D55,IMPORTRANGE(""1zGeY54V42y3h6ga3LEauokEcjIAfHuNXKCYKLfLWtMI"",""'LC-2 BOM'!C2:AF900""),Y$1,FALSE)"),"#N/A")</f>
        <v>#N/A</v>
      </c>
      <c r="AA648" s="40" t="str">
        <f ca="1">IFERROR(__xludf.DUMMYFUNCTION("VLOOKUP($D55,IMPORTRANGE(""1zGeY54V42y3h6ga3LEauokEcjIAfHuNXKCYKLfLWtMI"",""'LC-2 BOM'!C2:AF900""),Y$1,FALSE)"),"#N/A")</f>
        <v>#N/A</v>
      </c>
      <c r="AB648" s="40" t="str">
        <f ca="1">IFERROR(__xludf.DUMMYFUNCTION("VLOOKUP($D55,IMPORTRANGE(""1F5N2lheBqU_ssv2fEg7XSiyl0_Jtf24RQubw3IWp7fc"",""'LC-2 BOM'!C2:AF1000""),AB$1,FALSE)"),"Hydraulics Schematic 1069 RevF")</f>
        <v>Hydraulics Schematic 1069 RevF</v>
      </c>
      <c r="AC648" s="40" t="str">
        <f ca="1">IFERROR(__xludf.DUMMYFUNCTION("VLOOKUP($D55,IMPORTRANGE(""1F5N2lheBqU_ssv2fEg7XSiyl0_Jtf24RQubw3IWp7fc"",""'LC-2 BOM'!C2:AF1000""),AB$1,FALSE)"),"Hydraulics Schematic 1069 RevF")</f>
        <v>Hydraulics Schematic 1069 RevF</v>
      </c>
      <c r="AD648" s="40" t="str">
        <f ca="1">IFERROR(__xludf.DUMMYFUNCTION("VLOOKUP($D55,IMPORTRANGE(""1F5N2lheBqU_ssv2fEg7XSiyl0_Jtf24RQubw3IWp7fc"",""'LC-2 BOM'!C2:AF1000""),AB$1,FALSE)"),"Hydraulics Schematic 1069 RevF")</f>
        <v>Hydraulics Schematic 1069 RevF</v>
      </c>
      <c r="AE648" s="40" t="str">
        <f ca="1">IFERROR(__xludf.DUMMYFUNCTION("VLOOKUP($D55,IMPORTRANGE(""1F5N2lheBqU_ssv2fEg7XSiyl0_Jtf24RQubw3IWp7fc"",""'LC-2 BOM'!C2:AF1000""),AB$1,FALSE)"),"Hydraulics Schematic 1069 RevF")</f>
        <v>Hydraulics Schematic 1069 RevF</v>
      </c>
      <c r="AF648" s="40" t="str">
        <f ca="1">IFERROR(__xludf.DUMMYFUNCTION("VLOOKUP($D55,IMPORTRANGE(""1F5N2lheBqU_ssv2fEg7XSiyl0_Jtf24RQubw3IWp7fc"",""'LC-2 BOM'!C2:AF1000""),AB$1,FALSE)"),"Hydraulics Schematic 1069 RevF")</f>
        <v>Hydraulics Schematic 1069 RevF</v>
      </c>
      <c r="AG648" s="40" t="str">
        <f ca="1">IFERROR(__xludf.DUMMYFUNCTION("VLOOKUP($D55,IMPORTRANGE(""1F5N2lheBqU_ssv2fEg7XSiyl0_Jtf24RQubw3IWp7fc"",""'LC-2 BOM'!C2:AF1000""),AB$1,FALSE)"),"Hydraulics Schematic 1069 RevF")</f>
        <v>Hydraulics Schematic 1069 RevF</v>
      </c>
      <c r="AH648" s="40" t="str">
        <f ca="1">IFERROR(__xludf.DUMMYFUNCTION("VLOOKUP($D55,IMPORTRANGE(""1F5N2lheBqU_ssv2fEg7XSiyl0_Jtf24RQubw3IWp7fc"",""'LC-2 BOM'!C2:AF1000""),AB$1,FALSE)"),"Hydraulics Schematic 1069 RevF")</f>
        <v>Hydraulics Schematic 1069 RevF</v>
      </c>
      <c r="AI648" s="40" t="str">
        <f ca="1">IFERROR(__xludf.DUMMYFUNCTION("VLOOKUP($D55,IMPORTRANGE(""1F5N2lheBqU_ssv2fEg7XSiyl0_Jtf24RQubw3IWp7fc"",""'LC-2 BOM'!C2:AF1000""),AB$1,FALSE)"),"Hydraulics Schematic 1069 RevF")</f>
        <v>Hydraulics Schematic 1069 RevF</v>
      </c>
      <c r="AJ648" s="40" t="str">
        <f ca="1">IFERROR(__xludf.DUMMYFUNCTION("VLOOKUP($D55,IMPORTRANGE(""1F5N2lheBqU_ssv2fEg7XSiyl0_Jtf24RQubw3IWp7fc"",""'LC-2 BOM'!C2:AF1000""),AB$1,FALSE)"),"Hydraulics Schematic 1069 RevF")</f>
        <v>Hydraulics Schematic 1069 RevF</v>
      </c>
      <c r="AK648" s="40" t="str">
        <f ca="1">IFERROR(__xludf.DUMMYFUNCTION("VLOOKUP($D55,IMPORTRANGE(""1F5N2lheBqU_ssv2fEg7XSiyl0_Jtf24RQubw3IWp7fc"",""'LC-2 BOM'!C2:AF1000""),AB$1,FALSE)"),"Hydraulics Schematic 1069 RevF")</f>
        <v>Hydraulics Schematic 1069 RevF</v>
      </c>
      <c r="AL648" s="40" t="str">
        <f ca="1">IFERROR(__xludf.DUMMYFUNCTION("VLOOKUP($D55,IMPORTRANGE(""1F5N2lheBqU_ssv2fEg7XSiyl0_Jtf24RQubw3IWp7fc"",""'LC-2 BOM'!C2:AF1000""),AB$1,FALSE)"),"Hydraulics Schematic 1069 RevF")</f>
        <v>Hydraulics Schematic 1069 RevF</v>
      </c>
      <c r="AM648" s="40" t="str">
        <f ca="1">IFERROR(__xludf.DUMMYFUNCTION("VLOOKUP($D55,IMPORTRANGE(""1F5N2lheBqU_ssv2fEg7XSiyl0_Jtf24RQubw3IWp7fc"",""'LC-2 BOM'!C2:AF1000""),AB$1,FALSE)"),"Hydraulics Schematic 1069 RevF")</f>
        <v>Hydraulics Schematic 1069 RevF</v>
      </c>
      <c r="AN648" s="40" t="str">
        <f ca="1">IFERROR(__xludf.DUMMYFUNCTION("VLOOKUP($D55,IMPORTRANGE(""1F5N2lheBqU_ssv2fEg7XSiyl0_Jtf24RQubw3IWp7fc"",""'LC-2 BOM'!C2:AF1000""),AB$1,FALSE)"),"Hydraulics Schematic 1069 RevF")</f>
        <v>Hydraulics Schematic 1069 RevF</v>
      </c>
      <c r="AO648" s="40" t="str">
        <f ca="1">IFERROR(__xludf.DUMMYFUNCTION("VLOOKUP($D55,IMPORTRANGE(""1F5N2lheBqU_ssv2fEg7XSiyl0_Jtf24RQubw3IWp7fc"",""'LC-2 BOM'!C2:AF1000""),AB$1,FALSE)"),"Hydraulics Schematic 1069 RevF")</f>
        <v>Hydraulics Schematic 1069 RevF</v>
      </c>
      <c r="AP648" s="40" t="str">
        <f ca="1">IFERROR(__xludf.DUMMYFUNCTION("VLOOKUP($D55,IMPORTRANGE(""1F5N2lheBqU_ssv2fEg7XSiyl0_Jtf24RQubw3IWp7fc"",""'LC-2 BOM'!C2:AF1000""),AB$1,FALSE)"),"Hydraulics Schematic 1069 RevF")</f>
        <v>Hydraulics Schematic 1069 RevF</v>
      </c>
      <c r="AQ648" s="40" t="str">
        <f ca="1">IFERROR(__xludf.DUMMYFUNCTION("VLOOKUP($D55,IMPORTRANGE(""1F5N2lheBqU_ssv2fEg7XSiyl0_Jtf24RQubw3IWp7fc"",""'LC-2 BOM'!C2:AF1000""),AB$1,FALSE)"),"Hydraulics Schematic 1069 RevF")</f>
        <v>Hydraulics Schematic 1069 RevF</v>
      </c>
      <c r="AR648" s="40" t="str">
        <f ca="1">IFERROR(__xludf.DUMMYFUNCTION("VLOOKUP($D55,IMPORTRANGE(""1F5N2lheBqU_ssv2fEg7XSiyl0_Jtf24RQubw3IWp7fc"",""'LC-2 BOM'!C2:AF1000""),AB$1,FALSE)"),"Hydraulics Schematic 1069 RevF")</f>
        <v>Hydraulics Schematic 1069 RevF</v>
      </c>
      <c r="AS648" s="40" t="str">
        <f ca="1">IFERROR(__xludf.DUMMYFUNCTION("VLOOKUP($D55,IMPORTRANGE(""1F5N2lheBqU_ssv2fEg7XSiyl0_Jtf24RQubw3IWp7fc"",""'LC-2 BOM'!C2:AF1000""),AB$1,FALSE)"),"Hydraulics Schematic 1069 RevF")</f>
        <v>Hydraulics Schematic 1069 RevF</v>
      </c>
      <c r="AT648" s="40" t="str">
        <f ca="1">IFERROR(__xludf.DUMMYFUNCTION("VLOOKUP($D55,IMPORTRANGE(""1F5N2lheBqU_ssv2fEg7XSiyl0_Jtf24RQubw3IWp7fc"",""'LC-2 BOM'!C2:AF1000""),AB$1,FALSE)"),"Hydraulics Schematic 1069 RevF")</f>
        <v>Hydraulics Schematic 1069 RevF</v>
      </c>
      <c r="AU648" s="40" t="str">
        <f ca="1">IFERROR(__xludf.DUMMYFUNCTION("VLOOKUP($D55,IMPORTRANGE(""1F5N2lheBqU_ssv2fEg7XSiyl0_Jtf24RQubw3IWp7fc"",""'LC-2 BOM'!C2:AF1000""),AB$1,FALSE)"),"Hydraulics Schematic 1069 RevF")</f>
        <v>Hydraulics Schematic 1069 RevF</v>
      </c>
      <c r="AV648" s="40" t="str">
        <f ca="1">IFERROR(__xludf.DUMMYFUNCTION("VLOOKUP($D55,IMPORTRANGE(""1F5N2lheBqU_ssv2fEg7XSiyl0_Jtf24RQubw3IWp7fc"",""'LC-2 BOM'!C2:AF1000""),AB$1,FALSE)"),"Hydraulics Schematic 1069 RevF")</f>
        <v>Hydraulics Schematic 1069 RevF</v>
      </c>
      <c r="AW648" s="40" t="str">
        <f ca="1">IFERROR(__xludf.DUMMYFUNCTION("VLOOKUP($D55,IMPORTRANGE(""1F5N2lheBqU_ssv2fEg7XSiyl0_Jtf24RQubw3IWp7fc"",""'LC-2 BOM'!C2:AF1000""),AB$1,FALSE)"),"Hydraulics Schematic 1069 RevF")</f>
        <v>Hydraulics Schematic 1069 RevF</v>
      </c>
      <c r="AX648" s="40" t="str">
        <f ca="1">IFERROR(__xludf.DUMMYFUNCTION("VLOOKUP($D55,IMPORTRANGE(""1F5N2lheBqU_ssv2fEg7XSiyl0_Jtf24RQubw3IWp7fc"",""'LC-2 BOM'!C2:AF1000""),AB$1,FALSE)"),"Hydraulics Schematic 1069 RevF")</f>
        <v>Hydraulics Schematic 1069 RevF</v>
      </c>
      <c r="AY648" s="40" t="str">
        <f ca="1">IFERROR(__xludf.DUMMYFUNCTION("VLOOKUP($D55,IMPORTRANGE(""1F5N2lheBqU_ssv2fEg7XSiyl0_Jtf24RQubw3IWp7fc"",""'LC-2 BOM'!C2:AF1000""),AB$1,FALSE)"),"Hydraulics Schematic 1069 RevF")</f>
        <v>Hydraulics Schematic 1069 RevF</v>
      </c>
      <c r="AZ648" s="40" t="str">
        <f ca="1">IFERROR(__xludf.DUMMYFUNCTION("VLOOKUP($D55,IMPORTRANGE(""1F5N2lheBqU_ssv2fEg7XSiyl0_Jtf24RQubw3IWp7fc"",""'LC-2 BOM'!C2:AF1000""),AB$1,FALSE)"),"Hydraulics Schematic 1069 RevF")</f>
        <v>Hydraulics Schematic 1069 RevF</v>
      </c>
      <c r="BA648" s="40" t="str">
        <f ca="1">IFERROR(__xludf.DUMMYFUNCTION("VLOOKUP($D55,IMPORTRANGE(""1F5N2lheBqU_ssv2fEg7XSiyl0_Jtf24RQubw3IWp7fc"",""'LC-2 BOM'!C2:AF1000""),AB$1,FALSE)"),"Hydraulics Schematic 1069 RevF")</f>
        <v>Hydraulics Schematic 1069 RevF</v>
      </c>
    </row>
    <row r="649" spans="1:53" ht="14.25">
      <c r="A649" s="119" t="str">
        <f>CONCATENATE(VLOOKUP(E649,Systems,2,FALSE),"-",VLOOKUP(F649,Subsystems,2,FALSE),"-",VLOOKUP(G649,Components,2,FALSE),"-",VLOOKUP(R649,Metrics,2,FALSE),"-",B649)</f>
        <v>HYD-HDL-DVL-B-259</v>
      </c>
      <c r="B649" s="100">
        <v>259</v>
      </c>
      <c r="C649" s="99" t="s">
        <v>1434</v>
      </c>
      <c r="D649" s="119" t="s">
        <v>1435</v>
      </c>
      <c r="E649" s="99" t="s">
        <v>715</v>
      </c>
      <c r="F649" s="99" t="s">
        <v>872</v>
      </c>
      <c r="G649" s="99" t="s">
        <v>101</v>
      </c>
      <c r="H649" s="100" t="s">
        <v>102</v>
      </c>
      <c r="I649" s="100" t="str">
        <f>VLOOKUP(L649,InterfaceCards,2,FALSE)</f>
        <v>C1</v>
      </c>
      <c r="J649" s="39" t="str">
        <f>VLOOKUP(I649,'REF - Interface Cards'!$F$2:$G$11,2,FALSE)</f>
        <v>CB1</v>
      </c>
      <c r="K649" s="100">
        <f>VLOOKUP(L649,InterfaceCards,3,FALSE)</f>
        <v>2</v>
      </c>
      <c r="L649" s="99" t="s">
        <v>553</v>
      </c>
      <c r="M649" s="99">
        <v>4</v>
      </c>
      <c r="N649" s="96" t="s">
        <v>113</v>
      </c>
      <c r="O649" s="99" t="s">
        <v>247</v>
      </c>
      <c r="P649" s="205"/>
      <c r="Q649" s="99" t="s">
        <v>521</v>
      </c>
      <c r="R649" s="268" t="s">
        <v>105</v>
      </c>
      <c r="S649" s="119" t="s">
        <v>96</v>
      </c>
      <c r="T649" s="264"/>
      <c r="U649" s="205"/>
      <c r="V649" s="205" t="b">
        <v>0</v>
      </c>
      <c r="W649" s="115" t="str">
        <f>CONCATENATE(L649,":",N649)</f>
        <v>DO2:03</v>
      </c>
      <c r="X649" s="40" t="str">
        <f ca="1">IFERROR(__xludf.DUMMYFUNCTION("VLOOKUP($D4,IMPORTRANGE(""1F5N2lheBqU_ssv2fEg7XSiyl0_Jtf24RQubw3IWp7fc"",""'LC-2 BOM'!C2:AF1000""),X$1,FALSE)"),"S13.2")</f>
        <v>S13.2</v>
      </c>
      <c r="Y649" s="40" t="str">
        <f ca="1">IFERROR(__xludf.DUMMYFUNCTION("VLOOKUP($D56,IMPORTRANGE(""1zGeY54V42y3h6ga3LEauokEcjIAfHuNXKCYKLfLWtMI"",""'LC-2 BOM'!C2:AF900""),Y$1,FALSE)"),"#N/A")</f>
        <v>#N/A</v>
      </c>
      <c r="Z649" s="40" t="str">
        <f ca="1">IFERROR(__xludf.DUMMYFUNCTION("VLOOKUP($D56,IMPORTRANGE(""1zGeY54V42y3h6ga3LEauokEcjIAfHuNXKCYKLfLWtMI"",""'LC-2 BOM'!C2:AF900""),Y$1,FALSE)"),"#N/A")</f>
        <v>#N/A</v>
      </c>
      <c r="AA649" s="40" t="str">
        <f ca="1">IFERROR(__xludf.DUMMYFUNCTION("VLOOKUP($D56,IMPORTRANGE(""1zGeY54V42y3h6ga3LEauokEcjIAfHuNXKCYKLfLWtMI"",""'LC-2 BOM'!C2:AF900""),Y$1,FALSE)"),"#N/A")</f>
        <v>#N/A</v>
      </c>
      <c r="AB649" s="40" t="str">
        <f ca="1">IFERROR(__xludf.DUMMYFUNCTION("VLOOKUP($D56,IMPORTRANGE(""1F5N2lheBqU_ssv2fEg7XSiyl0_Jtf24RQubw3IWp7fc"",""'LC-2 BOM'!C2:AF1000""),AB$1,FALSE)"),"Hydraulics Schematic 1069 RevF")</f>
        <v>Hydraulics Schematic 1069 RevF</v>
      </c>
      <c r="AC649" s="40" t="str">
        <f ca="1">IFERROR(__xludf.DUMMYFUNCTION("VLOOKUP($D56,IMPORTRANGE(""1F5N2lheBqU_ssv2fEg7XSiyl0_Jtf24RQubw3IWp7fc"",""'LC-2 BOM'!C2:AF1000""),AB$1,FALSE)"),"Hydraulics Schematic 1069 RevF")</f>
        <v>Hydraulics Schematic 1069 RevF</v>
      </c>
      <c r="AD649" s="40" t="str">
        <f ca="1">IFERROR(__xludf.DUMMYFUNCTION("VLOOKUP($D56,IMPORTRANGE(""1F5N2lheBqU_ssv2fEg7XSiyl0_Jtf24RQubw3IWp7fc"",""'LC-2 BOM'!C2:AF1000""),AB$1,FALSE)"),"Hydraulics Schematic 1069 RevF")</f>
        <v>Hydraulics Schematic 1069 RevF</v>
      </c>
      <c r="AE649" s="40" t="str">
        <f ca="1">IFERROR(__xludf.DUMMYFUNCTION("VLOOKUP($D56,IMPORTRANGE(""1F5N2lheBqU_ssv2fEg7XSiyl0_Jtf24RQubw3IWp7fc"",""'LC-2 BOM'!C2:AF1000""),AB$1,FALSE)"),"Hydraulics Schematic 1069 RevF")</f>
        <v>Hydraulics Schematic 1069 RevF</v>
      </c>
      <c r="AF649" s="40" t="str">
        <f ca="1">IFERROR(__xludf.DUMMYFUNCTION("VLOOKUP($D56,IMPORTRANGE(""1F5N2lheBqU_ssv2fEg7XSiyl0_Jtf24RQubw3IWp7fc"",""'LC-2 BOM'!C2:AF1000""),AB$1,FALSE)"),"Hydraulics Schematic 1069 RevF")</f>
        <v>Hydraulics Schematic 1069 RevF</v>
      </c>
      <c r="AG649" s="40" t="str">
        <f ca="1">IFERROR(__xludf.DUMMYFUNCTION("VLOOKUP($D56,IMPORTRANGE(""1F5N2lheBqU_ssv2fEg7XSiyl0_Jtf24RQubw3IWp7fc"",""'LC-2 BOM'!C2:AF1000""),AB$1,FALSE)"),"Hydraulics Schematic 1069 RevF")</f>
        <v>Hydraulics Schematic 1069 RevF</v>
      </c>
      <c r="AH649" s="40" t="str">
        <f ca="1">IFERROR(__xludf.DUMMYFUNCTION("VLOOKUP($D56,IMPORTRANGE(""1F5N2lheBqU_ssv2fEg7XSiyl0_Jtf24RQubw3IWp7fc"",""'LC-2 BOM'!C2:AF1000""),AB$1,FALSE)"),"Hydraulics Schematic 1069 RevF")</f>
        <v>Hydraulics Schematic 1069 RevF</v>
      </c>
      <c r="AI649" s="40" t="str">
        <f ca="1">IFERROR(__xludf.DUMMYFUNCTION("VLOOKUP($D56,IMPORTRANGE(""1F5N2lheBqU_ssv2fEg7XSiyl0_Jtf24RQubw3IWp7fc"",""'LC-2 BOM'!C2:AF1000""),AB$1,FALSE)"),"Hydraulics Schematic 1069 RevF")</f>
        <v>Hydraulics Schematic 1069 RevF</v>
      </c>
      <c r="AJ649" s="40" t="str">
        <f ca="1">IFERROR(__xludf.DUMMYFUNCTION("VLOOKUP($D56,IMPORTRANGE(""1F5N2lheBqU_ssv2fEg7XSiyl0_Jtf24RQubw3IWp7fc"",""'LC-2 BOM'!C2:AF1000""),AB$1,FALSE)"),"Hydraulics Schematic 1069 RevF")</f>
        <v>Hydraulics Schematic 1069 RevF</v>
      </c>
      <c r="AK649" s="40" t="str">
        <f ca="1">IFERROR(__xludf.DUMMYFUNCTION("VLOOKUP($D56,IMPORTRANGE(""1F5N2lheBqU_ssv2fEg7XSiyl0_Jtf24RQubw3IWp7fc"",""'LC-2 BOM'!C2:AF1000""),AB$1,FALSE)"),"Hydraulics Schematic 1069 RevF")</f>
        <v>Hydraulics Schematic 1069 RevF</v>
      </c>
      <c r="AL649" s="40" t="str">
        <f ca="1">IFERROR(__xludf.DUMMYFUNCTION("VLOOKUP($D56,IMPORTRANGE(""1F5N2lheBqU_ssv2fEg7XSiyl0_Jtf24RQubw3IWp7fc"",""'LC-2 BOM'!C2:AF1000""),AB$1,FALSE)"),"Hydraulics Schematic 1069 RevF")</f>
        <v>Hydraulics Schematic 1069 RevF</v>
      </c>
      <c r="AM649" s="40" t="str">
        <f ca="1">IFERROR(__xludf.DUMMYFUNCTION("VLOOKUP($D56,IMPORTRANGE(""1F5N2lheBqU_ssv2fEg7XSiyl0_Jtf24RQubw3IWp7fc"",""'LC-2 BOM'!C2:AF1000""),AB$1,FALSE)"),"Hydraulics Schematic 1069 RevF")</f>
        <v>Hydraulics Schematic 1069 RevF</v>
      </c>
      <c r="AN649" s="40" t="str">
        <f ca="1">IFERROR(__xludf.DUMMYFUNCTION("VLOOKUP($D56,IMPORTRANGE(""1F5N2lheBqU_ssv2fEg7XSiyl0_Jtf24RQubw3IWp7fc"",""'LC-2 BOM'!C2:AF1000""),AB$1,FALSE)"),"Hydraulics Schematic 1069 RevF")</f>
        <v>Hydraulics Schematic 1069 RevF</v>
      </c>
      <c r="AO649" s="40" t="str">
        <f ca="1">IFERROR(__xludf.DUMMYFUNCTION("VLOOKUP($D56,IMPORTRANGE(""1F5N2lheBqU_ssv2fEg7XSiyl0_Jtf24RQubw3IWp7fc"",""'LC-2 BOM'!C2:AF1000""),AB$1,FALSE)"),"Hydraulics Schematic 1069 RevF")</f>
        <v>Hydraulics Schematic 1069 RevF</v>
      </c>
      <c r="AP649" s="40" t="str">
        <f ca="1">IFERROR(__xludf.DUMMYFUNCTION("VLOOKUP($D56,IMPORTRANGE(""1F5N2lheBqU_ssv2fEg7XSiyl0_Jtf24RQubw3IWp7fc"",""'LC-2 BOM'!C2:AF1000""),AB$1,FALSE)"),"Hydraulics Schematic 1069 RevF")</f>
        <v>Hydraulics Schematic 1069 RevF</v>
      </c>
      <c r="AQ649" s="40" t="str">
        <f ca="1">IFERROR(__xludf.DUMMYFUNCTION("VLOOKUP($D56,IMPORTRANGE(""1F5N2lheBqU_ssv2fEg7XSiyl0_Jtf24RQubw3IWp7fc"",""'LC-2 BOM'!C2:AF1000""),AB$1,FALSE)"),"Hydraulics Schematic 1069 RevF")</f>
        <v>Hydraulics Schematic 1069 RevF</v>
      </c>
      <c r="AR649" s="40" t="str">
        <f ca="1">IFERROR(__xludf.DUMMYFUNCTION("VLOOKUP($D56,IMPORTRANGE(""1F5N2lheBqU_ssv2fEg7XSiyl0_Jtf24RQubw3IWp7fc"",""'LC-2 BOM'!C2:AF1000""),AB$1,FALSE)"),"Hydraulics Schematic 1069 RevF")</f>
        <v>Hydraulics Schematic 1069 RevF</v>
      </c>
      <c r="AS649" s="40" t="str">
        <f ca="1">IFERROR(__xludf.DUMMYFUNCTION("VLOOKUP($D56,IMPORTRANGE(""1F5N2lheBqU_ssv2fEg7XSiyl0_Jtf24RQubw3IWp7fc"",""'LC-2 BOM'!C2:AF1000""),AB$1,FALSE)"),"Hydraulics Schematic 1069 RevF")</f>
        <v>Hydraulics Schematic 1069 RevF</v>
      </c>
      <c r="AT649" s="40" t="str">
        <f ca="1">IFERROR(__xludf.DUMMYFUNCTION("VLOOKUP($D56,IMPORTRANGE(""1F5N2lheBqU_ssv2fEg7XSiyl0_Jtf24RQubw3IWp7fc"",""'LC-2 BOM'!C2:AF1000""),AB$1,FALSE)"),"Hydraulics Schematic 1069 RevF")</f>
        <v>Hydraulics Schematic 1069 RevF</v>
      </c>
      <c r="AU649" s="40" t="str">
        <f ca="1">IFERROR(__xludf.DUMMYFUNCTION("VLOOKUP($D56,IMPORTRANGE(""1F5N2lheBqU_ssv2fEg7XSiyl0_Jtf24RQubw3IWp7fc"",""'LC-2 BOM'!C2:AF1000""),AB$1,FALSE)"),"Hydraulics Schematic 1069 RevF")</f>
        <v>Hydraulics Schematic 1069 RevF</v>
      </c>
      <c r="AV649" s="40" t="str">
        <f ca="1">IFERROR(__xludf.DUMMYFUNCTION("VLOOKUP($D56,IMPORTRANGE(""1F5N2lheBqU_ssv2fEg7XSiyl0_Jtf24RQubw3IWp7fc"",""'LC-2 BOM'!C2:AF1000""),AB$1,FALSE)"),"Hydraulics Schematic 1069 RevF")</f>
        <v>Hydraulics Schematic 1069 RevF</v>
      </c>
      <c r="AW649" s="40" t="str">
        <f ca="1">IFERROR(__xludf.DUMMYFUNCTION("VLOOKUP($D56,IMPORTRANGE(""1F5N2lheBqU_ssv2fEg7XSiyl0_Jtf24RQubw3IWp7fc"",""'LC-2 BOM'!C2:AF1000""),AB$1,FALSE)"),"Hydraulics Schematic 1069 RevF")</f>
        <v>Hydraulics Schematic 1069 RevF</v>
      </c>
      <c r="AX649" s="40" t="str">
        <f ca="1">IFERROR(__xludf.DUMMYFUNCTION("VLOOKUP($D56,IMPORTRANGE(""1F5N2lheBqU_ssv2fEg7XSiyl0_Jtf24RQubw3IWp7fc"",""'LC-2 BOM'!C2:AF1000""),AB$1,FALSE)"),"Hydraulics Schematic 1069 RevF")</f>
        <v>Hydraulics Schematic 1069 RevF</v>
      </c>
      <c r="AY649" s="40" t="str">
        <f ca="1">IFERROR(__xludf.DUMMYFUNCTION("VLOOKUP($D56,IMPORTRANGE(""1F5N2lheBqU_ssv2fEg7XSiyl0_Jtf24RQubw3IWp7fc"",""'LC-2 BOM'!C2:AF1000""),AB$1,FALSE)"),"Hydraulics Schematic 1069 RevF")</f>
        <v>Hydraulics Schematic 1069 RevF</v>
      </c>
      <c r="AZ649" s="40" t="str">
        <f ca="1">IFERROR(__xludf.DUMMYFUNCTION("VLOOKUP($D56,IMPORTRANGE(""1F5N2lheBqU_ssv2fEg7XSiyl0_Jtf24RQubw3IWp7fc"",""'LC-2 BOM'!C2:AF1000""),AB$1,FALSE)"),"Hydraulics Schematic 1069 RevF")</f>
        <v>Hydraulics Schematic 1069 RevF</v>
      </c>
      <c r="BA649" s="40" t="str">
        <f ca="1">IFERROR(__xludf.DUMMYFUNCTION("VLOOKUP($D56,IMPORTRANGE(""1F5N2lheBqU_ssv2fEg7XSiyl0_Jtf24RQubw3IWp7fc"",""'LC-2 BOM'!C2:AF1000""),AB$1,FALSE)"),"Hydraulics Schematic 1069 RevF")</f>
        <v>Hydraulics Schematic 1069 RevF</v>
      </c>
    </row>
    <row r="650" spans="1:53" ht="14.25">
      <c r="A650" s="119" t="str">
        <f>CONCATENATE(VLOOKUP(E650,Systems,2,FALSE),"-",VLOOKUP(F650,Subsystems,2,FALSE),"-",VLOOKUP(G650,Components,2,FALSE),"-",VLOOKUP(R650,Metrics,2,FALSE),"-",B650)</f>
        <v>HYD-HDL-DVL-B-260</v>
      </c>
      <c r="B650" s="100">
        <v>260</v>
      </c>
      <c r="C650" s="99" t="s">
        <v>1436</v>
      </c>
      <c r="D650" s="119" t="s">
        <v>1437</v>
      </c>
      <c r="E650" s="99" t="s">
        <v>715</v>
      </c>
      <c r="F650" s="99" t="s">
        <v>872</v>
      </c>
      <c r="G650" s="99" t="s">
        <v>101</v>
      </c>
      <c r="H650" s="100" t="s">
        <v>102</v>
      </c>
      <c r="I650" s="100" t="str">
        <f>VLOOKUP(L650,InterfaceCards,2,FALSE)</f>
        <v>C1</v>
      </c>
      <c r="J650" s="39" t="str">
        <f>VLOOKUP(I650,'REF - Interface Cards'!$F$2:$G$11,2,FALSE)</f>
        <v>CB1</v>
      </c>
      <c r="K650" s="100">
        <f>VLOOKUP(L650,InterfaceCards,3,FALSE)</f>
        <v>2</v>
      </c>
      <c r="L650" s="99" t="s">
        <v>553</v>
      </c>
      <c r="M650" s="99">
        <v>5</v>
      </c>
      <c r="N650" s="96" t="s">
        <v>118</v>
      </c>
      <c r="O650" s="99" t="s">
        <v>247</v>
      </c>
      <c r="P650" s="205"/>
      <c r="Q650" s="99" t="s">
        <v>521</v>
      </c>
      <c r="R650" s="268" t="s">
        <v>105</v>
      </c>
      <c r="S650" s="119" t="s">
        <v>96</v>
      </c>
      <c r="T650" s="264"/>
      <c r="U650" s="205"/>
      <c r="V650" s="205" t="b">
        <v>0</v>
      </c>
      <c r="W650" s="115" t="str">
        <f>CONCATENATE(L650,":",N650)</f>
        <v>DO2:04</v>
      </c>
      <c r="X650" s="40" t="str">
        <f ca="1">IFERROR(__xludf.DUMMYFUNCTION("VLOOKUP($D4,IMPORTRANGE(""1F5N2lheBqU_ssv2fEg7XSiyl0_Jtf24RQubw3IWp7fc"",""'LC-2 BOM'!C2:AF1000""),X$1,FALSE)"),"S13.2")</f>
        <v>S13.2</v>
      </c>
      <c r="Y650" s="40" t="str">
        <f ca="1">IFERROR(__xludf.DUMMYFUNCTION("VLOOKUP($D57,IMPORTRANGE(""1zGeY54V42y3h6ga3LEauokEcjIAfHuNXKCYKLfLWtMI"",""'LC-2 BOM'!C2:AF900""),Y$1,FALSE)"),"#N/A")</f>
        <v>#N/A</v>
      </c>
      <c r="Z650" s="40" t="str">
        <f ca="1">IFERROR(__xludf.DUMMYFUNCTION("VLOOKUP($D57,IMPORTRANGE(""1zGeY54V42y3h6ga3LEauokEcjIAfHuNXKCYKLfLWtMI"",""'LC-2 BOM'!C2:AF900""),Y$1,FALSE)"),"#N/A")</f>
        <v>#N/A</v>
      </c>
      <c r="AA650" s="40" t="str">
        <f ca="1">IFERROR(__xludf.DUMMYFUNCTION("VLOOKUP($D57,IMPORTRANGE(""1zGeY54V42y3h6ga3LEauokEcjIAfHuNXKCYKLfLWtMI"",""'LC-2 BOM'!C2:AF900""),Y$1,FALSE)"),"#N/A")</f>
        <v>#N/A</v>
      </c>
      <c r="AB650" s="40" t="str">
        <f ca="1">IFERROR(__xludf.DUMMYFUNCTION("VLOOKUP($D57,IMPORTRANGE(""1F5N2lheBqU_ssv2fEg7XSiyl0_Jtf24RQubw3IWp7fc"",""'LC-2 BOM'!C2:AF1000""),AB$1,FALSE)"),"Hydraulics Schematic 1069 RevF")</f>
        <v>Hydraulics Schematic 1069 RevF</v>
      </c>
      <c r="AC650" s="40" t="str">
        <f ca="1">IFERROR(__xludf.DUMMYFUNCTION("VLOOKUP($D57,IMPORTRANGE(""1F5N2lheBqU_ssv2fEg7XSiyl0_Jtf24RQubw3IWp7fc"",""'LC-2 BOM'!C2:AF1000""),AB$1,FALSE)"),"Hydraulics Schematic 1069 RevF")</f>
        <v>Hydraulics Schematic 1069 RevF</v>
      </c>
      <c r="AD650" s="40" t="str">
        <f ca="1">IFERROR(__xludf.DUMMYFUNCTION("VLOOKUP($D57,IMPORTRANGE(""1F5N2lheBqU_ssv2fEg7XSiyl0_Jtf24RQubw3IWp7fc"",""'LC-2 BOM'!C2:AF1000""),AB$1,FALSE)"),"Hydraulics Schematic 1069 RevF")</f>
        <v>Hydraulics Schematic 1069 RevF</v>
      </c>
      <c r="AE650" s="40" t="str">
        <f ca="1">IFERROR(__xludf.DUMMYFUNCTION("VLOOKUP($D57,IMPORTRANGE(""1F5N2lheBqU_ssv2fEg7XSiyl0_Jtf24RQubw3IWp7fc"",""'LC-2 BOM'!C2:AF1000""),AB$1,FALSE)"),"Hydraulics Schematic 1069 RevF")</f>
        <v>Hydraulics Schematic 1069 RevF</v>
      </c>
      <c r="AF650" s="40" t="str">
        <f ca="1">IFERROR(__xludf.DUMMYFUNCTION("VLOOKUP($D57,IMPORTRANGE(""1F5N2lheBqU_ssv2fEg7XSiyl0_Jtf24RQubw3IWp7fc"",""'LC-2 BOM'!C2:AF1000""),AB$1,FALSE)"),"Hydraulics Schematic 1069 RevF")</f>
        <v>Hydraulics Schematic 1069 RevF</v>
      </c>
      <c r="AG650" s="40" t="str">
        <f ca="1">IFERROR(__xludf.DUMMYFUNCTION("VLOOKUP($D57,IMPORTRANGE(""1F5N2lheBqU_ssv2fEg7XSiyl0_Jtf24RQubw3IWp7fc"",""'LC-2 BOM'!C2:AF1000""),AB$1,FALSE)"),"Hydraulics Schematic 1069 RevF")</f>
        <v>Hydraulics Schematic 1069 RevF</v>
      </c>
      <c r="AH650" s="40" t="str">
        <f ca="1">IFERROR(__xludf.DUMMYFUNCTION("VLOOKUP($D57,IMPORTRANGE(""1F5N2lheBqU_ssv2fEg7XSiyl0_Jtf24RQubw3IWp7fc"",""'LC-2 BOM'!C2:AF1000""),AB$1,FALSE)"),"Hydraulics Schematic 1069 RevF")</f>
        <v>Hydraulics Schematic 1069 RevF</v>
      </c>
      <c r="AI650" s="40" t="str">
        <f ca="1">IFERROR(__xludf.DUMMYFUNCTION("VLOOKUP($D57,IMPORTRANGE(""1F5N2lheBqU_ssv2fEg7XSiyl0_Jtf24RQubw3IWp7fc"",""'LC-2 BOM'!C2:AF1000""),AB$1,FALSE)"),"Hydraulics Schematic 1069 RevF")</f>
        <v>Hydraulics Schematic 1069 RevF</v>
      </c>
      <c r="AJ650" s="40" t="str">
        <f ca="1">IFERROR(__xludf.DUMMYFUNCTION("VLOOKUP($D57,IMPORTRANGE(""1F5N2lheBqU_ssv2fEg7XSiyl0_Jtf24RQubw3IWp7fc"",""'LC-2 BOM'!C2:AF1000""),AB$1,FALSE)"),"Hydraulics Schematic 1069 RevF")</f>
        <v>Hydraulics Schematic 1069 RevF</v>
      </c>
      <c r="AK650" s="40" t="str">
        <f ca="1">IFERROR(__xludf.DUMMYFUNCTION("VLOOKUP($D57,IMPORTRANGE(""1F5N2lheBqU_ssv2fEg7XSiyl0_Jtf24RQubw3IWp7fc"",""'LC-2 BOM'!C2:AF1000""),AB$1,FALSE)"),"Hydraulics Schematic 1069 RevF")</f>
        <v>Hydraulics Schematic 1069 RevF</v>
      </c>
      <c r="AL650" s="40" t="str">
        <f ca="1">IFERROR(__xludf.DUMMYFUNCTION("VLOOKUP($D57,IMPORTRANGE(""1F5N2lheBqU_ssv2fEg7XSiyl0_Jtf24RQubw3IWp7fc"",""'LC-2 BOM'!C2:AF1000""),AB$1,FALSE)"),"Hydraulics Schematic 1069 RevF")</f>
        <v>Hydraulics Schematic 1069 RevF</v>
      </c>
      <c r="AM650" s="40" t="str">
        <f ca="1">IFERROR(__xludf.DUMMYFUNCTION("VLOOKUP($D57,IMPORTRANGE(""1F5N2lheBqU_ssv2fEg7XSiyl0_Jtf24RQubw3IWp7fc"",""'LC-2 BOM'!C2:AF1000""),AB$1,FALSE)"),"Hydraulics Schematic 1069 RevF")</f>
        <v>Hydraulics Schematic 1069 RevF</v>
      </c>
      <c r="AN650" s="40" t="str">
        <f ca="1">IFERROR(__xludf.DUMMYFUNCTION("VLOOKUP($D57,IMPORTRANGE(""1F5N2lheBqU_ssv2fEg7XSiyl0_Jtf24RQubw3IWp7fc"",""'LC-2 BOM'!C2:AF1000""),AB$1,FALSE)"),"Hydraulics Schematic 1069 RevF")</f>
        <v>Hydraulics Schematic 1069 RevF</v>
      </c>
      <c r="AO650" s="40" t="str">
        <f ca="1">IFERROR(__xludf.DUMMYFUNCTION("VLOOKUP($D57,IMPORTRANGE(""1F5N2lheBqU_ssv2fEg7XSiyl0_Jtf24RQubw3IWp7fc"",""'LC-2 BOM'!C2:AF1000""),AB$1,FALSE)"),"Hydraulics Schematic 1069 RevF")</f>
        <v>Hydraulics Schematic 1069 RevF</v>
      </c>
      <c r="AP650" s="40" t="str">
        <f ca="1">IFERROR(__xludf.DUMMYFUNCTION("VLOOKUP($D57,IMPORTRANGE(""1F5N2lheBqU_ssv2fEg7XSiyl0_Jtf24RQubw3IWp7fc"",""'LC-2 BOM'!C2:AF1000""),AB$1,FALSE)"),"Hydraulics Schematic 1069 RevF")</f>
        <v>Hydraulics Schematic 1069 RevF</v>
      </c>
      <c r="AQ650" s="40" t="str">
        <f ca="1">IFERROR(__xludf.DUMMYFUNCTION("VLOOKUP($D57,IMPORTRANGE(""1F5N2lheBqU_ssv2fEg7XSiyl0_Jtf24RQubw3IWp7fc"",""'LC-2 BOM'!C2:AF1000""),AB$1,FALSE)"),"Hydraulics Schematic 1069 RevF")</f>
        <v>Hydraulics Schematic 1069 RevF</v>
      </c>
      <c r="AR650" s="40" t="str">
        <f ca="1">IFERROR(__xludf.DUMMYFUNCTION("VLOOKUP($D57,IMPORTRANGE(""1F5N2lheBqU_ssv2fEg7XSiyl0_Jtf24RQubw3IWp7fc"",""'LC-2 BOM'!C2:AF1000""),AB$1,FALSE)"),"Hydraulics Schematic 1069 RevF")</f>
        <v>Hydraulics Schematic 1069 RevF</v>
      </c>
      <c r="AS650" s="40" t="str">
        <f ca="1">IFERROR(__xludf.DUMMYFUNCTION("VLOOKUP($D57,IMPORTRANGE(""1F5N2lheBqU_ssv2fEg7XSiyl0_Jtf24RQubw3IWp7fc"",""'LC-2 BOM'!C2:AF1000""),AB$1,FALSE)"),"Hydraulics Schematic 1069 RevF")</f>
        <v>Hydraulics Schematic 1069 RevF</v>
      </c>
      <c r="AT650" s="40" t="str">
        <f ca="1">IFERROR(__xludf.DUMMYFUNCTION("VLOOKUP($D57,IMPORTRANGE(""1F5N2lheBqU_ssv2fEg7XSiyl0_Jtf24RQubw3IWp7fc"",""'LC-2 BOM'!C2:AF1000""),AB$1,FALSE)"),"Hydraulics Schematic 1069 RevF")</f>
        <v>Hydraulics Schematic 1069 RevF</v>
      </c>
      <c r="AU650" s="40" t="str">
        <f ca="1">IFERROR(__xludf.DUMMYFUNCTION("VLOOKUP($D57,IMPORTRANGE(""1F5N2lheBqU_ssv2fEg7XSiyl0_Jtf24RQubw3IWp7fc"",""'LC-2 BOM'!C2:AF1000""),AB$1,FALSE)"),"Hydraulics Schematic 1069 RevF")</f>
        <v>Hydraulics Schematic 1069 RevF</v>
      </c>
      <c r="AV650" s="40" t="str">
        <f ca="1">IFERROR(__xludf.DUMMYFUNCTION("VLOOKUP($D57,IMPORTRANGE(""1F5N2lheBqU_ssv2fEg7XSiyl0_Jtf24RQubw3IWp7fc"",""'LC-2 BOM'!C2:AF1000""),AB$1,FALSE)"),"Hydraulics Schematic 1069 RevF")</f>
        <v>Hydraulics Schematic 1069 RevF</v>
      </c>
      <c r="AW650" s="40" t="str">
        <f ca="1">IFERROR(__xludf.DUMMYFUNCTION("VLOOKUP($D57,IMPORTRANGE(""1F5N2lheBqU_ssv2fEg7XSiyl0_Jtf24RQubw3IWp7fc"",""'LC-2 BOM'!C2:AF1000""),AB$1,FALSE)"),"Hydraulics Schematic 1069 RevF")</f>
        <v>Hydraulics Schematic 1069 RevF</v>
      </c>
      <c r="AX650" s="40" t="str">
        <f ca="1">IFERROR(__xludf.DUMMYFUNCTION("VLOOKUP($D57,IMPORTRANGE(""1F5N2lheBqU_ssv2fEg7XSiyl0_Jtf24RQubw3IWp7fc"",""'LC-2 BOM'!C2:AF1000""),AB$1,FALSE)"),"Hydraulics Schematic 1069 RevF")</f>
        <v>Hydraulics Schematic 1069 RevF</v>
      </c>
      <c r="AY650" s="40" t="str">
        <f ca="1">IFERROR(__xludf.DUMMYFUNCTION("VLOOKUP($D57,IMPORTRANGE(""1F5N2lheBqU_ssv2fEg7XSiyl0_Jtf24RQubw3IWp7fc"",""'LC-2 BOM'!C2:AF1000""),AB$1,FALSE)"),"Hydraulics Schematic 1069 RevF")</f>
        <v>Hydraulics Schematic 1069 RevF</v>
      </c>
      <c r="AZ650" s="40" t="str">
        <f ca="1">IFERROR(__xludf.DUMMYFUNCTION("VLOOKUP($D57,IMPORTRANGE(""1F5N2lheBqU_ssv2fEg7XSiyl0_Jtf24RQubw3IWp7fc"",""'LC-2 BOM'!C2:AF1000""),AB$1,FALSE)"),"Hydraulics Schematic 1069 RevF")</f>
        <v>Hydraulics Schematic 1069 RevF</v>
      </c>
      <c r="BA650" s="40" t="str">
        <f ca="1">IFERROR(__xludf.DUMMYFUNCTION("VLOOKUP($D57,IMPORTRANGE(""1F5N2lheBqU_ssv2fEg7XSiyl0_Jtf24RQubw3IWp7fc"",""'LC-2 BOM'!C2:AF1000""),AB$1,FALSE)"),"Hydraulics Schematic 1069 RevF")</f>
        <v>Hydraulics Schematic 1069 RevF</v>
      </c>
    </row>
    <row r="651" spans="1:53" ht="14.25">
      <c r="A651" s="119" t="str">
        <f>CONCATENATE(VLOOKUP(E651,Systems,2,FALSE),"-",VLOOKUP(F651,Subsystems,2,FALSE),"-",VLOOKUP(G651,Components,2,FALSE),"-",VLOOKUP(R651,Metrics,2,FALSE),"-",B651)</f>
        <v>HYD-HDL-DVL-B-261</v>
      </c>
      <c r="B651" s="100">
        <v>261</v>
      </c>
      <c r="C651" s="99" t="s">
        <v>1438</v>
      </c>
      <c r="D651" s="119" t="s">
        <v>1439</v>
      </c>
      <c r="E651" s="99" t="s">
        <v>715</v>
      </c>
      <c r="F651" s="99" t="s">
        <v>872</v>
      </c>
      <c r="G651" s="99" t="s">
        <v>101</v>
      </c>
      <c r="H651" s="100" t="s">
        <v>102</v>
      </c>
      <c r="I651" s="100" t="str">
        <f>VLOOKUP(L651,InterfaceCards,2,FALSE)</f>
        <v>C1</v>
      </c>
      <c r="J651" s="39" t="str">
        <f>VLOOKUP(I651,'REF - Interface Cards'!$F$2:$G$11,2,FALSE)</f>
        <v>CB1</v>
      </c>
      <c r="K651" s="100">
        <f>VLOOKUP(L651,InterfaceCards,3,FALSE)</f>
        <v>2</v>
      </c>
      <c r="L651" s="99" t="s">
        <v>553</v>
      </c>
      <c r="M651" s="99">
        <v>6</v>
      </c>
      <c r="N651" s="96" t="s">
        <v>129</v>
      </c>
      <c r="O651" s="99" t="s">
        <v>247</v>
      </c>
      <c r="P651" s="205"/>
      <c r="Q651" s="99" t="s">
        <v>521</v>
      </c>
      <c r="R651" s="268" t="s">
        <v>105</v>
      </c>
      <c r="S651" s="119" t="s">
        <v>96</v>
      </c>
      <c r="T651" s="100"/>
      <c r="U651" s="205"/>
      <c r="V651" s="205" t="b">
        <v>0</v>
      </c>
      <c r="W651" s="115" t="str">
        <f>CONCATENATE(L651,":",N651)</f>
        <v>DO2:05</v>
      </c>
      <c r="X651" s="40" t="str">
        <f ca="1">IFERROR(__xludf.DUMMYFUNCTION("VLOOKUP($D4,IMPORTRANGE(""1F5N2lheBqU_ssv2fEg7XSiyl0_Jtf24RQubw3IWp7fc"",""'LC-2 BOM'!C2:AF1000""),X$1,FALSE)"),"S13.2")</f>
        <v>S13.2</v>
      </c>
      <c r="Y651" s="40" t="str">
        <f ca="1">IFERROR(__xludf.DUMMYFUNCTION("VLOOKUP($D58,IMPORTRANGE(""1F5N2lheBqU_ssv2fEg7XSiyl0_Jtf24RQubw3IWp7fc"",""'LC-2 BOM'!C2:AF900""),Y$1,FALSE)"),"#N/A")</f>
        <v>#N/A</v>
      </c>
      <c r="Z651" s="40" t="str">
        <f ca="1">IFERROR(__xludf.DUMMYFUNCTION("VLOOKUP($D58,IMPORTRANGE(""1F5N2lheBqU_ssv2fEg7XSiyl0_Jtf24RQubw3IWp7fc"",""'LC-2 BOM'!C2:AF900""),Y$1,FALSE)"),"#N/A")</f>
        <v>#N/A</v>
      </c>
      <c r="AA651" s="40" t="str">
        <f ca="1">IFERROR(__xludf.DUMMYFUNCTION("VLOOKUP($D58,IMPORTRANGE(""1F5N2lheBqU_ssv2fEg7XSiyl0_Jtf24RQubw3IWp7fc"",""'LC-2 BOM'!C2:AF900""),Y$1,FALSE)"),"#N/A")</f>
        <v>#N/A</v>
      </c>
      <c r="AB651" s="40" t="str">
        <f ca="1">IFERROR(__xludf.DUMMYFUNCTION("VLOOKUP($D58,IMPORTRANGE(""1F5N2lheBqU_ssv2fEg7XSiyl0_Jtf24RQubw3IWp7fc"",""'LC-2 BOM'!C2:AF1000""),AB$1,FALSE)"),"Hydraulics Schematic 1069 RevF")</f>
        <v>Hydraulics Schematic 1069 RevF</v>
      </c>
      <c r="AC651" s="40" t="str">
        <f ca="1">IFERROR(__xludf.DUMMYFUNCTION("VLOOKUP($D58,IMPORTRANGE(""1F5N2lheBqU_ssv2fEg7XSiyl0_Jtf24RQubw3IWp7fc"",""'LC-2 BOM'!C2:AF1000""),AB$1,FALSE)"),"Hydraulics Schematic 1069 RevF")</f>
        <v>Hydraulics Schematic 1069 RevF</v>
      </c>
      <c r="AD651" s="40" t="str">
        <f ca="1">IFERROR(__xludf.DUMMYFUNCTION("VLOOKUP($D58,IMPORTRANGE(""1F5N2lheBqU_ssv2fEg7XSiyl0_Jtf24RQubw3IWp7fc"",""'LC-2 BOM'!C2:AF1000""),AB$1,FALSE)"),"Hydraulics Schematic 1069 RevF")</f>
        <v>Hydraulics Schematic 1069 RevF</v>
      </c>
      <c r="AE651" s="40" t="str">
        <f ca="1">IFERROR(__xludf.DUMMYFUNCTION("VLOOKUP($D58,IMPORTRANGE(""1F5N2lheBqU_ssv2fEg7XSiyl0_Jtf24RQubw3IWp7fc"",""'LC-2 BOM'!C2:AF1000""),AB$1,FALSE)"),"Hydraulics Schematic 1069 RevF")</f>
        <v>Hydraulics Schematic 1069 RevF</v>
      </c>
      <c r="AF651" s="40" t="str">
        <f ca="1">IFERROR(__xludf.DUMMYFUNCTION("VLOOKUP($D58,IMPORTRANGE(""1F5N2lheBqU_ssv2fEg7XSiyl0_Jtf24RQubw3IWp7fc"",""'LC-2 BOM'!C2:AF1000""),AB$1,FALSE)"),"Hydraulics Schematic 1069 RevF")</f>
        <v>Hydraulics Schematic 1069 RevF</v>
      </c>
      <c r="AG651" s="40" t="str">
        <f ca="1">IFERROR(__xludf.DUMMYFUNCTION("VLOOKUP($D58,IMPORTRANGE(""1F5N2lheBqU_ssv2fEg7XSiyl0_Jtf24RQubw3IWp7fc"",""'LC-2 BOM'!C2:AF1000""),AB$1,FALSE)"),"Hydraulics Schematic 1069 RevF")</f>
        <v>Hydraulics Schematic 1069 RevF</v>
      </c>
      <c r="AH651" s="40" t="str">
        <f ca="1">IFERROR(__xludf.DUMMYFUNCTION("VLOOKUP($D58,IMPORTRANGE(""1F5N2lheBqU_ssv2fEg7XSiyl0_Jtf24RQubw3IWp7fc"",""'LC-2 BOM'!C2:AF1000""),AB$1,FALSE)"),"Hydraulics Schematic 1069 RevF")</f>
        <v>Hydraulics Schematic 1069 RevF</v>
      </c>
      <c r="AI651" s="40" t="str">
        <f ca="1">IFERROR(__xludf.DUMMYFUNCTION("VLOOKUP($D58,IMPORTRANGE(""1F5N2lheBqU_ssv2fEg7XSiyl0_Jtf24RQubw3IWp7fc"",""'LC-2 BOM'!C2:AF1000""),AB$1,FALSE)"),"Hydraulics Schematic 1069 RevF")</f>
        <v>Hydraulics Schematic 1069 RevF</v>
      </c>
      <c r="AJ651" s="40" t="str">
        <f ca="1">IFERROR(__xludf.DUMMYFUNCTION("VLOOKUP($D58,IMPORTRANGE(""1F5N2lheBqU_ssv2fEg7XSiyl0_Jtf24RQubw3IWp7fc"",""'LC-2 BOM'!C2:AF1000""),AB$1,FALSE)"),"Hydraulics Schematic 1069 RevF")</f>
        <v>Hydraulics Schematic 1069 RevF</v>
      </c>
      <c r="AK651" s="40" t="str">
        <f ca="1">IFERROR(__xludf.DUMMYFUNCTION("VLOOKUP($D58,IMPORTRANGE(""1F5N2lheBqU_ssv2fEg7XSiyl0_Jtf24RQubw3IWp7fc"",""'LC-2 BOM'!C2:AF1000""),AB$1,FALSE)"),"Hydraulics Schematic 1069 RevF")</f>
        <v>Hydraulics Schematic 1069 RevF</v>
      </c>
      <c r="AL651" s="40" t="str">
        <f ca="1">IFERROR(__xludf.DUMMYFUNCTION("VLOOKUP($D58,IMPORTRANGE(""1F5N2lheBqU_ssv2fEg7XSiyl0_Jtf24RQubw3IWp7fc"",""'LC-2 BOM'!C2:AF1000""),AB$1,FALSE)"),"Hydraulics Schematic 1069 RevF")</f>
        <v>Hydraulics Schematic 1069 RevF</v>
      </c>
      <c r="AM651" s="40" t="str">
        <f ca="1">IFERROR(__xludf.DUMMYFUNCTION("VLOOKUP($D58,IMPORTRANGE(""1F5N2lheBqU_ssv2fEg7XSiyl0_Jtf24RQubw3IWp7fc"",""'LC-2 BOM'!C2:AF1000""),AB$1,FALSE)"),"Hydraulics Schematic 1069 RevF")</f>
        <v>Hydraulics Schematic 1069 RevF</v>
      </c>
      <c r="AN651" s="40" t="str">
        <f ca="1">IFERROR(__xludf.DUMMYFUNCTION("VLOOKUP($D58,IMPORTRANGE(""1F5N2lheBqU_ssv2fEg7XSiyl0_Jtf24RQubw3IWp7fc"",""'LC-2 BOM'!C2:AF1000""),AB$1,FALSE)"),"Hydraulics Schematic 1069 RevF")</f>
        <v>Hydraulics Schematic 1069 RevF</v>
      </c>
      <c r="AO651" s="40" t="str">
        <f ca="1">IFERROR(__xludf.DUMMYFUNCTION("VLOOKUP($D58,IMPORTRANGE(""1F5N2lheBqU_ssv2fEg7XSiyl0_Jtf24RQubw3IWp7fc"",""'LC-2 BOM'!C2:AF1000""),AB$1,FALSE)"),"Hydraulics Schematic 1069 RevF")</f>
        <v>Hydraulics Schematic 1069 RevF</v>
      </c>
      <c r="AP651" s="40" t="str">
        <f ca="1">IFERROR(__xludf.DUMMYFUNCTION("VLOOKUP($D58,IMPORTRANGE(""1F5N2lheBqU_ssv2fEg7XSiyl0_Jtf24RQubw3IWp7fc"",""'LC-2 BOM'!C2:AF1000""),AB$1,FALSE)"),"Hydraulics Schematic 1069 RevF")</f>
        <v>Hydraulics Schematic 1069 RevF</v>
      </c>
      <c r="AQ651" s="40" t="str">
        <f ca="1">IFERROR(__xludf.DUMMYFUNCTION("VLOOKUP($D58,IMPORTRANGE(""1F5N2lheBqU_ssv2fEg7XSiyl0_Jtf24RQubw3IWp7fc"",""'LC-2 BOM'!C2:AF1000""),AB$1,FALSE)"),"Hydraulics Schematic 1069 RevF")</f>
        <v>Hydraulics Schematic 1069 RevF</v>
      </c>
      <c r="AR651" s="40" t="str">
        <f ca="1">IFERROR(__xludf.DUMMYFUNCTION("VLOOKUP($D58,IMPORTRANGE(""1F5N2lheBqU_ssv2fEg7XSiyl0_Jtf24RQubw3IWp7fc"",""'LC-2 BOM'!C2:AF1000""),AB$1,FALSE)"),"Hydraulics Schematic 1069 RevF")</f>
        <v>Hydraulics Schematic 1069 RevF</v>
      </c>
      <c r="AS651" s="40" t="str">
        <f ca="1">IFERROR(__xludf.DUMMYFUNCTION("VLOOKUP($D58,IMPORTRANGE(""1F5N2lheBqU_ssv2fEg7XSiyl0_Jtf24RQubw3IWp7fc"",""'LC-2 BOM'!C2:AF1000""),AB$1,FALSE)"),"Hydraulics Schematic 1069 RevF")</f>
        <v>Hydraulics Schematic 1069 RevF</v>
      </c>
      <c r="AT651" s="40" t="str">
        <f ca="1">IFERROR(__xludf.DUMMYFUNCTION("VLOOKUP($D58,IMPORTRANGE(""1F5N2lheBqU_ssv2fEg7XSiyl0_Jtf24RQubw3IWp7fc"",""'LC-2 BOM'!C2:AF1000""),AB$1,FALSE)"),"Hydraulics Schematic 1069 RevF")</f>
        <v>Hydraulics Schematic 1069 RevF</v>
      </c>
      <c r="AU651" s="40" t="str">
        <f ca="1">IFERROR(__xludf.DUMMYFUNCTION("VLOOKUP($D58,IMPORTRANGE(""1F5N2lheBqU_ssv2fEg7XSiyl0_Jtf24RQubw3IWp7fc"",""'LC-2 BOM'!C2:AF1000""),AB$1,FALSE)"),"Hydraulics Schematic 1069 RevF")</f>
        <v>Hydraulics Schematic 1069 RevF</v>
      </c>
      <c r="AV651" s="40" t="str">
        <f ca="1">IFERROR(__xludf.DUMMYFUNCTION("VLOOKUP($D58,IMPORTRANGE(""1F5N2lheBqU_ssv2fEg7XSiyl0_Jtf24RQubw3IWp7fc"",""'LC-2 BOM'!C2:AF1000""),AB$1,FALSE)"),"Hydraulics Schematic 1069 RevF")</f>
        <v>Hydraulics Schematic 1069 RevF</v>
      </c>
      <c r="AW651" s="40" t="str">
        <f ca="1">IFERROR(__xludf.DUMMYFUNCTION("VLOOKUP($D58,IMPORTRANGE(""1F5N2lheBqU_ssv2fEg7XSiyl0_Jtf24RQubw3IWp7fc"",""'LC-2 BOM'!C2:AF1000""),AB$1,FALSE)"),"Hydraulics Schematic 1069 RevF")</f>
        <v>Hydraulics Schematic 1069 RevF</v>
      </c>
      <c r="AX651" s="40" t="str">
        <f ca="1">IFERROR(__xludf.DUMMYFUNCTION("VLOOKUP($D58,IMPORTRANGE(""1F5N2lheBqU_ssv2fEg7XSiyl0_Jtf24RQubw3IWp7fc"",""'LC-2 BOM'!C2:AF1000""),AB$1,FALSE)"),"Hydraulics Schematic 1069 RevF")</f>
        <v>Hydraulics Schematic 1069 RevF</v>
      </c>
      <c r="AY651" s="40" t="str">
        <f ca="1">IFERROR(__xludf.DUMMYFUNCTION("VLOOKUP($D58,IMPORTRANGE(""1F5N2lheBqU_ssv2fEg7XSiyl0_Jtf24RQubw3IWp7fc"",""'LC-2 BOM'!C2:AF1000""),AB$1,FALSE)"),"Hydraulics Schematic 1069 RevF")</f>
        <v>Hydraulics Schematic 1069 RevF</v>
      </c>
      <c r="AZ651" s="40" t="str">
        <f ca="1">IFERROR(__xludf.DUMMYFUNCTION("VLOOKUP($D58,IMPORTRANGE(""1F5N2lheBqU_ssv2fEg7XSiyl0_Jtf24RQubw3IWp7fc"",""'LC-2 BOM'!C2:AF1000""),AB$1,FALSE)"),"Hydraulics Schematic 1069 RevF")</f>
        <v>Hydraulics Schematic 1069 RevF</v>
      </c>
      <c r="BA651" s="40" t="str">
        <f ca="1">IFERROR(__xludf.DUMMYFUNCTION("VLOOKUP($D58,IMPORTRANGE(""1F5N2lheBqU_ssv2fEg7XSiyl0_Jtf24RQubw3IWp7fc"",""'LC-2 BOM'!C2:AF1000""),AB$1,FALSE)"),"Hydraulics Schematic 1069 RevF")</f>
        <v>Hydraulics Schematic 1069 RevF</v>
      </c>
    </row>
    <row r="652" spans="1:53" ht="14.25">
      <c r="A652" s="110" t="str">
        <f>CONCATENATE(VLOOKUP(E652,Systems,2,FALSE),"-",VLOOKUP(F652,Subsystems,2,FALSE),"-",VLOOKUP(G652,Components,2,FALSE),"-",VLOOKUP(R652,Metrics,2,FALSE),"-",B652)</f>
        <v>HYD-HDL-SSR-B-707</v>
      </c>
      <c r="B652" s="99">
        <v>707</v>
      </c>
      <c r="C652" s="97" t="s">
        <v>1440</v>
      </c>
      <c r="D652" s="97" t="s">
        <v>1439</v>
      </c>
      <c r="E652" s="99" t="s">
        <v>715</v>
      </c>
      <c r="F652" s="99" t="s">
        <v>872</v>
      </c>
      <c r="G652" s="99" t="s">
        <v>994</v>
      </c>
      <c r="H652" s="99" t="s">
        <v>102</v>
      </c>
      <c r="I652" s="100" t="str">
        <f>VLOOKUP(L652,InterfaceCards,2,FALSE)</f>
        <v>C1</v>
      </c>
      <c r="J652" s="39" t="str">
        <f>VLOOKUP(I652,'REF - Interface Cards'!$F$2:$G$11,2,FALSE)</f>
        <v>CB1</v>
      </c>
      <c r="K652" s="267">
        <f>VLOOKUP(L652,InterfaceCards,3,FALSE)</f>
        <v>6</v>
      </c>
      <c r="L652" s="99" t="s">
        <v>1049</v>
      </c>
      <c r="M652" s="99">
        <v>36</v>
      </c>
      <c r="N652" s="99" t="s">
        <v>622</v>
      </c>
      <c r="O652" s="205"/>
      <c r="P652" s="99" t="s">
        <v>247</v>
      </c>
      <c r="Q652" s="99" t="s">
        <v>253</v>
      </c>
      <c r="R652" s="268" t="s">
        <v>105</v>
      </c>
      <c r="S652" s="119" t="s">
        <v>96</v>
      </c>
      <c r="T652" s="100"/>
      <c r="U652" s="205"/>
      <c r="V652" s="205" t="b">
        <v>0</v>
      </c>
      <c r="W652" s="115" t="str">
        <f>CONCATENATE(L652,":",N652)</f>
        <v>DIO3:DO14</v>
      </c>
      <c r="X652" s="40" t="str">
        <f ca="1">IFERROR(__xludf.DUMMYFUNCTION("VLOOKUP($D119,IMPORTRANGE(""1F5N2lheBqU_ssv2fEg7XSiyl0_Jtf24RQubw3IWp7fc"",""'LC-2 BOM'!C2:AF1000""),X$1,FALSE)"),"05C360")</f>
        <v>05C360</v>
      </c>
      <c r="Y652" s="40" t="str">
        <f ca="1">IFERROR(__xludf.DUMMYFUNCTION("VLOOKUP($D148,IMPORTRANGE(""1F5N2lheBqU_ssv2fEg7XSiyl0_Jtf24RQubw3IWp7fc"",""'LC-2 BOM'!C2:AF900""),Y$1,FALSE)"),"#N/A")</f>
        <v>#N/A</v>
      </c>
      <c r="Z652" s="183" t="str">
        <f ca="1">IFERROR(__xludf.DUMMYFUNCTION("VLOOKUP($D149,IMPORTRANGE(""1zGeY54V42y3h6ga3LEauokEcjIAfHuNXKCYKLfLWtMI"",""'LC-2 BOM'!C2:AF900""),Z$1,FALSE)"),"#N/A")</f>
        <v>#N/A</v>
      </c>
      <c r="AA652" s="183" t="str">
        <f ca="1">IFERROR(__xludf.DUMMYFUNCTION("VLOOKUP($D149,IMPORTRANGE(""1zGeY54V42y3h6ga3LEauokEcjIAfHuNXKCYKLfLWtMI"",""'LC-2 BOM'!C2:AF900""),Z$1,FALSE)"),"#N/A")</f>
        <v>#N/A</v>
      </c>
      <c r="AB652" s="40" t="str">
        <f ca="1">IFERROR(__xludf.DUMMYFUNCTION("VLOOKUP($D149,IMPORTRANGE(""1F5N2lheBqU_ssv2fEg7XSiyl0_Jtf24RQubw3IWp7fc"",""'LC-2 BOM'!C2:AF1000""),AB$1,FALSE)"),"Hydraulics Schematic 1069 RevF")</f>
        <v>Hydraulics Schematic 1069 RevF</v>
      </c>
      <c r="AC652" s="40" t="str">
        <f ca="1">IFERROR(__xludf.DUMMYFUNCTION("VLOOKUP($D149,IMPORTRANGE(""1F5N2lheBqU_ssv2fEg7XSiyl0_Jtf24RQubw3IWp7fc"",""'LC-2 BOM'!C2:AF1000""),AB$1,FALSE)"),"Hydraulics Schematic 1069 RevF")</f>
        <v>Hydraulics Schematic 1069 RevF</v>
      </c>
      <c r="AD652" s="40" t="str">
        <f ca="1">IFERROR(__xludf.DUMMYFUNCTION("VLOOKUP($D149,IMPORTRANGE(""1F5N2lheBqU_ssv2fEg7XSiyl0_Jtf24RQubw3IWp7fc"",""'LC-2 BOM'!C2:AF1000""),AB$1,FALSE)"),"Hydraulics Schematic 1069 RevF")</f>
        <v>Hydraulics Schematic 1069 RevF</v>
      </c>
      <c r="AE652" s="40" t="str">
        <f ca="1">IFERROR(__xludf.DUMMYFUNCTION("VLOOKUP($D149,IMPORTRANGE(""1F5N2lheBqU_ssv2fEg7XSiyl0_Jtf24RQubw3IWp7fc"",""'LC-2 BOM'!C2:AF1000""),AB$1,FALSE)"),"Hydraulics Schematic 1069 RevF")</f>
        <v>Hydraulics Schematic 1069 RevF</v>
      </c>
      <c r="AF652" s="40" t="str">
        <f ca="1">IFERROR(__xludf.DUMMYFUNCTION("VLOOKUP($D149,IMPORTRANGE(""1F5N2lheBqU_ssv2fEg7XSiyl0_Jtf24RQubw3IWp7fc"",""'LC-2 BOM'!C2:AF1000""),AB$1,FALSE)"),"Hydraulics Schematic 1069 RevF")</f>
        <v>Hydraulics Schematic 1069 RevF</v>
      </c>
      <c r="AG652" s="40" t="str">
        <f ca="1">IFERROR(__xludf.DUMMYFUNCTION("VLOOKUP($D149,IMPORTRANGE(""1F5N2lheBqU_ssv2fEg7XSiyl0_Jtf24RQubw3IWp7fc"",""'LC-2 BOM'!C2:AF1000""),AB$1,FALSE)"),"Hydraulics Schematic 1069 RevF")</f>
        <v>Hydraulics Schematic 1069 RevF</v>
      </c>
      <c r="AH652" s="40" t="str">
        <f ca="1">IFERROR(__xludf.DUMMYFUNCTION("VLOOKUP($D149,IMPORTRANGE(""1F5N2lheBqU_ssv2fEg7XSiyl0_Jtf24RQubw3IWp7fc"",""'LC-2 BOM'!C2:AF1000""),AB$1,FALSE)"),"Hydraulics Schematic 1069 RevF")</f>
        <v>Hydraulics Schematic 1069 RevF</v>
      </c>
      <c r="AI652" s="40" t="str">
        <f ca="1">IFERROR(__xludf.DUMMYFUNCTION("VLOOKUP($D149,IMPORTRANGE(""1F5N2lheBqU_ssv2fEg7XSiyl0_Jtf24RQubw3IWp7fc"",""'LC-2 BOM'!C2:AF1000""),AB$1,FALSE)"),"Hydraulics Schematic 1069 RevF")</f>
        <v>Hydraulics Schematic 1069 RevF</v>
      </c>
      <c r="AJ652" s="40" t="str">
        <f ca="1">IFERROR(__xludf.DUMMYFUNCTION("VLOOKUP($D149,IMPORTRANGE(""1F5N2lheBqU_ssv2fEg7XSiyl0_Jtf24RQubw3IWp7fc"",""'LC-2 BOM'!C2:AF1000""),AB$1,FALSE)"),"Hydraulics Schematic 1069 RevF")</f>
        <v>Hydraulics Schematic 1069 RevF</v>
      </c>
      <c r="AK652" s="40" t="str">
        <f ca="1">IFERROR(__xludf.DUMMYFUNCTION("VLOOKUP($D149,IMPORTRANGE(""1F5N2lheBqU_ssv2fEg7XSiyl0_Jtf24RQubw3IWp7fc"",""'LC-2 BOM'!C2:AF1000""),AB$1,FALSE)"),"Hydraulics Schematic 1069 RevF")</f>
        <v>Hydraulics Schematic 1069 RevF</v>
      </c>
      <c r="AL652" s="40" t="str">
        <f ca="1">IFERROR(__xludf.DUMMYFUNCTION("VLOOKUP($D149,IMPORTRANGE(""1F5N2lheBqU_ssv2fEg7XSiyl0_Jtf24RQubw3IWp7fc"",""'LC-2 BOM'!C2:AF1000""),AB$1,FALSE)"),"Hydraulics Schematic 1069 RevF")</f>
        <v>Hydraulics Schematic 1069 RevF</v>
      </c>
      <c r="AM652" s="40" t="str">
        <f ca="1">IFERROR(__xludf.DUMMYFUNCTION("VLOOKUP($D149,IMPORTRANGE(""1F5N2lheBqU_ssv2fEg7XSiyl0_Jtf24RQubw3IWp7fc"",""'LC-2 BOM'!C2:AF1000""),AB$1,FALSE)"),"Hydraulics Schematic 1069 RevF")</f>
        <v>Hydraulics Schematic 1069 RevF</v>
      </c>
      <c r="AN652" s="40" t="str">
        <f ca="1">IFERROR(__xludf.DUMMYFUNCTION("VLOOKUP($D149,IMPORTRANGE(""1F5N2lheBqU_ssv2fEg7XSiyl0_Jtf24RQubw3IWp7fc"",""'LC-2 BOM'!C2:AF1000""),AB$1,FALSE)"),"Hydraulics Schematic 1069 RevF")</f>
        <v>Hydraulics Schematic 1069 RevF</v>
      </c>
      <c r="AO652" s="40" t="str">
        <f ca="1">IFERROR(__xludf.DUMMYFUNCTION("VLOOKUP($D149,IMPORTRANGE(""1F5N2lheBqU_ssv2fEg7XSiyl0_Jtf24RQubw3IWp7fc"",""'LC-2 BOM'!C2:AF1000""),AB$1,FALSE)"),"Hydraulics Schematic 1069 RevF")</f>
        <v>Hydraulics Schematic 1069 RevF</v>
      </c>
      <c r="AP652" s="40" t="str">
        <f ca="1">IFERROR(__xludf.DUMMYFUNCTION("VLOOKUP($D149,IMPORTRANGE(""1F5N2lheBqU_ssv2fEg7XSiyl0_Jtf24RQubw3IWp7fc"",""'LC-2 BOM'!C2:AF1000""),AB$1,FALSE)"),"Hydraulics Schematic 1069 RevF")</f>
        <v>Hydraulics Schematic 1069 RevF</v>
      </c>
      <c r="AQ652" s="40" t="str">
        <f ca="1">IFERROR(__xludf.DUMMYFUNCTION("VLOOKUP($D149,IMPORTRANGE(""1F5N2lheBqU_ssv2fEg7XSiyl0_Jtf24RQubw3IWp7fc"",""'LC-2 BOM'!C2:AF1000""),AB$1,FALSE)"),"Hydraulics Schematic 1069 RevF")</f>
        <v>Hydraulics Schematic 1069 RevF</v>
      </c>
      <c r="AR652" s="40" t="str">
        <f ca="1">IFERROR(__xludf.DUMMYFUNCTION("VLOOKUP($D149,IMPORTRANGE(""1F5N2lheBqU_ssv2fEg7XSiyl0_Jtf24RQubw3IWp7fc"",""'LC-2 BOM'!C2:AF1000""),AB$1,FALSE)"),"Hydraulics Schematic 1069 RevF")</f>
        <v>Hydraulics Schematic 1069 RevF</v>
      </c>
      <c r="AS652" s="40" t="str">
        <f ca="1">IFERROR(__xludf.DUMMYFUNCTION("VLOOKUP($D149,IMPORTRANGE(""1F5N2lheBqU_ssv2fEg7XSiyl0_Jtf24RQubw3IWp7fc"",""'LC-2 BOM'!C2:AF1000""),AB$1,FALSE)"),"Hydraulics Schematic 1069 RevF")</f>
        <v>Hydraulics Schematic 1069 RevF</v>
      </c>
      <c r="AT652" s="40" t="str">
        <f ca="1">IFERROR(__xludf.DUMMYFUNCTION("VLOOKUP($D149,IMPORTRANGE(""1F5N2lheBqU_ssv2fEg7XSiyl0_Jtf24RQubw3IWp7fc"",""'LC-2 BOM'!C2:AF1000""),AB$1,FALSE)"),"Hydraulics Schematic 1069 RevF")</f>
        <v>Hydraulics Schematic 1069 RevF</v>
      </c>
      <c r="AU652" s="40" t="str">
        <f ca="1">IFERROR(__xludf.DUMMYFUNCTION("VLOOKUP($D149,IMPORTRANGE(""1F5N2lheBqU_ssv2fEg7XSiyl0_Jtf24RQubw3IWp7fc"",""'LC-2 BOM'!C2:AF1000""),AB$1,FALSE)"),"Hydraulics Schematic 1069 RevF")</f>
        <v>Hydraulics Schematic 1069 RevF</v>
      </c>
      <c r="AV652" s="40" t="str">
        <f ca="1">IFERROR(__xludf.DUMMYFUNCTION("VLOOKUP($D149,IMPORTRANGE(""1F5N2lheBqU_ssv2fEg7XSiyl0_Jtf24RQubw3IWp7fc"",""'LC-2 BOM'!C2:AF1000""),AB$1,FALSE)"),"Hydraulics Schematic 1069 RevF")</f>
        <v>Hydraulics Schematic 1069 RevF</v>
      </c>
      <c r="AW652" s="40" t="str">
        <f ca="1">IFERROR(__xludf.DUMMYFUNCTION("VLOOKUP($D149,IMPORTRANGE(""1F5N2lheBqU_ssv2fEg7XSiyl0_Jtf24RQubw3IWp7fc"",""'LC-2 BOM'!C2:AF1000""),AB$1,FALSE)"),"Hydraulics Schematic 1069 RevF")</f>
        <v>Hydraulics Schematic 1069 RevF</v>
      </c>
      <c r="AX652" s="40" t="str">
        <f ca="1">IFERROR(__xludf.DUMMYFUNCTION("VLOOKUP($D149,IMPORTRANGE(""1F5N2lheBqU_ssv2fEg7XSiyl0_Jtf24RQubw3IWp7fc"",""'LC-2 BOM'!C2:AF1000""),AB$1,FALSE)"),"Hydraulics Schematic 1069 RevF")</f>
        <v>Hydraulics Schematic 1069 RevF</v>
      </c>
      <c r="AY652" s="40" t="str">
        <f ca="1">IFERROR(__xludf.DUMMYFUNCTION("VLOOKUP($D149,IMPORTRANGE(""1F5N2lheBqU_ssv2fEg7XSiyl0_Jtf24RQubw3IWp7fc"",""'LC-2 BOM'!C2:AF1000""),AB$1,FALSE)"),"Hydraulics Schematic 1069 RevF")</f>
        <v>Hydraulics Schematic 1069 RevF</v>
      </c>
      <c r="AZ652" s="40" t="str">
        <f ca="1">IFERROR(__xludf.DUMMYFUNCTION("VLOOKUP($D149,IMPORTRANGE(""1F5N2lheBqU_ssv2fEg7XSiyl0_Jtf24RQubw3IWp7fc"",""'LC-2 BOM'!C2:AF1000""),AB$1,FALSE)"),"Hydraulics Schematic 1069 RevF")</f>
        <v>Hydraulics Schematic 1069 RevF</v>
      </c>
      <c r="BA652" s="40" t="str">
        <f ca="1">IFERROR(__xludf.DUMMYFUNCTION("VLOOKUP($D149,IMPORTRANGE(""1F5N2lheBqU_ssv2fEg7XSiyl0_Jtf24RQubw3IWp7fc"",""'LC-2 BOM'!C2:AF1000""),AB$1,FALSE)"),"Hydraulics Schematic 1069 RevF")</f>
        <v>Hydraulics Schematic 1069 RevF</v>
      </c>
    </row>
    <row r="653" spans="1:53" ht="14.25">
      <c r="A653" s="119" t="str">
        <f>CONCATENATE(VLOOKUP(E653,Systems,2,FALSE),"-",VLOOKUP(F653,Subsystems,2,FALSE),"-",VLOOKUP(G653,Components,2,FALSE),"-",VLOOKUP(R653,Metrics,2,FALSE),"-",B653)</f>
        <v>HYD-HDL-DVL-B-262</v>
      </c>
      <c r="B653" s="100">
        <v>262</v>
      </c>
      <c r="C653" s="99" t="s">
        <v>1441</v>
      </c>
      <c r="D653" s="119" t="s">
        <v>1442</v>
      </c>
      <c r="E653" s="99" t="s">
        <v>715</v>
      </c>
      <c r="F653" s="99" t="s">
        <v>872</v>
      </c>
      <c r="G653" s="99" t="s">
        <v>101</v>
      </c>
      <c r="H653" s="100" t="s">
        <v>102</v>
      </c>
      <c r="I653" s="100" t="str">
        <f>VLOOKUP(L653,InterfaceCards,2,FALSE)</f>
        <v>C1</v>
      </c>
      <c r="J653" s="39" t="str">
        <f>VLOOKUP(I653,'REF - Interface Cards'!$F$2:$G$11,2,FALSE)</f>
        <v>CB1</v>
      </c>
      <c r="K653" s="100">
        <f>VLOOKUP(L653,InterfaceCards,3,FALSE)</f>
        <v>2</v>
      </c>
      <c r="L653" s="99" t="s">
        <v>553</v>
      </c>
      <c r="M653" s="99">
        <v>7</v>
      </c>
      <c r="N653" s="96" t="s">
        <v>123</v>
      </c>
      <c r="O653" s="99" t="s">
        <v>247</v>
      </c>
      <c r="P653" s="205"/>
      <c r="Q653" s="99" t="s">
        <v>521</v>
      </c>
      <c r="R653" s="268" t="s">
        <v>105</v>
      </c>
      <c r="S653" s="119" t="s">
        <v>96</v>
      </c>
      <c r="T653" s="100"/>
      <c r="U653" s="205"/>
      <c r="V653" s="205" t="b">
        <v>0</v>
      </c>
      <c r="W653" s="115" t="str">
        <f>CONCATENATE(L653,":",N653)</f>
        <v>DO2:06</v>
      </c>
      <c r="X653" s="40" t="str">
        <f ca="1">IFERROR(__xludf.DUMMYFUNCTION("VLOOKUP($D4,IMPORTRANGE(""1F5N2lheBqU_ssv2fEg7XSiyl0_Jtf24RQubw3IWp7fc"",""'LC-2 BOM'!C2:AF1000""),X$1,FALSE)"),"S13.2")</f>
        <v>S13.2</v>
      </c>
      <c r="Y653" s="40" t="str">
        <f ca="1">IFERROR(__xludf.DUMMYFUNCTION("VLOOKUP($D59,IMPORTRANGE(""1zGeY54V42y3h6ga3LEauokEcjIAfHuNXKCYKLfLWtMI"",""'LC-2 BOM'!C2:AF900""),Y$1,FALSE)"),"#N/A")</f>
        <v>#N/A</v>
      </c>
      <c r="Z653" s="40" t="str">
        <f ca="1">IFERROR(__xludf.DUMMYFUNCTION("VLOOKUP($D59,IMPORTRANGE(""1zGeY54V42y3h6ga3LEauokEcjIAfHuNXKCYKLfLWtMI"",""'LC-2 BOM'!C2:AF900""),Y$1,FALSE)"),"#N/A")</f>
        <v>#N/A</v>
      </c>
      <c r="AA653" s="40" t="str">
        <f ca="1">IFERROR(__xludf.DUMMYFUNCTION("VLOOKUP($D59,IMPORTRANGE(""1zGeY54V42y3h6ga3LEauokEcjIAfHuNXKCYKLfLWtMI"",""'LC-2 BOM'!C2:AF900""),Y$1,FALSE)"),"#N/A")</f>
        <v>#N/A</v>
      </c>
      <c r="AB653" s="40" t="str">
        <f ca="1">IFERROR(__xludf.DUMMYFUNCTION("VLOOKUP($D59,IMPORTRANGE(""1F5N2lheBqU_ssv2fEg7XSiyl0_Jtf24RQubw3IWp7fc"",""'LC-2 BOM'!C2:AF1000""),AB$1,FALSE)"),"Hydraulics Schematic 1069 RevF")</f>
        <v>Hydraulics Schematic 1069 RevF</v>
      </c>
      <c r="AC653" s="40" t="str">
        <f ca="1">IFERROR(__xludf.DUMMYFUNCTION("VLOOKUP($D59,IMPORTRANGE(""1F5N2lheBqU_ssv2fEg7XSiyl0_Jtf24RQubw3IWp7fc"",""'LC-2 BOM'!C2:AF1000""),AB$1,FALSE)"),"Hydraulics Schematic 1069 RevF")</f>
        <v>Hydraulics Schematic 1069 RevF</v>
      </c>
      <c r="AD653" s="40" t="str">
        <f ca="1">IFERROR(__xludf.DUMMYFUNCTION("VLOOKUP($D59,IMPORTRANGE(""1F5N2lheBqU_ssv2fEg7XSiyl0_Jtf24RQubw3IWp7fc"",""'LC-2 BOM'!C2:AF1000""),AB$1,FALSE)"),"Hydraulics Schematic 1069 RevF")</f>
        <v>Hydraulics Schematic 1069 RevF</v>
      </c>
      <c r="AE653" s="40" t="str">
        <f ca="1">IFERROR(__xludf.DUMMYFUNCTION("VLOOKUP($D59,IMPORTRANGE(""1F5N2lheBqU_ssv2fEg7XSiyl0_Jtf24RQubw3IWp7fc"",""'LC-2 BOM'!C2:AF1000""),AB$1,FALSE)"),"Hydraulics Schematic 1069 RevF")</f>
        <v>Hydraulics Schematic 1069 RevF</v>
      </c>
      <c r="AF653" s="40" t="str">
        <f ca="1">IFERROR(__xludf.DUMMYFUNCTION("VLOOKUP($D59,IMPORTRANGE(""1F5N2lheBqU_ssv2fEg7XSiyl0_Jtf24RQubw3IWp7fc"",""'LC-2 BOM'!C2:AF1000""),AB$1,FALSE)"),"Hydraulics Schematic 1069 RevF")</f>
        <v>Hydraulics Schematic 1069 RevF</v>
      </c>
      <c r="AG653" s="40" t="str">
        <f ca="1">IFERROR(__xludf.DUMMYFUNCTION("VLOOKUP($D59,IMPORTRANGE(""1F5N2lheBqU_ssv2fEg7XSiyl0_Jtf24RQubw3IWp7fc"",""'LC-2 BOM'!C2:AF1000""),AB$1,FALSE)"),"Hydraulics Schematic 1069 RevF")</f>
        <v>Hydraulics Schematic 1069 RevF</v>
      </c>
      <c r="AH653" s="40" t="str">
        <f ca="1">IFERROR(__xludf.DUMMYFUNCTION("VLOOKUP($D59,IMPORTRANGE(""1F5N2lheBqU_ssv2fEg7XSiyl0_Jtf24RQubw3IWp7fc"",""'LC-2 BOM'!C2:AF1000""),AB$1,FALSE)"),"Hydraulics Schematic 1069 RevF")</f>
        <v>Hydraulics Schematic 1069 RevF</v>
      </c>
      <c r="AI653" s="40" t="str">
        <f ca="1">IFERROR(__xludf.DUMMYFUNCTION("VLOOKUP($D59,IMPORTRANGE(""1F5N2lheBqU_ssv2fEg7XSiyl0_Jtf24RQubw3IWp7fc"",""'LC-2 BOM'!C2:AF1000""),AB$1,FALSE)"),"Hydraulics Schematic 1069 RevF")</f>
        <v>Hydraulics Schematic 1069 RevF</v>
      </c>
      <c r="AJ653" s="40" t="str">
        <f ca="1">IFERROR(__xludf.DUMMYFUNCTION("VLOOKUP($D59,IMPORTRANGE(""1F5N2lheBqU_ssv2fEg7XSiyl0_Jtf24RQubw3IWp7fc"",""'LC-2 BOM'!C2:AF1000""),AB$1,FALSE)"),"Hydraulics Schematic 1069 RevF")</f>
        <v>Hydraulics Schematic 1069 RevF</v>
      </c>
      <c r="AK653" s="40" t="str">
        <f ca="1">IFERROR(__xludf.DUMMYFUNCTION("VLOOKUP($D59,IMPORTRANGE(""1F5N2lheBqU_ssv2fEg7XSiyl0_Jtf24RQubw3IWp7fc"",""'LC-2 BOM'!C2:AF1000""),AB$1,FALSE)"),"Hydraulics Schematic 1069 RevF")</f>
        <v>Hydraulics Schematic 1069 RevF</v>
      </c>
      <c r="AL653" s="40" t="str">
        <f ca="1">IFERROR(__xludf.DUMMYFUNCTION("VLOOKUP($D59,IMPORTRANGE(""1F5N2lheBqU_ssv2fEg7XSiyl0_Jtf24RQubw3IWp7fc"",""'LC-2 BOM'!C2:AF1000""),AB$1,FALSE)"),"Hydraulics Schematic 1069 RevF")</f>
        <v>Hydraulics Schematic 1069 RevF</v>
      </c>
      <c r="AM653" s="40" t="str">
        <f ca="1">IFERROR(__xludf.DUMMYFUNCTION("VLOOKUP($D59,IMPORTRANGE(""1F5N2lheBqU_ssv2fEg7XSiyl0_Jtf24RQubw3IWp7fc"",""'LC-2 BOM'!C2:AF1000""),AB$1,FALSE)"),"Hydraulics Schematic 1069 RevF")</f>
        <v>Hydraulics Schematic 1069 RevF</v>
      </c>
      <c r="AN653" s="40" t="str">
        <f ca="1">IFERROR(__xludf.DUMMYFUNCTION("VLOOKUP($D59,IMPORTRANGE(""1F5N2lheBqU_ssv2fEg7XSiyl0_Jtf24RQubw3IWp7fc"",""'LC-2 BOM'!C2:AF1000""),AB$1,FALSE)"),"Hydraulics Schematic 1069 RevF")</f>
        <v>Hydraulics Schematic 1069 RevF</v>
      </c>
      <c r="AO653" s="40" t="str">
        <f ca="1">IFERROR(__xludf.DUMMYFUNCTION("VLOOKUP($D59,IMPORTRANGE(""1F5N2lheBqU_ssv2fEg7XSiyl0_Jtf24RQubw3IWp7fc"",""'LC-2 BOM'!C2:AF1000""),AB$1,FALSE)"),"Hydraulics Schematic 1069 RevF")</f>
        <v>Hydraulics Schematic 1069 RevF</v>
      </c>
      <c r="AP653" s="40" t="str">
        <f ca="1">IFERROR(__xludf.DUMMYFUNCTION("VLOOKUP($D59,IMPORTRANGE(""1F5N2lheBqU_ssv2fEg7XSiyl0_Jtf24RQubw3IWp7fc"",""'LC-2 BOM'!C2:AF1000""),AB$1,FALSE)"),"Hydraulics Schematic 1069 RevF")</f>
        <v>Hydraulics Schematic 1069 RevF</v>
      </c>
      <c r="AQ653" s="40" t="str">
        <f ca="1">IFERROR(__xludf.DUMMYFUNCTION("VLOOKUP($D59,IMPORTRANGE(""1F5N2lheBqU_ssv2fEg7XSiyl0_Jtf24RQubw3IWp7fc"",""'LC-2 BOM'!C2:AF1000""),AB$1,FALSE)"),"Hydraulics Schematic 1069 RevF")</f>
        <v>Hydraulics Schematic 1069 RevF</v>
      </c>
      <c r="AR653" s="40" t="str">
        <f ca="1">IFERROR(__xludf.DUMMYFUNCTION("VLOOKUP($D59,IMPORTRANGE(""1F5N2lheBqU_ssv2fEg7XSiyl0_Jtf24RQubw3IWp7fc"",""'LC-2 BOM'!C2:AF1000""),AB$1,FALSE)"),"Hydraulics Schematic 1069 RevF")</f>
        <v>Hydraulics Schematic 1069 RevF</v>
      </c>
      <c r="AS653" s="40" t="str">
        <f ca="1">IFERROR(__xludf.DUMMYFUNCTION("VLOOKUP($D59,IMPORTRANGE(""1F5N2lheBqU_ssv2fEg7XSiyl0_Jtf24RQubw3IWp7fc"",""'LC-2 BOM'!C2:AF1000""),AB$1,FALSE)"),"Hydraulics Schematic 1069 RevF")</f>
        <v>Hydraulics Schematic 1069 RevF</v>
      </c>
      <c r="AT653" s="40" t="str">
        <f ca="1">IFERROR(__xludf.DUMMYFUNCTION("VLOOKUP($D59,IMPORTRANGE(""1F5N2lheBqU_ssv2fEg7XSiyl0_Jtf24RQubw3IWp7fc"",""'LC-2 BOM'!C2:AF1000""),AB$1,FALSE)"),"Hydraulics Schematic 1069 RevF")</f>
        <v>Hydraulics Schematic 1069 RevF</v>
      </c>
      <c r="AU653" s="40" t="str">
        <f ca="1">IFERROR(__xludf.DUMMYFUNCTION("VLOOKUP($D59,IMPORTRANGE(""1F5N2lheBqU_ssv2fEg7XSiyl0_Jtf24RQubw3IWp7fc"",""'LC-2 BOM'!C2:AF1000""),AB$1,FALSE)"),"Hydraulics Schematic 1069 RevF")</f>
        <v>Hydraulics Schematic 1069 RevF</v>
      </c>
      <c r="AV653" s="40" t="str">
        <f ca="1">IFERROR(__xludf.DUMMYFUNCTION("VLOOKUP($D59,IMPORTRANGE(""1F5N2lheBqU_ssv2fEg7XSiyl0_Jtf24RQubw3IWp7fc"",""'LC-2 BOM'!C2:AF1000""),AB$1,FALSE)"),"Hydraulics Schematic 1069 RevF")</f>
        <v>Hydraulics Schematic 1069 RevF</v>
      </c>
      <c r="AW653" s="40" t="str">
        <f ca="1">IFERROR(__xludf.DUMMYFUNCTION("VLOOKUP($D59,IMPORTRANGE(""1F5N2lheBqU_ssv2fEg7XSiyl0_Jtf24RQubw3IWp7fc"",""'LC-2 BOM'!C2:AF1000""),AB$1,FALSE)"),"Hydraulics Schematic 1069 RevF")</f>
        <v>Hydraulics Schematic 1069 RevF</v>
      </c>
      <c r="AX653" s="40" t="str">
        <f ca="1">IFERROR(__xludf.DUMMYFUNCTION("VLOOKUP($D59,IMPORTRANGE(""1F5N2lheBqU_ssv2fEg7XSiyl0_Jtf24RQubw3IWp7fc"",""'LC-2 BOM'!C2:AF1000""),AB$1,FALSE)"),"Hydraulics Schematic 1069 RevF")</f>
        <v>Hydraulics Schematic 1069 RevF</v>
      </c>
      <c r="AY653" s="40" t="str">
        <f ca="1">IFERROR(__xludf.DUMMYFUNCTION("VLOOKUP($D59,IMPORTRANGE(""1F5N2lheBqU_ssv2fEg7XSiyl0_Jtf24RQubw3IWp7fc"",""'LC-2 BOM'!C2:AF1000""),AB$1,FALSE)"),"Hydraulics Schematic 1069 RevF")</f>
        <v>Hydraulics Schematic 1069 RevF</v>
      </c>
      <c r="AZ653" s="40" t="str">
        <f ca="1">IFERROR(__xludf.DUMMYFUNCTION("VLOOKUP($D59,IMPORTRANGE(""1F5N2lheBqU_ssv2fEg7XSiyl0_Jtf24RQubw3IWp7fc"",""'LC-2 BOM'!C2:AF1000""),AB$1,FALSE)"),"Hydraulics Schematic 1069 RevF")</f>
        <v>Hydraulics Schematic 1069 RevF</v>
      </c>
      <c r="BA653" s="40" t="str">
        <f ca="1">IFERROR(__xludf.DUMMYFUNCTION("VLOOKUP($D59,IMPORTRANGE(""1F5N2lheBqU_ssv2fEg7XSiyl0_Jtf24RQubw3IWp7fc"",""'LC-2 BOM'!C2:AF1000""),AB$1,FALSE)"),"Hydraulics Schematic 1069 RevF")</f>
        <v>Hydraulics Schematic 1069 RevF</v>
      </c>
    </row>
    <row r="654" spans="1:53" ht="14.25">
      <c r="A654" s="110" t="str">
        <f>CONCATENATE(VLOOKUP(E654,Systems,2,FALSE),"-",VLOOKUP(F654,Subsystems,2,FALSE),"-",VLOOKUP(G654,Components,2,FALSE),"-",VLOOKUP(R654,Metrics,2,FALSE),"-",B654)</f>
        <v>HYD-HDL-SSR-B-708</v>
      </c>
      <c r="B654" s="99">
        <v>708</v>
      </c>
      <c r="C654" s="97" t="s">
        <v>1443</v>
      </c>
      <c r="D654" s="97" t="s">
        <v>1442</v>
      </c>
      <c r="E654" s="99" t="s">
        <v>715</v>
      </c>
      <c r="F654" s="99" t="s">
        <v>872</v>
      </c>
      <c r="G654" s="99" t="s">
        <v>994</v>
      </c>
      <c r="H654" s="99" t="s">
        <v>102</v>
      </c>
      <c r="I654" s="100" t="str">
        <f>VLOOKUP(L654,InterfaceCards,2,FALSE)</f>
        <v>C1</v>
      </c>
      <c r="J654" s="39" t="str">
        <f>VLOOKUP(I654,'REF - Interface Cards'!$F$2:$G$11,2,FALSE)</f>
        <v>CB1</v>
      </c>
      <c r="K654" s="267">
        <f>VLOOKUP(L654,InterfaceCards,3,FALSE)</f>
        <v>6</v>
      </c>
      <c r="L654" s="99" t="s">
        <v>1049</v>
      </c>
      <c r="M654" s="99">
        <v>31</v>
      </c>
      <c r="N654" s="99" t="s">
        <v>1017</v>
      </c>
      <c r="O654" s="205"/>
      <c r="P654" s="99" t="s">
        <v>247</v>
      </c>
      <c r="Q654" s="99" t="s">
        <v>253</v>
      </c>
      <c r="R654" s="268" t="s">
        <v>105</v>
      </c>
      <c r="S654" s="119" t="s">
        <v>96</v>
      </c>
      <c r="T654" s="100"/>
      <c r="U654" s="205"/>
      <c r="V654" s="205" t="b">
        <v>0</v>
      </c>
      <c r="W654" s="115" t="str">
        <f>CONCATENATE(L654,":",N654)</f>
        <v>DIO3:DO09</v>
      </c>
      <c r="X654" s="40" t="str">
        <f ca="1">IFERROR(__xludf.DUMMYFUNCTION("VLOOKUP($D119,IMPORTRANGE(""1F5N2lheBqU_ssv2fEg7XSiyl0_Jtf24RQubw3IWp7fc"",""'LC-2 BOM'!C2:AF1000""),X$1,FALSE)"),"05C360")</f>
        <v>05C360</v>
      </c>
      <c r="Y654" s="40" t="str">
        <f ca="1">IFERROR(__xludf.DUMMYFUNCTION("VLOOKUP($D144,IMPORTRANGE(""1F5N2lheBqU_ssv2fEg7XSiyl0_Jtf24RQubw3IWp7fc"",""'LC-2 BOM'!C2:AF900""),Y$1,FALSE)"),"#N/A")</f>
        <v>#N/A</v>
      </c>
      <c r="Z654" s="183" t="str">
        <f ca="1">IFERROR(__xludf.DUMMYFUNCTION("VLOOKUP($D144,IMPORTRANGE(""1zGeY54V42y3h6ga3LEauokEcjIAfHuNXKCYKLfLWtMI"",""'LC-2 BOM'!C2:AF900""),Z$1,FALSE)"),"#N/A")</f>
        <v>#N/A</v>
      </c>
      <c r="AA654" s="183" t="str">
        <f ca="1">IFERROR(__xludf.DUMMYFUNCTION("VLOOKUP($D144,IMPORTRANGE(""1zGeY54V42y3h6ga3LEauokEcjIAfHuNXKCYKLfLWtMI"",""'LC-2 BOM'!C2:AF900""),Z$1,FALSE)"),"#N/A")</f>
        <v>#N/A</v>
      </c>
      <c r="AB654" s="40" t="str">
        <f ca="1">IFERROR(__xludf.DUMMYFUNCTION("VLOOKUP($D144,IMPORTRANGE(""1F5N2lheBqU_ssv2fEg7XSiyl0_Jtf24RQubw3IWp7fc"",""'LC-2 BOM'!C2:AF1000""),AB$1,FALSE)"),"Hydraulics Schematic 1069 RevF")</f>
        <v>Hydraulics Schematic 1069 RevF</v>
      </c>
      <c r="AC654" s="40" t="str">
        <f ca="1">IFERROR(__xludf.DUMMYFUNCTION("VLOOKUP($D144,IMPORTRANGE(""1F5N2lheBqU_ssv2fEg7XSiyl0_Jtf24RQubw3IWp7fc"",""'LC-2 BOM'!C2:AF1000""),AB$1,FALSE)"),"Hydraulics Schematic 1069 RevF")</f>
        <v>Hydraulics Schematic 1069 RevF</v>
      </c>
      <c r="AD654" s="40" t="str">
        <f ca="1">IFERROR(__xludf.DUMMYFUNCTION("VLOOKUP($D144,IMPORTRANGE(""1F5N2lheBqU_ssv2fEg7XSiyl0_Jtf24RQubw3IWp7fc"",""'LC-2 BOM'!C2:AF1000""),AB$1,FALSE)"),"Hydraulics Schematic 1069 RevF")</f>
        <v>Hydraulics Schematic 1069 RevF</v>
      </c>
      <c r="AE654" s="40" t="str">
        <f ca="1">IFERROR(__xludf.DUMMYFUNCTION("VLOOKUP($D144,IMPORTRANGE(""1F5N2lheBqU_ssv2fEg7XSiyl0_Jtf24RQubw3IWp7fc"",""'LC-2 BOM'!C2:AF1000""),AB$1,FALSE)"),"Hydraulics Schematic 1069 RevF")</f>
        <v>Hydraulics Schematic 1069 RevF</v>
      </c>
      <c r="AF654" s="40" t="str">
        <f ca="1">IFERROR(__xludf.DUMMYFUNCTION("VLOOKUP($D144,IMPORTRANGE(""1F5N2lheBqU_ssv2fEg7XSiyl0_Jtf24RQubw3IWp7fc"",""'LC-2 BOM'!C2:AF1000""),AB$1,FALSE)"),"Hydraulics Schematic 1069 RevF")</f>
        <v>Hydraulics Schematic 1069 RevF</v>
      </c>
      <c r="AG654" s="40" t="str">
        <f ca="1">IFERROR(__xludf.DUMMYFUNCTION("VLOOKUP($D144,IMPORTRANGE(""1F5N2lheBqU_ssv2fEg7XSiyl0_Jtf24RQubw3IWp7fc"",""'LC-2 BOM'!C2:AF1000""),AB$1,FALSE)"),"Hydraulics Schematic 1069 RevF")</f>
        <v>Hydraulics Schematic 1069 RevF</v>
      </c>
      <c r="AH654" s="40" t="str">
        <f ca="1">IFERROR(__xludf.DUMMYFUNCTION("VLOOKUP($D144,IMPORTRANGE(""1F5N2lheBqU_ssv2fEg7XSiyl0_Jtf24RQubw3IWp7fc"",""'LC-2 BOM'!C2:AF1000""),AB$1,FALSE)"),"Hydraulics Schematic 1069 RevF")</f>
        <v>Hydraulics Schematic 1069 RevF</v>
      </c>
      <c r="AI654" s="40" t="str">
        <f ca="1">IFERROR(__xludf.DUMMYFUNCTION("VLOOKUP($D144,IMPORTRANGE(""1F5N2lheBqU_ssv2fEg7XSiyl0_Jtf24RQubw3IWp7fc"",""'LC-2 BOM'!C2:AF1000""),AB$1,FALSE)"),"Hydraulics Schematic 1069 RevF")</f>
        <v>Hydraulics Schematic 1069 RevF</v>
      </c>
      <c r="AJ654" s="40" t="str">
        <f ca="1">IFERROR(__xludf.DUMMYFUNCTION("VLOOKUP($D144,IMPORTRANGE(""1F5N2lheBqU_ssv2fEg7XSiyl0_Jtf24RQubw3IWp7fc"",""'LC-2 BOM'!C2:AF1000""),AB$1,FALSE)"),"Hydraulics Schematic 1069 RevF")</f>
        <v>Hydraulics Schematic 1069 RevF</v>
      </c>
      <c r="AK654" s="40" t="str">
        <f ca="1">IFERROR(__xludf.DUMMYFUNCTION("VLOOKUP($D144,IMPORTRANGE(""1F5N2lheBqU_ssv2fEg7XSiyl0_Jtf24RQubw3IWp7fc"",""'LC-2 BOM'!C2:AF1000""),AB$1,FALSE)"),"Hydraulics Schematic 1069 RevF")</f>
        <v>Hydraulics Schematic 1069 RevF</v>
      </c>
      <c r="AL654" s="40" t="str">
        <f ca="1">IFERROR(__xludf.DUMMYFUNCTION("VLOOKUP($D144,IMPORTRANGE(""1F5N2lheBqU_ssv2fEg7XSiyl0_Jtf24RQubw3IWp7fc"",""'LC-2 BOM'!C2:AF1000""),AB$1,FALSE)"),"Hydraulics Schematic 1069 RevF")</f>
        <v>Hydraulics Schematic 1069 RevF</v>
      </c>
      <c r="AM654" s="40" t="str">
        <f ca="1">IFERROR(__xludf.DUMMYFUNCTION("VLOOKUP($D144,IMPORTRANGE(""1F5N2lheBqU_ssv2fEg7XSiyl0_Jtf24RQubw3IWp7fc"",""'LC-2 BOM'!C2:AF1000""),AB$1,FALSE)"),"Hydraulics Schematic 1069 RevF")</f>
        <v>Hydraulics Schematic 1069 RevF</v>
      </c>
      <c r="AN654" s="40" t="str">
        <f ca="1">IFERROR(__xludf.DUMMYFUNCTION("VLOOKUP($D144,IMPORTRANGE(""1F5N2lheBqU_ssv2fEg7XSiyl0_Jtf24RQubw3IWp7fc"",""'LC-2 BOM'!C2:AF1000""),AB$1,FALSE)"),"Hydraulics Schematic 1069 RevF")</f>
        <v>Hydraulics Schematic 1069 RevF</v>
      </c>
      <c r="AO654" s="40" t="str">
        <f ca="1">IFERROR(__xludf.DUMMYFUNCTION("VLOOKUP($D144,IMPORTRANGE(""1F5N2lheBqU_ssv2fEg7XSiyl0_Jtf24RQubw3IWp7fc"",""'LC-2 BOM'!C2:AF1000""),AB$1,FALSE)"),"Hydraulics Schematic 1069 RevF")</f>
        <v>Hydraulics Schematic 1069 RevF</v>
      </c>
      <c r="AP654" s="40" t="str">
        <f ca="1">IFERROR(__xludf.DUMMYFUNCTION("VLOOKUP($D144,IMPORTRANGE(""1F5N2lheBqU_ssv2fEg7XSiyl0_Jtf24RQubw3IWp7fc"",""'LC-2 BOM'!C2:AF1000""),AB$1,FALSE)"),"Hydraulics Schematic 1069 RevF")</f>
        <v>Hydraulics Schematic 1069 RevF</v>
      </c>
      <c r="AQ654" s="40" t="str">
        <f ca="1">IFERROR(__xludf.DUMMYFUNCTION("VLOOKUP($D144,IMPORTRANGE(""1F5N2lheBqU_ssv2fEg7XSiyl0_Jtf24RQubw3IWp7fc"",""'LC-2 BOM'!C2:AF1000""),AB$1,FALSE)"),"Hydraulics Schematic 1069 RevF")</f>
        <v>Hydraulics Schematic 1069 RevF</v>
      </c>
      <c r="AR654" s="40" t="str">
        <f ca="1">IFERROR(__xludf.DUMMYFUNCTION("VLOOKUP($D144,IMPORTRANGE(""1F5N2lheBqU_ssv2fEg7XSiyl0_Jtf24RQubw3IWp7fc"",""'LC-2 BOM'!C2:AF1000""),AB$1,FALSE)"),"Hydraulics Schematic 1069 RevF")</f>
        <v>Hydraulics Schematic 1069 RevF</v>
      </c>
      <c r="AS654" s="40" t="str">
        <f ca="1">IFERROR(__xludf.DUMMYFUNCTION("VLOOKUP($D144,IMPORTRANGE(""1F5N2lheBqU_ssv2fEg7XSiyl0_Jtf24RQubw3IWp7fc"",""'LC-2 BOM'!C2:AF1000""),AB$1,FALSE)"),"Hydraulics Schematic 1069 RevF")</f>
        <v>Hydraulics Schematic 1069 RevF</v>
      </c>
      <c r="AT654" s="40" t="str">
        <f ca="1">IFERROR(__xludf.DUMMYFUNCTION("VLOOKUP($D144,IMPORTRANGE(""1F5N2lheBqU_ssv2fEg7XSiyl0_Jtf24RQubw3IWp7fc"",""'LC-2 BOM'!C2:AF1000""),AB$1,FALSE)"),"Hydraulics Schematic 1069 RevF")</f>
        <v>Hydraulics Schematic 1069 RevF</v>
      </c>
      <c r="AU654" s="40" t="str">
        <f ca="1">IFERROR(__xludf.DUMMYFUNCTION("VLOOKUP($D144,IMPORTRANGE(""1F5N2lheBqU_ssv2fEg7XSiyl0_Jtf24RQubw3IWp7fc"",""'LC-2 BOM'!C2:AF1000""),AB$1,FALSE)"),"Hydraulics Schematic 1069 RevF")</f>
        <v>Hydraulics Schematic 1069 RevF</v>
      </c>
      <c r="AV654" s="40" t="str">
        <f ca="1">IFERROR(__xludf.DUMMYFUNCTION("VLOOKUP($D144,IMPORTRANGE(""1F5N2lheBqU_ssv2fEg7XSiyl0_Jtf24RQubw3IWp7fc"",""'LC-2 BOM'!C2:AF1000""),AB$1,FALSE)"),"Hydraulics Schematic 1069 RevF")</f>
        <v>Hydraulics Schematic 1069 RevF</v>
      </c>
      <c r="AW654" s="40" t="str">
        <f ca="1">IFERROR(__xludf.DUMMYFUNCTION("VLOOKUP($D144,IMPORTRANGE(""1F5N2lheBqU_ssv2fEg7XSiyl0_Jtf24RQubw3IWp7fc"",""'LC-2 BOM'!C2:AF1000""),AB$1,FALSE)"),"Hydraulics Schematic 1069 RevF")</f>
        <v>Hydraulics Schematic 1069 RevF</v>
      </c>
      <c r="AX654" s="40" t="str">
        <f ca="1">IFERROR(__xludf.DUMMYFUNCTION("VLOOKUP($D144,IMPORTRANGE(""1F5N2lheBqU_ssv2fEg7XSiyl0_Jtf24RQubw3IWp7fc"",""'LC-2 BOM'!C2:AF1000""),AB$1,FALSE)"),"Hydraulics Schematic 1069 RevF")</f>
        <v>Hydraulics Schematic 1069 RevF</v>
      </c>
      <c r="AY654" s="40" t="str">
        <f ca="1">IFERROR(__xludf.DUMMYFUNCTION("VLOOKUP($D144,IMPORTRANGE(""1F5N2lheBqU_ssv2fEg7XSiyl0_Jtf24RQubw3IWp7fc"",""'LC-2 BOM'!C2:AF1000""),AB$1,FALSE)"),"Hydraulics Schematic 1069 RevF")</f>
        <v>Hydraulics Schematic 1069 RevF</v>
      </c>
      <c r="AZ654" s="40" t="str">
        <f ca="1">IFERROR(__xludf.DUMMYFUNCTION("VLOOKUP($D144,IMPORTRANGE(""1F5N2lheBqU_ssv2fEg7XSiyl0_Jtf24RQubw3IWp7fc"",""'LC-2 BOM'!C2:AF1000""),AB$1,FALSE)"),"Hydraulics Schematic 1069 RevF")</f>
        <v>Hydraulics Schematic 1069 RevF</v>
      </c>
      <c r="BA654" s="40" t="str">
        <f ca="1">IFERROR(__xludf.DUMMYFUNCTION("VLOOKUP($D144,IMPORTRANGE(""1F5N2lheBqU_ssv2fEg7XSiyl0_Jtf24RQubw3IWp7fc"",""'LC-2 BOM'!C2:AF1000""),AB$1,FALSE)"),"Hydraulics Schematic 1069 RevF")</f>
        <v>Hydraulics Schematic 1069 RevF</v>
      </c>
    </row>
    <row r="655" spans="1:53" ht="14.25">
      <c r="A655" s="119" t="str">
        <f>CONCATENATE(VLOOKUP(E655,Systems,2,FALSE),"-",VLOOKUP(F655,Subsystems,2,FALSE),"-",VLOOKUP(G655,Components,2,FALSE),"-",VLOOKUP(R655,Metrics,2,FALSE),"-",B655)</f>
        <v>HYD-HDL-DVL-B-263</v>
      </c>
      <c r="B655" s="100">
        <v>263</v>
      </c>
      <c r="C655" s="99" t="s">
        <v>1444</v>
      </c>
      <c r="D655" s="119" t="s">
        <v>1445</v>
      </c>
      <c r="E655" s="99" t="s">
        <v>715</v>
      </c>
      <c r="F655" s="99" t="s">
        <v>872</v>
      </c>
      <c r="G655" s="99" t="s">
        <v>101</v>
      </c>
      <c r="H655" s="100" t="s">
        <v>102</v>
      </c>
      <c r="I655" s="100" t="str">
        <f>VLOOKUP(L655,InterfaceCards,2,FALSE)</f>
        <v>C1</v>
      </c>
      <c r="J655" s="39" t="str">
        <f>VLOOKUP(I655,'REF - Interface Cards'!$F$2:$G$11,2,FALSE)</f>
        <v>CB1</v>
      </c>
      <c r="K655" s="100">
        <f>VLOOKUP(L655,InterfaceCards,3,FALSE)</f>
        <v>2</v>
      </c>
      <c r="L655" s="99" t="s">
        <v>553</v>
      </c>
      <c r="M655" s="99">
        <v>8</v>
      </c>
      <c r="N655" s="96" t="s">
        <v>98</v>
      </c>
      <c r="O655" s="99" t="s">
        <v>247</v>
      </c>
      <c r="P655" s="205"/>
      <c r="Q655" s="99" t="s">
        <v>521</v>
      </c>
      <c r="R655" s="268" t="s">
        <v>105</v>
      </c>
      <c r="S655" s="119" t="s">
        <v>96</v>
      </c>
      <c r="T655" s="100"/>
      <c r="U655" s="205"/>
      <c r="V655" s="205" t="b">
        <v>0</v>
      </c>
      <c r="W655" s="115" t="str">
        <f>CONCATENATE(L655,":",N655)</f>
        <v>DO2:07</v>
      </c>
      <c r="X655" s="40" t="str">
        <f ca="1">IFERROR(__xludf.DUMMYFUNCTION("VLOOKUP($D4,IMPORTRANGE(""1F5N2lheBqU_ssv2fEg7XSiyl0_Jtf24RQubw3IWp7fc"",""'LC-2 BOM'!C2:AF1000""),X$1,FALSE)"),"S13.2")</f>
        <v>S13.2</v>
      </c>
      <c r="Y655" s="40" t="str">
        <f ca="1">IFERROR(__xludf.DUMMYFUNCTION("VLOOKUP($D60,IMPORTRANGE(""1F5N2lheBqU_ssv2fEg7XSiyl0_Jtf24RQubw3IWp7fc"",""'LC-2 BOM'!C2:AF900""),Y$1,FALSE)"),"#N/A")</f>
        <v>#N/A</v>
      </c>
      <c r="Z655" s="40" t="str">
        <f ca="1">IFERROR(__xludf.DUMMYFUNCTION("VLOOKUP($D60,IMPORTRANGE(""1F5N2lheBqU_ssv2fEg7XSiyl0_Jtf24RQubw3IWp7fc"",""'LC-2 BOM'!C2:AF900""),Y$1,FALSE)"),"#N/A")</f>
        <v>#N/A</v>
      </c>
      <c r="AA655" s="40" t="str">
        <f ca="1">IFERROR(__xludf.DUMMYFUNCTION("VLOOKUP($D60,IMPORTRANGE(""1F5N2lheBqU_ssv2fEg7XSiyl0_Jtf24RQubw3IWp7fc"",""'LC-2 BOM'!C2:AF900""),Y$1,FALSE)"),"#N/A")</f>
        <v>#N/A</v>
      </c>
      <c r="AB655" s="40" t="str">
        <f ca="1">IFERROR(__xludf.DUMMYFUNCTION("VLOOKUP($D60,IMPORTRANGE(""1F5N2lheBqU_ssv2fEg7XSiyl0_Jtf24RQubw3IWp7fc"",""'LC-2 BOM'!C2:AF1000""),AB$1,FALSE)"),"Hydraulics Schematic 1069 RevF")</f>
        <v>Hydraulics Schematic 1069 RevF</v>
      </c>
      <c r="AC655" s="40" t="str">
        <f ca="1">IFERROR(__xludf.DUMMYFUNCTION("VLOOKUP($D60,IMPORTRANGE(""1F5N2lheBqU_ssv2fEg7XSiyl0_Jtf24RQubw3IWp7fc"",""'LC-2 BOM'!C2:AF1000""),AB$1,FALSE)"),"Hydraulics Schematic 1069 RevF")</f>
        <v>Hydraulics Schematic 1069 RevF</v>
      </c>
      <c r="AD655" s="40" t="str">
        <f ca="1">IFERROR(__xludf.DUMMYFUNCTION("VLOOKUP($D60,IMPORTRANGE(""1F5N2lheBqU_ssv2fEg7XSiyl0_Jtf24RQubw3IWp7fc"",""'LC-2 BOM'!C2:AF1000""),AB$1,FALSE)"),"Hydraulics Schematic 1069 RevF")</f>
        <v>Hydraulics Schematic 1069 RevF</v>
      </c>
      <c r="AE655" s="40" t="str">
        <f ca="1">IFERROR(__xludf.DUMMYFUNCTION("VLOOKUP($D60,IMPORTRANGE(""1F5N2lheBqU_ssv2fEg7XSiyl0_Jtf24RQubw3IWp7fc"",""'LC-2 BOM'!C2:AF1000""),AB$1,FALSE)"),"Hydraulics Schematic 1069 RevF")</f>
        <v>Hydraulics Schematic 1069 RevF</v>
      </c>
      <c r="AF655" s="40" t="str">
        <f ca="1">IFERROR(__xludf.DUMMYFUNCTION("VLOOKUP($D60,IMPORTRANGE(""1F5N2lheBqU_ssv2fEg7XSiyl0_Jtf24RQubw3IWp7fc"",""'LC-2 BOM'!C2:AF1000""),AB$1,FALSE)"),"Hydraulics Schematic 1069 RevF")</f>
        <v>Hydraulics Schematic 1069 RevF</v>
      </c>
      <c r="AG655" s="40" t="str">
        <f ca="1">IFERROR(__xludf.DUMMYFUNCTION("VLOOKUP($D60,IMPORTRANGE(""1F5N2lheBqU_ssv2fEg7XSiyl0_Jtf24RQubw3IWp7fc"",""'LC-2 BOM'!C2:AF1000""),AB$1,FALSE)"),"Hydraulics Schematic 1069 RevF")</f>
        <v>Hydraulics Schematic 1069 RevF</v>
      </c>
      <c r="AH655" s="40" t="str">
        <f ca="1">IFERROR(__xludf.DUMMYFUNCTION("VLOOKUP($D60,IMPORTRANGE(""1F5N2lheBqU_ssv2fEg7XSiyl0_Jtf24RQubw3IWp7fc"",""'LC-2 BOM'!C2:AF1000""),AB$1,FALSE)"),"Hydraulics Schematic 1069 RevF")</f>
        <v>Hydraulics Schematic 1069 RevF</v>
      </c>
      <c r="AI655" s="40" t="str">
        <f ca="1">IFERROR(__xludf.DUMMYFUNCTION("VLOOKUP($D60,IMPORTRANGE(""1F5N2lheBqU_ssv2fEg7XSiyl0_Jtf24RQubw3IWp7fc"",""'LC-2 BOM'!C2:AF1000""),AB$1,FALSE)"),"Hydraulics Schematic 1069 RevF")</f>
        <v>Hydraulics Schematic 1069 RevF</v>
      </c>
      <c r="AJ655" s="40" t="str">
        <f ca="1">IFERROR(__xludf.DUMMYFUNCTION("VLOOKUP($D60,IMPORTRANGE(""1F5N2lheBqU_ssv2fEg7XSiyl0_Jtf24RQubw3IWp7fc"",""'LC-2 BOM'!C2:AF1000""),AB$1,FALSE)"),"Hydraulics Schematic 1069 RevF")</f>
        <v>Hydraulics Schematic 1069 RevF</v>
      </c>
      <c r="AK655" s="40" t="str">
        <f ca="1">IFERROR(__xludf.DUMMYFUNCTION("VLOOKUP($D60,IMPORTRANGE(""1F5N2lheBqU_ssv2fEg7XSiyl0_Jtf24RQubw3IWp7fc"",""'LC-2 BOM'!C2:AF1000""),AB$1,FALSE)"),"Hydraulics Schematic 1069 RevF")</f>
        <v>Hydraulics Schematic 1069 RevF</v>
      </c>
      <c r="AL655" s="40" t="str">
        <f ca="1">IFERROR(__xludf.DUMMYFUNCTION("VLOOKUP($D60,IMPORTRANGE(""1F5N2lheBqU_ssv2fEg7XSiyl0_Jtf24RQubw3IWp7fc"",""'LC-2 BOM'!C2:AF1000""),AB$1,FALSE)"),"Hydraulics Schematic 1069 RevF")</f>
        <v>Hydraulics Schematic 1069 RevF</v>
      </c>
      <c r="AM655" s="40" t="str">
        <f ca="1">IFERROR(__xludf.DUMMYFUNCTION("VLOOKUP($D60,IMPORTRANGE(""1F5N2lheBqU_ssv2fEg7XSiyl0_Jtf24RQubw3IWp7fc"",""'LC-2 BOM'!C2:AF1000""),AB$1,FALSE)"),"Hydraulics Schematic 1069 RevF")</f>
        <v>Hydraulics Schematic 1069 RevF</v>
      </c>
      <c r="AN655" s="40" t="str">
        <f ca="1">IFERROR(__xludf.DUMMYFUNCTION("VLOOKUP($D60,IMPORTRANGE(""1F5N2lheBqU_ssv2fEg7XSiyl0_Jtf24RQubw3IWp7fc"",""'LC-2 BOM'!C2:AF1000""),AB$1,FALSE)"),"Hydraulics Schematic 1069 RevF")</f>
        <v>Hydraulics Schematic 1069 RevF</v>
      </c>
      <c r="AO655" s="40" t="str">
        <f ca="1">IFERROR(__xludf.DUMMYFUNCTION("VLOOKUP($D60,IMPORTRANGE(""1F5N2lheBqU_ssv2fEg7XSiyl0_Jtf24RQubw3IWp7fc"",""'LC-2 BOM'!C2:AF1000""),AB$1,FALSE)"),"Hydraulics Schematic 1069 RevF")</f>
        <v>Hydraulics Schematic 1069 RevF</v>
      </c>
      <c r="AP655" s="40" t="str">
        <f ca="1">IFERROR(__xludf.DUMMYFUNCTION("VLOOKUP($D60,IMPORTRANGE(""1F5N2lheBqU_ssv2fEg7XSiyl0_Jtf24RQubw3IWp7fc"",""'LC-2 BOM'!C2:AF1000""),AB$1,FALSE)"),"Hydraulics Schematic 1069 RevF")</f>
        <v>Hydraulics Schematic 1069 RevF</v>
      </c>
      <c r="AQ655" s="40" t="str">
        <f ca="1">IFERROR(__xludf.DUMMYFUNCTION("VLOOKUP($D60,IMPORTRANGE(""1F5N2lheBqU_ssv2fEg7XSiyl0_Jtf24RQubw3IWp7fc"",""'LC-2 BOM'!C2:AF1000""),AB$1,FALSE)"),"Hydraulics Schematic 1069 RevF")</f>
        <v>Hydraulics Schematic 1069 RevF</v>
      </c>
      <c r="AR655" s="40" t="str">
        <f ca="1">IFERROR(__xludf.DUMMYFUNCTION("VLOOKUP($D60,IMPORTRANGE(""1F5N2lheBqU_ssv2fEg7XSiyl0_Jtf24RQubw3IWp7fc"",""'LC-2 BOM'!C2:AF1000""),AB$1,FALSE)"),"Hydraulics Schematic 1069 RevF")</f>
        <v>Hydraulics Schematic 1069 RevF</v>
      </c>
      <c r="AS655" s="40" t="str">
        <f ca="1">IFERROR(__xludf.DUMMYFUNCTION("VLOOKUP($D60,IMPORTRANGE(""1F5N2lheBqU_ssv2fEg7XSiyl0_Jtf24RQubw3IWp7fc"",""'LC-2 BOM'!C2:AF1000""),AB$1,FALSE)"),"Hydraulics Schematic 1069 RevF")</f>
        <v>Hydraulics Schematic 1069 RevF</v>
      </c>
      <c r="AT655" s="40" t="str">
        <f ca="1">IFERROR(__xludf.DUMMYFUNCTION("VLOOKUP($D60,IMPORTRANGE(""1F5N2lheBqU_ssv2fEg7XSiyl0_Jtf24RQubw3IWp7fc"",""'LC-2 BOM'!C2:AF1000""),AB$1,FALSE)"),"Hydraulics Schematic 1069 RevF")</f>
        <v>Hydraulics Schematic 1069 RevF</v>
      </c>
      <c r="AU655" s="40" t="str">
        <f ca="1">IFERROR(__xludf.DUMMYFUNCTION("VLOOKUP($D60,IMPORTRANGE(""1F5N2lheBqU_ssv2fEg7XSiyl0_Jtf24RQubw3IWp7fc"",""'LC-2 BOM'!C2:AF1000""),AB$1,FALSE)"),"Hydraulics Schematic 1069 RevF")</f>
        <v>Hydraulics Schematic 1069 RevF</v>
      </c>
      <c r="AV655" s="40" t="str">
        <f ca="1">IFERROR(__xludf.DUMMYFUNCTION("VLOOKUP($D60,IMPORTRANGE(""1F5N2lheBqU_ssv2fEg7XSiyl0_Jtf24RQubw3IWp7fc"",""'LC-2 BOM'!C2:AF1000""),AB$1,FALSE)"),"Hydraulics Schematic 1069 RevF")</f>
        <v>Hydraulics Schematic 1069 RevF</v>
      </c>
      <c r="AW655" s="40" t="str">
        <f ca="1">IFERROR(__xludf.DUMMYFUNCTION("VLOOKUP($D60,IMPORTRANGE(""1F5N2lheBqU_ssv2fEg7XSiyl0_Jtf24RQubw3IWp7fc"",""'LC-2 BOM'!C2:AF1000""),AB$1,FALSE)"),"Hydraulics Schematic 1069 RevF")</f>
        <v>Hydraulics Schematic 1069 RevF</v>
      </c>
      <c r="AX655" s="40" t="str">
        <f ca="1">IFERROR(__xludf.DUMMYFUNCTION("VLOOKUP($D60,IMPORTRANGE(""1F5N2lheBqU_ssv2fEg7XSiyl0_Jtf24RQubw3IWp7fc"",""'LC-2 BOM'!C2:AF1000""),AB$1,FALSE)"),"Hydraulics Schematic 1069 RevF")</f>
        <v>Hydraulics Schematic 1069 RevF</v>
      </c>
      <c r="AY655" s="40" t="str">
        <f ca="1">IFERROR(__xludf.DUMMYFUNCTION("VLOOKUP($D60,IMPORTRANGE(""1F5N2lheBqU_ssv2fEg7XSiyl0_Jtf24RQubw3IWp7fc"",""'LC-2 BOM'!C2:AF1000""),AB$1,FALSE)"),"Hydraulics Schematic 1069 RevF")</f>
        <v>Hydraulics Schematic 1069 RevF</v>
      </c>
      <c r="AZ655" s="40" t="str">
        <f ca="1">IFERROR(__xludf.DUMMYFUNCTION("VLOOKUP($D60,IMPORTRANGE(""1F5N2lheBqU_ssv2fEg7XSiyl0_Jtf24RQubw3IWp7fc"",""'LC-2 BOM'!C2:AF1000""),AB$1,FALSE)"),"Hydraulics Schematic 1069 RevF")</f>
        <v>Hydraulics Schematic 1069 RevF</v>
      </c>
      <c r="BA655" s="40" t="str">
        <f ca="1">IFERROR(__xludf.DUMMYFUNCTION("VLOOKUP($D60,IMPORTRANGE(""1F5N2lheBqU_ssv2fEg7XSiyl0_Jtf24RQubw3IWp7fc"",""'LC-2 BOM'!C2:AF1000""),AB$1,FALSE)"),"Hydraulics Schematic 1069 RevF")</f>
        <v>Hydraulics Schematic 1069 RevF</v>
      </c>
    </row>
    <row r="656" spans="1:53" ht="14.25">
      <c r="A656" s="110" t="str">
        <f>CONCATENATE(VLOOKUP(E656,Systems,2,FALSE),"-",VLOOKUP(F656,Subsystems,2,FALSE),"-",VLOOKUP(G656,Components,2,FALSE),"-",VLOOKUP(R656,Metrics,2,FALSE),"-",B656)</f>
        <v>HYD-HDL-SSR-B-709</v>
      </c>
      <c r="B656" s="99">
        <v>709</v>
      </c>
      <c r="C656" s="97" t="s">
        <v>1446</v>
      </c>
      <c r="D656" s="97" t="s">
        <v>1445</v>
      </c>
      <c r="E656" s="99" t="s">
        <v>715</v>
      </c>
      <c r="F656" s="99" t="s">
        <v>872</v>
      </c>
      <c r="G656" s="99" t="s">
        <v>994</v>
      </c>
      <c r="H656" s="99" t="s">
        <v>102</v>
      </c>
      <c r="I656" s="314" t="str">
        <f>VLOOKUP(L656,InterfaceCards,2,FALSE)</f>
        <v>C1</v>
      </c>
      <c r="J656" s="154" t="str">
        <f>VLOOKUP(I656,'REF - Interface Cards'!$F$2:$G$11,2,FALSE)</f>
        <v>CB1</v>
      </c>
      <c r="K656" s="267">
        <f>VLOOKUP(L656,InterfaceCards,3,FALSE)</f>
        <v>7</v>
      </c>
      <c r="L656" s="99" t="s">
        <v>1085</v>
      </c>
      <c r="M656" s="99">
        <v>12</v>
      </c>
      <c r="N656" s="99" t="s">
        <v>1001</v>
      </c>
      <c r="O656" s="99"/>
      <c r="P656" s="99" t="s">
        <v>247</v>
      </c>
      <c r="Q656" s="99" t="s">
        <v>253</v>
      </c>
      <c r="R656" s="100" t="s">
        <v>105</v>
      </c>
      <c r="S656" s="99" t="s">
        <v>96</v>
      </c>
      <c r="T656" s="99"/>
      <c r="U656" s="99"/>
      <c r="V656" s="81" t="b">
        <v>0</v>
      </c>
      <c r="W656" s="115" t="str">
        <f>CONCATENATE(L656,":",N656)</f>
        <v>DIO4:DO01</v>
      </c>
      <c r="X656" s="183" t="str">
        <f ca="1">IFERROR(__xludf.DUMMYFUNCTION("VLOOKUP($D119,IMPORTRANGE(""1F5N2lheBqU_ssv2fEg7XSiyl0_Jtf24RQubw3IWp7fc"",""'LC-2 BOM'!C2:AF1000""),X$1,FALSE)"),"05C360")</f>
        <v>05C360</v>
      </c>
      <c r="Y656" s="183" t="str">
        <f ca="1">IFERROR(__xludf.DUMMYFUNCTION("VLOOKUP($D165,IMPORTRANGE(""1F5N2lheBqU_ssv2fEg7XSiyl0_Jtf24RQubw3IWp7fc"",""'LC-2 BOM'!C2:AF900""),Y$1,FALSE)"),"#N/A")</f>
        <v>#N/A</v>
      </c>
      <c r="Z656" s="183" t="str">
        <f ca="1">IFERROR(__xludf.DUMMYFUNCTION("VLOOKUP($D165,IMPORTRANGE(""1zGeY54V42y3h6ga3LEauokEcjIAfHuNXKCYKLfLWtMI"",""'LC-2 BOM'!C2:AF900""),Z$1,FALSE)"),"#N/A")</f>
        <v>#N/A</v>
      </c>
      <c r="AA656" s="183" t="str">
        <f ca="1">IFERROR(__xludf.DUMMYFUNCTION("VLOOKUP($D165,IMPORTRANGE(""1zGeY54V42y3h6ga3LEauokEcjIAfHuNXKCYKLfLWtMI"",""'LC-2 BOM'!C2:AF900""),Z$1,FALSE)"),"#N/A")</f>
        <v>#N/A</v>
      </c>
      <c r="AB656" s="183" t="str">
        <f ca="1">IFERROR(__xludf.DUMMYFUNCTION("VLOOKUP($D165,IMPORTRANGE(""1F5N2lheBqU_ssv2fEg7XSiyl0_Jtf24RQubw3IWp7fc"",""'LC-2 BOM'!C2:AF1000""),AB$1,FALSE)"),"Hydraulics Schematic 1069 RevF")</f>
        <v>Hydraulics Schematic 1069 RevF</v>
      </c>
      <c r="AC656" s="183" t="str">
        <f ca="1">IFERROR(__xludf.DUMMYFUNCTION("VLOOKUP($D165,IMPORTRANGE(""1F5N2lheBqU_ssv2fEg7XSiyl0_Jtf24RQubw3IWp7fc"",""'LC-2 BOM'!C2:AF1000""),AB$1,FALSE)"),"Hydraulics Schematic 1069 RevF")</f>
        <v>Hydraulics Schematic 1069 RevF</v>
      </c>
      <c r="AD656" s="183" t="str">
        <f ca="1">IFERROR(__xludf.DUMMYFUNCTION("VLOOKUP($D165,IMPORTRANGE(""1F5N2lheBqU_ssv2fEg7XSiyl0_Jtf24RQubw3IWp7fc"",""'LC-2 BOM'!C2:AF1000""),AB$1,FALSE)"),"Hydraulics Schematic 1069 RevF")</f>
        <v>Hydraulics Schematic 1069 RevF</v>
      </c>
      <c r="AE656" s="183" t="str">
        <f ca="1">IFERROR(__xludf.DUMMYFUNCTION("VLOOKUP($D165,IMPORTRANGE(""1F5N2lheBqU_ssv2fEg7XSiyl0_Jtf24RQubw3IWp7fc"",""'LC-2 BOM'!C2:AF1000""),AB$1,FALSE)"),"Hydraulics Schematic 1069 RevF")</f>
        <v>Hydraulics Schematic 1069 RevF</v>
      </c>
      <c r="AF656" s="183" t="str">
        <f ca="1">IFERROR(__xludf.DUMMYFUNCTION("VLOOKUP($D165,IMPORTRANGE(""1F5N2lheBqU_ssv2fEg7XSiyl0_Jtf24RQubw3IWp7fc"",""'LC-2 BOM'!C2:AF1000""),AB$1,FALSE)"),"Hydraulics Schematic 1069 RevF")</f>
        <v>Hydraulics Schematic 1069 RevF</v>
      </c>
      <c r="AG656" s="183" t="str">
        <f ca="1">IFERROR(__xludf.DUMMYFUNCTION("VLOOKUP($D165,IMPORTRANGE(""1F5N2lheBqU_ssv2fEg7XSiyl0_Jtf24RQubw3IWp7fc"",""'LC-2 BOM'!C2:AF1000""),AB$1,FALSE)"),"Hydraulics Schematic 1069 RevF")</f>
        <v>Hydraulics Schematic 1069 RevF</v>
      </c>
      <c r="AH656" s="183" t="str">
        <f ca="1">IFERROR(__xludf.DUMMYFUNCTION("VLOOKUP($D165,IMPORTRANGE(""1F5N2lheBqU_ssv2fEg7XSiyl0_Jtf24RQubw3IWp7fc"",""'LC-2 BOM'!C2:AF1000""),AB$1,FALSE)"),"Hydraulics Schematic 1069 RevF")</f>
        <v>Hydraulics Schematic 1069 RevF</v>
      </c>
      <c r="AI656" s="183" t="str">
        <f ca="1">IFERROR(__xludf.DUMMYFUNCTION("VLOOKUP($D165,IMPORTRANGE(""1F5N2lheBqU_ssv2fEg7XSiyl0_Jtf24RQubw3IWp7fc"",""'LC-2 BOM'!C2:AF1000""),AB$1,FALSE)"),"Hydraulics Schematic 1069 RevF")</f>
        <v>Hydraulics Schematic 1069 RevF</v>
      </c>
      <c r="AJ656" s="183" t="str">
        <f ca="1">IFERROR(__xludf.DUMMYFUNCTION("VLOOKUP($D165,IMPORTRANGE(""1F5N2lheBqU_ssv2fEg7XSiyl0_Jtf24RQubw3IWp7fc"",""'LC-2 BOM'!C2:AF1000""),AB$1,FALSE)"),"Hydraulics Schematic 1069 RevF")</f>
        <v>Hydraulics Schematic 1069 RevF</v>
      </c>
      <c r="AK656" s="183" t="str">
        <f ca="1">IFERROR(__xludf.DUMMYFUNCTION("VLOOKUP($D165,IMPORTRANGE(""1F5N2lheBqU_ssv2fEg7XSiyl0_Jtf24RQubw3IWp7fc"",""'LC-2 BOM'!C2:AF1000""),AB$1,FALSE)"),"Hydraulics Schematic 1069 RevF")</f>
        <v>Hydraulics Schematic 1069 RevF</v>
      </c>
      <c r="AL656" s="183" t="str">
        <f ca="1">IFERROR(__xludf.DUMMYFUNCTION("VLOOKUP($D165,IMPORTRANGE(""1F5N2lheBqU_ssv2fEg7XSiyl0_Jtf24RQubw3IWp7fc"",""'LC-2 BOM'!C2:AF1000""),AB$1,FALSE)"),"Hydraulics Schematic 1069 RevF")</f>
        <v>Hydraulics Schematic 1069 RevF</v>
      </c>
      <c r="AM656" s="183" t="str">
        <f ca="1">IFERROR(__xludf.DUMMYFUNCTION("VLOOKUP($D165,IMPORTRANGE(""1F5N2lheBqU_ssv2fEg7XSiyl0_Jtf24RQubw3IWp7fc"",""'LC-2 BOM'!C2:AF1000""),AB$1,FALSE)"),"Hydraulics Schematic 1069 RevF")</f>
        <v>Hydraulics Schematic 1069 RevF</v>
      </c>
      <c r="AN656" s="183" t="str">
        <f ca="1">IFERROR(__xludf.DUMMYFUNCTION("VLOOKUP($D165,IMPORTRANGE(""1F5N2lheBqU_ssv2fEg7XSiyl0_Jtf24RQubw3IWp7fc"",""'LC-2 BOM'!C2:AF1000""),AB$1,FALSE)"),"Hydraulics Schematic 1069 RevF")</f>
        <v>Hydraulics Schematic 1069 RevF</v>
      </c>
      <c r="AO656" s="183" t="str">
        <f ca="1">IFERROR(__xludf.DUMMYFUNCTION("VLOOKUP($D165,IMPORTRANGE(""1F5N2lheBqU_ssv2fEg7XSiyl0_Jtf24RQubw3IWp7fc"",""'LC-2 BOM'!C2:AF1000""),AB$1,FALSE)"),"Hydraulics Schematic 1069 RevF")</f>
        <v>Hydraulics Schematic 1069 RevF</v>
      </c>
      <c r="AP656" s="183" t="str">
        <f ca="1">IFERROR(__xludf.DUMMYFUNCTION("VLOOKUP($D165,IMPORTRANGE(""1F5N2lheBqU_ssv2fEg7XSiyl0_Jtf24RQubw3IWp7fc"",""'LC-2 BOM'!C2:AF1000""),AB$1,FALSE)"),"Hydraulics Schematic 1069 RevF")</f>
        <v>Hydraulics Schematic 1069 RevF</v>
      </c>
      <c r="AQ656" s="183" t="str">
        <f ca="1">IFERROR(__xludf.DUMMYFUNCTION("VLOOKUP($D165,IMPORTRANGE(""1F5N2lheBqU_ssv2fEg7XSiyl0_Jtf24RQubw3IWp7fc"",""'LC-2 BOM'!C2:AF1000""),AB$1,FALSE)"),"Hydraulics Schematic 1069 RevF")</f>
        <v>Hydraulics Schematic 1069 RevF</v>
      </c>
      <c r="AR656" s="183" t="str">
        <f ca="1">IFERROR(__xludf.DUMMYFUNCTION("VLOOKUP($D165,IMPORTRANGE(""1F5N2lheBqU_ssv2fEg7XSiyl0_Jtf24RQubw3IWp7fc"",""'LC-2 BOM'!C2:AF1000""),AB$1,FALSE)"),"Hydraulics Schematic 1069 RevF")</f>
        <v>Hydraulics Schematic 1069 RevF</v>
      </c>
      <c r="AS656" s="183" t="str">
        <f ca="1">IFERROR(__xludf.DUMMYFUNCTION("VLOOKUP($D165,IMPORTRANGE(""1F5N2lheBqU_ssv2fEg7XSiyl0_Jtf24RQubw3IWp7fc"",""'LC-2 BOM'!C2:AF1000""),AB$1,FALSE)"),"Hydraulics Schematic 1069 RevF")</f>
        <v>Hydraulics Schematic 1069 RevF</v>
      </c>
      <c r="AT656" s="183" t="str">
        <f ca="1">IFERROR(__xludf.DUMMYFUNCTION("VLOOKUP($D165,IMPORTRANGE(""1F5N2lheBqU_ssv2fEg7XSiyl0_Jtf24RQubw3IWp7fc"",""'LC-2 BOM'!C2:AF1000""),AB$1,FALSE)"),"Hydraulics Schematic 1069 RevF")</f>
        <v>Hydraulics Schematic 1069 RevF</v>
      </c>
      <c r="AU656" s="183" t="str">
        <f ca="1">IFERROR(__xludf.DUMMYFUNCTION("VLOOKUP($D165,IMPORTRANGE(""1F5N2lheBqU_ssv2fEg7XSiyl0_Jtf24RQubw3IWp7fc"",""'LC-2 BOM'!C2:AF1000""),AB$1,FALSE)"),"Hydraulics Schematic 1069 RevF")</f>
        <v>Hydraulics Schematic 1069 RevF</v>
      </c>
      <c r="AV656" s="183" t="str">
        <f ca="1">IFERROR(__xludf.DUMMYFUNCTION("VLOOKUP($D165,IMPORTRANGE(""1F5N2lheBqU_ssv2fEg7XSiyl0_Jtf24RQubw3IWp7fc"",""'LC-2 BOM'!C2:AF1000""),AB$1,FALSE)"),"Hydraulics Schematic 1069 RevF")</f>
        <v>Hydraulics Schematic 1069 RevF</v>
      </c>
      <c r="AW656" s="183" t="str">
        <f ca="1">IFERROR(__xludf.DUMMYFUNCTION("VLOOKUP($D165,IMPORTRANGE(""1F5N2lheBqU_ssv2fEg7XSiyl0_Jtf24RQubw3IWp7fc"",""'LC-2 BOM'!C2:AF1000""),AB$1,FALSE)"),"Hydraulics Schematic 1069 RevF")</f>
        <v>Hydraulics Schematic 1069 RevF</v>
      </c>
      <c r="AX656" s="183" t="str">
        <f ca="1">IFERROR(__xludf.DUMMYFUNCTION("VLOOKUP($D165,IMPORTRANGE(""1F5N2lheBqU_ssv2fEg7XSiyl0_Jtf24RQubw3IWp7fc"",""'LC-2 BOM'!C2:AF1000""),AB$1,FALSE)"),"Hydraulics Schematic 1069 RevF")</f>
        <v>Hydraulics Schematic 1069 RevF</v>
      </c>
      <c r="AY656" s="183" t="str">
        <f ca="1">IFERROR(__xludf.DUMMYFUNCTION("VLOOKUP($D165,IMPORTRANGE(""1F5N2lheBqU_ssv2fEg7XSiyl0_Jtf24RQubw3IWp7fc"",""'LC-2 BOM'!C2:AF1000""),AB$1,FALSE)"),"Hydraulics Schematic 1069 RevF")</f>
        <v>Hydraulics Schematic 1069 RevF</v>
      </c>
      <c r="AZ656" s="183" t="str">
        <f ca="1">IFERROR(__xludf.DUMMYFUNCTION("VLOOKUP($D165,IMPORTRANGE(""1F5N2lheBqU_ssv2fEg7XSiyl0_Jtf24RQubw3IWp7fc"",""'LC-2 BOM'!C2:AF1000""),AB$1,FALSE)"),"Hydraulics Schematic 1069 RevF")</f>
        <v>Hydraulics Schematic 1069 RevF</v>
      </c>
      <c r="BA656" s="183" t="str">
        <f ca="1">IFERROR(__xludf.DUMMYFUNCTION("VLOOKUP($D165,IMPORTRANGE(""1F5N2lheBqU_ssv2fEg7XSiyl0_Jtf24RQubw3IWp7fc"",""'LC-2 BOM'!C2:AF1000""),AB$1,FALSE)"),"Hydraulics Schematic 1069 RevF")</f>
        <v>Hydraulics Schematic 1069 RevF</v>
      </c>
    </row>
    <row r="657" spans="1:53" ht="14.25">
      <c r="A657" s="119" t="str">
        <f>CONCATENATE(VLOOKUP(E657,Systems,2,FALSE),"-",VLOOKUP(F657,Subsystems,2,FALSE),"-",VLOOKUP(G657,Components,2,FALSE),"-",VLOOKUP(R657,Metrics,2,FALSE),"-",B657)</f>
        <v>HYD-HDL-DVL-B-264</v>
      </c>
      <c r="B657" s="100">
        <v>264</v>
      </c>
      <c r="C657" s="99" t="s">
        <v>1447</v>
      </c>
      <c r="D657" s="119" t="s">
        <v>1448</v>
      </c>
      <c r="E657" s="99" t="s">
        <v>715</v>
      </c>
      <c r="F657" s="99" t="s">
        <v>872</v>
      </c>
      <c r="G657" s="99" t="s">
        <v>101</v>
      </c>
      <c r="H657" s="100" t="s">
        <v>102</v>
      </c>
      <c r="I657" s="100" t="str">
        <f>VLOOKUP(L657,InterfaceCards,2,FALSE)</f>
        <v>C1</v>
      </c>
      <c r="J657" s="39" t="str">
        <f>VLOOKUP(I657,'REF - Interface Cards'!$F$2:$G$11,2,FALSE)</f>
        <v>CB1</v>
      </c>
      <c r="K657" s="100">
        <f>VLOOKUP(L657,InterfaceCards,3,FALSE)</f>
        <v>2</v>
      </c>
      <c r="L657" s="99" t="s">
        <v>553</v>
      </c>
      <c r="M657" s="99">
        <v>11</v>
      </c>
      <c r="N657" s="96" t="s">
        <v>133</v>
      </c>
      <c r="O657" s="99" t="s">
        <v>247</v>
      </c>
      <c r="P657" s="205"/>
      <c r="Q657" s="99" t="s">
        <v>521</v>
      </c>
      <c r="R657" s="268" t="s">
        <v>105</v>
      </c>
      <c r="S657" s="119" t="s">
        <v>96</v>
      </c>
      <c r="T657" s="100"/>
      <c r="U657" s="205"/>
      <c r="V657" s="205" t="b">
        <v>0</v>
      </c>
      <c r="W657" s="115" t="str">
        <f>CONCATENATE(L657,":",N657)</f>
        <v>DO2:08</v>
      </c>
      <c r="X657" s="40" t="str">
        <f ca="1">IFERROR(__xludf.DUMMYFUNCTION("VLOOKUP($D4,IMPORTRANGE(""1F5N2lheBqU_ssv2fEg7XSiyl0_Jtf24RQubw3IWp7fc"",""'LC-2 BOM'!C2:AF1000""),X$1,FALSE)"),"S13.2")</f>
        <v>S13.2</v>
      </c>
      <c r="Y657" s="40" t="str">
        <f ca="1">IFERROR(__xludf.DUMMYFUNCTION("VLOOKUP($D61,IMPORTRANGE(""1F5N2lheBqU_ssv2fEg7XSiyl0_Jtf24RQubw3IWp7fc"",""'LC-2 BOM'!C2:AF900""),Y$1,FALSE)"),"#N/A")</f>
        <v>#N/A</v>
      </c>
      <c r="Z657" s="40" t="str">
        <f ca="1">IFERROR(__xludf.DUMMYFUNCTION("VLOOKUP($D61,IMPORTRANGE(""1F5N2lheBqU_ssv2fEg7XSiyl0_Jtf24RQubw3IWp7fc"",""'LC-2 BOM'!C2:AF900""),Y$1,FALSE)"),"#N/A")</f>
        <v>#N/A</v>
      </c>
      <c r="AA657" s="40" t="str">
        <f ca="1">IFERROR(__xludf.DUMMYFUNCTION("VLOOKUP($D61,IMPORTRANGE(""1F5N2lheBqU_ssv2fEg7XSiyl0_Jtf24RQubw3IWp7fc"",""'LC-2 BOM'!C2:AF900""),Y$1,FALSE)"),"#N/A")</f>
        <v>#N/A</v>
      </c>
      <c r="AB657" s="40" t="str">
        <f ca="1">IFERROR(__xludf.DUMMYFUNCTION("VLOOKUP($D61,IMPORTRANGE(""1F5N2lheBqU_ssv2fEg7XSiyl0_Jtf24RQubw3IWp7fc"",""'LC-2 BOM'!C2:AF1000""),AB$1,FALSE)"),"Hydraulics Schematic 1069 RevF")</f>
        <v>Hydraulics Schematic 1069 RevF</v>
      </c>
      <c r="AC657" s="40" t="str">
        <f ca="1">IFERROR(__xludf.DUMMYFUNCTION("VLOOKUP($D61,IMPORTRANGE(""1F5N2lheBqU_ssv2fEg7XSiyl0_Jtf24RQubw3IWp7fc"",""'LC-2 BOM'!C2:AF1000""),AB$1,FALSE)"),"Hydraulics Schematic 1069 RevF")</f>
        <v>Hydraulics Schematic 1069 RevF</v>
      </c>
      <c r="AD657" s="40" t="str">
        <f ca="1">IFERROR(__xludf.DUMMYFUNCTION("VLOOKUP($D61,IMPORTRANGE(""1F5N2lheBqU_ssv2fEg7XSiyl0_Jtf24RQubw3IWp7fc"",""'LC-2 BOM'!C2:AF1000""),AB$1,FALSE)"),"Hydraulics Schematic 1069 RevF")</f>
        <v>Hydraulics Schematic 1069 RevF</v>
      </c>
      <c r="AE657" s="40" t="str">
        <f ca="1">IFERROR(__xludf.DUMMYFUNCTION("VLOOKUP($D61,IMPORTRANGE(""1F5N2lheBqU_ssv2fEg7XSiyl0_Jtf24RQubw3IWp7fc"",""'LC-2 BOM'!C2:AF1000""),AB$1,FALSE)"),"Hydraulics Schematic 1069 RevF")</f>
        <v>Hydraulics Schematic 1069 RevF</v>
      </c>
      <c r="AF657" s="40" t="str">
        <f ca="1">IFERROR(__xludf.DUMMYFUNCTION("VLOOKUP($D61,IMPORTRANGE(""1F5N2lheBqU_ssv2fEg7XSiyl0_Jtf24RQubw3IWp7fc"",""'LC-2 BOM'!C2:AF1000""),AB$1,FALSE)"),"Hydraulics Schematic 1069 RevF")</f>
        <v>Hydraulics Schematic 1069 RevF</v>
      </c>
      <c r="AG657" s="40" t="str">
        <f ca="1">IFERROR(__xludf.DUMMYFUNCTION("VLOOKUP($D61,IMPORTRANGE(""1F5N2lheBqU_ssv2fEg7XSiyl0_Jtf24RQubw3IWp7fc"",""'LC-2 BOM'!C2:AF1000""),AB$1,FALSE)"),"Hydraulics Schematic 1069 RevF")</f>
        <v>Hydraulics Schematic 1069 RevF</v>
      </c>
      <c r="AH657" s="40" t="str">
        <f ca="1">IFERROR(__xludf.DUMMYFUNCTION("VLOOKUP($D61,IMPORTRANGE(""1F5N2lheBqU_ssv2fEg7XSiyl0_Jtf24RQubw3IWp7fc"",""'LC-2 BOM'!C2:AF1000""),AB$1,FALSE)"),"Hydraulics Schematic 1069 RevF")</f>
        <v>Hydraulics Schematic 1069 RevF</v>
      </c>
      <c r="AI657" s="40" t="str">
        <f ca="1">IFERROR(__xludf.DUMMYFUNCTION("VLOOKUP($D61,IMPORTRANGE(""1F5N2lheBqU_ssv2fEg7XSiyl0_Jtf24RQubw3IWp7fc"",""'LC-2 BOM'!C2:AF1000""),AB$1,FALSE)"),"Hydraulics Schematic 1069 RevF")</f>
        <v>Hydraulics Schematic 1069 RevF</v>
      </c>
      <c r="AJ657" s="40" t="str">
        <f ca="1">IFERROR(__xludf.DUMMYFUNCTION("VLOOKUP($D61,IMPORTRANGE(""1F5N2lheBqU_ssv2fEg7XSiyl0_Jtf24RQubw3IWp7fc"",""'LC-2 BOM'!C2:AF1000""),AB$1,FALSE)"),"Hydraulics Schematic 1069 RevF")</f>
        <v>Hydraulics Schematic 1069 RevF</v>
      </c>
      <c r="AK657" s="40" t="str">
        <f ca="1">IFERROR(__xludf.DUMMYFUNCTION("VLOOKUP($D61,IMPORTRANGE(""1F5N2lheBqU_ssv2fEg7XSiyl0_Jtf24RQubw3IWp7fc"",""'LC-2 BOM'!C2:AF1000""),AB$1,FALSE)"),"Hydraulics Schematic 1069 RevF")</f>
        <v>Hydraulics Schematic 1069 RevF</v>
      </c>
      <c r="AL657" s="40" t="str">
        <f ca="1">IFERROR(__xludf.DUMMYFUNCTION("VLOOKUP($D61,IMPORTRANGE(""1F5N2lheBqU_ssv2fEg7XSiyl0_Jtf24RQubw3IWp7fc"",""'LC-2 BOM'!C2:AF1000""),AB$1,FALSE)"),"Hydraulics Schematic 1069 RevF")</f>
        <v>Hydraulics Schematic 1069 RevF</v>
      </c>
      <c r="AM657" s="40" t="str">
        <f ca="1">IFERROR(__xludf.DUMMYFUNCTION("VLOOKUP($D61,IMPORTRANGE(""1F5N2lheBqU_ssv2fEg7XSiyl0_Jtf24RQubw3IWp7fc"",""'LC-2 BOM'!C2:AF1000""),AB$1,FALSE)"),"Hydraulics Schematic 1069 RevF")</f>
        <v>Hydraulics Schematic 1069 RevF</v>
      </c>
      <c r="AN657" s="40" t="str">
        <f ca="1">IFERROR(__xludf.DUMMYFUNCTION("VLOOKUP($D61,IMPORTRANGE(""1F5N2lheBqU_ssv2fEg7XSiyl0_Jtf24RQubw3IWp7fc"",""'LC-2 BOM'!C2:AF1000""),AB$1,FALSE)"),"Hydraulics Schematic 1069 RevF")</f>
        <v>Hydraulics Schematic 1069 RevF</v>
      </c>
      <c r="AO657" s="40" t="str">
        <f ca="1">IFERROR(__xludf.DUMMYFUNCTION("VLOOKUP($D61,IMPORTRANGE(""1F5N2lheBqU_ssv2fEg7XSiyl0_Jtf24RQubw3IWp7fc"",""'LC-2 BOM'!C2:AF1000""),AB$1,FALSE)"),"Hydraulics Schematic 1069 RevF")</f>
        <v>Hydraulics Schematic 1069 RevF</v>
      </c>
      <c r="AP657" s="40" t="str">
        <f ca="1">IFERROR(__xludf.DUMMYFUNCTION("VLOOKUP($D61,IMPORTRANGE(""1F5N2lheBqU_ssv2fEg7XSiyl0_Jtf24RQubw3IWp7fc"",""'LC-2 BOM'!C2:AF1000""),AB$1,FALSE)"),"Hydraulics Schematic 1069 RevF")</f>
        <v>Hydraulics Schematic 1069 RevF</v>
      </c>
      <c r="AQ657" s="40" t="str">
        <f ca="1">IFERROR(__xludf.DUMMYFUNCTION("VLOOKUP($D61,IMPORTRANGE(""1F5N2lheBqU_ssv2fEg7XSiyl0_Jtf24RQubw3IWp7fc"",""'LC-2 BOM'!C2:AF1000""),AB$1,FALSE)"),"Hydraulics Schematic 1069 RevF")</f>
        <v>Hydraulics Schematic 1069 RevF</v>
      </c>
      <c r="AR657" s="40" t="str">
        <f ca="1">IFERROR(__xludf.DUMMYFUNCTION("VLOOKUP($D61,IMPORTRANGE(""1F5N2lheBqU_ssv2fEg7XSiyl0_Jtf24RQubw3IWp7fc"",""'LC-2 BOM'!C2:AF1000""),AB$1,FALSE)"),"Hydraulics Schematic 1069 RevF")</f>
        <v>Hydraulics Schematic 1069 RevF</v>
      </c>
      <c r="AS657" s="40" t="str">
        <f ca="1">IFERROR(__xludf.DUMMYFUNCTION("VLOOKUP($D61,IMPORTRANGE(""1F5N2lheBqU_ssv2fEg7XSiyl0_Jtf24RQubw3IWp7fc"",""'LC-2 BOM'!C2:AF1000""),AB$1,FALSE)"),"Hydraulics Schematic 1069 RevF")</f>
        <v>Hydraulics Schematic 1069 RevF</v>
      </c>
      <c r="AT657" s="40" t="str">
        <f ca="1">IFERROR(__xludf.DUMMYFUNCTION("VLOOKUP($D61,IMPORTRANGE(""1F5N2lheBqU_ssv2fEg7XSiyl0_Jtf24RQubw3IWp7fc"",""'LC-2 BOM'!C2:AF1000""),AB$1,FALSE)"),"Hydraulics Schematic 1069 RevF")</f>
        <v>Hydraulics Schematic 1069 RevF</v>
      </c>
      <c r="AU657" s="40" t="str">
        <f ca="1">IFERROR(__xludf.DUMMYFUNCTION("VLOOKUP($D61,IMPORTRANGE(""1F5N2lheBqU_ssv2fEg7XSiyl0_Jtf24RQubw3IWp7fc"",""'LC-2 BOM'!C2:AF1000""),AB$1,FALSE)"),"Hydraulics Schematic 1069 RevF")</f>
        <v>Hydraulics Schematic 1069 RevF</v>
      </c>
      <c r="AV657" s="40" t="str">
        <f ca="1">IFERROR(__xludf.DUMMYFUNCTION("VLOOKUP($D61,IMPORTRANGE(""1F5N2lheBqU_ssv2fEg7XSiyl0_Jtf24RQubw3IWp7fc"",""'LC-2 BOM'!C2:AF1000""),AB$1,FALSE)"),"Hydraulics Schematic 1069 RevF")</f>
        <v>Hydraulics Schematic 1069 RevF</v>
      </c>
      <c r="AW657" s="40" t="str">
        <f ca="1">IFERROR(__xludf.DUMMYFUNCTION("VLOOKUP($D61,IMPORTRANGE(""1F5N2lheBqU_ssv2fEg7XSiyl0_Jtf24RQubw3IWp7fc"",""'LC-2 BOM'!C2:AF1000""),AB$1,FALSE)"),"Hydraulics Schematic 1069 RevF")</f>
        <v>Hydraulics Schematic 1069 RevF</v>
      </c>
      <c r="AX657" s="40" t="str">
        <f ca="1">IFERROR(__xludf.DUMMYFUNCTION("VLOOKUP($D61,IMPORTRANGE(""1F5N2lheBqU_ssv2fEg7XSiyl0_Jtf24RQubw3IWp7fc"",""'LC-2 BOM'!C2:AF1000""),AB$1,FALSE)"),"Hydraulics Schematic 1069 RevF")</f>
        <v>Hydraulics Schematic 1069 RevF</v>
      </c>
      <c r="AY657" s="40" t="str">
        <f ca="1">IFERROR(__xludf.DUMMYFUNCTION("VLOOKUP($D61,IMPORTRANGE(""1F5N2lheBqU_ssv2fEg7XSiyl0_Jtf24RQubw3IWp7fc"",""'LC-2 BOM'!C2:AF1000""),AB$1,FALSE)"),"Hydraulics Schematic 1069 RevF")</f>
        <v>Hydraulics Schematic 1069 RevF</v>
      </c>
      <c r="AZ657" s="40" t="str">
        <f ca="1">IFERROR(__xludf.DUMMYFUNCTION("VLOOKUP($D61,IMPORTRANGE(""1F5N2lheBqU_ssv2fEg7XSiyl0_Jtf24RQubw3IWp7fc"",""'LC-2 BOM'!C2:AF1000""),AB$1,FALSE)"),"Hydraulics Schematic 1069 RevF")</f>
        <v>Hydraulics Schematic 1069 RevF</v>
      </c>
      <c r="BA657" s="40" t="str">
        <f ca="1">IFERROR(__xludf.DUMMYFUNCTION("VLOOKUP($D61,IMPORTRANGE(""1F5N2lheBqU_ssv2fEg7XSiyl0_Jtf24RQubw3IWp7fc"",""'LC-2 BOM'!C2:AF1000""),AB$1,FALSE)"),"Hydraulics Schematic 1069 RevF")</f>
        <v>Hydraulics Schematic 1069 RevF</v>
      </c>
    </row>
    <row r="658" spans="1:53" ht="14.25">
      <c r="A658" s="110" t="str">
        <f>CONCATENATE(VLOOKUP(E658,Systems,2,FALSE),"-",VLOOKUP(F658,Subsystems,2,FALSE),"-",VLOOKUP(G658,Components,2,FALSE),"-",VLOOKUP(R658,Metrics,2,FALSE),"-",B658)</f>
        <v>HYD-HDL-SSR-B-710</v>
      </c>
      <c r="B658" s="99">
        <v>710</v>
      </c>
      <c r="C658" s="97" t="s">
        <v>1449</v>
      </c>
      <c r="D658" s="97" t="s">
        <v>1448</v>
      </c>
      <c r="E658" s="99" t="s">
        <v>715</v>
      </c>
      <c r="F658" s="99" t="s">
        <v>872</v>
      </c>
      <c r="G658" s="99" t="s">
        <v>994</v>
      </c>
      <c r="H658" s="99" t="s">
        <v>102</v>
      </c>
      <c r="I658" s="314" t="str">
        <f>VLOOKUP(L658,InterfaceCards,2,FALSE)</f>
        <v>C1</v>
      </c>
      <c r="J658" s="154" t="str">
        <f>VLOOKUP(I658,'REF - Interface Cards'!$F$2:$G$11,2,FALSE)</f>
        <v>CB1</v>
      </c>
      <c r="K658" s="267">
        <f>VLOOKUP(L658,InterfaceCards,3,FALSE)</f>
        <v>7</v>
      </c>
      <c r="L658" s="99" t="s">
        <v>1085</v>
      </c>
      <c r="M658" s="99">
        <v>14</v>
      </c>
      <c r="N658" s="99" t="s">
        <v>1003</v>
      </c>
      <c r="O658" s="99"/>
      <c r="P658" s="99" t="s">
        <v>247</v>
      </c>
      <c r="Q658" s="99" t="s">
        <v>253</v>
      </c>
      <c r="R658" s="100" t="s">
        <v>105</v>
      </c>
      <c r="S658" s="99" t="s">
        <v>96</v>
      </c>
      <c r="T658" s="99"/>
      <c r="U658" s="99"/>
      <c r="V658" s="81" t="b">
        <v>0</v>
      </c>
      <c r="W658" s="115" t="str">
        <f>CONCATENATE(L658,":",N658)</f>
        <v>DIO4:DO02</v>
      </c>
      <c r="X658" s="183" t="str">
        <f ca="1">IFERROR(__xludf.DUMMYFUNCTION("VLOOKUP($D119,IMPORTRANGE(""1F5N2lheBqU_ssv2fEg7XSiyl0_Jtf24RQubw3IWp7fc"",""'LC-2 BOM'!C2:AF1000""),X$1,FALSE)"),"05C360")</f>
        <v>05C360</v>
      </c>
      <c r="Y658" s="183" t="str">
        <f ca="1">IFERROR(__xludf.DUMMYFUNCTION("VLOOKUP($D165,IMPORTRANGE(""1F5N2lheBqU_ssv2fEg7XSiyl0_Jtf24RQubw3IWp7fc"",""'LC-2 BOM'!C2:AF900""),Y$1,FALSE)"),"#N/A")</f>
        <v>#N/A</v>
      </c>
      <c r="Z658" s="183" t="str">
        <f ca="1">IFERROR(__xludf.DUMMYFUNCTION("VLOOKUP($D166,IMPORTRANGE(""1zGeY54V42y3h6ga3LEauokEcjIAfHuNXKCYKLfLWtMI"",""'LC-2 BOM'!C2:AF900""),Z$1,FALSE)"),"#N/A")</f>
        <v>#N/A</v>
      </c>
      <c r="AA658" s="183" t="str">
        <f ca="1">IFERROR(__xludf.DUMMYFUNCTION("VLOOKUP($D166,IMPORTRANGE(""1zGeY54V42y3h6ga3LEauokEcjIAfHuNXKCYKLfLWtMI"",""'LC-2 BOM'!C2:AF900""),Z$1,FALSE)"),"#N/A")</f>
        <v>#N/A</v>
      </c>
      <c r="AB658" s="183" t="str">
        <f ca="1">IFERROR(__xludf.DUMMYFUNCTION("VLOOKUP($D166,IMPORTRANGE(""1F5N2lheBqU_ssv2fEg7XSiyl0_Jtf24RQubw3IWp7fc"",""'LC-2 BOM'!C2:AF1000""),AB$1,FALSE)"),"Hydraulics Schematic 1069 RevF")</f>
        <v>Hydraulics Schematic 1069 RevF</v>
      </c>
      <c r="AC658" s="183" t="str">
        <f ca="1">IFERROR(__xludf.DUMMYFUNCTION("VLOOKUP($D166,IMPORTRANGE(""1F5N2lheBqU_ssv2fEg7XSiyl0_Jtf24RQubw3IWp7fc"",""'LC-2 BOM'!C2:AF1000""),AB$1,FALSE)"),"Hydraulics Schematic 1069 RevF")</f>
        <v>Hydraulics Schematic 1069 RevF</v>
      </c>
      <c r="AD658" s="183" t="str">
        <f ca="1">IFERROR(__xludf.DUMMYFUNCTION("VLOOKUP($D166,IMPORTRANGE(""1F5N2lheBqU_ssv2fEg7XSiyl0_Jtf24RQubw3IWp7fc"",""'LC-2 BOM'!C2:AF1000""),AB$1,FALSE)"),"Hydraulics Schematic 1069 RevF")</f>
        <v>Hydraulics Schematic 1069 RevF</v>
      </c>
      <c r="AE658" s="183" t="str">
        <f ca="1">IFERROR(__xludf.DUMMYFUNCTION("VLOOKUP($D166,IMPORTRANGE(""1F5N2lheBqU_ssv2fEg7XSiyl0_Jtf24RQubw3IWp7fc"",""'LC-2 BOM'!C2:AF1000""),AB$1,FALSE)"),"Hydraulics Schematic 1069 RevF")</f>
        <v>Hydraulics Schematic 1069 RevF</v>
      </c>
      <c r="AF658" s="183" t="str">
        <f ca="1">IFERROR(__xludf.DUMMYFUNCTION("VLOOKUP($D166,IMPORTRANGE(""1F5N2lheBqU_ssv2fEg7XSiyl0_Jtf24RQubw3IWp7fc"",""'LC-2 BOM'!C2:AF1000""),AB$1,FALSE)"),"Hydraulics Schematic 1069 RevF")</f>
        <v>Hydraulics Schematic 1069 RevF</v>
      </c>
      <c r="AG658" s="183" t="str">
        <f ca="1">IFERROR(__xludf.DUMMYFUNCTION("VLOOKUP($D166,IMPORTRANGE(""1F5N2lheBqU_ssv2fEg7XSiyl0_Jtf24RQubw3IWp7fc"",""'LC-2 BOM'!C2:AF1000""),AB$1,FALSE)"),"Hydraulics Schematic 1069 RevF")</f>
        <v>Hydraulics Schematic 1069 RevF</v>
      </c>
      <c r="AH658" s="183" t="str">
        <f ca="1">IFERROR(__xludf.DUMMYFUNCTION("VLOOKUP($D166,IMPORTRANGE(""1F5N2lheBqU_ssv2fEg7XSiyl0_Jtf24RQubw3IWp7fc"",""'LC-2 BOM'!C2:AF1000""),AB$1,FALSE)"),"Hydraulics Schematic 1069 RevF")</f>
        <v>Hydraulics Schematic 1069 RevF</v>
      </c>
      <c r="AI658" s="183" t="str">
        <f ca="1">IFERROR(__xludf.DUMMYFUNCTION("VLOOKUP($D166,IMPORTRANGE(""1F5N2lheBqU_ssv2fEg7XSiyl0_Jtf24RQubw3IWp7fc"",""'LC-2 BOM'!C2:AF1000""),AB$1,FALSE)"),"Hydraulics Schematic 1069 RevF")</f>
        <v>Hydraulics Schematic 1069 RevF</v>
      </c>
      <c r="AJ658" s="183" t="str">
        <f ca="1">IFERROR(__xludf.DUMMYFUNCTION("VLOOKUP($D166,IMPORTRANGE(""1F5N2lheBqU_ssv2fEg7XSiyl0_Jtf24RQubw3IWp7fc"",""'LC-2 BOM'!C2:AF1000""),AB$1,FALSE)"),"Hydraulics Schematic 1069 RevF")</f>
        <v>Hydraulics Schematic 1069 RevF</v>
      </c>
      <c r="AK658" s="183" t="str">
        <f ca="1">IFERROR(__xludf.DUMMYFUNCTION("VLOOKUP($D166,IMPORTRANGE(""1F5N2lheBqU_ssv2fEg7XSiyl0_Jtf24RQubw3IWp7fc"",""'LC-2 BOM'!C2:AF1000""),AB$1,FALSE)"),"Hydraulics Schematic 1069 RevF")</f>
        <v>Hydraulics Schematic 1069 RevF</v>
      </c>
      <c r="AL658" s="183" t="str">
        <f ca="1">IFERROR(__xludf.DUMMYFUNCTION("VLOOKUP($D166,IMPORTRANGE(""1F5N2lheBqU_ssv2fEg7XSiyl0_Jtf24RQubw3IWp7fc"",""'LC-2 BOM'!C2:AF1000""),AB$1,FALSE)"),"Hydraulics Schematic 1069 RevF")</f>
        <v>Hydraulics Schematic 1069 RevF</v>
      </c>
      <c r="AM658" s="183" t="str">
        <f ca="1">IFERROR(__xludf.DUMMYFUNCTION("VLOOKUP($D166,IMPORTRANGE(""1F5N2lheBqU_ssv2fEg7XSiyl0_Jtf24RQubw3IWp7fc"",""'LC-2 BOM'!C2:AF1000""),AB$1,FALSE)"),"Hydraulics Schematic 1069 RevF")</f>
        <v>Hydraulics Schematic 1069 RevF</v>
      </c>
      <c r="AN658" s="183" t="str">
        <f ca="1">IFERROR(__xludf.DUMMYFUNCTION("VLOOKUP($D166,IMPORTRANGE(""1F5N2lheBqU_ssv2fEg7XSiyl0_Jtf24RQubw3IWp7fc"",""'LC-2 BOM'!C2:AF1000""),AB$1,FALSE)"),"Hydraulics Schematic 1069 RevF")</f>
        <v>Hydraulics Schematic 1069 RevF</v>
      </c>
      <c r="AO658" s="183" t="str">
        <f ca="1">IFERROR(__xludf.DUMMYFUNCTION("VLOOKUP($D166,IMPORTRANGE(""1F5N2lheBqU_ssv2fEg7XSiyl0_Jtf24RQubw3IWp7fc"",""'LC-2 BOM'!C2:AF1000""),AB$1,FALSE)"),"Hydraulics Schematic 1069 RevF")</f>
        <v>Hydraulics Schematic 1069 RevF</v>
      </c>
      <c r="AP658" s="183" t="str">
        <f ca="1">IFERROR(__xludf.DUMMYFUNCTION("VLOOKUP($D166,IMPORTRANGE(""1F5N2lheBqU_ssv2fEg7XSiyl0_Jtf24RQubw3IWp7fc"",""'LC-2 BOM'!C2:AF1000""),AB$1,FALSE)"),"Hydraulics Schematic 1069 RevF")</f>
        <v>Hydraulics Schematic 1069 RevF</v>
      </c>
      <c r="AQ658" s="183" t="str">
        <f ca="1">IFERROR(__xludf.DUMMYFUNCTION("VLOOKUP($D166,IMPORTRANGE(""1F5N2lheBqU_ssv2fEg7XSiyl0_Jtf24RQubw3IWp7fc"",""'LC-2 BOM'!C2:AF1000""),AB$1,FALSE)"),"Hydraulics Schematic 1069 RevF")</f>
        <v>Hydraulics Schematic 1069 RevF</v>
      </c>
      <c r="AR658" s="183" t="str">
        <f ca="1">IFERROR(__xludf.DUMMYFUNCTION("VLOOKUP($D166,IMPORTRANGE(""1F5N2lheBqU_ssv2fEg7XSiyl0_Jtf24RQubw3IWp7fc"",""'LC-2 BOM'!C2:AF1000""),AB$1,FALSE)"),"Hydraulics Schematic 1069 RevF")</f>
        <v>Hydraulics Schematic 1069 RevF</v>
      </c>
      <c r="AS658" s="183" t="str">
        <f ca="1">IFERROR(__xludf.DUMMYFUNCTION("VLOOKUP($D166,IMPORTRANGE(""1F5N2lheBqU_ssv2fEg7XSiyl0_Jtf24RQubw3IWp7fc"",""'LC-2 BOM'!C2:AF1000""),AB$1,FALSE)"),"Hydraulics Schematic 1069 RevF")</f>
        <v>Hydraulics Schematic 1069 RevF</v>
      </c>
      <c r="AT658" s="183" t="str">
        <f ca="1">IFERROR(__xludf.DUMMYFUNCTION("VLOOKUP($D166,IMPORTRANGE(""1F5N2lheBqU_ssv2fEg7XSiyl0_Jtf24RQubw3IWp7fc"",""'LC-2 BOM'!C2:AF1000""),AB$1,FALSE)"),"Hydraulics Schematic 1069 RevF")</f>
        <v>Hydraulics Schematic 1069 RevF</v>
      </c>
      <c r="AU658" s="183" t="str">
        <f ca="1">IFERROR(__xludf.DUMMYFUNCTION("VLOOKUP($D166,IMPORTRANGE(""1F5N2lheBqU_ssv2fEg7XSiyl0_Jtf24RQubw3IWp7fc"",""'LC-2 BOM'!C2:AF1000""),AB$1,FALSE)"),"Hydraulics Schematic 1069 RevF")</f>
        <v>Hydraulics Schematic 1069 RevF</v>
      </c>
      <c r="AV658" s="183" t="str">
        <f ca="1">IFERROR(__xludf.DUMMYFUNCTION("VLOOKUP($D166,IMPORTRANGE(""1F5N2lheBqU_ssv2fEg7XSiyl0_Jtf24RQubw3IWp7fc"",""'LC-2 BOM'!C2:AF1000""),AB$1,FALSE)"),"Hydraulics Schematic 1069 RevF")</f>
        <v>Hydraulics Schematic 1069 RevF</v>
      </c>
      <c r="AW658" s="183" t="str">
        <f ca="1">IFERROR(__xludf.DUMMYFUNCTION("VLOOKUP($D166,IMPORTRANGE(""1F5N2lheBqU_ssv2fEg7XSiyl0_Jtf24RQubw3IWp7fc"",""'LC-2 BOM'!C2:AF1000""),AB$1,FALSE)"),"Hydraulics Schematic 1069 RevF")</f>
        <v>Hydraulics Schematic 1069 RevF</v>
      </c>
      <c r="AX658" s="183" t="str">
        <f ca="1">IFERROR(__xludf.DUMMYFUNCTION("VLOOKUP($D166,IMPORTRANGE(""1F5N2lheBqU_ssv2fEg7XSiyl0_Jtf24RQubw3IWp7fc"",""'LC-2 BOM'!C2:AF1000""),AB$1,FALSE)"),"Hydraulics Schematic 1069 RevF")</f>
        <v>Hydraulics Schematic 1069 RevF</v>
      </c>
      <c r="AY658" s="183" t="str">
        <f ca="1">IFERROR(__xludf.DUMMYFUNCTION("VLOOKUP($D166,IMPORTRANGE(""1F5N2lheBqU_ssv2fEg7XSiyl0_Jtf24RQubw3IWp7fc"",""'LC-2 BOM'!C2:AF1000""),AB$1,FALSE)"),"Hydraulics Schematic 1069 RevF")</f>
        <v>Hydraulics Schematic 1069 RevF</v>
      </c>
      <c r="AZ658" s="183" t="str">
        <f ca="1">IFERROR(__xludf.DUMMYFUNCTION("VLOOKUP($D166,IMPORTRANGE(""1F5N2lheBqU_ssv2fEg7XSiyl0_Jtf24RQubw3IWp7fc"",""'LC-2 BOM'!C2:AF1000""),AB$1,FALSE)"),"Hydraulics Schematic 1069 RevF")</f>
        <v>Hydraulics Schematic 1069 RevF</v>
      </c>
      <c r="BA658" s="183" t="str">
        <f ca="1">IFERROR(__xludf.DUMMYFUNCTION("VLOOKUP($D166,IMPORTRANGE(""1F5N2lheBqU_ssv2fEg7XSiyl0_Jtf24RQubw3IWp7fc"",""'LC-2 BOM'!C2:AF1000""),AB$1,FALSE)"),"Hydraulics Schematic 1069 RevF")</f>
        <v>Hydraulics Schematic 1069 RevF</v>
      </c>
    </row>
    <row r="659" spans="1:53" ht="14.25">
      <c r="A659" s="119" t="str">
        <f>CONCATENATE(VLOOKUP(E659,Systems,2,FALSE),"-",VLOOKUP(F659,Subsystems,2,FALSE),"-",VLOOKUP(G659,Components,2,FALSE),"-",VLOOKUP(R659,Metrics,2,FALSE),"-",B659)</f>
        <v>HYD-HD-SLD-B-643</v>
      </c>
      <c r="B659" s="99">
        <v>643</v>
      </c>
      <c r="C659" s="99" t="s">
        <v>1450</v>
      </c>
      <c r="D659" s="119" t="s">
        <v>1451</v>
      </c>
      <c r="E659" s="99" t="s">
        <v>715</v>
      </c>
      <c r="F659" s="99" t="s">
        <v>898</v>
      </c>
      <c r="G659" s="99" t="s">
        <v>557</v>
      </c>
      <c r="H659" s="100" t="s">
        <v>102</v>
      </c>
      <c r="I659" s="100" t="str">
        <f>VLOOKUP(L659,InterfaceCards,2,FALSE)</f>
        <v>C1</v>
      </c>
      <c r="J659" s="39" t="str">
        <f>VLOOKUP(I659,'REF - Interface Cards'!$F$2:$G$11,2,FALSE)</f>
        <v>CB1</v>
      </c>
      <c r="K659" s="100">
        <f>VLOOKUP(L659,InterfaceCards,3,FALSE)</f>
        <v>3</v>
      </c>
      <c r="L659" s="99" t="s">
        <v>237</v>
      </c>
      <c r="M659" s="99">
        <v>16</v>
      </c>
      <c r="N659" s="96">
        <v>13</v>
      </c>
      <c r="O659" s="99" t="s">
        <v>247</v>
      </c>
      <c r="P659" s="205"/>
      <c r="Q659" s="99" t="s">
        <v>521</v>
      </c>
      <c r="R659" s="268" t="s">
        <v>105</v>
      </c>
      <c r="S659" s="119" t="s">
        <v>96</v>
      </c>
      <c r="T659" s="100"/>
      <c r="U659" s="205"/>
      <c r="V659" s="205" t="b">
        <v>0</v>
      </c>
      <c r="W659" s="115" t="str">
        <f>CONCATENATE(L659,":",N659)</f>
        <v>DO3:13</v>
      </c>
      <c r="X659" s="40" t="str">
        <f ca="1">IFERROR(__xludf.DUMMYFUNCTION("VLOOKUP($D4,IMPORTRANGE(""1F5N2lheBqU_ssv2fEg7XSiyl0_Jtf24RQubw3IWp7fc"",""'LC-2 BOM'!C2:AF1000""),X$1,FALSE)"),"S13.2")</f>
        <v>S13.2</v>
      </c>
      <c r="Y659" s="40" t="str">
        <f ca="1">IFERROR(__xludf.DUMMYFUNCTION("VLOOKUP($D66,IMPORTRANGE(""1F5N2lheBqU_ssv2fEg7XSiyl0_Jtf24RQubw3IWp7fc"",""'LC-2 BOM'!C2:AF900""),Y$1,FALSE)"),"#N/A")</f>
        <v>#N/A</v>
      </c>
      <c r="Z659" s="40" t="str">
        <f ca="1">IFERROR(__xludf.DUMMYFUNCTION("VLOOKUP($D66,IMPORTRANGE(""1F5N2lheBqU_ssv2fEg7XSiyl0_Jtf24RQubw3IWp7fc"",""'LC-2 BOM'!C2:AF900""),Y$1,FALSE)"),"#N/A")</f>
        <v>#N/A</v>
      </c>
      <c r="AA659" s="40" t="str">
        <f ca="1">IFERROR(__xludf.DUMMYFUNCTION("VLOOKUP($D66,IMPORTRANGE(""1F5N2lheBqU_ssv2fEg7XSiyl0_Jtf24RQubw3IWp7fc"",""'LC-2 BOM'!C2:AF900""),Y$1,FALSE)"),"#N/A")</f>
        <v>#N/A</v>
      </c>
      <c r="AB659" s="40" t="str">
        <f ca="1">IFERROR(__xludf.DUMMYFUNCTION("VLOOKUP($D66,IMPORTRANGE(""1F5N2lheBqU_ssv2fEg7XSiyl0_Jtf24RQubw3IWp7fc"",""'LC-2 BOM'!C2:AF1000""),AB$1,FALSE)"),"#N/A")</f>
        <v>#N/A</v>
      </c>
      <c r="AC659" s="40" t="str">
        <f ca="1">IFERROR(__xludf.DUMMYFUNCTION("VLOOKUP($D66,IMPORTRANGE(""1F5N2lheBqU_ssv2fEg7XSiyl0_Jtf24RQubw3IWp7fc"",""'LC-2 BOM'!C2:AF1000""),AB$1,FALSE)"),"#N/A")</f>
        <v>#N/A</v>
      </c>
      <c r="AD659" s="40" t="str">
        <f ca="1">IFERROR(__xludf.DUMMYFUNCTION("VLOOKUP($D66,IMPORTRANGE(""1F5N2lheBqU_ssv2fEg7XSiyl0_Jtf24RQubw3IWp7fc"",""'LC-2 BOM'!C2:AF1000""),AB$1,FALSE)"),"#N/A")</f>
        <v>#N/A</v>
      </c>
      <c r="AE659" s="40" t="str">
        <f ca="1">IFERROR(__xludf.DUMMYFUNCTION("VLOOKUP($D66,IMPORTRANGE(""1F5N2lheBqU_ssv2fEg7XSiyl0_Jtf24RQubw3IWp7fc"",""'LC-2 BOM'!C2:AF1000""),AB$1,FALSE)"),"#N/A")</f>
        <v>#N/A</v>
      </c>
      <c r="AF659" s="40" t="str">
        <f ca="1">IFERROR(__xludf.DUMMYFUNCTION("VLOOKUP($D66,IMPORTRANGE(""1F5N2lheBqU_ssv2fEg7XSiyl0_Jtf24RQubw3IWp7fc"",""'LC-2 BOM'!C2:AF1000""),AB$1,FALSE)"),"#N/A")</f>
        <v>#N/A</v>
      </c>
      <c r="AG659" s="40" t="str">
        <f ca="1">IFERROR(__xludf.DUMMYFUNCTION("VLOOKUP($D66,IMPORTRANGE(""1F5N2lheBqU_ssv2fEg7XSiyl0_Jtf24RQubw3IWp7fc"",""'LC-2 BOM'!C2:AF1000""),AB$1,FALSE)"),"#N/A")</f>
        <v>#N/A</v>
      </c>
      <c r="AH659" s="40" t="str">
        <f ca="1">IFERROR(__xludf.DUMMYFUNCTION("VLOOKUP($D66,IMPORTRANGE(""1F5N2lheBqU_ssv2fEg7XSiyl0_Jtf24RQubw3IWp7fc"",""'LC-2 BOM'!C2:AF1000""),AB$1,FALSE)"),"#N/A")</f>
        <v>#N/A</v>
      </c>
      <c r="AI659" s="40" t="str">
        <f ca="1">IFERROR(__xludf.DUMMYFUNCTION("VLOOKUP($D66,IMPORTRANGE(""1F5N2lheBqU_ssv2fEg7XSiyl0_Jtf24RQubw3IWp7fc"",""'LC-2 BOM'!C2:AF1000""),AB$1,FALSE)"),"#N/A")</f>
        <v>#N/A</v>
      </c>
      <c r="AJ659" s="40" t="str">
        <f ca="1">IFERROR(__xludf.DUMMYFUNCTION("VLOOKUP($D66,IMPORTRANGE(""1F5N2lheBqU_ssv2fEg7XSiyl0_Jtf24RQubw3IWp7fc"",""'LC-2 BOM'!C2:AF1000""),AB$1,FALSE)"),"#N/A")</f>
        <v>#N/A</v>
      </c>
      <c r="AK659" s="40" t="str">
        <f ca="1">IFERROR(__xludf.DUMMYFUNCTION("VLOOKUP($D66,IMPORTRANGE(""1F5N2lheBqU_ssv2fEg7XSiyl0_Jtf24RQubw3IWp7fc"",""'LC-2 BOM'!C2:AF1000""),AB$1,FALSE)"),"#N/A")</f>
        <v>#N/A</v>
      </c>
      <c r="AL659" s="40" t="str">
        <f ca="1">IFERROR(__xludf.DUMMYFUNCTION("VLOOKUP($D66,IMPORTRANGE(""1F5N2lheBqU_ssv2fEg7XSiyl0_Jtf24RQubw3IWp7fc"",""'LC-2 BOM'!C2:AF1000""),AB$1,FALSE)"),"#N/A")</f>
        <v>#N/A</v>
      </c>
      <c r="AM659" s="40" t="str">
        <f ca="1">IFERROR(__xludf.DUMMYFUNCTION("VLOOKUP($D66,IMPORTRANGE(""1F5N2lheBqU_ssv2fEg7XSiyl0_Jtf24RQubw3IWp7fc"",""'LC-2 BOM'!C2:AF1000""),AB$1,FALSE)"),"#N/A")</f>
        <v>#N/A</v>
      </c>
      <c r="AN659" s="40" t="str">
        <f ca="1">IFERROR(__xludf.DUMMYFUNCTION("VLOOKUP($D66,IMPORTRANGE(""1F5N2lheBqU_ssv2fEg7XSiyl0_Jtf24RQubw3IWp7fc"",""'LC-2 BOM'!C2:AF1000""),AB$1,FALSE)"),"#N/A")</f>
        <v>#N/A</v>
      </c>
      <c r="AO659" s="40" t="str">
        <f ca="1">IFERROR(__xludf.DUMMYFUNCTION("VLOOKUP($D66,IMPORTRANGE(""1F5N2lheBqU_ssv2fEg7XSiyl0_Jtf24RQubw3IWp7fc"",""'LC-2 BOM'!C2:AF1000""),AB$1,FALSE)"),"#N/A")</f>
        <v>#N/A</v>
      </c>
      <c r="AP659" s="40" t="str">
        <f ca="1">IFERROR(__xludf.DUMMYFUNCTION("VLOOKUP($D66,IMPORTRANGE(""1F5N2lheBqU_ssv2fEg7XSiyl0_Jtf24RQubw3IWp7fc"",""'LC-2 BOM'!C2:AF1000""),AB$1,FALSE)"),"#N/A")</f>
        <v>#N/A</v>
      </c>
      <c r="AQ659" s="40" t="str">
        <f ca="1">IFERROR(__xludf.DUMMYFUNCTION("VLOOKUP($D66,IMPORTRANGE(""1F5N2lheBqU_ssv2fEg7XSiyl0_Jtf24RQubw3IWp7fc"",""'LC-2 BOM'!C2:AF1000""),AB$1,FALSE)"),"#N/A")</f>
        <v>#N/A</v>
      </c>
      <c r="AR659" s="40" t="str">
        <f ca="1">IFERROR(__xludf.DUMMYFUNCTION("VLOOKUP($D66,IMPORTRANGE(""1F5N2lheBqU_ssv2fEg7XSiyl0_Jtf24RQubw3IWp7fc"",""'LC-2 BOM'!C2:AF1000""),AB$1,FALSE)"),"#N/A")</f>
        <v>#N/A</v>
      </c>
      <c r="AS659" s="40" t="str">
        <f ca="1">IFERROR(__xludf.DUMMYFUNCTION("VLOOKUP($D66,IMPORTRANGE(""1F5N2lheBqU_ssv2fEg7XSiyl0_Jtf24RQubw3IWp7fc"",""'LC-2 BOM'!C2:AF1000""),AB$1,FALSE)"),"#N/A")</f>
        <v>#N/A</v>
      </c>
      <c r="AT659" s="40" t="str">
        <f ca="1">IFERROR(__xludf.DUMMYFUNCTION("VLOOKUP($D66,IMPORTRANGE(""1F5N2lheBqU_ssv2fEg7XSiyl0_Jtf24RQubw3IWp7fc"",""'LC-2 BOM'!C2:AF1000""),AB$1,FALSE)"),"#N/A")</f>
        <v>#N/A</v>
      </c>
      <c r="AU659" s="40" t="str">
        <f ca="1">IFERROR(__xludf.DUMMYFUNCTION("VLOOKUP($D66,IMPORTRANGE(""1F5N2lheBqU_ssv2fEg7XSiyl0_Jtf24RQubw3IWp7fc"",""'LC-2 BOM'!C2:AF1000""),AB$1,FALSE)"),"#N/A")</f>
        <v>#N/A</v>
      </c>
      <c r="AV659" s="40" t="str">
        <f ca="1">IFERROR(__xludf.DUMMYFUNCTION("VLOOKUP($D66,IMPORTRANGE(""1F5N2lheBqU_ssv2fEg7XSiyl0_Jtf24RQubw3IWp7fc"",""'LC-2 BOM'!C2:AF1000""),AB$1,FALSE)"),"#N/A")</f>
        <v>#N/A</v>
      </c>
      <c r="AW659" s="40" t="str">
        <f ca="1">IFERROR(__xludf.DUMMYFUNCTION("VLOOKUP($D66,IMPORTRANGE(""1F5N2lheBqU_ssv2fEg7XSiyl0_Jtf24RQubw3IWp7fc"",""'LC-2 BOM'!C2:AF1000""),AB$1,FALSE)"),"#N/A")</f>
        <v>#N/A</v>
      </c>
      <c r="AX659" s="40" t="str">
        <f ca="1">IFERROR(__xludf.DUMMYFUNCTION("VLOOKUP($D66,IMPORTRANGE(""1F5N2lheBqU_ssv2fEg7XSiyl0_Jtf24RQubw3IWp7fc"",""'LC-2 BOM'!C2:AF1000""),AB$1,FALSE)"),"#N/A")</f>
        <v>#N/A</v>
      </c>
      <c r="AY659" s="40" t="str">
        <f ca="1">IFERROR(__xludf.DUMMYFUNCTION("VLOOKUP($D66,IMPORTRANGE(""1F5N2lheBqU_ssv2fEg7XSiyl0_Jtf24RQubw3IWp7fc"",""'LC-2 BOM'!C2:AF1000""),AB$1,FALSE)"),"#N/A")</f>
        <v>#N/A</v>
      </c>
      <c r="AZ659" s="40" t="str">
        <f ca="1">IFERROR(__xludf.DUMMYFUNCTION("VLOOKUP($D66,IMPORTRANGE(""1F5N2lheBqU_ssv2fEg7XSiyl0_Jtf24RQubw3IWp7fc"",""'LC-2 BOM'!C2:AF1000""),AB$1,FALSE)"),"#N/A")</f>
        <v>#N/A</v>
      </c>
      <c r="BA659" s="40" t="str">
        <f ca="1">IFERROR(__xludf.DUMMYFUNCTION("VLOOKUP($D66,IMPORTRANGE(""1F5N2lheBqU_ssv2fEg7XSiyl0_Jtf24RQubw3IWp7fc"",""'LC-2 BOM'!C2:AF1000""),AB$1,FALSE)"),"#N/A")</f>
        <v>#N/A</v>
      </c>
    </row>
    <row r="660" spans="1:53" ht="14.25">
      <c r="A660" s="119" t="str">
        <f>CONCATENATE(VLOOKUP(E660,Systems,2,FALSE),"-",VLOOKUP(F660,Subsystems,2,FALSE),"-",VLOOKUP(G660,Components,2,FALSE),"-",VLOOKUP(R660,Metrics,2,FALSE),"-",B660)</f>
        <v>HYD-HD-SLD-B-644</v>
      </c>
      <c r="B660" s="99">
        <v>644</v>
      </c>
      <c r="C660" s="99" t="s">
        <v>1452</v>
      </c>
      <c r="D660" s="119" t="s">
        <v>1453</v>
      </c>
      <c r="E660" s="99" t="s">
        <v>715</v>
      </c>
      <c r="F660" s="99" t="s">
        <v>898</v>
      </c>
      <c r="G660" s="99" t="s">
        <v>557</v>
      </c>
      <c r="H660" s="100" t="s">
        <v>102</v>
      </c>
      <c r="I660" s="100" t="str">
        <f>VLOOKUP(L660,InterfaceCards,2,FALSE)</f>
        <v>C1</v>
      </c>
      <c r="J660" s="39" t="str">
        <f>VLOOKUP(I660,'REF - Interface Cards'!$F$2:$G$11,2,FALSE)</f>
        <v>CB1</v>
      </c>
      <c r="K660" s="100">
        <f>VLOOKUP(L660,InterfaceCards,3,FALSE)</f>
        <v>3</v>
      </c>
      <c r="L660" s="99" t="s">
        <v>237</v>
      </c>
      <c r="M660" s="99">
        <v>17</v>
      </c>
      <c r="N660" s="96">
        <v>14</v>
      </c>
      <c r="O660" s="99" t="s">
        <v>247</v>
      </c>
      <c r="P660" s="205"/>
      <c r="Q660" s="100" t="s">
        <v>338</v>
      </c>
      <c r="R660" s="268" t="s">
        <v>105</v>
      </c>
      <c r="S660" s="119" t="s">
        <v>96</v>
      </c>
      <c r="T660" s="100"/>
      <c r="U660" s="205"/>
      <c r="V660" s="205" t="b">
        <v>0</v>
      </c>
      <c r="W660" s="115" t="str">
        <f>CONCATENATE(L660,":",N660)</f>
        <v>DO3:14</v>
      </c>
      <c r="X660" s="40" t="str">
        <f ca="1">IFERROR(__xludf.DUMMYFUNCTION("VLOOKUP($D4,IMPORTRANGE(""1F5N2lheBqU_ssv2fEg7XSiyl0_Jtf24RQubw3IWp7fc"",""'LC-2 BOM'!C2:AF1000""),X$1,FALSE)"),"S13.2")</f>
        <v>S13.2</v>
      </c>
      <c r="Y660" s="40" t="str">
        <f ca="1">IFERROR(__xludf.DUMMYFUNCTION("VLOOKUP($D67,IMPORTRANGE(""1zGeY54V42y3h6ga3LEauokEcjIAfHuNXKCYKLfLWtMI"",""'LC-2 BOM'!C2:AF900""),Y$1,FALSE)"),"#N/A")</f>
        <v>#N/A</v>
      </c>
      <c r="Z660" s="40" t="str">
        <f ca="1">IFERROR(__xludf.DUMMYFUNCTION("VLOOKUP($D67,IMPORTRANGE(""1zGeY54V42y3h6ga3LEauokEcjIAfHuNXKCYKLfLWtMI"",""'LC-2 BOM'!C2:AF900""),Y$1,FALSE)"),"#N/A")</f>
        <v>#N/A</v>
      </c>
      <c r="AA660" s="40" t="str">
        <f ca="1">IFERROR(__xludf.DUMMYFUNCTION("VLOOKUP($D67,IMPORTRANGE(""1zGeY54V42y3h6ga3LEauokEcjIAfHuNXKCYKLfLWtMI"",""'LC-2 BOM'!C2:AF900""),Y$1,FALSE)"),"#N/A")</f>
        <v>#N/A</v>
      </c>
      <c r="AB660" s="40" t="str">
        <f ca="1">IFERROR(__xludf.DUMMYFUNCTION("VLOOKUP($D67,IMPORTRANGE(""1F5N2lheBqU_ssv2fEg7XSiyl0_Jtf24RQubw3IWp7fc"",""'LC-2 BOM'!C2:AF1000""),AB$1,FALSE)"),"#N/A")</f>
        <v>#N/A</v>
      </c>
      <c r="AC660" s="40" t="str">
        <f ca="1">IFERROR(__xludf.DUMMYFUNCTION("VLOOKUP($D67,IMPORTRANGE(""1F5N2lheBqU_ssv2fEg7XSiyl0_Jtf24RQubw3IWp7fc"",""'LC-2 BOM'!C2:AF1000""),AB$1,FALSE)"),"#N/A")</f>
        <v>#N/A</v>
      </c>
      <c r="AD660" s="40" t="str">
        <f ca="1">IFERROR(__xludf.DUMMYFUNCTION("VLOOKUP($D67,IMPORTRANGE(""1F5N2lheBqU_ssv2fEg7XSiyl0_Jtf24RQubw3IWp7fc"",""'LC-2 BOM'!C2:AF1000""),AB$1,FALSE)"),"#N/A")</f>
        <v>#N/A</v>
      </c>
      <c r="AE660" s="40" t="str">
        <f ca="1">IFERROR(__xludf.DUMMYFUNCTION("VLOOKUP($D67,IMPORTRANGE(""1F5N2lheBqU_ssv2fEg7XSiyl0_Jtf24RQubw3IWp7fc"",""'LC-2 BOM'!C2:AF1000""),AB$1,FALSE)"),"#N/A")</f>
        <v>#N/A</v>
      </c>
      <c r="AF660" s="40" t="str">
        <f ca="1">IFERROR(__xludf.DUMMYFUNCTION("VLOOKUP($D67,IMPORTRANGE(""1F5N2lheBqU_ssv2fEg7XSiyl0_Jtf24RQubw3IWp7fc"",""'LC-2 BOM'!C2:AF1000""),AB$1,FALSE)"),"#N/A")</f>
        <v>#N/A</v>
      </c>
      <c r="AG660" s="40" t="str">
        <f ca="1">IFERROR(__xludf.DUMMYFUNCTION("VLOOKUP($D67,IMPORTRANGE(""1F5N2lheBqU_ssv2fEg7XSiyl0_Jtf24RQubw3IWp7fc"",""'LC-2 BOM'!C2:AF1000""),AB$1,FALSE)"),"#N/A")</f>
        <v>#N/A</v>
      </c>
      <c r="AH660" s="40" t="str">
        <f ca="1">IFERROR(__xludf.DUMMYFUNCTION("VLOOKUP($D67,IMPORTRANGE(""1F5N2lheBqU_ssv2fEg7XSiyl0_Jtf24RQubw3IWp7fc"",""'LC-2 BOM'!C2:AF1000""),AB$1,FALSE)"),"#N/A")</f>
        <v>#N/A</v>
      </c>
      <c r="AI660" s="40" t="str">
        <f ca="1">IFERROR(__xludf.DUMMYFUNCTION("VLOOKUP($D67,IMPORTRANGE(""1F5N2lheBqU_ssv2fEg7XSiyl0_Jtf24RQubw3IWp7fc"",""'LC-2 BOM'!C2:AF1000""),AB$1,FALSE)"),"#N/A")</f>
        <v>#N/A</v>
      </c>
      <c r="AJ660" s="40" t="str">
        <f ca="1">IFERROR(__xludf.DUMMYFUNCTION("VLOOKUP($D67,IMPORTRANGE(""1F5N2lheBqU_ssv2fEg7XSiyl0_Jtf24RQubw3IWp7fc"",""'LC-2 BOM'!C2:AF1000""),AB$1,FALSE)"),"#N/A")</f>
        <v>#N/A</v>
      </c>
      <c r="AK660" s="40" t="str">
        <f ca="1">IFERROR(__xludf.DUMMYFUNCTION("VLOOKUP($D67,IMPORTRANGE(""1F5N2lheBqU_ssv2fEg7XSiyl0_Jtf24RQubw3IWp7fc"",""'LC-2 BOM'!C2:AF1000""),AB$1,FALSE)"),"#N/A")</f>
        <v>#N/A</v>
      </c>
      <c r="AL660" s="40" t="str">
        <f ca="1">IFERROR(__xludf.DUMMYFUNCTION("VLOOKUP($D67,IMPORTRANGE(""1F5N2lheBqU_ssv2fEg7XSiyl0_Jtf24RQubw3IWp7fc"",""'LC-2 BOM'!C2:AF1000""),AB$1,FALSE)"),"#N/A")</f>
        <v>#N/A</v>
      </c>
      <c r="AM660" s="40" t="str">
        <f ca="1">IFERROR(__xludf.DUMMYFUNCTION("VLOOKUP($D67,IMPORTRANGE(""1F5N2lheBqU_ssv2fEg7XSiyl0_Jtf24RQubw3IWp7fc"",""'LC-2 BOM'!C2:AF1000""),AB$1,FALSE)"),"#N/A")</f>
        <v>#N/A</v>
      </c>
      <c r="AN660" s="40" t="str">
        <f ca="1">IFERROR(__xludf.DUMMYFUNCTION("VLOOKUP($D67,IMPORTRANGE(""1F5N2lheBqU_ssv2fEg7XSiyl0_Jtf24RQubw3IWp7fc"",""'LC-2 BOM'!C2:AF1000""),AB$1,FALSE)"),"#N/A")</f>
        <v>#N/A</v>
      </c>
      <c r="AO660" s="40" t="str">
        <f ca="1">IFERROR(__xludf.DUMMYFUNCTION("VLOOKUP($D67,IMPORTRANGE(""1F5N2lheBqU_ssv2fEg7XSiyl0_Jtf24RQubw3IWp7fc"",""'LC-2 BOM'!C2:AF1000""),AB$1,FALSE)"),"#N/A")</f>
        <v>#N/A</v>
      </c>
      <c r="AP660" s="40" t="str">
        <f ca="1">IFERROR(__xludf.DUMMYFUNCTION("VLOOKUP($D67,IMPORTRANGE(""1F5N2lheBqU_ssv2fEg7XSiyl0_Jtf24RQubw3IWp7fc"",""'LC-2 BOM'!C2:AF1000""),AB$1,FALSE)"),"#N/A")</f>
        <v>#N/A</v>
      </c>
      <c r="AQ660" s="40" t="str">
        <f ca="1">IFERROR(__xludf.DUMMYFUNCTION("VLOOKUP($D67,IMPORTRANGE(""1F5N2lheBqU_ssv2fEg7XSiyl0_Jtf24RQubw3IWp7fc"",""'LC-2 BOM'!C2:AF1000""),AB$1,FALSE)"),"#N/A")</f>
        <v>#N/A</v>
      </c>
      <c r="AR660" s="40" t="str">
        <f ca="1">IFERROR(__xludf.DUMMYFUNCTION("VLOOKUP($D67,IMPORTRANGE(""1F5N2lheBqU_ssv2fEg7XSiyl0_Jtf24RQubw3IWp7fc"",""'LC-2 BOM'!C2:AF1000""),AB$1,FALSE)"),"#N/A")</f>
        <v>#N/A</v>
      </c>
      <c r="AS660" s="40" t="str">
        <f ca="1">IFERROR(__xludf.DUMMYFUNCTION("VLOOKUP($D67,IMPORTRANGE(""1F5N2lheBqU_ssv2fEg7XSiyl0_Jtf24RQubw3IWp7fc"",""'LC-2 BOM'!C2:AF1000""),AB$1,FALSE)"),"#N/A")</f>
        <v>#N/A</v>
      </c>
      <c r="AT660" s="40" t="str">
        <f ca="1">IFERROR(__xludf.DUMMYFUNCTION("VLOOKUP($D67,IMPORTRANGE(""1F5N2lheBqU_ssv2fEg7XSiyl0_Jtf24RQubw3IWp7fc"",""'LC-2 BOM'!C2:AF1000""),AB$1,FALSE)"),"#N/A")</f>
        <v>#N/A</v>
      </c>
      <c r="AU660" s="40" t="str">
        <f ca="1">IFERROR(__xludf.DUMMYFUNCTION("VLOOKUP($D67,IMPORTRANGE(""1F5N2lheBqU_ssv2fEg7XSiyl0_Jtf24RQubw3IWp7fc"",""'LC-2 BOM'!C2:AF1000""),AB$1,FALSE)"),"#N/A")</f>
        <v>#N/A</v>
      </c>
      <c r="AV660" s="40" t="str">
        <f ca="1">IFERROR(__xludf.DUMMYFUNCTION("VLOOKUP($D67,IMPORTRANGE(""1F5N2lheBqU_ssv2fEg7XSiyl0_Jtf24RQubw3IWp7fc"",""'LC-2 BOM'!C2:AF1000""),AB$1,FALSE)"),"#N/A")</f>
        <v>#N/A</v>
      </c>
      <c r="AW660" s="40" t="str">
        <f ca="1">IFERROR(__xludf.DUMMYFUNCTION("VLOOKUP($D67,IMPORTRANGE(""1F5N2lheBqU_ssv2fEg7XSiyl0_Jtf24RQubw3IWp7fc"",""'LC-2 BOM'!C2:AF1000""),AB$1,FALSE)"),"#N/A")</f>
        <v>#N/A</v>
      </c>
      <c r="AX660" s="40" t="str">
        <f ca="1">IFERROR(__xludf.DUMMYFUNCTION("VLOOKUP($D67,IMPORTRANGE(""1F5N2lheBqU_ssv2fEg7XSiyl0_Jtf24RQubw3IWp7fc"",""'LC-2 BOM'!C2:AF1000""),AB$1,FALSE)"),"#N/A")</f>
        <v>#N/A</v>
      </c>
      <c r="AY660" s="40" t="str">
        <f ca="1">IFERROR(__xludf.DUMMYFUNCTION("VLOOKUP($D67,IMPORTRANGE(""1F5N2lheBqU_ssv2fEg7XSiyl0_Jtf24RQubw3IWp7fc"",""'LC-2 BOM'!C2:AF1000""),AB$1,FALSE)"),"#N/A")</f>
        <v>#N/A</v>
      </c>
      <c r="AZ660" s="40" t="str">
        <f ca="1">IFERROR(__xludf.DUMMYFUNCTION("VLOOKUP($D67,IMPORTRANGE(""1F5N2lheBqU_ssv2fEg7XSiyl0_Jtf24RQubw3IWp7fc"",""'LC-2 BOM'!C2:AF1000""),AB$1,FALSE)"),"#N/A")</f>
        <v>#N/A</v>
      </c>
      <c r="BA660" s="40" t="str">
        <f ca="1">IFERROR(__xludf.DUMMYFUNCTION("VLOOKUP($D67,IMPORTRANGE(""1F5N2lheBqU_ssv2fEg7XSiyl0_Jtf24RQubw3IWp7fc"",""'LC-2 BOM'!C2:AF1000""),AB$1,FALSE)"),"#N/A")</f>
        <v>#N/A</v>
      </c>
    </row>
    <row r="661" spans="1:53" ht="14.25">
      <c r="A661" s="119" t="str">
        <f>CONCATENATE(VLOOKUP(E661,Systems,2,FALSE),"-",VLOOKUP(F661,Subsystems,2,FALSE),"-",VLOOKUP(G661,Components,2,FALSE),"-",VLOOKUP(R661,Metrics,2,FALSE),"-",B661)</f>
        <v>HYD-HD-SLD-B-645</v>
      </c>
      <c r="B661" s="99">
        <v>645</v>
      </c>
      <c r="C661" s="99" t="s">
        <v>1454</v>
      </c>
      <c r="D661" s="119" t="s">
        <v>1455</v>
      </c>
      <c r="E661" s="99" t="s">
        <v>715</v>
      </c>
      <c r="F661" s="99" t="s">
        <v>898</v>
      </c>
      <c r="G661" s="99" t="s">
        <v>557</v>
      </c>
      <c r="H661" s="100" t="s">
        <v>102</v>
      </c>
      <c r="I661" s="100" t="str">
        <f>VLOOKUP(L661,InterfaceCards,2,FALSE)</f>
        <v>C1</v>
      </c>
      <c r="J661" s="39" t="str">
        <f>VLOOKUP(I661,'REF - Interface Cards'!$F$2:$G$11,2,FALSE)</f>
        <v>CB1</v>
      </c>
      <c r="K661" s="100">
        <f>VLOOKUP(L661,InterfaceCards,3,FALSE)</f>
        <v>3</v>
      </c>
      <c r="L661" s="99" t="s">
        <v>237</v>
      </c>
      <c r="M661" s="99">
        <v>18</v>
      </c>
      <c r="N661" s="96">
        <v>15</v>
      </c>
      <c r="O661" s="99" t="s">
        <v>247</v>
      </c>
      <c r="P661" s="205"/>
      <c r="Q661" s="100" t="s">
        <v>492</v>
      </c>
      <c r="R661" s="268" t="s">
        <v>105</v>
      </c>
      <c r="S661" s="119" t="s">
        <v>96</v>
      </c>
      <c r="T661" s="100"/>
      <c r="U661" s="205"/>
      <c r="V661" s="205" t="b">
        <v>0</v>
      </c>
      <c r="W661" s="115" t="str">
        <f>CONCATENATE(L661,":",N661)</f>
        <v>DO3:15</v>
      </c>
      <c r="X661" s="40" t="str">
        <f ca="1">IFERROR(__xludf.DUMMYFUNCTION("VLOOKUP($D4,IMPORTRANGE(""1F5N2lheBqU_ssv2fEg7XSiyl0_Jtf24RQubw3IWp7fc"",""'LC-2 BOM'!C2:AF1000""),X$1,FALSE)"),"S13.2")</f>
        <v>S13.2</v>
      </c>
      <c r="Y661" s="40" t="str">
        <f ca="1">IFERROR(__xludf.DUMMYFUNCTION("VLOOKUP($D68,IMPORTRANGE(""1F5N2lheBqU_ssv2fEg7XSiyl0_Jtf24RQubw3IWp7fc"",""'LC-2 BOM'!C2:AF900""),Y$1,FALSE)"),"#N/A")</f>
        <v>#N/A</v>
      </c>
      <c r="Z661" s="40" t="str">
        <f ca="1">IFERROR(__xludf.DUMMYFUNCTION("VLOOKUP($D68,IMPORTRANGE(""1F5N2lheBqU_ssv2fEg7XSiyl0_Jtf24RQubw3IWp7fc"",""'LC-2 BOM'!C2:AF900""),Y$1,FALSE)"),"#N/A")</f>
        <v>#N/A</v>
      </c>
      <c r="AA661" s="40" t="str">
        <f ca="1">IFERROR(__xludf.DUMMYFUNCTION("VLOOKUP($D68,IMPORTRANGE(""1F5N2lheBqU_ssv2fEg7XSiyl0_Jtf24RQubw3IWp7fc"",""'LC-2 BOM'!C2:AF900""),Y$1,FALSE)"),"#N/A")</f>
        <v>#N/A</v>
      </c>
      <c r="AB661" s="40" t="str">
        <f ca="1">IFERROR(__xludf.DUMMYFUNCTION("VLOOKUP($D68,IMPORTRANGE(""1F5N2lheBqU_ssv2fEg7XSiyl0_Jtf24RQubw3IWp7fc"",""'LC-2 BOM'!C2:AF1000""),AB$1,FALSE)"),"#N/A")</f>
        <v>#N/A</v>
      </c>
      <c r="AC661" s="40" t="str">
        <f ca="1">IFERROR(__xludf.DUMMYFUNCTION("VLOOKUP($D68,IMPORTRANGE(""1F5N2lheBqU_ssv2fEg7XSiyl0_Jtf24RQubw3IWp7fc"",""'LC-2 BOM'!C2:AF1000""),AB$1,FALSE)"),"#N/A")</f>
        <v>#N/A</v>
      </c>
      <c r="AD661" s="40" t="str">
        <f ca="1">IFERROR(__xludf.DUMMYFUNCTION("VLOOKUP($D68,IMPORTRANGE(""1F5N2lheBqU_ssv2fEg7XSiyl0_Jtf24RQubw3IWp7fc"",""'LC-2 BOM'!C2:AF1000""),AB$1,FALSE)"),"#N/A")</f>
        <v>#N/A</v>
      </c>
      <c r="AE661" s="40" t="str">
        <f ca="1">IFERROR(__xludf.DUMMYFUNCTION("VLOOKUP($D68,IMPORTRANGE(""1F5N2lheBqU_ssv2fEg7XSiyl0_Jtf24RQubw3IWp7fc"",""'LC-2 BOM'!C2:AF1000""),AB$1,FALSE)"),"#N/A")</f>
        <v>#N/A</v>
      </c>
      <c r="AF661" s="40" t="str">
        <f ca="1">IFERROR(__xludf.DUMMYFUNCTION("VLOOKUP($D68,IMPORTRANGE(""1F5N2lheBqU_ssv2fEg7XSiyl0_Jtf24RQubw3IWp7fc"",""'LC-2 BOM'!C2:AF1000""),AB$1,FALSE)"),"#N/A")</f>
        <v>#N/A</v>
      </c>
      <c r="AG661" s="40" t="str">
        <f ca="1">IFERROR(__xludf.DUMMYFUNCTION("VLOOKUP($D68,IMPORTRANGE(""1F5N2lheBqU_ssv2fEg7XSiyl0_Jtf24RQubw3IWp7fc"",""'LC-2 BOM'!C2:AF1000""),AB$1,FALSE)"),"#N/A")</f>
        <v>#N/A</v>
      </c>
      <c r="AH661" s="40" t="str">
        <f ca="1">IFERROR(__xludf.DUMMYFUNCTION("VLOOKUP($D68,IMPORTRANGE(""1F5N2lheBqU_ssv2fEg7XSiyl0_Jtf24RQubw3IWp7fc"",""'LC-2 BOM'!C2:AF1000""),AB$1,FALSE)"),"#N/A")</f>
        <v>#N/A</v>
      </c>
      <c r="AI661" s="40" t="str">
        <f ca="1">IFERROR(__xludf.DUMMYFUNCTION("VLOOKUP($D68,IMPORTRANGE(""1F5N2lheBqU_ssv2fEg7XSiyl0_Jtf24RQubw3IWp7fc"",""'LC-2 BOM'!C2:AF1000""),AB$1,FALSE)"),"#N/A")</f>
        <v>#N/A</v>
      </c>
      <c r="AJ661" s="40" t="str">
        <f ca="1">IFERROR(__xludf.DUMMYFUNCTION("VLOOKUP($D68,IMPORTRANGE(""1F5N2lheBqU_ssv2fEg7XSiyl0_Jtf24RQubw3IWp7fc"",""'LC-2 BOM'!C2:AF1000""),AB$1,FALSE)"),"#N/A")</f>
        <v>#N/A</v>
      </c>
      <c r="AK661" s="40" t="str">
        <f ca="1">IFERROR(__xludf.DUMMYFUNCTION("VLOOKUP($D68,IMPORTRANGE(""1F5N2lheBqU_ssv2fEg7XSiyl0_Jtf24RQubw3IWp7fc"",""'LC-2 BOM'!C2:AF1000""),AB$1,FALSE)"),"#N/A")</f>
        <v>#N/A</v>
      </c>
      <c r="AL661" s="40" t="str">
        <f ca="1">IFERROR(__xludf.DUMMYFUNCTION("VLOOKUP($D68,IMPORTRANGE(""1F5N2lheBqU_ssv2fEg7XSiyl0_Jtf24RQubw3IWp7fc"",""'LC-2 BOM'!C2:AF1000""),AB$1,FALSE)"),"#N/A")</f>
        <v>#N/A</v>
      </c>
      <c r="AM661" s="40" t="str">
        <f ca="1">IFERROR(__xludf.DUMMYFUNCTION("VLOOKUP($D68,IMPORTRANGE(""1F5N2lheBqU_ssv2fEg7XSiyl0_Jtf24RQubw3IWp7fc"",""'LC-2 BOM'!C2:AF1000""),AB$1,FALSE)"),"#N/A")</f>
        <v>#N/A</v>
      </c>
      <c r="AN661" s="40" t="str">
        <f ca="1">IFERROR(__xludf.DUMMYFUNCTION("VLOOKUP($D68,IMPORTRANGE(""1F5N2lheBqU_ssv2fEg7XSiyl0_Jtf24RQubw3IWp7fc"",""'LC-2 BOM'!C2:AF1000""),AB$1,FALSE)"),"#N/A")</f>
        <v>#N/A</v>
      </c>
      <c r="AO661" s="40" t="str">
        <f ca="1">IFERROR(__xludf.DUMMYFUNCTION("VLOOKUP($D68,IMPORTRANGE(""1F5N2lheBqU_ssv2fEg7XSiyl0_Jtf24RQubw3IWp7fc"",""'LC-2 BOM'!C2:AF1000""),AB$1,FALSE)"),"#N/A")</f>
        <v>#N/A</v>
      </c>
      <c r="AP661" s="40" t="str">
        <f ca="1">IFERROR(__xludf.DUMMYFUNCTION("VLOOKUP($D68,IMPORTRANGE(""1F5N2lheBqU_ssv2fEg7XSiyl0_Jtf24RQubw3IWp7fc"",""'LC-2 BOM'!C2:AF1000""),AB$1,FALSE)"),"#N/A")</f>
        <v>#N/A</v>
      </c>
      <c r="AQ661" s="40" t="str">
        <f ca="1">IFERROR(__xludf.DUMMYFUNCTION("VLOOKUP($D68,IMPORTRANGE(""1F5N2lheBqU_ssv2fEg7XSiyl0_Jtf24RQubw3IWp7fc"",""'LC-2 BOM'!C2:AF1000""),AB$1,FALSE)"),"#N/A")</f>
        <v>#N/A</v>
      </c>
      <c r="AR661" s="40" t="str">
        <f ca="1">IFERROR(__xludf.DUMMYFUNCTION("VLOOKUP($D68,IMPORTRANGE(""1F5N2lheBqU_ssv2fEg7XSiyl0_Jtf24RQubw3IWp7fc"",""'LC-2 BOM'!C2:AF1000""),AB$1,FALSE)"),"#N/A")</f>
        <v>#N/A</v>
      </c>
      <c r="AS661" s="40" t="str">
        <f ca="1">IFERROR(__xludf.DUMMYFUNCTION("VLOOKUP($D68,IMPORTRANGE(""1F5N2lheBqU_ssv2fEg7XSiyl0_Jtf24RQubw3IWp7fc"",""'LC-2 BOM'!C2:AF1000""),AB$1,FALSE)"),"#N/A")</f>
        <v>#N/A</v>
      </c>
      <c r="AT661" s="40" t="str">
        <f ca="1">IFERROR(__xludf.DUMMYFUNCTION("VLOOKUP($D68,IMPORTRANGE(""1F5N2lheBqU_ssv2fEg7XSiyl0_Jtf24RQubw3IWp7fc"",""'LC-2 BOM'!C2:AF1000""),AB$1,FALSE)"),"#N/A")</f>
        <v>#N/A</v>
      </c>
      <c r="AU661" s="40" t="str">
        <f ca="1">IFERROR(__xludf.DUMMYFUNCTION("VLOOKUP($D68,IMPORTRANGE(""1F5N2lheBqU_ssv2fEg7XSiyl0_Jtf24RQubw3IWp7fc"",""'LC-2 BOM'!C2:AF1000""),AB$1,FALSE)"),"#N/A")</f>
        <v>#N/A</v>
      </c>
      <c r="AV661" s="40" t="str">
        <f ca="1">IFERROR(__xludf.DUMMYFUNCTION("VLOOKUP($D68,IMPORTRANGE(""1F5N2lheBqU_ssv2fEg7XSiyl0_Jtf24RQubw3IWp7fc"",""'LC-2 BOM'!C2:AF1000""),AB$1,FALSE)"),"#N/A")</f>
        <v>#N/A</v>
      </c>
      <c r="AW661" s="40" t="str">
        <f ca="1">IFERROR(__xludf.DUMMYFUNCTION("VLOOKUP($D68,IMPORTRANGE(""1F5N2lheBqU_ssv2fEg7XSiyl0_Jtf24RQubw3IWp7fc"",""'LC-2 BOM'!C2:AF1000""),AB$1,FALSE)"),"#N/A")</f>
        <v>#N/A</v>
      </c>
      <c r="AX661" s="40" t="str">
        <f ca="1">IFERROR(__xludf.DUMMYFUNCTION("VLOOKUP($D68,IMPORTRANGE(""1F5N2lheBqU_ssv2fEg7XSiyl0_Jtf24RQubw3IWp7fc"",""'LC-2 BOM'!C2:AF1000""),AB$1,FALSE)"),"#N/A")</f>
        <v>#N/A</v>
      </c>
      <c r="AY661" s="40" t="str">
        <f ca="1">IFERROR(__xludf.DUMMYFUNCTION("VLOOKUP($D68,IMPORTRANGE(""1F5N2lheBqU_ssv2fEg7XSiyl0_Jtf24RQubw3IWp7fc"",""'LC-2 BOM'!C2:AF1000""),AB$1,FALSE)"),"#N/A")</f>
        <v>#N/A</v>
      </c>
      <c r="AZ661" s="40" t="str">
        <f ca="1">IFERROR(__xludf.DUMMYFUNCTION("VLOOKUP($D68,IMPORTRANGE(""1F5N2lheBqU_ssv2fEg7XSiyl0_Jtf24RQubw3IWp7fc"",""'LC-2 BOM'!C2:AF1000""),AB$1,FALSE)"),"#N/A")</f>
        <v>#N/A</v>
      </c>
      <c r="BA661" s="40" t="str">
        <f ca="1">IFERROR(__xludf.DUMMYFUNCTION("VLOOKUP($D68,IMPORTRANGE(""1F5N2lheBqU_ssv2fEg7XSiyl0_Jtf24RQubw3IWp7fc"",""'LC-2 BOM'!C2:AF1000""),AB$1,FALSE)"),"#N/A")</f>
        <v>#N/A</v>
      </c>
    </row>
    <row r="662" spans="1:53" ht="14.25">
      <c r="A662" s="99" t="str">
        <f>CONCATENATE(VLOOKUP(E662,Systems,2,FALSE),"-",VLOOKUP(F662,Subsystems,2,FALSE),"-",VLOOKUP(G662,Components,2,FALSE),"-",VLOOKUP(R662,Metrics,2,FALSE),"-",B662)</f>
        <v>HYD-HD-SLD-B-646</v>
      </c>
      <c r="B662" s="99">
        <v>646</v>
      </c>
      <c r="C662" s="99" t="s">
        <v>1456</v>
      </c>
      <c r="D662" s="99" t="s">
        <v>1457</v>
      </c>
      <c r="E662" s="99" t="s">
        <v>715</v>
      </c>
      <c r="F662" s="99" t="s">
        <v>898</v>
      </c>
      <c r="G662" s="99" t="s">
        <v>557</v>
      </c>
      <c r="H662" s="100" t="s">
        <v>102</v>
      </c>
      <c r="I662" s="100" t="str">
        <f>VLOOKUP(L662,InterfaceCards,2,FALSE)</f>
        <v>C1</v>
      </c>
      <c r="J662" s="50" t="str">
        <f>VLOOKUP(I662,'REF - Interface Cards'!$F$2:$G$11,2,FALSE)</f>
        <v>CB1</v>
      </c>
      <c r="K662" s="267">
        <f>VLOOKUP(L662,InterfaceCards,3,FALSE)</f>
        <v>3</v>
      </c>
      <c r="L662" s="99" t="s">
        <v>237</v>
      </c>
      <c r="M662" s="272">
        <v>19</v>
      </c>
      <c r="N662" s="96">
        <v>16</v>
      </c>
      <c r="O662" s="99" t="s">
        <v>247</v>
      </c>
      <c r="P662" s="99"/>
      <c r="Q662" s="100" t="s">
        <v>790</v>
      </c>
      <c r="R662" s="100" t="s">
        <v>105</v>
      </c>
      <c r="S662" s="99" t="s">
        <v>96</v>
      </c>
      <c r="T662" s="99"/>
      <c r="U662" s="99"/>
      <c r="V662" s="81" t="b">
        <v>0</v>
      </c>
      <c r="W662" s="115" t="str">
        <f>CONCATENATE(L662,":",N662)</f>
        <v>DO3:16</v>
      </c>
      <c r="X662" s="40" t="str">
        <f ca="1">IFERROR(__xludf.DUMMYFUNCTION("VLOOKUP($D4,IMPORTRANGE(""1F5N2lheBqU_ssv2fEg7XSiyl0_Jtf24RQubw3IWp7fc"",""'LC-2 BOM'!C2:AF1000""),X$1,FALSE)"),"S13.2")</f>
        <v>S13.2</v>
      </c>
      <c r="Y662" s="183" t="str">
        <f ca="1">IFERROR(__xludf.DUMMYFUNCTION("VLOOKUP($D69,IMPORTRANGE(""1zGeY54V42y3h6ga3LEauokEcjIAfHuNXKCYKLfLWtMI"",""'LC-2 BOM'!C2:AF900""),Y$1,FALSE)"),"#N/A")</f>
        <v>#N/A</v>
      </c>
      <c r="Z662" s="183" t="str">
        <f ca="1">IFERROR(__xludf.DUMMYFUNCTION("VLOOKUP($D69,IMPORTRANGE(""1zGeY54V42y3h6ga3LEauokEcjIAfHuNXKCYKLfLWtMI"",""'LC-2 BOM'!C2:AF900""),Y$1,FALSE)"),"#N/A")</f>
        <v>#N/A</v>
      </c>
      <c r="AA662" s="183" t="str">
        <f ca="1">IFERROR(__xludf.DUMMYFUNCTION("VLOOKUP($D69,IMPORTRANGE(""1zGeY54V42y3h6ga3LEauokEcjIAfHuNXKCYKLfLWtMI"",""'LC-2 BOM'!C2:AF900""),Y$1,FALSE)"),"#N/A")</f>
        <v>#N/A</v>
      </c>
      <c r="AB662" s="40" t="str">
        <f ca="1">IFERROR(__xludf.DUMMYFUNCTION("VLOOKUP($D69,IMPORTRANGE(""1F5N2lheBqU_ssv2fEg7XSiyl0_Jtf24RQubw3IWp7fc"",""'LC-2 BOM'!C2:AF1000""),AB$1,FALSE)"),"#N/A")</f>
        <v>#N/A</v>
      </c>
      <c r="AC662" s="40" t="str">
        <f ca="1">IFERROR(__xludf.DUMMYFUNCTION("VLOOKUP($D69,IMPORTRANGE(""1F5N2lheBqU_ssv2fEg7XSiyl0_Jtf24RQubw3IWp7fc"",""'LC-2 BOM'!C2:AF1000""),AB$1,FALSE)"),"#N/A")</f>
        <v>#N/A</v>
      </c>
      <c r="AD662" s="40" t="str">
        <f ca="1">IFERROR(__xludf.DUMMYFUNCTION("VLOOKUP($D69,IMPORTRANGE(""1F5N2lheBqU_ssv2fEg7XSiyl0_Jtf24RQubw3IWp7fc"",""'LC-2 BOM'!C2:AF1000""),AB$1,FALSE)"),"#N/A")</f>
        <v>#N/A</v>
      </c>
      <c r="AE662" s="40" t="str">
        <f ca="1">IFERROR(__xludf.DUMMYFUNCTION("VLOOKUP($D69,IMPORTRANGE(""1F5N2lheBqU_ssv2fEg7XSiyl0_Jtf24RQubw3IWp7fc"",""'LC-2 BOM'!C2:AF1000""),AB$1,FALSE)"),"#N/A")</f>
        <v>#N/A</v>
      </c>
      <c r="AF662" s="40" t="str">
        <f ca="1">IFERROR(__xludf.DUMMYFUNCTION("VLOOKUP($D69,IMPORTRANGE(""1F5N2lheBqU_ssv2fEg7XSiyl0_Jtf24RQubw3IWp7fc"",""'LC-2 BOM'!C2:AF1000""),AB$1,FALSE)"),"#N/A")</f>
        <v>#N/A</v>
      </c>
      <c r="AG662" s="40" t="str">
        <f ca="1">IFERROR(__xludf.DUMMYFUNCTION("VLOOKUP($D69,IMPORTRANGE(""1F5N2lheBqU_ssv2fEg7XSiyl0_Jtf24RQubw3IWp7fc"",""'LC-2 BOM'!C2:AF1000""),AB$1,FALSE)"),"#N/A")</f>
        <v>#N/A</v>
      </c>
      <c r="AH662" s="40" t="str">
        <f ca="1">IFERROR(__xludf.DUMMYFUNCTION("VLOOKUP($D69,IMPORTRANGE(""1F5N2lheBqU_ssv2fEg7XSiyl0_Jtf24RQubw3IWp7fc"",""'LC-2 BOM'!C2:AF1000""),AB$1,FALSE)"),"#N/A")</f>
        <v>#N/A</v>
      </c>
      <c r="AI662" s="40" t="str">
        <f ca="1">IFERROR(__xludf.DUMMYFUNCTION("VLOOKUP($D69,IMPORTRANGE(""1F5N2lheBqU_ssv2fEg7XSiyl0_Jtf24RQubw3IWp7fc"",""'LC-2 BOM'!C2:AF1000""),AB$1,FALSE)"),"#N/A")</f>
        <v>#N/A</v>
      </c>
      <c r="AJ662" s="40" t="str">
        <f ca="1">IFERROR(__xludf.DUMMYFUNCTION("VLOOKUP($D69,IMPORTRANGE(""1F5N2lheBqU_ssv2fEg7XSiyl0_Jtf24RQubw3IWp7fc"",""'LC-2 BOM'!C2:AF1000""),AB$1,FALSE)"),"#N/A")</f>
        <v>#N/A</v>
      </c>
      <c r="AK662" s="40" t="str">
        <f ca="1">IFERROR(__xludf.DUMMYFUNCTION("VLOOKUP($D69,IMPORTRANGE(""1F5N2lheBqU_ssv2fEg7XSiyl0_Jtf24RQubw3IWp7fc"",""'LC-2 BOM'!C2:AF1000""),AB$1,FALSE)"),"#N/A")</f>
        <v>#N/A</v>
      </c>
      <c r="AL662" s="40" t="str">
        <f ca="1">IFERROR(__xludf.DUMMYFUNCTION("VLOOKUP($D69,IMPORTRANGE(""1F5N2lheBqU_ssv2fEg7XSiyl0_Jtf24RQubw3IWp7fc"",""'LC-2 BOM'!C2:AF1000""),AB$1,FALSE)"),"#N/A")</f>
        <v>#N/A</v>
      </c>
      <c r="AM662" s="40" t="str">
        <f ca="1">IFERROR(__xludf.DUMMYFUNCTION("VLOOKUP($D69,IMPORTRANGE(""1F5N2lheBqU_ssv2fEg7XSiyl0_Jtf24RQubw3IWp7fc"",""'LC-2 BOM'!C2:AF1000""),AB$1,FALSE)"),"#N/A")</f>
        <v>#N/A</v>
      </c>
      <c r="AN662" s="40" t="str">
        <f ca="1">IFERROR(__xludf.DUMMYFUNCTION("VLOOKUP($D69,IMPORTRANGE(""1F5N2lheBqU_ssv2fEg7XSiyl0_Jtf24RQubw3IWp7fc"",""'LC-2 BOM'!C2:AF1000""),AB$1,FALSE)"),"#N/A")</f>
        <v>#N/A</v>
      </c>
      <c r="AO662" s="40" t="str">
        <f ca="1">IFERROR(__xludf.DUMMYFUNCTION("VLOOKUP($D69,IMPORTRANGE(""1F5N2lheBqU_ssv2fEg7XSiyl0_Jtf24RQubw3IWp7fc"",""'LC-2 BOM'!C2:AF1000""),AB$1,FALSE)"),"#N/A")</f>
        <v>#N/A</v>
      </c>
      <c r="AP662" s="40" t="str">
        <f ca="1">IFERROR(__xludf.DUMMYFUNCTION("VLOOKUP($D69,IMPORTRANGE(""1F5N2lheBqU_ssv2fEg7XSiyl0_Jtf24RQubw3IWp7fc"",""'LC-2 BOM'!C2:AF1000""),AB$1,FALSE)"),"#N/A")</f>
        <v>#N/A</v>
      </c>
      <c r="AQ662" s="40" t="str">
        <f ca="1">IFERROR(__xludf.DUMMYFUNCTION("VLOOKUP($D69,IMPORTRANGE(""1F5N2lheBqU_ssv2fEg7XSiyl0_Jtf24RQubw3IWp7fc"",""'LC-2 BOM'!C2:AF1000""),AB$1,FALSE)"),"#N/A")</f>
        <v>#N/A</v>
      </c>
      <c r="AR662" s="40" t="str">
        <f ca="1">IFERROR(__xludf.DUMMYFUNCTION("VLOOKUP($D69,IMPORTRANGE(""1F5N2lheBqU_ssv2fEg7XSiyl0_Jtf24RQubw3IWp7fc"",""'LC-2 BOM'!C2:AF1000""),AB$1,FALSE)"),"#N/A")</f>
        <v>#N/A</v>
      </c>
      <c r="AS662" s="40" t="str">
        <f ca="1">IFERROR(__xludf.DUMMYFUNCTION("VLOOKUP($D69,IMPORTRANGE(""1F5N2lheBqU_ssv2fEg7XSiyl0_Jtf24RQubw3IWp7fc"",""'LC-2 BOM'!C2:AF1000""),AB$1,FALSE)"),"#N/A")</f>
        <v>#N/A</v>
      </c>
      <c r="AT662" s="40" t="str">
        <f ca="1">IFERROR(__xludf.DUMMYFUNCTION("VLOOKUP($D69,IMPORTRANGE(""1F5N2lheBqU_ssv2fEg7XSiyl0_Jtf24RQubw3IWp7fc"",""'LC-2 BOM'!C2:AF1000""),AB$1,FALSE)"),"#N/A")</f>
        <v>#N/A</v>
      </c>
      <c r="AU662" s="40" t="str">
        <f ca="1">IFERROR(__xludf.DUMMYFUNCTION("VLOOKUP($D69,IMPORTRANGE(""1F5N2lheBqU_ssv2fEg7XSiyl0_Jtf24RQubw3IWp7fc"",""'LC-2 BOM'!C2:AF1000""),AB$1,FALSE)"),"#N/A")</f>
        <v>#N/A</v>
      </c>
      <c r="AV662" s="40" t="str">
        <f ca="1">IFERROR(__xludf.DUMMYFUNCTION("VLOOKUP($D69,IMPORTRANGE(""1F5N2lheBqU_ssv2fEg7XSiyl0_Jtf24RQubw3IWp7fc"",""'LC-2 BOM'!C2:AF1000""),AB$1,FALSE)"),"#N/A")</f>
        <v>#N/A</v>
      </c>
      <c r="AW662" s="40" t="str">
        <f ca="1">IFERROR(__xludf.DUMMYFUNCTION("VLOOKUP($D69,IMPORTRANGE(""1F5N2lheBqU_ssv2fEg7XSiyl0_Jtf24RQubw3IWp7fc"",""'LC-2 BOM'!C2:AF1000""),AB$1,FALSE)"),"#N/A")</f>
        <v>#N/A</v>
      </c>
      <c r="AX662" s="40" t="str">
        <f ca="1">IFERROR(__xludf.DUMMYFUNCTION("VLOOKUP($D69,IMPORTRANGE(""1F5N2lheBqU_ssv2fEg7XSiyl0_Jtf24RQubw3IWp7fc"",""'LC-2 BOM'!C2:AF1000""),AB$1,FALSE)"),"#N/A")</f>
        <v>#N/A</v>
      </c>
      <c r="AY662" s="40" t="str">
        <f ca="1">IFERROR(__xludf.DUMMYFUNCTION("VLOOKUP($D69,IMPORTRANGE(""1F5N2lheBqU_ssv2fEg7XSiyl0_Jtf24RQubw3IWp7fc"",""'LC-2 BOM'!C2:AF1000""),AB$1,FALSE)"),"#N/A")</f>
        <v>#N/A</v>
      </c>
      <c r="AZ662" s="40" t="str">
        <f ca="1">IFERROR(__xludf.DUMMYFUNCTION("VLOOKUP($D69,IMPORTRANGE(""1F5N2lheBqU_ssv2fEg7XSiyl0_Jtf24RQubw3IWp7fc"",""'LC-2 BOM'!C2:AF1000""),AB$1,FALSE)"),"#N/A")</f>
        <v>#N/A</v>
      </c>
      <c r="BA662" s="40" t="str">
        <f ca="1">IFERROR(__xludf.DUMMYFUNCTION("VLOOKUP($D69,IMPORTRANGE(""1F5N2lheBqU_ssv2fEg7XSiyl0_Jtf24RQubw3IWp7fc"",""'LC-2 BOM'!C2:AF1000""),AB$1,FALSE)"),"#N/A")</f>
        <v>#N/A</v>
      </c>
    </row>
    <row r="663" spans="1:53" ht="14.25">
      <c r="A663" s="134" t="str">
        <f>CONCATENATE(VLOOKUP(E663,Systems,2,FALSE),"-",VLOOKUP(F663,Subsystems,2,FALSE),"-",VLOOKUP(G663,Components,2,FALSE),"-",VLOOKUP(R663,Metrics,2,FALSE),"-",B663)</f>
        <v>HYD-LFT-PVL-B-637</v>
      </c>
      <c r="B663" s="99">
        <v>637</v>
      </c>
      <c r="C663" s="134" t="s">
        <v>1458</v>
      </c>
      <c r="D663" s="135" t="s">
        <v>1459</v>
      </c>
      <c r="E663" s="99" t="s">
        <v>715</v>
      </c>
      <c r="F663" s="99" t="s">
        <v>716</v>
      </c>
      <c r="G663" s="134" t="s">
        <v>146</v>
      </c>
      <c r="H663" s="134" t="s">
        <v>102</v>
      </c>
      <c r="I663" s="100" t="str">
        <f>VLOOKUP(L663,InterfaceCards,2,FALSE)</f>
        <v>C1</v>
      </c>
      <c r="J663" s="50" t="str">
        <f>VLOOKUP(I663,'REF - Interface Cards'!$F$2:$G$11,2,FALSE)</f>
        <v>CB1</v>
      </c>
      <c r="K663" s="267">
        <f>VLOOKUP(L663,InterfaceCards,3,FALSE)</f>
        <v>4</v>
      </c>
      <c r="L663" s="99" t="s">
        <v>565</v>
      </c>
      <c r="M663" s="272"/>
      <c r="N663" s="96"/>
      <c r="O663" s="100" t="s">
        <v>247</v>
      </c>
      <c r="P663" s="100" t="s">
        <v>313</v>
      </c>
      <c r="Q663" s="100" t="s">
        <v>521</v>
      </c>
      <c r="R663" s="99" t="s">
        <v>105</v>
      </c>
      <c r="S663" s="99" t="s">
        <v>96</v>
      </c>
      <c r="T663" s="99"/>
      <c r="U663" s="99"/>
      <c r="V663" s="99" t="b">
        <v>0</v>
      </c>
      <c r="W663" s="115" t="str">
        <f>CONCATENATE(L663,":",N663)</f>
        <v>DO4:</v>
      </c>
      <c r="X663" s="40" t="str">
        <f ca="1">IFERROR(__xludf.DUMMYFUNCTION("VLOOKUP($D4,IMPORTRANGE(""1F5N2lheBqU_ssv2fEg7XSiyl0_Jtf24RQubw3IWp7fc"",""'LC-2 BOM'!C2:AF1000""),X$1,FALSE)"),"S13.2")</f>
        <v>S13.2</v>
      </c>
      <c r="Y663" s="40" t="str">
        <f ca="1">IFERROR(__xludf.DUMMYFUNCTION("VLOOKUP($D98,IMPORTRANGE(""1F5N2lheBqU_ssv2fEg7XSiyl0_Jtf24RQubw3IWp7fc"",""'LC-2 BOM'!C2:AF900""),Y$1,FALSE)"),"Proportional Valve")</f>
        <v>Proportional Valve</v>
      </c>
      <c r="Z663" s="40" t="str">
        <f ca="1">IFERROR(__xludf.DUMMYFUNCTION("VLOOKUP($D98,IMPORTRANGE(""1F5N2lheBqU_ssv2fEg7XSiyl0_Jtf24RQubw3IWp7fc"",""'LC-2 BOM'!C2:AF900""),Y$1,FALSE)"),"Proportional Valve")</f>
        <v>Proportional Valve</v>
      </c>
      <c r="AA663" s="40" t="str">
        <f ca="1">IFERROR(__xludf.DUMMYFUNCTION("VLOOKUP($D98,IMPORTRANGE(""1F5N2lheBqU_ssv2fEg7XSiyl0_Jtf24RQubw3IWp7fc"",""'LC-2 BOM'!C2:AF900""),Y$1,FALSE)"),"Proportional Valve")</f>
        <v>Proportional Valve</v>
      </c>
      <c r="AB663" s="40" t="str">
        <f ca="1">IFERROR(__xludf.DUMMYFUNCTION("VLOOKUP($D98,IMPORTRANGE(""1F5N2lheBqU_ssv2fEg7XSiyl0_Jtf24RQubw3IWp7fc"",""'LC-2 BOM'!C2:AF1000""),AB$1,FALSE)"),"Hydraulics Schematic 1069 RevF")</f>
        <v>Hydraulics Schematic 1069 RevF</v>
      </c>
      <c r="AC663" s="40" t="str">
        <f ca="1">IFERROR(__xludf.DUMMYFUNCTION("VLOOKUP($D98,IMPORTRANGE(""1F5N2lheBqU_ssv2fEg7XSiyl0_Jtf24RQubw3IWp7fc"",""'LC-2 BOM'!C2:AF1000""),AB$1,FALSE)"),"Hydraulics Schematic 1069 RevF")</f>
        <v>Hydraulics Schematic 1069 RevF</v>
      </c>
      <c r="AD663" s="40" t="str">
        <f ca="1">IFERROR(__xludf.DUMMYFUNCTION("VLOOKUP($D98,IMPORTRANGE(""1F5N2lheBqU_ssv2fEg7XSiyl0_Jtf24RQubw3IWp7fc"",""'LC-2 BOM'!C2:AF1000""),AB$1,FALSE)"),"Hydraulics Schematic 1069 RevF")</f>
        <v>Hydraulics Schematic 1069 RevF</v>
      </c>
      <c r="AE663" s="40" t="str">
        <f ca="1">IFERROR(__xludf.DUMMYFUNCTION("VLOOKUP($D98,IMPORTRANGE(""1F5N2lheBqU_ssv2fEg7XSiyl0_Jtf24RQubw3IWp7fc"",""'LC-2 BOM'!C2:AF1000""),AB$1,FALSE)"),"Hydraulics Schematic 1069 RevF")</f>
        <v>Hydraulics Schematic 1069 RevF</v>
      </c>
      <c r="AF663" s="40" t="str">
        <f ca="1">IFERROR(__xludf.DUMMYFUNCTION("VLOOKUP($D98,IMPORTRANGE(""1F5N2lheBqU_ssv2fEg7XSiyl0_Jtf24RQubw3IWp7fc"",""'LC-2 BOM'!C2:AF1000""),AB$1,FALSE)"),"Hydraulics Schematic 1069 RevF")</f>
        <v>Hydraulics Schematic 1069 RevF</v>
      </c>
      <c r="AG663" s="40" t="str">
        <f ca="1">IFERROR(__xludf.DUMMYFUNCTION("VLOOKUP($D98,IMPORTRANGE(""1F5N2lheBqU_ssv2fEg7XSiyl0_Jtf24RQubw3IWp7fc"",""'LC-2 BOM'!C2:AF1000""),AB$1,FALSE)"),"Hydraulics Schematic 1069 RevF")</f>
        <v>Hydraulics Schematic 1069 RevF</v>
      </c>
      <c r="AH663" s="40" t="str">
        <f ca="1">IFERROR(__xludf.DUMMYFUNCTION("VLOOKUP($D98,IMPORTRANGE(""1F5N2lheBqU_ssv2fEg7XSiyl0_Jtf24RQubw3IWp7fc"",""'LC-2 BOM'!C2:AF1000""),AB$1,FALSE)"),"Hydraulics Schematic 1069 RevF")</f>
        <v>Hydraulics Schematic 1069 RevF</v>
      </c>
      <c r="AI663" s="40" t="str">
        <f ca="1">IFERROR(__xludf.DUMMYFUNCTION("VLOOKUP($D98,IMPORTRANGE(""1F5N2lheBqU_ssv2fEg7XSiyl0_Jtf24RQubw3IWp7fc"",""'LC-2 BOM'!C2:AF1000""),AB$1,FALSE)"),"Hydraulics Schematic 1069 RevF")</f>
        <v>Hydraulics Schematic 1069 RevF</v>
      </c>
      <c r="AJ663" s="40" t="str">
        <f ca="1">IFERROR(__xludf.DUMMYFUNCTION("VLOOKUP($D98,IMPORTRANGE(""1F5N2lheBqU_ssv2fEg7XSiyl0_Jtf24RQubw3IWp7fc"",""'LC-2 BOM'!C2:AF1000""),AB$1,FALSE)"),"Hydraulics Schematic 1069 RevF")</f>
        <v>Hydraulics Schematic 1069 RevF</v>
      </c>
      <c r="AK663" s="40" t="str">
        <f ca="1">IFERROR(__xludf.DUMMYFUNCTION("VLOOKUP($D98,IMPORTRANGE(""1F5N2lheBqU_ssv2fEg7XSiyl0_Jtf24RQubw3IWp7fc"",""'LC-2 BOM'!C2:AF1000""),AB$1,FALSE)"),"Hydraulics Schematic 1069 RevF")</f>
        <v>Hydraulics Schematic 1069 RevF</v>
      </c>
      <c r="AL663" s="40" t="str">
        <f ca="1">IFERROR(__xludf.DUMMYFUNCTION("VLOOKUP($D98,IMPORTRANGE(""1F5N2lheBqU_ssv2fEg7XSiyl0_Jtf24RQubw3IWp7fc"",""'LC-2 BOM'!C2:AF1000""),AB$1,FALSE)"),"Hydraulics Schematic 1069 RevF")</f>
        <v>Hydraulics Schematic 1069 RevF</v>
      </c>
      <c r="AM663" s="40" t="str">
        <f ca="1">IFERROR(__xludf.DUMMYFUNCTION("VLOOKUP($D98,IMPORTRANGE(""1F5N2lheBqU_ssv2fEg7XSiyl0_Jtf24RQubw3IWp7fc"",""'LC-2 BOM'!C2:AF1000""),AB$1,FALSE)"),"Hydraulics Schematic 1069 RevF")</f>
        <v>Hydraulics Schematic 1069 RevF</v>
      </c>
      <c r="AN663" s="40" t="str">
        <f ca="1">IFERROR(__xludf.DUMMYFUNCTION("VLOOKUP($D98,IMPORTRANGE(""1F5N2lheBqU_ssv2fEg7XSiyl0_Jtf24RQubw3IWp7fc"",""'LC-2 BOM'!C2:AF1000""),AB$1,FALSE)"),"Hydraulics Schematic 1069 RevF")</f>
        <v>Hydraulics Schematic 1069 RevF</v>
      </c>
      <c r="AO663" s="40" t="str">
        <f ca="1">IFERROR(__xludf.DUMMYFUNCTION("VLOOKUP($D98,IMPORTRANGE(""1F5N2lheBqU_ssv2fEg7XSiyl0_Jtf24RQubw3IWp7fc"",""'LC-2 BOM'!C2:AF1000""),AB$1,FALSE)"),"Hydraulics Schematic 1069 RevF")</f>
        <v>Hydraulics Schematic 1069 RevF</v>
      </c>
      <c r="AP663" s="40" t="str">
        <f ca="1">IFERROR(__xludf.DUMMYFUNCTION("VLOOKUP($D98,IMPORTRANGE(""1F5N2lheBqU_ssv2fEg7XSiyl0_Jtf24RQubw3IWp7fc"",""'LC-2 BOM'!C2:AF1000""),AB$1,FALSE)"),"Hydraulics Schematic 1069 RevF")</f>
        <v>Hydraulics Schematic 1069 RevF</v>
      </c>
      <c r="AQ663" s="40" t="str">
        <f ca="1">IFERROR(__xludf.DUMMYFUNCTION("VLOOKUP($D98,IMPORTRANGE(""1F5N2lheBqU_ssv2fEg7XSiyl0_Jtf24RQubw3IWp7fc"",""'LC-2 BOM'!C2:AF1000""),AB$1,FALSE)"),"Hydraulics Schematic 1069 RevF")</f>
        <v>Hydraulics Schematic 1069 RevF</v>
      </c>
      <c r="AR663" s="40" t="str">
        <f ca="1">IFERROR(__xludf.DUMMYFUNCTION("VLOOKUP($D98,IMPORTRANGE(""1F5N2lheBqU_ssv2fEg7XSiyl0_Jtf24RQubw3IWp7fc"",""'LC-2 BOM'!C2:AF1000""),AB$1,FALSE)"),"Hydraulics Schematic 1069 RevF")</f>
        <v>Hydraulics Schematic 1069 RevF</v>
      </c>
      <c r="AS663" s="40" t="str">
        <f ca="1">IFERROR(__xludf.DUMMYFUNCTION("VLOOKUP($D98,IMPORTRANGE(""1F5N2lheBqU_ssv2fEg7XSiyl0_Jtf24RQubw3IWp7fc"",""'LC-2 BOM'!C2:AF1000""),AB$1,FALSE)"),"Hydraulics Schematic 1069 RevF")</f>
        <v>Hydraulics Schematic 1069 RevF</v>
      </c>
      <c r="AT663" s="40" t="str">
        <f ca="1">IFERROR(__xludf.DUMMYFUNCTION("VLOOKUP($D98,IMPORTRANGE(""1F5N2lheBqU_ssv2fEg7XSiyl0_Jtf24RQubw3IWp7fc"",""'LC-2 BOM'!C2:AF1000""),AB$1,FALSE)"),"Hydraulics Schematic 1069 RevF")</f>
        <v>Hydraulics Schematic 1069 RevF</v>
      </c>
      <c r="AU663" s="40" t="str">
        <f ca="1">IFERROR(__xludf.DUMMYFUNCTION("VLOOKUP($D98,IMPORTRANGE(""1F5N2lheBqU_ssv2fEg7XSiyl0_Jtf24RQubw3IWp7fc"",""'LC-2 BOM'!C2:AF1000""),AB$1,FALSE)"),"Hydraulics Schematic 1069 RevF")</f>
        <v>Hydraulics Schematic 1069 RevF</v>
      </c>
      <c r="AV663" s="40" t="str">
        <f ca="1">IFERROR(__xludf.DUMMYFUNCTION("VLOOKUP($D98,IMPORTRANGE(""1F5N2lheBqU_ssv2fEg7XSiyl0_Jtf24RQubw3IWp7fc"",""'LC-2 BOM'!C2:AF1000""),AB$1,FALSE)"),"Hydraulics Schematic 1069 RevF")</f>
        <v>Hydraulics Schematic 1069 RevF</v>
      </c>
      <c r="AW663" s="40" t="str">
        <f ca="1">IFERROR(__xludf.DUMMYFUNCTION("VLOOKUP($D98,IMPORTRANGE(""1F5N2lheBqU_ssv2fEg7XSiyl0_Jtf24RQubw3IWp7fc"",""'LC-2 BOM'!C2:AF1000""),AB$1,FALSE)"),"Hydraulics Schematic 1069 RevF")</f>
        <v>Hydraulics Schematic 1069 RevF</v>
      </c>
      <c r="AX663" s="40" t="str">
        <f ca="1">IFERROR(__xludf.DUMMYFUNCTION("VLOOKUP($D98,IMPORTRANGE(""1F5N2lheBqU_ssv2fEg7XSiyl0_Jtf24RQubw3IWp7fc"",""'LC-2 BOM'!C2:AF1000""),AB$1,FALSE)"),"Hydraulics Schematic 1069 RevF")</f>
        <v>Hydraulics Schematic 1069 RevF</v>
      </c>
      <c r="AY663" s="40" t="str">
        <f ca="1">IFERROR(__xludf.DUMMYFUNCTION("VLOOKUP($D98,IMPORTRANGE(""1F5N2lheBqU_ssv2fEg7XSiyl0_Jtf24RQubw3IWp7fc"",""'LC-2 BOM'!C2:AF1000""),AB$1,FALSE)"),"Hydraulics Schematic 1069 RevF")</f>
        <v>Hydraulics Schematic 1069 RevF</v>
      </c>
      <c r="AZ663" s="40" t="str">
        <f ca="1">IFERROR(__xludf.DUMMYFUNCTION("VLOOKUP($D98,IMPORTRANGE(""1F5N2lheBqU_ssv2fEg7XSiyl0_Jtf24RQubw3IWp7fc"",""'LC-2 BOM'!C2:AF1000""),AB$1,FALSE)"),"Hydraulics Schematic 1069 RevF")</f>
        <v>Hydraulics Schematic 1069 RevF</v>
      </c>
      <c r="BA663" s="40" t="str">
        <f ca="1">IFERROR(__xludf.DUMMYFUNCTION("VLOOKUP($D98,IMPORTRANGE(""1F5N2lheBqU_ssv2fEg7XSiyl0_Jtf24RQubw3IWp7fc"",""'LC-2 BOM'!C2:AF1000""),AB$1,FALSE)"),"Hydraulics Schematic 1069 RevF")</f>
        <v>Hydraulics Schematic 1069 RevF</v>
      </c>
    </row>
    <row r="664" spans="1:53" ht="14.25">
      <c r="A664" s="13" t="str">
        <f>CONCATENATE(VLOOKUP(E664,Systems,2,FALSE),"-",VLOOKUP(F664,Subsystems,2,FALSE),"-",VLOOKUP(G664,Components,2,FALSE),"-",VLOOKUP(R664,Metrics,2,FALSE),"-",B664)</f>
        <v>MEC-LFT-PVL-CD-687</v>
      </c>
      <c r="B664" s="99">
        <v>687</v>
      </c>
      <c r="C664" s="97" t="s">
        <v>1460</v>
      </c>
      <c r="D664" s="97" t="s">
        <v>1459</v>
      </c>
      <c r="E664" s="99" t="s">
        <v>1047</v>
      </c>
      <c r="F664" s="99" t="s">
        <v>716</v>
      </c>
      <c r="G664" s="99" t="s">
        <v>146</v>
      </c>
      <c r="H664" s="99" t="s">
        <v>147</v>
      </c>
      <c r="I664" s="100" t="str">
        <f>VLOOKUP(L664,InterfaceCards,2,FALSE)</f>
        <v>C1</v>
      </c>
      <c r="J664" s="39" t="str">
        <f>VLOOKUP(I664,'REF - Interface Cards'!$F$2:$G$11,2,FALSE)</f>
        <v>CB1</v>
      </c>
      <c r="K664" s="99">
        <v>8</v>
      </c>
      <c r="L664" s="99" t="s">
        <v>1150</v>
      </c>
      <c r="M664" s="99">
        <v>6</v>
      </c>
      <c r="N664" s="200" t="s">
        <v>129</v>
      </c>
      <c r="O664" s="205"/>
      <c r="P664" s="99" t="s">
        <v>1086</v>
      </c>
      <c r="Q664" s="99" t="s">
        <v>521</v>
      </c>
      <c r="R664" s="119" t="s">
        <v>888</v>
      </c>
      <c r="S664" s="119" t="s">
        <v>976</v>
      </c>
      <c r="T664" s="100"/>
      <c r="U664" s="205"/>
      <c r="V664" s="205" t="b">
        <v>0</v>
      </c>
      <c r="W664" s="115" t="str">
        <f>CONCATENATE(L664,":",N664)</f>
        <v>AI17:05</v>
      </c>
      <c r="X664" s="40" t="str">
        <f ca="1">IFERROR(__xludf.DUMMYFUNCTION("VLOOKUP($D119,IMPORTRANGE(""1F5N2lheBqU_ssv2fEg7XSiyl0_Jtf24RQubw3IWp7fc"",""'LC-2 BOM'!C2:AF1000""),X$1,FALSE)"),"05C360")</f>
        <v>05C360</v>
      </c>
      <c r="Y664" s="183" t="str">
        <f ca="1">IFERROR(__xludf.DUMMYFUNCTION("VLOOKUP($D177,IMPORTRANGE(""1zGeY54V42y3h6ga3LEauokEcjIAfHuNXKCYKLfLWtMI"",""'LC-2 BOM'!C2:AF900""),Y$1,FALSE)"),"Proportional Valve")</f>
        <v>Proportional Valve</v>
      </c>
      <c r="Z664" s="183" t="str">
        <f ca="1">IFERROR(__xludf.DUMMYFUNCTION("VLOOKUP($D177,IMPORTRANGE(""1zGeY54V42y3h6ga3LEauokEcjIAfHuNXKCYKLfLWtMI"",""'LC-2 BOM'!C2:AF900""),Y$1,FALSE)"),"Proportional Valve")</f>
        <v>Proportional Valve</v>
      </c>
      <c r="AA664" s="183" t="str">
        <f ca="1">IFERROR(__xludf.DUMMYFUNCTION("VLOOKUP($D177,IMPORTRANGE(""1zGeY54V42y3h6ga3LEauokEcjIAfHuNXKCYKLfLWtMI"",""'LC-2 BOM'!C2:AF900""),Y$1,FALSE)"),"Proportional Valve")</f>
        <v>Proportional Valve</v>
      </c>
      <c r="AB664" s="40" t="str">
        <f ca="1">IFERROR(__xludf.DUMMYFUNCTION("VLOOKUP($D177,IMPORTRANGE(""1F5N2lheBqU_ssv2fEg7XSiyl0_Jtf24RQubw3IWp7fc"",""'LC-2 BOM'!C2:AF1000""),AB$1,FALSE)"),"Hydraulics Schematic 1069 RevF")</f>
        <v>Hydraulics Schematic 1069 RevF</v>
      </c>
      <c r="AC664" s="40" t="str">
        <f ca="1">IFERROR(__xludf.DUMMYFUNCTION("VLOOKUP($D177,IMPORTRANGE(""1F5N2lheBqU_ssv2fEg7XSiyl0_Jtf24RQubw3IWp7fc"",""'LC-2 BOM'!C2:AF1000""),AB$1,FALSE)"),"Hydraulics Schematic 1069 RevF")</f>
        <v>Hydraulics Schematic 1069 RevF</v>
      </c>
      <c r="AD664" s="40" t="str">
        <f ca="1">IFERROR(__xludf.DUMMYFUNCTION("VLOOKUP($D177,IMPORTRANGE(""1F5N2lheBqU_ssv2fEg7XSiyl0_Jtf24RQubw3IWp7fc"",""'LC-2 BOM'!C2:AF1000""),AB$1,FALSE)"),"Hydraulics Schematic 1069 RevF")</f>
        <v>Hydraulics Schematic 1069 RevF</v>
      </c>
      <c r="AE664" s="40" t="str">
        <f ca="1">IFERROR(__xludf.DUMMYFUNCTION("VLOOKUP($D177,IMPORTRANGE(""1F5N2lheBqU_ssv2fEg7XSiyl0_Jtf24RQubw3IWp7fc"",""'LC-2 BOM'!C2:AF1000""),AB$1,FALSE)"),"Hydraulics Schematic 1069 RevF")</f>
        <v>Hydraulics Schematic 1069 RevF</v>
      </c>
      <c r="AF664" s="40" t="str">
        <f ca="1">IFERROR(__xludf.DUMMYFUNCTION("VLOOKUP($D177,IMPORTRANGE(""1F5N2lheBqU_ssv2fEg7XSiyl0_Jtf24RQubw3IWp7fc"",""'LC-2 BOM'!C2:AF1000""),AB$1,FALSE)"),"Hydraulics Schematic 1069 RevF")</f>
        <v>Hydraulics Schematic 1069 RevF</v>
      </c>
      <c r="AG664" s="40" t="str">
        <f ca="1">IFERROR(__xludf.DUMMYFUNCTION("VLOOKUP($D177,IMPORTRANGE(""1F5N2lheBqU_ssv2fEg7XSiyl0_Jtf24RQubw3IWp7fc"",""'LC-2 BOM'!C2:AF1000""),AB$1,FALSE)"),"Hydraulics Schematic 1069 RevF")</f>
        <v>Hydraulics Schematic 1069 RevF</v>
      </c>
      <c r="AH664" s="40" t="str">
        <f ca="1">IFERROR(__xludf.DUMMYFUNCTION("VLOOKUP($D177,IMPORTRANGE(""1F5N2lheBqU_ssv2fEg7XSiyl0_Jtf24RQubw3IWp7fc"",""'LC-2 BOM'!C2:AF1000""),AB$1,FALSE)"),"Hydraulics Schematic 1069 RevF")</f>
        <v>Hydraulics Schematic 1069 RevF</v>
      </c>
      <c r="AI664" s="40" t="str">
        <f ca="1">IFERROR(__xludf.DUMMYFUNCTION("VLOOKUP($D177,IMPORTRANGE(""1F5N2lheBqU_ssv2fEg7XSiyl0_Jtf24RQubw3IWp7fc"",""'LC-2 BOM'!C2:AF1000""),AB$1,FALSE)"),"Hydraulics Schematic 1069 RevF")</f>
        <v>Hydraulics Schematic 1069 RevF</v>
      </c>
      <c r="AJ664" s="40" t="str">
        <f ca="1">IFERROR(__xludf.DUMMYFUNCTION("VLOOKUP($D177,IMPORTRANGE(""1F5N2lheBqU_ssv2fEg7XSiyl0_Jtf24RQubw3IWp7fc"",""'LC-2 BOM'!C2:AF1000""),AB$1,FALSE)"),"Hydraulics Schematic 1069 RevF")</f>
        <v>Hydraulics Schematic 1069 RevF</v>
      </c>
      <c r="AK664" s="40" t="str">
        <f ca="1">IFERROR(__xludf.DUMMYFUNCTION("VLOOKUP($D177,IMPORTRANGE(""1F5N2lheBqU_ssv2fEg7XSiyl0_Jtf24RQubw3IWp7fc"",""'LC-2 BOM'!C2:AF1000""),AB$1,FALSE)"),"Hydraulics Schematic 1069 RevF")</f>
        <v>Hydraulics Schematic 1069 RevF</v>
      </c>
      <c r="AL664" s="40" t="str">
        <f ca="1">IFERROR(__xludf.DUMMYFUNCTION("VLOOKUP($D177,IMPORTRANGE(""1F5N2lheBqU_ssv2fEg7XSiyl0_Jtf24RQubw3IWp7fc"",""'LC-2 BOM'!C2:AF1000""),AB$1,FALSE)"),"Hydraulics Schematic 1069 RevF")</f>
        <v>Hydraulics Schematic 1069 RevF</v>
      </c>
      <c r="AM664" s="40" t="str">
        <f ca="1">IFERROR(__xludf.DUMMYFUNCTION("VLOOKUP($D177,IMPORTRANGE(""1F5N2lheBqU_ssv2fEg7XSiyl0_Jtf24RQubw3IWp7fc"",""'LC-2 BOM'!C2:AF1000""),AB$1,FALSE)"),"Hydraulics Schematic 1069 RevF")</f>
        <v>Hydraulics Schematic 1069 RevF</v>
      </c>
      <c r="AN664" s="40" t="str">
        <f ca="1">IFERROR(__xludf.DUMMYFUNCTION("VLOOKUP($D177,IMPORTRANGE(""1F5N2lheBqU_ssv2fEg7XSiyl0_Jtf24RQubw3IWp7fc"",""'LC-2 BOM'!C2:AF1000""),AB$1,FALSE)"),"Hydraulics Schematic 1069 RevF")</f>
        <v>Hydraulics Schematic 1069 RevF</v>
      </c>
      <c r="AO664" s="40" t="str">
        <f ca="1">IFERROR(__xludf.DUMMYFUNCTION("VLOOKUP($D177,IMPORTRANGE(""1F5N2lheBqU_ssv2fEg7XSiyl0_Jtf24RQubw3IWp7fc"",""'LC-2 BOM'!C2:AF1000""),AB$1,FALSE)"),"Hydraulics Schematic 1069 RevF")</f>
        <v>Hydraulics Schematic 1069 RevF</v>
      </c>
      <c r="AP664" s="40" t="str">
        <f ca="1">IFERROR(__xludf.DUMMYFUNCTION("VLOOKUP($D177,IMPORTRANGE(""1F5N2lheBqU_ssv2fEg7XSiyl0_Jtf24RQubw3IWp7fc"",""'LC-2 BOM'!C2:AF1000""),AB$1,FALSE)"),"Hydraulics Schematic 1069 RevF")</f>
        <v>Hydraulics Schematic 1069 RevF</v>
      </c>
      <c r="AQ664" s="40" t="str">
        <f ca="1">IFERROR(__xludf.DUMMYFUNCTION("VLOOKUP($D177,IMPORTRANGE(""1F5N2lheBqU_ssv2fEg7XSiyl0_Jtf24RQubw3IWp7fc"",""'LC-2 BOM'!C2:AF1000""),AB$1,FALSE)"),"Hydraulics Schematic 1069 RevF")</f>
        <v>Hydraulics Schematic 1069 RevF</v>
      </c>
      <c r="AR664" s="40" t="str">
        <f ca="1">IFERROR(__xludf.DUMMYFUNCTION("VLOOKUP($D177,IMPORTRANGE(""1F5N2lheBqU_ssv2fEg7XSiyl0_Jtf24RQubw3IWp7fc"",""'LC-2 BOM'!C2:AF1000""),AB$1,FALSE)"),"Hydraulics Schematic 1069 RevF")</f>
        <v>Hydraulics Schematic 1069 RevF</v>
      </c>
      <c r="AS664" s="40" t="str">
        <f ca="1">IFERROR(__xludf.DUMMYFUNCTION("VLOOKUP($D177,IMPORTRANGE(""1F5N2lheBqU_ssv2fEg7XSiyl0_Jtf24RQubw3IWp7fc"",""'LC-2 BOM'!C2:AF1000""),AB$1,FALSE)"),"Hydraulics Schematic 1069 RevF")</f>
        <v>Hydraulics Schematic 1069 RevF</v>
      </c>
      <c r="AT664" s="40" t="str">
        <f ca="1">IFERROR(__xludf.DUMMYFUNCTION("VLOOKUP($D177,IMPORTRANGE(""1F5N2lheBqU_ssv2fEg7XSiyl0_Jtf24RQubw3IWp7fc"",""'LC-2 BOM'!C2:AF1000""),AB$1,FALSE)"),"Hydraulics Schematic 1069 RevF")</f>
        <v>Hydraulics Schematic 1069 RevF</v>
      </c>
      <c r="AU664" s="40" t="str">
        <f ca="1">IFERROR(__xludf.DUMMYFUNCTION("VLOOKUP($D177,IMPORTRANGE(""1F5N2lheBqU_ssv2fEg7XSiyl0_Jtf24RQubw3IWp7fc"",""'LC-2 BOM'!C2:AF1000""),AB$1,FALSE)"),"Hydraulics Schematic 1069 RevF")</f>
        <v>Hydraulics Schematic 1069 RevF</v>
      </c>
      <c r="AV664" s="40" t="str">
        <f ca="1">IFERROR(__xludf.DUMMYFUNCTION("VLOOKUP($D177,IMPORTRANGE(""1F5N2lheBqU_ssv2fEg7XSiyl0_Jtf24RQubw3IWp7fc"",""'LC-2 BOM'!C2:AF1000""),AB$1,FALSE)"),"Hydraulics Schematic 1069 RevF")</f>
        <v>Hydraulics Schematic 1069 RevF</v>
      </c>
      <c r="AW664" s="40" t="str">
        <f ca="1">IFERROR(__xludf.DUMMYFUNCTION("VLOOKUP($D177,IMPORTRANGE(""1F5N2lheBqU_ssv2fEg7XSiyl0_Jtf24RQubw3IWp7fc"",""'LC-2 BOM'!C2:AF1000""),AB$1,FALSE)"),"Hydraulics Schematic 1069 RevF")</f>
        <v>Hydraulics Schematic 1069 RevF</v>
      </c>
      <c r="AX664" s="40" t="str">
        <f ca="1">IFERROR(__xludf.DUMMYFUNCTION("VLOOKUP($D177,IMPORTRANGE(""1F5N2lheBqU_ssv2fEg7XSiyl0_Jtf24RQubw3IWp7fc"",""'LC-2 BOM'!C2:AF1000""),AB$1,FALSE)"),"Hydraulics Schematic 1069 RevF")</f>
        <v>Hydraulics Schematic 1069 RevF</v>
      </c>
      <c r="AY664" s="40" t="str">
        <f ca="1">IFERROR(__xludf.DUMMYFUNCTION("VLOOKUP($D177,IMPORTRANGE(""1F5N2lheBqU_ssv2fEg7XSiyl0_Jtf24RQubw3IWp7fc"",""'LC-2 BOM'!C2:AF1000""),AB$1,FALSE)"),"Hydraulics Schematic 1069 RevF")</f>
        <v>Hydraulics Schematic 1069 RevF</v>
      </c>
      <c r="AZ664" s="40" t="str">
        <f ca="1">IFERROR(__xludf.DUMMYFUNCTION("VLOOKUP($D177,IMPORTRANGE(""1F5N2lheBqU_ssv2fEg7XSiyl0_Jtf24RQubw3IWp7fc"",""'LC-2 BOM'!C2:AF1000""),AB$1,FALSE)"),"Hydraulics Schematic 1069 RevF")</f>
        <v>Hydraulics Schematic 1069 RevF</v>
      </c>
      <c r="BA664" s="40" t="str">
        <f ca="1">IFERROR(__xludf.DUMMYFUNCTION("VLOOKUP($D177,IMPORTRANGE(""1F5N2lheBqU_ssv2fEg7XSiyl0_Jtf24RQubw3IWp7fc"",""'LC-2 BOM'!C2:AF1000""),AB$1,FALSE)"),"Hydraulics Schematic 1069 RevF")</f>
        <v>Hydraulics Schematic 1069 RevF</v>
      </c>
    </row>
    <row r="665" spans="1:53" ht="25.5">
      <c r="A665" s="119" t="str">
        <f>CONCATENATE(VLOOKUP(E665,Systems,2,FALSE),"-",VLOOKUP(F665,Subsystems,2,FALSE),"-",VLOOKUP(G665,Components,2,FALSE),"-",VLOOKUP(R665,Metrics,2,FALSE),"-",B665)</f>
        <v>HYD-LFT-PVL-Pos-151</v>
      </c>
      <c r="B665" s="100">
        <v>151</v>
      </c>
      <c r="C665" s="99" t="s">
        <v>1461</v>
      </c>
      <c r="D665" s="113" t="s">
        <v>1459</v>
      </c>
      <c r="E665" s="99" t="s">
        <v>715</v>
      </c>
      <c r="F665" s="99" t="s">
        <v>716</v>
      </c>
      <c r="G665" s="99" t="s">
        <v>146</v>
      </c>
      <c r="H665" s="100" t="s">
        <v>152</v>
      </c>
      <c r="I665" s="100" t="str">
        <f>VLOOKUP(L665,InterfaceCards,2,FALSE)</f>
        <v>N1</v>
      </c>
      <c r="J665" s="39" t="str">
        <f>VLOOKUP(I665,'REF - Interface Cards'!$F$2:$G$11,2,FALSE)</f>
        <v>CB2</v>
      </c>
      <c r="K665" s="100">
        <f>VLOOKUP(L665,InterfaceCards,3,FALSE)</f>
        <v>6</v>
      </c>
      <c r="L665" s="99" t="s">
        <v>433</v>
      </c>
      <c r="M665" s="272">
        <v>4</v>
      </c>
      <c r="N665" s="96" t="s">
        <v>108</v>
      </c>
      <c r="O665" s="100" t="s">
        <v>247</v>
      </c>
      <c r="P665" s="100" t="s">
        <v>313</v>
      </c>
      <c r="Q665" s="100" t="s">
        <v>521</v>
      </c>
      <c r="R665" s="268" t="s">
        <v>149</v>
      </c>
      <c r="S665" s="119" t="s">
        <v>1256</v>
      </c>
      <c r="T665" s="264"/>
      <c r="U665" s="115"/>
      <c r="V665" s="115" t="b">
        <v>0</v>
      </c>
      <c r="W665" s="115" t="str">
        <f>CONCATENATE(L665,":",N665)</f>
        <v>AO1:02</v>
      </c>
      <c r="X665" s="40" t="str">
        <f ca="1">IFERROR(__xludf.DUMMYFUNCTION("VLOOKUP($D119,IMPORTRANGE(""1F5N2lheBqU_ssv2fEg7XSiyl0_Jtf24RQubw3IWp7fc"",""'LC-2 BOM'!C2:AF1000""),X$1,FALSE)"),"05C360")</f>
        <v>05C360</v>
      </c>
      <c r="Y665" s="40" t="str">
        <f ca="1">IFERROR(__xludf.DUMMYFUNCTION("VLOOKUP($D391,IMPORTRANGE(""1F5N2lheBqU_ssv2fEg7XSiyl0_Jtf24RQubw3IWp7fc"",""'LC-2 BOM'!C2:AF900""),Y$1,FALSE)"),"Proportional Valve")</f>
        <v>Proportional Valve</v>
      </c>
      <c r="Z665" s="40" t="str">
        <f ca="1">IFERROR(__xludf.DUMMYFUNCTION("VLOOKUP($D391,IMPORTRANGE(""1F5N2lheBqU_ssv2fEg7XSiyl0_Jtf24RQubw3IWp7fc"",""'LC-2 BOM'!C2:AF900""),Y$1,FALSE)"),"Proportional Valve")</f>
        <v>Proportional Valve</v>
      </c>
      <c r="AA665" s="40" t="str">
        <f ca="1">IFERROR(__xludf.DUMMYFUNCTION("VLOOKUP($D391,IMPORTRANGE(""1F5N2lheBqU_ssv2fEg7XSiyl0_Jtf24RQubw3IWp7fc"",""'LC-2 BOM'!C2:AF900""),Y$1,FALSE)"),"Proportional Valve")</f>
        <v>Proportional Valve</v>
      </c>
      <c r="AB665" s="40" t="str">
        <f ca="1">IFERROR(__xludf.DUMMYFUNCTION("VLOOKUP($D391,IMPORTRANGE(""1F5N2lheBqU_ssv2fEg7XSiyl0_Jtf24RQubw3IWp7fc"",""'LC-2 BOM'!C2:AF1000""),AB$1,FALSE)"),"Hydraulics Schematic 1069 RevF")</f>
        <v>Hydraulics Schematic 1069 RevF</v>
      </c>
      <c r="AC665" s="40" t="str">
        <f ca="1">IFERROR(__xludf.DUMMYFUNCTION("VLOOKUP($D391,IMPORTRANGE(""1F5N2lheBqU_ssv2fEg7XSiyl0_Jtf24RQubw3IWp7fc"",""'LC-2 BOM'!C2:AF1000""),AB$1,FALSE)"),"Hydraulics Schematic 1069 RevF")</f>
        <v>Hydraulics Schematic 1069 RevF</v>
      </c>
      <c r="AD665" s="40" t="str">
        <f ca="1">IFERROR(__xludf.DUMMYFUNCTION("VLOOKUP($D391,IMPORTRANGE(""1F5N2lheBqU_ssv2fEg7XSiyl0_Jtf24RQubw3IWp7fc"",""'LC-2 BOM'!C2:AF1000""),AB$1,FALSE)"),"Hydraulics Schematic 1069 RevF")</f>
        <v>Hydraulics Schematic 1069 RevF</v>
      </c>
      <c r="AE665" s="40" t="str">
        <f ca="1">IFERROR(__xludf.DUMMYFUNCTION("VLOOKUP($D391,IMPORTRANGE(""1F5N2lheBqU_ssv2fEg7XSiyl0_Jtf24RQubw3IWp7fc"",""'LC-2 BOM'!C2:AF1000""),AB$1,FALSE)"),"Hydraulics Schematic 1069 RevF")</f>
        <v>Hydraulics Schematic 1069 RevF</v>
      </c>
      <c r="AF665" s="40" t="str">
        <f ca="1">IFERROR(__xludf.DUMMYFUNCTION("VLOOKUP($D391,IMPORTRANGE(""1F5N2lheBqU_ssv2fEg7XSiyl0_Jtf24RQubw3IWp7fc"",""'LC-2 BOM'!C2:AF1000""),AB$1,FALSE)"),"Hydraulics Schematic 1069 RevF")</f>
        <v>Hydraulics Schematic 1069 RevF</v>
      </c>
      <c r="AG665" s="40" t="str">
        <f ca="1">IFERROR(__xludf.DUMMYFUNCTION("VLOOKUP($D391,IMPORTRANGE(""1F5N2lheBqU_ssv2fEg7XSiyl0_Jtf24RQubw3IWp7fc"",""'LC-2 BOM'!C2:AF1000""),AB$1,FALSE)"),"Hydraulics Schematic 1069 RevF")</f>
        <v>Hydraulics Schematic 1069 RevF</v>
      </c>
      <c r="AH665" s="40" t="str">
        <f ca="1">IFERROR(__xludf.DUMMYFUNCTION("VLOOKUP($D391,IMPORTRANGE(""1F5N2lheBqU_ssv2fEg7XSiyl0_Jtf24RQubw3IWp7fc"",""'LC-2 BOM'!C2:AF1000""),AB$1,FALSE)"),"Hydraulics Schematic 1069 RevF")</f>
        <v>Hydraulics Schematic 1069 RevF</v>
      </c>
      <c r="AI665" s="40" t="str">
        <f ca="1">IFERROR(__xludf.DUMMYFUNCTION("VLOOKUP($D391,IMPORTRANGE(""1F5N2lheBqU_ssv2fEg7XSiyl0_Jtf24RQubw3IWp7fc"",""'LC-2 BOM'!C2:AF1000""),AB$1,FALSE)"),"Hydraulics Schematic 1069 RevF")</f>
        <v>Hydraulics Schematic 1069 RevF</v>
      </c>
      <c r="AJ665" s="40" t="str">
        <f ca="1">IFERROR(__xludf.DUMMYFUNCTION("VLOOKUP($D391,IMPORTRANGE(""1F5N2lheBqU_ssv2fEg7XSiyl0_Jtf24RQubw3IWp7fc"",""'LC-2 BOM'!C2:AF1000""),AB$1,FALSE)"),"Hydraulics Schematic 1069 RevF")</f>
        <v>Hydraulics Schematic 1069 RevF</v>
      </c>
      <c r="AK665" s="40" t="str">
        <f ca="1">IFERROR(__xludf.DUMMYFUNCTION("VLOOKUP($D391,IMPORTRANGE(""1F5N2lheBqU_ssv2fEg7XSiyl0_Jtf24RQubw3IWp7fc"",""'LC-2 BOM'!C2:AF1000""),AB$1,FALSE)"),"Hydraulics Schematic 1069 RevF")</f>
        <v>Hydraulics Schematic 1069 RevF</v>
      </c>
      <c r="AL665" s="40" t="str">
        <f ca="1">IFERROR(__xludf.DUMMYFUNCTION("VLOOKUP($D391,IMPORTRANGE(""1F5N2lheBqU_ssv2fEg7XSiyl0_Jtf24RQubw3IWp7fc"",""'LC-2 BOM'!C2:AF1000""),AB$1,FALSE)"),"Hydraulics Schematic 1069 RevF")</f>
        <v>Hydraulics Schematic 1069 RevF</v>
      </c>
      <c r="AM665" s="40" t="str">
        <f ca="1">IFERROR(__xludf.DUMMYFUNCTION("VLOOKUP($D391,IMPORTRANGE(""1F5N2lheBqU_ssv2fEg7XSiyl0_Jtf24RQubw3IWp7fc"",""'LC-2 BOM'!C2:AF1000""),AB$1,FALSE)"),"Hydraulics Schematic 1069 RevF")</f>
        <v>Hydraulics Schematic 1069 RevF</v>
      </c>
      <c r="AN665" s="40" t="str">
        <f ca="1">IFERROR(__xludf.DUMMYFUNCTION("VLOOKUP($D391,IMPORTRANGE(""1F5N2lheBqU_ssv2fEg7XSiyl0_Jtf24RQubw3IWp7fc"",""'LC-2 BOM'!C2:AF1000""),AB$1,FALSE)"),"Hydraulics Schematic 1069 RevF")</f>
        <v>Hydraulics Schematic 1069 RevF</v>
      </c>
      <c r="AO665" s="40" t="str">
        <f ca="1">IFERROR(__xludf.DUMMYFUNCTION("VLOOKUP($D391,IMPORTRANGE(""1F5N2lheBqU_ssv2fEg7XSiyl0_Jtf24RQubw3IWp7fc"",""'LC-2 BOM'!C2:AF1000""),AB$1,FALSE)"),"Hydraulics Schematic 1069 RevF")</f>
        <v>Hydraulics Schematic 1069 RevF</v>
      </c>
      <c r="AP665" s="40" t="str">
        <f ca="1">IFERROR(__xludf.DUMMYFUNCTION("VLOOKUP($D391,IMPORTRANGE(""1F5N2lheBqU_ssv2fEg7XSiyl0_Jtf24RQubw3IWp7fc"",""'LC-2 BOM'!C2:AF1000""),AB$1,FALSE)"),"Hydraulics Schematic 1069 RevF")</f>
        <v>Hydraulics Schematic 1069 RevF</v>
      </c>
      <c r="AQ665" s="40" t="str">
        <f ca="1">IFERROR(__xludf.DUMMYFUNCTION("VLOOKUP($D391,IMPORTRANGE(""1F5N2lheBqU_ssv2fEg7XSiyl0_Jtf24RQubw3IWp7fc"",""'LC-2 BOM'!C2:AF1000""),AB$1,FALSE)"),"Hydraulics Schematic 1069 RevF")</f>
        <v>Hydraulics Schematic 1069 RevF</v>
      </c>
      <c r="AR665" s="40" t="str">
        <f ca="1">IFERROR(__xludf.DUMMYFUNCTION("VLOOKUP($D391,IMPORTRANGE(""1F5N2lheBqU_ssv2fEg7XSiyl0_Jtf24RQubw3IWp7fc"",""'LC-2 BOM'!C2:AF1000""),AB$1,FALSE)"),"Hydraulics Schematic 1069 RevF")</f>
        <v>Hydraulics Schematic 1069 RevF</v>
      </c>
      <c r="AS665" s="40" t="str">
        <f ca="1">IFERROR(__xludf.DUMMYFUNCTION("VLOOKUP($D391,IMPORTRANGE(""1F5N2lheBqU_ssv2fEg7XSiyl0_Jtf24RQubw3IWp7fc"",""'LC-2 BOM'!C2:AF1000""),AB$1,FALSE)"),"Hydraulics Schematic 1069 RevF")</f>
        <v>Hydraulics Schematic 1069 RevF</v>
      </c>
      <c r="AT665" s="40" t="str">
        <f ca="1">IFERROR(__xludf.DUMMYFUNCTION("VLOOKUP($D391,IMPORTRANGE(""1F5N2lheBqU_ssv2fEg7XSiyl0_Jtf24RQubw3IWp7fc"",""'LC-2 BOM'!C2:AF1000""),AB$1,FALSE)"),"Hydraulics Schematic 1069 RevF")</f>
        <v>Hydraulics Schematic 1069 RevF</v>
      </c>
      <c r="AU665" s="40" t="str">
        <f ca="1">IFERROR(__xludf.DUMMYFUNCTION("VLOOKUP($D391,IMPORTRANGE(""1F5N2lheBqU_ssv2fEg7XSiyl0_Jtf24RQubw3IWp7fc"",""'LC-2 BOM'!C2:AF1000""),AB$1,FALSE)"),"Hydraulics Schematic 1069 RevF")</f>
        <v>Hydraulics Schematic 1069 RevF</v>
      </c>
      <c r="AV665" s="40" t="str">
        <f ca="1">IFERROR(__xludf.DUMMYFUNCTION("VLOOKUP($D391,IMPORTRANGE(""1F5N2lheBqU_ssv2fEg7XSiyl0_Jtf24RQubw3IWp7fc"",""'LC-2 BOM'!C2:AF1000""),AB$1,FALSE)"),"Hydraulics Schematic 1069 RevF")</f>
        <v>Hydraulics Schematic 1069 RevF</v>
      </c>
      <c r="AW665" s="40" t="str">
        <f ca="1">IFERROR(__xludf.DUMMYFUNCTION("VLOOKUP($D391,IMPORTRANGE(""1F5N2lheBqU_ssv2fEg7XSiyl0_Jtf24RQubw3IWp7fc"",""'LC-2 BOM'!C2:AF1000""),AB$1,FALSE)"),"Hydraulics Schematic 1069 RevF")</f>
        <v>Hydraulics Schematic 1069 RevF</v>
      </c>
      <c r="AX665" s="40" t="str">
        <f ca="1">IFERROR(__xludf.DUMMYFUNCTION("VLOOKUP($D391,IMPORTRANGE(""1F5N2lheBqU_ssv2fEg7XSiyl0_Jtf24RQubw3IWp7fc"",""'LC-2 BOM'!C2:AF1000""),AB$1,FALSE)"),"Hydraulics Schematic 1069 RevF")</f>
        <v>Hydraulics Schematic 1069 RevF</v>
      </c>
      <c r="AY665" s="40" t="str">
        <f ca="1">IFERROR(__xludf.DUMMYFUNCTION("VLOOKUP($D391,IMPORTRANGE(""1F5N2lheBqU_ssv2fEg7XSiyl0_Jtf24RQubw3IWp7fc"",""'LC-2 BOM'!C2:AF1000""),AB$1,FALSE)"),"Hydraulics Schematic 1069 RevF")</f>
        <v>Hydraulics Schematic 1069 RevF</v>
      </c>
      <c r="AZ665" s="40" t="str">
        <f ca="1">IFERROR(__xludf.DUMMYFUNCTION("VLOOKUP($D391,IMPORTRANGE(""1F5N2lheBqU_ssv2fEg7XSiyl0_Jtf24RQubw3IWp7fc"",""'LC-2 BOM'!C2:AF1000""),AB$1,FALSE)"),"Hydraulics Schematic 1069 RevF")</f>
        <v>Hydraulics Schematic 1069 RevF</v>
      </c>
      <c r="BA665" s="40" t="str">
        <f ca="1">IFERROR(__xludf.DUMMYFUNCTION("VLOOKUP($D391,IMPORTRANGE(""1F5N2lheBqU_ssv2fEg7XSiyl0_Jtf24RQubw3IWp7fc"",""'LC-2 BOM'!C2:AF1000""),AB$1,FALSE)"),"Hydraulics Schematic 1069 RevF")</f>
        <v>Hydraulics Schematic 1069 RevF</v>
      </c>
    </row>
    <row r="666" spans="1:53" ht="14.25">
      <c r="A666" s="186" t="str">
        <f>CONCATENATE(VLOOKUP(E666,Systems,2,FALSE),"-",VLOOKUP(F666,Subsystems,2,FALSE),"-",VLOOKUP(G666,Components,2,FALSE),"-",VLOOKUP(R666,Metrics,2,FALSE),"-",B666)</f>
        <v>HYD-LFT-PVL-Pos-154</v>
      </c>
      <c r="B666" s="274">
        <v>154</v>
      </c>
      <c r="C666" s="134" t="s">
        <v>1462</v>
      </c>
      <c r="D666" s="134" t="s">
        <v>1459</v>
      </c>
      <c r="E666" s="134" t="s">
        <v>715</v>
      </c>
      <c r="F666" s="134" t="s">
        <v>716</v>
      </c>
      <c r="G666" s="134" t="s">
        <v>146</v>
      </c>
      <c r="H666" s="274" t="s">
        <v>147</v>
      </c>
      <c r="I666" s="274" t="s">
        <v>1463</v>
      </c>
      <c r="J666" s="187" t="str">
        <f>VLOOKUP(I666,'REF - Interface Cards'!$F$2:$G$11,2,FALSE)</f>
        <v>CB4</v>
      </c>
      <c r="K666" s="274">
        <f>VLOOKUP(L666,InterfaceCards,3,FALSE)</f>
        <v>2</v>
      </c>
      <c r="L666" s="134" t="s">
        <v>785</v>
      </c>
      <c r="M666" s="82"/>
      <c r="N666" s="196"/>
      <c r="O666" s="274" t="s">
        <v>247</v>
      </c>
      <c r="P666" s="274" t="s">
        <v>313</v>
      </c>
      <c r="Q666" s="274" t="s">
        <v>521</v>
      </c>
      <c r="R666" s="277" t="s">
        <v>149</v>
      </c>
      <c r="S666" s="186" t="s">
        <v>1256</v>
      </c>
      <c r="T666" s="275"/>
      <c r="U666" s="172"/>
      <c r="V666" s="172" t="b">
        <v>0</v>
      </c>
      <c r="W666" s="172" t="str">
        <f>CONCATENATE(L666,":",N666)</f>
        <v>AI5:</v>
      </c>
      <c r="X666" s="40" t="str">
        <f ca="1">IFERROR(__xludf.DUMMYFUNCTION("VLOOKUP($D475,IMPORTRANGE(""1F5N2lheBqU_ssv2fEg7XSiyl0_Jtf24RQubw3IWp7fc"",""'LC-2 BOM'!C2:AF1000""),X$1,FALSE)"),"04C706")</f>
        <v>04C706</v>
      </c>
      <c r="Y666" s="188" t="str">
        <f ca="1">IFERROR(__xludf.DUMMYFUNCTION("VLOOKUP($D531,IMPORTRANGE(""1F5N2lheBqU_ssv2fEg7XSiyl0_Jtf24RQubw3IWp7fc"",""'LC-2 BOM'!C2:AF900""),Y$1,FALSE)"),"Proportional Valve")</f>
        <v>Proportional Valve</v>
      </c>
      <c r="Z666" s="188" t="str">
        <f ca="1">IFERROR(__xludf.DUMMYFUNCTION("VLOOKUP($D531,IMPORTRANGE(""1F5N2lheBqU_ssv2fEg7XSiyl0_Jtf24RQubw3IWp7fc"",""'LC-2 BOM'!C2:AF900""),Y$1,FALSE)"),"Proportional Valve")</f>
        <v>Proportional Valve</v>
      </c>
      <c r="AA666" s="188" t="str">
        <f ca="1">IFERROR(__xludf.DUMMYFUNCTION("VLOOKUP($D531,IMPORTRANGE(""1F5N2lheBqU_ssv2fEg7XSiyl0_Jtf24RQubw3IWp7fc"",""'LC-2 BOM'!C2:AF900""),Y$1,FALSE)"),"Proportional Valve")</f>
        <v>Proportional Valve</v>
      </c>
      <c r="AB666" s="40" t="str">
        <f ca="1">IFERROR(__xludf.DUMMYFUNCTION("VLOOKUP($D531,IMPORTRANGE(""1F5N2lheBqU_ssv2fEg7XSiyl0_Jtf24RQubw3IWp7fc"",""'LC-2 BOM'!C2:AF1000""),AB$1,FALSE)"),"Hydraulics Schematic 1069 RevF")</f>
        <v>Hydraulics Schematic 1069 RevF</v>
      </c>
      <c r="AC666" s="40" t="str">
        <f ca="1">IFERROR(__xludf.DUMMYFUNCTION("VLOOKUP($D531,IMPORTRANGE(""1F5N2lheBqU_ssv2fEg7XSiyl0_Jtf24RQubw3IWp7fc"",""'LC-2 BOM'!C2:AF1000""),AB$1,FALSE)"),"Hydraulics Schematic 1069 RevF")</f>
        <v>Hydraulics Schematic 1069 RevF</v>
      </c>
      <c r="AD666" s="40" t="str">
        <f ca="1">IFERROR(__xludf.DUMMYFUNCTION("VLOOKUP($D531,IMPORTRANGE(""1F5N2lheBqU_ssv2fEg7XSiyl0_Jtf24RQubw3IWp7fc"",""'LC-2 BOM'!C2:AF1000""),AB$1,FALSE)"),"Hydraulics Schematic 1069 RevF")</f>
        <v>Hydraulics Schematic 1069 RevF</v>
      </c>
      <c r="AE666" s="40" t="str">
        <f ca="1">IFERROR(__xludf.DUMMYFUNCTION("VLOOKUP($D531,IMPORTRANGE(""1F5N2lheBqU_ssv2fEg7XSiyl0_Jtf24RQubw3IWp7fc"",""'LC-2 BOM'!C2:AF1000""),AB$1,FALSE)"),"Hydraulics Schematic 1069 RevF")</f>
        <v>Hydraulics Schematic 1069 RevF</v>
      </c>
      <c r="AF666" s="40" t="str">
        <f ca="1">IFERROR(__xludf.DUMMYFUNCTION("VLOOKUP($D531,IMPORTRANGE(""1F5N2lheBqU_ssv2fEg7XSiyl0_Jtf24RQubw3IWp7fc"",""'LC-2 BOM'!C2:AF1000""),AB$1,FALSE)"),"Hydraulics Schematic 1069 RevF")</f>
        <v>Hydraulics Schematic 1069 RevF</v>
      </c>
      <c r="AG666" s="40" t="str">
        <f ca="1">IFERROR(__xludf.DUMMYFUNCTION("VLOOKUP($D531,IMPORTRANGE(""1F5N2lheBqU_ssv2fEg7XSiyl0_Jtf24RQubw3IWp7fc"",""'LC-2 BOM'!C2:AF1000""),AB$1,FALSE)"),"Hydraulics Schematic 1069 RevF")</f>
        <v>Hydraulics Schematic 1069 RevF</v>
      </c>
      <c r="AH666" s="40" t="str">
        <f ca="1">IFERROR(__xludf.DUMMYFUNCTION("VLOOKUP($D531,IMPORTRANGE(""1F5N2lheBqU_ssv2fEg7XSiyl0_Jtf24RQubw3IWp7fc"",""'LC-2 BOM'!C2:AF1000""),AB$1,FALSE)"),"Hydraulics Schematic 1069 RevF")</f>
        <v>Hydraulics Schematic 1069 RevF</v>
      </c>
      <c r="AI666" s="40" t="str">
        <f ca="1">IFERROR(__xludf.DUMMYFUNCTION("VLOOKUP($D531,IMPORTRANGE(""1F5N2lheBqU_ssv2fEg7XSiyl0_Jtf24RQubw3IWp7fc"",""'LC-2 BOM'!C2:AF1000""),AB$1,FALSE)"),"Hydraulics Schematic 1069 RevF")</f>
        <v>Hydraulics Schematic 1069 RevF</v>
      </c>
      <c r="AJ666" s="40" t="str">
        <f ca="1">IFERROR(__xludf.DUMMYFUNCTION("VLOOKUP($D531,IMPORTRANGE(""1F5N2lheBqU_ssv2fEg7XSiyl0_Jtf24RQubw3IWp7fc"",""'LC-2 BOM'!C2:AF1000""),AB$1,FALSE)"),"Hydraulics Schematic 1069 RevF")</f>
        <v>Hydraulics Schematic 1069 RevF</v>
      </c>
      <c r="AK666" s="40" t="str">
        <f ca="1">IFERROR(__xludf.DUMMYFUNCTION("VLOOKUP($D531,IMPORTRANGE(""1F5N2lheBqU_ssv2fEg7XSiyl0_Jtf24RQubw3IWp7fc"",""'LC-2 BOM'!C2:AF1000""),AB$1,FALSE)"),"Hydraulics Schematic 1069 RevF")</f>
        <v>Hydraulics Schematic 1069 RevF</v>
      </c>
      <c r="AL666" s="40" t="str">
        <f ca="1">IFERROR(__xludf.DUMMYFUNCTION("VLOOKUP($D531,IMPORTRANGE(""1F5N2lheBqU_ssv2fEg7XSiyl0_Jtf24RQubw3IWp7fc"",""'LC-2 BOM'!C2:AF1000""),AB$1,FALSE)"),"Hydraulics Schematic 1069 RevF")</f>
        <v>Hydraulics Schematic 1069 RevF</v>
      </c>
      <c r="AM666" s="40" t="str">
        <f ca="1">IFERROR(__xludf.DUMMYFUNCTION("VLOOKUP($D531,IMPORTRANGE(""1F5N2lheBqU_ssv2fEg7XSiyl0_Jtf24RQubw3IWp7fc"",""'LC-2 BOM'!C2:AF1000""),AB$1,FALSE)"),"Hydraulics Schematic 1069 RevF")</f>
        <v>Hydraulics Schematic 1069 RevF</v>
      </c>
      <c r="AN666" s="40" t="str">
        <f ca="1">IFERROR(__xludf.DUMMYFUNCTION("VLOOKUP($D531,IMPORTRANGE(""1F5N2lheBqU_ssv2fEg7XSiyl0_Jtf24RQubw3IWp7fc"",""'LC-2 BOM'!C2:AF1000""),AB$1,FALSE)"),"Hydraulics Schematic 1069 RevF")</f>
        <v>Hydraulics Schematic 1069 RevF</v>
      </c>
      <c r="AO666" s="40" t="str">
        <f ca="1">IFERROR(__xludf.DUMMYFUNCTION("VLOOKUP($D531,IMPORTRANGE(""1F5N2lheBqU_ssv2fEg7XSiyl0_Jtf24RQubw3IWp7fc"",""'LC-2 BOM'!C2:AF1000""),AB$1,FALSE)"),"Hydraulics Schematic 1069 RevF")</f>
        <v>Hydraulics Schematic 1069 RevF</v>
      </c>
      <c r="AP666" s="40" t="str">
        <f ca="1">IFERROR(__xludf.DUMMYFUNCTION("VLOOKUP($D531,IMPORTRANGE(""1F5N2lheBqU_ssv2fEg7XSiyl0_Jtf24RQubw3IWp7fc"",""'LC-2 BOM'!C2:AF1000""),AB$1,FALSE)"),"Hydraulics Schematic 1069 RevF")</f>
        <v>Hydraulics Schematic 1069 RevF</v>
      </c>
      <c r="AQ666" s="40" t="str">
        <f ca="1">IFERROR(__xludf.DUMMYFUNCTION("VLOOKUP($D531,IMPORTRANGE(""1F5N2lheBqU_ssv2fEg7XSiyl0_Jtf24RQubw3IWp7fc"",""'LC-2 BOM'!C2:AF1000""),AB$1,FALSE)"),"Hydraulics Schematic 1069 RevF")</f>
        <v>Hydraulics Schematic 1069 RevF</v>
      </c>
      <c r="AR666" s="40" t="str">
        <f ca="1">IFERROR(__xludf.DUMMYFUNCTION("VLOOKUP($D531,IMPORTRANGE(""1F5N2lheBqU_ssv2fEg7XSiyl0_Jtf24RQubw3IWp7fc"",""'LC-2 BOM'!C2:AF1000""),AB$1,FALSE)"),"Hydraulics Schematic 1069 RevF")</f>
        <v>Hydraulics Schematic 1069 RevF</v>
      </c>
      <c r="AS666" s="40" t="str">
        <f ca="1">IFERROR(__xludf.DUMMYFUNCTION("VLOOKUP($D531,IMPORTRANGE(""1F5N2lheBqU_ssv2fEg7XSiyl0_Jtf24RQubw3IWp7fc"",""'LC-2 BOM'!C2:AF1000""),AB$1,FALSE)"),"Hydraulics Schematic 1069 RevF")</f>
        <v>Hydraulics Schematic 1069 RevF</v>
      </c>
      <c r="AT666" s="40" t="str">
        <f ca="1">IFERROR(__xludf.DUMMYFUNCTION("VLOOKUP($D531,IMPORTRANGE(""1F5N2lheBqU_ssv2fEg7XSiyl0_Jtf24RQubw3IWp7fc"",""'LC-2 BOM'!C2:AF1000""),AB$1,FALSE)"),"Hydraulics Schematic 1069 RevF")</f>
        <v>Hydraulics Schematic 1069 RevF</v>
      </c>
      <c r="AU666" s="40" t="str">
        <f ca="1">IFERROR(__xludf.DUMMYFUNCTION("VLOOKUP($D531,IMPORTRANGE(""1F5N2lheBqU_ssv2fEg7XSiyl0_Jtf24RQubw3IWp7fc"",""'LC-2 BOM'!C2:AF1000""),AB$1,FALSE)"),"Hydraulics Schematic 1069 RevF")</f>
        <v>Hydraulics Schematic 1069 RevF</v>
      </c>
      <c r="AV666" s="40" t="str">
        <f ca="1">IFERROR(__xludf.DUMMYFUNCTION("VLOOKUP($D531,IMPORTRANGE(""1F5N2lheBqU_ssv2fEg7XSiyl0_Jtf24RQubw3IWp7fc"",""'LC-2 BOM'!C2:AF1000""),AB$1,FALSE)"),"Hydraulics Schematic 1069 RevF")</f>
        <v>Hydraulics Schematic 1069 RevF</v>
      </c>
      <c r="AW666" s="40" t="str">
        <f ca="1">IFERROR(__xludf.DUMMYFUNCTION("VLOOKUP($D531,IMPORTRANGE(""1F5N2lheBqU_ssv2fEg7XSiyl0_Jtf24RQubw3IWp7fc"",""'LC-2 BOM'!C2:AF1000""),AB$1,FALSE)"),"Hydraulics Schematic 1069 RevF")</f>
        <v>Hydraulics Schematic 1069 RevF</v>
      </c>
      <c r="AX666" s="40" t="str">
        <f ca="1">IFERROR(__xludf.DUMMYFUNCTION("VLOOKUP($D531,IMPORTRANGE(""1F5N2lheBqU_ssv2fEg7XSiyl0_Jtf24RQubw3IWp7fc"",""'LC-2 BOM'!C2:AF1000""),AB$1,FALSE)"),"Hydraulics Schematic 1069 RevF")</f>
        <v>Hydraulics Schematic 1069 RevF</v>
      </c>
      <c r="AY666" s="40" t="str">
        <f ca="1">IFERROR(__xludf.DUMMYFUNCTION("VLOOKUP($D531,IMPORTRANGE(""1F5N2lheBqU_ssv2fEg7XSiyl0_Jtf24RQubw3IWp7fc"",""'LC-2 BOM'!C2:AF1000""),AB$1,FALSE)"),"Hydraulics Schematic 1069 RevF")</f>
        <v>Hydraulics Schematic 1069 RevF</v>
      </c>
      <c r="AZ666" s="40" t="str">
        <f ca="1">IFERROR(__xludf.DUMMYFUNCTION("VLOOKUP($D531,IMPORTRANGE(""1F5N2lheBqU_ssv2fEg7XSiyl0_Jtf24RQubw3IWp7fc"",""'LC-2 BOM'!C2:AF1000""),AB$1,FALSE)"),"Hydraulics Schematic 1069 RevF")</f>
        <v>Hydraulics Schematic 1069 RevF</v>
      </c>
      <c r="BA666" s="40" t="str">
        <f ca="1">IFERROR(__xludf.DUMMYFUNCTION("VLOOKUP($D531,IMPORTRANGE(""1F5N2lheBqU_ssv2fEg7XSiyl0_Jtf24RQubw3IWp7fc"",""'LC-2 BOM'!C2:AF1000""),AB$1,FALSE)"),"Hydraulics Schematic 1069 RevF")</f>
        <v>Hydraulics Schematic 1069 RevF</v>
      </c>
    </row>
    <row r="667" spans="1:53" ht="14.25">
      <c r="A667" s="134" t="str">
        <f>CONCATENATE(VLOOKUP(E667,Systems,2,FALSE),"-",VLOOKUP(F667,Subsystems,2,FALSE),"-",VLOOKUP(G667,Components,2,FALSE),"-",VLOOKUP(R667,Metrics,2,FALSE),"-",B667)</f>
        <v>HYD-LFT-PVL-B-635</v>
      </c>
      <c r="B667" s="99">
        <v>635</v>
      </c>
      <c r="C667" s="134" t="s">
        <v>1464</v>
      </c>
      <c r="D667" s="135" t="s">
        <v>1465</v>
      </c>
      <c r="E667" s="99" t="s">
        <v>715</v>
      </c>
      <c r="F667" s="99" t="s">
        <v>716</v>
      </c>
      <c r="G667" s="134" t="s">
        <v>146</v>
      </c>
      <c r="H667" s="134" t="s">
        <v>102</v>
      </c>
      <c r="I667" s="100" t="str">
        <f>VLOOKUP(L667,InterfaceCards,2,FALSE)</f>
        <v>C1</v>
      </c>
      <c r="J667" s="39" t="str">
        <f>VLOOKUP(I667,'REF - Interface Cards'!$F$2:$G$11,2,FALSE)</f>
        <v>CB1</v>
      </c>
      <c r="K667" s="267">
        <f>VLOOKUP(L667,InterfaceCards,3,FALSE)</f>
        <v>4</v>
      </c>
      <c r="L667" s="99" t="s">
        <v>565</v>
      </c>
      <c r="M667" s="205"/>
      <c r="N667" s="96"/>
      <c r="O667" s="100" t="s">
        <v>247</v>
      </c>
      <c r="P667" s="100" t="s">
        <v>313</v>
      </c>
      <c r="Q667" s="100" t="s">
        <v>521</v>
      </c>
      <c r="R667" s="119" t="s">
        <v>105</v>
      </c>
      <c r="S667" s="119" t="s">
        <v>96</v>
      </c>
      <c r="T667" s="99"/>
      <c r="U667" s="99"/>
      <c r="V667" s="99" t="b">
        <v>0</v>
      </c>
      <c r="W667" s="115" t="str">
        <f>CONCATENATE(L667,":",N667)</f>
        <v>DO4:</v>
      </c>
      <c r="X667" s="40" t="str">
        <f ca="1">IFERROR(__xludf.DUMMYFUNCTION("VLOOKUP($D4,IMPORTRANGE(""1F5N2lheBqU_ssv2fEg7XSiyl0_Jtf24RQubw3IWp7fc"",""'LC-2 BOM'!C2:AF1000""),X$1,FALSE)"),"S13.2")</f>
        <v>S13.2</v>
      </c>
      <c r="Y667" s="40" t="str">
        <f ca="1">IFERROR(__xludf.DUMMYFUNCTION("VLOOKUP($D96,IMPORTRANGE(""1F5N2lheBqU_ssv2fEg7XSiyl0_Jtf24RQubw3IWp7fc"",""'LC-2 BOM'!C2:AF900""),Y$1,FALSE)"),"Proportional Valve")</f>
        <v>Proportional Valve</v>
      </c>
      <c r="Z667" s="40" t="str">
        <f ca="1">IFERROR(__xludf.DUMMYFUNCTION("VLOOKUP($D96,IMPORTRANGE(""1F5N2lheBqU_ssv2fEg7XSiyl0_Jtf24RQubw3IWp7fc"",""'LC-2 BOM'!C2:AF900""),Y$1,FALSE)"),"Proportional Valve")</f>
        <v>Proportional Valve</v>
      </c>
      <c r="AA667" s="40" t="str">
        <f ca="1">IFERROR(__xludf.DUMMYFUNCTION("VLOOKUP($D96,IMPORTRANGE(""1F5N2lheBqU_ssv2fEg7XSiyl0_Jtf24RQubw3IWp7fc"",""'LC-2 BOM'!C2:AF900""),Y$1,FALSE)"),"Proportional Valve")</f>
        <v>Proportional Valve</v>
      </c>
      <c r="AB667" s="40" t="str">
        <f ca="1">IFERROR(__xludf.DUMMYFUNCTION("VLOOKUP($D96,IMPORTRANGE(""1F5N2lheBqU_ssv2fEg7XSiyl0_Jtf24RQubw3IWp7fc"",""'LC-2 BOM'!C2:AF1000""),AB$1,FALSE)"),"Hydraulics Schematic 1069 RevF")</f>
        <v>Hydraulics Schematic 1069 RevF</v>
      </c>
      <c r="AC667" s="40" t="str">
        <f ca="1">IFERROR(__xludf.DUMMYFUNCTION("VLOOKUP($D96,IMPORTRANGE(""1F5N2lheBqU_ssv2fEg7XSiyl0_Jtf24RQubw3IWp7fc"",""'LC-2 BOM'!C2:AF1000""),AB$1,FALSE)"),"Hydraulics Schematic 1069 RevF")</f>
        <v>Hydraulics Schematic 1069 RevF</v>
      </c>
      <c r="AD667" s="40" t="str">
        <f ca="1">IFERROR(__xludf.DUMMYFUNCTION("VLOOKUP($D96,IMPORTRANGE(""1F5N2lheBqU_ssv2fEg7XSiyl0_Jtf24RQubw3IWp7fc"",""'LC-2 BOM'!C2:AF1000""),AB$1,FALSE)"),"Hydraulics Schematic 1069 RevF")</f>
        <v>Hydraulics Schematic 1069 RevF</v>
      </c>
      <c r="AE667" s="40" t="str">
        <f ca="1">IFERROR(__xludf.DUMMYFUNCTION("VLOOKUP($D96,IMPORTRANGE(""1F5N2lheBqU_ssv2fEg7XSiyl0_Jtf24RQubw3IWp7fc"",""'LC-2 BOM'!C2:AF1000""),AB$1,FALSE)"),"Hydraulics Schematic 1069 RevF")</f>
        <v>Hydraulics Schematic 1069 RevF</v>
      </c>
      <c r="AF667" s="40" t="str">
        <f ca="1">IFERROR(__xludf.DUMMYFUNCTION("VLOOKUP($D96,IMPORTRANGE(""1F5N2lheBqU_ssv2fEg7XSiyl0_Jtf24RQubw3IWp7fc"",""'LC-2 BOM'!C2:AF1000""),AB$1,FALSE)"),"Hydraulics Schematic 1069 RevF")</f>
        <v>Hydraulics Schematic 1069 RevF</v>
      </c>
      <c r="AG667" s="40" t="str">
        <f ca="1">IFERROR(__xludf.DUMMYFUNCTION("VLOOKUP($D96,IMPORTRANGE(""1F5N2lheBqU_ssv2fEg7XSiyl0_Jtf24RQubw3IWp7fc"",""'LC-2 BOM'!C2:AF1000""),AB$1,FALSE)"),"Hydraulics Schematic 1069 RevF")</f>
        <v>Hydraulics Schematic 1069 RevF</v>
      </c>
      <c r="AH667" s="40" t="str">
        <f ca="1">IFERROR(__xludf.DUMMYFUNCTION("VLOOKUP($D96,IMPORTRANGE(""1F5N2lheBqU_ssv2fEg7XSiyl0_Jtf24RQubw3IWp7fc"",""'LC-2 BOM'!C2:AF1000""),AB$1,FALSE)"),"Hydraulics Schematic 1069 RevF")</f>
        <v>Hydraulics Schematic 1069 RevF</v>
      </c>
      <c r="AI667" s="40" t="str">
        <f ca="1">IFERROR(__xludf.DUMMYFUNCTION("VLOOKUP($D96,IMPORTRANGE(""1F5N2lheBqU_ssv2fEg7XSiyl0_Jtf24RQubw3IWp7fc"",""'LC-2 BOM'!C2:AF1000""),AB$1,FALSE)"),"Hydraulics Schematic 1069 RevF")</f>
        <v>Hydraulics Schematic 1069 RevF</v>
      </c>
      <c r="AJ667" s="40" t="str">
        <f ca="1">IFERROR(__xludf.DUMMYFUNCTION("VLOOKUP($D96,IMPORTRANGE(""1F5N2lheBqU_ssv2fEg7XSiyl0_Jtf24RQubw3IWp7fc"",""'LC-2 BOM'!C2:AF1000""),AB$1,FALSE)"),"Hydraulics Schematic 1069 RevF")</f>
        <v>Hydraulics Schematic 1069 RevF</v>
      </c>
      <c r="AK667" s="40" t="str">
        <f ca="1">IFERROR(__xludf.DUMMYFUNCTION("VLOOKUP($D96,IMPORTRANGE(""1F5N2lheBqU_ssv2fEg7XSiyl0_Jtf24RQubw3IWp7fc"",""'LC-2 BOM'!C2:AF1000""),AB$1,FALSE)"),"Hydraulics Schematic 1069 RevF")</f>
        <v>Hydraulics Schematic 1069 RevF</v>
      </c>
      <c r="AL667" s="40" t="str">
        <f ca="1">IFERROR(__xludf.DUMMYFUNCTION("VLOOKUP($D96,IMPORTRANGE(""1F5N2lheBqU_ssv2fEg7XSiyl0_Jtf24RQubw3IWp7fc"",""'LC-2 BOM'!C2:AF1000""),AB$1,FALSE)"),"Hydraulics Schematic 1069 RevF")</f>
        <v>Hydraulics Schematic 1069 RevF</v>
      </c>
      <c r="AM667" s="40" t="str">
        <f ca="1">IFERROR(__xludf.DUMMYFUNCTION("VLOOKUP($D96,IMPORTRANGE(""1F5N2lheBqU_ssv2fEg7XSiyl0_Jtf24RQubw3IWp7fc"",""'LC-2 BOM'!C2:AF1000""),AB$1,FALSE)"),"Hydraulics Schematic 1069 RevF")</f>
        <v>Hydraulics Schematic 1069 RevF</v>
      </c>
      <c r="AN667" s="40" t="str">
        <f ca="1">IFERROR(__xludf.DUMMYFUNCTION("VLOOKUP($D96,IMPORTRANGE(""1F5N2lheBqU_ssv2fEg7XSiyl0_Jtf24RQubw3IWp7fc"",""'LC-2 BOM'!C2:AF1000""),AB$1,FALSE)"),"Hydraulics Schematic 1069 RevF")</f>
        <v>Hydraulics Schematic 1069 RevF</v>
      </c>
      <c r="AO667" s="40" t="str">
        <f ca="1">IFERROR(__xludf.DUMMYFUNCTION("VLOOKUP($D96,IMPORTRANGE(""1F5N2lheBqU_ssv2fEg7XSiyl0_Jtf24RQubw3IWp7fc"",""'LC-2 BOM'!C2:AF1000""),AB$1,FALSE)"),"Hydraulics Schematic 1069 RevF")</f>
        <v>Hydraulics Schematic 1069 RevF</v>
      </c>
      <c r="AP667" s="40" t="str">
        <f ca="1">IFERROR(__xludf.DUMMYFUNCTION("VLOOKUP($D96,IMPORTRANGE(""1F5N2lheBqU_ssv2fEg7XSiyl0_Jtf24RQubw3IWp7fc"",""'LC-2 BOM'!C2:AF1000""),AB$1,FALSE)"),"Hydraulics Schematic 1069 RevF")</f>
        <v>Hydraulics Schematic 1069 RevF</v>
      </c>
      <c r="AQ667" s="40" t="str">
        <f ca="1">IFERROR(__xludf.DUMMYFUNCTION("VLOOKUP($D96,IMPORTRANGE(""1F5N2lheBqU_ssv2fEg7XSiyl0_Jtf24RQubw3IWp7fc"",""'LC-2 BOM'!C2:AF1000""),AB$1,FALSE)"),"Hydraulics Schematic 1069 RevF")</f>
        <v>Hydraulics Schematic 1069 RevF</v>
      </c>
      <c r="AR667" s="40" t="str">
        <f ca="1">IFERROR(__xludf.DUMMYFUNCTION("VLOOKUP($D96,IMPORTRANGE(""1F5N2lheBqU_ssv2fEg7XSiyl0_Jtf24RQubw3IWp7fc"",""'LC-2 BOM'!C2:AF1000""),AB$1,FALSE)"),"Hydraulics Schematic 1069 RevF")</f>
        <v>Hydraulics Schematic 1069 RevF</v>
      </c>
      <c r="AS667" s="40" t="str">
        <f ca="1">IFERROR(__xludf.DUMMYFUNCTION("VLOOKUP($D96,IMPORTRANGE(""1F5N2lheBqU_ssv2fEg7XSiyl0_Jtf24RQubw3IWp7fc"",""'LC-2 BOM'!C2:AF1000""),AB$1,FALSE)"),"Hydraulics Schematic 1069 RevF")</f>
        <v>Hydraulics Schematic 1069 RevF</v>
      </c>
      <c r="AT667" s="40" t="str">
        <f ca="1">IFERROR(__xludf.DUMMYFUNCTION("VLOOKUP($D96,IMPORTRANGE(""1F5N2lheBqU_ssv2fEg7XSiyl0_Jtf24RQubw3IWp7fc"",""'LC-2 BOM'!C2:AF1000""),AB$1,FALSE)"),"Hydraulics Schematic 1069 RevF")</f>
        <v>Hydraulics Schematic 1069 RevF</v>
      </c>
      <c r="AU667" s="40" t="str">
        <f ca="1">IFERROR(__xludf.DUMMYFUNCTION("VLOOKUP($D96,IMPORTRANGE(""1F5N2lheBqU_ssv2fEg7XSiyl0_Jtf24RQubw3IWp7fc"",""'LC-2 BOM'!C2:AF1000""),AB$1,FALSE)"),"Hydraulics Schematic 1069 RevF")</f>
        <v>Hydraulics Schematic 1069 RevF</v>
      </c>
      <c r="AV667" s="40" t="str">
        <f ca="1">IFERROR(__xludf.DUMMYFUNCTION("VLOOKUP($D96,IMPORTRANGE(""1F5N2lheBqU_ssv2fEg7XSiyl0_Jtf24RQubw3IWp7fc"",""'LC-2 BOM'!C2:AF1000""),AB$1,FALSE)"),"Hydraulics Schematic 1069 RevF")</f>
        <v>Hydraulics Schematic 1069 RevF</v>
      </c>
      <c r="AW667" s="40" t="str">
        <f ca="1">IFERROR(__xludf.DUMMYFUNCTION("VLOOKUP($D96,IMPORTRANGE(""1F5N2lheBqU_ssv2fEg7XSiyl0_Jtf24RQubw3IWp7fc"",""'LC-2 BOM'!C2:AF1000""),AB$1,FALSE)"),"Hydraulics Schematic 1069 RevF")</f>
        <v>Hydraulics Schematic 1069 RevF</v>
      </c>
      <c r="AX667" s="40" t="str">
        <f ca="1">IFERROR(__xludf.DUMMYFUNCTION("VLOOKUP($D96,IMPORTRANGE(""1F5N2lheBqU_ssv2fEg7XSiyl0_Jtf24RQubw3IWp7fc"",""'LC-2 BOM'!C2:AF1000""),AB$1,FALSE)"),"Hydraulics Schematic 1069 RevF")</f>
        <v>Hydraulics Schematic 1069 RevF</v>
      </c>
      <c r="AY667" s="40" t="str">
        <f ca="1">IFERROR(__xludf.DUMMYFUNCTION("VLOOKUP($D96,IMPORTRANGE(""1F5N2lheBqU_ssv2fEg7XSiyl0_Jtf24RQubw3IWp7fc"",""'LC-2 BOM'!C2:AF1000""),AB$1,FALSE)"),"Hydraulics Schematic 1069 RevF")</f>
        <v>Hydraulics Schematic 1069 RevF</v>
      </c>
      <c r="AZ667" s="40" t="str">
        <f ca="1">IFERROR(__xludf.DUMMYFUNCTION("VLOOKUP($D96,IMPORTRANGE(""1F5N2lheBqU_ssv2fEg7XSiyl0_Jtf24RQubw3IWp7fc"",""'LC-2 BOM'!C2:AF1000""),AB$1,FALSE)"),"Hydraulics Schematic 1069 RevF")</f>
        <v>Hydraulics Schematic 1069 RevF</v>
      </c>
      <c r="BA667" s="40" t="str">
        <f ca="1">IFERROR(__xludf.DUMMYFUNCTION("VLOOKUP($D96,IMPORTRANGE(""1F5N2lheBqU_ssv2fEg7XSiyl0_Jtf24RQubw3IWp7fc"",""'LC-2 BOM'!C2:AF1000""),AB$1,FALSE)"),"Hydraulics Schematic 1069 RevF")</f>
        <v>Hydraulics Schematic 1069 RevF</v>
      </c>
    </row>
    <row r="668" spans="1:53" ht="14.25">
      <c r="A668" s="13" t="str">
        <f>CONCATENATE(VLOOKUP(E668,Systems,2,FALSE),"-",VLOOKUP(F668,Subsystems,2,FALSE),"-",VLOOKUP(G668,Components,2,FALSE),"-",VLOOKUP(R668,Metrics,2,FALSE),"-",B668)</f>
        <v>MEC-LFT-PVL-CD-685</v>
      </c>
      <c r="B668" s="99">
        <v>685</v>
      </c>
      <c r="C668" s="97" t="s">
        <v>1466</v>
      </c>
      <c r="D668" s="97" t="s">
        <v>1465</v>
      </c>
      <c r="E668" s="99" t="s">
        <v>1047</v>
      </c>
      <c r="F668" s="99" t="s">
        <v>716</v>
      </c>
      <c r="G668" s="99" t="s">
        <v>146</v>
      </c>
      <c r="H668" s="99" t="s">
        <v>147</v>
      </c>
      <c r="I668" s="100" t="str">
        <f>VLOOKUP(L668,InterfaceCards,2,FALSE)</f>
        <v>C1</v>
      </c>
      <c r="J668" s="39" t="str">
        <f>VLOOKUP(I668,'REF - Interface Cards'!$F$2:$G$11,2,FALSE)</f>
        <v>CB1</v>
      </c>
      <c r="K668" s="99">
        <v>8</v>
      </c>
      <c r="L668" s="99" t="s">
        <v>1150</v>
      </c>
      <c r="M668" s="99">
        <v>4</v>
      </c>
      <c r="N668" s="200" t="s">
        <v>113</v>
      </c>
      <c r="O668" s="205"/>
      <c r="P668" s="99" t="s">
        <v>1086</v>
      </c>
      <c r="Q668" s="99" t="s">
        <v>521</v>
      </c>
      <c r="R668" s="119" t="s">
        <v>888</v>
      </c>
      <c r="S668" s="119" t="s">
        <v>976</v>
      </c>
      <c r="T668" s="100"/>
      <c r="U668" s="205"/>
      <c r="V668" s="205" t="b">
        <v>0</v>
      </c>
      <c r="W668" s="115" t="str">
        <f>CONCATENATE(L668,":",N668)</f>
        <v>AI17:03</v>
      </c>
      <c r="X668" s="40" t="str">
        <f ca="1">IFERROR(__xludf.DUMMYFUNCTION("VLOOKUP($D119,IMPORTRANGE(""1F5N2lheBqU_ssv2fEg7XSiyl0_Jtf24RQubw3IWp7fc"",""'LC-2 BOM'!C2:AF1000""),X$1,FALSE)"),"05C360")</f>
        <v>05C360</v>
      </c>
      <c r="Y668" s="183" t="str">
        <f ca="1">IFERROR(__xludf.DUMMYFUNCTION("VLOOKUP($D175,IMPORTRANGE(""1zGeY54V42y3h6ga3LEauokEcjIAfHuNXKCYKLfLWtMI"",""'LC-2 BOM'!C2:AF900""),Y$1,FALSE)"),"Proportional Valve")</f>
        <v>Proportional Valve</v>
      </c>
      <c r="Z668" s="183" t="str">
        <f ca="1">IFERROR(__xludf.DUMMYFUNCTION("VLOOKUP($D175,IMPORTRANGE(""1zGeY54V42y3h6ga3LEauokEcjIAfHuNXKCYKLfLWtMI"",""'LC-2 BOM'!C2:AF900""),Y$1,FALSE)"),"Proportional Valve")</f>
        <v>Proportional Valve</v>
      </c>
      <c r="AA668" s="183" t="str">
        <f ca="1">IFERROR(__xludf.DUMMYFUNCTION("VLOOKUP($D175,IMPORTRANGE(""1zGeY54V42y3h6ga3LEauokEcjIAfHuNXKCYKLfLWtMI"",""'LC-2 BOM'!C2:AF900""),Y$1,FALSE)"),"Proportional Valve")</f>
        <v>Proportional Valve</v>
      </c>
      <c r="AB668" s="40" t="str">
        <f ca="1">IFERROR(__xludf.DUMMYFUNCTION("VLOOKUP($D175,IMPORTRANGE(""1F5N2lheBqU_ssv2fEg7XSiyl0_Jtf24RQubw3IWp7fc"",""'LC-2 BOM'!C2:AF1000""),AB$1,FALSE)"),"Hydraulics Schematic 1069 RevF")</f>
        <v>Hydraulics Schematic 1069 RevF</v>
      </c>
      <c r="AC668" s="40" t="str">
        <f ca="1">IFERROR(__xludf.DUMMYFUNCTION("VLOOKUP($D175,IMPORTRANGE(""1F5N2lheBqU_ssv2fEg7XSiyl0_Jtf24RQubw3IWp7fc"",""'LC-2 BOM'!C2:AF1000""),AB$1,FALSE)"),"Hydraulics Schematic 1069 RevF")</f>
        <v>Hydraulics Schematic 1069 RevF</v>
      </c>
      <c r="AD668" s="40" t="str">
        <f ca="1">IFERROR(__xludf.DUMMYFUNCTION("VLOOKUP($D175,IMPORTRANGE(""1F5N2lheBqU_ssv2fEg7XSiyl0_Jtf24RQubw3IWp7fc"",""'LC-2 BOM'!C2:AF1000""),AB$1,FALSE)"),"Hydraulics Schematic 1069 RevF")</f>
        <v>Hydraulics Schematic 1069 RevF</v>
      </c>
      <c r="AE668" s="40" t="str">
        <f ca="1">IFERROR(__xludf.DUMMYFUNCTION("VLOOKUP($D175,IMPORTRANGE(""1F5N2lheBqU_ssv2fEg7XSiyl0_Jtf24RQubw3IWp7fc"",""'LC-2 BOM'!C2:AF1000""),AB$1,FALSE)"),"Hydraulics Schematic 1069 RevF")</f>
        <v>Hydraulics Schematic 1069 RevF</v>
      </c>
      <c r="AF668" s="40" t="str">
        <f ca="1">IFERROR(__xludf.DUMMYFUNCTION("VLOOKUP($D175,IMPORTRANGE(""1F5N2lheBqU_ssv2fEg7XSiyl0_Jtf24RQubw3IWp7fc"",""'LC-2 BOM'!C2:AF1000""),AB$1,FALSE)"),"Hydraulics Schematic 1069 RevF")</f>
        <v>Hydraulics Schematic 1069 RevF</v>
      </c>
      <c r="AG668" s="40" t="str">
        <f ca="1">IFERROR(__xludf.DUMMYFUNCTION("VLOOKUP($D175,IMPORTRANGE(""1F5N2lheBqU_ssv2fEg7XSiyl0_Jtf24RQubw3IWp7fc"",""'LC-2 BOM'!C2:AF1000""),AB$1,FALSE)"),"Hydraulics Schematic 1069 RevF")</f>
        <v>Hydraulics Schematic 1069 RevF</v>
      </c>
      <c r="AH668" s="40" t="str">
        <f ca="1">IFERROR(__xludf.DUMMYFUNCTION("VLOOKUP($D175,IMPORTRANGE(""1F5N2lheBqU_ssv2fEg7XSiyl0_Jtf24RQubw3IWp7fc"",""'LC-2 BOM'!C2:AF1000""),AB$1,FALSE)"),"Hydraulics Schematic 1069 RevF")</f>
        <v>Hydraulics Schematic 1069 RevF</v>
      </c>
      <c r="AI668" s="40" t="str">
        <f ca="1">IFERROR(__xludf.DUMMYFUNCTION("VLOOKUP($D175,IMPORTRANGE(""1F5N2lheBqU_ssv2fEg7XSiyl0_Jtf24RQubw3IWp7fc"",""'LC-2 BOM'!C2:AF1000""),AB$1,FALSE)"),"Hydraulics Schematic 1069 RevF")</f>
        <v>Hydraulics Schematic 1069 RevF</v>
      </c>
      <c r="AJ668" s="40" t="str">
        <f ca="1">IFERROR(__xludf.DUMMYFUNCTION("VLOOKUP($D175,IMPORTRANGE(""1F5N2lheBqU_ssv2fEg7XSiyl0_Jtf24RQubw3IWp7fc"",""'LC-2 BOM'!C2:AF1000""),AB$1,FALSE)"),"Hydraulics Schematic 1069 RevF")</f>
        <v>Hydraulics Schematic 1069 RevF</v>
      </c>
      <c r="AK668" s="40" t="str">
        <f ca="1">IFERROR(__xludf.DUMMYFUNCTION("VLOOKUP($D175,IMPORTRANGE(""1F5N2lheBqU_ssv2fEg7XSiyl0_Jtf24RQubw3IWp7fc"",""'LC-2 BOM'!C2:AF1000""),AB$1,FALSE)"),"Hydraulics Schematic 1069 RevF")</f>
        <v>Hydraulics Schematic 1069 RevF</v>
      </c>
      <c r="AL668" s="40" t="str">
        <f ca="1">IFERROR(__xludf.DUMMYFUNCTION("VLOOKUP($D175,IMPORTRANGE(""1F5N2lheBqU_ssv2fEg7XSiyl0_Jtf24RQubw3IWp7fc"",""'LC-2 BOM'!C2:AF1000""),AB$1,FALSE)"),"Hydraulics Schematic 1069 RevF")</f>
        <v>Hydraulics Schematic 1069 RevF</v>
      </c>
      <c r="AM668" s="40" t="str">
        <f ca="1">IFERROR(__xludf.DUMMYFUNCTION("VLOOKUP($D175,IMPORTRANGE(""1F5N2lheBqU_ssv2fEg7XSiyl0_Jtf24RQubw3IWp7fc"",""'LC-2 BOM'!C2:AF1000""),AB$1,FALSE)"),"Hydraulics Schematic 1069 RevF")</f>
        <v>Hydraulics Schematic 1069 RevF</v>
      </c>
      <c r="AN668" s="40" t="str">
        <f ca="1">IFERROR(__xludf.DUMMYFUNCTION("VLOOKUP($D175,IMPORTRANGE(""1F5N2lheBqU_ssv2fEg7XSiyl0_Jtf24RQubw3IWp7fc"",""'LC-2 BOM'!C2:AF1000""),AB$1,FALSE)"),"Hydraulics Schematic 1069 RevF")</f>
        <v>Hydraulics Schematic 1069 RevF</v>
      </c>
      <c r="AO668" s="40" t="str">
        <f ca="1">IFERROR(__xludf.DUMMYFUNCTION("VLOOKUP($D175,IMPORTRANGE(""1F5N2lheBqU_ssv2fEg7XSiyl0_Jtf24RQubw3IWp7fc"",""'LC-2 BOM'!C2:AF1000""),AB$1,FALSE)"),"Hydraulics Schematic 1069 RevF")</f>
        <v>Hydraulics Schematic 1069 RevF</v>
      </c>
      <c r="AP668" s="40" t="str">
        <f ca="1">IFERROR(__xludf.DUMMYFUNCTION("VLOOKUP($D175,IMPORTRANGE(""1F5N2lheBqU_ssv2fEg7XSiyl0_Jtf24RQubw3IWp7fc"",""'LC-2 BOM'!C2:AF1000""),AB$1,FALSE)"),"Hydraulics Schematic 1069 RevF")</f>
        <v>Hydraulics Schematic 1069 RevF</v>
      </c>
      <c r="AQ668" s="40" t="str">
        <f ca="1">IFERROR(__xludf.DUMMYFUNCTION("VLOOKUP($D175,IMPORTRANGE(""1F5N2lheBqU_ssv2fEg7XSiyl0_Jtf24RQubw3IWp7fc"",""'LC-2 BOM'!C2:AF1000""),AB$1,FALSE)"),"Hydraulics Schematic 1069 RevF")</f>
        <v>Hydraulics Schematic 1069 RevF</v>
      </c>
      <c r="AR668" s="40" t="str">
        <f ca="1">IFERROR(__xludf.DUMMYFUNCTION("VLOOKUP($D175,IMPORTRANGE(""1F5N2lheBqU_ssv2fEg7XSiyl0_Jtf24RQubw3IWp7fc"",""'LC-2 BOM'!C2:AF1000""),AB$1,FALSE)"),"Hydraulics Schematic 1069 RevF")</f>
        <v>Hydraulics Schematic 1069 RevF</v>
      </c>
      <c r="AS668" s="40" t="str">
        <f ca="1">IFERROR(__xludf.DUMMYFUNCTION("VLOOKUP($D175,IMPORTRANGE(""1F5N2lheBqU_ssv2fEg7XSiyl0_Jtf24RQubw3IWp7fc"",""'LC-2 BOM'!C2:AF1000""),AB$1,FALSE)"),"Hydraulics Schematic 1069 RevF")</f>
        <v>Hydraulics Schematic 1069 RevF</v>
      </c>
      <c r="AT668" s="40" t="str">
        <f ca="1">IFERROR(__xludf.DUMMYFUNCTION("VLOOKUP($D175,IMPORTRANGE(""1F5N2lheBqU_ssv2fEg7XSiyl0_Jtf24RQubw3IWp7fc"",""'LC-2 BOM'!C2:AF1000""),AB$1,FALSE)"),"Hydraulics Schematic 1069 RevF")</f>
        <v>Hydraulics Schematic 1069 RevF</v>
      </c>
      <c r="AU668" s="40" t="str">
        <f ca="1">IFERROR(__xludf.DUMMYFUNCTION("VLOOKUP($D175,IMPORTRANGE(""1F5N2lheBqU_ssv2fEg7XSiyl0_Jtf24RQubw3IWp7fc"",""'LC-2 BOM'!C2:AF1000""),AB$1,FALSE)"),"Hydraulics Schematic 1069 RevF")</f>
        <v>Hydraulics Schematic 1069 RevF</v>
      </c>
      <c r="AV668" s="40" t="str">
        <f ca="1">IFERROR(__xludf.DUMMYFUNCTION("VLOOKUP($D175,IMPORTRANGE(""1F5N2lheBqU_ssv2fEg7XSiyl0_Jtf24RQubw3IWp7fc"",""'LC-2 BOM'!C2:AF1000""),AB$1,FALSE)"),"Hydraulics Schematic 1069 RevF")</f>
        <v>Hydraulics Schematic 1069 RevF</v>
      </c>
      <c r="AW668" s="40" t="str">
        <f ca="1">IFERROR(__xludf.DUMMYFUNCTION("VLOOKUP($D175,IMPORTRANGE(""1F5N2lheBqU_ssv2fEg7XSiyl0_Jtf24RQubw3IWp7fc"",""'LC-2 BOM'!C2:AF1000""),AB$1,FALSE)"),"Hydraulics Schematic 1069 RevF")</f>
        <v>Hydraulics Schematic 1069 RevF</v>
      </c>
      <c r="AX668" s="40" t="str">
        <f ca="1">IFERROR(__xludf.DUMMYFUNCTION("VLOOKUP($D175,IMPORTRANGE(""1F5N2lheBqU_ssv2fEg7XSiyl0_Jtf24RQubw3IWp7fc"",""'LC-2 BOM'!C2:AF1000""),AB$1,FALSE)"),"Hydraulics Schematic 1069 RevF")</f>
        <v>Hydraulics Schematic 1069 RevF</v>
      </c>
      <c r="AY668" s="40" t="str">
        <f ca="1">IFERROR(__xludf.DUMMYFUNCTION("VLOOKUP($D175,IMPORTRANGE(""1F5N2lheBqU_ssv2fEg7XSiyl0_Jtf24RQubw3IWp7fc"",""'LC-2 BOM'!C2:AF1000""),AB$1,FALSE)"),"Hydraulics Schematic 1069 RevF")</f>
        <v>Hydraulics Schematic 1069 RevF</v>
      </c>
      <c r="AZ668" s="40" t="str">
        <f ca="1">IFERROR(__xludf.DUMMYFUNCTION("VLOOKUP($D175,IMPORTRANGE(""1F5N2lheBqU_ssv2fEg7XSiyl0_Jtf24RQubw3IWp7fc"",""'LC-2 BOM'!C2:AF1000""),AB$1,FALSE)"),"Hydraulics Schematic 1069 RevF")</f>
        <v>Hydraulics Schematic 1069 RevF</v>
      </c>
      <c r="BA668" s="40" t="str">
        <f ca="1">IFERROR(__xludf.DUMMYFUNCTION("VLOOKUP($D175,IMPORTRANGE(""1F5N2lheBqU_ssv2fEg7XSiyl0_Jtf24RQubw3IWp7fc"",""'LC-2 BOM'!C2:AF1000""),AB$1,FALSE)"),"Hydraulics Schematic 1069 RevF")</f>
        <v>Hydraulics Schematic 1069 RevF</v>
      </c>
    </row>
    <row r="669" spans="1:53" ht="25.5">
      <c r="A669" s="119" t="str">
        <f>CONCATENATE(VLOOKUP(E669,Systems,2,FALSE),"-",VLOOKUP(F669,Subsystems,2,FALSE),"-",VLOOKUP(G669,Components,2,FALSE),"-",VLOOKUP(R669,Metrics,2,FALSE),"-",B669)</f>
        <v>HYD-LFT-PVL-Pos-149</v>
      </c>
      <c r="B669" s="100">
        <v>149</v>
      </c>
      <c r="C669" s="99" t="s">
        <v>1467</v>
      </c>
      <c r="D669" s="113" t="s">
        <v>1465</v>
      </c>
      <c r="E669" s="99" t="s">
        <v>715</v>
      </c>
      <c r="F669" s="99" t="s">
        <v>716</v>
      </c>
      <c r="G669" s="99" t="s">
        <v>146</v>
      </c>
      <c r="H669" s="100" t="s">
        <v>152</v>
      </c>
      <c r="I669" s="100" t="str">
        <f>VLOOKUP(L669,InterfaceCards,2,FALSE)</f>
        <v>N1</v>
      </c>
      <c r="J669" s="39" t="str">
        <f>VLOOKUP(I669,'REF - Interface Cards'!$F$2:$G$11,2,FALSE)</f>
        <v>CB2</v>
      </c>
      <c r="K669" s="100">
        <f>VLOOKUP(L669,InterfaceCards,3,FALSE)</f>
        <v>6</v>
      </c>
      <c r="L669" s="99" t="s">
        <v>433</v>
      </c>
      <c r="M669" s="272">
        <v>0</v>
      </c>
      <c r="N669" s="96" t="s">
        <v>91</v>
      </c>
      <c r="O669" s="100" t="s">
        <v>247</v>
      </c>
      <c r="P669" s="100" t="s">
        <v>313</v>
      </c>
      <c r="Q669" s="100" t="s">
        <v>521</v>
      </c>
      <c r="R669" s="268" t="s">
        <v>149</v>
      </c>
      <c r="S669" s="119" t="s">
        <v>1256</v>
      </c>
      <c r="T669" s="100"/>
      <c r="U669" s="205"/>
      <c r="V669" s="205" t="b">
        <v>0</v>
      </c>
      <c r="W669" s="115" t="str">
        <f>CONCATENATE(L669,":",N669)</f>
        <v>AO1:00</v>
      </c>
      <c r="X669" s="40" t="str">
        <f ca="1">IFERROR(__xludf.DUMMYFUNCTION("VLOOKUP($D119,IMPORTRANGE(""1F5N2lheBqU_ssv2fEg7XSiyl0_Jtf24RQubw3IWp7fc"",""'LC-2 BOM'!C2:AF1000""),X$1,FALSE)"),"05C360")</f>
        <v>05C360</v>
      </c>
      <c r="Y669" s="40" t="str">
        <f ca="1">IFERROR(__xludf.DUMMYFUNCTION("VLOOKUP($D389,IMPORTRANGE(""1F5N2lheBqU_ssv2fEg7XSiyl0_Jtf24RQubw3IWp7fc"",""'LC-2 BOM'!C2:AF900""),Y$1,FALSE)"),"Proportional Valve")</f>
        <v>Proportional Valve</v>
      </c>
      <c r="Z669" s="40" t="str">
        <f ca="1">IFERROR(__xludf.DUMMYFUNCTION("VLOOKUP($D389,IMPORTRANGE(""1F5N2lheBqU_ssv2fEg7XSiyl0_Jtf24RQubw3IWp7fc"",""'LC-2 BOM'!C2:AF900""),Y$1,FALSE)"),"Proportional Valve")</f>
        <v>Proportional Valve</v>
      </c>
      <c r="AA669" s="40" t="str">
        <f ca="1">IFERROR(__xludf.DUMMYFUNCTION("VLOOKUP($D389,IMPORTRANGE(""1F5N2lheBqU_ssv2fEg7XSiyl0_Jtf24RQubw3IWp7fc"",""'LC-2 BOM'!C2:AF900""),Y$1,FALSE)"),"Proportional Valve")</f>
        <v>Proportional Valve</v>
      </c>
      <c r="AB669" s="40" t="str">
        <f ca="1">IFERROR(__xludf.DUMMYFUNCTION("VLOOKUP($D389,IMPORTRANGE(""1F5N2lheBqU_ssv2fEg7XSiyl0_Jtf24RQubw3IWp7fc"",""'LC-2 BOM'!C2:AF1000""),AB$1,FALSE)"),"Hydraulics Schematic 1069 RevF")</f>
        <v>Hydraulics Schematic 1069 RevF</v>
      </c>
      <c r="AC669" s="40" t="str">
        <f ca="1">IFERROR(__xludf.DUMMYFUNCTION("VLOOKUP($D389,IMPORTRANGE(""1F5N2lheBqU_ssv2fEg7XSiyl0_Jtf24RQubw3IWp7fc"",""'LC-2 BOM'!C2:AF1000""),AB$1,FALSE)"),"Hydraulics Schematic 1069 RevF")</f>
        <v>Hydraulics Schematic 1069 RevF</v>
      </c>
      <c r="AD669" s="40" t="str">
        <f ca="1">IFERROR(__xludf.DUMMYFUNCTION("VLOOKUP($D389,IMPORTRANGE(""1F5N2lheBqU_ssv2fEg7XSiyl0_Jtf24RQubw3IWp7fc"",""'LC-2 BOM'!C2:AF1000""),AB$1,FALSE)"),"Hydraulics Schematic 1069 RevF")</f>
        <v>Hydraulics Schematic 1069 RevF</v>
      </c>
      <c r="AE669" s="40" t="str">
        <f ca="1">IFERROR(__xludf.DUMMYFUNCTION("VLOOKUP($D389,IMPORTRANGE(""1F5N2lheBqU_ssv2fEg7XSiyl0_Jtf24RQubw3IWp7fc"",""'LC-2 BOM'!C2:AF1000""),AB$1,FALSE)"),"Hydraulics Schematic 1069 RevF")</f>
        <v>Hydraulics Schematic 1069 RevF</v>
      </c>
      <c r="AF669" s="40" t="str">
        <f ca="1">IFERROR(__xludf.DUMMYFUNCTION("VLOOKUP($D389,IMPORTRANGE(""1F5N2lheBqU_ssv2fEg7XSiyl0_Jtf24RQubw3IWp7fc"",""'LC-2 BOM'!C2:AF1000""),AB$1,FALSE)"),"Hydraulics Schematic 1069 RevF")</f>
        <v>Hydraulics Schematic 1069 RevF</v>
      </c>
      <c r="AG669" s="40" t="str">
        <f ca="1">IFERROR(__xludf.DUMMYFUNCTION("VLOOKUP($D389,IMPORTRANGE(""1F5N2lheBqU_ssv2fEg7XSiyl0_Jtf24RQubw3IWp7fc"",""'LC-2 BOM'!C2:AF1000""),AB$1,FALSE)"),"Hydraulics Schematic 1069 RevF")</f>
        <v>Hydraulics Schematic 1069 RevF</v>
      </c>
      <c r="AH669" s="40" t="str">
        <f ca="1">IFERROR(__xludf.DUMMYFUNCTION("VLOOKUP($D389,IMPORTRANGE(""1F5N2lheBqU_ssv2fEg7XSiyl0_Jtf24RQubw3IWp7fc"",""'LC-2 BOM'!C2:AF1000""),AB$1,FALSE)"),"Hydraulics Schematic 1069 RevF")</f>
        <v>Hydraulics Schematic 1069 RevF</v>
      </c>
      <c r="AI669" s="40" t="str">
        <f ca="1">IFERROR(__xludf.DUMMYFUNCTION("VLOOKUP($D389,IMPORTRANGE(""1F5N2lheBqU_ssv2fEg7XSiyl0_Jtf24RQubw3IWp7fc"",""'LC-2 BOM'!C2:AF1000""),AB$1,FALSE)"),"Hydraulics Schematic 1069 RevF")</f>
        <v>Hydraulics Schematic 1069 RevF</v>
      </c>
      <c r="AJ669" s="40" t="str">
        <f ca="1">IFERROR(__xludf.DUMMYFUNCTION("VLOOKUP($D389,IMPORTRANGE(""1F5N2lheBqU_ssv2fEg7XSiyl0_Jtf24RQubw3IWp7fc"",""'LC-2 BOM'!C2:AF1000""),AB$1,FALSE)"),"Hydraulics Schematic 1069 RevF")</f>
        <v>Hydraulics Schematic 1069 RevF</v>
      </c>
      <c r="AK669" s="40" t="str">
        <f ca="1">IFERROR(__xludf.DUMMYFUNCTION("VLOOKUP($D389,IMPORTRANGE(""1F5N2lheBqU_ssv2fEg7XSiyl0_Jtf24RQubw3IWp7fc"",""'LC-2 BOM'!C2:AF1000""),AB$1,FALSE)"),"Hydraulics Schematic 1069 RevF")</f>
        <v>Hydraulics Schematic 1069 RevF</v>
      </c>
      <c r="AL669" s="40" t="str">
        <f ca="1">IFERROR(__xludf.DUMMYFUNCTION("VLOOKUP($D389,IMPORTRANGE(""1F5N2lheBqU_ssv2fEg7XSiyl0_Jtf24RQubw3IWp7fc"",""'LC-2 BOM'!C2:AF1000""),AB$1,FALSE)"),"Hydraulics Schematic 1069 RevF")</f>
        <v>Hydraulics Schematic 1069 RevF</v>
      </c>
      <c r="AM669" s="40" t="str">
        <f ca="1">IFERROR(__xludf.DUMMYFUNCTION("VLOOKUP($D389,IMPORTRANGE(""1F5N2lheBqU_ssv2fEg7XSiyl0_Jtf24RQubw3IWp7fc"",""'LC-2 BOM'!C2:AF1000""),AB$1,FALSE)"),"Hydraulics Schematic 1069 RevF")</f>
        <v>Hydraulics Schematic 1069 RevF</v>
      </c>
      <c r="AN669" s="40" t="str">
        <f ca="1">IFERROR(__xludf.DUMMYFUNCTION("VLOOKUP($D389,IMPORTRANGE(""1F5N2lheBqU_ssv2fEg7XSiyl0_Jtf24RQubw3IWp7fc"",""'LC-2 BOM'!C2:AF1000""),AB$1,FALSE)"),"Hydraulics Schematic 1069 RevF")</f>
        <v>Hydraulics Schematic 1069 RevF</v>
      </c>
      <c r="AO669" s="40" t="str">
        <f ca="1">IFERROR(__xludf.DUMMYFUNCTION("VLOOKUP($D389,IMPORTRANGE(""1F5N2lheBqU_ssv2fEg7XSiyl0_Jtf24RQubw3IWp7fc"",""'LC-2 BOM'!C2:AF1000""),AB$1,FALSE)"),"Hydraulics Schematic 1069 RevF")</f>
        <v>Hydraulics Schematic 1069 RevF</v>
      </c>
      <c r="AP669" s="40" t="str">
        <f ca="1">IFERROR(__xludf.DUMMYFUNCTION("VLOOKUP($D389,IMPORTRANGE(""1F5N2lheBqU_ssv2fEg7XSiyl0_Jtf24RQubw3IWp7fc"",""'LC-2 BOM'!C2:AF1000""),AB$1,FALSE)"),"Hydraulics Schematic 1069 RevF")</f>
        <v>Hydraulics Schematic 1069 RevF</v>
      </c>
      <c r="AQ669" s="40" t="str">
        <f ca="1">IFERROR(__xludf.DUMMYFUNCTION("VLOOKUP($D389,IMPORTRANGE(""1F5N2lheBqU_ssv2fEg7XSiyl0_Jtf24RQubw3IWp7fc"",""'LC-2 BOM'!C2:AF1000""),AB$1,FALSE)"),"Hydraulics Schematic 1069 RevF")</f>
        <v>Hydraulics Schematic 1069 RevF</v>
      </c>
      <c r="AR669" s="40" t="str">
        <f ca="1">IFERROR(__xludf.DUMMYFUNCTION("VLOOKUP($D389,IMPORTRANGE(""1F5N2lheBqU_ssv2fEg7XSiyl0_Jtf24RQubw3IWp7fc"",""'LC-2 BOM'!C2:AF1000""),AB$1,FALSE)"),"Hydraulics Schematic 1069 RevF")</f>
        <v>Hydraulics Schematic 1069 RevF</v>
      </c>
      <c r="AS669" s="40" t="str">
        <f ca="1">IFERROR(__xludf.DUMMYFUNCTION("VLOOKUP($D389,IMPORTRANGE(""1F5N2lheBqU_ssv2fEg7XSiyl0_Jtf24RQubw3IWp7fc"",""'LC-2 BOM'!C2:AF1000""),AB$1,FALSE)"),"Hydraulics Schematic 1069 RevF")</f>
        <v>Hydraulics Schematic 1069 RevF</v>
      </c>
      <c r="AT669" s="40" t="str">
        <f ca="1">IFERROR(__xludf.DUMMYFUNCTION("VLOOKUP($D389,IMPORTRANGE(""1F5N2lheBqU_ssv2fEg7XSiyl0_Jtf24RQubw3IWp7fc"",""'LC-2 BOM'!C2:AF1000""),AB$1,FALSE)"),"Hydraulics Schematic 1069 RevF")</f>
        <v>Hydraulics Schematic 1069 RevF</v>
      </c>
      <c r="AU669" s="40" t="str">
        <f ca="1">IFERROR(__xludf.DUMMYFUNCTION("VLOOKUP($D389,IMPORTRANGE(""1F5N2lheBqU_ssv2fEg7XSiyl0_Jtf24RQubw3IWp7fc"",""'LC-2 BOM'!C2:AF1000""),AB$1,FALSE)"),"Hydraulics Schematic 1069 RevF")</f>
        <v>Hydraulics Schematic 1069 RevF</v>
      </c>
      <c r="AV669" s="40" t="str">
        <f ca="1">IFERROR(__xludf.DUMMYFUNCTION("VLOOKUP($D389,IMPORTRANGE(""1F5N2lheBqU_ssv2fEg7XSiyl0_Jtf24RQubw3IWp7fc"",""'LC-2 BOM'!C2:AF1000""),AB$1,FALSE)"),"Hydraulics Schematic 1069 RevF")</f>
        <v>Hydraulics Schematic 1069 RevF</v>
      </c>
      <c r="AW669" s="40" t="str">
        <f ca="1">IFERROR(__xludf.DUMMYFUNCTION("VLOOKUP($D389,IMPORTRANGE(""1F5N2lheBqU_ssv2fEg7XSiyl0_Jtf24RQubw3IWp7fc"",""'LC-2 BOM'!C2:AF1000""),AB$1,FALSE)"),"Hydraulics Schematic 1069 RevF")</f>
        <v>Hydraulics Schematic 1069 RevF</v>
      </c>
      <c r="AX669" s="40" t="str">
        <f ca="1">IFERROR(__xludf.DUMMYFUNCTION("VLOOKUP($D389,IMPORTRANGE(""1F5N2lheBqU_ssv2fEg7XSiyl0_Jtf24RQubw3IWp7fc"",""'LC-2 BOM'!C2:AF1000""),AB$1,FALSE)"),"Hydraulics Schematic 1069 RevF")</f>
        <v>Hydraulics Schematic 1069 RevF</v>
      </c>
      <c r="AY669" s="40" t="str">
        <f ca="1">IFERROR(__xludf.DUMMYFUNCTION("VLOOKUP($D389,IMPORTRANGE(""1F5N2lheBqU_ssv2fEg7XSiyl0_Jtf24RQubw3IWp7fc"",""'LC-2 BOM'!C2:AF1000""),AB$1,FALSE)"),"Hydraulics Schematic 1069 RevF")</f>
        <v>Hydraulics Schematic 1069 RevF</v>
      </c>
      <c r="AZ669" s="40" t="str">
        <f ca="1">IFERROR(__xludf.DUMMYFUNCTION("VLOOKUP($D389,IMPORTRANGE(""1F5N2lheBqU_ssv2fEg7XSiyl0_Jtf24RQubw3IWp7fc"",""'LC-2 BOM'!C2:AF1000""),AB$1,FALSE)"),"Hydraulics Schematic 1069 RevF")</f>
        <v>Hydraulics Schematic 1069 RevF</v>
      </c>
      <c r="BA669" s="40" t="str">
        <f ca="1">IFERROR(__xludf.DUMMYFUNCTION("VLOOKUP($D389,IMPORTRANGE(""1F5N2lheBqU_ssv2fEg7XSiyl0_Jtf24RQubw3IWp7fc"",""'LC-2 BOM'!C2:AF1000""),AB$1,FALSE)"),"Hydraulics Schematic 1069 RevF")</f>
        <v>Hydraulics Schematic 1069 RevF</v>
      </c>
    </row>
    <row r="670" spans="1:53" ht="14.25">
      <c r="A670" s="186" t="str">
        <f>CONCATENATE(VLOOKUP(E670,Systems,2,FALSE),"-",VLOOKUP(F670,Subsystems,2,FALSE),"-",VLOOKUP(G670,Components,2,FALSE),"-",VLOOKUP(R670,Metrics,2,FALSE),"-",B670)</f>
        <v>HYD-LFT-PVL-Pos-152</v>
      </c>
      <c r="B670" s="274">
        <v>152</v>
      </c>
      <c r="C670" s="134" t="s">
        <v>1468</v>
      </c>
      <c r="D670" s="134" t="s">
        <v>1465</v>
      </c>
      <c r="E670" s="134" t="s">
        <v>715</v>
      </c>
      <c r="F670" s="134" t="s">
        <v>716</v>
      </c>
      <c r="G670" s="134" t="s">
        <v>146</v>
      </c>
      <c r="H670" s="274" t="s">
        <v>147</v>
      </c>
      <c r="I670" s="274" t="s">
        <v>1463</v>
      </c>
      <c r="J670" s="187" t="str">
        <f>VLOOKUP(I670,'REF - Interface Cards'!$F$2:$G$11,2,FALSE)</f>
        <v>CB4</v>
      </c>
      <c r="K670" s="274">
        <f>VLOOKUP(L670,InterfaceCards,3,FALSE)</f>
        <v>2</v>
      </c>
      <c r="L670" s="134" t="s">
        <v>785</v>
      </c>
      <c r="M670" s="134"/>
      <c r="N670" s="196"/>
      <c r="O670" s="274" t="s">
        <v>247</v>
      </c>
      <c r="P670" s="274" t="s">
        <v>313</v>
      </c>
      <c r="Q670" s="274" t="s">
        <v>521</v>
      </c>
      <c r="R670" s="277" t="s">
        <v>149</v>
      </c>
      <c r="S670" s="186" t="s">
        <v>1256</v>
      </c>
      <c r="T670" s="274"/>
      <c r="U670" s="82"/>
      <c r="V670" s="82" t="b">
        <v>0</v>
      </c>
      <c r="W670" s="172" t="str">
        <f>CONCATENATE(L670,":",N670)</f>
        <v>AI5:</v>
      </c>
      <c r="X670" s="40" t="str">
        <f ca="1">IFERROR(__xludf.DUMMYFUNCTION("VLOOKUP($D475,IMPORTRANGE(""1F5N2lheBqU_ssv2fEg7XSiyl0_Jtf24RQubw3IWp7fc"",""'LC-2 BOM'!C2:AF1000""),X$1,FALSE)"),"04C706")</f>
        <v>04C706</v>
      </c>
      <c r="Y670" s="188" t="str">
        <f ca="1">IFERROR(__xludf.DUMMYFUNCTION("VLOOKUP($D529,IMPORTRANGE(""1F5N2lheBqU_ssv2fEg7XSiyl0_Jtf24RQubw3IWp7fc"",""'LC-2 BOM'!C2:AF900""),Y$1,FALSE)"),"Proportional Valve")</f>
        <v>Proportional Valve</v>
      </c>
      <c r="Z670" s="188" t="str">
        <f ca="1">IFERROR(__xludf.DUMMYFUNCTION("VLOOKUP($D529,IMPORTRANGE(""1F5N2lheBqU_ssv2fEg7XSiyl0_Jtf24RQubw3IWp7fc"",""'LC-2 BOM'!C2:AF900""),Y$1,FALSE)"),"Proportional Valve")</f>
        <v>Proportional Valve</v>
      </c>
      <c r="AA670" s="188" t="str">
        <f ca="1">IFERROR(__xludf.DUMMYFUNCTION("VLOOKUP($D529,IMPORTRANGE(""1F5N2lheBqU_ssv2fEg7XSiyl0_Jtf24RQubw3IWp7fc"",""'LC-2 BOM'!C2:AF900""),Y$1,FALSE)"),"Proportional Valve")</f>
        <v>Proportional Valve</v>
      </c>
      <c r="AB670" s="40" t="str">
        <f ca="1">IFERROR(__xludf.DUMMYFUNCTION("VLOOKUP($D529,IMPORTRANGE(""1F5N2lheBqU_ssv2fEg7XSiyl0_Jtf24RQubw3IWp7fc"",""'LC-2 BOM'!C2:AF1000""),AB$1,FALSE)"),"Hydraulics Schematic 1069 RevF")</f>
        <v>Hydraulics Schematic 1069 RevF</v>
      </c>
      <c r="AC670" s="40" t="str">
        <f ca="1">IFERROR(__xludf.DUMMYFUNCTION("VLOOKUP($D529,IMPORTRANGE(""1F5N2lheBqU_ssv2fEg7XSiyl0_Jtf24RQubw3IWp7fc"",""'LC-2 BOM'!C2:AF1000""),AB$1,FALSE)"),"Hydraulics Schematic 1069 RevF")</f>
        <v>Hydraulics Schematic 1069 RevF</v>
      </c>
      <c r="AD670" s="40" t="str">
        <f ca="1">IFERROR(__xludf.DUMMYFUNCTION("VLOOKUP($D529,IMPORTRANGE(""1F5N2lheBqU_ssv2fEg7XSiyl0_Jtf24RQubw3IWp7fc"",""'LC-2 BOM'!C2:AF1000""),AB$1,FALSE)"),"Hydraulics Schematic 1069 RevF")</f>
        <v>Hydraulics Schematic 1069 RevF</v>
      </c>
      <c r="AE670" s="40" t="str">
        <f ca="1">IFERROR(__xludf.DUMMYFUNCTION("VLOOKUP($D529,IMPORTRANGE(""1F5N2lheBqU_ssv2fEg7XSiyl0_Jtf24RQubw3IWp7fc"",""'LC-2 BOM'!C2:AF1000""),AB$1,FALSE)"),"Hydraulics Schematic 1069 RevF")</f>
        <v>Hydraulics Schematic 1069 RevF</v>
      </c>
      <c r="AF670" s="40" t="str">
        <f ca="1">IFERROR(__xludf.DUMMYFUNCTION("VLOOKUP($D529,IMPORTRANGE(""1F5N2lheBqU_ssv2fEg7XSiyl0_Jtf24RQubw3IWp7fc"",""'LC-2 BOM'!C2:AF1000""),AB$1,FALSE)"),"Hydraulics Schematic 1069 RevF")</f>
        <v>Hydraulics Schematic 1069 RevF</v>
      </c>
      <c r="AG670" s="40" t="str">
        <f ca="1">IFERROR(__xludf.DUMMYFUNCTION("VLOOKUP($D529,IMPORTRANGE(""1F5N2lheBqU_ssv2fEg7XSiyl0_Jtf24RQubw3IWp7fc"",""'LC-2 BOM'!C2:AF1000""),AB$1,FALSE)"),"Hydraulics Schematic 1069 RevF")</f>
        <v>Hydraulics Schematic 1069 RevF</v>
      </c>
      <c r="AH670" s="40" t="str">
        <f ca="1">IFERROR(__xludf.DUMMYFUNCTION("VLOOKUP($D529,IMPORTRANGE(""1F5N2lheBqU_ssv2fEg7XSiyl0_Jtf24RQubw3IWp7fc"",""'LC-2 BOM'!C2:AF1000""),AB$1,FALSE)"),"Hydraulics Schematic 1069 RevF")</f>
        <v>Hydraulics Schematic 1069 RevF</v>
      </c>
      <c r="AI670" s="40" t="str">
        <f ca="1">IFERROR(__xludf.DUMMYFUNCTION("VLOOKUP($D529,IMPORTRANGE(""1F5N2lheBqU_ssv2fEg7XSiyl0_Jtf24RQubw3IWp7fc"",""'LC-2 BOM'!C2:AF1000""),AB$1,FALSE)"),"Hydraulics Schematic 1069 RevF")</f>
        <v>Hydraulics Schematic 1069 RevF</v>
      </c>
      <c r="AJ670" s="40" t="str">
        <f ca="1">IFERROR(__xludf.DUMMYFUNCTION("VLOOKUP($D529,IMPORTRANGE(""1F5N2lheBqU_ssv2fEg7XSiyl0_Jtf24RQubw3IWp7fc"",""'LC-2 BOM'!C2:AF1000""),AB$1,FALSE)"),"Hydraulics Schematic 1069 RevF")</f>
        <v>Hydraulics Schematic 1069 RevF</v>
      </c>
      <c r="AK670" s="40" t="str">
        <f ca="1">IFERROR(__xludf.DUMMYFUNCTION("VLOOKUP($D529,IMPORTRANGE(""1F5N2lheBqU_ssv2fEg7XSiyl0_Jtf24RQubw3IWp7fc"",""'LC-2 BOM'!C2:AF1000""),AB$1,FALSE)"),"Hydraulics Schematic 1069 RevF")</f>
        <v>Hydraulics Schematic 1069 RevF</v>
      </c>
      <c r="AL670" s="40" t="str">
        <f ca="1">IFERROR(__xludf.DUMMYFUNCTION("VLOOKUP($D529,IMPORTRANGE(""1F5N2lheBqU_ssv2fEg7XSiyl0_Jtf24RQubw3IWp7fc"",""'LC-2 BOM'!C2:AF1000""),AB$1,FALSE)"),"Hydraulics Schematic 1069 RevF")</f>
        <v>Hydraulics Schematic 1069 RevF</v>
      </c>
      <c r="AM670" s="40" t="str">
        <f ca="1">IFERROR(__xludf.DUMMYFUNCTION("VLOOKUP($D529,IMPORTRANGE(""1F5N2lheBqU_ssv2fEg7XSiyl0_Jtf24RQubw3IWp7fc"",""'LC-2 BOM'!C2:AF1000""),AB$1,FALSE)"),"Hydraulics Schematic 1069 RevF")</f>
        <v>Hydraulics Schematic 1069 RevF</v>
      </c>
      <c r="AN670" s="40" t="str">
        <f ca="1">IFERROR(__xludf.DUMMYFUNCTION("VLOOKUP($D529,IMPORTRANGE(""1F5N2lheBqU_ssv2fEg7XSiyl0_Jtf24RQubw3IWp7fc"",""'LC-2 BOM'!C2:AF1000""),AB$1,FALSE)"),"Hydraulics Schematic 1069 RevF")</f>
        <v>Hydraulics Schematic 1069 RevF</v>
      </c>
      <c r="AO670" s="40" t="str">
        <f ca="1">IFERROR(__xludf.DUMMYFUNCTION("VLOOKUP($D529,IMPORTRANGE(""1F5N2lheBqU_ssv2fEg7XSiyl0_Jtf24RQubw3IWp7fc"",""'LC-2 BOM'!C2:AF1000""),AB$1,FALSE)"),"Hydraulics Schematic 1069 RevF")</f>
        <v>Hydraulics Schematic 1069 RevF</v>
      </c>
      <c r="AP670" s="40" t="str">
        <f ca="1">IFERROR(__xludf.DUMMYFUNCTION("VLOOKUP($D529,IMPORTRANGE(""1F5N2lheBqU_ssv2fEg7XSiyl0_Jtf24RQubw3IWp7fc"",""'LC-2 BOM'!C2:AF1000""),AB$1,FALSE)"),"Hydraulics Schematic 1069 RevF")</f>
        <v>Hydraulics Schematic 1069 RevF</v>
      </c>
      <c r="AQ670" s="40" t="str">
        <f ca="1">IFERROR(__xludf.DUMMYFUNCTION("VLOOKUP($D529,IMPORTRANGE(""1F5N2lheBqU_ssv2fEg7XSiyl0_Jtf24RQubw3IWp7fc"",""'LC-2 BOM'!C2:AF1000""),AB$1,FALSE)"),"Hydraulics Schematic 1069 RevF")</f>
        <v>Hydraulics Schematic 1069 RevF</v>
      </c>
      <c r="AR670" s="40" t="str">
        <f ca="1">IFERROR(__xludf.DUMMYFUNCTION("VLOOKUP($D529,IMPORTRANGE(""1F5N2lheBqU_ssv2fEg7XSiyl0_Jtf24RQubw3IWp7fc"",""'LC-2 BOM'!C2:AF1000""),AB$1,FALSE)"),"Hydraulics Schematic 1069 RevF")</f>
        <v>Hydraulics Schematic 1069 RevF</v>
      </c>
      <c r="AS670" s="40" t="str">
        <f ca="1">IFERROR(__xludf.DUMMYFUNCTION("VLOOKUP($D529,IMPORTRANGE(""1F5N2lheBqU_ssv2fEg7XSiyl0_Jtf24RQubw3IWp7fc"",""'LC-2 BOM'!C2:AF1000""),AB$1,FALSE)"),"Hydraulics Schematic 1069 RevF")</f>
        <v>Hydraulics Schematic 1069 RevF</v>
      </c>
      <c r="AT670" s="40" t="str">
        <f ca="1">IFERROR(__xludf.DUMMYFUNCTION("VLOOKUP($D529,IMPORTRANGE(""1F5N2lheBqU_ssv2fEg7XSiyl0_Jtf24RQubw3IWp7fc"",""'LC-2 BOM'!C2:AF1000""),AB$1,FALSE)"),"Hydraulics Schematic 1069 RevF")</f>
        <v>Hydraulics Schematic 1069 RevF</v>
      </c>
      <c r="AU670" s="40" t="str">
        <f ca="1">IFERROR(__xludf.DUMMYFUNCTION("VLOOKUP($D529,IMPORTRANGE(""1F5N2lheBqU_ssv2fEg7XSiyl0_Jtf24RQubw3IWp7fc"",""'LC-2 BOM'!C2:AF1000""),AB$1,FALSE)"),"Hydraulics Schematic 1069 RevF")</f>
        <v>Hydraulics Schematic 1069 RevF</v>
      </c>
      <c r="AV670" s="40" t="str">
        <f ca="1">IFERROR(__xludf.DUMMYFUNCTION("VLOOKUP($D529,IMPORTRANGE(""1F5N2lheBqU_ssv2fEg7XSiyl0_Jtf24RQubw3IWp7fc"",""'LC-2 BOM'!C2:AF1000""),AB$1,FALSE)"),"Hydraulics Schematic 1069 RevF")</f>
        <v>Hydraulics Schematic 1069 RevF</v>
      </c>
      <c r="AW670" s="40" t="str">
        <f ca="1">IFERROR(__xludf.DUMMYFUNCTION("VLOOKUP($D529,IMPORTRANGE(""1F5N2lheBqU_ssv2fEg7XSiyl0_Jtf24RQubw3IWp7fc"",""'LC-2 BOM'!C2:AF1000""),AB$1,FALSE)"),"Hydraulics Schematic 1069 RevF")</f>
        <v>Hydraulics Schematic 1069 RevF</v>
      </c>
      <c r="AX670" s="40" t="str">
        <f ca="1">IFERROR(__xludf.DUMMYFUNCTION("VLOOKUP($D529,IMPORTRANGE(""1F5N2lheBqU_ssv2fEg7XSiyl0_Jtf24RQubw3IWp7fc"",""'LC-2 BOM'!C2:AF1000""),AB$1,FALSE)"),"Hydraulics Schematic 1069 RevF")</f>
        <v>Hydraulics Schematic 1069 RevF</v>
      </c>
      <c r="AY670" s="40" t="str">
        <f ca="1">IFERROR(__xludf.DUMMYFUNCTION("VLOOKUP($D529,IMPORTRANGE(""1F5N2lheBqU_ssv2fEg7XSiyl0_Jtf24RQubw3IWp7fc"",""'LC-2 BOM'!C2:AF1000""),AB$1,FALSE)"),"Hydraulics Schematic 1069 RevF")</f>
        <v>Hydraulics Schematic 1069 RevF</v>
      </c>
      <c r="AZ670" s="40" t="str">
        <f ca="1">IFERROR(__xludf.DUMMYFUNCTION("VLOOKUP($D529,IMPORTRANGE(""1F5N2lheBqU_ssv2fEg7XSiyl0_Jtf24RQubw3IWp7fc"",""'LC-2 BOM'!C2:AF1000""),AB$1,FALSE)"),"Hydraulics Schematic 1069 RevF")</f>
        <v>Hydraulics Schematic 1069 RevF</v>
      </c>
      <c r="BA670" s="40" t="str">
        <f ca="1">IFERROR(__xludf.DUMMYFUNCTION("VLOOKUP($D529,IMPORTRANGE(""1F5N2lheBqU_ssv2fEg7XSiyl0_Jtf24RQubw3IWp7fc"",""'LC-2 BOM'!C2:AF1000""),AB$1,FALSE)"),"Hydraulics Schematic 1069 RevF")</f>
        <v>Hydraulics Schematic 1069 RevF</v>
      </c>
    </row>
    <row r="671" spans="1:53" ht="14.25">
      <c r="A671" s="134" t="str">
        <f>CONCATENATE(VLOOKUP(E671,Systems,2,FALSE),"-",VLOOKUP(F671,Subsystems,2,FALSE),"-",VLOOKUP(G671,Components,2,FALSE),"-",VLOOKUP(R671,Metrics,2,FALSE),"-",B671)</f>
        <v>HYD-LFT-PVL-B-636</v>
      </c>
      <c r="B671" s="99">
        <v>636</v>
      </c>
      <c r="C671" s="134" t="s">
        <v>1469</v>
      </c>
      <c r="D671" s="135" t="s">
        <v>1470</v>
      </c>
      <c r="E671" s="99" t="s">
        <v>715</v>
      </c>
      <c r="F671" s="99" t="s">
        <v>716</v>
      </c>
      <c r="G671" s="134" t="s">
        <v>146</v>
      </c>
      <c r="H671" s="134" t="s">
        <v>102</v>
      </c>
      <c r="I671" s="100" t="str">
        <f>VLOOKUP(L671,InterfaceCards,2,FALSE)</f>
        <v>C1</v>
      </c>
      <c r="J671" s="50" t="str">
        <f>VLOOKUP(I671,'REF - Interface Cards'!$F$2:$G$11,2,FALSE)</f>
        <v>CB1</v>
      </c>
      <c r="K671" s="267">
        <f>VLOOKUP(L671,InterfaceCards,3,FALSE)</f>
        <v>4</v>
      </c>
      <c r="L671" s="99" t="s">
        <v>565</v>
      </c>
      <c r="M671" s="272"/>
      <c r="N671" s="96"/>
      <c r="O671" s="100" t="s">
        <v>247</v>
      </c>
      <c r="P671" s="100" t="s">
        <v>313</v>
      </c>
      <c r="Q671" s="100" t="s">
        <v>521</v>
      </c>
      <c r="R671" s="99" t="s">
        <v>105</v>
      </c>
      <c r="S671" s="99" t="s">
        <v>96</v>
      </c>
      <c r="T671" s="99"/>
      <c r="U671" s="99"/>
      <c r="V671" s="99" t="b">
        <v>0</v>
      </c>
      <c r="W671" s="115" t="str">
        <f>CONCATENATE(L671,":",N671)</f>
        <v>DO4:</v>
      </c>
      <c r="X671" s="40" t="str">
        <f ca="1">IFERROR(__xludf.DUMMYFUNCTION("VLOOKUP($D4,IMPORTRANGE(""1F5N2lheBqU_ssv2fEg7XSiyl0_Jtf24RQubw3IWp7fc"",""'LC-2 BOM'!C2:AF1000""),X$1,FALSE)"),"S13.2")</f>
        <v>S13.2</v>
      </c>
      <c r="Y671" s="40" t="str">
        <f ca="1">IFERROR(__xludf.DUMMYFUNCTION("VLOOKUP($D97,IMPORTRANGE(""1F5N2lheBqU_ssv2fEg7XSiyl0_Jtf24RQubw3IWp7fc"",""'LC-2 BOM'!C2:AF900""),Y$1,FALSE)"),"Proportional Valve")</f>
        <v>Proportional Valve</v>
      </c>
      <c r="Z671" s="40" t="str">
        <f ca="1">IFERROR(__xludf.DUMMYFUNCTION("VLOOKUP($D97,IMPORTRANGE(""1F5N2lheBqU_ssv2fEg7XSiyl0_Jtf24RQubw3IWp7fc"",""'LC-2 BOM'!C2:AF900""),Y$1,FALSE)"),"Proportional Valve")</f>
        <v>Proportional Valve</v>
      </c>
      <c r="AA671" s="40" t="str">
        <f ca="1">IFERROR(__xludf.DUMMYFUNCTION("VLOOKUP($D97,IMPORTRANGE(""1F5N2lheBqU_ssv2fEg7XSiyl0_Jtf24RQubw3IWp7fc"",""'LC-2 BOM'!C2:AF900""),Y$1,FALSE)"),"Proportional Valve")</f>
        <v>Proportional Valve</v>
      </c>
      <c r="AB671" s="40" t="str">
        <f ca="1">IFERROR(__xludf.DUMMYFUNCTION("VLOOKUP($D97,IMPORTRANGE(""1F5N2lheBqU_ssv2fEg7XSiyl0_Jtf24RQubw3IWp7fc"",""'LC-2 BOM'!C2:AF1000""),AB$1,FALSE)"),"Hydraulics Schematic 1069 RevF")</f>
        <v>Hydraulics Schematic 1069 RevF</v>
      </c>
      <c r="AC671" s="40" t="str">
        <f ca="1">IFERROR(__xludf.DUMMYFUNCTION("VLOOKUP($D97,IMPORTRANGE(""1F5N2lheBqU_ssv2fEg7XSiyl0_Jtf24RQubw3IWp7fc"",""'LC-2 BOM'!C2:AF1000""),AB$1,FALSE)"),"Hydraulics Schematic 1069 RevF")</f>
        <v>Hydraulics Schematic 1069 RevF</v>
      </c>
      <c r="AD671" s="40" t="str">
        <f ca="1">IFERROR(__xludf.DUMMYFUNCTION("VLOOKUP($D97,IMPORTRANGE(""1F5N2lheBqU_ssv2fEg7XSiyl0_Jtf24RQubw3IWp7fc"",""'LC-2 BOM'!C2:AF1000""),AB$1,FALSE)"),"Hydraulics Schematic 1069 RevF")</f>
        <v>Hydraulics Schematic 1069 RevF</v>
      </c>
      <c r="AE671" s="40" t="str">
        <f ca="1">IFERROR(__xludf.DUMMYFUNCTION("VLOOKUP($D97,IMPORTRANGE(""1F5N2lheBqU_ssv2fEg7XSiyl0_Jtf24RQubw3IWp7fc"",""'LC-2 BOM'!C2:AF1000""),AB$1,FALSE)"),"Hydraulics Schematic 1069 RevF")</f>
        <v>Hydraulics Schematic 1069 RevF</v>
      </c>
      <c r="AF671" s="40" t="str">
        <f ca="1">IFERROR(__xludf.DUMMYFUNCTION("VLOOKUP($D97,IMPORTRANGE(""1F5N2lheBqU_ssv2fEg7XSiyl0_Jtf24RQubw3IWp7fc"",""'LC-2 BOM'!C2:AF1000""),AB$1,FALSE)"),"Hydraulics Schematic 1069 RevF")</f>
        <v>Hydraulics Schematic 1069 RevF</v>
      </c>
      <c r="AG671" s="40" t="str">
        <f ca="1">IFERROR(__xludf.DUMMYFUNCTION("VLOOKUP($D97,IMPORTRANGE(""1F5N2lheBqU_ssv2fEg7XSiyl0_Jtf24RQubw3IWp7fc"",""'LC-2 BOM'!C2:AF1000""),AB$1,FALSE)"),"Hydraulics Schematic 1069 RevF")</f>
        <v>Hydraulics Schematic 1069 RevF</v>
      </c>
      <c r="AH671" s="40" t="str">
        <f ca="1">IFERROR(__xludf.DUMMYFUNCTION("VLOOKUP($D97,IMPORTRANGE(""1F5N2lheBqU_ssv2fEg7XSiyl0_Jtf24RQubw3IWp7fc"",""'LC-2 BOM'!C2:AF1000""),AB$1,FALSE)"),"Hydraulics Schematic 1069 RevF")</f>
        <v>Hydraulics Schematic 1069 RevF</v>
      </c>
      <c r="AI671" s="40" t="str">
        <f ca="1">IFERROR(__xludf.DUMMYFUNCTION("VLOOKUP($D97,IMPORTRANGE(""1F5N2lheBqU_ssv2fEg7XSiyl0_Jtf24RQubw3IWp7fc"",""'LC-2 BOM'!C2:AF1000""),AB$1,FALSE)"),"Hydraulics Schematic 1069 RevF")</f>
        <v>Hydraulics Schematic 1069 RevF</v>
      </c>
      <c r="AJ671" s="40" t="str">
        <f ca="1">IFERROR(__xludf.DUMMYFUNCTION("VLOOKUP($D97,IMPORTRANGE(""1F5N2lheBqU_ssv2fEg7XSiyl0_Jtf24RQubw3IWp7fc"",""'LC-2 BOM'!C2:AF1000""),AB$1,FALSE)"),"Hydraulics Schematic 1069 RevF")</f>
        <v>Hydraulics Schematic 1069 RevF</v>
      </c>
      <c r="AK671" s="40" t="str">
        <f ca="1">IFERROR(__xludf.DUMMYFUNCTION("VLOOKUP($D97,IMPORTRANGE(""1F5N2lheBqU_ssv2fEg7XSiyl0_Jtf24RQubw3IWp7fc"",""'LC-2 BOM'!C2:AF1000""),AB$1,FALSE)"),"Hydraulics Schematic 1069 RevF")</f>
        <v>Hydraulics Schematic 1069 RevF</v>
      </c>
      <c r="AL671" s="40" t="str">
        <f ca="1">IFERROR(__xludf.DUMMYFUNCTION("VLOOKUP($D97,IMPORTRANGE(""1F5N2lheBqU_ssv2fEg7XSiyl0_Jtf24RQubw3IWp7fc"",""'LC-2 BOM'!C2:AF1000""),AB$1,FALSE)"),"Hydraulics Schematic 1069 RevF")</f>
        <v>Hydraulics Schematic 1069 RevF</v>
      </c>
      <c r="AM671" s="40" t="str">
        <f ca="1">IFERROR(__xludf.DUMMYFUNCTION("VLOOKUP($D97,IMPORTRANGE(""1F5N2lheBqU_ssv2fEg7XSiyl0_Jtf24RQubw3IWp7fc"",""'LC-2 BOM'!C2:AF1000""),AB$1,FALSE)"),"Hydraulics Schematic 1069 RevF")</f>
        <v>Hydraulics Schematic 1069 RevF</v>
      </c>
      <c r="AN671" s="40" t="str">
        <f ca="1">IFERROR(__xludf.DUMMYFUNCTION("VLOOKUP($D97,IMPORTRANGE(""1F5N2lheBqU_ssv2fEg7XSiyl0_Jtf24RQubw3IWp7fc"",""'LC-2 BOM'!C2:AF1000""),AB$1,FALSE)"),"Hydraulics Schematic 1069 RevF")</f>
        <v>Hydraulics Schematic 1069 RevF</v>
      </c>
      <c r="AO671" s="40" t="str">
        <f ca="1">IFERROR(__xludf.DUMMYFUNCTION("VLOOKUP($D97,IMPORTRANGE(""1F5N2lheBqU_ssv2fEg7XSiyl0_Jtf24RQubw3IWp7fc"",""'LC-2 BOM'!C2:AF1000""),AB$1,FALSE)"),"Hydraulics Schematic 1069 RevF")</f>
        <v>Hydraulics Schematic 1069 RevF</v>
      </c>
      <c r="AP671" s="40" t="str">
        <f ca="1">IFERROR(__xludf.DUMMYFUNCTION("VLOOKUP($D97,IMPORTRANGE(""1F5N2lheBqU_ssv2fEg7XSiyl0_Jtf24RQubw3IWp7fc"",""'LC-2 BOM'!C2:AF1000""),AB$1,FALSE)"),"Hydraulics Schematic 1069 RevF")</f>
        <v>Hydraulics Schematic 1069 RevF</v>
      </c>
      <c r="AQ671" s="40" t="str">
        <f ca="1">IFERROR(__xludf.DUMMYFUNCTION("VLOOKUP($D97,IMPORTRANGE(""1F5N2lheBqU_ssv2fEg7XSiyl0_Jtf24RQubw3IWp7fc"",""'LC-2 BOM'!C2:AF1000""),AB$1,FALSE)"),"Hydraulics Schematic 1069 RevF")</f>
        <v>Hydraulics Schematic 1069 RevF</v>
      </c>
      <c r="AR671" s="40" t="str">
        <f ca="1">IFERROR(__xludf.DUMMYFUNCTION("VLOOKUP($D97,IMPORTRANGE(""1F5N2lheBqU_ssv2fEg7XSiyl0_Jtf24RQubw3IWp7fc"",""'LC-2 BOM'!C2:AF1000""),AB$1,FALSE)"),"Hydraulics Schematic 1069 RevF")</f>
        <v>Hydraulics Schematic 1069 RevF</v>
      </c>
      <c r="AS671" s="40" t="str">
        <f ca="1">IFERROR(__xludf.DUMMYFUNCTION("VLOOKUP($D97,IMPORTRANGE(""1F5N2lheBqU_ssv2fEg7XSiyl0_Jtf24RQubw3IWp7fc"",""'LC-2 BOM'!C2:AF1000""),AB$1,FALSE)"),"Hydraulics Schematic 1069 RevF")</f>
        <v>Hydraulics Schematic 1069 RevF</v>
      </c>
      <c r="AT671" s="40" t="str">
        <f ca="1">IFERROR(__xludf.DUMMYFUNCTION("VLOOKUP($D97,IMPORTRANGE(""1F5N2lheBqU_ssv2fEg7XSiyl0_Jtf24RQubw3IWp7fc"",""'LC-2 BOM'!C2:AF1000""),AB$1,FALSE)"),"Hydraulics Schematic 1069 RevF")</f>
        <v>Hydraulics Schematic 1069 RevF</v>
      </c>
      <c r="AU671" s="40" t="str">
        <f ca="1">IFERROR(__xludf.DUMMYFUNCTION("VLOOKUP($D97,IMPORTRANGE(""1F5N2lheBqU_ssv2fEg7XSiyl0_Jtf24RQubw3IWp7fc"",""'LC-2 BOM'!C2:AF1000""),AB$1,FALSE)"),"Hydraulics Schematic 1069 RevF")</f>
        <v>Hydraulics Schematic 1069 RevF</v>
      </c>
      <c r="AV671" s="40" t="str">
        <f ca="1">IFERROR(__xludf.DUMMYFUNCTION("VLOOKUP($D97,IMPORTRANGE(""1F5N2lheBqU_ssv2fEg7XSiyl0_Jtf24RQubw3IWp7fc"",""'LC-2 BOM'!C2:AF1000""),AB$1,FALSE)"),"Hydraulics Schematic 1069 RevF")</f>
        <v>Hydraulics Schematic 1069 RevF</v>
      </c>
      <c r="AW671" s="40" t="str">
        <f ca="1">IFERROR(__xludf.DUMMYFUNCTION("VLOOKUP($D97,IMPORTRANGE(""1F5N2lheBqU_ssv2fEg7XSiyl0_Jtf24RQubw3IWp7fc"",""'LC-2 BOM'!C2:AF1000""),AB$1,FALSE)"),"Hydraulics Schematic 1069 RevF")</f>
        <v>Hydraulics Schematic 1069 RevF</v>
      </c>
      <c r="AX671" s="40" t="str">
        <f ca="1">IFERROR(__xludf.DUMMYFUNCTION("VLOOKUP($D97,IMPORTRANGE(""1F5N2lheBqU_ssv2fEg7XSiyl0_Jtf24RQubw3IWp7fc"",""'LC-2 BOM'!C2:AF1000""),AB$1,FALSE)"),"Hydraulics Schematic 1069 RevF")</f>
        <v>Hydraulics Schematic 1069 RevF</v>
      </c>
      <c r="AY671" s="40" t="str">
        <f ca="1">IFERROR(__xludf.DUMMYFUNCTION("VLOOKUP($D97,IMPORTRANGE(""1F5N2lheBqU_ssv2fEg7XSiyl0_Jtf24RQubw3IWp7fc"",""'LC-2 BOM'!C2:AF1000""),AB$1,FALSE)"),"Hydraulics Schematic 1069 RevF")</f>
        <v>Hydraulics Schematic 1069 RevF</v>
      </c>
      <c r="AZ671" s="40" t="str">
        <f ca="1">IFERROR(__xludf.DUMMYFUNCTION("VLOOKUP($D97,IMPORTRANGE(""1F5N2lheBqU_ssv2fEg7XSiyl0_Jtf24RQubw3IWp7fc"",""'LC-2 BOM'!C2:AF1000""),AB$1,FALSE)"),"Hydraulics Schematic 1069 RevF")</f>
        <v>Hydraulics Schematic 1069 RevF</v>
      </c>
      <c r="BA671" s="40" t="str">
        <f ca="1">IFERROR(__xludf.DUMMYFUNCTION("VLOOKUP($D97,IMPORTRANGE(""1F5N2lheBqU_ssv2fEg7XSiyl0_Jtf24RQubw3IWp7fc"",""'LC-2 BOM'!C2:AF1000""),AB$1,FALSE)"),"Hydraulics Schematic 1069 RevF")</f>
        <v>Hydraulics Schematic 1069 RevF</v>
      </c>
    </row>
    <row r="672" spans="1:53" ht="14.25">
      <c r="A672" s="13" t="str">
        <f>CONCATENATE(VLOOKUP(E672,Systems,2,FALSE),"-",VLOOKUP(F672,Subsystems,2,FALSE),"-",VLOOKUP(G672,Components,2,FALSE),"-",VLOOKUP(R672,Metrics,2,FALSE),"-",B672)</f>
        <v>MEC-LFT-PVL-CD-686</v>
      </c>
      <c r="B672" s="99">
        <v>686</v>
      </c>
      <c r="C672" s="97" t="s">
        <v>1471</v>
      </c>
      <c r="D672" s="97" t="s">
        <v>1470</v>
      </c>
      <c r="E672" s="99" t="s">
        <v>1047</v>
      </c>
      <c r="F672" s="99" t="s">
        <v>716</v>
      </c>
      <c r="G672" s="99" t="s">
        <v>146</v>
      </c>
      <c r="H672" s="99" t="s">
        <v>147</v>
      </c>
      <c r="I672" s="100" t="str">
        <f>VLOOKUP(L672,InterfaceCards,2,FALSE)</f>
        <v>C1</v>
      </c>
      <c r="J672" s="39" t="str">
        <f>VLOOKUP(I672,'REF - Interface Cards'!$F$2:$G$11,2,FALSE)</f>
        <v>CB1</v>
      </c>
      <c r="K672" s="99">
        <v>8</v>
      </c>
      <c r="L672" s="99" t="s">
        <v>1150</v>
      </c>
      <c r="M672" s="99">
        <v>5</v>
      </c>
      <c r="N672" s="200" t="s">
        <v>118</v>
      </c>
      <c r="O672" s="205"/>
      <c r="P672" s="99" t="s">
        <v>1086</v>
      </c>
      <c r="Q672" s="99" t="s">
        <v>521</v>
      </c>
      <c r="R672" s="119" t="s">
        <v>888</v>
      </c>
      <c r="S672" s="119" t="s">
        <v>976</v>
      </c>
      <c r="T672" s="100"/>
      <c r="U672" s="205"/>
      <c r="V672" s="205" t="b">
        <v>0</v>
      </c>
      <c r="W672" s="115" t="str">
        <f>CONCATENATE(L672,":",N672)</f>
        <v>AI17:04</v>
      </c>
      <c r="X672" s="40" t="str">
        <f ca="1">IFERROR(__xludf.DUMMYFUNCTION("VLOOKUP($D119,IMPORTRANGE(""1F5N2lheBqU_ssv2fEg7XSiyl0_Jtf24RQubw3IWp7fc"",""'LC-2 BOM'!C2:AF1000""),X$1,FALSE)"),"05C360")</f>
        <v>05C360</v>
      </c>
      <c r="Y672" s="183" t="str">
        <f ca="1">IFERROR(__xludf.DUMMYFUNCTION("VLOOKUP($D176,IMPORTRANGE(""1zGeY54V42y3h6ga3LEauokEcjIAfHuNXKCYKLfLWtMI"",""'LC-2 BOM'!C2:AF900""),Y$1,FALSE)"),"Proportional Valve")</f>
        <v>Proportional Valve</v>
      </c>
      <c r="Z672" s="183" t="str">
        <f ca="1">IFERROR(__xludf.DUMMYFUNCTION("VLOOKUP($D176,IMPORTRANGE(""1zGeY54V42y3h6ga3LEauokEcjIAfHuNXKCYKLfLWtMI"",""'LC-2 BOM'!C2:AF900""),Y$1,FALSE)"),"Proportional Valve")</f>
        <v>Proportional Valve</v>
      </c>
      <c r="AA672" s="183" t="str">
        <f ca="1">IFERROR(__xludf.DUMMYFUNCTION("VLOOKUP($D176,IMPORTRANGE(""1zGeY54V42y3h6ga3LEauokEcjIAfHuNXKCYKLfLWtMI"",""'LC-2 BOM'!C2:AF900""),Y$1,FALSE)"),"Proportional Valve")</f>
        <v>Proportional Valve</v>
      </c>
      <c r="AB672" s="40" t="str">
        <f ca="1">IFERROR(__xludf.DUMMYFUNCTION("VLOOKUP($D176,IMPORTRANGE(""1F5N2lheBqU_ssv2fEg7XSiyl0_Jtf24RQubw3IWp7fc"",""'LC-2 BOM'!C2:AF1000""),AB$1,FALSE)"),"Hydraulics Schematic 1069 RevF")</f>
        <v>Hydraulics Schematic 1069 RevF</v>
      </c>
      <c r="AC672" s="40" t="str">
        <f ca="1">IFERROR(__xludf.DUMMYFUNCTION("VLOOKUP($D176,IMPORTRANGE(""1F5N2lheBqU_ssv2fEg7XSiyl0_Jtf24RQubw3IWp7fc"",""'LC-2 BOM'!C2:AF1000""),AB$1,FALSE)"),"Hydraulics Schematic 1069 RevF")</f>
        <v>Hydraulics Schematic 1069 RevF</v>
      </c>
      <c r="AD672" s="40" t="str">
        <f ca="1">IFERROR(__xludf.DUMMYFUNCTION("VLOOKUP($D176,IMPORTRANGE(""1F5N2lheBqU_ssv2fEg7XSiyl0_Jtf24RQubw3IWp7fc"",""'LC-2 BOM'!C2:AF1000""),AB$1,FALSE)"),"Hydraulics Schematic 1069 RevF")</f>
        <v>Hydraulics Schematic 1069 RevF</v>
      </c>
      <c r="AE672" s="40" t="str">
        <f ca="1">IFERROR(__xludf.DUMMYFUNCTION("VLOOKUP($D176,IMPORTRANGE(""1F5N2lheBqU_ssv2fEg7XSiyl0_Jtf24RQubw3IWp7fc"",""'LC-2 BOM'!C2:AF1000""),AB$1,FALSE)"),"Hydraulics Schematic 1069 RevF")</f>
        <v>Hydraulics Schematic 1069 RevF</v>
      </c>
      <c r="AF672" s="40" t="str">
        <f ca="1">IFERROR(__xludf.DUMMYFUNCTION("VLOOKUP($D176,IMPORTRANGE(""1F5N2lheBqU_ssv2fEg7XSiyl0_Jtf24RQubw3IWp7fc"",""'LC-2 BOM'!C2:AF1000""),AB$1,FALSE)"),"Hydraulics Schematic 1069 RevF")</f>
        <v>Hydraulics Schematic 1069 RevF</v>
      </c>
      <c r="AG672" s="40" t="str">
        <f ca="1">IFERROR(__xludf.DUMMYFUNCTION("VLOOKUP($D176,IMPORTRANGE(""1F5N2lheBqU_ssv2fEg7XSiyl0_Jtf24RQubw3IWp7fc"",""'LC-2 BOM'!C2:AF1000""),AB$1,FALSE)"),"Hydraulics Schematic 1069 RevF")</f>
        <v>Hydraulics Schematic 1069 RevF</v>
      </c>
      <c r="AH672" s="40" t="str">
        <f ca="1">IFERROR(__xludf.DUMMYFUNCTION("VLOOKUP($D176,IMPORTRANGE(""1F5N2lheBqU_ssv2fEg7XSiyl0_Jtf24RQubw3IWp7fc"",""'LC-2 BOM'!C2:AF1000""),AB$1,FALSE)"),"Hydraulics Schematic 1069 RevF")</f>
        <v>Hydraulics Schematic 1069 RevF</v>
      </c>
      <c r="AI672" s="40" t="str">
        <f ca="1">IFERROR(__xludf.DUMMYFUNCTION("VLOOKUP($D176,IMPORTRANGE(""1F5N2lheBqU_ssv2fEg7XSiyl0_Jtf24RQubw3IWp7fc"",""'LC-2 BOM'!C2:AF1000""),AB$1,FALSE)"),"Hydraulics Schematic 1069 RevF")</f>
        <v>Hydraulics Schematic 1069 RevF</v>
      </c>
      <c r="AJ672" s="40" t="str">
        <f ca="1">IFERROR(__xludf.DUMMYFUNCTION("VLOOKUP($D176,IMPORTRANGE(""1F5N2lheBqU_ssv2fEg7XSiyl0_Jtf24RQubw3IWp7fc"",""'LC-2 BOM'!C2:AF1000""),AB$1,FALSE)"),"Hydraulics Schematic 1069 RevF")</f>
        <v>Hydraulics Schematic 1069 RevF</v>
      </c>
      <c r="AK672" s="40" t="str">
        <f ca="1">IFERROR(__xludf.DUMMYFUNCTION("VLOOKUP($D176,IMPORTRANGE(""1F5N2lheBqU_ssv2fEg7XSiyl0_Jtf24RQubw3IWp7fc"",""'LC-2 BOM'!C2:AF1000""),AB$1,FALSE)"),"Hydraulics Schematic 1069 RevF")</f>
        <v>Hydraulics Schematic 1069 RevF</v>
      </c>
      <c r="AL672" s="40" t="str">
        <f ca="1">IFERROR(__xludf.DUMMYFUNCTION("VLOOKUP($D176,IMPORTRANGE(""1F5N2lheBqU_ssv2fEg7XSiyl0_Jtf24RQubw3IWp7fc"",""'LC-2 BOM'!C2:AF1000""),AB$1,FALSE)"),"Hydraulics Schematic 1069 RevF")</f>
        <v>Hydraulics Schematic 1069 RevF</v>
      </c>
      <c r="AM672" s="40" t="str">
        <f ca="1">IFERROR(__xludf.DUMMYFUNCTION("VLOOKUP($D176,IMPORTRANGE(""1F5N2lheBqU_ssv2fEg7XSiyl0_Jtf24RQubw3IWp7fc"",""'LC-2 BOM'!C2:AF1000""),AB$1,FALSE)"),"Hydraulics Schematic 1069 RevF")</f>
        <v>Hydraulics Schematic 1069 RevF</v>
      </c>
      <c r="AN672" s="40" t="str">
        <f ca="1">IFERROR(__xludf.DUMMYFUNCTION("VLOOKUP($D176,IMPORTRANGE(""1F5N2lheBqU_ssv2fEg7XSiyl0_Jtf24RQubw3IWp7fc"",""'LC-2 BOM'!C2:AF1000""),AB$1,FALSE)"),"Hydraulics Schematic 1069 RevF")</f>
        <v>Hydraulics Schematic 1069 RevF</v>
      </c>
      <c r="AO672" s="40" t="str">
        <f ca="1">IFERROR(__xludf.DUMMYFUNCTION("VLOOKUP($D176,IMPORTRANGE(""1F5N2lheBqU_ssv2fEg7XSiyl0_Jtf24RQubw3IWp7fc"",""'LC-2 BOM'!C2:AF1000""),AB$1,FALSE)"),"Hydraulics Schematic 1069 RevF")</f>
        <v>Hydraulics Schematic 1069 RevF</v>
      </c>
      <c r="AP672" s="40" t="str">
        <f ca="1">IFERROR(__xludf.DUMMYFUNCTION("VLOOKUP($D176,IMPORTRANGE(""1F5N2lheBqU_ssv2fEg7XSiyl0_Jtf24RQubw3IWp7fc"",""'LC-2 BOM'!C2:AF1000""),AB$1,FALSE)"),"Hydraulics Schematic 1069 RevF")</f>
        <v>Hydraulics Schematic 1069 RevF</v>
      </c>
      <c r="AQ672" s="40" t="str">
        <f ca="1">IFERROR(__xludf.DUMMYFUNCTION("VLOOKUP($D176,IMPORTRANGE(""1F5N2lheBqU_ssv2fEg7XSiyl0_Jtf24RQubw3IWp7fc"",""'LC-2 BOM'!C2:AF1000""),AB$1,FALSE)"),"Hydraulics Schematic 1069 RevF")</f>
        <v>Hydraulics Schematic 1069 RevF</v>
      </c>
      <c r="AR672" s="40" t="str">
        <f ca="1">IFERROR(__xludf.DUMMYFUNCTION("VLOOKUP($D176,IMPORTRANGE(""1F5N2lheBqU_ssv2fEg7XSiyl0_Jtf24RQubw3IWp7fc"",""'LC-2 BOM'!C2:AF1000""),AB$1,FALSE)"),"Hydraulics Schematic 1069 RevF")</f>
        <v>Hydraulics Schematic 1069 RevF</v>
      </c>
      <c r="AS672" s="40" t="str">
        <f ca="1">IFERROR(__xludf.DUMMYFUNCTION("VLOOKUP($D176,IMPORTRANGE(""1F5N2lheBqU_ssv2fEg7XSiyl0_Jtf24RQubw3IWp7fc"",""'LC-2 BOM'!C2:AF1000""),AB$1,FALSE)"),"Hydraulics Schematic 1069 RevF")</f>
        <v>Hydraulics Schematic 1069 RevF</v>
      </c>
      <c r="AT672" s="40" t="str">
        <f ca="1">IFERROR(__xludf.DUMMYFUNCTION("VLOOKUP($D176,IMPORTRANGE(""1F5N2lheBqU_ssv2fEg7XSiyl0_Jtf24RQubw3IWp7fc"",""'LC-2 BOM'!C2:AF1000""),AB$1,FALSE)"),"Hydraulics Schematic 1069 RevF")</f>
        <v>Hydraulics Schematic 1069 RevF</v>
      </c>
      <c r="AU672" s="40" t="str">
        <f ca="1">IFERROR(__xludf.DUMMYFUNCTION("VLOOKUP($D176,IMPORTRANGE(""1F5N2lheBqU_ssv2fEg7XSiyl0_Jtf24RQubw3IWp7fc"",""'LC-2 BOM'!C2:AF1000""),AB$1,FALSE)"),"Hydraulics Schematic 1069 RevF")</f>
        <v>Hydraulics Schematic 1069 RevF</v>
      </c>
      <c r="AV672" s="40" t="str">
        <f ca="1">IFERROR(__xludf.DUMMYFUNCTION("VLOOKUP($D176,IMPORTRANGE(""1F5N2lheBqU_ssv2fEg7XSiyl0_Jtf24RQubw3IWp7fc"",""'LC-2 BOM'!C2:AF1000""),AB$1,FALSE)"),"Hydraulics Schematic 1069 RevF")</f>
        <v>Hydraulics Schematic 1069 RevF</v>
      </c>
      <c r="AW672" s="40" t="str">
        <f ca="1">IFERROR(__xludf.DUMMYFUNCTION("VLOOKUP($D176,IMPORTRANGE(""1F5N2lheBqU_ssv2fEg7XSiyl0_Jtf24RQubw3IWp7fc"",""'LC-2 BOM'!C2:AF1000""),AB$1,FALSE)"),"Hydraulics Schematic 1069 RevF")</f>
        <v>Hydraulics Schematic 1069 RevF</v>
      </c>
      <c r="AX672" s="40" t="str">
        <f ca="1">IFERROR(__xludf.DUMMYFUNCTION("VLOOKUP($D176,IMPORTRANGE(""1F5N2lheBqU_ssv2fEg7XSiyl0_Jtf24RQubw3IWp7fc"",""'LC-2 BOM'!C2:AF1000""),AB$1,FALSE)"),"Hydraulics Schematic 1069 RevF")</f>
        <v>Hydraulics Schematic 1069 RevF</v>
      </c>
      <c r="AY672" s="40" t="str">
        <f ca="1">IFERROR(__xludf.DUMMYFUNCTION("VLOOKUP($D176,IMPORTRANGE(""1F5N2lheBqU_ssv2fEg7XSiyl0_Jtf24RQubw3IWp7fc"",""'LC-2 BOM'!C2:AF1000""),AB$1,FALSE)"),"Hydraulics Schematic 1069 RevF")</f>
        <v>Hydraulics Schematic 1069 RevF</v>
      </c>
      <c r="AZ672" s="40" t="str">
        <f ca="1">IFERROR(__xludf.DUMMYFUNCTION("VLOOKUP($D176,IMPORTRANGE(""1F5N2lheBqU_ssv2fEg7XSiyl0_Jtf24RQubw3IWp7fc"",""'LC-2 BOM'!C2:AF1000""),AB$1,FALSE)"),"Hydraulics Schematic 1069 RevF")</f>
        <v>Hydraulics Schematic 1069 RevF</v>
      </c>
      <c r="BA672" s="40" t="str">
        <f ca="1">IFERROR(__xludf.DUMMYFUNCTION("VLOOKUP($D176,IMPORTRANGE(""1F5N2lheBqU_ssv2fEg7XSiyl0_Jtf24RQubw3IWp7fc"",""'LC-2 BOM'!C2:AF1000""),AB$1,FALSE)"),"Hydraulics Schematic 1069 RevF")</f>
        <v>Hydraulics Schematic 1069 RevF</v>
      </c>
    </row>
    <row r="673" spans="1:53" ht="25.5">
      <c r="A673" s="119" t="str">
        <f>CONCATENATE(VLOOKUP(E673,Systems,2,FALSE),"-",VLOOKUP(F673,Subsystems,2,FALSE),"-",VLOOKUP(G673,Components,2,FALSE),"-",VLOOKUP(R673,Metrics,2,FALSE),"-",B673)</f>
        <v>HYD-LFT-PVL-Pos-150</v>
      </c>
      <c r="B673" s="100">
        <v>150</v>
      </c>
      <c r="C673" s="99" t="s">
        <v>1472</v>
      </c>
      <c r="D673" s="113" t="s">
        <v>1470</v>
      </c>
      <c r="E673" s="99" t="s">
        <v>715</v>
      </c>
      <c r="F673" s="99" t="s">
        <v>716</v>
      </c>
      <c r="G673" s="99" t="s">
        <v>146</v>
      </c>
      <c r="H673" s="100" t="s">
        <v>152</v>
      </c>
      <c r="I673" s="100" t="str">
        <f>VLOOKUP(L673,InterfaceCards,2,FALSE)</f>
        <v>N1</v>
      </c>
      <c r="J673" s="39" t="str">
        <f>VLOOKUP(I673,'REF - Interface Cards'!$F$2:$G$11,2,FALSE)</f>
        <v>CB2</v>
      </c>
      <c r="K673" s="100">
        <f>VLOOKUP(L673,InterfaceCards,3,FALSE)</f>
        <v>6</v>
      </c>
      <c r="L673" s="99" t="s">
        <v>433</v>
      </c>
      <c r="M673" s="272">
        <v>2</v>
      </c>
      <c r="N673" s="96" t="s">
        <v>104</v>
      </c>
      <c r="O673" s="100" t="s">
        <v>247</v>
      </c>
      <c r="P673" s="100" t="s">
        <v>313</v>
      </c>
      <c r="Q673" s="100" t="s">
        <v>521</v>
      </c>
      <c r="R673" s="268" t="s">
        <v>149</v>
      </c>
      <c r="S673" s="119" t="s">
        <v>1256</v>
      </c>
      <c r="T673" s="264"/>
      <c r="U673" s="115"/>
      <c r="V673" s="115" t="b">
        <v>0</v>
      </c>
      <c r="W673" s="115" t="str">
        <f>CONCATENATE(L673,":",N673)</f>
        <v>AO1:01</v>
      </c>
      <c r="X673" s="40" t="str">
        <f ca="1">IFERROR(__xludf.DUMMYFUNCTION("VLOOKUP($D119,IMPORTRANGE(""1F5N2lheBqU_ssv2fEg7XSiyl0_Jtf24RQubw3IWp7fc"",""'LC-2 BOM'!C2:AF1000""),X$1,FALSE)"),"05C360")</f>
        <v>05C360</v>
      </c>
      <c r="Y673" s="40" t="str">
        <f ca="1">IFERROR(__xludf.DUMMYFUNCTION("VLOOKUP($D390,IMPORTRANGE(""1F5N2lheBqU_ssv2fEg7XSiyl0_Jtf24RQubw3IWp7fc"",""'LC-2 BOM'!C2:AF900""),Y$1,FALSE)"),"Proportional Valve")</f>
        <v>Proportional Valve</v>
      </c>
      <c r="Z673" s="40" t="str">
        <f ca="1">IFERROR(__xludf.DUMMYFUNCTION("VLOOKUP($D390,IMPORTRANGE(""1F5N2lheBqU_ssv2fEg7XSiyl0_Jtf24RQubw3IWp7fc"",""'LC-2 BOM'!C2:AF900""),Y$1,FALSE)"),"Proportional Valve")</f>
        <v>Proportional Valve</v>
      </c>
      <c r="AA673" s="40" t="str">
        <f ca="1">IFERROR(__xludf.DUMMYFUNCTION("VLOOKUP($D390,IMPORTRANGE(""1F5N2lheBqU_ssv2fEg7XSiyl0_Jtf24RQubw3IWp7fc"",""'LC-2 BOM'!C2:AF900""),Y$1,FALSE)"),"Proportional Valve")</f>
        <v>Proportional Valve</v>
      </c>
      <c r="AB673" s="40" t="str">
        <f ca="1">IFERROR(__xludf.DUMMYFUNCTION("VLOOKUP($D390,IMPORTRANGE(""1F5N2lheBqU_ssv2fEg7XSiyl0_Jtf24RQubw3IWp7fc"",""'LC-2 BOM'!C2:AF1000""),AB$1,FALSE)"),"Hydraulics Schematic 1069 RevF")</f>
        <v>Hydraulics Schematic 1069 RevF</v>
      </c>
      <c r="AC673" s="40" t="str">
        <f ca="1">IFERROR(__xludf.DUMMYFUNCTION("VLOOKUP($D390,IMPORTRANGE(""1F5N2lheBqU_ssv2fEg7XSiyl0_Jtf24RQubw3IWp7fc"",""'LC-2 BOM'!C2:AF1000""),AB$1,FALSE)"),"Hydraulics Schematic 1069 RevF")</f>
        <v>Hydraulics Schematic 1069 RevF</v>
      </c>
      <c r="AD673" s="40" t="str">
        <f ca="1">IFERROR(__xludf.DUMMYFUNCTION("VLOOKUP($D390,IMPORTRANGE(""1F5N2lheBqU_ssv2fEg7XSiyl0_Jtf24RQubw3IWp7fc"",""'LC-2 BOM'!C2:AF1000""),AB$1,FALSE)"),"Hydraulics Schematic 1069 RevF")</f>
        <v>Hydraulics Schematic 1069 RevF</v>
      </c>
      <c r="AE673" s="40" t="str">
        <f ca="1">IFERROR(__xludf.DUMMYFUNCTION("VLOOKUP($D390,IMPORTRANGE(""1F5N2lheBqU_ssv2fEg7XSiyl0_Jtf24RQubw3IWp7fc"",""'LC-2 BOM'!C2:AF1000""),AB$1,FALSE)"),"Hydraulics Schematic 1069 RevF")</f>
        <v>Hydraulics Schematic 1069 RevF</v>
      </c>
      <c r="AF673" s="40" t="str">
        <f ca="1">IFERROR(__xludf.DUMMYFUNCTION("VLOOKUP($D390,IMPORTRANGE(""1F5N2lheBqU_ssv2fEg7XSiyl0_Jtf24RQubw3IWp7fc"",""'LC-2 BOM'!C2:AF1000""),AB$1,FALSE)"),"Hydraulics Schematic 1069 RevF")</f>
        <v>Hydraulics Schematic 1069 RevF</v>
      </c>
      <c r="AG673" s="40" t="str">
        <f ca="1">IFERROR(__xludf.DUMMYFUNCTION("VLOOKUP($D390,IMPORTRANGE(""1F5N2lheBqU_ssv2fEg7XSiyl0_Jtf24RQubw3IWp7fc"",""'LC-2 BOM'!C2:AF1000""),AB$1,FALSE)"),"Hydraulics Schematic 1069 RevF")</f>
        <v>Hydraulics Schematic 1069 RevF</v>
      </c>
      <c r="AH673" s="40" t="str">
        <f ca="1">IFERROR(__xludf.DUMMYFUNCTION("VLOOKUP($D390,IMPORTRANGE(""1F5N2lheBqU_ssv2fEg7XSiyl0_Jtf24RQubw3IWp7fc"",""'LC-2 BOM'!C2:AF1000""),AB$1,FALSE)"),"Hydraulics Schematic 1069 RevF")</f>
        <v>Hydraulics Schematic 1069 RevF</v>
      </c>
      <c r="AI673" s="40" t="str">
        <f ca="1">IFERROR(__xludf.DUMMYFUNCTION("VLOOKUP($D390,IMPORTRANGE(""1F5N2lheBqU_ssv2fEg7XSiyl0_Jtf24RQubw3IWp7fc"",""'LC-2 BOM'!C2:AF1000""),AB$1,FALSE)"),"Hydraulics Schematic 1069 RevF")</f>
        <v>Hydraulics Schematic 1069 RevF</v>
      </c>
      <c r="AJ673" s="40" t="str">
        <f ca="1">IFERROR(__xludf.DUMMYFUNCTION("VLOOKUP($D390,IMPORTRANGE(""1F5N2lheBqU_ssv2fEg7XSiyl0_Jtf24RQubw3IWp7fc"",""'LC-2 BOM'!C2:AF1000""),AB$1,FALSE)"),"Hydraulics Schematic 1069 RevF")</f>
        <v>Hydraulics Schematic 1069 RevF</v>
      </c>
      <c r="AK673" s="40" t="str">
        <f ca="1">IFERROR(__xludf.DUMMYFUNCTION("VLOOKUP($D390,IMPORTRANGE(""1F5N2lheBqU_ssv2fEg7XSiyl0_Jtf24RQubw3IWp7fc"",""'LC-2 BOM'!C2:AF1000""),AB$1,FALSE)"),"Hydraulics Schematic 1069 RevF")</f>
        <v>Hydraulics Schematic 1069 RevF</v>
      </c>
      <c r="AL673" s="40" t="str">
        <f ca="1">IFERROR(__xludf.DUMMYFUNCTION("VLOOKUP($D390,IMPORTRANGE(""1F5N2lheBqU_ssv2fEg7XSiyl0_Jtf24RQubw3IWp7fc"",""'LC-2 BOM'!C2:AF1000""),AB$1,FALSE)"),"Hydraulics Schematic 1069 RevF")</f>
        <v>Hydraulics Schematic 1069 RevF</v>
      </c>
      <c r="AM673" s="40" t="str">
        <f ca="1">IFERROR(__xludf.DUMMYFUNCTION("VLOOKUP($D390,IMPORTRANGE(""1F5N2lheBqU_ssv2fEg7XSiyl0_Jtf24RQubw3IWp7fc"",""'LC-2 BOM'!C2:AF1000""),AB$1,FALSE)"),"Hydraulics Schematic 1069 RevF")</f>
        <v>Hydraulics Schematic 1069 RevF</v>
      </c>
      <c r="AN673" s="40" t="str">
        <f ca="1">IFERROR(__xludf.DUMMYFUNCTION("VLOOKUP($D390,IMPORTRANGE(""1F5N2lheBqU_ssv2fEg7XSiyl0_Jtf24RQubw3IWp7fc"",""'LC-2 BOM'!C2:AF1000""),AB$1,FALSE)"),"Hydraulics Schematic 1069 RevF")</f>
        <v>Hydraulics Schematic 1069 RevF</v>
      </c>
      <c r="AO673" s="40" t="str">
        <f ca="1">IFERROR(__xludf.DUMMYFUNCTION("VLOOKUP($D390,IMPORTRANGE(""1F5N2lheBqU_ssv2fEg7XSiyl0_Jtf24RQubw3IWp7fc"",""'LC-2 BOM'!C2:AF1000""),AB$1,FALSE)"),"Hydraulics Schematic 1069 RevF")</f>
        <v>Hydraulics Schematic 1069 RevF</v>
      </c>
      <c r="AP673" s="40" t="str">
        <f ca="1">IFERROR(__xludf.DUMMYFUNCTION("VLOOKUP($D390,IMPORTRANGE(""1F5N2lheBqU_ssv2fEg7XSiyl0_Jtf24RQubw3IWp7fc"",""'LC-2 BOM'!C2:AF1000""),AB$1,FALSE)"),"Hydraulics Schematic 1069 RevF")</f>
        <v>Hydraulics Schematic 1069 RevF</v>
      </c>
      <c r="AQ673" s="40" t="str">
        <f ca="1">IFERROR(__xludf.DUMMYFUNCTION("VLOOKUP($D390,IMPORTRANGE(""1F5N2lheBqU_ssv2fEg7XSiyl0_Jtf24RQubw3IWp7fc"",""'LC-2 BOM'!C2:AF1000""),AB$1,FALSE)"),"Hydraulics Schematic 1069 RevF")</f>
        <v>Hydraulics Schematic 1069 RevF</v>
      </c>
      <c r="AR673" s="40" t="str">
        <f ca="1">IFERROR(__xludf.DUMMYFUNCTION("VLOOKUP($D390,IMPORTRANGE(""1F5N2lheBqU_ssv2fEg7XSiyl0_Jtf24RQubw3IWp7fc"",""'LC-2 BOM'!C2:AF1000""),AB$1,FALSE)"),"Hydraulics Schematic 1069 RevF")</f>
        <v>Hydraulics Schematic 1069 RevF</v>
      </c>
      <c r="AS673" s="40" t="str">
        <f ca="1">IFERROR(__xludf.DUMMYFUNCTION("VLOOKUP($D390,IMPORTRANGE(""1F5N2lheBqU_ssv2fEg7XSiyl0_Jtf24RQubw3IWp7fc"",""'LC-2 BOM'!C2:AF1000""),AB$1,FALSE)"),"Hydraulics Schematic 1069 RevF")</f>
        <v>Hydraulics Schematic 1069 RevF</v>
      </c>
      <c r="AT673" s="40" t="str">
        <f ca="1">IFERROR(__xludf.DUMMYFUNCTION("VLOOKUP($D390,IMPORTRANGE(""1F5N2lheBqU_ssv2fEg7XSiyl0_Jtf24RQubw3IWp7fc"",""'LC-2 BOM'!C2:AF1000""),AB$1,FALSE)"),"Hydraulics Schematic 1069 RevF")</f>
        <v>Hydraulics Schematic 1069 RevF</v>
      </c>
      <c r="AU673" s="40" t="str">
        <f ca="1">IFERROR(__xludf.DUMMYFUNCTION("VLOOKUP($D390,IMPORTRANGE(""1F5N2lheBqU_ssv2fEg7XSiyl0_Jtf24RQubw3IWp7fc"",""'LC-2 BOM'!C2:AF1000""),AB$1,FALSE)"),"Hydraulics Schematic 1069 RevF")</f>
        <v>Hydraulics Schematic 1069 RevF</v>
      </c>
      <c r="AV673" s="40" t="str">
        <f ca="1">IFERROR(__xludf.DUMMYFUNCTION("VLOOKUP($D390,IMPORTRANGE(""1F5N2lheBqU_ssv2fEg7XSiyl0_Jtf24RQubw3IWp7fc"",""'LC-2 BOM'!C2:AF1000""),AB$1,FALSE)"),"Hydraulics Schematic 1069 RevF")</f>
        <v>Hydraulics Schematic 1069 RevF</v>
      </c>
      <c r="AW673" s="40" t="str">
        <f ca="1">IFERROR(__xludf.DUMMYFUNCTION("VLOOKUP($D390,IMPORTRANGE(""1F5N2lheBqU_ssv2fEg7XSiyl0_Jtf24RQubw3IWp7fc"",""'LC-2 BOM'!C2:AF1000""),AB$1,FALSE)"),"Hydraulics Schematic 1069 RevF")</f>
        <v>Hydraulics Schematic 1069 RevF</v>
      </c>
      <c r="AX673" s="40" t="str">
        <f ca="1">IFERROR(__xludf.DUMMYFUNCTION("VLOOKUP($D390,IMPORTRANGE(""1F5N2lheBqU_ssv2fEg7XSiyl0_Jtf24RQubw3IWp7fc"",""'LC-2 BOM'!C2:AF1000""),AB$1,FALSE)"),"Hydraulics Schematic 1069 RevF")</f>
        <v>Hydraulics Schematic 1069 RevF</v>
      </c>
      <c r="AY673" s="40" t="str">
        <f ca="1">IFERROR(__xludf.DUMMYFUNCTION("VLOOKUP($D390,IMPORTRANGE(""1F5N2lheBqU_ssv2fEg7XSiyl0_Jtf24RQubw3IWp7fc"",""'LC-2 BOM'!C2:AF1000""),AB$1,FALSE)"),"Hydraulics Schematic 1069 RevF")</f>
        <v>Hydraulics Schematic 1069 RevF</v>
      </c>
      <c r="AZ673" s="40" t="str">
        <f ca="1">IFERROR(__xludf.DUMMYFUNCTION("VLOOKUP($D390,IMPORTRANGE(""1F5N2lheBqU_ssv2fEg7XSiyl0_Jtf24RQubw3IWp7fc"",""'LC-2 BOM'!C2:AF1000""),AB$1,FALSE)"),"Hydraulics Schematic 1069 RevF")</f>
        <v>Hydraulics Schematic 1069 RevF</v>
      </c>
      <c r="BA673" s="40" t="str">
        <f ca="1">IFERROR(__xludf.DUMMYFUNCTION("VLOOKUP($D390,IMPORTRANGE(""1F5N2lheBqU_ssv2fEg7XSiyl0_Jtf24RQubw3IWp7fc"",""'LC-2 BOM'!C2:AF1000""),AB$1,FALSE)"),"Hydraulics Schematic 1069 RevF")</f>
        <v>Hydraulics Schematic 1069 RevF</v>
      </c>
    </row>
    <row r="674" spans="1:53" ht="14.25">
      <c r="A674" s="186" t="str">
        <f>CONCATENATE(VLOOKUP(E674,Systems,2,FALSE),"-",VLOOKUP(F674,Subsystems,2,FALSE),"-",VLOOKUP(G674,Components,2,FALSE),"-",VLOOKUP(R674,Metrics,2,FALSE),"-",B674)</f>
        <v>HYD-LFT-PVL-Pos-153</v>
      </c>
      <c r="B674" s="274">
        <v>153</v>
      </c>
      <c r="C674" s="134" t="s">
        <v>1473</v>
      </c>
      <c r="D674" s="134" t="s">
        <v>1470</v>
      </c>
      <c r="E674" s="134" t="s">
        <v>715</v>
      </c>
      <c r="F674" s="134" t="s">
        <v>716</v>
      </c>
      <c r="G674" s="134" t="s">
        <v>146</v>
      </c>
      <c r="H674" s="274" t="s">
        <v>147</v>
      </c>
      <c r="I674" s="274" t="s">
        <v>1463</v>
      </c>
      <c r="J674" s="187" t="str">
        <f>VLOOKUP(I674,'REF - Interface Cards'!$F$2:$G$11,2,FALSE)</f>
        <v>CB4</v>
      </c>
      <c r="K674" s="274">
        <f>VLOOKUP(L674,InterfaceCards,3,FALSE)</f>
        <v>2</v>
      </c>
      <c r="L674" s="134" t="s">
        <v>785</v>
      </c>
      <c r="M674" s="82"/>
      <c r="N674" s="196"/>
      <c r="O674" s="274" t="s">
        <v>247</v>
      </c>
      <c r="P674" s="274" t="s">
        <v>313</v>
      </c>
      <c r="Q674" s="274" t="s">
        <v>521</v>
      </c>
      <c r="R674" s="277" t="s">
        <v>149</v>
      </c>
      <c r="S674" s="186" t="s">
        <v>1256</v>
      </c>
      <c r="T674" s="274"/>
      <c r="U674" s="82"/>
      <c r="V674" s="82" t="b">
        <v>0</v>
      </c>
      <c r="W674" s="172" t="str">
        <f>CONCATENATE(L674,":",N674)</f>
        <v>AI5:</v>
      </c>
      <c r="X674" s="40" t="str">
        <f ca="1">IFERROR(__xludf.DUMMYFUNCTION("VLOOKUP($D475,IMPORTRANGE(""1F5N2lheBqU_ssv2fEg7XSiyl0_Jtf24RQubw3IWp7fc"",""'LC-2 BOM'!C2:AF1000""),X$1,FALSE)"),"04C706")</f>
        <v>04C706</v>
      </c>
      <c r="Y674" s="188" t="str">
        <f ca="1">IFERROR(__xludf.DUMMYFUNCTION("VLOOKUP($D530,IMPORTRANGE(""1F5N2lheBqU_ssv2fEg7XSiyl0_Jtf24RQubw3IWp7fc"",""'LC-2 BOM'!C2:AF900""),Y$1,FALSE)"),"Proportional Valve")</f>
        <v>Proportional Valve</v>
      </c>
      <c r="Z674" s="188" t="str">
        <f ca="1">IFERROR(__xludf.DUMMYFUNCTION("VLOOKUP($D530,IMPORTRANGE(""1F5N2lheBqU_ssv2fEg7XSiyl0_Jtf24RQubw3IWp7fc"",""'LC-2 BOM'!C2:AF900""),Y$1,FALSE)"),"Proportional Valve")</f>
        <v>Proportional Valve</v>
      </c>
      <c r="AA674" s="188" t="str">
        <f ca="1">IFERROR(__xludf.DUMMYFUNCTION("VLOOKUP($D530,IMPORTRANGE(""1F5N2lheBqU_ssv2fEg7XSiyl0_Jtf24RQubw3IWp7fc"",""'LC-2 BOM'!C2:AF900""),Y$1,FALSE)"),"Proportional Valve")</f>
        <v>Proportional Valve</v>
      </c>
      <c r="AB674" s="40" t="str">
        <f ca="1">IFERROR(__xludf.DUMMYFUNCTION("VLOOKUP($D530,IMPORTRANGE(""1F5N2lheBqU_ssv2fEg7XSiyl0_Jtf24RQubw3IWp7fc"",""'LC-2 BOM'!C2:AF1000""),AB$1,FALSE)"),"Hydraulics Schematic 1069 RevF")</f>
        <v>Hydraulics Schematic 1069 RevF</v>
      </c>
      <c r="AC674" s="40" t="str">
        <f ca="1">IFERROR(__xludf.DUMMYFUNCTION("VLOOKUP($D530,IMPORTRANGE(""1F5N2lheBqU_ssv2fEg7XSiyl0_Jtf24RQubw3IWp7fc"",""'LC-2 BOM'!C2:AF1000""),AB$1,FALSE)"),"Hydraulics Schematic 1069 RevF")</f>
        <v>Hydraulics Schematic 1069 RevF</v>
      </c>
      <c r="AD674" s="40" t="str">
        <f ca="1">IFERROR(__xludf.DUMMYFUNCTION("VLOOKUP($D530,IMPORTRANGE(""1F5N2lheBqU_ssv2fEg7XSiyl0_Jtf24RQubw3IWp7fc"",""'LC-2 BOM'!C2:AF1000""),AB$1,FALSE)"),"Hydraulics Schematic 1069 RevF")</f>
        <v>Hydraulics Schematic 1069 RevF</v>
      </c>
      <c r="AE674" s="40" t="str">
        <f ca="1">IFERROR(__xludf.DUMMYFUNCTION("VLOOKUP($D530,IMPORTRANGE(""1F5N2lheBqU_ssv2fEg7XSiyl0_Jtf24RQubw3IWp7fc"",""'LC-2 BOM'!C2:AF1000""),AB$1,FALSE)"),"Hydraulics Schematic 1069 RevF")</f>
        <v>Hydraulics Schematic 1069 RevF</v>
      </c>
      <c r="AF674" s="40" t="str">
        <f ca="1">IFERROR(__xludf.DUMMYFUNCTION("VLOOKUP($D530,IMPORTRANGE(""1F5N2lheBqU_ssv2fEg7XSiyl0_Jtf24RQubw3IWp7fc"",""'LC-2 BOM'!C2:AF1000""),AB$1,FALSE)"),"Hydraulics Schematic 1069 RevF")</f>
        <v>Hydraulics Schematic 1069 RevF</v>
      </c>
      <c r="AG674" s="40" t="str">
        <f ca="1">IFERROR(__xludf.DUMMYFUNCTION("VLOOKUP($D530,IMPORTRANGE(""1F5N2lheBqU_ssv2fEg7XSiyl0_Jtf24RQubw3IWp7fc"",""'LC-2 BOM'!C2:AF1000""),AB$1,FALSE)"),"Hydraulics Schematic 1069 RevF")</f>
        <v>Hydraulics Schematic 1069 RevF</v>
      </c>
      <c r="AH674" s="40" t="str">
        <f ca="1">IFERROR(__xludf.DUMMYFUNCTION("VLOOKUP($D530,IMPORTRANGE(""1F5N2lheBqU_ssv2fEg7XSiyl0_Jtf24RQubw3IWp7fc"",""'LC-2 BOM'!C2:AF1000""),AB$1,FALSE)"),"Hydraulics Schematic 1069 RevF")</f>
        <v>Hydraulics Schematic 1069 RevF</v>
      </c>
      <c r="AI674" s="40" t="str">
        <f ca="1">IFERROR(__xludf.DUMMYFUNCTION("VLOOKUP($D530,IMPORTRANGE(""1F5N2lheBqU_ssv2fEg7XSiyl0_Jtf24RQubw3IWp7fc"",""'LC-2 BOM'!C2:AF1000""),AB$1,FALSE)"),"Hydraulics Schematic 1069 RevF")</f>
        <v>Hydraulics Schematic 1069 RevF</v>
      </c>
      <c r="AJ674" s="40" t="str">
        <f ca="1">IFERROR(__xludf.DUMMYFUNCTION("VLOOKUP($D530,IMPORTRANGE(""1F5N2lheBqU_ssv2fEg7XSiyl0_Jtf24RQubw3IWp7fc"",""'LC-2 BOM'!C2:AF1000""),AB$1,FALSE)"),"Hydraulics Schematic 1069 RevF")</f>
        <v>Hydraulics Schematic 1069 RevF</v>
      </c>
      <c r="AK674" s="40" t="str">
        <f ca="1">IFERROR(__xludf.DUMMYFUNCTION("VLOOKUP($D530,IMPORTRANGE(""1F5N2lheBqU_ssv2fEg7XSiyl0_Jtf24RQubw3IWp7fc"",""'LC-2 BOM'!C2:AF1000""),AB$1,FALSE)"),"Hydraulics Schematic 1069 RevF")</f>
        <v>Hydraulics Schematic 1069 RevF</v>
      </c>
      <c r="AL674" s="40" t="str">
        <f ca="1">IFERROR(__xludf.DUMMYFUNCTION("VLOOKUP($D530,IMPORTRANGE(""1F5N2lheBqU_ssv2fEg7XSiyl0_Jtf24RQubw3IWp7fc"",""'LC-2 BOM'!C2:AF1000""),AB$1,FALSE)"),"Hydraulics Schematic 1069 RevF")</f>
        <v>Hydraulics Schematic 1069 RevF</v>
      </c>
      <c r="AM674" s="40" t="str">
        <f ca="1">IFERROR(__xludf.DUMMYFUNCTION("VLOOKUP($D530,IMPORTRANGE(""1F5N2lheBqU_ssv2fEg7XSiyl0_Jtf24RQubw3IWp7fc"",""'LC-2 BOM'!C2:AF1000""),AB$1,FALSE)"),"Hydraulics Schematic 1069 RevF")</f>
        <v>Hydraulics Schematic 1069 RevF</v>
      </c>
      <c r="AN674" s="40" t="str">
        <f ca="1">IFERROR(__xludf.DUMMYFUNCTION("VLOOKUP($D530,IMPORTRANGE(""1F5N2lheBqU_ssv2fEg7XSiyl0_Jtf24RQubw3IWp7fc"",""'LC-2 BOM'!C2:AF1000""),AB$1,FALSE)"),"Hydraulics Schematic 1069 RevF")</f>
        <v>Hydraulics Schematic 1069 RevF</v>
      </c>
      <c r="AO674" s="40" t="str">
        <f ca="1">IFERROR(__xludf.DUMMYFUNCTION("VLOOKUP($D530,IMPORTRANGE(""1F5N2lheBqU_ssv2fEg7XSiyl0_Jtf24RQubw3IWp7fc"",""'LC-2 BOM'!C2:AF1000""),AB$1,FALSE)"),"Hydraulics Schematic 1069 RevF")</f>
        <v>Hydraulics Schematic 1069 RevF</v>
      </c>
      <c r="AP674" s="40" t="str">
        <f ca="1">IFERROR(__xludf.DUMMYFUNCTION("VLOOKUP($D530,IMPORTRANGE(""1F5N2lheBqU_ssv2fEg7XSiyl0_Jtf24RQubw3IWp7fc"",""'LC-2 BOM'!C2:AF1000""),AB$1,FALSE)"),"Hydraulics Schematic 1069 RevF")</f>
        <v>Hydraulics Schematic 1069 RevF</v>
      </c>
      <c r="AQ674" s="40" t="str">
        <f ca="1">IFERROR(__xludf.DUMMYFUNCTION("VLOOKUP($D530,IMPORTRANGE(""1F5N2lheBqU_ssv2fEg7XSiyl0_Jtf24RQubw3IWp7fc"",""'LC-2 BOM'!C2:AF1000""),AB$1,FALSE)"),"Hydraulics Schematic 1069 RevF")</f>
        <v>Hydraulics Schematic 1069 RevF</v>
      </c>
      <c r="AR674" s="40" t="str">
        <f ca="1">IFERROR(__xludf.DUMMYFUNCTION("VLOOKUP($D530,IMPORTRANGE(""1F5N2lheBqU_ssv2fEg7XSiyl0_Jtf24RQubw3IWp7fc"",""'LC-2 BOM'!C2:AF1000""),AB$1,FALSE)"),"Hydraulics Schematic 1069 RevF")</f>
        <v>Hydraulics Schematic 1069 RevF</v>
      </c>
      <c r="AS674" s="40" t="str">
        <f ca="1">IFERROR(__xludf.DUMMYFUNCTION("VLOOKUP($D530,IMPORTRANGE(""1F5N2lheBqU_ssv2fEg7XSiyl0_Jtf24RQubw3IWp7fc"",""'LC-2 BOM'!C2:AF1000""),AB$1,FALSE)"),"Hydraulics Schematic 1069 RevF")</f>
        <v>Hydraulics Schematic 1069 RevF</v>
      </c>
      <c r="AT674" s="40" t="str">
        <f ca="1">IFERROR(__xludf.DUMMYFUNCTION("VLOOKUP($D530,IMPORTRANGE(""1F5N2lheBqU_ssv2fEg7XSiyl0_Jtf24RQubw3IWp7fc"",""'LC-2 BOM'!C2:AF1000""),AB$1,FALSE)"),"Hydraulics Schematic 1069 RevF")</f>
        <v>Hydraulics Schematic 1069 RevF</v>
      </c>
      <c r="AU674" s="40" t="str">
        <f ca="1">IFERROR(__xludf.DUMMYFUNCTION("VLOOKUP($D530,IMPORTRANGE(""1F5N2lheBqU_ssv2fEg7XSiyl0_Jtf24RQubw3IWp7fc"",""'LC-2 BOM'!C2:AF1000""),AB$1,FALSE)"),"Hydraulics Schematic 1069 RevF")</f>
        <v>Hydraulics Schematic 1069 RevF</v>
      </c>
      <c r="AV674" s="40" t="str">
        <f ca="1">IFERROR(__xludf.DUMMYFUNCTION("VLOOKUP($D530,IMPORTRANGE(""1F5N2lheBqU_ssv2fEg7XSiyl0_Jtf24RQubw3IWp7fc"",""'LC-2 BOM'!C2:AF1000""),AB$1,FALSE)"),"Hydraulics Schematic 1069 RevF")</f>
        <v>Hydraulics Schematic 1069 RevF</v>
      </c>
      <c r="AW674" s="40" t="str">
        <f ca="1">IFERROR(__xludf.DUMMYFUNCTION("VLOOKUP($D530,IMPORTRANGE(""1F5N2lheBqU_ssv2fEg7XSiyl0_Jtf24RQubw3IWp7fc"",""'LC-2 BOM'!C2:AF1000""),AB$1,FALSE)"),"Hydraulics Schematic 1069 RevF")</f>
        <v>Hydraulics Schematic 1069 RevF</v>
      </c>
      <c r="AX674" s="40" t="str">
        <f ca="1">IFERROR(__xludf.DUMMYFUNCTION("VLOOKUP($D530,IMPORTRANGE(""1F5N2lheBqU_ssv2fEg7XSiyl0_Jtf24RQubw3IWp7fc"",""'LC-2 BOM'!C2:AF1000""),AB$1,FALSE)"),"Hydraulics Schematic 1069 RevF")</f>
        <v>Hydraulics Schematic 1069 RevF</v>
      </c>
      <c r="AY674" s="40" t="str">
        <f ca="1">IFERROR(__xludf.DUMMYFUNCTION("VLOOKUP($D530,IMPORTRANGE(""1F5N2lheBqU_ssv2fEg7XSiyl0_Jtf24RQubw3IWp7fc"",""'LC-2 BOM'!C2:AF1000""),AB$1,FALSE)"),"Hydraulics Schematic 1069 RevF")</f>
        <v>Hydraulics Schematic 1069 RevF</v>
      </c>
      <c r="AZ674" s="40" t="str">
        <f ca="1">IFERROR(__xludf.DUMMYFUNCTION("VLOOKUP($D530,IMPORTRANGE(""1F5N2lheBqU_ssv2fEg7XSiyl0_Jtf24RQubw3IWp7fc"",""'LC-2 BOM'!C2:AF1000""),AB$1,FALSE)"),"Hydraulics Schematic 1069 RevF")</f>
        <v>Hydraulics Schematic 1069 RevF</v>
      </c>
      <c r="BA674" s="40" t="str">
        <f ca="1">IFERROR(__xludf.DUMMYFUNCTION("VLOOKUP($D530,IMPORTRANGE(""1F5N2lheBqU_ssv2fEg7XSiyl0_Jtf24RQubw3IWp7fc"",""'LC-2 BOM'!C2:AF1000""),AB$1,FALSE)"),"Hydraulics Schematic 1069 RevF")</f>
        <v>Hydraulics Schematic 1069 RevF</v>
      </c>
    </row>
    <row r="675" spans="1:53" ht="14.25">
      <c r="A675" s="119" t="str">
        <f>CONCATENATE(VLOOKUP(E675,Systems,2,FALSE),"-",VLOOKUP(F675,Subsystems,2,FALSE),"-",VLOOKUP(G675,Components,2,FALSE),"-",VLOOKUP(R675,Metrics,2,FALSE),"-",B675)</f>
        <v>CPWR-OL-FX-CD-26</v>
      </c>
      <c r="B675" s="100">
        <v>26</v>
      </c>
      <c r="C675" s="99" t="s">
        <v>1474</v>
      </c>
      <c r="D675" s="119" t="s">
        <v>1475</v>
      </c>
      <c r="E675" s="99" t="s">
        <v>885</v>
      </c>
      <c r="F675" s="99" t="s">
        <v>1476</v>
      </c>
      <c r="G675" s="99" t="s">
        <v>887</v>
      </c>
      <c r="H675" s="99" t="s">
        <v>89</v>
      </c>
      <c r="I675" s="100" t="str">
        <f>VLOOKUP(L675,InterfaceCards,2,FALSE)</f>
        <v>N1</v>
      </c>
      <c r="J675" s="39" t="str">
        <f>VLOOKUP(I675,'REF - Interface Cards'!$F$2:$G$11,2,FALSE)</f>
        <v>CB2</v>
      </c>
      <c r="K675" s="100">
        <f>VLOOKUP(L675,InterfaceCards,3,FALSE)</f>
        <v>1</v>
      </c>
      <c r="L675" s="99" t="s">
        <v>728</v>
      </c>
      <c r="M675" s="99">
        <v>26</v>
      </c>
      <c r="N675" s="96">
        <v>22</v>
      </c>
      <c r="O675" s="99" t="s">
        <v>247</v>
      </c>
      <c r="P675" s="99" t="s">
        <v>247</v>
      </c>
      <c r="Q675" s="99" t="s">
        <v>454</v>
      </c>
      <c r="R675" s="268" t="s">
        <v>888</v>
      </c>
      <c r="S675" s="100" t="s">
        <v>96</v>
      </c>
      <c r="T675" s="100"/>
      <c r="U675" s="205"/>
      <c r="V675" s="205" t="b">
        <v>0</v>
      </c>
      <c r="W675" s="115" t="str">
        <f>CONCATENATE(L675,":",N675)</f>
        <v>DI1:22</v>
      </c>
      <c r="X675" s="40" t="str">
        <f ca="1">IFERROR(__xludf.DUMMYFUNCTION("VLOOKUP($D119,IMPORTRANGE(""1F5N2lheBqU_ssv2fEg7XSiyl0_Jtf24RQubw3IWp7fc"",""'LC-2 BOM'!C2:AF1000""),X$1,FALSE)"),"05C360")</f>
        <v>05C360</v>
      </c>
      <c r="Y675" s="40" t="str">
        <f ca="1">IFERROR(__xludf.DUMMYFUNCTION("VLOOKUP($D332,IMPORTRANGE(""1F5N2lheBqU_ssv2fEg7XSiyl0_Jtf24RQubw3IWp7fc"",""'LC-2 BOM'!C2:AF900""),Y$1,FALSE)"),"#N/A")</f>
        <v>#N/A</v>
      </c>
      <c r="Z675" s="40" t="str">
        <f ca="1">IFERROR(__xludf.DUMMYFUNCTION("VLOOKUP($D332,IMPORTRANGE(""1F5N2lheBqU_ssv2fEg7XSiyl0_Jtf24RQubw3IWp7fc"",""'LC-2 BOM'!C2:AF900""),Y$1,FALSE)"),"#N/A")</f>
        <v>#N/A</v>
      </c>
      <c r="AA675" s="40" t="str">
        <f ca="1">IFERROR(__xludf.DUMMYFUNCTION("VLOOKUP($D332,IMPORTRANGE(""1F5N2lheBqU_ssv2fEg7XSiyl0_Jtf24RQubw3IWp7fc"",""'LC-2 BOM'!C2:AF900""),Y$1,FALSE)"),"#N/A")</f>
        <v>#N/A</v>
      </c>
      <c r="AB675" s="40" t="str">
        <f ca="1">IFERROR(__xludf.DUMMYFUNCTION("VLOOKUP($D332,IMPORTRANGE(""1F5N2lheBqU_ssv2fEg7XSiyl0_Jtf24RQubw3IWp7fc"",""'LC-2 BOM'!C2:AF1000""),AB$1,FALSE)"),"#N/A")</f>
        <v>#N/A</v>
      </c>
      <c r="AC675" s="40" t="str">
        <f ca="1">IFERROR(__xludf.DUMMYFUNCTION("VLOOKUP($D332,IMPORTRANGE(""1F5N2lheBqU_ssv2fEg7XSiyl0_Jtf24RQubw3IWp7fc"",""'LC-2 BOM'!C2:AF1000""),AB$1,FALSE)"),"#N/A")</f>
        <v>#N/A</v>
      </c>
      <c r="AD675" s="40" t="str">
        <f ca="1">IFERROR(__xludf.DUMMYFUNCTION("VLOOKUP($D332,IMPORTRANGE(""1F5N2lheBqU_ssv2fEg7XSiyl0_Jtf24RQubw3IWp7fc"",""'LC-2 BOM'!C2:AF1000""),AB$1,FALSE)"),"#N/A")</f>
        <v>#N/A</v>
      </c>
      <c r="AE675" s="40" t="str">
        <f ca="1">IFERROR(__xludf.DUMMYFUNCTION("VLOOKUP($D332,IMPORTRANGE(""1F5N2lheBqU_ssv2fEg7XSiyl0_Jtf24RQubw3IWp7fc"",""'LC-2 BOM'!C2:AF1000""),AB$1,FALSE)"),"#N/A")</f>
        <v>#N/A</v>
      </c>
      <c r="AF675" s="40" t="str">
        <f ca="1">IFERROR(__xludf.DUMMYFUNCTION("VLOOKUP($D332,IMPORTRANGE(""1F5N2lheBqU_ssv2fEg7XSiyl0_Jtf24RQubw3IWp7fc"",""'LC-2 BOM'!C2:AF1000""),AB$1,FALSE)"),"#N/A")</f>
        <v>#N/A</v>
      </c>
      <c r="AG675" s="40" t="str">
        <f ca="1">IFERROR(__xludf.DUMMYFUNCTION("VLOOKUP($D332,IMPORTRANGE(""1F5N2lheBqU_ssv2fEg7XSiyl0_Jtf24RQubw3IWp7fc"",""'LC-2 BOM'!C2:AF1000""),AB$1,FALSE)"),"#N/A")</f>
        <v>#N/A</v>
      </c>
      <c r="AH675" s="40" t="str">
        <f ca="1">IFERROR(__xludf.DUMMYFUNCTION("VLOOKUP($D332,IMPORTRANGE(""1F5N2lheBqU_ssv2fEg7XSiyl0_Jtf24RQubw3IWp7fc"",""'LC-2 BOM'!C2:AF1000""),AB$1,FALSE)"),"#N/A")</f>
        <v>#N/A</v>
      </c>
      <c r="AI675" s="40" t="str">
        <f ca="1">IFERROR(__xludf.DUMMYFUNCTION("VLOOKUP($D332,IMPORTRANGE(""1F5N2lheBqU_ssv2fEg7XSiyl0_Jtf24RQubw3IWp7fc"",""'LC-2 BOM'!C2:AF1000""),AB$1,FALSE)"),"#N/A")</f>
        <v>#N/A</v>
      </c>
      <c r="AJ675" s="40" t="str">
        <f ca="1">IFERROR(__xludf.DUMMYFUNCTION("VLOOKUP($D332,IMPORTRANGE(""1F5N2lheBqU_ssv2fEg7XSiyl0_Jtf24RQubw3IWp7fc"",""'LC-2 BOM'!C2:AF1000""),AB$1,FALSE)"),"#N/A")</f>
        <v>#N/A</v>
      </c>
      <c r="AK675" s="40" t="str">
        <f ca="1">IFERROR(__xludf.DUMMYFUNCTION("VLOOKUP($D332,IMPORTRANGE(""1F5N2lheBqU_ssv2fEg7XSiyl0_Jtf24RQubw3IWp7fc"",""'LC-2 BOM'!C2:AF1000""),AB$1,FALSE)"),"#N/A")</f>
        <v>#N/A</v>
      </c>
      <c r="AL675" s="40" t="str">
        <f ca="1">IFERROR(__xludf.DUMMYFUNCTION("VLOOKUP($D332,IMPORTRANGE(""1F5N2lheBqU_ssv2fEg7XSiyl0_Jtf24RQubw3IWp7fc"",""'LC-2 BOM'!C2:AF1000""),AB$1,FALSE)"),"#N/A")</f>
        <v>#N/A</v>
      </c>
      <c r="AM675" s="40" t="str">
        <f ca="1">IFERROR(__xludf.DUMMYFUNCTION("VLOOKUP($D332,IMPORTRANGE(""1F5N2lheBqU_ssv2fEg7XSiyl0_Jtf24RQubw3IWp7fc"",""'LC-2 BOM'!C2:AF1000""),AB$1,FALSE)"),"#N/A")</f>
        <v>#N/A</v>
      </c>
      <c r="AN675" s="40" t="str">
        <f ca="1">IFERROR(__xludf.DUMMYFUNCTION("VLOOKUP($D332,IMPORTRANGE(""1F5N2lheBqU_ssv2fEg7XSiyl0_Jtf24RQubw3IWp7fc"",""'LC-2 BOM'!C2:AF1000""),AB$1,FALSE)"),"#N/A")</f>
        <v>#N/A</v>
      </c>
      <c r="AO675" s="40" t="str">
        <f ca="1">IFERROR(__xludf.DUMMYFUNCTION("VLOOKUP($D332,IMPORTRANGE(""1F5N2lheBqU_ssv2fEg7XSiyl0_Jtf24RQubw3IWp7fc"",""'LC-2 BOM'!C2:AF1000""),AB$1,FALSE)"),"#N/A")</f>
        <v>#N/A</v>
      </c>
      <c r="AP675" s="40" t="str">
        <f ca="1">IFERROR(__xludf.DUMMYFUNCTION("VLOOKUP($D332,IMPORTRANGE(""1F5N2lheBqU_ssv2fEg7XSiyl0_Jtf24RQubw3IWp7fc"",""'LC-2 BOM'!C2:AF1000""),AB$1,FALSE)"),"#N/A")</f>
        <v>#N/A</v>
      </c>
      <c r="AQ675" s="40" t="str">
        <f ca="1">IFERROR(__xludf.DUMMYFUNCTION("VLOOKUP($D332,IMPORTRANGE(""1F5N2lheBqU_ssv2fEg7XSiyl0_Jtf24RQubw3IWp7fc"",""'LC-2 BOM'!C2:AF1000""),AB$1,FALSE)"),"#N/A")</f>
        <v>#N/A</v>
      </c>
      <c r="AR675" s="40" t="str">
        <f ca="1">IFERROR(__xludf.DUMMYFUNCTION("VLOOKUP($D332,IMPORTRANGE(""1F5N2lheBqU_ssv2fEg7XSiyl0_Jtf24RQubw3IWp7fc"",""'LC-2 BOM'!C2:AF1000""),AB$1,FALSE)"),"#N/A")</f>
        <v>#N/A</v>
      </c>
      <c r="AS675" s="40" t="str">
        <f ca="1">IFERROR(__xludf.DUMMYFUNCTION("VLOOKUP($D332,IMPORTRANGE(""1F5N2lheBqU_ssv2fEg7XSiyl0_Jtf24RQubw3IWp7fc"",""'LC-2 BOM'!C2:AF1000""),AB$1,FALSE)"),"#N/A")</f>
        <v>#N/A</v>
      </c>
      <c r="AT675" s="40" t="str">
        <f ca="1">IFERROR(__xludf.DUMMYFUNCTION("VLOOKUP($D332,IMPORTRANGE(""1F5N2lheBqU_ssv2fEg7XSiyl0_Jtf24RQubw3IWp7fc"",""'LC-2 BOM'!C2:AF1000""),AB$1,FALSE)"),"#N/A")</f>
        <v>#N/A</v>
      </c>
      <c r="AU675" s="40" t="str">
        <f ca="1">IFERROR(__xludf.DUMMYFUNCTION("VLOOKUP($D332,IMPORTRANGE(""1F5N2lheBqU_ssv2fEg7XSiyl0_Jtf24RQubw3IWp7fc"",""'LC-2 BOM'!C2:AF1000""),AB$1,FALSE)"),"#N/A")</f>
        <v>#N/A</v>
      </c>
      <c r="AV675" s="40" t="str">
        <f ca="1">IFERROR(__xludf.DUMMYFUNCTION("VLOOKUP($D332,IMPORTRANGE(""1F5N2lheBqU_ssv2fEg7XSiyl0_Jtf24RQubw3IWp7fc"",""'LC-2 BOM'!C2:AF1000""),AB$1,FALSE)"),"#N/A")</f>
        <v>#N/A</v>
      </c>
      <c r="AW675" s="40" t="str">
        <f ca="1">IFERROR(__xludf.DUMMYFUNCTION("VLOOKUP($D332,IMPORTRANGE(""1F5N2lheBqU_ssv2fEg7XSiyl0_Jtf24RQubw3IWp7fc"",""'LC-2 BOM'!C2:AF1000""),AB$1,FALSE)"),"#N/A")</f>
        <v>#N/A</v>
      </c>
      <c r="AX675" s="40" t="str">
        <f ca="1">IFERROR(__xludf.DUMMYFUNCTION("VLOOKUP($D332,IMPORTRANGE(""1F5N2lheBqU_ssv2fEg7XSiyl0_Jtf24RQubw3IWp7fc"",""'LC-2 BOM'!C2:AF1000""),AB$1,FALSE)"),"#N/A")</f>
        <v>#N/A</v>
      </c>
      <c r="AY675" s="40" t="str">
        <f ca="1">IFERROR(__xludf.DUMMYFUNCTION("VLOOKUP($D332,IMPORTRANGE(""1F5N2lheBqU_ssv2fEg7XSiyl0_Jtf24RQubw3IWp7fc"",""'LC-2 BOM'!C2:AF1000""),AB$1,FALSE)"),"#N/A")</f>
        <v>#N/A</v>
      </c>
      <c r="AZ675" s="40" t="str">
        <f ca="1">IFERROR(__xludf.DUMMYFUNCTION("VLOOKUP($D332,IMPORTRANGE(""1F5N2lheBqU_ssv2fEg7XSiyl0_Jtf24RQubw3IWp7fc"",""'LC-2 BOM'!C2:AF1000""),AB$1,FALSE)"),"#N/A")</f>
        <v>#N/A</v>
      </c>
      <c r="BA675" s="40" t="str">
        <f ca="1">IFERROR(__xludf.DUMMYFUNCTION("VLOOKUP($D332,IMPORTRANGE(""1F5N2lheBqU_ssv2fEg7XSiyl0_Jtf24RQubw3IWp7fc"",""'LC-2 BOM'!C2:AF1000""),AB$1,FALSE)"),"#N/A")</f>
        <v>#N/A</v>
      </c>
    </row>
    <row r="676" spans="1:53" ht="14.25">
      <c r="A676" s="119" t="str">
        <f>CONCATENATE(VLOOKUP(E676,Systems,2,FALSE),"-",VLOOKUP(F676,Subsystems,2,FALSE),"-",VLOOKUP(G676,Components,2,FALSE),"-",VLOOKUP(R676,Metrics,2,FALSE),"-",B676)</f>
        <v>CPWR-OL-FX-CD-37</v>
      </c>
      <c r="B676" s="100">
        <v>37</v>
      </c>
      <c r="C676" s="99" t="s">
        <v>1477</v>
      </c>
      <c r="D676" s="119" t="s">
        <v>1478</v>
      </c>
      <c r="E676" s="99" t="s">
        <v>885</v>
      </c>
      <c r="F676" s="99" t="s">
        <v>1476</v>
      </c>
      <c r="G676" s="99" t="s">
        <v>887</v>
      </c>
      <c r="H676" s="99" t="s">
        <v>89</v>
      </c>
      <c r="I676" s="100" t="str">
        <f>VLOOKUP(L676,InterfaceCards,2,FALSE)</f>
        <v>N1</v>
      </c>
      <c r="J676" s="39" t="str">
        <f>VLOOKUP(I676,'REF - Interface Cards'!$F$2:$G$11,2,FALSE)</f>
        <v>CB2</v>
      </c>
      <c r="K676" s="100">
        <f>VLOOKUP(L676,InterfaceCards,3,FALSE)</f>
        <v>1</v>
      </c>
      <c r="L676" s="99" t="s">
        <v>728</v>
      </c>
      <c r="M676" s="99">
        <v>37</v>
      </c>
      <c r="N676" s="96">
        <v>31</v>
      </c>
      <c r="O676" s="99" t="s">
        <v>247</v>
      </c>
      <c r="P676" s="99" t="s">
        <v>247</v>
      </c>
      <c r="Q676" s="99" t="s">
        <v>454</v>
      </c>
      <c r="R676" s="268" t="s">
        <v>888</v>
      </c>
      <c r="S676" s="100" t="s">
        <v>96</v>
      </c>
      <c r="T676" s="274"/>
      <c r="U676" s="82"/>
      <c r="V676" s="82" t="b">
        <v>0</v>
      </c>
      <c r="W676" s="115" t="str">
        <f>CONCATENATE(L676,":",N676)</f>
        <v>DI1:31</v>
      </c>
      <c r="X676" s="40" t="str">
        <f ca="1">IFERROR(__xludf.DUMMYFUNCTION("VLOOKUP($D119,IMPORTRANGE(""1F5N2lheBqU_ssv2fEg7XSiyl0_Jtf24RQubw3IWp7fc"",""'LC-2 BOM'!C2:AF1000""),X$1,FALSE)"),"05C360")</f>
        <v>05C360</v>
      </c>
      <c r="Y676" s="40" t="str">
        <f ca="1">IFERROR(__xludf.DUMMYFUNCTION("VLOOKUP($D340,IMPORTRANGE(""1zGeY54V42y3h6ga3LEauokEcjIAfHuNXKCYKLfLWtMI"",""'LC-2 BOM'!C2:AF900""),Y$1,FALSE)"),"#N/A")</f>
        <v>#N/A</v>
      </c>
      <c r="Z676" s="40" t="str">
        <f ca="1">IFERROR(__xludf.DUMMYFUNCTION("VLOOKUP($D340,IMPORTRANGE(""1zGeY54V42y3h6ga3LEauokEcjIAfHuNXKCYKLfLWtMI"",""'LC-2 BOM'!C2:AF900""),Y$1,FALSE)"),"#N/A")</f>
        <v>#N/A</v>
      </c>
      <c r="AA676" s="40" t="str">
        <f ca="1">IFERROR(__xludf.DUMMYFUNCTION("VLOOKUP($D340,IMPORTRANGE(""1zGeY54V42y3h6ga3LEauokEcjIAfHuNXKCYKLfLWtMI"",""'LC-2 BOM'!C2:AF900""),Y$1,FALSE)"),"#N/A")</f>
        <v>#N/A</v>
      </c>
      <c r="AB676" s="40" t="str">
        <f ca="1">IFERROR(__xludf.DUMMYFUNCTION("VLOOKUP($D340,IMPORTRANGE(""1F5N2lheBqU_ssv2fEg7XSiyl0_Jtf24RQubw3IWp7fc"",""'LC-2 BOM'!C2:AF1000""),AB$1,FALSE)"),"#N/A")</f>
        <v>#N/A</v>
      </c>
      <c r="AC676" s="40" t="str">
        <f ca="1">IFERROR(__xludf.DUMMYFUNCTION("VLOOKUP($D340,IMPORTRANGE(""1F5N2lheBqU_ssv2fEg7XSiyl0_Jtf24RQubw3IWp7fc"",""'LC-2 BOM'!C2:AF1000""),AB$1,FALSE)"),"#N/A")</f>
        <v>#N/A</v>
      </c>
      <c r="AD676" s="40" t="str">
        <f ca="1">IFERROR(__xludf.DUMMYFUNCTION("VLOOKUP($D340,IMPORTRANGE(""1F5N2lheBqU_ssv2fEg7XSiyl0_Jtf24RQubw3IWp7fc"",""'LC-2 BOM'!C2:AF1000""),AB$1,FALSE)"),"#N/A")</f>
        <v>#N/A</v>
      </c>
      <c r="AE676" s="40" t="str">
        <f ca="1">IFERROR(__xludf.DUMMYFUNCTION("VLOOKUP($D340,IMPORTRANGE(""1F5N2lheBqU_ssv2fEg7XSiyl0_Jtf24RQubw3IWp7fc"",""'LC-2 BOM'!C2:AF1000""),AB$1,FALSE)"),"#N/A")</f>
        <v>#N/A</v>
      </c>
      <c r="AF676" s="40" t="str">
        <f ca="1">IFERROR(__xludf.DUMMYFUNCTION("VLOOKUP($D340,IMPORTRANGE(""1F5N2lheBqU_ssv2fEg7XSiyl0_Jtf24RQubw3IWp7fc"",""'LC-2 BOM'!C2:AF1000""),AB$1,FALSE)"),"#N/A")</f>
        <v>#N/A</v>
      </c>
      <c r="AG676" s="40" t="str">
        <f ca="1">IFERROR(__xludf.DUMMYFUNCTION("VLOOKUP($D340,IMPORTRANGE(""1F5N2lheBqU_ssv2fEg7XSiyl0_Jtf24RQubw3IWp7fc"",""'LC-2 BOM'!C2:AF1000""),AB$1,FALSE)"),"#N/A")</f>
        <v>#N/A</v>
      </c>
      <c r="AH676" s="40" t="str">
        <f ca="1">IFERROR(__xludf.DUMMYFUNCTION("VLOOKUP($D340,IMPORTRANGE(""1F5N2lheBqU_ssv2fEg7XSiyl0_Jtf24RQubw3IWp7fc"",""'LC-2 BOM'!C2:AF1000""),AB$1,FALSE)"),"#N/A")</f>
        <v>#N/A</v>
      </c>
      <c r="AI676" s="40" t="str">
        <f ca="1">IFERROR(__xludf.DUMMYFUNCTION("VLOOKUP($D340,IMPORTRANGE(""1F5N2lheBqU_ssv2fEg7XSiyl0_Jtf24RQubw3IWp7fc"",""'LC-2 BOM'!C2:AF1000""),AB$1,FALSE)"),"#N/A")</f>
        <v>#N/A</v>
      </c>
      <c r="AJ676" s="40" t="str">
        <f ca="1">IFERROR(__xludf.DUMMYFUNCTION("VLOOKUP($D340,IMPORTRANGE(""1F5N2lheBqU_ssv2fEg7XSiyl0_Jtf24RQubw3IWp7fc"",""'LC-2 BOM'!C2:AF1000""),AB$1,FALSE)"),"#N/A")</f>
        <v>#N/A</v>
      </c>
      <c r="AK676" s="40" t="str">
        <f ca="1">IFERROR(__xludf.DUMMYFUNCTION("VLOOKUP($D340,IMPORTRANGE(""1F5N2lheBqU_ssv2fEg7XSiyl0_Jtf24RQubw3IWp7fc"",""'LC-2 BOM'!C2:AF1000""),AB$1,FALSE)"),"#N/A")</f>
        <v>#N/A</v>
      </c>
      <c r="AL676" s="40" t="str">
        <f ca="1">IFERROR(__xludf.DUMMYFUNCTION("VLOOKUP($D340,IMPORTRANGE(""1F5N2lheBqU_ssv2fEg7XSiyl0_Jtf24RQubw3IWp7fc"",""'LC-2 BOM'!C2:AF1000""),AB$1,FALSE)"),"#N/A")</f>
        <v>#N/A</v>
      </c>
      <c r="AM676" s="40" t="str">
        <f ca="1">IFERROR(__xludf.DUMMYFUNCTION("VLOOKUP($D340,IMPORTRANGE(""1F5N2lheBqU_ssv2fEg7XSiyl0_Jtf24RQubw3IWp7fc"",""'LC-2 BOM'!C2:AF1000""),AB$1,FALSE)"),"#N/A")</f>
        <v>#N/A</v>
      </c>
      <c r="AN676" s="40" t="str">
        <f ca="1">IFERROR(__xludf.DUMMYFUNCTION("VLOOKUP($D340,IMPORTRANGE(""1F5N2lheBqU_ssv2fEg7XSiyl0_Jtf24RQubw3IWp7fc"",""'LC-2 BOM'!C2:AF1000""),AB$1,FALSE)"),"#N/A")</f>
        <v>#N/A</v>
      </c>
      <c r="AO676" s="40" t="str">
        <f ca="1">IFERROR(__xludf.DUMMYFUNCTION("VLOOKUP($D340,IMPORTRANGE(""1F5N2lheBqU_ssv2fEg7XSiyl0_Jtf24RQubw3IWp7fc"",""'LC-2 BOM'!C2:AF1000""),AB$1,FALSE)"),"#N/A")</f>
        <v>#N/A</v>
      </c>
      <c r="AP676" s="40" t="str">
        <f ca="1">IFERROR(__xludf.DUMMYFUNCTION("VLOOKUP($D340,IMPORTRANGE(""1F5N2lheBqU_ssv2fEg7XSiyl0_Jtf24RQubw3IWp7fc"",""'LC-2 BOM'!C2:AF1000""),AB$1,FALSE)"),"#N/A")</f>
        <v>#N/A</v>
      </c>
      <c r="AQ676" s="40" t="str">
        <f ca="1">IFERROR(__xludf.DUMMYFUNCTION("VLOOKUP($D340,IMPORTRANGE(""1F5N2lheBqU_ssv2fEg7XSiyl0_Jtf24RQubw3IWp7fc"",""'LC-2 BOM'!C2:AF1000""),AB$1,FALSE)"),"#N/A")</f>
        <v>#N/A</v>
      </c>
      <c r="AR676" s="40" t="str">
        <f ca="1">IFERROR(__xludf.DUMMYFUNCTION("VLOOKUP($D340,IMPORTRANGE(""1F5N2lheBqU_ssv2fEg7XSiyl0_Jtf24RQubw3IWp7fc"",""'LC-2 BOM'!C2:AF1000""),AB$1,FALSE)"),"#N/A")</f>
        <v>#N/A</v>
      </c>
      <c r="AS676" s="40" t="str">
        <f ca="1">IFERROR(__xludf.DUMMYFUNCTION("VLOOKUP($D340,IMPORTRANGE(""1F5N2lheBqU_ssv2fEg7XSiyl0_Jtf24RQubw3IWp7fc"",""'LC-2 BOM'!C2:AF1000""),AB$1,FALSE)"),"#N/A")</f>
        <v>#N/A</v>
      </c>
      <c r="AT676" s="40" t="str">
        <f ca="1">IFERROR(__xludf.DUMMYFUNCTION("VLOOKUP($D340,IMPORTRANGE(""1F5N2lheBqU_ssv2fEg7XSiyl0_Jtf24RQubw3IWp7fc"",""'LC-2 BOM'!C2:AF1000""),AB$1,FALSE)"),"#N/A")</f>
        <v>#N/A</v>
      </c>
      <c r="AU676" s="40" t="str">
        <f ca="1">IFERROR(__xludf.DUMMYFUNCTION("VLOOKUP($D340,IMPORTRANGE(""1F5N2lheBqU_ssv2fEg7XSiyl0_Jtf24RQubw3IWp7fc"",""'LC-2 BOM'!C2:AF1000""),AB$1,FALSE)"),"#N/A")</f>
        <v>#N/A</v>
      </c>
      <c r="AV676" s="40" t="str">
        <f ca="1">IFERROR(__xludf.DUMMYFUNCTION("VLOOKUP($D340,IMPORTRANGE(""1F5N2lheBqU_ssv2fEg7XSiyl0_Jtf24RQubw3IWp7fc"",""'LC-2 BOM'!C2:AF1000""),AB$1,FALSE)"),"#N/A")</f>
        <v>#N/A</v>
      </c>
      <c r="AW676" s="40" t="str">
        <f ca="1">IFERROR(__xludf.DUMMYFUNCTION("VLOOKUP($D340,IMPORTRANGE(""1F5N2lheBqU_ssv2fEg7XSiyl0_Jtf24RQubw3IWp7fc"",""'LC-2 BOM'!C2:AF1000""),AB$1,FALSE)"),"#N/A")</f>
        <v>#N/A</v>
      </c>
      <c r="AX676" s="40" t="str">
        <f ca="1">IFERROR(__xludf.DUMMYFUNCTION("VLOOKUP($D340,IMPORTRANGE(""1F5N2lheBqU_ssv2fEg7XSiyl0_Jtf24RQubw3IWp7fc"",""'LC-2 BOM'!C2:AF1000""),AB$1,FALSE)"),"#N/A")</f>
        <v>#N/A</v>
      </c>
      <c r="AY676" s="40" t="str">
        <f ca="1">IFERROR(__xludf.DUMMYFUNCTION("VLOOKUP($D340,IMPORTRANGE(""1F5N2lheBqU_ssv2fEg7XSiyl0_Jtf24RQubw3IWp7fc"",""'LC-2 BOM'!C2:AF1000""),AB$1,FALSE)"),"#N/A")</f>
        <v>#N/A</v>
      </c>
      <c r="AZ676" s="40" t="str">
        <f ca="1">IFERROR(__xludf.DUMMYFUNCTION("VLOOKUP($D340,IMPORTRANGE(""1F5N2lheBqU_ssv2fEg7XSiyl0_Jtf24RQubw3IWp7fc"",""'LC-2 BOM'!C2:AF1000""),AB$1,FALSE)"),"#N/A")</f>
        <v>#N/A</v>
      </c>
      <c r="BA676" s="40" t="str">
        <f ca="1">IFERROR(__xludf.DUMMYFUNCTION("VLOOKUP($D340,IMPORTRANGE(""1F5N2lheBqU_ssv2fEg7XSiyl0_Jtf24RQubw3IWp7fc"",""'LC-2 BOM'!C2:AF1000""),AB$1,FALSE)"),"#N/A")</f>
        <v>#N/A</v>
      </c>
    </row>
    <row r="677" spans="1:53" ht="14.25">
      <c r="A677" s="119" t="str">
        <f>CONCATENATE(VLOOKUP(E677,Systems,2,FALSE),"-",VLOOKUP(F677,Subsystems,2,FALSE),"-",VLOOKUP(G677,Components,2,FALSE),"-",VLOOKUP(R677,Metrics,2,FALSE),"-",B677)</f>
        <v>CPWR-OL-FX-CD-46</v>
      </c>
      <c r="B677" s="100">
        <v>46</v>
      </c>
      <c r="C677" s="99" t="s">
        <v>1479</v>
      </c>
      <c r="D677" s="119" t="s">
        <v>1480</v>
      </c>
      <c r="E677" s="99" t="s">
        <v>885</v>
      </c>
      <c r="F677" s="99" t="s">
        <v>1476</v>
      </c>
      <c r="G677" s="99" t="s">
        <v>887</v>
      </c>
      <c r="H677" s="99" t="s">
        <v>89</v>
      </c>
      <c r="I677" s="100" t="str">
        <f>VLOOKUP(L677,InterfaceCards,2,FALSE)</f>
        <v>N5</v>
      </c>
      <c r="J677" s="39" t="str">
        <f>VLOOKUP(I677,'REF - Interface Cards'!$F$2:$G$11,2,FALSE)</f>
        <v>CB6</v>
      </c>
      <c r="K677" s="267">
        <f>VLOOKUP(L677,InterfaceCards,3,FALSE)</f>
        <v>2</v>
      </c>
      <c r="L677" s="99" t="s">
        <v>891</v>
      </c>
      <c r="M677" s="99">
        <v>5</v>
      </c>
      <c r="N677" s="96" t="s">
        <v>118</v>
      </c>
      <c r="O677" s="99" t="s">
        <v>334</v>
      </c>
      <c r="P677" s="99" t="s">
        <v>334</v>
      </c>
      <c r="Q677" s="99" t="s">
        <v>707</v>
      </c>
      <c r="R677" s="268" t="s">
        <v>888</v>
      </c>
      <c r="S677" s="119" t="s">
        <v>96</v>
      </c>
      <c r="T677" s="274"/>
      <c r="U677" s="82"/>
      <c r="V677" s="82" t="b">
        <v>0</v>
      </c>
      <c r="W677" s="115" t="str">
        <f>CONCATENATE(L677,":",N677)</f>
        <v>DI5:04</v>
      </c>
      <c r="X677" s="40" t="str">
        <f ca="1">IFERROR(__xludf.DUMMYFUNCTION("VLOOKUP($D475,IMPORTRANGE(""1F5N2lheBqU_ssv2fEg7XSiyl0_Jtf24RQubw3IWp7fc"",""'LC-2 BOM'!C2:AF1000""),X$1,FALSE)"),"04C706")</f>
        <v>04C706</v>
      </c>
      <c r="Y677" s="40" t="str">
        <f ca="1">IFERROR(__xludf.DUMMYFUNCTION("VLOOKUP($D630,IMPORTRANGE(""1zGeY54V42y3h6ga3LEauokEcjIAfHuNXKCYKLfLWtMI"",""'LC-2 BOM'!C2:AF900""),Y$1,FALSE)"),"#N/A")</f>
        <v>#N/A</v>
      </c>
      <c r="Z677" s="40" t="str">
        <f ca="1">IFERROR(__xludf.DUMMYFUNCTION("VLOOKUP($D630,IMPORTRANGE(""1zGeY54V42y3h6ga3LEauokEcjIAfHuNXKCYKLfLWtMI"",""'LC-2 BOM'!C2:AF900""),Y$1,FALSE)"),"#N/A")</f>
        <v>#N/A</v>
      </c>
      <c r="AA677" s="40" t="str">
        <f ca="1">IFERROR(__xludf.DUMMYFUNCTION("VLOOKUP($D630,IMPORTRANGE(""1zGeY54V42y3h6ga3LEauokEcjIAfHuNXKCYKLfLWtMI"",""'LC-2 BOM'!C2:AF900""),Y$1,FALSE)"),"#N/A")</f>
        <v>#N/A</v>
      </c>
      <c r="AB677" s="40" t="str">
        <f ca="1">IFERROR(__xludf.DUMMYFUNCTION("VLOOKUP($D630,IMPORTRANGE(""1F5N2lheBqU_ssv2fEg7XSiyl0_Jtf24RQubw3IWp7fc"",""'LC-2 BOM'!C2:AF1000""),AB$1,FALSE)"),"#N/A")</f>
        <v>#N/A</v>
      </c>
      <c r="AC677" s="40" t="str">
        <f ca="1">IFERROR(__xludf.DUMMYFUNCTION("VLOOKUP($D630,IMPORTRANGE(""1F5N2lheBqU_ssv2fEg7XSiyl0_Jtf24RQubw3IWp7fc"",""'LC-2 BOM'!C2:AF1000""),AB$1,FALSE)"),"#N/A")</f>
        <v>#N/A</v>
      </c>
      <c r="AD677" s="40" t="str">
        <f ca="1">IFERROR(__xludf.DUMMYFUNCTION("VLOOKUP($D630,IMPORTRANGE(""1F5N2lheBqU_ssv2fEg7XSiyl0_Jtf24RQubw3IWp7fc"",""'LC-2 BOM'!C2:AF1000""),AB$1,FALSE)"),"#N/A")</f>
        <v>#N/A</v>
      </c>
      <c r="AE677" s="40" t="str">
        <f ca="1">IFERROR(__xludf.DUMMYFUNCTION("VLOOKUP($D630,IMPORTRANGE(""1F5N2lheBqU_ssv2fEg7XSiyl0_Jtf24RQubw3IWp7fc"",""'LC-2 BOM'!C2:AF1000""),AB$1,FALSE)"),"#N/A")</f>
        <v>#N/A</v>
      </c>
      <c r="AF677" s="40" t="str">
        <f ca="1">IFERROR(__xludf.DUMMYFUNCTION("VLOOKUP($D630,IMPORTRANGE(""1F5N2lheBqU_ssv2fEg7XSiyl0_Jtf24RQubw3IWp7fc"",""'LC-2 BOM'!C2:AF1000""),AB$1,FALSE)"),"#N/A")</f>
        <v>#N/A</v>
      </c>
      <c r="AG677" s="40" t="str">
        <f ca="1">IFERROR(__xludf.DUMMYFUNCTION("VLOOKUP($D630,IMPORTRANGE(""1F5N2lheBqU_ssv2fEg7XSiyl0_Jtf24RQubw3IWp7fc"",""'LC-2 BOM'!C2:AF1000""),AB$1,FALSE)"),"#N/A")</f>
        <v>#N/A</v>
      </c>
      <c r="AH677" s="40" t="str">
        <f ca="1">IFERROR(__xludf.DUMMYFUNCTION("VLOOKUP($D630,IMPORTRANGE(""1F5N2lheBqU_ssv2fEg7XSiyl0_Jtf24RQubw3IWp7fc"",""'LC-2 BOM'!C2:AF1000""),AB$1,FALSE)"),"#N/A")</f>
        <v>#N/A</v>
      </c>
      <c r="AI677" s="40" t="str">
        <f ca="1">IFERROR(__xludf.DUMMYFUNCTION("VLOOKUP($D630,IMPORTRANGE(""1F5N2lheBqU_ssv2fEg7XSiyl0_Jtf24RQubw3IWp7fc"",""'LC-2 BOM'!C2:AF1000""),AB$1,FALSE)"),"#N/A")</f>
        <v>#N/A</v>
      </c>
      <c r="AJ677" s="40" t="str">
        <f ca="1">IFERROR(__xludf.DUMMYFUNCTION("VLOOKUP($D630,IMPORTRANGE(""1F5N2lheBqU_ssv2fEg7XSiyl0_Jtf24RQubw3IWp7fc"",""'LC-2 BOM'!C2:AF1000""),AB$1,FALSE)"),"#N/A")</f>
        <v>#N/A</v>
      </c>
      <c r="AK677" s="40" t="str">
        <f ca="1">IFERROR(__xludf.DUMMYFUNCTION("VLOOKUP($D630,IMPORTRANGE(""1F5N2lheBqU_ssv2fEg7XSiyl0_Jtf24RQubw3IWp7fc"",""'LC-2 BOM'!C2:AF1000""),AB$1,FALSE)"),"#N/A")</f>
        <v>#N/A</v>
      </c>
      <c r="AL677" s="40" t="str">
        <f ca="1">IFERROR(__xludf.DUMMYFUNCTION("VLOOKUP($D630,IMPORTRANGE(""1F5N2lheBqU_ssv2fEg7XSiyl0_Jtf24RQubw3IWp7fc"",""'LC-2 BOM'!C2:AF1000""),AB$1,FALSE)"),"#N/A")</f>
        <v>#N/A</v>
      </c>
      <c r="AM677" s="40" t="str">
        <f ca="1">IFERROR(__xludf.DUMMYFUNCTION("VLOOKUP($D630,IMPORTRANGE(""1F5N2lheBqU_ssv2fEg7XSiyl0_Jtf24RQubw3IWp7fc"",""'LC-2 BOM'!C2:AF1000""),AB$1,FALSE)"),"#N/A")</f>
        <v>#N/A</v>
      </c>
      <c r="AN677" s="40" t="str">
        <f ca="1">IFERROR(__xludf.DUMMYFUNCTION("VLOOKUP($D630,IMPORTRANGE(""1F5N2lheBqU_ssv2fEg7XSiyl0_Jtf24RQubw3IWp7fc"",""'LC-2 BOM'!C2:AF1000""),AB$1,FALSE)"),"#N/A")</f>
        <v>#N/A</v>
      </c>
      <c r="AO677" s="40" t="str">
        <f ca="1">IFERROR(__xludf.DUMMYFUNCTION("VLOOKUP($D630,IMPORTRANGE(""1F5N2lheBqU_ssv2fEg7XSiyl0_Jtf24RQubw3IWp7fc"",""'LC-2 BOM'!C2:AF1000""),AB$1,FALSE)"),"#N/A")</f>
        <v>#N/A</v>
      </c>
      <c r="AP677" s="40" t="str">
        <f ca="1">IFERROR(__xludf.DUMMYFUNCTION("VLOOKUP($D630,IMPORTRANGE(""1F5N2lheBqU_ssv2fEg7XSiyl0_Jtf24RQubw3IWp7fc"",""'LC-2 BOM'!C2:AF1000""),AB$1,FALSE)"),"#N/A")</f>
        <v>#N/A</v>
      </c>
      <c r="AQ677" s="40" t="str">
        <f ca="1">IFERROR(__xludf.DUMMYFUNCTION("VLOOKUP($D630,IMPORTRANGE(""1F5N2lheBqU_ssv2fEg7XSiyl0_Jtf24RQubw3IWp7fc"",""'LC-2 BOM'!C2:AF1000""),AB$1,FALSE)"),"#N/A")</f>
        <v>#N/A</v>
      </c>
      <c r="AR677" s="40" t="str">
        <f ca="1">IFERROR(__xludf.DUMMYFUNCTION("VLOOKUP($D630,IMPORTRANGE(""1F5N2lheBqU_ssv2fEg7XSiyl0_Jtf24RQubw3IWp7fc"",""'LC-2 BOM'!C2:AF1000""),AB$1,FALSE)"),"#N/A")</f>
        <v>#N/A</v>
      </c>
      <c r="AS677" s="40" t="str">
        <f ca="1">IFERROR(__xludf.DUMMYFUNCTION("VLOOKUP($D630,IMPORTRANGE(""1F5N2lheBqU_ssv2fEg7XSiyl0_Jtf24RQubw3IWp7fc"",""'LC-2 BOM'!C2:AF1000""),AB$1,FALSE)"),"#N/A")</f>
        <v>#N/A</v>
      </c>
      <c r="AT677" s="40" t="str">
        <f ca="1">IFERROR(__xludf.DUMMYFUNCTION("VLOOKUP($D630,IMPORTRANGE(""1F5N2lheBqU_ssv2fEg7XSiyl0_Jtf24RQubw3IWp7fc"",""'LC-2 BOM'!C2:AF1000""),AB$1,FALSE)"),"#N/A")</f>
        <v>#N/A</v>
      </c>
      <c r="AU677" s="40" t="str">
        <f ca="1">IFERROR(__xludf.DUMMYFUNCTION("VLOOKUP($D630,IMPORTRANGE(""1F5N2lheBqU_ssv2fEg7XSiyl0_Jtf24RQubw3IWp7fc"",""'LC-2 BOM'!C2:AF1000""),AB$1,FALSE)"),"#N/A")</f>
        <v>#N/A</v>
      </c>
      <c r="AV677" s="40" t="str">
        <f ca="1">IFERROR(__xludf.DUMMYFUNCTION("VLOOKUP($D630,IMPORTRANGE(""1F5N2lheBqU_ssv2fEg7XSiyl0_Jtf24RQubw3IWp7fc"",""'LC-2 BOM'!C2:AF1000""),AB$1,FALSE)"),"#N/A")</f>
        <v>#N/A</v>
      </c>
      <c r="AW677" s="40" t="str">
        <f ca="1">IFERROR(__xludf.DUMMYFUNCTION("VLOOKUP($D630,IMPORTRANGE(""1F5N2lheBqU_ssv2fEg7XSiyl0_Jtf24RQubw3IWp7fc"",""'LC-2 BOM'!C2:AF1000""),AB$1,FALSE)"),"#N/A")</f>
        <v>#N/A</v>
      </c>
      <c r="AX677" s="40" t="str">
        <f ca="1">IFERROR(__xludf.DUMMYFUNCTION("VLOOKUP($D630,IMPORTRANGE(""1F5N2lheBqU_ssv2fEg7XSiyl0_Jtf24RQubw3IWp7fc"",""'LC-2 BOM'!C2:AF1000""),AB$1,FALSE)"),"#N/A")</f>
        <v>#N/A</v>
      </c>
      <c r="AY677" s="40" t="str">
        <f ca="1">IFERROR(__xludf.DUMMYFUNCTION("VLOOKUP($D630,IMPORTRANGE(""1F5N2lheBqU_ssv2fEg7XSiyl0_Jtf24RQubw3IWp7fc"",""'LC-2 BOM'!C2:AF1000""),AB$1,FALSE)"),"#N/A")</f>
        <v>#N/A</v>
      </c>
      <c r="AZ677" s="40" t="str">
        <f ca="1">IFERROR(__xludf.DUMMYFUNCTION("VLOOKUP($D630,IMPORTRANGE(""1F5N2lheBqU_ssv2fEg7XSiyl0_Jtf24RQubw3IWp7fc"",""'LC-2 BOM'!C2:AF1000""),AB$1,FALSE)"),"#N/A")</f>
        <v>#N/A</v>
      </c>
      <c r="BA677" s="40" t="str">
        <f ca="1">IFERROR(__xludf.DUMMYFUNCTION("VLOOKUP($D630,IMPORTRANGE(""1F5N2lheBqU_ssv2fEg7XSiyl0_Jtf24RQubw3IWp7fc"",""'LC-2 BOM'!C2:AF1000""),AB$1,FALSE)"),"#N/A")</f>
        <v>#N/A</v>
      </c>
    </row>
    <row r="678" spans="1:53" ht="14.25">
      <c r="A678" s="119" t="str">
        <f>CONCATENATE(VLOOKUP(E678,Systems,2,FALSE),"-",VLOOKUP(F678,Subsystems,2,FALSE),"-",VLOOKUP(G678,Components,2,FALSE),"-",VLOOKUP(R678,Metrics,2,FALSE),"-",B678)</f>
        <v>CPWR-OL-FX-CD-39</v>
      </c>
      <c r="B678" s="100">
        <v>39</v>
      </c>
      <c r="C678" s="99" t="s">
        <v>1481</v>
      </c>
      <c r="D678" s="119" t="s">
        <v>1482</v>
      </c>
      <c r="E678" s="99" t="s">
        <v>885</v>
      </c>
      <c r="F678" s="99" t="s">
        <v>1476</v>
      </c>
      <c r="G678" s="99" t="s">
        <v>887</v>
      </c>
      <c r="H678" s="99" t="s">
        <v>89</v>
      </c>
      <c r="I678" s="100" t="str">
        <f>VLOOKUP(L678,InterfaceCards,2,FALSE)</f>
        <v>N5</v>
      </c>
      <c r="J678" s="39" t="str">
        <f>VLOOKUP(I678,'REF - Interface Cards'!$F$2:$G$11,2,FALSE)</f>
        <v>CB6</v>
      </c>
      <c r="K678" s="267">
        <f>VLOOKUP(L678,InterfaceCards,3,FALSE)</f>
        <v>2</v>
      </c>
      <c r="L678" s="99" t="s">
        <v>891</v>
      </c>
      <c r="M678" s="99">
        <v>6</v>
      </c>
      <c r="N678" s="96" t="s">
        <v>129</v>
      </c>
      <c r="O678" s="99" t="s">
        <v>334</v>
      </c>
      <c r="P678" s="99" t="s">
        <v>334</v>
      </c>
      <c r="Q678" s="99" t="s">
        <v>707</v>
      </c>
      <c r="R678" s="268" t="s">
        <v>888</v>
      </c>
      <c r="S678" s="119" t="s">
        <v>96</v>
      </c>
      <c r="T678" s="274"/>
      <c r="U678" s="82"/>
      <c r="V678" s="82" t="b">
        <v>0</v>
      </c>
      <c r="W678" s="115" t="str">
        <f>CONCATENATE(L678,":",N678)</f>
        <v>DI5:05</v>
      </c>
      <c r="X678" s="40" t="str">
        <f ca="1">IFERROR(__xludf.DUMMYFUNCTION("VLOOKUP($D475,IMPORTRANGE(""1F5N2lheBqU_ssv2fEg7XSiyl0_Jtf24RQubw3IWp7fc"",""'LC-2 BOM'!C2:AF1000""),X$1,FALSE)"),"04C706")</f>
        <v>04C706</v>
      </c>
      <c r="Y678" s="40" t="str">
        <f ca="1">IFERROR(__xludf.DUMMYFUNCTION("VLOOKUP($D631,IMPORTRANGE(""1zGeY54V42y3h6ga3LEauokEcjIAfHuNXKCYKLfLWtMI"",""'LC-2 BOM'!C2:AF900""),Y$1,FALSE)"),"#N/A")</f>
        <v>#N/A</v>
      </c>
      <c r="Z678" s="40" t="str">
        <f ca="1">IFERROR(__xludf.DUMMYFUNCTION("VLOOKUP($D631,IMPORTRANGE(""1zGeY54V42y3h6ga3LEauokEcjIAfHuNXKCYKLfLWtMI"",""'LC-2 BOM'!C2:AF900""),Y$1,FALSE)"),"#N/A")</f>
        <v>#N/A</v>
      </c>
      <c r="AA678" s="40" t="str">
        <f ca="1">IFERROR(__xludf.DUMMYFUNCTION("VLOOKUP($D631,IMPORTRANGE(""1zGeY54V42y3h6ga3LEauokEcjIAfHuNXKCYKLfLWtMI"",""'LC-2 BOM'!C2:AF900""),Y$1,FALSE)"),"#N/A")</f>
        <v>#N/A</v>
      </c>
      <c r="AB678" s="40" t="str">
        <f ca="1">IFERROR(__xludf.DUMMYFUNCTION("VLOOKUP($D631,IMPORTRANGE(""1F5N2lheBqU_ssv2fEg7XSiyl0_Jtf24RQubw3IWp7fc"",""'LC-2 BOM'!C2:AF1000""),AB$1,FALSE)"),"#N/A")</f>
        <v>#N/A</v>
      </c>
      <c r="AC678" s="40" t="str">
        <f ca="1">IFERROR(__xludf.DUMMYFUNCTION("VLOOKUP($D631,IMPORTRANGE(""1F5N2lheBqU_ssv2fEg7XSiyl0_Jtf24RQubw3IWp7fc"",""'LC-2 BOM'!C2:AF1000""),AB$1,FALSE)"),"#N/A")</f>
        <v>#N/A</v>
      </c>
      <c r="AD678" s="40" t="str">
        <f ca="1">IFERROR(__xludf.DUMMYFUNCTION("VLOOKUP($D631,IMPORTRANGE(""1F5N2lheBqU_ssv2fEg7XSiyl0_Jtf24RQubw3IWp7fc"",""'LC-2 BOM'!C2:AF1000""),AB$1,FALSE)"),"#N/A")</f>
        <v>#N/A</v>
      </c>
      <c r="AE678" s="40" t="str">
        <f ca="1">IFERROR(__xludf.DUMMYFUNCTION("VLOOKUP($D631,IMPORTRANGE(""1F5N2lheBqU_ssv2fEg7XSiyl0_Jtf24RQubw3IWp7fc"",""'LC-2 BOM'!C2:AF1000""),AB$1,FALSE)"),"#N/A")</f>
        <v>#N/A</v>
      </c>
      <c r="AF678" s="40" t="str">
        <f ca="1">IFERROR(__xludf.DUMMYFUNCTION("VLOOKUP($D631,IMPORTRANGE(""1F5N2lheBqU_ssv2fEg7XSiyl0_Jtf24RQubw3IWp7fc"",""'LC-2 BOM'!C2:AF1000""),AB$1,FALSE)"),"#N/A")</f>
        <v>#N/A</v>
      </c>
      <c r="AG678" s="40" t="str">
        <f ca="1">IFERROR(__xludf.DUMMYFUNCTION("VLOOKUP($D631,IMPORTRANGE(""1F5N2lheBqU_ssv2fEg7XSiyl0_Jtf24RQubw3IWp7fc"",""'LC-2 BOM'!C2:AF1000""),AB$1,FALSE)"),"#N/A")</f>
        <v>#N/A</v>
      </c>
      <c r="AH678" s="40" t="str">
        <f ca="1">IFERROR(__xludf.DUMMYFUNCTION("VLOOKUP($D631,IMPORTRANGE(""1F5N2lheBqU_ssv2fEg7XSiyl0_Jtf24RQubw3IWp7fc"",""'LC-2 BOM'!C2:AF1000""),AB$1,FALSE)"),"#N/A")</f>
        <v>#N/A</v>
      </c>
      <c r="AI678" s="40" t="str">
        <f ca="1">IFERROR(__xludf.DUMMYFUNCTION("VLOOKUP($D631,IMPORTRANGE(""1F5N2lheBqU_ssv2fEg7XSiyl0_Jtf24RQubw3IWp7fc"",""'LC-2 BOM'!C2:AF1000""),AB$1,FALSE)"),"#N/A")</f>
        <v>#N/A</v>
      </c>
      <c r="AJ678" s="40" t="str">
        <f ca="1">IFERROR(__xludf.DUMMYFUNCTION("VLOOKUP($D631,IMPORTRANGE(""1F5N2lheBqU_ssv2fEg7XSiyl0_Jtf24RQubw3IWp7fc"",""'LC-2 BOM'!C2:AF1000""),AB$1,FALSE)"),"#N/A")</f>
        <v>#N/A</v>
      </c>
      <c r="AK678" s="40" t="str">
        <f ca="1">IFERROR(__xludf.DUMMYFUNCTION("VLOOKUP($D631,IMPORTRANGE(""1F5N2lheBqU_ssv2fEg7XSiyl0_Jtf24RQubw3IWp7fc"",""'LC-2 BOM'!C2:AF1000""),AB$1,FALSE)"),"#N/A")</f>
        <v>#N/A</v>
      </c>
      <c r="AL678" s="40" t="str">
        <f ca="1">IFERROR(__xludf.DUMMYFUNCTION("VLOOKUP($D631,IMPORTRANGE(""1F5N2lheBqU_ssv2fEg7XSiyl0_Jtf24RQubw3IWp7fc"",""'LC-2 BOM'!C2:AF1000""),AB$1,FALSE)"),"#N/A")</f>
        <v>#N/A</v>
      </c>
      <c r="AM678" s="40" t="str">
        <f ca="1">IFERROR(__xludf.DUMMYFUNCTION("VLOOKUP($D631,IMPORTRANGE(""1F5N2lheBqU_ssv2fEg7XSiyl0_Jtf24RQubw3IWp7fc"",""'LC-2 BOM'!C2:AF1000""),AB$1,FALSE)"),"#N/A")</f>
        <v>#N/A</v>
      </c>
      <c r="AN678" s="40" t="str">
        <f ca="1">IFERROR(__xludf.DUMMYFUNCTION("VLOOKUP($D631,IMPORTRANGE(""1F5N2lheBqU_ssv2fEg7XSiyl0_Jtf24RQubw3IWp7fc"",""'LC-2 BOM'!C2:AF1000""),AB$1,FALSE)"),"#N/A")</f>
        <v>#N/A</v>
      </c>
      <c r="AO678" s="40" t="str">
        <f ca="1">IFERROR(__xludf.DUMMYFUNCTION("VLOOKUP($D631,IMPORTRANGE(""1F5N2lheBqU_ssv2fEg7XSiyl0_Jtf24RQubw3IWp7fc"",""'LC-2 BOM'!C2:AF1000""),AB$1,FALSE)"),"#N/A")</f>
        <v>#N/A</v>
      </c>
      <c r="AP678" s="40" t="str">
        <f ca="1">IFERROR(__xludf.DUMMYFUNCTION("VLOOKUP($D631,IMPORTRANGE(""1F5N2lheBqU_ssv2fEg7XSiyl0_Jtf24RQubw3IWp7fc"",""'LC-2 BOM'!C2:AF1000""),AB$1,FALSE)"),"#N/A")</f>
        <v>#N/A</v>
      </c>
      <c r="AQ678" s="40" t="str">
        <f ca="1">IFERROR(__xludf.DUMMYFUNCTION("VLOOKUP($D631,IMPORTRANGE(""1F5N2lheBqU_ssv2fEg7XSiyl0_Jtf24RQubw3IWp7fc"",""'LC-2 BOM'!C2:AF1000""),AB$1,FALSE)"),"#N/A")</f>
        <v>#N/A</v>
      </c>
      <c r="AR678" s="40" t="str">
        <f ca="1">IFERROR(__xludf.DUMMYFUNCTION("VLOOKUP($D631,IMPORTRANGE(""1F5N2lheBqU_ssv2fEg7XSiyl0_Jtf24RQubw3IWp7fc"",""'LC-2 BOM'!C2:AF1000""),AB$1,FALSE)"),"#N/A")</f>
        <v>#N/A</v>
      </c>
      <c r="AS678" s="40" t="str">
        <f ca="1">IFERROR(__xludf.DUMMYFUNCTION("VLOOKUP($D631,IMPORTRANGE(""1F5N2lheBqU_ssv2fEg7XSiyl0_Jtf24RQubw3IWp7fc"",""'LC-2 BOM'!C2:AF1000""),AB$1,FALSE)"),"#N/A")</f>
        <v>#N/A</v>
      </c>
      <c r="AT678" s="40" t="str">
        <f ca="1">IFERROR(__xludf.DUMMYFUNCTION("VLOOKUP($D631,IMPORTRANGE(""1F5N2lheBqU_ssv2fEg7XSiyl0_Jtf24RQubw3IWp7fc"",""'LC-2 BOM'!C2:AF1000""),AB$1,FALSE)"),"#N/A")</f>
        <v>#N/A</v>
      </c>
      <c r="AU678" s="40" t="str">
        <f ca="1">IFERROR(__xludf.DUMMYFUNCTION("VLOOKUP($D631,IMPORTRANGE(""1F5N2lheBqU_ssv2fEg7XSiyl0_Jtf24RQubw3IWp7fc"",""'LC-2 BOM'!C2:AF1000""),AB$1,FALSE)"),"#N/A")</f>
        <v>#N/A</v>
      </c>
      <c r="AV678" s="40" t="str">
        <f ca="1">IFERROR(__xludf.DUMMYFUNCTION("VLOOKUP($D631,IMPORTRANGE(""1F5N2lheBqU_ssv2fEg7XSiyl0_Jtf24RQubw3IWp7fc"",""'LC-2 BOM'!C2:AF1000""),AB$1,FALSE)"),"#N/A")</f>
        <v>#N/A</v>
      </c>
      <c r="AW678" s="40" t="str">
        <f ca="1">IFERROR(__xludf.DUMMYFUNCTION("VLOOKUP($D631,IMPORTRANGE(""1F5N2lheBqU_ssv2fEg7XSiyl0_Jtf24RQubw3IWp7fc"",""'LC-2 BOM'!C2:AF1000""),AB$1,FALSE)"),"#N/A")</f>
        <v>#N/A</v>
      </c>
      <c r="AX678" s="40" t="str">
        <f ca="1">IFERROR(__xludf.DUMMYFUNCTION("VLOOKUP($D631,IMPORTRANGE(""1F5N2lheBqU_ssv2fEg7XSiyl0_Jtf24RQubw3IWp7fc"",""'LC-2 BOM'!C2:AF1000""),AB$1,FALSE)"),"#N/A")</f>
        <v>#N/A</v>
      </c>
      <c r="AY678" s="40" t="str">
        <f ca="1">IFERROR(__xludf.DUMMYFUNCTION("VLOOKUP($D631,IMPORTRANGE(""1F5N2lheBqU_ssv2fEg7XSiyl0_Jtf24RQubw3IWp7fc"",""'LC-2 BOM'!C2:AF1000""),AB$1,FALSE)"),"#N/A")</f>
        <v>#N/A</v>
      </c>
      <c r="AZ678" s="40" t="str">
        <f ca="1">IFERROR(__xludf.DUMMYFUNCTION("VLOOKUP($D631,IMPORTRANGE(""1F5N2lheBqU_ssv2fEg7XSiyl0_Jtf24RQubw3IWp7fc"",""'LC-2 BOM'!C2:AF1000""),AB$1,FALSE)"),"#N/A")</f>
        <v>#N/A</v>
      </c>
      <c r="BA678" s="40" t="str">
        <f ca="1">IFERROR(__xludf.DUMMYFUNCTION("VLOOKUP($D631,IMPORTRANGE(""1F5N2lheBqU_ssv2fEg7XSiyl0_Jtf24RQubw3IWp7fc"",""'LC-2 BOM'!C2:AF1000""),AB$1,FALSE)"),"#N/A")</f>
        <v>#N/A</v>
      </c>
    </row>
    <row r="679" spans="1:53" ht="14.25">
      <c r="A679" s="119" t="str">
        <f>CONCATENATE(VLOOKUP(E679,Systems,2,FALSE),"-",VLOOKUP(F679,Subsystems,2,FALSE),"-",VLOOKUP(G679,Components,2,FALSE),"-",VLOOKUP(R679,Metrics,2,FALSE),"-",B679)</f>
        <v>CPWR-OL-FX-CD-40</v>
      </c>
      <c r="B679" s="100">
        <v>40</v>
      </c>
      <c r="C679" s="99" t="s">
        <v>1483</v>
      </c>
      <c r="D679" s="119" t="s">
        <v>1484</v>
      </c>
      <c r="E679" s="99" t="s">
        <v>885</v>
      </c>
      <c r="F679" s="99" t="s">
        <v>1476</v>
      </c>
      <c r="G679" s="99" t="s">
        <v>887</v>
      </c>
      <c r="H679" s="99" t="s">
        <v>89</v>
      </c>
      <c r="I679" s="100" t="str">
        <f>VLOOKUP(L679,InterfaceCards,2,FALSE)</f>
        <v>C2</v>
      </c>
      <c r="J679" s="39" t="str">
        <f>VLOOKUP(I679,'REF - Interface Cards'!$F$2:$G$11,2,FALSE)</f>
        <v>CB8</v>
      </c>
      <c r="K679" s="267">
        <f>VLOOKUP(L679,InterfaceCards,3,FALSE)</f>
        <v>3</v>
      </c>
      <c r="L679" s="99" t="s">
        <v>190</v>
      </c>
      <c r="M679" s="99">
        <v>24</v>
      </c>
      <c r="N679" s="96">
        <v>20</v>
      </c>
      <c r="O679" s="99" t="s">
        <v>187</v>
      </c>
      <c r="P679" s="99" t="s">
        <v>187</v>
      </c>
      <c r="Q679" s="99" t="s">
        <v>328</v>
      </c>
      <c r="R679" s="268" t="s">
        <v>888</v>
      </c>
      <c r="S679" s="119" t="s">
        <v>96</v>
      </c>
      <c r="T679" s="274"/>
      <c r="U679" s="82"/>
      <c r="V679" s="82" t="b">
        <v>0</v>
      </c>
      <c r="W679" s="115" t="str">
        <f>CONCATENATE(L679,":",N679)</f>
        <v>DI6:20</v>
      </c>
      <c r="X679" s="40" t="str">
        <f ca="1">IFERROR(__xludf.DUMMYFUNCTION("VLOOKUP($D119,IMPORTRANGE(""1F5N2lheBqU_ssv2fEg7XSiyl0_Jtf24RQubw3IWp7fc"",""'LC-2 BOM'!C2:AF1000""),X$1,FALSE)"),"05C360")</f>
        <v>05C360</v>
      </c>
      <c r="Y679" s="40" t="str">
        <f ca="1">IFERROR(__xludf.DUMMYFUNCTION("VLOOKUP($D209,IMPORTRANGE(""1F5N2lheBqU_ssv2fEg7XSiyl0_Jtf24RQubw3IWp7fc"",""'LC-2 BOM'!C2:AF900""),Y$1,FALSE)"),"#N/A")</f>
        <v>#N/A</v>
      </c>
      <c r="Z679" s="40" t="str">
        <f ca="1">IFERROR(__xludf.DUMMYFUNCTION("VLOOKUP($D209,IMPORTRANGE(""1F5N2lheBqU_ssv2fEg7XSiyl0_Jtf24RQubw3IWp7fc"",""'LC-2 BOM'!C2:AF900""),Y$1,FALSE)"),"#N/A")</f>
        <v>#N/A</v>
      </c>
      <c r="AA679" s="40" t="str">
        <f ca="1">IFERROR(__xludf.DUMMYFUNCTION("VLOOKUP($D209,IMPORTRANGE(""1F5N2lheBqU_ssv2fEg7XSiyl0_Jtf24RQubw3IWp7fc"",""'LC-2 BOM'!C2:AF900""),Y$1,FALSE)"),"#N/A")</f>
        <v>#N/A</v>
      </c>
      <c r="AB679" s="40" t="str">
        <f ca="1">IFERROR(__xludf.DUMMYFUNCTION("VLOOKUP($D209,IMPORTRANGE(""1F5N2lheBqU_ssv2fEg7XSiyl0_Jtf24RQubw3IWp7fc"",""'LC-2 BOM'!C2:AF1000""),AB$1,FALSE)"),"#N/A")</f>
        <v>#N/A</v>
      </c>
      <c r="AC679" s="40" t="str">
        <f ca="1">IFERROR(__xludf.DUMMYFUNCTION("VLOOKUP($D209,IMPORTRANGE(""1F5N2lheBqU_ssv2fEg7XSiyl0_Jtf24RQubw3IWp7fc"",""'LC-2 BOM'!C2:AF1000""),AB$1,FALSE)"),"#N/A")</f>
        <v>#N/A</v>
      </c>
      <c r="AD679" s="40" t="str">
        <f ca="1">IFERROR(__xludf.DUMMYFUNCTION("VLOOKUP($D209,IMPORTRANGE(""1F5N2lheBqU_ssv2fEg7XSiyl0_Jtf24RQubw3IWp7fc"",""'LC-2 BOM'!C2:AF1000""),AB$1,FALSE)"),"#N/A")</f>
        <v>#N/A</v>
      </c>
      <c r="AE679" s="40" t="str">
        <f ca="1">IFERROR(__xludf.DUMMYFUNCTION("VLOOKUP($D209,IMPORTRANGE(""1F5N2lheBqU_ssv2fEg7XSiyl0_Jtf24RQubw3IWp7fc"",""'LC-2 BOM'!C2:AF1000""),AB$1,FALSE)"),"#N/A")</f>
        <v>#N/A</v>
      </c>
      <c r="AF679" s="40" t="str">
        <f ca="1">IFERROR(__xludf.DUMMYFUNCTION("VLOOKUP($D209,IMPORTRANGE(""1F5N2lheBqU_ssv2fEg7XSiyl0_Jtf24RQubw3IWp7fc"",""'LC-2 BOM'!C2:AF1000""),AB$1,FALSE)"),"#N/A")</f>
        <v>#N/A</v>
      </c>
      <c r="AG679" s="40" t="str">
        <f ca="1">IFERROR(__xludf.DUMMYFUNCTION("VLOOKUP($D209,IMPORTRANGE(""1F5N2lheBqU_ssv2fEg7XSiyl0_Jtf24RQubw3IWp7fc"",""'LC-2 BOM'!C2:AF1000""),AB$1,FALSE)"),"#N/A")</f>
        <v>#N/A</v>
      </c>
      <c r="AH679" s="40" t="str">
        <f ca="1">IFERROR(__xludf.DUMMYFUNCTION("VLOOKUP($D209,IMPORTRANGE(""1F5N2lheBqU_ssv2fEg7XSiyl0_Jtf24RQubw3IWp7fc"",""'LC-2 BOM'!C2:AF1000""),AB$1,FALSE)"),"#N/A")</f>
        <v>#N/A</v>
      </c>
      <c r="AI679" s="40" t="str">
        <f ca="1">IFERROR(__xludf.DUMMYFUNCTION("VLOOKUP($D209,IMPORTRANGE(""1F5N2lheBqU_ssv2fEg7XSiyl0_Jtf24RQubw3IWp7fc"",""'LC-2 BOM'!C2:AF1000""),AB$1,FALSE)"),"#N/A")</f>
        <v>#N/A</v>
      </c>
      <c r="AJ679" s="40" t="str">
        <f ca="1">IFERROR(__xludf.DUMMYFUNCTION("VLOOKUP($D209,IMPORTRANGE(""1F5N2lheBqU_ssv2fEg7XSiyl0_Jtf24RQubw3IWp7fc"",""'LC-2 BOM'!C2:AF1000""),AB$1,FALSE)"),"#N/A")</f>
        <v>#N/A</v>
      </c>
      <c r="AK679" s="40" t="str">
        <f ca="1">IFERROR(__xludf.DUMMYFUNCTION("VLOOKUP($D209,IMPORTRANGE(""1F5N2lheBqU_ssv2fEg7XSiyl0_Jtf24RQubw3IWp7fc"",""'LC-2 BOM'!C2:AF1000""),AB$1,FALSE)"),"#N/A")</f>
        <v>#N/A</v>
      </c>
      <c r="AL679" s="40" t="str">
        <f ca="1">IFERROR(__xludf.DUMMYFUNCTION("VLOOKUP($D209,IMPORTRANGE(""1F5N2lheBqU_ssv2fEg7XSiyl0_Jtf24RQubw3IWp7fc"",""'LC-2 BOM'!C2:AF1000""),AB$1,FALSE)"),"#N/A")</f>
        <v>#N/A</v>
      </c>
      <c r="AM679" s="40" t="str">
        <f ca="1">IFERROR(__xludf.DUMMYFUNCTION("VLOOKUP($D209,IMPORTRANGE(""1F5N2lheBqU_ssv2fEg7XSiyl0_Jtf24RQubw3IWp7fc"",""'LC-2 BOM'!C2:AF1000""),AB$1,FALSE)"),"#N/A")</f>
        <v>#N/A</v>
      </c>
      <c r="AN679" s="40" t="str">
        <f ca="1">IFERROR(__xludf.DUMMYFUNCTION("VLOOKUP($D209,IMPORTRANGE(""1F5N2lheBqU_ssv2fEg7XSiyl0_Jtf24RQubw3IWp7fc"",""'LC-2 BOM'!C2:AF1000""),AB$1,FALSE)"),"#N/A")</f>
        <v>#N/A</v>
      </c>
      <c r="AO679" s="40" t="str">
        <f ca="1">IFERROR(__xludf.DUMMYFUNCTION("VLOOKUP($D209,IMPORTRANGE(""1F5N2lheBqU_ssv2fEg7XSiyl0_Jtf24RQubw3IWp7fc"",""'LC-2 BOM'!C2:AF1000""),AB$1,FALSE)"),"#N/A")</f>
        <v>#N/A</v>
      </c>
      <c r="AP679" s="40" t="str">
        <f ca="1">IFERROR(__xludf.DUMMYFUNCTION("VLOOKUP($D209,IMPORTRANGE(""1F5N2lheBqU_ssv2fEg7XSiyl0_Jtf24RQubw3IWp7fc"",""'LC-2 BOM'!C2:AF1000""),AB$1,FALSE)"),"#N/A")</f>
        <v>#N/A</v>
      </c>
      <c r="AQ679" s="40" t="str">
        <f ca="1">IFERROR(__xludf.DUMMYFUNCTION("VLOOKUP($D209,IMPORTRANGE(""1F5N2lheBqU_ssv2fEg7XSiyl0_Jtf24RQubw3IWp7fc"",""'LC-2 BOM'!C2:AF1000""),AB$1,FALSE)"),"#N/A")</f>
        <v>#N/A</v>
      </c>
      <c r="AR679" s="40" t="str">
        <f ca="1">IFERROR(__xludf.DUMMYFUNCTION("VLOOKUP($D209,IMPORTRANGE(""1F5N2lheBqU_ssv2fEg7XSiyl0_Jtf24RQubw3IWp7fc"",""'LC-2 BOM'!C2:AF1000""),AB$1,FALSE)"),"#N/A")</f>
        <v>#N/A</v>
      </c>
      <c r="AS679" s="40" t="str">
        <f ca="1">IFERROR(__xludf.DUMMYFUNCTION("VLOOKUP($D209,IMPORTRANGE(""1F5N2lheBqU_ssv2fEg7XSiyl0_Jtf24RQubw3IWp7fc"",""'LC-2 BOM'!C2:AF1000""),AB$1,FALSE)"),"#N/A")</f>
        <v>#N/A</v>
      </c>
      <c r="AT679" s="40" t="str">
        <f ca="1">IFERROR(__xludf.DUMMYFUNCTION("VLOOKUP($D209,IMPORTRANGE(""1F5N2lheBqU_ssv2fEg7XSiyl0_Jtf24RQubw3IWp7fc"",""'LC-2 BOM'!C2:AF1000""),AB$1,FALSE)"),"#N/A")</f>
        <v>#N/A</v>
      </c>
      <c r="AU679" s="40" t="str">
        <f ca="1">IFERROR(__xludf.DUMMYFUNCTION("VLOOKUP($D209,IMPORTRANGE(""1F5N2lheBqU_ssv2fEg7XSiyl0_Jtf24RQubw3IWp7fc"",""'LC-2 BOM'!C2:AF1000""),AB$1,FALSE)"),"#N/A")</f>
        <v>#N/A</v>
      </c>
      <c r="AV679" s="40" t="str">
        <f ca="1">IFERROR(__xludf.DUMMYFUNCTION("VLOOKUP($D209,IMPORTRANGE(""1F5N2lheBqU_ssv2fEg7XSiyl0_Jtf24RQubw3IWp7fc"",""'LC-2 BOM'!C2:AF1000""),AB$1,FALSE)"),"#N/A")</f>
        <v>#N/A</v>
      </c>
      <c r="AW679" s="40" t="str">
        <f ca="1">IFERROR(__xludf.DUMMYFUNCTION("VLOOKUP($D209,IMPORTRANGE(""1F5N2lheBqU_ssv2fEg7XSiyl0_Jtf24RQubw3IWp7fc"",""'LC-2 BOM'!C2:AF1000""),AB$1,FALSE)"),"#N/A")</f>
        <v>#N/A</v>
      </c>
      <c r="AX679" s="40" t="str">
        <f ca="1">IFERROR(__xludf.DUMMYFUNCTION("VLOOKUP($D209,IMPORTRANGE(""1F5N2lheBqU_ssv2fEg7XSiyl0_Jtf24RQubw3IWp7fc"",""'LC-2 BOM'!C2:AF1000""),AB$1,FALSE)"),"#N/A")</f>
        <v>#N/A</v>
      </c>
      <c r="AY679" s="40" t="str">
        <f ca="1">IFERROR(__xludf.DUMMYFUNCTION("VLOOKUP($D209,IMPORTRANGE(""1F5N2lheBqU_ssv2fEg7XSiyl0_Jtf24RQubw3IWp7fc"",""'LC-2 BOM'!C2:AF1000""),AB$1,FALSE)"),"#N/A")</f>
        <v>#N/A</v>
      </c>
      <c r="AZ679" s="40" t="str">
        <f ca="1">IFERROR(__xludf.DUMMYFUNCTION("VLOOKUP($D209,IMPORTRANGE(""1F5N2lheBqU_ssv2fEg7XSiyl0_Jtf24RQubw3IWp7fc"",""'LC-2 BOM'!C2:AF1000""),AB$1,FALSE)"),"#N/A")</f>
        <v>#N/A</v>
      </c>
      <c r="BA679" s="40" t="str">
        <f ca="1">IFERROR(__xludf.DUMMYFUNCTION("VLOOKUP($D209,IMPORTRANGE(""1F5N2lheBqU_ssv2fEg7XSiyl0_Jtf24RQubw3IWp7fc"",""'LC-2 BOM'!C2:AF1000""),AB$1,FALSE)"),"#N/A")</f>
        <v>#N/A</v>
      </c>
    </row>
    <row r="680" spans="1:53" ht="14.25">
      <c r="A680" s="119" t="s">
        <v>1485</v>
      </c>
      <c r="B680" s="100">
        <v>34</v>
      </c>
      <c r="C680" s="99" t="s">
        <v>1486</v>
      </c>
      <c r="D680" s="119" t="s">
        <v>1487</v>
      </c>
      <c r="E680" s="99" t="s">
        <v>885</v>
      </c>
      <c r="F680" s="99" t="s">
        <v>1476</v>
      </c>
      <c r="G680" s="99" t="s">
        <v>887</v>
      </c>
      <c r="H680" s="99" t="s">
        <v>89</v>
      </c>
      <c r="I680" s="100" t="str">
        <f>VLOOKUP(L680,InterfaceCards,2,FALSE)</f>
        <v>C2</v>
      </c>
      <c r="J680" s="39" t="str">
        <f>VLOOKUP(I680,'REF - Interface Cards'!$F$2:$G$11,2,FALSE)</f>
        <v>CB8</v>
      </c>
      <c r="K680" s="267">
        <f>VLOOKUP(L680,InterfaceCards,3,FALSE)</f>
        <v>3</v>
      </c>
      <c r="L680" s="99" t="s">
        <v>190</v>
      </c>
      <c r="M680" s="99">
        <v>25</v>
      </c>
      <c r="N680" s="96">
        <v>21</v>
      </c>
      <c r="O680" s="99" t="s">
        <v>187</v>
      </c>
      <c r="P680" s="99" t="s">
        <v>187</v>
      </c>
      <c r="Q680" s="99" t="s">
        <v>328</v>
      </c>
      <c r="R680" s="268" t="s">
        <v>888</v>
      </c>
      <c r="S680" s="119" t="s">
        <v>96</v>
      </c>
      <c r="T680" s="264"/>
      <c r="U680" s="205"/>
      <c r="V680" s="205" t="b">
        <v>0</v>
      </c>
      <c r="W680" s="115" t="str">
        <f>CONCATENATE(L680,":",N680)</f>
        <v>DI6:21</v>
      </c>
      <c r="X680" s="40" t="str">
        <f ca="1">IFERROR(__xludf.DUMMYFUNCTION("VLOOKUP($D119,IMPORTRANGE(""1F5N2lheBqU_ssv2fEg7XSiyl0_Jtf24RQubw3IWp7fc"",""'LC-2 BOM'!C2:AF1000""),X$1,FALSE)"),"05C360")</f>
        <v>05C360</v>
      </c>
      <c r="Y680" s="40" t="str">
        <f ca="1">IFERROR(__xludf.DUMMYFUNCTION("VLOOKUP($D210,IMPORTRANGE(""1F5N2lheBqU_ssv2fEg7XSiyl0_Jtf24RQubw3IWp7fc"",""'LC-2 BOM'!C2:AF900""),Y$1,FALSE)"),"#N/A")</f>
        <v>#N/A</v>
      </c>
      <c r="Z680" s="40" t="str">
        <f ca="1">IFERROR(__xludf.DUMMYFUNCTION("VLOOKUP($D210,IMPORTRANGE(""1F5N2lheBqU_ssv2fEg7XSiyl0_Jtf24RQubw3IWp7fc"",""'LC-2 BOM'!C2:AF900""),Y$1,FALSE)"),"#N/A")</f>
        <v>#N/A</v>
      </c>
      <c r="AA680" s="40" t="str">
        <f ca="1">IFERROR(__xludf.DUMMYFUNCTION("VLOOKUP($D210,IMPORTRANGE(""1F5N2lheBqU_ssv2fEg7XSiyl0_Jtf24RQubw3IWp7fc"",""'LC-2 BOM'!C2:AF900""),Y$1,FALSE)"),"#N/A")</f>
        <v>#N/A</v>
      </c>
      <c r="AB680" s="40" t="str">
        <f ca="1">IFERROR(__xludf.DUMMYFUNCTION("VLOOKUP($D210,IMPORTRANGE(""1F5N2lheBqU_ssv2fEg7XSiyl0_Jtf24RQubw3IWp7fc"",""'LC-2 BOM'!C2:AF1000""),AB$1,FALSE)"),"#N/A")</f>
        <v>#N/A</v>
      </c>
      <c r="AC680" s="40" t="str">
        <f ca="1">IFERROR(__xludf.DUMMYFUNCTION("VLOOKUP($D210,IMPORTRANGE(""1F5N2lheBqU_ssv2fEg7XSiyl0_Jtf24RQubw3IWp7fc"",""'LC-2 BOM'!C2:AF1000""),AB$1,FALSE)"),"#N/A")</f>
        <v>#N/A</v>
      </c>
      <c r="AD680" s="40" t="str">
        <f ca="1">IFERROR(__xludf.DUMMYFUNCTION("VLOOKUP($D210,IMPORTRANGE(""1F5N2lheBqU_ssv2fEg7XSiyl0_Jtf24RQubw3IWp7fc"",""'LC-2 BOM'!C2:AF1000""),AB$1,FALSE)"),"#N/A")</f>
        <v>#N/A</v>
      </c>
      <c r="AE680" s="40" t="str">
        <f ca="1">IFERROR(__xludf.DUMMYFUNCTION("VLOOKUP($D210,IMPORTRANGE(""1F5N2lheBqU_ssv2fEg7XSiyl0_Jtf24RQubw3IWp7fc"",""'LC-2 BOM'!C2:AF1000""),AB$1,FALSE)"),"#N/A")</f>
        <v>#N/A</v>
      </c>
      <c r="AF680" s="40" t="str">
        <f ca="1">IFERROR(__xludf.DUMMYFUNCTION("VLOOKUP($D210,IMPORTRANGE(""1F5N2lheBqU_ssv2fEg7XSiyl0_Jtf24RQubw3IWp7fc"",""'LC-2 BOM'!C2:AF1000""),AB$1,FALSE)"),"#N/A")</f>
        <v>#N/A</v>
      </c>
      <c r="AG680" s="40" t="str">
        <f ca="1">IFERROR(__xludf.DUMMYFUNCTION("VLOOKUP($D210,IMPORTRANGE(""1F5N2lheBqU_ssv2fEg7XSiyl0_Jtf24RQubw3IWp7fc"",""'LC-2 BOM'!C2:AF1000""),AB$1,FALSE)"),"#N/A")</f>
        <v>#N/A</v>
      </c>
      <c r="AH680" s="40" t="str">
        <f ca="1">IFERROR(__xludf.DUMMYFUNCTION("VLOOKUP($D210,IMPORTRANGE(""1F5N2lheBqU_ssv2fEg7XSiyl0_Jtf24RQubw3IWp7fc"",""'LC-2 BOM'!C2:AF1000""),AB$1,FALSE)"),"#N/A")</f>
        <v>#N/A</v>
      </c>
      <c r="AI680" s="40" t="str">
        <f ca="1">IFERROR(__xludf.DUMMYFUNCTION("VLOOKUP($D210,IMPORTRANGE(""1F5N2lheBqU_ssv2fEg7XSiyl0_Jtf24RQubw3IWp7fc"",""'LC-2 BOM'!C2:AF1000""),AB$1,FALSE)"),"#N/A")</f>
        <v>#N/A</v>
      </c>
      <c r="AJ680" s="40" t="str">
        <f ca="1">IFERROR(__xludf.DUMMYFUNCTION("VLOOKUP($D210,IMPORTRANGE(""1F5N2lheBqU_ssv2fEg7XSiyl0_Jtf24RQubw3IWp7fc"",""'LC-2 BOM'!C2:AF1000""),AB$1,FALSE)"),"#N/A")</f>
        <v>#N/A</v>
      </c>
      <c r="AK680" s="40" t="str">
        <f ca="1">IFERROR(__xludf.DUMMYFUNCTION("VLOOKUP($D210,IMPORTRANGE(""1F5N2lheBqU_ssv2fEg7XSiyl0_Jtf24RQubw3IWp7fc"",""'LC-2 BOM'!C2:AF1000""),AB$1,FALSE)"),"#N/A")</f>
        <v>#N/A</v>
      </c>
      <c r="AL680" s="40" t="str">
        <f ca="1">IFERROR(__xludf.DUMMYFUNCTION("VLOOKUP($D210,IMPORTRANGE(""1F5N2lheBqU_ssv2fEg7XSiyl0_Jtf24RQubw3IWp7fc"",""'LC-2 BOM'!C2:AF1000""),AB$1,FALSE)"),"#N/A")</f>
        <v>#N/A</v>
      </c>
      <c r="AM680" s="40" t="str">
        <f ca="1">IFERROR(__xludf.DUMMYFUNCTION("VLOOKUP($D210,IMPORTRANGE(""1F5N2lheBqU_ssv2fEg7XSiyl0_Jtf24RQubw3IWp7fc"",""'LC-2 BOM'!C2:AF1000""),AB$1,FALSE)"),"#N/A")</f>
        <v>#N/A</v>
      </c>
      <c r="AN680" s="40" t="str">
        <f ca="1">IFERROR(__xludf.DUMMYFUNCTION("VLOOKUP($D210,IMPORTRANGE(""1F5N2lheBqU_ssv2fEg7XSiyl0_Jtf24RQubw3IWp7fc"",""'LC-2 BOM'!C2:AF1000""),AB$1,FALSE)"),"#N/A")</f>
        <v>#N/A</v>
      </c>
      <c r="AO680" s="40" t="str">
        <f ca="1">IFERROR(__xludf.DUMMYFUNCTION("VLOOKUP($D210,IMPORTRANGE(""1F5N2lheBqU_ssv2fEg7XSiyl0_Jtf24RQubw3IWp7fc"",""'LC-2 BOM'!C2:AF1000""),AB$1,FALSE)"),"#N/A")</f>
        <v>#N/A</v>
      </c>
      <c r="AP680" s="40" t="str">
        <f ca="1">IFERROR(__xludf.DUMMYFUNCTION("VLOOKUP($D210,IMPORTRANGE(""1F5N2lheBqU_ssv2fEg7XSiyl0_Jtf24RQubw3IWp7fc"",""'LC-2 BOM'!C2:AF1000""),AB$1,FALSE)"),"#N/A")</f>
        <v>#N/A</v>
      </c>
      <c r="AQ680" s="40" t="str">
        <f ca="1">IFERROR(__xludf.DUMMYFUNCTION("VLOOKUP($D210,IMPORTRANGE(""1F5N2lheBqU_ssv2fEg7XSiyl0_Jtf24RQubw3IWp7fc"",""'LC-2 BOM'!C2:AF1000""),AB$1,FALSE)"),"#N/A")</f>
        <v>#N/A</v>
      </c>
      <c r="AR680" s="40" t="str">
        <f ca="1">IFERROR(__xludf.DUMMYFUNCTION("VLOOKUP($D210,IMPORTRANGE(""1F5N2lheBqU_ssv2fEg7XSiyl0_Jtf24RQubw3IWp7fc"",""'LC-2 BOM'!C2:AF1000""),AB$1,FALSE)"),"#N/A")</f>
        <v>#N/A</v>
      </c>
      <c r="AS680" s="40" t="str">
        <f ca="1">IFERROR(__xludf.DUMMYFUNCTION("VLOOKUP($D210,IMPORTRANGE(""1F5N2lheBqU_ssv2fEg7XSiyl0_Jtf24RQubw3IWp7fc"",""'LC-2 BOM'!C2:AF1000""),AB$1,FALSE)"),"#N/A")</f>
        <v>#N/A</v>
      </c>
      <c r="AT680" s="40" t="str">
        <f ca="1">IFERROR(__xludf.DUMMYFUNCTION("VLOOKUP($D210,IMPORTRANGE(""1F5N2lheBqU_ssv2fEg7XSiyl0_Jtf24RQubw3IWp7fc"",""'LC-2 BOM'!C2:AF1000""),AB$1,FALSE)"),"#N/A")</f>
        <v>#N/A</v>
      </c>
      <c r="AU680" s="40" t="str">
        <f ca="1">IFERROR(__xludf.DUMMYFUNCTION("VLOOKUP($D210,IMPORTRANGE(""1F5N2lheBqU_ssv2fEg7XSiyl0_Jtf24RQubw3IWp7fc"",""'LC-2 BOM'!C2:AF1000""),AB$1,FALSE)"),"#N/A")</f>
        <v>#N/A</v>
      </c>
      <c r="AV680" s="40" t="str">
        <f ca="1">IFERROR(__xludf.DUMMYFUNCTION("VLOOKUP($D210,IMPORTRANGE(""1F5N2lheBqU_ssv2fEg7XSiyl0_Jtf24RQubw3IWp7fc"",""'LC-2 BOM'!C2:AF1000""),AB$1,FALSE)"),"#N/A")</f>
        <v>#N/A</v>
      </c>
      <c r="AW680" s="40" t="str">
        <f ca="1">IFERROR(__xludf.DUMMYFUNCTION("VLOOKUP($D210,IMPORTRANGE(""1F5N2lheBqU_ssv2fEg7XSiyl0_Jtf24RQubw3IWp7fc"",""'LC-2 BOM'!C2:AF1000""),AB$1,FALSE)"),"#N/A")</f>
        <v>#N/A</v>
      </c>
      <c r="AX680" s="40" t="str">
        <f ca="1">IFERROR(__xludf.DUMMYFUNCTION("VLOOKUP($D210,IMPORTRANGE(""1F5N2lheBqU_ssv2fEg7XSiyl0_Jtf24RQubw3IWp7fc"",""'LC-2 BOM'!C2:AF1000""),AB$1,FALSE)"),"#N/A")</f>
        <v>#N/A</v>
      </c>
      <c r="AY680" s="40" t="str">
        <f ca="1">IFERROR(__xludf.DUMMYFUNCTION("VLOOKUP($D210,IMPORTRANGE(""1F5N2lheBqU_ssv2fEg7XSiyl0_Jtf24RQubw3IWp7fc"",""'LC-2 BOM'!C2:AF1000""),AB$1,FALSE)"),"#N/A")</f>
        <v>#N/A</v>
      </c>
      <c r="AZ680" s="40" t="str">
        <f ca="1">IFERROR(__xludf.DUMMYFUNCTION("VLOOKUP($D210,IMPORTRANGE(""1F5N2lheBqU_ssv2fEg7XSiyl0_Jtf24RQubw3IWp7fc"",""'LC-2 BOM'!C2:AF1000""),AB$1,FALSE)"),"#N/A")</f>
        <v>#N/A</v>
      </c>
      <c r="BA680" s="40" t="str">
        <f ca="1">IFERROR(__xludf.DUMMYFUNCTION("VLOOKUP($D210,IMPORTRANGE(""1F5N2lheBqU_ssv2fEg7XSiyl0_Jtf24RQubw3IWp7fc"",""'LC-2 BOM'!C2:AF1000""),AB$1,FALSE)"),"#N/A")</f>
        <v>#N/A</v>
      </c>
    </row>
    <row r="681" spans="1:53" ht="14.25">
      <c r="A681" s="119" t="str">
        <f>CONCATENATE(VLOOKUP(E681,Systems,2,FALSE),"-",VLOOKUP(F681,Subsystems,2,FALSE),"-",VLOOKUP(G681,Components,2,FALSE),"-",VLOOKUP(R681,Metrics,2,FALSE),"-",B681)</f>
        <v>CPWR-OL-FX-CD-27</v>
      </c>
      <c r="B681" s="100">
        <v>27</v>
      </c>
      <c r="C681" s="99" t="s">
        <v>1488</v>
      </c>
      <c r="D681" s="119" t="s">
        <v>1489</v>
      </c>
      <c r="E681" s="99" t="s">
        <v>885</v>
      </c>
      <c r="F681" s="99" t="s">
        <v>1476</v>
      </c>
      <c r="G681" s="99" t="s">
        <v>887</v>
      </c>
      <c r="H681" s="99" t="s">
        <v>89</v>
      </c>
      <c r="I681" s="100" t="str">
        <f>VLOOKUP(L681,InterfaceCards,2,FALSE)</f>
        <v>N1</v>
      </c>
      <c r="J681" s="39" t="str">
        <f>VLOOKUP(I681,'REF - Interface Cards'!$F$2:$G$11,2,FALSE)</f>
        <v>CB2</v>
      </c>
      <c r="K681" s="100">
        <f>VLOOKUP(L681,InterfaceCards,3,FALSE)</f>
        <v>1</v>
      </c>
      <c r="L681" s="99" t="s">
        <v>728</v>
      </c>
      <c r="M681" s="99">
        <v>26</v>
      </c>
      <c r="N681" s="278">
        <v>23</v>
      </c>
      <c r="O681" s="99" t="s">
        <v>247</v>
      </c>
      <c r="P681" s="99" t="s">
        <v>247</v>
      </c>
      <c r="Q681" s="99" t="s">
        <v>454</v>
      </c>
      <c r="R681" s="268" t="s">
        <v>888</v>
      </c>
      <c r="S681" s="100" t="s">
        <v>96</v>
      </c>
      <c r="T681" s="100"/>
      <c r="U681" s="205"/>
      <c r="V681" s="205" t="b">
        <v>0</v>
      </c>
      <c r="W681" s="115" t="str">
        <f>CONCATENATE(L681,":",N681)</f>
        <v>DI1:23</v>
      </c>
      <c r="X681" s="40" t="str">
        <f ca="1">IFERROR(__xludf.DUMMYFUNCTION("VLOOKUP($D119,IMPORTRANGE(""1F5N2lheBqU_ssv2fEg7XSiyl0_Jtf24RQubw3IWp7fc"",""'LC-2 BOM'!C2:AF1000""),X$1,FALSE)"),"05C360")</f>
        <v>05C360</v>
      </c>
      <c r="Y681" s="40" t="str">
        <f ca="1">IFERROR(__xludf.DUMMYFUNCTION("VLOOKUP($D333,IMPORTRANGE(""1F5N2lheBqU_ssv2fEg7XSiyl0_Jtf24RQubw3IWp7fc"",""'LC-2 BOM'!C2:AF900""),Y$1,FALSE)"),"#N/A")</f>
        <v>#N/A</v>
      </c>
      <c r="Z681" s="40" t="str">
        <f ca="1">IFERROR(__xludf.DUMMYFUNCTION("VLOOKUP($D333,IMPORTRANGE(""1F5N2lheBqU_ssv2fEg7XSiyl0_Jtf24RQubw3IWp7fc"",""'LC-2 BOM'!C2:AF900""),Y$1,FALSE)"),"#N/A")</f>
        <v>#N/A</v>
      </c>
      <c r="AA681" s="40" t="str">
        <f ca="1">IFERROR(__xludf.DUMMYFUNCTION("VLOOKUP($D333,IMPORTRANGE(""1F5N2lheBqU_ssv2fEg7XSiyl0_Jtf24RQubw3IWp7fc"",""'LC-2 BOM'!C2:AF900""),Y$1,FALSE)"),"#N/A")</f>
        <v>#N/A</v>
      </c>
      <c r="AB681" s="40" t="str">
        <f ca="1">IFERROR(__xludf.DUMMYFUNCTION("VLOOKUP($D333,IMPORTRANGE(""1F5N2lheBqU_ssv2fEg7XSiyl0_Jtf24RQubw3IWp7fc"",""'LC-2 BOM'!C2:AF1000""),AB$1,FALSE)"),"#N/A")</f>
        <v>#N/A</v>
      </c>
      <c r="AC681" s="40" t="str">
        <f ca="1">IFERROR(__xludf.DUMMYFUNCTION("VLOOKUP($D333,IMPORTRANGE(""1F5N2lheBqU_ssv2fEg7XSiyl0_Jtf24RQubw3IWp7fc"",""'LC-2 BOM'!C2:AF1000""),AB$1,FALSE)"),"#N/A")</f>
        <v>#N/A</v>
      </c>
      <c r="AD681" s="40" t="str">
        <f ca="1">IFERROR(__xludf.DUMMYFUNCTION("VLOOKUP($D333,IMPORTRANGE(""1F5N2lheBqU_ssv2fEg7XSiyl0_Jtf24RQubw3IWp7fc"",""'LC-2 BOM'!C2:AF1000""),AB$1,FALSE)"),"#N/A")</f>
        <v>#N/A</v>
      </c>
      <c r="AE681" s="40" t="str">
        <f ca="1">IFERROR(__xludf.DUMMYFUNCTION("VLOOKUP($D333,IMPORTRANGE(""1F5N2lheBqU_ssv2fEg7XSiyl0_Jtf24RQubw3IWp7fc"",""'LC-2 BOM'!C2:AF1000""),AB$1,FALSE)"),"#N/A")</f>
        <v>#N/A</v>
      </c>
      <c r="AF681" s="40" t="str">
        <f ca="1">IFERROR(__xludf.DUMMYFUNCTION("VLOOKUP($D333,IMPORTRANGE(""1F5N2lheBqU_ssv2fEg7XSiyl0_Jtf24RQubw3IWp7fc"",""'LC-2 BOM'!C2:AF1000""),AB$1,FALSE)"),"#N/A")</f>
        <v>#N/A</v>
      </c>
      <c r="AG681" s="40" t="str">
        <f ca="1">IFERROR(__xludf.DUMMYFUNCTION("VLOOKUP($D333,IMPORTRANGE(""1F5N2lheBqU_ssv2fEg7XSiyl0_Jtf24RQubw3IWp7fc"",""'LC-2 BOM'!C2:AF1000""),AB$1,FALSE)"),"#N/A")</f>
        <v>#N/A</v>
      </c>
      <c r="AH681" s="40" t="str">
        <f ca="1">IFERROR(__xludf.DUMMYFUNCTION("VLOOKUP($D333,IMPORTRANGE(""1F5N2lheBqU_ssv2fEg7XSiyl0_Jtf24RQubw3IWp7fc"",""'LC-2 BOM'!C2:AF1000""),AB$1,FALSE)"),"#N/A")</f>
        <v>#N/A</v>
      </c>
      <c r="AI681" s="40" t="str">
        <f ca="1">IFERROR(__xludf.DUMMYFUNCTION("VLOOKUP($D333,IMPORTRANGE(""1F5N2lheBqU_ssv2fEg7XSiyl0_Jtf24RQubw3IWp7fc"",""'LC-2 BOM'!C2:AF1000""),AB$1,FALSE)"),"#N/A")</f>
        <v>#N/A</v>
      </c>
      <c r="AJ681" s="40" t="str">
        <f ca="1">IFERROR(__xludf.DUMMYFUNCTION("VLOOKUP($D333,IMPORTRANGE(""1F5N2lheBqU_ssv2fEg7XSiyl0_Jtf24RQubw3IWp7fc"",""'LC-2 BOM'!C2:AF1000""),AB$1,FALSE)"),"#N/A")</f>
        <v>#N/A</v>
      </c>
      <c r="AK681" s="40" t="str">
        <f ca="1">IFERROR(__xludf.DUMMYFUNCTION("VLOOKUP($D333,IMPORTRANGE(""1F5N2lheBqU_ssv2fEg7XSiyl0_Jtf24RQubw3IWp7fc"",""'LC-2 BOM'!C2:AF1000""),AB$1,FALSE)"),"#N/A")</f>
        <v>#N/A</v>
      </c>
      <c r="AL681" s="40" t="str">
        <f ca="1">IFERROR(__xludf.DUMMYFUNCTION("VLOOKUP($D333,IMPORTRANGE(""1F5N2lheBqU_ssv2fEg7XSiyl0_Jtf24RQubw3IWp7fc"",""'LC-2 BOM'!C2:AF1000""),AB$1,FALSE)"),"#N/A")</f>
        <v>#N/A</v>
      </c>
      <c r="AM681" s="40" t="str">
        <f ca="1">IFERROR(__xludf.DUMMYFUNCTION("VLOOKUP($D333,IMPORTRANGE(""1F5N2lheBqU_ssv2fEg7XSiyl0_Jtf24RQubw3IWp7fc"",""'LC-2 BOM'!C2:AF1000""),AB$1,FALSE)"),"#N/A")</f>
        <v>#N/A</v>
      </c>
      <c r="AN681" s="40" t="str">
        <f ca="1">IFERROR(__xludf.DUMMYFUNCTION("VLOOKUP($D333,IMPORTRANGE(""1F5N2lheBqU_ssv2fEg7XSiyl0_Jtf24RQubw3IWp7fc"",""'LC-2 BOM'!C2:AF1000""),AB$1,FALSE)"),"#N/A")</f>
        <v>#N/A</v>
      </c>
      <c r="AO681" s="40" t="str">
        <f ca="1">IFERROR(__xludf.DUMMYFUNCTION("VLOOKUP($D333,IMPORTRANGE(""1F5N2lheBqU_ssv2fEg7XSiyl0_Jtf24RQubw3IWp7fc"",""'LC-2 BOM'!C2:AF1000""),AB$1,FALSE)"),"#N/A")</f>
        <v>#N/A</v>
      </c>
      <c r="AP681" s="40" t="str">
        <f ca="1">IFERROR(__xludf.DUMMYFUNCTION("VLOOKUP($D333,IMPORTRANGE(""1F5N2lheBqU_ssv2fEg7XSiyl0_Jtf24RQubw3IWp7fc"",""'LC-2 BOM'!C2:AF1000""),AB$1,FALSE)"),"#N/A")</f>
        <v>#N/A</v>
      </c>
      <c r="AQ681" s="40" t="str">
        <f ca="1">IFERROR(__xludf.DUMMYFUNCTION("VLOOKUP($D333,IMPORTRANGE(""1F5N2lheBqU_ssv2fEg7XSiyl0_Jtf24RQubw3IWp7fc"",""'LC-2 BOM'!C2:AF1000""),AB$1,FALSE)"),"#N/A")</f>
        <v>#N/A</v>
      </c>
      <c r="AR681" s="40" t="str">
        <f ca="1">IFERROR(__xludf.DUMMYFUNCTION("VLOOKUP($D333,IMPORTRANGE(""1F5N2lheBqU_ssv2fEg7XSiyl0_Jtf24RQubw3IWp7fc"",""'LC-2 BOM'!C2:AF1000""),AB$1,FALSE)"),"#N/A")</f>
        <v>#N/A</v>
      </c>
      <c r="AS681" s="40" t="str">
        <f ca="1">IFERROR(__xludf.DUMMYFUNCTION("VLOOKUP($D333,IMPORTRANGE(""1F5N2lheBqU_ssv2fEg7XSiyl0_Jtf24RQubw3IWp7fc"",""'LC-2 BOM'!C2:AF1000""),AB$1,FALSE)"),"#N/A")</f>
        <v>#N/A</v>
      </c>
      <c r="AT681" s="40" t="str">
        <f ca="1">IFERROR(__xludf.DUMMYFUNCTION("VLOOKUP($D333,IMPORTRANGE(""1F5N2lheBqU_ssv2fEg7XSiyl0_Jtf24RQubw3IWp7fc"",""'LC-2 BOM'!C2:AF1000""),AB$1,FALSE)"),"#N/A")</f>
        <v>#N/A</v>
      </c>
      <c r="AU681" s="40" t="str">
        <f ca="1">IFERROR(__xludf.DUMMYFUNCTION("VLOOKUP($D333,IMPORTRANGE(""1F5N2lheBqU_ssv2fEg7XSiyl0_Jtf24RQubw3IWp7fc"",""'LC-2 BOM'!C2:AF1000""),AB$1,FALSE)"),"#N/A")</f>
        <v>#N/A</v>
      </c>
      <c r="AV681" s="40" t="str">
        <f ca="1">IFERROR(__xludf.DUMMYFUNCTION("VLOOKUP($D333,IMPORTRANGE(""1F5N2lheBqU_ssv2fEg7XSiyl0_Jtf24RQubw3IWp7fc"",""'LC-2 BOM'!C2:AF1000""),AB$1,FALSE)"),"#N/A")</f>
        <v>#N/A</v>
      </c>
      <c r="AW681" s="40" t="str">
        <f ca="1">IFERROR(__xludf.DUMMYFUNCTION("VLOOKUP($D333,IMPORTRANGE(""1F5N2lheBqU_ssv2fEg7XSiyl0_Jtf24RQubw3IWp7fc"",""'LC-2 BOM'!C2:AF1000""),AB$1,FALSE)"),"#N/A")</f>
        <v>#N/A</v>
      </c>
      <c r="AX681" s="40" t="str">
        <f ca="1">IFERROR(__xludf.DUMMYFUNCTION("VLOOKUP($D333,IMPORTRANGE(""1F5N2lheBqU_ssv2fEg7XSiyl0_Jtf24RQubw3IWp7fc"",""'LC-2 BOM'!C2:AF1000""),AB$1,FALSE)"),"#N/A")</f>
        <v>#N/A</v>
      </c>
      <c r="AY681" s="40" t="str">
        <f ca="1">IFERROR(__xludf.DUMMYFUNCTION("VLOOKUP($D333,IMPORTRANGE(""1F5N2lheBqU_ssv2fEg7XSiyl0_Jtf24RQubw3IWp7fc"",""'LC-2 BOM'!C2:AF1000""),AB$1,FALSE)"),"#N/A")</f>
        <v>#N/A</v>
      </c>
      <c r="AZ681" s="40" t="str">
        <f ca="1">IFERROR(__xludf.DUMMYFUNCTION("VLOOKUP($D333,IMPORTRANGE(""1F5N2lheBqU_ssv2fEg7XSiyl0_Jtf24RQubw3IWp7fc"",""'LC-2 BOM'!C2:AF1000""),AB$1,FALSE)"),"#N/A")</f>
        <v>#N/A</v>
      </c>
      <c r="BA681" s="40" t="str">
        <f ca="1">IFERROR(__xludf.DUMMYFUNCTION("VLOOKUP($D333,IMPORTRANGE(""1F5N2lheBqU_ssv2fEg7XSiyl0_Jtf24RQubw3IWp7fc"",""'LC-2 BOM'!C2:AF1000""),AB$1,FALSE)"),"#N/A")</f>
        <v>#N/A</v>
      </c>
    </row>
    <row r="682" spans="1:53" ht="14.25">
      <c r="A682" s="119" t="str">
        <f>CONCATENATE(VLOOKUP(E682,Systems,2,FALSE),"-",VLOOKUP(F682,Subsystems,2,FALSE),"-",VLOOKUP(G682,Components,2,FALSE),"-",VLOOKUP(R682,Metrics,2,FALSE),"-",B682)</f>
        <v>CPWR-OL-FX-CD-35</v>
      </c>
      <c r="B682" s="100">
        <v>35</v>
      </c>
      <c r="C682" s="99" t="s">
        <v>1490</v>
      </c>
      <c r="D682" s="119" t="s">
        <v>1491</v>
      </c>
      <c r="E682" s="99" t="s">
        <v>885</v>
      </c>
      <c r="F682" s="99" t="s">
        <v>1476</v>
      </c>
      <c r="G682" s="99" t="s">
        <v>887</v>
      </c>
      <c r="H682" s="99" t="s">
        <v>89</v>
      </c>
      <c r="I682" s="100" t="str">
        <f>VLOOKUP(L682,InterfaceCards,2,FALSE)</f>
        <v>N1</v>
      </c>
      <c r="J682" s="39" t="str">
        <f>VLOOKUP(I682,'REF - Interface Cards'!$F$2:$G$11,2,FALSE)</f>
        <v>CB2</v>
      </c>
      <c r="K682" s="100">
        <f>VLOOKUP(L682,InterfaceCards,3,FALSE)</f>
        <v>1</v>
      </c>
      <c r="L682" s="99" t="s">
        <v>728</v>
      </c>
      <c r="M682" s="99">
        <v>30</v>
      </c>
      <c r="N682" s="278">
        <v>24</v>
      </c>
      <c r="O682" s="99" t="s">
        <v>247</v>
      </c>
      <c r="P682" s="99" t="s">
        <v>247</v>
      </c>
      <c r="Q682" s="99" t="s">
        <v>454</v>
      </c>
      <c r="R682" s="268" t="s">
        <v>888</v>
      </c>
      <c r="S682" s="100" t="s">
        <v>96</v>
      </c>
      <c r="T682" s="274"/>
      <c r="U682" s="82"/>
      <c r="V682" s="82" t="b">
        <v>0</v>
      </c>
      <c r="W682" s="115" t="str">
        <f>CONCATENATE(L682,":",N682)</f>
        <v>DI1:24</v>
      </c>
      <c r="X682" s="40" t="str">
        <f ca="1">IFERROR(__xludf.DUMMYFUNCTION("VLOOKUP($D119,IMPORTRANGE(""1F5N2lheBqU_ssv2fEg7XSiyl0_Jtf24RQubw3IWp7fc"",""'LC-2 BOM'!C2:AF1000""),X$1,FALSE)"),"05C360")</f>
        <v>05C360</v>
      </c>
      <c r="Y682" s="40" t="str">
        <f ca="1">IFERROR(__xludf.DUMMYFUNCTION("VLOOKUP($D334,IMPORTRANGE(""1F5N2lheBqU_ssv2fEg7XSiyl0_Jtf24RQubw3IWp7fc"",""'LC-2 BOM'!C2:AF900""),Y$1,FALSE)"),"#N/A")</f>
        <v>#N/A</v>
      </c>
      <c r="Z682" s="40" t="str">
        <f ca="1">IFERROR(__xludf.DUMMYFUNCTION("VLOOKUP($D334,IMPORTRANGE(""1F5N2lheBqU_ssv2fEg7XSiyl0_Jtf24RQubw3IWp7fc"",""'LC-2 BOM'!C2:AF900""),Y$1,FALSE)"),"#N/A")</f>
        <v>#N/A</v>
      </c>
      <c r="AA682" s="40" t="str">
        <f ca="1">IFERROR(__xludf.DUMMYFUNCTION("VLOOKUP($D334,IMPORTRANGE(""1F5N2lheBqU_ssv2fEg7XSiyl0_Jtf24RQubw3IWp7fc"",""'LC-2 BOM'!C2:AF900""),Y$1,FALSE)"),"#N/A")</f>
        <v>#N/A</v>
      </c>
      <c r="AB682" s="40" t="str">
        <f ca="1">IFERROR(__xludf.DUMMYFUNCTION("VLOOKUP($D334,IMPORTRANGE(""1F5N2lheBqU_ssv2fEg7XSiyl0_Jtf24RQubw3IWp7fc"",""'LC-2 BOM'!C2:AF1000""),AB$1,FALSE)"),"#N/A")</f>
        <v>#N/A</v>
      </c>
      <c r="AC682" s="40" t="str">
        <f ca="1">IFERROR(__xludf.DUMMYFUNCTION("VLOOKUP($D334,IMPORTRANGE(""1F5N2lheBqU_ssv2fEg7XSiyl0_Jtf24RQubw3IWp7fc"",""'LC-2 BOM'!C2:AF1000""),AB$1,FALSE)"),"#N/A")</f>
        <v>#N/A</v>
      </c>
      <c r="AD682" s="40" t="str">
        <f ca="1">IFERROR(__xludf.DUMMYFUNCTION("VLOOKUP($D334,IMPORTRANGE(""1F5N2lheBqU_ssv2fEg7XSiyl0_Jtf24RQubw3IWp7fc"",""'LC-2 BOM'!C2:AF1000""),AB$1,FALSE)"),"#N/A")</f>
        <v>#N/A</v>
      </c>
      <c r="AE682" s="40" t="str">
        <f ca="1">IFERROR(__xludf.DUMMYFUNCTION("VLOOKUP($D334,IMPORTRANGE(""1F5N2lheBqU_ssv2fEg7XSiyl0_Jtf24RQubw3IWp7fc"",""'LC-2 BOM'!C2:AF1000""),AB$1,FALSE)"),"#N/A")</f>
        <v>#N/A</v>
      </c>
      <c r="AF682" s="40" t="str">
        <f ca="1">IFERROR(__xludf.DUMMYFUNCTION("VLOOKUP($D334,IMPORTRANGE(""1F5N2lheBqU_ssv2fEg7XSiyl0_Jtf24RQubw3IWp7fc"",""'LC-2 BOM'!C2:AF1000""),AB$1,FALSE)"),"#N/A")</f>
        <v>#N/A</v>
      </c>
      <c r="AG682" s="40" t="str">
        <f ca="1">IFERROR(__xludf.DUMMYFUNCTION("VLOOKUP($D334,IMPORTRANGE(""1F5N2lheBqU_ssv2fEg7XSiyl0_Jtf24RQubw3IWp7fc"",""'LC-2 BOM'!C2:AF1000""),AB$1,FALSE)"),"#N/A")</f>
        <v>#N/A</v>
      </c>
      <c r="AH682" s="40" t="str">
        <f ca="1">IFERROR(__xludf.DUMMYFUNCTION("VLOOKUP($D334,IMPORTRANGE(""1F5N2lheBqU_ssv2fEg7XSiyl0_Jtf24RQubw3IWp7fc"",""'LC-2 BOM'!C2:AF1000""),AB$1,FALSE)"),"#N/A")</f>
        <v>#N/A</v>
      </c>
      <c r="AI682" s="40" t="str">
        <f ca="1">IFERROR(__xludf.DUMMYFUNCTION("VLOOKUP($D334,IMPORTRANGE(""1F5N2lheBqU_ssv2fEg7XSiyl0_Jtf24RQubw3IWp7fc"",""'LC-2 BOM'!C2:AF1000""),AB$1,FALSE)"),"#N/A")</f>
        <v>#N/A</v>
      </c>
      <c r="AJ682" s="40" t="str">
        <f ca="1">IFERROR(__xludf.DUMMYFUNCTION("VLOOKUP($D334,IMPORTRANGE(""1F5N2lheBqU_ssv2fEg7XSiyl0_Jtf24RQubw3IWp7fc"",""'LC-2 BOM'!C2:AF1000""),AB$1,FALSE)"),"#N/A")</f>
        <v>#N/A</v>
      </c>
      <c r="AK682" s="40" t="str">
        <f ca="1">IFERROR(__xludf.DUMMYFUNCTION("VLOOKUP($D334,IMPORTRANGE(""1F5N2lheBqU_ssv2fEg7XSiyl0_Jtf24RQubw3IWp7fc"",""'LC-2 BOM'!C2:AF1000""),AB$1,FALSE)"),"#N/A")</f>
        <v>#N/A</v>
      </c>
      <c r="AL682" s="40" t="str">
        <f ca="1">IFERROR(__xludf.DUMMYFUNCTION("VLOOKUP($D334,IMPORTRANGE(""1F5N2lheBqU_ssv2fEg7XSiyl0_Jtf24RQubw3IWp7fc"",""'LC-2 BOM'!C2:AF1000""),AB$1,FALSE)"),"#N/A")</f>
        <v>#N/A</v>
      </c>
      <c r="AM682" s="40" t="str">
        <f ca="1">IFERROR(__xludf.DUMMYFUNCTION("VLOOKUP($D334,IMPORTRANGE(""1F5N2lheBqU_ssv2fEg7XSiyl0_Jtf24RQubw3IWp7fc"",""'LC-2 BOM'!C2:AF1000""),AB$1,FALSE)"),"#N/A")</f>
        <v>#N/A</v>
      </c>
      <c r="AN682" s="40" t="str">
        <f ca="1">IFERROR(__xludf.DUMMYFUNCTION("VLOOKUP($D334,IMPORTRANGE(""1F5N2lheBqU_ssv2fEg7XSiyl0_Jtf24RQubw3IWp7fc"",""'LC-2 BOM'!C2:AF1000""),AB$1,FALSE)"),"#N/A")</f>
        <v>#N/A</v>
      </c>
      <c r="AO682" s="40" t="str">
        <f ca="1">IFERROR(__xludf.DUMMYFUNCTION("VLOOKUP($D334,IMPORTRANGE(""1F5N2lheBqU_ssv2fEg7XSiyl0_Jtf24RQubw3IWp7fc"",""'LC-2 BOM'!C2:AF1000""),AB$1,FALSE)"),"#N/A")</f>
        <v>#N/A</v>
      </c>
      <c r="AP682" s="40" t="str">
        <f ca="1">IFERROR(__xludf.DUMMYFUNCTION("VLOOKUP($D334,IMPORTRANGE(""1F5N2lheBqU_ssv2fEg7XSiyl0_Jtf24RQubw3IWp7fc"",""'LC-2 BOM'!C2:AF1000""),AB$1,FALSE)"),"#N/A")</f>
        <v>#N/A</v>
      </c>
      <c r="AQ682" s="40" t="str">
        <f ca="1">IFERROR(__xludf.DUMMYFUNCTION("VLOOKUP($D334,IMPORTRANGE(""1F5N2lheBqU_ssv2fEg7XSiyl0_Jtf24RQubw3IWp7fc"",""'LC-2 BOM'!C2:AF1000""),AB$1,FALSE)"),"#N/A")</f>
        <v>#N/A</v>
      </c>
      <c r="AR682" s="40" t="str">
        <f ca="1">IFERROR(__xludf.DUMMYFUNCTION("VLOOKUP($D334,IMPORTRANGE(""1F5N2lheBqU_ssv2fEg7XSiyl0_Jtf24RQubw3IWp7fc"",""'LC-2 BOM'!C2:AF1000""),AB$1,FALSE)"),"#N/A")</f>
        <v>#N/A</v>
      </c>
      <c r="AS682" s="40" t="str">
        <f ca="1">IFERROR(__xludf.DUMMYFUNCTION("VLOOKUP($D334,IMPORTRANGE(""1F5N2lheBqU_ssv2fEg7XSiyl0_Jtf24RQubw3IWp7fc"",""'LC-2 BOM'!C2:AF1000""),AB$1,FALSE)"),"#N/A")</f>
        <v>#N/A</v>
      </c>
      <c r="AT682" s="40" t="str">
        <f ca="1">IFERROR(__xludf.DUMMYFUNCTION("VLOOKUP($D334,IMPORTRANGE(""1F5N2lheBqU_ssv2fEg7XSiyl0_Jtf24RQubw3IWp7fc"",""'LC-2 BOM'!C2:AF1000""),AB$1,FALSE)"),"#N/A")</f>
        <v>#N/A</v>
      </c>
      <c r="AU682" s="40" t="str">
        <f ca="1">IFERROR(__xludf.DUMMYFUNCTION("VLOOKUP($D334,IMPORTRANGE(""1F5N2lheBqU_ssv2fEg7XSiyl0_Jtf24RQubw3IWp7fc"",""'LC-2 BOM'!C2:AF1000""),AB$1,FALSE)"),"#N/A")</f>
        <v>#N/A</v>
      </c>
      <c r="AV682" s="40" t="str">
        <f ca="1">IFERROR(__xludf.DUMMYFUNCTION("VLOOKUP($D334,IMPORTRANGE(""1F5N2lheBqU_ssv2fEg7XSiyl0_Jtf24RQubw3IWp7fc"",""'LC-2 BOM'!C2:AF1000""),AB$1,FALSE)"),"#N/A")</f>
        <v>#N/A</v>
      </c>
      <c r="AW682" s="40" t="str">
        <f ca="1">IFERROR(__xludf.DUMMYFUNCTION("VLOOKUP($D334,IMPORTRANGE(""1F5N2lheBqU_ssv2fEg7XSiyl0_Jtf24RQubw3IWp7fc"",""'LC-2 BOM'!C2:AF1000""),AB$1,FALSE)"),"#N/A")</f>
        <v>#N/A</v>
      </c>
      <c r="AX682" s="40" t="str">
        <f ca="1">IFERROR(__xludf.DUMMYFUNCTION("VLOOKUP($D334,IMPORTRANGE(""1F5N2lheBqU_ssv2fEg7XSiyl0_Jtf24RQubw3IWp7fc"",""'LC-2 BOM'!C2:AF1000""),AB$1,FALSE)"),"#N/A")</f>
        <v>#N/A</v>
      </c>
      <c r="AY682" s="40" t="str">
        <f ca="1">IFERROR(__xludf.DUMMYFUNCTION("VLOOKUP($D334,IMPORTRANGE(""1F5N2lheBqU_ssv2fEg7XSiyl0_Jtf24RQubw3IWp7fc"",""'LC-2 BOM'!C2:AF1000""),AB$1,FALSE)"),"#N/A")</f>
        <v>#N/A</v>
      </c>
      <c r="AZ682" s="40" t="str">
        <f ca="1">IFERROR(__xludf.DUMMYFUNCTION("VLOOKUP($D334,IMPORTRANGE(""1F5N2lheBqU_ssv2fEg7XSiyl0_Jtf24RQubw3IWp7fc"",""'LC-2 BOM'!C2:AF1000""),AB$1,FALSE)"),"#N/A")</f>
        <v>#N/A</v>
      </c>
      <c r="BA682" s="40" t="str">
        <f ca="1">IFERROR(__xludf.DUMMYFUNCTION("VLOOKUP($D334,IMPORTRANGE(""1F5N2lheBqU_ssv2fEg7XSiyl0_Jtf24RQubw3IWp7fc"",""'LC-2 BOM'!C2:AF1000""),AB$1,FALSE)"),"#N/A")</f>
        <v>#N/A</v>
      </c>
    </row>
    <row r="683" spans="1:53" ht="14.25">
      <c r="A683" s="119" t="str">
        <f>CONCATENATE(VLOOKUP(E683,Systems,2,FALSE),"-",VLOOKUP(F683,Subsystems,2,FALSE),"-",VLOOKUP(G683,Components,2,FALSE),"-",VLOOKUP(R683,Metrics,2,FALSE),"-",B683)</f>
        <v>CPWR-OL-FX-CD-28</v>
      </c>
      <c r="B683" s="100">
        <v>28</v>
      </c>
      <c r="C683" s="99" t="s">
        <v>1492</v>
      </c>
      <c r="D683" s="119" t="s">
        <v>1493</v>
      </c>
      <c r="E683" s="99" t="s">
        <v>885</v>
      </c>
      <c r="F683" s="99" t="s">
        <v>1476</v>
      </c>
      <c r="G683" s="99" t="s">
        <v>887</v>
      </c>
      <c r="H683" s="99" t="s">
        <v>89</v>
      </c>
      <c r="I683" s="100" t="str">
        <f>VLOOKUP(L683,InterfaceCards,2,FALSE)</f>
        <v>N1</v>
      </c>
      <c r="J683" s="39" t="str">
        <f>VLOOKUP(I683,'REF - Interface Cards'!$F$2:$G$11,2,FALSE)</f>
        <v>CB2</v>
      </c>
      <c r="K683" s="100">
        <f>VLOOKUP(L683,InterfaceCards,3,FALSE)</f>
        <v>1</v>
      </c>
      <c r="L683" s="99" t="s">
        <v>728</v>
      </c>
      <c r="M683" s="99">
        <v>31</v>
      </c>
      <c r="N683" s="278">
        <v>25</v>
      </c>
      <c r="O683" s="99" t="s">
        <v>247</v>
      </c>
      <c r="P683" s="99" t="s">
        <v>247</v>
      </c>
      <c r="Q683" s="99" t="s">
        <v>454</v>
      </c>
      <c r="R683" s="268" t="s">
        <v>888</v>
      </c>
      <c r="S683" s="100" t="s">
        <v>96</v>
      </c>
      <c r="T683" s="100"/>
      <c r="U683" s="205"/>
      <c r="V683" s="205" t="b">
        <v>0</v>
      </c>
      <c r="W683" s="115" t="str">
        <f>CONCATENATE(L683,":",N683)</f>
        <v>DI1:25</v>
      </c>
      <c r="X683" s="40" t="str">
        <f ca="1">IFERROR(__xludf.DUMMYFUNCTION("VLOOKUP($D119,IMPORTRANGE(""1F5N2lheBqU_ssv2fEg7XSiyl0_Jtf24RQubw3IWp7fc"",""'LC-2 BOM'!C2:AF1000""),X$1,FALSE)"),"05C360")</f>
        <v>05C360</v>
      </c>
      <c r="Y683" s="40" t="str">
        <f ca="1">IFERROR(__xludf.DUMMYFUNCTION("VLOOKUP($D335,IMPORTRANGE(""1F5N2lheBqU_ssv2fEg7XSiyl0_Jtf24RQubw3IWp7fc"",""'LC-2 BOM'!C2:AF900""),Y$1,FALSE)"),"#N/A")</f>
        <v>#N/A</v>
      </c>
      <c r="Z683" s="40" t="str">
        <f ca="1">IFERROR(__xludf.DUMMYFUNCTION("VLOOKUP($D335,IMPORTRANGE(""1F5N2lheBqU_ssv2fEg7XSiyl0_Jtf24RQubw3IWp7fc"",""'LC-2 BOM'!C2:AF900""),Y$1,FALSE)"),"#N/A")</f>
        <v>#N/A</v>
      </c>
      <c r="AA683" s="40" t="str">
        <f ca="1">IFERROR(__xludf.DUMMYFUNCTION("VLOOKUP($D335,IMPORTRANGE(""1F5N2lheBqU_ssv2fEg7XSiyl0_Jtf24RQubw3IWp7fc"",""'LC-2 BOM'!C2:AF900""),Y$1,FALSE)"),"#N/A")</f>
        <v>#N/A</v>
      </c>
      <c r="AB683" s="40" t="str">
        <f ca="1">IFERROR(__xludf.DUMMYFUNCTION("VLOOKUP($D335,IMPORTRANGE(""1F5N2lheBqU_ssv2fEg7XSiyl0_Jtf24RQubw3IWp7fc"",""'LC-2 BOM'!C2:AF1000""),AB$1,FALSE)"),"#N/A")</f>
        <v>#N/A</v>
      </c>
      <c r="AC683" s="40" t="str">
        <f ca="1">IFERROR(__xludf.DUMMYFUNCTION("VLOOKUP($D335,IMPORTRANGE(""1F5N2lheBqU_ssv2fEg7XSiyl0_Jtf24RQubw3IWp7fc"",""'LC-2 BOM'!C2:AF1000""),AB$1,FALSE)"),"#N/A")</f>
        <v>#N/A</v>
      </c>
      <c r="AD683" s="40" t="str">
        <f ca="1">IFERROR(__xludf.DUMMYFUNCTION("VLOOKUP($D335,IMPORTRANGE(""1F5N2lheBqU_ssv2fEg7XSiyl0_Jtf24RQubw3IWp7fc"",""'LC-2 BOM'!C2:AF1000""),AB$1,FALSE)"),"#N/A")</f>
        <v>#N/A</v>
      </c>
      <c r="AE683" s="40" t="str">
        <f ca="1">IFERROR(__xludf.DUMMYFUNCTION("VLOOKUP($D335,IMPORTRANGE(""1F5N2lheBqU_ssv2fEg7XSiyl0_Jtf24RQubw3IWp7fc"",""'LC-2 BOM'!C2:AF1000""),AB$1,FALSE)"),"#N/A")</f>
        <v>#N/A</v>
      </c>
      <c r="AF683" s="40" t="str">
        <f ca="1">IFERROR(__xludf.DUMMYFUNCTION("VLOOKUP($D335,IMPORTRANGE(""1F5N2lheBqU_ssv2fEg7XSiyl0_Jtf24RQubw3IWp7fc"",""'LC-2 BOM'!C2:AF1000""),AB$1,FALSE)"),"#N/A")</f>
        <v>#N/A</v>
      </c>
      <c r="AG683" s="40" t="str">
        <f ca="1">IFERROR(__xludf.DUMMYFUNCTION("VLOOKUP($D335,IMPORTRANGE(""1F5N2lheBqU_ssv2fEg7XSiyl0_Jtf24RQubw3IWp7fc"",""'LC-2 BOM'!C2:AF1000""),AB$1,FALSE)"),"#N/A")</f>
        <v>#N/A</v>
      </c>
      <c r="AH683" s="40" t="str">
        <f ca="1">IFERROR(__xludf.DUMMYFUNCTION("VLOOKUP($D335,IMPORTRANGE(""1F5N2lheBqU_ssv2fEg7XSiyl0_Jtf24RQubw3IWp7fc"",""'LC-2 BOM'!C2:AF1000""),AB$1,FALSE)"),"#N/A")</f>
        <v>#N/A</v>
      </c>
      <c r="AI683" s="40" t="str">
        <f ca="1">IFERROR(__xludf.DUMMYFUNCTION("VLOOKUP($D335,IMPORTRANGE(""1F5N2lheBqU_ssv2fEg7XSiyl0_Jtf24RQubw3IWp7fc"",""'LC-2 BOM'!C2:AF1000""),AB$1,FALSE)"),"#N/A")</f>
        <v>#N/A</v>
      </c>
      <c r="AJ683" s="40" t="str">
        <f ca="1">IFERROR(__xludf.DUMMYFUNCTION("VLOOKUP($D335,IMPORTRANGE(""1F5N2lheBqU_ssv2fEg7XSiyl0_Jtf24RQubw3IWp7fc"",""'LC-2 BOM'!C2:AF1000""),AB$1,FALSE)"),"#N/A")</f>
        <v>#N/A</v>
      </c>
      <c r="AK683" s="40" t="str">
        <f ca="1">IFERROR(__xludf.DUMMYFUNCTION("VLOOKUP($D335,IMPORTRANGE(""1F5N2lheBqU_ssv2fEg7XSiyl0_Jtf24RQubw3IWp7fc"",""'LC-2 BOM'!C2:AF1000""),AB$1,FALSE)"),"#N/A")</f>
        <v>#N/A</v>
      </c>
      <c r="AL683" s="40" t="str">
        <f ca="1">IFERROR(__xludf.DUMMYFUNCTION("VLOOKUP($D335,IMPORTRANGE(""1F5N2lheBqU_ssv2fEg7XSiyl0_Jtf24RQubw3IWp7fc"",""'LC-2 BOM'!C2:AF1000""),AB$1,FALSE)"),"#N/A")</f>
        <v>#N/A</v>
      </c>
      <c r="AM683" s="40" t="str">
        <f ca="1">IFERROR(__xludf.DUMMYFUNCTION("VLOOKUP($D335,IMPORTRANGE(""1F5N2lheBqU_ssv2fEg7XSiyl0_Jtf24RQubw3IWp7fc"",""'LC-2 BOM'!C2:AF1000""),AB$1,FALSE)"),"#N/A")</f>
        <v>#N/A</v>
      </c>
      <c r="AN683" s="40" t="str">
        <f ca="1">IFERROR(__xludf.DUMMYFUNCTION("VLOOKUP($D335,IMPORTRANGE(""1F5N2lheBqU_ssv2fEg7XSiyl0_Jtf24RQubw3IWp7fc"",""'LC-2 BOM'!C2:AF1000""),AB$1,FALSE)"),"#N/A")</f>
        <v>#N/A</v>
      </c>
      <c r="AO683" s="40" t="str">
        <f ca="1">IFERROR(__xludf.DUMMYFUNCTION("VLOOKUP($D335,IMPORTRANGE(""1F5N2lheBqU_ssv2fEg7XSiyl0_Jtf24RQubw3IWp7fc"",""'LC-2 BOM'!C2:AF1000""),AB$1,FALSE)"),"#N/A")</f>
        <v>#N/A</v>
      </c>
      <c r="AP683" s="40" t="str">
        <f ca="1">IFERROR(__xludf.DUMMYFUNCTION("VLOOKUP($D335,IMPORTRANGE(""1F5N2lheBqU_ssv2fEg7XSiyl0_Jtf24RQubw3IWp7fc"",""'LC-2 BOM'!C2:AF1000""),AB$1,FALSE)"),"#N/A")</f>
        <v>#N/A</v>
      </c>
      <c r="AQ683" s="40" t="str">
        <f ca="1">IFERROR(__xludf.DUMMYFUNCTION("VLOOKUP($D335,IMPORTRANGE(""1F5N2lheBqU_ssv2fEg7XSiyl0_Jtf24RQubw3IWp7fc"",""'LC-2 BOM'!C2:AF1000""),AB$1,FALSE)"),"#N/A")</f>
        <v>#N/A</v>
      </c>
      <c r="AR683" s="40" t="str">
        <f ca="1">IFERROR(__xludf.DUMMYFUNCTION("VLOOKUP($D335,IMPORTRANGE(""1F5N2lheBqU_ssv2fEg7XSiyl0_Jtf24RQubw3IWp7fc"",""'LC-2 BOM'!C2:AF1000""),AB$1,FALSE)"),"#N/A")</f>
        <v>#N/A</v>
      </c>
      <c r="AS683" s="40" t="str">
        <f ca="1">IFERROR(__xludf.DUMMYFUNCTION("VLOOKUP($D335,IMPORTRANGE(""1F5N2lheBqU_ssv2fEg7XSiyl0_Jtf24RQubw3IWp7fc"",""'LC-2 BOM'!C2:AF1000""),AB$1,FALSE)"),"#N/A")</f>
        <v>#N/A</v>
      </c>
      <c r="AT683" s="40" t="str">
        <f ca="1">IFERROR(__xludf.DUMMYFUNCTION("VLOOKUP($D335,IMPORTRANGE(""1F5N2lheBqU_ssv2fEg7XSiyl0_Jtf24RQubw3IWp7fc"",""'LC-2 BOM'!C2:AF1000""),AB$1,FALSE)"),"#N/A")</f>
        <v>#N/A</v>
      </c>
      <c r="AU683" s="40" t="str">
        <f ca="1">IFERROR(__xludf.DUMMYFUNCTION("VLOOKUP($D335,IMPORTRANGE(""1F5N2lheBqU_ssv2fEg7XSiyl0_Jtf24RQubw3IWp7fc"",""'LC-2 BOM'!C2:AF1000""),AB$1,FALSE)"),"#N/A")</f>
        <v>#N/A</v>
      </c>
      <c r="AV683" s="40" t="str">
        <f ca="1">IFERROR(__xludf.DUMMYFUNCTION("VLOOKUP($D335,IMPORTRANGE(""1F5N2lheBqU_ssv2fEg7XSiyl0_Jtf24RQubw3IWp7fc"",""'LC-2 BOM'!C2:AF1000""),AB$1,FALSE)"),"#N/A")</f>
        <v>#N/A</v>
      </c>
      <c r="AW683" s="40" t="str">
        <f ca="1">IFERROR(__xludf.DUMMYFUNCTION("VLOOKUP($D335,IMPORTRANGE(""1F5N2lheBqU_ssv2fEg7XSiyl0_Jtf24RQubw3IWp7fc"",""'LC-2 BOM'!C2:AF1000""),AB$1,FALSE)"),"#N/A")</f>
        <v>#N/A</v>
      </c>
      <c r="AX683" s="40" t="str">
        <f ca="1">IFERROR(__xludf.DUMMYFUNCTION("VLOOKUP($D335,IMPORTRANGE(""1F5N2lheBqU_ssv2fEg7XSiyl0_Jtf24RQubw3IWp7fc"",""'LC-2 BOM'!C2:AF1000""),AB$1,FALSE)"),"#N/A")</f>
        <v>#N/A</v>
      </c>
      <c r="AY683" s="40" t="str">
        <f ca="1">IFERROR(__xludf.DUMMYFUNCTION("VLOOKUP($D335,IMPORTRANGE(""1F5N2lheBqU_ssv2fEg7XSiyl0_Jtf24RQubw3IWp7fc"",""'LC-2 BOM'!C2:AF1000""),AB$1,FALSE)"),"#N/A")</f>
        <v>#N/A</v>
      </c>
      <c r="AZ683" s="40" t="str">
        <f ca="1">IFERROR(__xludf.DUMMYFUNCTION("VLOOKUP($D335,IMPORTRANGE(""1F5N2lheBqU_ssv2fEg7XSiyl0_Jtf24RQubw3IWp7fc"",""'LC-2 BOM'!C2:AF1000""),AB$1,FALSE)"),"#N/A")</f>
        <v>#N/A</v>
      </c>
      <c r="BA683" s="40" t="str">
        <f ca="1">IFERROR(__xludf.DUMMYFUNCTION("VLOOKUP($D335,IMPORTRANGE(""1F5N2lheBqU_ssv2fEg7XSiyl0_Jtf24RQubw3IWp7fc"",""'LC-2 BOM'!C2:AF1000""),AB$1,FALSE)"),"#N/A")</f>
        <v>#N/A</v>
      </c>
    </row>
    <row r="684" spans="1:53" ht="14.25">
      <c r="A684" s="119" t="str">
        <f>CONCATENATE(VLOOKUP(E684,Systems,2,FALSE),"-",VLOOKUP(F684,Subsystems,2,FALSE),"-",VLOOKUP(G684,Components,2,FALSE),"-",VLOOKUP(R684,Metrics,2,FALSE),"-",B684)</f>
        <v>CPWR-OL-FX-CD-36</v>
      </c>
      <c r="B684" s="100">
        <v>36</v>
      </c>
      <c r="C684" s="99" t="s">
        <v>1494</v>
      </c>
      <c r="D684" s="119" t="s">
        <v>1495</v>
      </c>
      <c r="E684" s="99" t="s">
        <v>885</v>
      </c>
      <c r="F684" s="99" t="s">
        <v>1476</v>
      </c>
      <c r="G684" s="99" t="s">
        <v>887</v>
      </c>
      <c r="H684" s="99" t="s">
        <v>89</v>
      </c>
      <c r="I684" s="100" t="str">
        <f>VLOOKUP(L684,InterfaceCards,2,FALSE)</f>
        <v>N1</v>
      </c>
      <c r="J684" s="39" t="str">
        <f>VLOOKUP(I684,'REF - Interface Cards'!$F$2:$G$11,2,FALSE)</f>
        <v>CB2</v>
      </c>
      <c r="K684" s="100">
        <f>VLOOKUP(L684,InterfaceCards,3,FALSE)</f>
        <v>1</v>
      </c>
      <c r="L684" s="99" t="s">
        <v>728</v>
      </c>
      <c r="M684" s="99">
        <v>32</v>
      </c>
      <c r="N684" s="278">
        <v>26</v>
      </c>
      <c r="O684" s="99" t="s">
        <v>247</v>
      </c>
      <c r="P684" s="99" t="s">
        <v>247</v>
      </c>
      <c r="Q684" s="99" t="s">
        <v>454</v>
      </c>
      <c r="R684" s="268" t="s">
        <v>888</v>
      </c>
      <c r="S684" s="100" t="s">
        <v>96</v>
      </c>
      <c r="T684" s="274"/>
      <c r="U684" s="82"/>
      <c r="V684" s="82" t="b">
        <v>0</v>
      </c>
      <c r="W684" s="115" t="str">
        <f>CONCATENATE(L684,":",N684)</f>
        <v>DI1:26</v>
      </c>
      <c r="X684" s="40" t="str">
        <f ca="1">IFERROR(__xludf.DUMMYFUNCTION("VLOOKUP($D119,IMPORTRANGE(""1F5N2lheBqU_ssv2fEg7XSiyl0_Jtf24RQubw3IWp7fc"",""'LC-2 BOM'!C2:AF1000""),X$1,FALSE)"),"05C360")</f>
        <v>05C360</v>
      </c>
      <c r="Y684" s="40" t="str">
        <f ca="1">IFERROR(__xludf.DUMMYFUNCTION("VLOOKUP($D336,IMPORTRANGE(""1F5N2lheBqU_ssv2fEg7XSiyl0_Jtf24RQubw3IWp7fc"",""'LC-2 BOM'!C2:AF900""),Y$1,FALSE)"),"#N/A")</f>
        <v>#N/A</v>
      </c>
      <c r="Z684" s="40" t="str">
        <f ca="1">IFERROR(__xludf.DUMMYFUNCTION("VLOOKUP($D336,IMPORTRANGE(""1F5N2lheBqU_ssv2fEg7XSiyl0_Jtf24RQubw3IWp7fc"",""'LC-2 BOM'!C2:AF900""),Y$1,FALSE)"),"#N/A")</f>
        <v>#N/A</v>
      </c>
      <c r="AA684" s="40" t="str">
        <f ca="1">IFERROR(__xludf.DUMMYFUNCTION("VLOOKUP($D336,IMPORTRANGE(""1F5N2lheBqU_ssv2fEg7XSiyl0_Jtf24RQubw3IWp7fc"",""'LC-2 BOM'!C2:AF900""),Y$1,FALSE)"),"#N/A")</f>
        <v>#N/A</v>
      </c>
      <c r="AB684" s="40" t="str">
        <f ca="1">IFERROR(__xludf.DUMMYFUNCTION("VLOOKUP($D336,IMPORTRANGE(""1F5N2lheBqU_ssv2fEg7XSiyl0_Jtf24RQubw3IWp7fc"",""'LC-2 BOM'!C2:AF1000""),AB$1,FALSE)"),"#N/A")</f>
        <v>#N/A</v>
      </c>
      <c r="AC684" s="40" t="str">
        <f ca="1">IFERROR(__xludf.DUMMYFUNCTION("VLOOKUP($D336,IMPORTRANGE(""1F5N2lheBqU_ssv2fEg7XSiyl0_Jtf24RQubw3IWp7fc"",""'LC-2 BOM'!C2:AF1000""),AB$1,FALSE)"),"#N/A")</f>
        <v>#N/A</v>
      </c>
      <c r="AD684" s="40" t="str">
        <f ca="1">IFERROR(__xludf.DUMMYFUNCTION("VLOOKUP($D336,IMPORTRANGE(""1F5N2lheBqU_ssv2fEg7XSiyl0_Jtf24RQubw3IWp7fc"",""'LC-2 BOM'!C2:AF1000""),AB$1,FALSE)"),"#N/A")</f>
        <v>#N/A</v>
      </c>
      <c r="AE684" s="40" t="str">
        <f ca="1">IFERROR(__xludf.DUMMYFUNCTION("VLOOKUP($D336,IMPORTRANGE(""1F5N2lheBqU_ssv2fEg7XSiyl0_Jtf24RQubw3IWp7fc"",""'LC-2 BOM'!C2:AF1000""),AB$1,FALSE)"),"#N/A")</f>
        <v>#N/A</v>
      </c>
      <c r="AF684" s="40" t="str">
        <f ca="1">IFERROR(__xludf.DUMMYFUNCTION("VLOOKUP($D336,IMPORTRANGE(""1F5N2lheBqU_ssv2fEg7XSiyl0_Jtf24RQubw3IWp7fc"",""'LC-2 BOM'!C2:AF1000""),AB$1,FALSE)"),"#N/A")</f>
        <v>#N/A</v>
      </c>
      <c r="AG684" s="40" t="str">
        <f ca="1">IFERROR(__xludf.DUMMYFUNCTION("VLOOKUP($D336,IMPORTRANGE(""1F5N2lheBqU_ssv2fEg7XSiyl0_Jtf24RQubw3IWp7fc"",""'LC-2 BOM'!C2:AF1000""),AB$1,FALSE)"),"#N/A")</f>
        <v>#N/A</v>
      </c>
      <c r="AH684" s="40" t="str">
        <f ca="1">IFERROR(__xludf.DUMMYFUNCTION("VLOOKUP($D336,IMPORTRANGE(""1F5N2lheBqU_ssv2fEg7XSiyl0_Jtf24RQubw3IWp7fc"",""'LC-2 BOM'!C2:AF1000""),AB$1,FALSE)"),"#N/A")</f>
        <v>#N/A</v>
      </c>
      <c r="AI684" s="40" t="str">
        <f ca="1">IFERROR(__xludf.DUMMYFUNCTION("VLOOKUP($D336,IMPORTRANGE(""1F5N2lheBqU_ssv2fEg7XSiyl0_Jtf24RQubw3IWp7fc"",""'LC-2 BOM'!C2:AF1000""),AB$1,FALSE)"),"#N/A")</f>
        <v>#N/A</v>
      </c>
      <c r="AJ684" s="40" t="str">
        <f ca="1">IFERROR(__xludf.DUMMYFUNCTION("VLOOKUP($D336,IMPORTRANGE(""1F5N2lheBqU_ssv2fEg7XSiyl0_Jtf24RQubw3IWp7fc"",""'LC-2 BOM'!C2:AF1000""),AB$1,FALSE)"),"#N/A")</f>
        <v>#N/A</v>
      </c>
      <c r="AK684" s="40" t="str">
        <f ca="1">IFERROR(__xludf.DUMMYFUNCTION("VLOOKUP($D336,IMPORTRANGE(""1F5N2lheBqU_ssv2fEg7XSiyl0_Jtf24RQubw3IWp7fc"",""'LC-2 BOM'!C2:AF1000""),AB$1,FALSE)"),"#N/A")</f>
        <v>#N/A</v>
      </c>
      <c r="AL684" s="40" t="str">
        <f ca="1">IFERROR(__xludf.DUMMYFUNCTION("VLOOKUP($D336,IMPORTRANGE(""1F5N2lheBqU_ssv2fEg7XSiyl0_Jtf24RQubw3IWp7fc"",""'LC-2 BOM'!C2:AF1000""),AB$1,FALSE)"),"#N/A")</f>
        <v>#N/A</v>
      </c>
      <c r="AM684" s="40" t="str">
        <f ca="1">IFERROR(__xludf.DUMMYFUNCTION("VLOOKUP($D336,IMPORTRANGE(""1F5N2lheBqU_ssv2fEg7XSiyl0_Jtf24RQubw3IWp7fc"",""'LC-2 BOM'!C2:AF1000""),AB$1,FALSE)"),"#N/A")</f>
        <v>#N/A</v>
      </c>
      <c r="AN684" s="40" t="str">
        <f ca="1">IFERROR(__xludf.DUMMYFUNCTION("VLOOKUP($D336,IMPORTRANGE(""1F5N2lheBqU_ssv2fEg7XSiyl0_Jtf24RQubw3IWp7fc"",""'LC-2 BOM'!C2:AF1000""),AB$1,FALSE)"),"#N/A")</f>
        <v>#N/A</v>
      </c>
      <c r="AO684" s="40" t="str">
        <f ca="1">IFERROR(__xludf.DUMMYFUNCTION("VLOOKUP($D336,IMPORTRANGE(""1F5N2lheBqU_ssv2fEg7XSiyl0_Jtf24RQubw3IWp7fc"",""'LC-2 BOM'!C2:AF1000""),AB$1,FALSE)"),"#N/A")</f>
        <v>#N/A</v>
      </c>
      <c r="AP684" s="40" t="str">
        <f ca="1">IFERROR(__xludf.DUMMYFUNCTION("VLOOKUP($D336,IMPORTRANGE(""1F5N2lheBqU_ssv2fEg7XSiyl0_Jtf24RQubw3IWp7fc"",""'LC-2 BOM'!C2:AF1000""),AB$1,FALSE)"),"#N/A")</f>
        <v>#N/A</v>
      </c>
      <c r="AQ684" s="40" t="str">
        <f ca="1">IFERROR(__xludf.DUMMYFUNCTION("VLOOKUP($D336,IMPORTRANGE(""1F5N2lheBqU_ssv2fEg7XSiyl0_Jtf24RQubw3IWp7fc"",""'LC-2 BOM'!C2:AF1000""),AB$1,FALSE)"),"#N/A")</f>
        <v>#N/A</v>
      </c>
      <c r="AR684" s="40" t="str">
        <f ca="1">IFERROR(__xludf.DUMMYFUNCTION("VLOOKUP($D336,IMPORTRANGE(""1F5N2lheBqU_ssv2fEg7XSiyl0_Jtf24RQubw3IWp7fc"",""'LC-2 BOM'!C2:AF1000""),AB$1,FALSE)"),"#N/A")</f>
        <v>#N/A</v>
      </c>
      <c r="AS684" s="40" t="str">
        <f ca="1">IFERROR(__xludf.DUMMYFUNCTION("VLOOKUP($D336,IMPORTRANGE(""1F5N2lheBqU_ssv2fEg7XSiyl0_Jtf24RQubw3IWp7fc"",""'LC-2 BOM'!C2:AF1000""),AB$1,FALSE)"),"#N/A")</f>
        <v>#N/A</v>
      </c>
      <c r="AT684" s="40" t="str">
        <f ca="1">IFERROR(__xludf.DUMMYFUNCTION("VLOOKUP($D336,IMPORTRANGE(""1F5N2lheBqU_ssv2fEg7XSiyl0_Jtf24RQubw3IWp7fc"",""'LC-2 BOM'!C2:AF1000""),AB$1,FALSE)"),"#N/A")</f>
        <v>#N/A</v>
      </c>
      <c r="AU684" s="40" t="str">
        <f ca="1">IFERROR(__xludf.DUMMYFUNCTION("VLOOKUP($D336,IMPORTRANGE(""1F5N2lheBqU_ssv2fEg7XSiyl0_Jtf24RQubw3IWp7fc"",""'LC-2 BOM'!C2:AF1000""),AB$1,FALSE)"),"#N/A")</f>
        <v>#N/A</v>
      </c>
      <c r="AV684" s="40" t="str">
        <f ca="1">IFERROR(__xludf.DUMMYFUNCTION("VLOOKUP($D336,IMPORTRANGE(""1F5N2lheBqU_ssv2fEg7XSiyl0_Jtf24RQubw3IWp7fc"",""'LC-2 BOM'!C2:AF1000""),AB$1,FALSE)"),"#N/A")</f>
        <v>#N/A</v>
      </c>
      <c r="AW684" s="40" t="str">
        <f ca="1">IFERROR(__xludf.DUMMYFUNCTION("VLOOKUP($D336,IMPORTRANGE(""1F5N2lheBqU_ssv2fEg7XSiyl0_Jtf24RQubw3IWp7fc"",""'LC-2 BOM'!C2:AF1000""),AB$1,FALSE)"),"#N/A")</f>
        <v>#N/A</v>
      </c>
      <c r="AX684" s="40" t="str">
        <f ca="1">IFERROR(__xludf.DUMMYFUNCTION("VLOOKUP($D336,IMPORTRANGE(""1F5N2lheBqU_ssv2fEg7XSiyl0_Jtf24RQubw3IWp7fc"",""'LC-2 BOM'!C2:AF1000""),AB$1,FALSE)"),"#N/A")</f>
        <v>#N/A</v>
      </c>
      <c r="AY684" s="40" t="str">
        <f ca="1">IFERROR(__xludf.DUMMYFUNCTION("VLOOKUP($D336,IMPORTRANGE(""1F5N2lheBqU_ssv2fEg7XSiyl0_Jtf24RQubw3IWp7fc"",""'LC-2 BOM'!C2:AF1000""),AB$1,FALSE)"),"#N/A")</f>
        <v>#N/A</v>
      </c>
      <c r="AZ684" s="40" t="str">
        <f ca="1">IFERROR(__xludf.DUMMYFUNCTION("VLOOKUP($D336,IMPORTRANGE(""1F5N2lheBqU_ssv2fEg7XSiyl0_Jtf24RQubw3IWp7fc"",""'LC-2 BOM'!C2:AF1000""),AB$1,FALSE)"),"#N/A")</f>
        <v>#N/A</v>
      </c>
      <c r="BA684" s="40" t="str">
        <f ca="1">IFERROR(__xludf.DUMMYFUNCTION("VLOOKUP($D336,IMPORTRANGE(""1F5N2lheBqU_ssv2fEg7XSiyl0_Jtf24RQubw3IWp7fc"",""'LC-2 BOM'!C2:AF1000""),AB$1,FALSE)"),"#N/A")</f>
        <v>#N/A</v>
      </c>
    </row>
    <row r="685" spans="1:53" ht="14.25">
      <c r="A685" s="119" t="str">
        <f>CONCATENATE(VLOOKUP(E685,Systems,2,FALSE),"-",VLOOKUP(F685,Subsystems,2,FALSE),"-",VLOOKUP(G685,Components,2,FALSE),"-",VLOOKUP(R685,Metrics,2,FALSE),"-",B685)</f>
        <v>CPWR-OL-FX-CD-29</v>
      </c>
      <c r="B685" s="100">
        <v>29</v>
      </c>
      <c r="C685" s="99" t="s">
        <v>1496</v>
      </c>
      <c r="D685" s="119" t="s">
        <v>1497</v>
      </c>
      <c r="E685" s="99" t="s">
        <v>885</v>
      </c>
      <c r="F685" s="99" t="s">
        <v>1476</v>
      </c>
      <c r="G685" s="99" t="s">
        <v>887</v>
      </c>
      <c r="H685" s="99" t="s">
        <v>89</v>
      </c>
      <c r="I685" s="100" t="str">
        <f>VLOOKUP(L685,InterfaceCards,2,FALSE)</f>
        <v>N1</v>
      </c>
      <c r="J685" s="39" t="str">
        <f>VLOOKUP(I685,'REF - Interface Cards'!$F$2:$G$11,2,FALSE)</f>
        <v>CB2</v>
      </c>
      <c r="K685" s="100">
        <f>VLOOKUP(L685,InterfaceCards,3,FALSE)</f>
        <v>1</v>
      </c>
      <c r="L685" s="99" t="s">
        <v>728</v>
      </c>
      <c r="M685" s="99">
        <v>33</v>
      </c>
      <c r="N685" s="96">
        <v>27</v>
      </c>
      <c r="O685" s="99" t="s">
        <v>247</v>
      </c>
      <c r="P685" s="99" t="s">
        <v>247</v>
      </c>
      <c r="Q685" s="99" t="s">
        <v>454</v>
      </c>
      <c r="R685" s="268" t="s">
        <v>888</v>
      </c>
      <c r="S685" s="100" t="s">
        <v>96</v>
      </c>
      <c r="T685" s="100"/>
      <c r="U685" s="205"/>
      <c r="V685" s="205" t="b">
        <v>0</v>
      </c>
      <c r="W685" s="115" t="str">
        <f>CONCATENATE(L685,":",N685)</f>
        <v>DI1:27</v>
      </c>
      <c r="X685" s="40" t="str">
        <f ca="1">IFERROR(__xludf.DUMMYFUNCTION("VLOOKUP($D119,IMPORTRANGE(""1F5N2lheBqU_ssv2fEg7XSiyl0_Jtf24RQubw3IWp7fc"",""'LC-2 BOM'!C2:AF1000""),X$1,FALSE)"),"05C360")</f>
        <v>05C360</v>
      </c>
      <c r="Y685" s="40" t="str">
        <f ca="1">IFERROR(__xludf.DUMMYFUNCTION("VLOOKUP($D337,IMPORTRANGE(""1F5N2lheBqU_ssv2fEg7XSiyl0_Jtf24RQubw3IWp7fc"",""'LC-2 BOM'!C2:AF900""),Y$1,FALSE)"),"#N/A")</f>
        <v>#N/A</v>
      </c>
      <c r="Z685" s="40" t="str">
        <f ca="1">IFERROR(__xludf.DUMMYFUNCTION("VLOOKUP($D337,IMPORTRANGE(""1F5N2lheBqU_ssv2fEg7XSiyl0_Jtf24RQubw3IWp7fc"",""'LC-2 BOM'!C2:AF900""),Y$1,FALSE)"),"#N/A")</f>
        <v>#N/A</v>
      </c>
      <c r="AA685" s="40" t="str">
        <f ca="1">IFERROR(__xludf.DUMMYFUNCTION("VLOOKUP($D337,IMPORTRANGE(""1F5N2lheBqU_ssv2fEg7XSiyl0_Jtf24RQubw3IWp7fc"",""'LC-2 BOM'!C2:AF900""),Y$1,FALSE)"),"#N/A")</f>
        <v>#N/A</v>
      </c>
      <c r="AB685" s="40" t="str">
        <f ca="1">IFERROR(__xludf.DUMMYFUNCTION("VLOOKUP($D337,IMPORTRANGE(""1F5N2lheBqU_ssv2fEg7XSiyl0_Jtf24RQubw3IWp7fc"",""'LC-2 BOM'!C2:AF1000""),AB$1,FALSE)"),"#N/A")</f>
        <v>#N/A</v>
      </c>
      <c r="AC685" s="40" t="str">
        <f ca="1">IFERROR(__xludf.DUMMYFUNCTION("VLOOKUP($D337,IMPORTRANGE(""1F5N2lheBqU_ssv2fEg7XSiyl0_Jtf24RQubw3IWp7fc"",""'LC-2 BOM'!C2:AF1000""),AB$1,FALSE)"),"#N/A")</f>
        <v>#N/A</v>
      </c>
      <c r="AD685" s="40" t="str">
        <f ca="1">IFERROR(__xludf.DUMMYFUNCTION("VLOOKUP($D337,IMPORTRANGE(""1F5N2lheBqU_ssv2fEg7XSiyl0_Jtf24RQubw3IWp7fc"",""'LC-2 BOM'!C2:AF1000""),AB$1,FALSE)"),"#N/A")</f>
        <v>#N/A</v>
      </c>
      <c r="AE685" s="40" t="str">
        <f ca="1">IFERROR(__xludf.DUMMYFUNCTION("VLOOKUP($D337,IMPORTRANGE(""1F5N2lheBqU_ssv2fEg7XSiyl0_Jtf24RQubw3IWp7fc"",""'LC-2 BOM'!C2:AF1000""),AB$1,FALSE)"),"#N/A")</f>
        <v>#N/A</v>
      </c>
      <c r="AF685" s="40" t="str">
        <f ca="1">IFERROR(__xludf.DUMMYFUNCTION("VLOOKUP($D337,IMPORTRANGE(""1F5N2lheBqU_ssv2fEg7XSiyl0_Jtf24RQubw3IWp7fc"",""'LC-2 BOM'!C2:AF1000""),AB$1,FALSE)"),"#N/A")</f>
        <v>#N/A</v>
      </c>
      <c r="AG685" s="40" t="str">
        <f ca="1">IFERROR(__xludf.DUMMYFUNCTION("VLOOKUP($D337,IMPORTRANGE(""1F5N2lheBqU_ssv2fEg7XSiyl0_Jtf24RQubw3IWp7fc"",""'LC-2 BOM'!C2:AF1000""),AB$1,FALSE)"),"#N/A")</f>
        <v>#N/A</v>
      </c>
      <c r="AH685" s="40" t="str">
        <f ca="1">IFERROR(__xludf.DUMMYFUNCTION("VLOOKUP($D337,IMPORTRANGE(""1F5N2lheBqU_ssv2fEg7XSiyl0_Jtf24RQubw3IWp7fc"",""'LC-2 BOM'!C2:AF1000""),AB$1,FALSE)"),"#N/A")</f>
        <v>#N/A</v>
      </c>
      <c r="AI685" s="40" t="str">
        <f ca="1">IFERROR(__xludf.DUMMYFUNCTION("VLOOKUP($D337,IMPORTRANGE(""1F5N2lheBqU_ssv2fEg7XSiyl0_Jtf24RQubw3IWp7fc"",""'LC-2 BOM'!C2:AF1000""),AB$1,FALSE)"),"#N/A")</f>
        <v>#N/A</v>
      </c>
      <c r="AJ685" s="40" t="str">
        <f ca="1">IFERROR(__xludf.DUMMYFUNCTION("VLOOKUP($D337,IMPORTRANGE(""1F5N2lheBqU_ssv2fEg7XSiyl0_Jtf24RQubw3IWp7fc"",""'LC-2 BOM'!C2:AF1000""),AB$1,FALSE)"),"#N/A")</f>
        <v>#N/A</v>
      </c>
      <c r="AK685" s="40" t="str">
        <f ca="1">IFERROR(__xludf.DUMMYFUNCTION("VLOOKUP($D337,IMPORTRANGE(""1F5N2lheBqU_ssv2fEg7XSiyl0_Jtf24RQubw3IWp7fc"",""'LC-2 BOM'!C2:AF1000""),AB$1,FALSE)"),"#N/A")</f>
        <v>#N/A</v>
      </c>
      <c r="AL685" s="40" t="str">
        <f ca="1">IFERROR(__xludf.DUMMYFUNCTION("VLOOKUP($D337,IMPORTRANGE(""1F5N2lheBqU_ssv2fEg7XSiyl0_Jtf24RQubw3IWp7fc"",""'LC-2 BOM'!C2:AF1000""),AB$1,FALSE)"),"#N/A")</f>
        <v>#N/A</v>
      </c>
      <c r="AM685" s="40" t="str">
        <f ca="1">IFERROR(__xludf.DUMMYFUNCTION("VLOOKUP($D337,IMPORTRANGE(""1F5N2lheBqU_ssv2fEg7XSiyl0_Jtf24RQubw3IWp7fc"",""'LC-2 BOM'!C2:AF1000""),AB$1,FALSE)"),"#N/A")</f>
        <v>#N/A</v>
      </c>
      <c r="AN685" s="40" t="str">
        <f ca="1">IFERROR(__xludf.DUMMYFUNCTION("VLOOKUP($D337,IMPORTRANGE(""1F5N2lheBqU_ssv2fEg7XSiyl0_Jtf24RQubw3IWp7fc"",""'LC-2 BOM'!C2:AF1000""),AB$1,FALSE)"),"#N/A")</f>
        <v>#N/A</v>
      </c>
      <c r="AO685" s="40" t="str">
        <f ca="1">IFERROR(__xludf.DUMMYFUNCTION("VLOOKUP($D337,IMPORTRANGE(""1F5N2lheBqU_ssv2fEg7XSiyl0_Jtf24RQubw3IWp7fc"",""'LC-2 BOM'!C2:AF1000""),AB$1,FALSE)"),"#N/A")</f>
        <v>#N/A</v>
      </c>
      <c r="AP685" s="40" t="str">
        <f ca="1">IFERROR(__xludf.DUMMYFUNCTION("VLOOKUP($D337,IMPORTRANGE(""1F5N2lheBqU_ssv2fEg7XSiyl0_Jtf24RQubw3IWp7fc"",""'LC-2 BOM'!C2:AF1000""),AB$1,FALSE)"),"#N/A")</f>
        <v>#N/A</v>
      </c>
      <c r="AQ685" s="40" t="str">
        <f ca="1">IFERROR(__xludf.DUMMYFUNCTION("VLOOKUP($D337,IMPORTRANGE(""1F5N2lheBqU_ssv2fEg7XSiyl0_Jtf24RQubw3IWp7fc"",""'LC-2 BOM'!C2:AF1000""),AB$1,FALSE)"),"#N/A")</f>
        <v>#N/A</v>
      </c>
      <c r="AR685" s="40" t="str">
        <f ca="1">IFERROR(__xludf.DUMMYFUNCTION("VLOOKUP($D337,IMPORTRANGE(""1F5N2lheBqU_ssv2fEg7XSiyl0_Jtf24RQubw3IWp7fc"",""'LC-2 BOM'!C2:AF1000""),AB$1,FALSE)"),"#N/A")</f>
        <v>#N/A</v>
      </c>
      <c r="AS685" s="40" t="str">
        <f ca="1">IFERROR(__xludf.DUMMYFUNCTION("VLOOKUP($D337,IMPORTRANGE(""1F5N2lheBqU_ssv2fEg7XSiyl0_Jtf24RQubw3IWp7fc"",""'LC-2 BOM'!C2:AF1000""),AB$1,FALSE)"),"#N/A")</f>
        <v>#N/A</v>
      </c>
      <c r="AT685" s="40" t="str">
        <f ca="1">IFERROR(__xludf.DUMMYFUNCTION("VLOOKUP($D337,IMPORTRANGE(""1F5N2lheBqU_ssv2fEg7XSiyl0_Jtf24RQubw3IWp7fc"",""'LC-2 BOM'!C2:AF1000""),AB$1,FALSE)"),"#N/A")</f>
        <v>#N/A</v>
      </c>
      <c r="AU685" s="40" t="str">
        <f ca="1">IFERROR(__xludf.DUMMYFUNCTION("VLOOKUP($D337,IMPORTRANGE(""1F5N2lheBqU_ssv2fEg7XSiyl0_Jtf24RQubw3IWp7fc"",""'LC-2 BOM'!C2:AF1000""),AB$1,FALSE)"),"#N/A")</f>
        <v>#N/A</v>
      </c>
      <c r="AV685" s="40" t="str">
        <f ca="1">IFERROR(__xludf.DUMMYFUNCTION("VLOOKUP($D337,IMPORTRANGE(""1F5N2lheBqU_ssv2fEg7XSiyl0_Jtf24RQubw3IWp7fc"",""'LC-2 BOM'!C2:AF1000""),AB$1,FALSE)"),"#N/A")</f>
        <v>#N/A</v>
      </c>
      <c r="AW685" s="40" t="str">
        <f ca="1">IFERROR(__xludf.DUMMYFUNCTION("VLOOKUP($D337,IMPORTRANGE(""1F5N2lheBqU_ssv2fEg7XSiyl0_Jtf24RQubw3IWp7fc"",""'LC-2 BOM'!C2:AF1000""),AB$1,FALSE)"),"#N/A")</f>
        <v>#N/A</v>
      </c>
      <c r="AX685" s="40" t="str">
        <f ca="1">IFERROR(__xludf.DUMMYFUNCTION("VLOOKUP($D337,IMPORTRANGE(""1F5N2lheBqU_ssv2fEg7XSiyl0_Jtf24RQubw3IWp7fc"",""'LC-2 BOM'!C2:AF1000""),AB$1,FALSE)"),"#N/A")</f>
        <v>#N/A</v>
      </c>
      <c r="AY685" s="40" t="str">
        <f ca="1">IFERROR(__xludf.DUMMYFUNCTION("VLOOKUP($D337,IMPORTRANGE(""1F5N2lheBqU_ssv2fEg7XSiyl0_Jtf24RQubw3IWp7fc"",""'LC-2 BOM'!C2:AF1000""),AB$1,FALSE)"),"#N/A")</f>
        <v>#N/A</v>
      </c>
      <c r="AZ685" s="40" t="str">
        <f ca="1">IFERROR(__xludf.DUMMYFUNCTION("VLOOKUP($D337,IMPORTRANGE(""1F5N2lheBqU_ssv2fEg7XSiyl0_Jtf24RQubw3IWp7fc"",""'LC-2 BOM'!C2:AF1000""),AB$1,FALSE)"),"#N/A")</f>
        <v>#N/A</v>
      </c>
      <c r="BA685" s="40" t="str">
        <f ca="1">IFERROR(__xludf.DUMMYFUNCTION("VLOOKUP($D337,IMPORTRANGE(""1F5N2lheBqU_ssv2fEg7XSiyl0_Jtf24RQubw3IWp7fc"",""'LC-2 BOM'!C2:AF1000""),AB$1,FALSE)"),"#N/A")</f>
        <v>#N/A</v>
      </c>
    </row>
    <row r="686" spans="1:53" ht="14.25">
      <c r="A686" s="119" t="str">
        <f>CONCATENATE(VLOOKUP(E686,Systems,2,FALSE),"-",VLOOKUP(F686,Subsystems,2,FALSE),"-",VLOOKUP(G686,Components,2,FALSE),"-",VLOOKUP(R686,Metrics,2,FALSE),"-",B686)</f>
        <v>CPWR-OL-FX-CD-30</v>
      </c>
      <c r="B686" s="100">
        <v>30</v>
      </c>
      <c r="C686" s="99" t="s">
        <v>1498</v>
      </c>
      <c r="D686" s="119" t="s">
        <v>1499</v>
      </c>
      <c r="E686" s="99" t="s">
        <v>885</v>
      </c>
      <c r="F686" s="99" t="s">
        <v>1476</v>
      </c>
      <c r="G686" s="99" t="s">
        <v>887</v>
      </c>
      <c r="H686" s="99" t="s">
        <v>89</v>
      </c>
      <c r="I686" s="100" t="str">
        <f>VLOOKUP(L686,InterfaceCards,2,FALSE)</f>
        <v>N1</v>
      </c>
      <c r="J686" s="39" t="str">
        <f>VLOOKUP(I686,'REF - Interface Cards'!$F$2:$G$11,2,FALSE)</f>
        <v>CB2</v>
      </c>
      <c r="K686" s="100">
        <f>VLOOKUP(L686,InterfaceCards,3,FALSE)</f>
        <v>1</v>
      </c>
      <c r="L686" s="99" t="s">
        <v>728</v>
      </c>
      <c r="M686" s="99">
        <v>34</v>
      </c>
      <c r="N686" s="96">
        <v>28</v>
      </c>
      <c r="O686" s="99" t="s">
        <v>247</v>
      </c>
      <c r="P686" s="99" t="s">
        <v>247</v>
      </c>
      <c r="Q686" s="99" t="s">
        <v>454</v>
      </c>
      <c r="R686" s="268" t="s">
        <v>888</v>
      </c>
      <c r="S686" s="100" t="s">
        <v>96</v>
      </c>
      <c r="T686" s="100"/>
      <c r="U686" s="205"/>
      <c r="V686" s="205" t="b">
        <v>0</v>
      </c>
      <c r="W686" s="115" t="str">
        <f>CONCATENATE(L686,":",N686)</f>
        <v>DI1:28</v>
      </c>
      <c r="X686" s="40" t="str">
        <f ca="1">IFERROR(__xludf.DUMMYFUNCTION("VLOOKUP($D119,IMPORTRANGE(""1F5N2lheBqU_ssv2fEg7XSiyl0_Jtf24RQubw3IWp7fc"",""'LC-2 BOM'!C2:AF1000""),X$1,FALSE)"),"05C360")</f>
        <v>05C360</v>
      </c>
      <c r="Y686" s="40" t="str">
        <f ca="1">IFERROR(__xludf.DUMMYFUNCTION("VLOOKUP($D338,IMPORTRANGE(""1F5N2lheBqU_ssv2fEg7XSiyl0_Jtf24RQubw3IWp7fc"",""'LC-2 BOM'!C2:AF900""),Y$1,FALSE)"),"#N/A")</f>
        <v>#N/A</v>
      </c>
      <c r="Z686" s="40" t="str">
        <f ca="1">IFERROR(__xludf.DUMMYFUNCTION("VLOOKUP($D338,IMPORTRANGE(""1F5N2lheBqU_ssv2fEg7XSiyl0_Jtf24RQubw3IWp7fc"",""'LC-2 BOM'!C2:AF900""),Y$1,FALSE)"),"#N/A")</f>
        <v>#N/A</v>
      </c>
      <c r="AA686" s="40" t="str">
        <f ca="1">IFERROR(__xludf.DUMMYFUNCTION("VLOOKUP($D338,IMPORTRANGE(""1F5N2lheBqU_ssv2fEg7XSiyl0_Jtf24RQubw3IWp7fc"",""'LC-2 BOM'!C2:AF900""),Y$1,FALSE)"),"#N/A")</f>
        <v>#N/A</v>
      </c>
      <c r="AB686" s="40" t="str">
        <f ca="1">IFERROR(__xludf.DUMMYFUNCTION("VLOOKUP($D338,IMPORTRANGE(""1F5N2lheBqU_ssv2fEg7XSiyl0_Jtf24RQubw3IWp7fc"",""'LC-2 BOM'!C2:AF1000""),AB$1,FALSE)"),"#N/A")</f>
        <v>#N/A</v>
      </c>
      <c r="AC686" s="40" t="str">
        <f ca="1">IFERROR(__xludf.DUMMYFUNCTION("VLOOKUP($D338,IMPORTRANGE(""1F5N2lheBqU_ssv2fEg7XSiyl0_Jtf24RQubw3IWp7fc"",""'LC-2 BOM'!C2:AF1000""),AB$1,FALSE)"),"#N/A")</f>
        <v>#N/A</v>
      </c>
      <c r="AD686" s="40" t="str">
        <f ca="1">IFERROR(__xludf.DUMMYFUNCTION("VLOOKUP($D338,IMPORTRANGE(""1F5N2lheBqU_ssv2fEg7XSiyl0_Jtf24RQubw3IWp7fc"",""'LC-2 BOM'!C2:AF1000""),AB$1,FALSE)"),"#N/A")</f>
        <v>#N/A</v>
      </c>
      <c r="AE686" s="40" t="str">
        <f ca="1">IFERROR(__xludf.DUMMYFUNCTION("VLOOKUP($D338,IMPORTRANGE(""1F5N2lheBqU_ssv2fEg7XSiyl0_Jtf24RQubw3IWp7fc"",""'LC-2 BOM'!C2:AF1000""),AB$1,FALSE)"),"#N/A")</f>
        <v>#N/A</v>
      </c>
      <c r="AF686" s="40" t="str">
        <f ca="1">IFERROR(__xludf.DUMMYFUNCTION("VLOOKUP($D338,IMPORTRANGE(""1F5N2lheBqU_ssv2fEg7XSiyl0_Jtf24RQubw3IWp7fc"",""'LC-2 BOM'!C2:AF1000""),AB$1,FALSE)"),"#N/A")</f>
        <v>#N/A</v>
      </c>
      <c r="AG686" s="40" t="str">
        <f ca="1">IFERROR(__xludf.DUMMYFUNCTION("VLOOKUP($D338,IMPORTRANGE(""1F5N2lheBqU_ssv2fEg7XSiyl0_Jtf24RQubw3IWp7fc"",""'LC-2 BOM'!C2:AF1000""),AB$1,FALSE)"),"#N/A")</f>
        <v>#N/A</v>
      </c>
      <c r="AH686" s="40" t="str">
        <f ca="1">IFERROR(__xludf.DUMMYFUNCTION("VLOOKUP($D338,IMPORTRANGE(""1F5N2lheBqU_ssv2fEg7XSiyl0_Jtf24RQubw3IWp7fc"",""'LC-2 BOM'!C2:AF1000""),AB$1,FALSE)"),"#N/A")</f>
        <v>#N/A</v>
      </c>
      <c r="AI686" s="40" t="str">
        <f ca="1">IFERROR(__xludf.DUMMYFUNCTION("VLOOKUP($D338,IMPORTRANGE(""1F5N2lheBqU_ssv2fEg7XSiyl0_Jtf24RQubw3IWp7fc"",""'LC-2 BOM'!C2:AF1000""),AB$1,FALSE)"),"#N/A")</f>
        <v>#N/A</v>
      </c>
      <c r="AJ686" s="40" t="str">
        <f ca="1">IFERROR(__xludf.DUMMYFUNCTION("VLOOKUP($D338,IMPORTRANGE(""1F5N2lheBqU_ssv2fEg7XSiyl0_Jtf24RQubw3IWp7fc"",""'LC-2 BOM'!C2:AF1000""),AB$1,FALSE)"),"#N/A")</f>
        <v>#N/A</v>
      </c>
      <c r="AK686" s="40" t="str">
        <f ca="1">IFERROR(__xludf.DUMMYFUNCTION("VLOOKUP($D338,IMPORTRANGE(""1F5N2lheBqU_ssv2fEg7XSiyl0_Jtf24RQubw3IWp7fc"",""'LC-2 BOM'!C2:AF1000""),AB$1,FALSE)"),"#N/A")</f>
        <v>#N/A</v>
      </c>
      <c r="AL686" s="40" t="str">
        <f ca="1">IFERROR(__xludf.DUMMYFUNCTION("VLOOKUP($D338,IMPORTRANGE(""1F5N2lheBqU_ssv2fEg7XSiyl0_Jtf24RQubw3IWp7fc"",""'LC-2 BOM'!C2:AF1000""),AB$1,FALSE)"),"#N/A")</f>
        <v>#N/A</v>
      </c>
      <c r="AM686" s="40" t="str">
        <f ca="1">IFERROR(__xludf.DUMMYFUNCTION("VLOOKUP($D338,IMPORTRANGE(""1F5N2lheBqU_ssv2fEg7XSiyl0_Jtf24RQubw3IWp7fc"",""'LC-2 BOM'!C2:AF1000""),AB$1,FALSE)"),"#N/A")</f>
        <v>#N/A</v>
      </c>
      <c r="AN686" s="40" t="str">
        <f ca="1">IFERROR(__xludf.DUMMYFUNCTION("VLOOKUP($D338,IMPORTRANGE(""1F5N2lheBqU_ssv2fEg7XSiyl0_Jtf24RQubw3IWp7fc"",""'LC-2 BOM'!C2:AF1000""),AB$1,FALSE)"),"#N/A")</f>
        <v>#N/A</v>
      </c>
      <c r="AO686" s="40" t="str">
        <f ca="1">IFERROR(__xludf.DUMMYFUNCTION("VLOOKUP($D338,IMPORTRANGE(""1F5N2lheBqU_ssv2fEg7XSiyl0_Jtf24RQubw3IWp7fc"",""'LC-2 BOM'!C2:AF1000""),AB$1,FALSE)"),"#N/A")</f>
        <v>#N/A</v>
      </c>
      <c r="AP686" s="40" t="str">
        <f ca="1">IFERROR(__xludf.DUMMYFUNCTION("VLOOKUP($D338,IMPORTRANGE(""1F5N2lheBqU_ssv2fEg7XSiyl0_Jtf24RQubw3IWp7fc"",""'LC-2 BOM'!C2:AF1000""),AB$1,FALSE)"),"#N/A")</f>
        <v>#N/A</v>
      </c>
      <c r="AQ686" s="40" t="str">
        <f ca="1">IFERROR(__xludf.DUMMYFUNCTION("VLOOKUP($D338,IMPORTRANGE(""1F5N2lheBqU_ssv2fEg7XSiyl0_Jtf24RQubw3IWp7fc"",""'LC-2 BOM'!C2:AF1000""),AB$1,FALSE)"),"#N/A")</f>
        <v>#N/A</v>
      </c>
      <c r="AR686" s="40" t="str">
        <f ca="1">IFERROR(__xludf.DUMMYFUNCTION("VLOOKUP($D338,IMPORTRANGE(""1F5N2lheBqU_ssv2fEg7XSiyl0_Jtf24RQubw3IWp7fc"",""'LC-2 BOM'!C2:AF1000""),AB$1,FALSE)"),"#N/A")</f>
        <v>#N/A</v>
      </c>
      <c r="AS686" s="40" t="str">
        <f ca="1">IFERROR(__xludf.DUMMYFUNCTION("VLOOKUP($D338,IMPORTRANGE(""1F5N2lheBqU_ssv2fEg7XSiyl0_Jtf24RQubw3IWp7fc"",""'LC-2 BOM'!C2:AF1000""),AB$1,FALSE)"),"#N/A")</f>
        <v>#N/A</v>
      </c>
      <c r="AT686" s="40" t="str">
        <f ca="1">IFERROR(__xludf.DUMMYFUNCTION("VLOOKUP($D338,IMPORTRANGE(""1F5N2lheBqU_ssv2fEg7XSiyl0_Jtf24RQubw3IWp7fc"",""'LC-2 BOM'!C2:AF1000""),AB$1,FALSE)"),"#N/A")</f>
        <v>#N/A</v>
      </c>
      <c r="AU686" s="40" t="str">
        <f ca="1">IFERROR(__xludf.DUMMYFUNCTION("VLOOKUP($D338,IMPORTRANGE(""1F5N2lheBqU_ssv2fEg7XSiyl0_Jtf24RQubw3IWp7fc"",""'LC-2 BOM'!C2:AF1000""),AB$1,FALSE)"),"#N/A")</f>
        <v>#N/A</v>
      </c>
      <c r="AV686" s="40" t="str">
        <f ca="1">IFERROR(__xludf.DUMMYFUNCTION("VLOOKUP($D338,IMPORTRANGE(""1F5N2lheBqU_ssv2fEg7XSiyl0_Jtf24RQubw3IWp7fc"",""'LC-2 BOM'!C2:AF1000""),AB$1,FALSE)"),"#N/A")</f>
        <v>#N/A</v>
      </c>
      <c r="AW686" s="40" t="str">
        <f ca="1">IFERROR(__xludf.DUMMYFUNCTION("VLOOKUP($D338,IMPORTRANGE(""1F5N2lheBqU_ssv2fEg7XSiyl0_Jtf24RQubw3IWp7fc"",""'LC-2 BOM'!C2:AF1000""),AB$1,FALSE)"),"#N/A")</f>
        <v>#N/A</v>
      </c>
      <c r="AX686" s="40" t="str">
        <f ca="1">IFERROR(__xludf.DUMMYFUNCTION("VLOOKUP($D338,IMPORTRANGE(""1F5N2lheBqU_ssv2fEg7XSiyl0_Jtf24RQubw3IWp7fc"",""'LC-2 BOM'!C2:AF1000""),AB$1,FALSE)"),"#N/A")</f>
        <v>#N/A</v>
      </c>
      <c r="AY686" s="40" t="str">
        <f ca="1">IFERROR(__xludf.DUMMYFUNCTION("VLOOKUP($D338,IMPORTRANGE(""1F5N2lheBqU_ssv2fEg7XSiyl0_Jtf24RQubw3IWp7fc"",""'LC-2 BOM'!C2:AF1000""),AB$1,FALSE)"),"#N/A")</f>
        <v>#N/A</v>
      </c>
      <c r="AZ686" s="40" t="str">
        <f ca="1">IFERROR(__xludf.DUMMYFUNCTION("VLOOKUP($D338,IMPORTRANGE(""1F5N2lheBqU_ssv2fEg7XSiyl0_Jtf24RQubw3IWp7fc"",""'LC-2 BOM'!C2:AF1000""),AB$1,FALSE)"),"#N/A")</f>
        <v>#N/A</v>
      </c>
      <c r="BA686" s="40" t="str">
        <f ca="1">IFERROR(__xludf.DUMMYFUNCTION("VLOOKUP($D338,IMPORTRANGE(""1F5N2lheBqU_ssv2fEg7XSiyl0_Jtf24RQubw3IWp7fc"",""'LC-2 BOM'!C2:AF1000""),AB$1,FALSE)"),"#N/A")</f>
        <v>#N/A</v>
      </c>
    </row>
    <row r="687" spans="1:53" ht="14.25">
      <c r="A687" s="119" t="str">
        <f>CONCATENATE(VLOOKUP(E687,Systems,2,FALSE),"-",VLOOKUP(F687,Subsystems,2,FALSE),"-",VLOOKUP(G687,Components,2,FALSE),"-",VLOOKUP(R687,Metrics,2,FALSE),"-",B687)</f>
        <v>CPWR-OL-FX-CD-38</v>
      </c>
      <c r="B687" s="100">
        <v>38</v>
      </c>
      <c r="C687" s="99" t="s">
        <v>1500</v>
      </c>
      <c r="D687" s="119" t="s">
        <v>1501</v>
      </c>
      <c r="E687" s="99" t="s">
        <v>885</v>
      </c>
      <c r="F687" s="99" t="s">
        <v>1476</v>
      </c>
      <c r="G687" s="99" t="s">
        <v>887</v>
      </c>
      <c r="H687" s="99" t="s">
        <v>89</v>
      </c>
      <c r="I687" s="100" t="str">
        <f>VLOOKUP(L687,InterfaceCards,2,FALSE)</f>
        <v>N5</v>
      </c>
      <c r="J687" s="39" t="str">
        <f>VLOOKUP(I687,'REF - Interface Cards'!$F$2:$G$11,2,FALSE)</f>
        <v>CB6</v>
      </c>
      <c r="K687" s="100">
        <f>VLOOKUP(L687,InterfaceCards,3,FALSE)</f>
        <v>2</v>
      </c>
      <c r="L687" s="99" t="s">
        <v>891</v>
      </c>
      <c r="M687" s="99">
        <v>7</v>
      </c>
      <c r="N687" s="96" t="s">
        <v>123</v>
      </c>
      <c r="O687" s="99" t="s">
        <v>247</v>
      </c>
      <c r="P687" s="99" t="s">
        <v>247</v>
      </c>
      <c r="Q687" s="99" t="s">
        <v>454</v>
      </c>
      <c r="R687" s="268" t="s">
        <v>888</v>
      </c>
      <c r="S687" s="100" t="s">
        <v>96</v>
      </c>
      <c r="T687" s="274"/>
      <c r="U687" s="82"/>
      <c r="V687" s="82" t="b">
        <v>0</v>
      </c>
      <c r="W687" s="115" t="str">
        <f>CONCATENATE(L687,":",N687)</f>
        <v>DI5:06</v>
      </c>
      <c r="X687" s="40" t="str">
        <f ca="1">IFERROR(__xludf.DUMMYFUNCTION("VLOOKUP($D475,IMPORTRANGE(""1F5N2lheBqU_ssv2fEg7XSiyl0_Jtf24RQubw3IWp7fc"",""'LC-2 BOM'!C2:AF1000""),X$1,FALSE)"),"04C706")</f>
        <v>04C706</v>
      </c>
      <c r="Y687" s="40" t="str">
        <f ca="1">IFERROR(__xludf.DUMMYFUNCTION("VLOOKUP($D632,IMPORTRANGE(""1zGeY54V42y3h6ga3LEauokEcjIAfHuNXKCYKLfLWtMI"",""'LC-2 BOM'!C2:AF900""),Y$1,FALSE)"),"#N/A")</f>
        <v>#N/A</v>
      </c>
      <c r="Z687" s="40" t="str">
        <f ca="1">IFERROR(__xludf.DUMMYFUNCTION("VLOOKUP($D632,IMPORTRANGE(""1zGeY54V42y3h6ga3LEauokEcjIAfHuNXKCYKLfLWtMI"",""'LC-2 BOM'!C2:AF900""),Y$1,FALSE)"),"#N/A")</f>
        <v>#N/A</v>
      </c>
      <c r="AA687" s="40" t="str">
        <f ca="1">IFERROR(__xludf.DUMMYFUNCTION("VLOOKUP($D632,IMPORTRANGE(""1zGeY54V42y3h6ga3LEauokEcjIAfHuNXKCYKLfLWtMI"",""'LC-2 BOM'!C2:AF900""),Y$1,FALSE)"),"#N/A")</f>
        <v>#N/A</v>
      </c>
      <c r="AB687" s="40" t="str">
        <f ca="1">IFERROR(__xludf.DUMMYFUNCTION("VLOOKUP($D632,IMPORTRANGE(""1F5N2lheBqU_ssv2fEg7XSiyl0_Jtf24RQubw3IWp7fc"",""'LC-2 BOM'!C2:AF1000""),AB$1,FALSE)"),"#N/A")</f>
        <v>#N/A</v>
      </c>
      <c r="AC687" s="40" t="str">
        <f ca="1">IFERROR(__xludf.DUMMYFUNCTION("VLOOKUP($D632,IMPORTRANGE(""1F5N2lheBqU_ssv2fEg7XSiyl0_Jtf24RQubw3IWp7fc"",""'LC-2 BOM'!C2:AF1000""),AB$1,FALSE)"),"#N/A")</f>
        <v>#N/A</v>
      </c>
      <c r="AD687" s="40" t="str">
        <f ca="1">IFERROR(__xludf.DUMMYFUNCTION("VLOOKUP($D632,IMPORTRANGE(""1F5N2lheBqU_ssv2fEg7XSiyl0_Jtf24RQubw3IWp7fc"",""'LC-2 BOM'!C2:AF1000""),AB$1,FALSE)"),"#N/A")</f>
        <v>#N/A</v>
      </c>
      <c r="AE687" s="40" t="str">
        <f ca="1">IFERROR(__xludf.DUMMYFUNCTION("VLOOKUP($D632,IMPORTRANGE(""1F5N2lheBqU_ssv2fEg7XSiyl0_Jtf24RQubw3IWp7fc"",""'LC-2 BOM'!C2:AF1000""),AB$1,FALSE)"),"#N/A")</f>
        <v>#N/A</v>
      </c>
      <c r="AF687" s="40" t="str">
        <f ca="1">IFERROR(__xludf.DUMMYFUNCTION("VLOOKUP($D632,IMPORTRANGE(""1F5N2lheBqU_ssv2fEg7XSiyl0_Jtf24RQubw3IWp7fc"",""'LC-2 BOM'!C2:AF1000""),AB$1,FALSE)"),"#N/A")</f>
        <v>#N/A</v>
      </c>
      <c r="AG687" s="40" t="str">
        <f ca="1">IFERROR(__xludf.DUMMYFUNCTION("VLOOKUP($D632,IMPORTRANGE(""1F5N2lheBqU_ssv2fEg7XSiyl0_Jtf24RQubw3IWp7fc"",""'LC-2 BOM'!C2:AF1000""),AB$1,FALSE)"),"#N/A")</f>
        <v>#N/A</v>
      </c>
      <c r="AH687" s="40" t="str">
        <f ca="1">IFERROR(__xludf.DUMMYFUNCTION("VLOOKUP($D632,IMPORTRANGE(""1F5N2lheBqU_ssv2fEg7XSiyl0_Jtf24RQubw3IWp7fc"",""'LC-2 BOM'!C2:AF1000""),AB$1,FALSE)"),"#N/A")</f>
        <v>#N/A</v>
      </c>
      <c r="AI687" s="40" t="str">
        <f ca="1">IFERROR(__xludf.DUMMYFUNCTION("VLOOKUP($D632,IMPORTRANGE(""1F5N2lheBqU_ssv2fEg7XSiyl0_Jtf24RQubw3IWp7fc"",""'LC-2 BOM'!C2:AF1000""),AB$1,FALSE)"),"#N/A")</f>
        <v>#N/A</v>
      </c>
      <c r="AJ687" s="40" t="str">
        <f ca="1">IFERROR(__xludf.DUMMYFUNCTION("VLOOKUP($D632,IMPORTRANGE(""1F5N2lheBqU_ssv2fEg7XSiyl0_Jtf24RQubw3IWp7fc"",""'LC-2 BOM'!C2:AF1000""),AB$1,FALSE)"),"#N/A")</f>
        <v>#N/A</v>
      </c>
      <c r="AK687" s="40" t="str">
        <f ca="1">IFERROR(__xludf.DUMMYFUNCTION("VLOOKUP($D632,IMPORTRANGE(""1F5N2lheBqU_ssv2fEg7XSiyl0_Jtf24RQubw3IWp7fc"",""'LC-2 BOM'!C2:AF1000""),AB$1,FALSE)"),"#N/A")</f>
        <v>#N/A</v>
      </c>
      <c r="AL687" s="40" t="str">
        <f ca="1">IFERROR(__xludf.DUMMYFUNCTION("VLOOKUP($D632,IMPORTRANGE(""1F5N2lheBqU_ssv2fEg7XSiyl0_Jtf24RQubw3IWp7fc"",""'LC-2 BOM'!C2:AF1000""),AB$1,FALSE)"),"#N/A")</f>
        <v>#N/A</v>
      </c>
      <c r="AM687" s="40" t="str">
        <f ca="1">IFERROR(__xludf.DUMMYFUNCTION("VLOOKUP($D632,IMPORTRANGE(""1F5N2lheBqU_ssv2fEg7XSiyl0_Jtf24RQubw3IWp7fc"",""'LC-2 BOM'!C2:AF1000""),AB$1,FALSE)"),"#N/A")</f>
        <v>#N/A</v>
      </c>
      <c r="AN687" s="40" t="str">
        <f ca="1">IFERROR(__xludf.DUMMYFUNCTION("VLOOKUP($D632,IMPORTRANGE(""1F5N2lheBqU_ssv2fEg7XSiyl0_Jtf24RQubw3IWp7fc"",""'LC-2 BOM'!C2:AF1000""),AB$1,FALSE)"),"#N/A")</f>
        <v>#N/A</v>
      </c>
      <c r="AO687" s="40" t="str">
        <f ca="1">IFERROR(__xludf.DUMMYFUNCTION("VLOOKUP($D632,IMPORTRANGE(""1F5N2lheBqU_ssv2fEg7XSiyl0_Jtf24RQubw3IWp7fc"",""'LC-2 BOM'!C2:AF1000""),AB$1,FALSE)"),"#N/A")</f>
        <v>#N/A</v>
      </c>
      <c r="AP687" s="40" t="str">
        <f ca="1">IFERROR(__xludf.DUMMYFUNCTION("VLOOKUP($D632,IMPORTRANGE(""1F5N2lheBqU_ssv2fEg7XSiyl0_Jtf24RQubw3IWp7fc"",""'LC-2 BOM'!C2:AF1000""),AB$1,FALSE)"),"#N/A")</f>
        <v>#N/A</v>
      </c>
      <c r="AQ687" s="40" t="str">
        <f ca="1">IFERROR(__xludf.DUMMYFUNCTION("VLOOKUP($D632,IMPORTRANGE(""1F5N2lheBqU_ssv2fEg7XSiyl0_Jtf24RQubw3IWp7fc"",""'LC-2 BOM'!C2:AF1000""),AB$1,FALSE)"),"#N/A")</f>
        <v>#N/A</v>
      </c>
      <c r="AR687" s="40" t="str">
        <f ca="1">IFERROR(__xludf.DUMMYFUNCTION("VLOOKUP($D632,IMPORTRANGE(""1F5N2lheBqU_ssv2fEg7XSiyl0_Jtf24RQubw3IWp7fc"",""'LC-2 BOM'!C2:AF1000""),AB$1,FALSE)"),"#N/A")</f>
        <v>#N/A</v>
      </c>
      <c r="AS687" s="40" t="str">
        <f ca="1">IFERROR(__xludf.DUMMYFUNCTION("VLOOKUP($D632,IMPORTRANGE(""1F5N2lheBqU_ssv2fEg7XSiyl0_Jtf24RQubw3IWp7fc"",""'LC-2 BOM'!C2:AF1000""),AB$1,FALSE)"),"#N/A")</f>
        <v>#N/A</v>
      </c>
      <c r="AT687" s="40" t="str">
        <f ca="1">IFERROR(__xludf.DUMMYFUNCTION("VLOOKUP($D632,IMPORTRANGE(""1F5N2lheBqU_ssv2fEg7XSiyl0_Jtf24RQubw3IWp7fc"",""'LC-2 BOM'!C2:AF1000""),AB$1,FALSE)"),"#N/A")</f>
        <v>#N/A</v>
      </c>
      <c r="AU687" s="40" t="str">
        <f ca="1">IFERROR(__xludf.DUMMYFUNCTION("VLOOKUP($D632,IMPORTRANGE(""1F5N2lheBqU_ssv2fEg7XSiyl0_Jtf24RQubw3IWp7fc"",""'LC-2 BOM'!C2:AF1000""),AB$1,FALSE)"),"#N/A")</f>
        <v>#N/A</v>
      </c>
      <c r="AV687" s="40" t="str">
        <f ca="1">IFERROR(__xludf.DUMMYFUNCTION("VLOOKUP($D632,IMPORTRANGE(""1F5N2lheBqU_ssv2fEg7XSiyl0_Jtf24RQubw3IWp7fc"",""'LC-2 BOM'!C2:AF1000""),AB$1,FALSE)"),"#N/A")</f>
        <v>#N/A</v>
      </c>
      <c r="AW687" s="40" t="str">
        <f ca="1">IFERROR(__xludf.DUMMYFUNCTION("VLOOKUP($D632,IMPORTRANGE(""1F5N2lheBqU_ssv2fEg7XSiyl0_Jtf24RQubw3IWp7fc"",""'LC-2 BOM'!C2:AF1000""),AB$1,FALSE)"),"#N/A")</f>
        <v>#N/A</v>
      </c>
      <c r="AX687" s="40" t="str">
        <f ca="1">IFERROR(__xludf.DUMMYFUNCTION("VLOOKUP($D632,IMPORTRANGE(""1F5N2lheBqU_ssv2fEg7XSiyl0_Jtf24RQubw3IWp7fc"",""'LC-2 BOM'!C2:AF1000""),AB$1,FALSE)"),"#N/A")</f>
        <v>#N/A</v>
      </c>
      <c r="AY687" s="40" t="str">
        <f ca="1">IFERROR(__xludf.DUMMYFUNCTION("VLOOKUP($D632,IMPORTRANGE(""1F5N2lheBqU_ssv2fEg7XSiyl0_Jtf24RQubw3IWp7fc"",""'LC-2 BOM'!C2:AF1000""),AB$1,FALSE)"),"#N/A")</f>
        <v>#N/A</v>
      </c>
      <c r="AZ687" s="40" t="str">
        <f ca="1">IFERROR(__xludf.DUMMYFUNCTION("VLOOKUP($D632,IMPORTRANGE(""1F5N2lheBqU_ssv2fEg7XSiyl0_Jtf24RQubw3IWp7fc"",""'LC-2 BOM'!C2:AF1000""),AB$1,FALSE)"),"#N/A")</f>
        <v>#N/A</v>
      </c>
      <c r="BA687" s="40" t="str">
        <f ca="1">IFERROR(__xludf.DUMMYFUNCTION("VLOOKUP($D632,IMPORTRANGE(""1F5N2lheBqU_ssv2fEg7XSiyl0_Jtf24RQubw3IWp7fc"",""'LC-2 BOM'!C2:AF1000""),AB$1,FALSE)"),"#N/A")</f>
        <v>#N/A</v>
      </c>
    </row>
    <row r="688" spans="1:53" ht="14.25">
      <c r="A688" s="119" t="str">
        <f>CONCATENATE(VLOOKUP(E688,Systems,2,FALSE),"-",VLOOKUP(F688,Subsystems,2,FALSE),"-",VLOOKUP(G688,Components,2,FALSE),"-",VLOOKUP(R688,Metrics,2,FALSE),"-",B688)</f>
        <v>CPWR-OL-FX-CD-43</v>
      </c>
      <c r="B688" s="100">
        <v>43</v>
      </c>
      <c r="C688" s="99" t="s">
        <v>1502</v>
      </c>
      <c r="D688" s="119" t="s">
        <v>1503</v>
      </c>
      <c r="E688" s="99" t="s">
        <v>885</v>
      </c>
      <c r="F688" s="99" t="s">
        <v>1476</v>
      </c>
      <c r="G688" s="99" t="s">
        <v>887</v>
      </c>
      <c r="H688" s="99" t="s">
        <v>89</v>
      </c>
      <c r="I688" s="100" t="str">
        <f>VLOOKUP(L688,InterfaceCards,2,FALSE)</f>
        <v>N1</v>
      </c>
      <c r="J688" s="39" t="str">
        <f>VLOOKUP(I688,'REF - Interface Cards'!$F$2:$G$11,2,FALSE)</f>
        <v>CB2</v>
      </c>
      <c r="K688" s="100">
        <f>VLOOKUP(L688,InterfaceCards,3,FALSE)</f>
        <v>1</v>
      </c>
      <c r="L688" s="99" t="s">
        <v>728</v>
      </c>
      <c r="M688" s="99">
        <v>36</v>
      </c>
      <c r="N688" s="96">
        <v>30</v>
      </c>
      <c r="O688" s="99" t="s">
        <v>247</v>
      </c>
      <c r="P688" s="99" t="s">
        <v>247</v>
      </c>
      <c r="Q688" s="99" t="s">
        <v>454</v>
      </c>
      <c r="R688" s="268" t="s">
        <v>888</v>
      </c>
      <c r="S688" s="100" t="s">
        <v>96</v>
      </c>
      <c r="T688" s="274"/>
      <c r="U688" s="82"/>
      <c r="V688" s="82" t="b">
        <v>0</v>
      </c>
      <c r="W688" s="115" t="str">
        <f>CONCATENATE(L688,":",N688)</f>
        <v>DI1:30</v>
      </c>
      <c r="X688" s="40" t="str">
        <f ca="1">IFERROR(__xludf.DUMMYFUNCTION("VLOOKUP($D119,IMPORTRANGE(""1F5N2lheBqU_ssv2fEg7XSiyl0_Jtf24RQubw3IWp7fc"",""'LC-2 BOM'!C2:AF1000""),X$1,FALSE)"),"05C360")</f>
        <v>05C360</v>
      </c>
      <c r="Y688" s="40" t="str">
        <f ca="1">IFERROR(__xludf.DUMMYFUNCTION("VLOOKUP($D339,IMPORTRANGE(""1F5N2lheBqU_ssv2fEg7XSiyl0_Jtf24RQubw3IWp7fc"",""'LC-2 BOM'!C2:AF900""),Y$1,FALSE)"),"#N/A")</f>
        <v>#N/A</v>
      </c>
      <c r="Z688" s="40" t="str">
        <f ca="1">IFERROR(__xludf.DUMMYFUNCTION("VLOOKUP($D339,IMPORTRANGE(""1F5N2lheBqU_ssv2fEg7XSiyl0_Jtf24RQubw3IWp7fc"",""'LC-2 BOM'!C2:AF900""),Y$1,FALSE)"),"#N/A")</f>
        <v>#N/A</v>
      </c>
      <c r="AA688" s="40" t="str">
        <f ca="1">IFERROR(__xludf.DUMMYFUNCTION("VLOOKUP($D339,IMPORTRANGE(""1F5N2lheBqU_ssv2fEg7XSiyl0_Jtf24RQubw3IWp7fc"",""'LC-2 BOM'!C2:AF900""),Y$1,FALSE)"),"#N/A")</f>
        <v>#N/A</v>
      </c>
      <c r="AB688" s="40" t="str">
        <f ca="1">IFERROR(__xludf.DUMMYFUNCTION("VLOOKUP($D339,IMPORTRANGE(""1F5N2lheBqU_ssv2fEg7XSiyl0_Jtf24RQubw3IWp7fc"",""'LC-2 BOM'!C2:AF1000""),AB$1,FALSE)"),"#N/A")</f>
        <v>#N/A</v>
      </c>
      <c r="AC688" s="40" t="str">
        <f ca="1">IFERROR(__xludf.DUMMYFUNCTION("VLOOKUP($D339,IMPORTRANGE(""1F5N2lheBqU_ssv2fEg7XSiyl0_Jtf24RQubw3IWp7fc"",""'LC-2 BOM'!C2:AF1000""),AB$1,FALSE)"),"#N/A")</f>
        <v>#N/A</v>
      </c>
      <c r="AD688" s="40" t="str">
        <f ca="1">IFERROR(__xludf.DUMMYFUNCTION("VLOOKUP($D339,IMPORTRANGE(""1F5N2lheBqU_ssv2fEg7XSiyl0_Jtf24RQubw3IWp7fc"",""'LC-2 BOM'!C2:AF1000""),AB$1,FALSE)"),"#N/A")</f>
        <v>#N/A</v>
      </c>
      <c r="AE688" s="40" t="str">
        <f ca="1">IFERROR(__xludf.DUMMYFUNCTION("VLOOKUP($D339,IMPORTRANGE(""1F5N2lheBqU_ssv2fEg7XSiyl0_Jtf24RQubw3IWp7fc"",""'LC-2 BOM'!C2:AF1000""),AB$1,FALSE)"),"#N/A")</f>
        <v>#N/A</v>
      </c>
      <c r="AF688" s="40" t="str">
        <f ca="1">IFERROR(__xludf.DUMMYFUNCTION("VLOOKUP($D339,IMPORTRANGE(""1F5N2lheBqU_ssv2fEg7XSiyl0_Jtf24RQubw3IWp7fc"",""'LC-2 BOM'!C2:AF1000""),AB$1,FALSE)"),"#N/A")</f>
        <v>#N/A</v>
      </c>
      <c r="AG688" s="40" t="str">
        <f ca="1">IFERROR(__xludf.DUMMYFUNCTION("VLOOKUP($D339,IMPORTRANGE(""1F5N2lheBqU_ssv2fEg7XSiyl0_Jtf24RQubw3IWp7fc"",""'LC-2 BOM'!C2:AF1000""),AB$1,FALSE)"),"#N/A")</f>
        <v>#N/A</v>
      </c>
      <c r="AH688" s="40" t="str">
        <f ca="1">IFERROR(__xludf.DUMMYFUNCTION("VLOOKUP($D339,IMPORTRANGE(""1F5N2lheBqU_ssv2fEg7XSiyl0_Jtf24RQubw3IWp7fc"",""'LC-2 BOM'!C2:AF1000""),AB$1,FALSE)"),"#N/A")</f>
        <v>#N/A</v>
      </c>
      <c r="AI688" s="40" t="str">
        <f ca="1">IFERROR(__xludf.DUMMYFUNCTION("VLOOKUP($D339,IMPORTRANGE(""1F5N2lheBqU_ssv2fEg7XSiyl0_Jtf24RQubw3IWp7fc"",""'LC-2 BOM'!C2:AF1000""),AB$1,FALSE)"),"#N/A")</f>
        <v>#N/A</v>
      </c>
      <c r="AJ688" s="40" t="str">
        <f ca="1">IFERROR(__xludf.DUMMYFUNCTION("VLOOKUP($D339,IMPORTRANGE(""1F5N2lheBqU_ssv2fEg7XSiyl0_Jtf24RQubw3IWp7fc"",""'LC-2 BOM'!C2:AF1000""),AB$1,FALSE)"),"#N/A")</f>
        <v>#N/A</v>
      </c>
      <c r="AK688" s="40" t="str">
        <f ca="1">IFERROR(__xludf.DUMMYFUNCTION("VLOOKUP($D339,IMPORTRANGE(""1F5N2lheBqU_ssv2fEg7XSiyl0_Jtf24RQubw3IWp7fc"",""'LC-2 BOM'!C2:AF1000""),AB$1,FALSE)"),"#N/A")</f>
        <v>#N/A</v>
      </c>
      <c r="AL688" s="40" t="str">
        <f ca="1">IFERROR(__xludf.DUMMYFUNCTION("VLOOKUP($D339,IMPORTRANGE(""1F5N2lheBqU_ssv2fEg7XSiyl0_Jtf24RQubw3IWp7fc"",""'LC-2 BOM'!C2:AF1000""),AB$1,FALSE)"),"#N/A")</f>
        <v>#N/A</v>
      </c>
      <c r="AM688" s="40" t="str">
        <f ca="1">IFERROR(__xludf.DUMMYFUNCTION("VLOOKUP($D339,IMPORTRANGE(""1F5N2lheBqU_ssv2fEg7XSiyl0_Jtf24RQubw3IWp7fc"",""'LC-2 BOM'!C2:AF1000""),AB$1,FALSE)"),"#N/A")</f>
        <v>#N/A</v>
      </c>
      <c r="AN688" s="40" t="str">
        <f ca="1">IFERROR(__xludf.DUMMYFUNCTION("VLOOKUP($D339,IMPORTRANGE(""1F5N2lheBqU_ssv2fEg7XSiyl0_Jtf24RQubw3IWp7fc"",""'LC-2 BOM'!C2:AF1000""),AB$1,FALSE)"),"#N/A")</f>
        <v>#N/A</v>
      </c>
      <c r="AO688" s="40" t="str">
        <f ca="1">IFERROR(__xludf.DUMMYFUNCTION("VLOOKUP($D339,IMPORTRANGE(""1F5N2lheBqU_ssv2fEg7XSiyl0_Jtf24RQubw3IWp7fc"",""'LC-2 BOM'!C2:AF1000""),AB$1,FALSE)"),"#N/A")</f>
        <v>#N/A</v>
      </c>
      <c r="AP688" s="40" t="str">
        <f ca="1">IFERROR(__xludf.DUMMYFUNCTION("VLOOKUP($D339,IMPORTRANGE(""1F5N2lheBqU_ssv2fEg7XSiyl0_Jtf24RQubw3IWp7fc"",""'LC-2 BOM'!C2:AF1000""),AB$1,FALSE)"),"#N/A")</f>
        <v>#N/A</v>
      </c>
      <c r="AQ688" s="40" t="str">
        <f ca="1">IFERROR(__xludf.DUMMYFUNCTION("VLOOKUP($D339,IMPORTRANGE(""1F5N2lheBqU_ssv2fEg7XSiyl0_Jtf24RQubw3IWp7fc"",""'LC-2 BOM'!C2:AF1000""),AB$1,FALSE)"),"#N/A")</f>
        <v>#N/A</v>
      </c>
      <c r="AR688" s="40" t="str">
        <f ca="1">IFERROR(__xludf.DUMMYFUNCTION("VLOOKUP($D339,IMPORTRANGE(""1F5N2lheBqU_ssv2fEg7XSiyl0_Jtf24RQubw3IWp7fc"",""'LC-2 BOM'!C2:AF1000""),AB$1,FALSE)"),"#N/A")</f>
        <v>#N/A</v>
      </c>
      <c r="AS688" s="40" t="str">
        <f ca="1">IFERROR(__xludf.DUMMYFUNCTION("VLOOKUP($D339,IMPORTRANGE(""1F5N2lheBqU_ssv2fEg7XSiyl0_Jtf24RQubw3IWp7fc"",""'LC-2 BOM'!C2:AF1000""),AB$1,FALSE)"),"#N/A")</f>
        <v>#N/A</v>
      </c>
      <c r="AT688" s="40" t="str">
        <f ca="1">IFERROR(__xludf.DUMMYFUNCTION("VLOOKUP($D339,IMPORTRANGE(""1F5N2lheBqU_ssv2fEg7XSiyl0_Jtf24RQubw3IWp7fc"",""'LC-2 BOM'!C2:AF1000""),AB$1,FALSE)"),"#N/A")</f>
        <v>#N/A</v>
      </c>
      <c r="AU688" s="40" t="str">
        <f ca="1">IFERROR(__xludf.DUMMYFUNCTION("VLOOKUP($D339,IMPORTRANGE(""1F5N2lheBqU_ssv2fEg7XSiyl0_Jtf24RQubw3IWp7fc"",""'LC-2 BOM'!C2:AF1000""),AB$1,FALSE)"),"#N/A")</f>
        <v>#N/A</v>
      </c>
      <c r="AV688" s="40" t="str">
        <f ca="1">IFERROR(__xludf.DUMMYFUNCTION("VLOOKUP($D339,IMPORTRANGE(""1F5N2lheBqU_ssv2fEg7XSiyl0_Jtf24RQubw3IWp7fc"",""'LC-2 BOM'!C2:AF1000""),AB$1,FALSE)"),"#N/A")</f>
        <v>#N/A</v>
      </c>
      <c r="AW688" s="40" t="str">
        <f ca="1">IFERROR(__xludf.DUMMYFUNCTION("VLOOKUP($D339,IMPORTRANGE(""1F5N2lheBqU_ssv2fEg7XSiyl0_Jtf24RQubw3IWp7fc"",""'LC-2 BOM'!C2:AF1000""),AB$1,FALSE)"),"#N/A")</f>
        <v>#N/A</v>
      </c>
      <c r="AX688" s="40" t="str">
        <f ca="1">IFERROR(__xludf.DUMMYFUNCTION("VLOOKUP($D339,IMPORTRANGE(""1F5N2lheBqU_ssv2fEg7XSiyl0_Jtf24RQubw3IWp7fc"",""'LC-2 BOM'!C2:AF1000""),AB$1,FALSE)"),"#N/A")</f>
        <v>#N/A</v>
      </c>
      <c r="AY688" s="40" t="str">
        <f ca="1">IFERROR(__xludf.DUMMYFUNCTION("VLOOKUP($D339,IMPORTRANGE(""1F5N2lheBqU_ssv2fEg7XSiyl0_Jtf24RQubw3IWp7fc"",""'LC-2 BOM'!C2:AF1000""),AB$1,FALSE)"),"#N/A")</f>
        <v>#N/A</v>
      </c>
      <c r="AZ688" s="40" t="str">
        <f ca="1">IFERROR(__xludf.DUMMYFUNCTION("VLOOKUP($D339,IMPORTRANGE(""1F5N2lheBqU_ssv2fEg7XSiyl0_Jtf24RQubw3IWp7fc"",""'LC-2 BOM'!C2:AF1000""),AB$1,FALSE)"),"#N/A")</f>
        <v>#N/A</v>
      </c>
      <c r="BA688" s="40" t="str">
        <f ca="1">IFERROR(__xludf.DUMMYFUNCTION("VLOOKUP($D339,IMPORTRANGE(""1F5N2lheBqU_ssv2fEg7XSiyl0_Jtf24RQubw3IWp7fc"",""'LC-2 BOM'!C2:AF1000""),AB$1,FALSE)"),"#N/A")</f>
        <v>#N/A</v>
      </c>
    </row>
    <row r="689" spans="1:53" ht="14.25">
      <c r="A689" s="63" t="str">
        <f>CONCATENATE(VLOOKUP(E689,Systems,2,FALSE),"-",VLOOKUP(F689,Subsystems,2,FALSE),"-",VLOOKUP(G689,Components,2,FALSE),"-",VLOOKUP(R689,Metrics,2,FALSE),"-",B689)</f>
        <v>BP-PRG-SSR-Ps-421</v>
      </c>
      <c r="B689" s="306">
        <v>421</v>
      </c>
      <c r="C689" s="307" t="s">
        <v>1504</v>
      </c>
      <c r="D689" s="63" t="s">
        <v>1505</v>
      </c>
      <c r="E689" s="99" t="s">
        <v>782</v>
      </c>
      <c r="F689" s="99" t="s">
        <v>572</v>
      </c>
      <c r="G689" s="99" t="s">
        <v>994</v>
      </c>
      <c r="H689" s="99" t="s">
        <v>102</v>
      </c>
      <c r="I689" s="100" t="str">
        <f>VLOOKUP(L689,InterfaceCards,2,FALSE)</f>
        <v>C1</v>
      </c>
      <c r="J689" s="39" t="str">
        <f>VLOOKUP(I689,'REF - Interface Cards'!$F$2:$G$11,2,FALSE)</f>
        <v>CB1</v>
      </c>
      <c r="K689" s="100">
        <f>VLOOKUP(L689,InterfaceCards,3,FALSE)</f>
        <v>5</v>
      </c>
      <c r="L689" s="99" t="s">
        <v>240</v>
      </c>
      <c r="M689" s="99">
        <v>11</v>
      </c>
      <c r="N689" s="96" t="s">
        <v>999</v>
      </c>
      <c r="O689" s="99" t="s">
        <v>247</v>
      </c>
      <c r="P689" s="205"/>
      <c r="Q689" s="205"/>
      <c r="R689" s="268" t="s">
        <v>178</v>
      </c>
      <c r="S689" s="119" t="s">
        <v>96</v>
      </c>
      <c r="T689" s="205"/>
      <c r="U689" s="205"/>
      <c r="V689" s="205" t="b">
        <v>0</v>
      </c>
      <c r="W689" s="115" t="str">
        <f>CONCATENATE(L689,":",N689)</f>
        <v>DIO1:DO00</v>
      </c>
      <c r="X689" s="40" t="str">
        <f ca="1">IFERROR(__xludf.DUMMYFUNCTION("VLOOKUP($D4,IMPORTRANGE(""1F5N2lheBqU_ssv2fEg7XSiyl0_Jtf24RQubw3IWp7fc"",""'LC-2 BOM'!C2:AF1000""),X$1,FALSE)"),"S13.2")</f>
        <v>S13.2</v>
      </c>
      <c r="Y689" s="40" t="str">
        <f ca="1">IFERROR(__xludf.DUMMYFUNCTION("VLOOKUP($D106,IMPORTRANGE(""1F5N2lheBqU_ssv2fEg7XSiyl0_Jtf24RQubw3IWp7fc"",""'LC-2 BOM'!C2:AF900""),Y$1,FALSE)"),"#N/A")</f>
        <v>#N/A</v>
      </c>
      <c r="Z689" s="40" t="str">
        <f ca="1">IFERROR(__xludf.DUMMYFUNCTION("VLOOKUP($D106,IMPORTRANGE(""1F5N2lheBqU_ssv2fEg7XSiyl0_Jtf24RQubw3IWp7fc"",""'LC-2 BOM'!C2:AF900""),Y$1,FALSE)"),"#N/A")</f>
        <v>#N/A</v>
      </c>
      <c r="AA689" s="40" t="str">
        <f ca="1">IFERROR(__xludf.DUMMYFUNCTION("VLOOKUP($D106,IMPORTRANGE(""1F5N2lheBqU_ssv2fEg7XSiyl0_Jtf24RQubw3IWp7fc"",""'LC-2 BOM'!C2:AF900""),Y$1,FALSE)"),"#N/A")</f>
        <v>#N/A</v>
      </c>
      <c r="AB689" s="40" t="str">
        <f ca="1">IFERROR(__xludf.DUMMYFUNCTION("VLOOKUP($D106,IMPORTRANGE(""1F5N2lheBqU_ssv2fEg7XSiyl0_Jtf24RQubw3IWp7fc"",""'LC-2 BOM'!C2:AF1000""),AB$1,FALSE)"),"#N/A")</f>
        <v>#N/A</v>
      </c>
      <c r="AC689" s="40" t="str">
        <f ca="1">IFERROR(__xludf.DUMMYFUNCTION("VLOOKUP($D106,IMPORTRANGE(""1F5N2lheBqU_ssv2fEg7XSiyl0_Jtf24RQubw3IWp7fc"",""'LC-2 BOM'!C2:AF1000""),AB$1,FALSE)"),"#N/A")</f>
        <v>#N/A</v>
      </c>
      <c r="AD689" s="40" t="str">
        <f ca="1">IFERROR(__xludf.DUMMYFUNCTION("VLOOKUP($D106,IMPORTRANGE(""1F5N2lheBqU_ssv2fEg7XSiyl0_Jtf24RQubw3IWp7fc"",""'LC-2 BOM'!C2:AF1000""),AB$1,FALSE)"),"#N/A")</f>
        <v>#N/A</v>
      </c>
      <c r="AE689" s="40" t="str">
        <f ca="1">IFERROR(__xludf.DUMMYFUNCTION("VLOOKUP($D106,IMPORTRANGE(""1F5N2lheBqU_ssv2fEg7XSiyl0_Jtf24RQubw3IWp7fc"",""'LC-2 BOM'!C2:AF1000""),AB$1,FALSE)"),"#N/A")</f>
        <v>#N/A</v>
      </c>
      <c r="AF689" s="40" t="str">
        <f ca="1">IFERROR(__xludf.DUMMYFUNCTION("VLOOKUP($D106,IMPORTRANGE(""1F5N2lheBqU_ssv2fEg7XSiyl0_Jtf24RQubw3IWp7fc"",""'LC-2 BOM'!C2:AF1000""),AB$1,FALSE)"),"#N/A")</f>
        <v>#N/A</v>
      </c>
      <c r="AG689" s="40" t="str">
        <f ca="1">IFERROR(__xludf.DUMMYFUNCTION("VLOOKUP($D106,IMPORTRANGE(""1F5N2lheBqU_ssv2fEg7XSiyl0_Jtf24RQubw3IWp7fc"",""'LC-2 BOM'!C2:AF1000""),AB$1,FALSE)"),"#N/A")</f>
        <v>#N/A</v>
      </c>
      <c r="AH689" s="40" t="str">
        <f ca="1">IFERROR(__xludf.DUMMYFUNCTION("VLOOKUP($D106,IMPORTRANGE(""1F5N2lheBqU_ssv2fEg7XSiyl0_Jtf24RQubw3IWp7fc"",""'LC-2 BOM'!C2:AF1000""),AB$1,FALSE)"),"#N/A")</f>
        <v>#N/A</v>
      </c>
      <c r="AI689" s="40" t="str">
        <f ca="1">IFERROR(__xludf.DUMMYFUNCTION("VLOOKUP($D106,IMPORTRANGE(""1F5N2lheBqU_ssv2fEg7XSiyl0_Jtf24RQubw3IWp7fc"",""'LC-2 BOM'!C2:AF1000""),AB$1,FALSE)"),"#N/A")</f>
        <v>#N/A</v>
      </c>
      <c r="AJ689" s="40" t="str">
        <f ca="1">IFERROR(__xludf.DUMMYFUNCTION("VLOOKUP($D106,IMPORTRANGE(""1F5N2lheBqU_ssv2fEg7XSiyl0_Jtf24RQubw3IWp7fc"",""'LC-2 BOM'!C2:AF1000""),AB$1,FALSE)"),"#N/A")</f>
        <v>#N/A</v>
      </c>
      <c r="AK689" s="40" t="str">
        <f ca="1">IFERROR(__xludf.DUMMYFUNCTION("VLOOKUP($D106,IMPORTRANGE(""1F5N2lheBqU_ssv2fEg7XSiyl0_Jtf24RQubw3IWp7fc"",""'LC-2 BOM'!C2:AF1000""),AB$1,FALSE)"),"#N/A")</f>
        <v>#N/A</v>
      </c>
      <c r="AL689" s="40" t="str">
        <f ca="1">IFERROR(__xludf.DUMMYFUNCTION("VLOOKUP($D106,IMPORTRANGE(""1F5N2lheBqU_ssv2fEg7XSiyl0_Jtf24RQubw3IWp7fc"",""'LC-2 BOM'!C2:AF1000""),AB$1,FALSE)"),"#N/A")</f>
        <v>#N/A</v>
      </c>
      <c r="AM689" s="40" t="str">
        <f ca="1">IFERROR(__xludf.DUMMYFUNCTION("VLOOKUP($D106,IMPORTRANGE(""1F5N2lheBqU_ssv2fEg7XSiyl0_Jtf24RQubw3IWp7fc"",""'LC-2 BOM'!C2:AF1000""),AB$1,FALSE)"),"#N/A")</f>
        <v>#N/A</v>
      </c>
      <c r="AN689" s="40" t="str">
        <f ca="1">IFERROR(__xludf.DUMMYFUNCTION("VLOOKUP($D106,IMPORTRANGE(""1F5N2lheBqU_ssv2fEg7XSiyl0_Jtf24RQubw3IWp7fc"",""'LC-2 BOM'!C2:AF1000""),AB$1,FALSE)"),"#N/A")</f>
        <v>#N/A</v>
      </c>
      <c r="AO689" s="40" t="str">
        <f ca="1">IFERROR(__xludf.DUMMYFUNCTION("VLOOKUP($D106,IMPORTRANGE(""1F5N2lheBqU_ssv2fEg7XSiyl0_Jtf24RQubw3IWp7fc"",""'LC-2 BOM'!C2:AF1000""),AB$1,FALSE)"),"#N/A")</f>
        <v>#N/A</v>
      </c>
      <c r="AP689" s="40" t="str">
        <f ca="1">IFERROR(__xludf.DUMMYFUNCTION("VLOOKUP($D106,IMPORTRANGE(""1F5N2lheBqU_ssv2fEg7XSiyl0_Jtf24RQubw3IWp7fc"",""'LC-2 BOM'!C2:AF1000""),AB$1,FALSE)"),"#N/A")</f>
        <v>#N/A</v>
      </c>
      <c r="AQ689" s="40" t="str">
        <f ca="1">IFERROR(__xludf.DUMMYFUNCTION("VLOOKUP($D106,IMPORTRANGE(""1F5N2lheBqU_ssv2fEg7XSiyl0_Jtf24RQubw3IWp7fc"",""'LC-2 BOM'!C2:AF1000""),AB$1,FALSE)"),"#N/A")</f>
        <v>#N/A</v>
      </c>
      <c r="AR689" s="40" t="str">
        <f ca="1">IFERROR(__xludf.DUMMYFUNCTION("VLOOKUP($D106,IMPORTRANGE(""1F5N2lheBqU_ssv2fEg7XSiyl0_Jtf24RQubw3IWp7fc"",""'LC-2 BOM'!C2:AF1000""),AB$1,FALSE)"),"#N/A")</f>
        <v>#N/A</v>
      </c>
      <c r="AS689" s="40" t="str">
        <f ca="1">IFERROR(__xludf.DUMMYFUNCTION("VLOOKUP($D106,IMPORTRANGE(""1F5N2lheBqU_ssv2fEg7XSiyl0_Jtf24RQubw3IWp7fc"",""'LC-2 BOM'!C2:AF1000""),AB$1,FALSE)"),"#N/A")</f>
        <v>#N/A</v>
      </c>
      <c r="AT689" s="40" t="str">
        <f ca="1">IFERROR(__xludf.DUMMYFUNCTION("VLOOKUP($D106,IMPORTRANGE(""1F5N2lheBqU_ssv2fEg7XSiyl0_Jtf24RQubw3IWp7fc"",""'LC-2 BOM'!C2:AF1000""),AB$1,FALSE)"),"#N/A")</f>
        <v>#N/A</v>
      </c>
      <c r="AU689" s="40" t="str">
        <f ca="1">IFERROR(__xludf.DUMMYFUNCTION("VLOOKUP($D106,IMPORTRANGE(""1F5N2lheBqU_ssv2fEg7XSiyl0_Jtf24RQubw3IWp7fc"",""'LC-2 BOM'!C2:AF1000""),AB$1,FALSE)"),"#N/A")</f>
        <v>#N/A</v>
      </c>
      <c r="AV689" s="40" t="str">
        <f ca="1">IFERROR(__xludf.DUMMYFUNCTION("VLOOKUP($D106,IMPORTRANGE(""1F5N2lheBqU_ssv2fEg7XSiyl0_Jtf24RQubw3IWp7fc"",""'LC-2 BOM'!C2:AF1000""),AB$1,FALSE)"),"#N/A")</f>
        <v>#N/A</v>
      </c>
      <c r="AW689" s="40" t="str">
        <f ca="1">IFERROR(__xludf.DUMMYFUNCTION("VLOOKUP($D106,IMPORTRANGE(""1F5N2lheBqU_ssv2fEg7XSiyl0_Jtf24RQubw3IWp7fc"",""'LC-2 BOM'!C2:AF1000""),AB$1,FALSE)"),"#N/A")</f>
        <v>#N/A</v>
      </c>
      <c r="AX689" s="40" t="str">
        <f ca="1">IFERROR(__xludf.DUMMYFUNCTION("VLOOKUP($D106,IMPORTRANGE(""1F5N2lheBqU_ssv2fEg7XSiyl0_Jtf24RQubw3IWp7fc"",""'LC-2 BOM'!C2:AF1000""),AB$1,FALSE)"),"#N/A")</f>
        <v>#N/A</v>
      </c>
      <c r="AY689" s="40" t="str">
        <f ca="1">IFERROR(__xludf.DUMMYFUNCTION("VLOOKUP($D106,IMPORTRANGE(""1F5N2lheBqU_ssv2fEg7XSiyl0_Jtf24RQubw3IWp7fc"",""'LC-2 BOM'!C2:AF1000""),AB$1,FALSE)"),"#N/A")</f>
        <v>#N/A</v>
      </c>
      <c r="AZ689" s="40" t="str">
        <f ca="1">IFERROR(__xludf.DUMMYFUNCTION("VLOOKUP($D106,IMPORTRANGE(""1F5N2lheBqU_ssv2fEg7XSiyl0_Jtf24RQubw3IWp7fc"",""'LC-2 BOM'!C2:AF1000""),AB$1,FALSE)"),"#N/A")</f>
        <v>#N/A</v>
      </c>
      <c r="BA689" s="40" t="str">
        <f ca="1">IFERROR(__xludf.DUMMYFUNCTION("VLOOKUP($D106,IMPORTRANGE(""1F5N2lheBqU_ssv2fEg7XSiyl0_Jtf24RQubw3IWp7fc"",""'LC-2 BOM'!C2:AF1000""),AB$1,FALSE)"),"#N/A")</f>
        <v>#N/A</v>
      </c>
    </row>
    <row r="690" spans="1:53" ht="14.25">
      <c r="A690" s="110" t="str">
        <f>CONCATENATE(VLOOKUP(E690,Systems,2,FALSE),"-",VLOOKUP(F690,Subsystems,2,FALSE),"-",VLOOKUP(G690,Components,2,FALSE),"-",VLOOKUP(R690,Metrics,2,FALSE),"-",B690)</f>
        <v>TMP-ZT-RTD-Ts-724</v>
      </c>
      <c r="B690" s="99">
        <v>724</v>
      </c>
      <c r="C690" s="99" t="s">
        <v>1506</v>
      </c>
      <c r="D690" s="119" t="s">
        <v>1507</v>
      </c>
      <c r="E690" s="99" t="s">
        <v>1040</v>
      </c>
      <c r="F690" s="110" t="s">
        <v>1041</v>
      </c>
      <c r="G690" s="99" t="s">
        <v>81</v>
      </c>
      <c r="H690" s="99" t="s">
        <v>348</v>
      </c>
      <c r="I690" s="100" t="str">
        <f>VLOOKUP(L690,InterfaceCards,2,FALSE)</f>
        <v>N4</v>
      </c>
      <c r="J690" s="39" t="str">
        <f>VLOOKUP(I690,'REF - Interface Cards'!$F$2:$G$11,2,FALSE)</f>
        <v>CB5</v>
      </c>
      <c r="K690" s="267">
        <f>VLOOKUP(L690,InterfaceCards,3,FALSE)</f>
        <v>5</v>
      </c>
      <c r="L690" s="99" t="s">
        <v>686</v>
      </c>
      <c r="M690" s="99" t="s">
        <v>364</v>
      </c>
      <c r="N690" s="96" t="s">
        <v>365</v>
      </c>
      <c r="O690" s="99" t="s">
        <v>313</v>
      </c>
      <c r="P690" s="99" t="s">
        <v>819</v>
      </c>
      <c r="Q690" s="205"/>
      <c r="R690" s="119" t="s">
        <v>352</v>
      </c>
      <c r="S690" s="119" t="s">
        <v>353</v>
      </c>
      <c r="T690" s="100"/>
      <c r="U690" s="205"/>
      <c r="V690" s="205" t="b">
        <v>0</v>
      </c>
      <c r="W690" s="115" t="str">
        <f>CONCATENATE(L690,":",N690)</f>
        <v>RTD6:EX2+,RTD2+,RTD2-,COM2</v>
      </c>
      <c r="X690" s="40" t="str">
        <f ca="1">IFERROR(__xludf.DUMMYFUNCTION("VLOOKUP($D475,IMPORTRANGE(""1F5N2lheBqU_ssv2fEg7XSiyl0_Jtf24RQubw3IWp7fc"",""'LC-2 BOM'!C2:AF1000""),X$1,FALSE)"),"04C706")</f>
        <v>04C706</v>
      </c>
      <c r="Y690" s="183" t="str">
        <f ca="1">IFERROR(__xludf.DUMMYFUNCTION("VLOOKUP($D590,IMPORTRANGE(""1zGeY54V42y3h6ga3LEauokEcjIAfHuNXKCYKLfLWtMI"",""'LC-2 BOM'!C2:AF900""),Y$1,FALSE)"),"#N/A")</f>
        <v>#N/A</v>
      </c>
      <c r="Z690" s="183" t="str">
        <f ca="1">IFERROR(__xludf.DUMMYFUNCTION("VLOOKUP($D590,IMPORTRANGE(""1zGeY54V42y3h6ga3LEauokEcjIAfHuNXKCYKLfLWtMI"",""'LC-2 BOM'!C2:AF900""),Y$1,FALSE)"),"#N/A")</f>
        <v>#N/A</v>
      </c>
      <c r="AA690" s="183" t="str">
        <f ca="1">IFERROR(__xludf.DUMMYFUNCTION("VLOOKUP($D590,IMPORTRANGE(""1zGeY54V42y3h6ga3LEauokEcjIAfHuNXKCYKLfLWtMI"",""'LC-2 BOM'!C2:AF900""),Y$1,FALSE)"),"#N/A")</f>
        <v>#N/A</v>
      </c>
      <c r="AB690" s="40" t="str">
        <f ca="1">IFERROR(__xludf.DUMMYFUNCTION("VLOOKUP($D590,IMPORTRANGE(""1F5N2lheBqU_ssv2fEg7XSiyl0_Jtf24RQubw3IWp7fc"",""'LC-2 BOM'!C2:AF1000""),AB$1,FALSE)"),"#N/A")</f>
        <v>#N/A</v>
      </c>
      <c r="AC690" s="40" t="str">
        <f ca="1">IFERROR(__xludf.DUMMYFUNCTION("VLOOKUP($D590,IMPORTRANGE(""1F5N2lheBqU_ssv2fEg7XSiyl0_Jtf24RQubw3IWp7fc"",""'LC-2 BOM'!C2:AF1000""),AB$1,FALSE)"),"#N/A")</f>
        <v>#N/A</v>
      </c>
      <c r="AD690" s="40" t="str">
        <f ca="1">IFERROR(__xludf.DUMMYFUNCTION("VLOOKUP($D590,IMPORTRANGE(""1F5N2lheBqU_ssv2fEg7XSiyl0_Jtf24RQubw3IWp7fc"",""'LC-2 BOM'!C2:AF1000""),AB$1,FALSE)"),"#N/A")</f>
        <v>#N/A</v>
      </c>
      <c r="AE690" s="40" t="str">
        <f ca="1">IFERROR(__xludf.DUMMYFUNCTION("VLOOKUP($D590,IMPORTRANGE(""1F5N2lheBqU_ssv2fEg7XSiyl0_Jtf24RQubw3IWp7fc"",""'LC-2 BOM'!C2:AF1000""),AB$1,FALSE)"),"#N/A")</f>
        <v>#N/A</v>
      </c>
      <c r="AF690" s="40" t="str">
        <f ca="1">IFERROR(__xludf.DUMMYFUNCTION("VLOOKUP($D590,IMPORTRANGE(""1F5N2lheBqU_ssv2fEg7XSiyl0_Jtf24RQubw3IWp7fc"",""'LC-2 BOM'!C2:AF1000""),AB$1,FALSE)"),"#N/A")</f>
        <v>#N/A</v>
      </c>
      <c r="AG690" s="40" t="str">
        <f ca="1">IFERROR(__xludf.DUMMYFUNCTION("VLOOKUP($D590,IMPORTRANGE(""1F5N2lheBqU_ssv2fEg7XSiyl0_Jtf24RQubw3IWp7fc"",""'LC-2 BOM'!C2:AF1000""),AB$1,FALSE)"),"#N/A")</f>
        <v>#N/A</v>
      </c>
      <c r="AH690" s="40" t="str">
        <f ca="1">IFERROR(__xludf.DUMMYFUNCTION("VLOOKUP($D590,IMPORTRANGE(""1F5N2lheBqU_ssv2fEg7XSiyl0_Jtf24RQubw3IWp7fc"",""'LC-2 BOM'!C2:AF1000""),AB$1,FALSE)"),"#N/A")</f>
        <v>#N/A</v>
      </c>
      <c r="AI690" s="40" t="str">
        <f ca="1">IFERROR(__xludf.DUMMYFUNCTION("VLOOKUP($D590,IMPORTRANGE(""1F5N2lheBqU_ssv2fEg7XSiyl0_Jtf24RQubw3IWp7fc"",""'LC-2 BOM'!C2:AF1000""),AB$1,FALSE)"),"#N/A")</f>
        <v>#N/A</v>
      </c>
      <c r="AJ690" s="40" t="str">
        <f ca="1">IFERROR(__xludf.DUMMYFUNCTION("VLOOKUP($D590,IMPORTRANGE(""1F5N2lheBqU_ssv2fEg7XSiyl0_Jtf24RQubw3IWp7fc"",""'LC-2 BOM'!C2:AF1000""),AB$1,FALSE)"),"#N/A")</f>
        <v>#N/A</v>
      </c>
      <c r="AK690" s="40" t="str">
        <f ca="1">IFERROR(__xludf.DUMMYFUNCTION("VLOOKUP($D590,IMPORTRANGE(""1F5N2lheBqU_ssv2fEg7XSiyl0_Jtf24RQubw3IWp7fc"",""'LC-2 BOM'!C2:AF1000""),AB$1,FALSE)"),"#N/A")</f>
        <v>#N/A</v>
      </c>
      <c r="AL690" s="40" t="str">
        <f ca="1">IFERROR(__xludf.DUMMYFUNCTION("VLOOKUP($D590,IMPORTRANGE(""1F5N2lheBqU_ssv2fEg7XSiyl0_Jtf24RQubw3IWp7fc"",""'LC-2 BOM'!C2:AF1000""),AB$1,FALSE)"),"#N/A")</f>
        <v>#N/A</v>
      </c>
      <c r="AM690" s="40" t="str">
        <f ca="1">IFERROR(__xludf.DUMMYFUNCTION("VLOOKUP($D590,IMPORTRANGE(""1F5N2lheBqU_ssv2fEg7XSiyl0_Jtf24RQubw3IWp7fc"",""'LC-2 BOM'!C2:AF1000""),AB$1,FALSE)"),"#N/A")</f>
        <v>#N/A</v>
      </c>
      <c r="AN690" s="40" t="str">
        <f ca="1">IFERROR(__xludf.DUMMYFUNCTION("VLOOKUP($D590,IMPORTRANGE(""1F5N2lheBqU_ssv2fEg7XSiyl0_Jtf24RQubw3IWp7fc"",""'LC-2 BOM'!C2:AF1000""),AB$1,FALSE)"),"#N/A")</f>
        <v>#N/A</v>
      </c>
      <c r="AO690" s="40" t="str">
        <f ca="1">IFERROR(__xludf.DUMMYFUNCTION("VLOOKUP($D590,IMPORTRANGE(""1F5N2lheBqU_ssv2fEg7XSiyl0_Jtf24RQubw3IWp7fc"",""'LC-2 BOM'!C2:AF1000""),AB$1,FALSE)"),"#N/A")</f>
        <v>#N/A</v>
      </c>
      <c r="AP690" s="40" t="str">
        <f ca="1">IFERROR(__xludf.DUMMYFUNCTION("VLOOKUP($D590,IMPORTRANGE(""1F5N2lheBqU_ssv2fEg7XSiyl0_Jtf24RQubw3IWp7fc"",""'LC-2 BOM'!C2:AF1000""),AB$1,FALSE)"),"#N/A")</f>
        <v>#N/A</v>
      </c>
      <c r="AQ690" s="40" t="str">
        <f ca="1">IFERROR(__xludf.DUMMYFUNCTION("VLOOKUP($D590,IMPORTRANGE(""1F5N2lheBqU_ssv2fEg7XSiyl0_Jtf24RQubw3IWp7fc"",""'LC-2 BOM'!C2:AF1000""),AB$1,FALSE)"),"#N/A")</f>
        <v>#N/A</v>
      </c>
      <c r="AR690" s="40" t="str">
        <f ca="1">IFERROR(__xludf.DUMMYFUNCTION("VLOOKUP($D590,IMPORTRANGE(""1F5N2lheBqU_ssv2fEg7XSiyl0_Jtf24RQubw3IWp7fc"",""'LC-2 BOM'!C2:AF1000""),AB$1,FALSE)"),"#N/A")</f>
        <v>#N/A</v>
      </c>
      <c r="AS690" s="40" t="str">
        <f ca="1">IFERROR(__xludf.DUMMYFUNCTION("VLOOKUP($D590,IMPORTRANGE(""1F5N2lheBqU_ssv2fEg7XSiyl0_Jtf24RQubw3IWp7fc"",""'LC-2 BOM'!C2:AF1000""),AB$1,FALSE)"),"#N/A")</f>
        <v>#N/A</v>
      </c>
      <c r="AT690" s="40" t="str">
        <f ca="1">IFERROR(__xludf.DUMMYFUNCTION("VLOOKUP($D590,IMPORTRANGE(""1F5N2lheBqU_ssv2fEg7XSiyl0_Jtf24RQubw3IWp7fc"",""'LC-2 BOM'!C2:AF1000""),AB$1,FALSE)"),"#N/A")</f>
        <v>#N/A</v>
      </c>
      <c r="AU690" s="40" t="str">
        <f ca="1">IFERROR(__xludf.DUMMYFUNCTION("VLOOKUP($D590,IMPORTRANGE(""1F5N2lheBqU_ssv2fEg7XSiyl0_Jtf24RQubw3IWp7fc"",""'LC-2 BOM'!C2:AF1000""),AB$1,FALSE)"),"#N/A")</f>
        <v>#N/A</v>
      </c>
      <c r="AV690" s="40" t="str">
        <f ca="1">IFERROR(__xludf.DUMMYFUNCTION("VLOOKUP($D590,IMPORTRANGE(""1F5N2lheBqU_ssv2fEg7XSiyl0_Jtf24RQubw3IWp7fc"",""'LC-2 BOM'!C2:AF1000""),AB$1,FALSE)"),"#N/A")</f>
        <v>#N/A</v>
      </c>
      <c r="AW690" s="40" t="str">
        <f ca="1">IFERROR(__xludf.DUMMYFUNCTION("VLOOKUP($D590,IMPORTRANGE(""1F5N2lheBqU_ssv2fEg7XSiyl0_Jtf24RQubw3IWp7fc"",""'LC-2 BOM'!C2:AF1000""),AB$1,FALSE)"),"#N/A")</f>
        <v>#N/A</v>
      </c>
      <c r="AX690" s="40" t="str">
        <f ca="1">IFERROR(__xludf.DUMMYFUNCTION("VLOOKUP($D590,IMPORTRANGE(""1F5N2lheBqU_ssv2fEg7XSiyl0_Jtf24RQubw3IWp7fc"",""'LC-2 BOM'!C2:AF1000""),AB$1,FALSE)"),"#N/A")</f>
        <v>#N/A</v>
      </c>
      <c r="AY690" s="40" t="str">
        <f ca="1">IFERROR(__xludf.DUMMYFUNCTION("VLOOKUP($D590,IMPORTRANGE(""1F5N2lheBqU_ssv2fEg7XSiyl0_Jtf24RQubw3IWp7fc"",""'LC-2 BOM'!C2:AF1000""),AB$1,FALSE)"),"#N/A")</f>
        <v>#N/A</v>
      </c>
      <c r="AZ690" s="40" t="str">
        <f ca="1">IFERROR(__xludf.DUMMYFUNCTION("VLOOKUP($D590,IMPORTRANGE(""1F5N2lheBqU_ssv2fEg7XSiyl0_Jtf24RQubw3IWp7fc"",""'LC-2 BOM'!C2:AF1000""),AB$1,FALSE)"),"#N/A")</f>
        <v>#N/A</v>
      </c>
      <c r="BA690" s="40" t="str">
        <f ca="1">IFERROR(__xludf.DUMMYFUNCTION("VLOOKUP($D590,IMPORTRANGE(""1F5N2lheBqU_ssv2fEg7XSiyl0_Jtf24RQubw3IWp7fc"",""'LC-2 BOM'!C2:AF1000""),AB$1,FALSE)"),"#N/A")</f>
        <v>#N/A</v>
      </c>
    </row>
    <row r="691" spans="1:53" ht="14.25">
      <c r="A691" s="119" t="str">
        <f>CONCATENATE(VLOOKUP(E691,Systems,2,FALSE),"-",VLOOKUP(F691,Subsystems,2,FALSE),"-",VLOOKUP(G691,Components,2,FALSE),"-",VLOOKUP(R691,Metrics,2,FALSE),"-",B691)</f>
        <v>CPWR-RST-FX-CD-33</v>
      </c>
      <c r="B691" s="100">
        <v>33</v>
      </c>
      <c r="C691" s="99" t="s">
        <v>1508</v>
      </c>
      <c r="D691" s="119" t="s">
        <v>1509</v>
      </c>
      <c r="E691" s="99" t="s">
        <v>885</v>
      </c>
      <c r="F691" s="99" t="s">
        <v>886</v>
      </c>
      <c r="G691" s="99" t="s">
        <v>887</v>
      </c>
      <c r="H691" s="99" t="s">
        <v>102</v>
      </c>
      <c r="I691" s="100" t="s">
        <v>1510</v>
      </c>
      <c r="J691" s="39" t="str">
        <f>VLOOKUP(I691,'REF - Interface Cards'!$F$2:$G$11,2,FALSE)</f>
        <v>CB6</v>
      </c>
      <c r="K691" s="100">
        <f>VLOOKUP(L691,InterfaceCards,3,FALSE)</f>
        <v>1</v>
      </c>
      <c r="L691" s="99" t="s">
        <v>568</v>
      </c>
      <c r="M691" s="99">
        <v>7</v>
      </c>
      <c r="N691" s="96" t="s">
        <v>123</v>
      </c>
      <c r="O691" s="99" t="s">
        <v>334</v>
      </c>
      <c r="P691" s="99" t="s">
        <v>334</v>
      </c>
      <c r="Q691" s="99" t="s">
        <v>707</v>
      </c>
      <c r="R691" s="268" t="s">
        <v>888</v>
      </c>
      <c r="S691" s="100" t="s">
        <v>96</v>
      </c>
      <c r="T691" s="264"/>
      <c r="U691" s="205"/>
      <c r="V691" s="205" t="b">
        <v>0</v>
      </c>
      <c r="W691" s="115" t="str">
        <f>CONCATENATE(L691,":",N691)</f>
        <v>DO5:06</v>
      </c>
      <c r="X691" s="40" t="str">
        <f ca="1">IFERROR(__xludf.DUMMYFUNCTION("VLOOKUP($D475,IMPORTRANGE(""1F5N2lheBqU_ssv2fEg7XSiyl0_Jtf24RQubw3IWp7fc"",""'LC-2 BOM'!C2:AF1000""),X$1,FALSE)"),"04C706")</f>
        <v>04C706</v>
      </c>
      <c r="Y691" s="40" t="str">
        <f ca="1">IFERROR(__xludf.DUMMYFUNCTION("VLOOKUP($D615,IMPORTRANGE(""1F5N2lheBqU_ssv2fEg7XSiyl0_Jtf24RQubw3IWp7fc"",""'LC-2 BOM'!C2:AF900""),Y$1,FALSE)"),"#N/A")</f>
        <v>#N/A</v>
      </c>
      <c r="Z691" s="40" t="str">
        <f ca="1">IFERROR(__xludf.DUMMYFUNCTION("VLOOKUP($D615,IMPORTRANGE(""1F5N2lheBqU_ssv2fEg7XSiyl0_Jtf24RQubw3IWp7fc"",""'LC-2 BOM'!C2:AF900""),Y$1,FALSE)"),"#N/A")</f>
        <v>#N/A</v>
      </c>
      <c r="AA691" s="40" t="str">
        <f ca="1">IFERROR(__xludf.DUMMYFUNCTION("VLOOKUP($D615,IMPORTRANGE(""1F5N2lheBqU_ssv2fEg7XSiyl0_Jtf24RQubw3IWp7fc"",""'LC-2 BOM'!C2:AF900""),Y$1,FALSE)"),"#N/A")</f>
        <v>#N/A</v>
      </c>
      <c r="AB691" s="40" t="str">
        <f ca="1">IFERROR(__xludf.DUMMYFUNCTION("VLOOKUP($D615,IMPORTRANGE(""1F5N2lheBqU_ssv2fEg7XSiyl0_Jtf24RQubw3IWp7fc"",""'LC-2 BOM'!C2:AF1000""),AB$1,FALSE)"),"#N/A")</f>
        <v>#N/A</v>
      </c>
      <c r="AC691" s="40" t="str">
        <f ca="1">IFERROR(__xludf.DUMMYFUNCTION("VLOOKUP($D615,IMPORTRANGE(""1F5N2lheBqU_ssv2fEg7XSiyl0_Jtf24RQubw3IWp7fc"",""'LC-2 BOM'!C2:AF1000""),AB$1,FALSE)"),"#N/A")</f>
        <v>#N/A</v>
      </c>
      <c r="AD691" s="40" t="str">
        <f ca="1">IFERROR(__xludf.DUMMYFUNCTION("VLOOKUP($D615,IMPORTRANGE(""1F5N2lheBqU_ssv2fEg7XSiyl0_Jtf24RQubw3IWp7fc"",""'LC-2 BOM'!C2:AF1000""),AB$1,FALSE)"),"#N/A")</f>
        <v>#N/A</v>
      </c>
      <c r="AE691" s="40" t="str">
        <f ca="1">IFERROR(__xludf.DUMMYFUNCTION("VLOOKUP($D615,IMPORTRANGE(""1F5N2lheBqU_ssv2fEg7XSiyl0_Jtf24RQubw3IWp7fc"",""'LC-2 BOM'!C2:AF1000""),AB$1,FALSE)"),"#N/A")</f>
        <v>#N/A</v>
      </c>
      <c r="AF691" s="40" t="str">
        <f ca="1">IFERROR(__xludf.DUMMYFUNCTION("VLOOKUP($D615,IMPORTRANGE(""1F5N2lheBqU_ssv2fEg7XSiyl0_Jtf24RQubw3IWp7fc"",""'LC-2 BOM'!C2:AF1000""),AB$1,FALSE)"),"#N/A")</f>
        <v>#N/A</v>
      </c>
      <c r="AG691" s="40" t="str">
        <f ca="1">IFERROR(__xludf.DUMMYFUNCTION("VLOOKUP($D615,IMPORTRANGE(""1F5N2lheBqU_ssv2fEg7XSiyl0_Jtf24RQubw3IWp7fc"",""'LC-2 BOM'!C2:AF1000""),AB$1,FALSE)"),"#N/A")</f>
        <v>#N/A</v>
      </c>
      <c r="AH691" s="40" t="str">
        <f ca="1">IFERROR(__xludf.DUMMYFUNCTION("VLOOKUP($D615,IMPORTRANGE(""1F5N2lheBqU_ssv2fEg7XSiyl0_Jtf24RQubw3IWp7fc"",""'LC-2 BOM'!C2:AF1000""),AB$1,FALSE)"),"#N/A")</f>
        <v>#N/A</v>
      </c>
      <c r="AI691" s="40" t="str">
        <f ca="1">IFERROR(__xludf.DUMMYFUNCTION("VLOOKUP($D615,IMPORTRANGE(""1F5N2lheBqU_ssv2fEg7XSiyl0_Jtf24RQubw3IWp7fc"",""'LC-2 BOM'!C2:AF1000""),AB$1,FALSE)"),"#N/A")</f>
        <v>#N/A</v>
      </c>
      <c r="AJ691" s="40" t="str">
        <f ca="1">IFERROR(__xludf.DUMMYFUNCTION("VLOOKUP($D615,IMPORTRANGE(""1F5N2lheBqU_ssv2fEg7XSiyl0_Jtf24RQubw3IWp7fc"",""'LC-2 BOM'!C2:AF1000""),AB$1,FALSE)"),"#N/A")</f>
        <v>#N/A</v>
      </c>
      <c r="AK691" s="40" t="str">
        <f ca="1">IFERROR(__xludf.DUMMYFUNCTION("VLOOKUP($D615,IMPORTRANGE(""1F5N2lheBqU_ssv2fEg7XSiyl0_Jtf24RQubw3IWp7fc"",""'LC-2 BOM'!C2:AF1000""),AB$1,FALSE)"),"#N/A")</f>
        <v>#N/A</v>
      </c>
      <c r="AL691" s="40" t="str">
        <f ca="1">IFERROR(__xludf.DUMMYFUNCTION("VLOOKUP($D615,IMPORTRANGE(""1F5N2lheBqU_ssv2fEg7XSiyl0_Jtf24RQubw3IWp7fc"",""'LC-2 BOM'!C2:AF1000""),AB$1,FALSE)"),"#N/A")</f>
        <v>#N/A</v>
      </c>
      <c r="AM691" s="40" t="str">
        <f ca="1">IFERROR(__xludf.DUMMYFUNCTION("VLOOKUP($D615,IMPORTRANGE(""1F5N2lheBqU_ssv2fEg7XSiyl0_Jtf24RQubw3IWp7fc"",""'LC-2 BOM'!C2:AF1000""),AB$1,FALSE)"),"#N/A")</f>
        <v>#N/A</v>
      </c>
      <c r="AN691" s="40" t="str">
        <f ca="1">IFERROR(__xludf.DUMMYFUNCTION("VLOOKUP($D615,IMPORTRANGE(""1F5N2lheBqU_ssv2fEg7XSiyl0_Jtf24RQubw3IWp7fc"",""'LC-2 BOM'!C2:AF1000""),AB$1,FALSE)"),"#N/A")</f>
        <v>#N/A</v>
      </c>
      <c r="AO691" s="40" t="str">
        <f ca="1">IFERROR(__xludf.DUMMYFUNCTION("VLOOKUP($D615,IMPORTRANGE(""1F5N2lheBqU_ssv2fEg7XSiyl0_Jtf24RQubw3IWp7fc"",""'LC-2 BOM'!C2:AF1000""),AB$1,FALSE)"),"#N/A")</f>
        <v>#N/A</v>
      </c>
      <c r="AP691" s="40" t="str">
        <f ca="1">IFERROR(__xludf.DUMMYFUNCTION("VLOOKUP($D615,IMPORTRANGE(""1F5N2lheBqU_ssv2fEg7XSiyl0_Jtf24RQubw3IWp7fc"",""'LC-2 BOM'!C2:AF1000""),AB$1,FALSE)"),"#N/A")</f>
        <v>#N/A</v>
      </c>
      <c r="AQ691" s="40" t="str">
        <f ca="1">IFERROR(__xludf.DUMMYFUNCTION("VLOOKUP($D615,IMPORTRANGE(""1F5N2lheBqU_ssv2fEg7XSiyl0_Jtf24RQubw3IWp7fc"",""'LC-2 BOM'!C2:AF1000""),AB$1,FALSE)"),"#N/A")</f>
        <v>#N/A</v>
      </c>
      <c r="AR691" s="40" t="str">
        <f ca="1">IFERROR(__xludf.DUMMYFUNCTION("VLOOKUP($D615,IMPORTRANGE(""1F5N2lheBqU_ssv2fEg7XSiyl0_Jtf24RQubw3IWp7fc"",""'LC-2 BOM'!C2:AF1000""),AB$1,FALSE)"),"#N/A")</f>
        <v>#N/A</v>
      </c>
      <c r="AS691" s="40" t="str">
        <f ca="1">IFERROR(__xludf.DUMMYFUNCTION("VLOOKUP($D615,IMPORTRANGE(""1F5N2lheBqU_ssv2fEg7XSiyl0_Jtf24RQubw3IWp7fc"",""'LC-2 BOM'!C2:AF1000""),AB$1,FALSE)"),"#N/A")</f>
        <v>#N/A</v>
      </c>
      <c r="AT691" s="40" t="str">
        <f ca="1">IFERROR(__xludf.DUMMYFUNCTION("VLOOKUP($D615,IMPORTRANGE(""1F5N2lheBqU_ssv2fEg7XSiyl0_Jtf24RQubw3IWp7fc"",""'LC-2 BOM'!C2:AF1000""),AB$1,FALSE)"),"#N/A")</f>
        <v>#N/A</v>
      </c>
      <c r="AU691" s="40" t="str">
        <f ca="1">IFERROR(__xludf.DUMMYFUNCTION("VLOOKUP($D615,IMPORTRANGE(""1F5N2lheBqU_ssv2fEg7XSiyl0_Jtf24RQubw3IWp7fc"",""'LC-2 BOM'!C2:AF1000""),AB$1,FALSE)"),"#N/A")</f>
        <v>#N/A</v>
      </c>
      <c r="AV691" s="40" t="str">
        <f ca="1">IFERROR(__xludf.DUMMYFUNCTION("VLOOKUP($D615,IMPORTRANGE(""1F5N2lheBqU_ssv2fEg7XSiyl0_Jtf24RQubw3IWp7fc"",""'LC-2 BOM'!C2:AF1000""),AB$1,FALSE)"),"#N/A")</f>
        <v>#N/A</v>
      </c>
      <c r="AW691" s="40" t="str">
        <f ca="1">IFERROR(__xludf.DUMMYFUNCTION("VLOOKUP($D615,IMPORTRANGE(""1F5N2lheBqU_ssv2fEg7XSiyl0_Jtf24RQubw3IWp7fc"",""'LC-2 BOM'!C2:AF1000""),AB$1,FALSE)"),"#N/A")</f>
        <v>#N/A</v>
      </c>
      <c r="AX691" s="40" t="str">
        <f ca="1">IFERROR(__xludf.DUMMYFUNCTION("VLOOKUP($D615,IMPORTRANGE(""1F5N2lheBqU_ssv2fEg7XSiyl0_Jtf24RQubw3IWp7fc"",""'LC-2 BOM'!C2:AF1000""),AB$1,FALSE)"),"#N/A")</f>
        <v>#N/A</v>
      </c>
      <c r="AY691" s="40" t="str">
        <f ca="1">IFERROR(__xludf.DUMMYFUNCTION("VLOOKUP($D615,IMPORTRANGE(""1F5N2lheBqU_ssv2fEg7XSiyl0_Jtf24RQubw3IWp7fc"",""'LC-2 BOM'!C2:AF1000""),AB$1,FALSE)"),"#N/A")</f>
        <v>#N/A</v>
      </c>
      <c r="AZ691" s="40" t="str">
        <f ca="1">IFERROR(__xludf.DUMMYFUNCTION("VLOOKUP($D615,IMPORTRANGE(""1F5N2lheBqU_ssv2fEg7XSiyl0_Jtf24RQubw3IWp7fc"",""'LC-2 BOM'!C2:AF1000""),AB$1,FALSE)"),"#N/A")</f>
        <v>#N/A</v>
      </c>
      <c r="BA691" s="40" t="str">
        <f ca="1">IFERROR(__xludf.DUMMYFUNCTION("VLOOKUP($D615,IMPORTRANGE(""1F5N2lheBqU_ssv2fEg7XSiyl0_Jtf24RQubw3IWp7fc"",""'LC-2 BOM'!C2:AF1000""),AB$1,FALSE)"),"#N/A")</f>
        <v>#N/A</v>
      </c>
    </row>
    <row r="692" spans="1:53" ht="14.25">
      <c r="A692" s="119" t="str">
        <f>CONCATENATE(VLOOKUP(E692,Systems,2,FALSE),"-",VLOOKUP(F692,Subsystems,2,FALSE),"-",VLOOKUP(G692,Components,2,FALSE),"-",VLOOKUP(R692,Metrics,2,FALSE),"-",B692)</f>
        <v>CPWR-RST-FX-CD-41</v>
      </c>
      <c r="B692" s="100">
        <v>41</v>
      </c>
      <c r="C692" s="99" t="s">
        <v>1511</v>
      </c>
      <c r="D692" s="119" t="s">
        <v>1512</v>
      </c>
      <c r="E692" s="99" t="s">
        <v>885</v>
      </c>
      <c r="F692" s="99" t="s">
        <v>886</v>
      </c>
      <c r="G692" s="99" t="s">
        <v>887</v>
      </c>
      <c r="H692" s="99" t="s">
        <v>102</v>
      </c>
      <c r="I692" s="100" t="s">
        <v>1513</v>
      </c>
      <c r="J692" s="39" t="str">
        <f>VLOOKUP(I692,'REF - Interface Cards'!$F$2:$G$11,2,FALSE)</f>
        <v>CB8</v>
      </c>
      <c r="K692" s="100">
        <f>VLOOKUP(L692,InterfaceCards,3,FALSE)</f>
        <v>4</v>
      </c>
      <c r="L692" s="99" t="s">
        <v>186</v>
      </c>
      <c r="M692" s="99">
        <v>13</v>
      </c>
      <c r="N692" s="96">
        <v>10</v>
      </c>
      <c r="O692" s="99" t="s">
        <v>187</v>
      </c>
      <c r="P692" s="99" t="s">
        <v>187</v>
      </c>
      <c r="Q692" s="99" t="s">
        <v>328</v>
      </c>
      <c r="R692" s="268" t="s">
        <v>888</v>
      </c>
      <c r="S692" s="100" t="s">
        <v>96</v>
      </c>
      <c r="T692" s="274"/>
      <c r="U692" s="82"/>
      <c r="V692" s="82" t="b">
        <v>0</v>
      </c>
      <c r="W692" s="115" t="str">
        <f>CONCATENATE(L692,":",N692)</f>
        <v>DO7:10</v>
      </c>
      <c r="X692" s="40" t="str">
        <f ca="1">IFERROR(__xludf.DUMMYFUNCTION("VLOOKUP($D119,IMPORTRANGE(""1F5N2lheBqU_ssv2fEg7XSiyl0_Jtf24RQubw3IWp7fc"",""'LC-2 BOM'!C2:AF1000""),X$1,FALSE)"),"05C360")</f>
        <v>05C360</v>
      </c>
      <c r="Y692" s="40" t="str">
        <f ca="1">IFERROR(__xludf.DUMMYFUNCTION("VLOOKUP($D222,IMPORTRANGE(""1F5N2lheBqU_ssv2fEg7XSiyl0_Jtf24RQubw3IWp7fc"",""'LC-2 BOM'!C2:AF900""),Y$1,FALSE)"),"#N/A")</f>
        <v>#N/A</v>
      </c>
      <c r="Z692" s="40" t="str">
        <f ca="1">IFERROR(__xludf.DUMMYFUNCTION("VLOOKUP($D222,IMPORTRANGE(""1F5N2lheBqU_ssv2fEg7XSiyl0_Jtf24RQubw3IWp7fc"",""'LC-2 BOM'!C2:AF900""),Y$1,FALSE)"),"#N/A")</f>
        <v>#N/A</v>
      </c>
      <c r="AA692" s="40" t="str">
        <f ca="1">IFERROR(__xludf.DUMMYFUNCTION("VLOOKUP($D222,IMPORTRANGE(""1F5N2lheBqU_ssv2fEg7XSiyl0_Jtf24RQubw3IWp7fc"",""'LC-2 BOM'!C2:AF900""),Y$1,FALSE)"),"#N/A")</f>
        <v>#N/A</v>
      </c>
      <c r="AB692" s="40" t="str">
        <f ca="1">IFERROR(__xludf.DUMMYFUNCTION("VLOOKUP($D222,IMPORTRANGE(""1F5N2lheBqU_ssv2fEg7XSiyl0_Jtf24RQubw3IWp7fc"",""'LC-2 BOM'!C2:AF1000""),AB$1,FALSE)"),"#N/A")</f>
        <v>#N/A</v>
      </c>
      <c r="AC692" s="40" t="str">
        <f ca="1">IFERROR(__xludf.DUMMYFUNCTION("VLOOKUP($D222,IMPORTRANGE(""1F5N2lheBqU_ssv2fEg7XSiyl0_Jtf24RQubw3IWp7fc"",""'LC-2 BOM'!C2:AF1000""),AB$1,FALSE)"),"#N/A")</f>
        <v>#N/A</v>
      </c>
      <c r="AD692" s="40" t="str">
        <f ca="1">IFERROR(__xludf.DUMMYFUNCTION("VLOOKUP($D222,IMPORTRANGE(""1F5N2lheBqU_ssv2fEg7XSiyl0_Jtf24RQubw3IWp7fc"",""'LC-2 BOM'!C2:AF1000""),AB$1,FALSE)"),"#N/A")</f>
        <v>#N/A</v>
      </c>
      <c r="AE692" s="40" t="str">
        <f ca="1">IFERROR(__xludf.DUMMYFUNCTION("VLOOKUP($D222,IMPORTRANGE(""1F5N2lheBqU_ssv2fEg7XSiyl0_Jtf24RQubw3IWp7fc"",""'LC-2 BOM'!C2:AF1000""),AB$1,FALSE)"),"#N/A")</f>
        <v>#N/A</v>
      </c>
      <c r="AF692" s="40" t="str">
        <f ca="1">IFERROR(__xludf.DUMMYFUNCTION("VLOOKUP($D222,IMPORTRANGE(""1F5N2lheBqU_ssv2fEg7XSiyl0_Jtf24RQubw3IWp7fc"",""'LC-2 BOM'!C2:AF1000""),AB$1,FALSE)"),"#N/A")</f>
        <v>#N/A</v>
      </c>
      <c r="AG692" s="40" t="str">
        <f ca="1">IFERROR(__xludf.DUMMYFUNCTION("VLOOKUP($D222,IMPORTRANGE(""1F5N2lheBqU_ssv2fEg7XSiyl0_Jtf24RQubw3IWp7fc"",""'LC-2 BOM'!C2:AF1000""),AB$1,FALSE)"),"#N/A")</f>
        <v>#N/A</v>
      </c>
      <c r="AH692" s="40" t="str">
        <f ca="1">IFERROR(__xludf.DUMMYFUNCTION("VLOOKUP($D222,IMPORTRANGE(""1F5N2lheBqU_ssv2fEg7XSiyl0_Jtf24RQubw3IWp7fc"",""'LC-2 BOM'!C2:AF1000""),AB$1,FALSE)"),"#N/A")</f>
        <v>#N/A</v>
      </c>
      <c r="AI692" s="40" t="str">
        <f ca="1">IFERROR(__xludf.DUMMYFUNCTION("VLOOKUP($D222,IMPORTRANGE(""1F5N2lheBqU_ssv2fEg7XSiyl0_Jtf24RQubw3IWp7fc"",""'LC-2 BOM'!C2:AF1000""),AB$1,FALSE)"),"#N/A")</f>
        <v>#N/A</v>
      </c>
      <c r="AJ692" s="40" t="str">
        <f ca="1">IFERROR(__xludf.DUMMYFUNCTION("VLOOKUP($D222,IMPORTRANGE(""1F5N2lheBqU_ssv2fEg7XSiyl0_Jtf24RQubw3IWp7fc"",""'LC-2 BOM'!C2:AF1000""),AB$1,FALSE)"),"#N/A")</f>
        <v>#N/A</v>
      </c>
      <c r="AK692" s="40" t="str">
        <f ca="1">IFERROR(__xludf.DUMMYFUNCTION("VLOOKUP($D222,IMPORTRANGE(""1F5N2lheBqU_ssv2fEg7XSiyl0_Jtf24RQubw3IWp7fc"",""'LC-2 BOM'!C2:AF1000""),AB$1,FALSE)"),"#N/A")</f>
        <v>#N/A</v>
      </c>
      <c r="AL692" s="40" t="str">
        <f ca="1">IFERROR(__xludf.DUMMYFUNCTION("VLOOKUP($D222,IMPORTRANGE(""1F5N2lheBqU_ssv2fEg7XSiyl0_Jtf24RQubw3IWp7fc"",""'LC-2 BOM'!C2:AF1000""),AB$1,FALSE)"),"#N/A")</f>
        <v>#N/A</v>
      </c>
      <c r="AM692" s="40" t="str">
        <f ca="1">IFERROR(__xludf.DUMMYFUNCTION("VLOOKUP($D222,IMPORTRANGE(""1F5N2lheBqU_ssv2fEg7XSiyl0_Jtf24RQubw3IWp7fc"",""'LC-2 BOM'!C2:AF1000""),AB$1,FALSE)"),"#N/A")</f>
        <v>#N/A</v>
      </c>
      <c r="AN692" s="40" t="str">
        <f ca="1">IFERROR(__xludf.DUMMYFUNCTION("VLOOKUP($D222,IMPORTRANGE(""1F5N2lheBqU_ssv2fEg7XSiyl0_Jtf24RQubw3IWp7fc"",""'LC-2 BOM'!C2:AF1000""),AB$1,FALSE)"),"#N/A")</f>
        <v>#N/A</v>
      </c>
      <c r="AO692" s="40" t="str">
        <f ca="1">IFERROR(__xludf.DUMMYFUNCTION("VLOOKUP($D222,IMPORTRANGE(""1F5N2lheBqU_ssv2fEg7XSiyl0_Jtf24RQubw3IWp7fc"",""'LC-2 BOM'!C2:AF1000""),AB$1,FALSE)"),"#N/A")</f>
        <v>#N/A</v>
      </c>
      <c r="AP692" s="40" t="str">
        <f ca="1">IFERROR(__xludf.DUMMYFUNCTION("VLOOKUP($D222,IMPORTRANGE(""1F5N2lheBqU_ssv2fEg7XSiyl0_Jtf24RQubw3IWp7fc"",""'LC-2 BOM'!C2:AF1000""),AB$1,FALSE)"),"#N/A")</f>
        <v>#N/A</v>
      </c>
      <c r="AQ692" s="40" t="str">
        <f ca="1">IFERROR(__xludf.DUMMYFUNCTION("VLOOKUP($D222,IMPORTRANGE(""1F5N2lheBqU_ssv2fEg7XSiyl0_Jtf24RQubw3IWp7fc"",""'LC-2 BOM'!C2:AF1000""),AB$1,FALSE)"),"#N/A")</f>
        <v>#N/A</v>
      </c>
      <c r="AR692" s="40" t="str">
        <f ca="1">IFERROR(__xludf.DUMMYFUNCTION("VLOOKUP($D222,IMPORTRANGE(""1F5N2lheBqU_ssv2fEg7XSiyl0_Jtf24RQubw3IWp7fc"",""'LC-2 BOM'!C2:AF1000""),AB$1,FALSE)"),"#N/A")</f>
        <v>#N/A</v>
      </c>
      <c r="AS692" s="40" t="str">
        <f ca="1">IFERROR(__xludf.DUMMYFUNCTION("VLOOKUP($D222,IMPORTRANGE(""1F5N2lheBqU_ssv2fEg7XSiyl0_Jtf24RQubw3IWp7fc"",""'LC-2 BOM'!C2:AF1000""),AB$1,FALSE)"),"#N/A")</f>
        <v>#N/A</v>
      </c>
      <c r="AT692" s="40" t="str">
        <f ca="1">IFERROR(__xludf.DUMMYFUNCTION("VLOOKUP($D222,IMPORTRANGE(""1F5N2lheBqU_ssv2fEg7XSiyl0_Jtf24RQubw3IWp7fc"",""'LC-2 BOM'!C2:AF1000""),AB$1,FALSE)"),"#N/A")</f>
        <v>#N/A</v>
      </c>
      <c r="AU692" s="40" t="str">
        <f ca="1">IFERROR(__xludf.DUMMYFUNCTION("VLOOKUP($D222,IMPORTRANGE(""1F5N2lheBqU_ssv2fEg7XSiyl0_Jtf24RQubw3IWp7fc"",""'LC-2 BOM'!C2:AF1000""),AB$1,FALSE)"),"#N/A")</f>
        <v>#N/A</v>
      </c>
      <c r="AV692" s="40" t="str">
        <f ca="1">IFERROR(__xludf.DUMMYFUNCTION("VLOOKUP($D222,IMPORTRANGE(""1F5N2lheBqU_ssv2fEg7XSiyl0_Jtf24RQubw3IWp7fc"",""'LC-2 BOM'!C2:AF1000""),AB$1,FALSE)"),"#N/A")</f>
        <v>#N/A</v>
      </c>
      <c r="AW692" s="40" t="str">
        <f ca="1">IFERROR(__xludf.DUMMYFUNCTION("VLOOKUP($D222,IMPORTRANGE(""1F5N2lheBqU_ssv2fEg7XSiyl0_Jtf24RQubw3IWp7fc"",""'LC-2 BOM'!C2:AF1000""),AB$1,FALSE)"),"#N/A")</f>
        <v>#N/A</v>
      </c>
      <c r="AX692" s="40" t="str">
        <f ca="1">IFERROR(__xludf.DUMMYFUNCTION("VLOOKUP($D222,IMPORTRANGE(""1F5N2lheBqU_ssv2fEg7XSiyl0_Jtf24RQubw3IWp7fc"",""'LC-2 BOM'!C2:AF1000""),AB$1,FALSE)"),"#N/A")</f>
        <v>#N/A</v>
      </c>
      <c r="AY692" s="40" t="str">
        <f ca="1">IFERROR(__xludf.DUMMYFUNCTION("VLOOKUP($D222,IMPORTRANGE(""1F5N2lheBqU_ssv2fEg7XSiyl0_Jtf24RQubw3IWp7fc"",""'LC-2 BOM'!C2:AF1000""),AB$1,FALSE)"),"#N/A")</f>
        <v>#N/A</v>
      </c>
      <c r="AZ692" s="40" t="str">
        <f ca="1">IFERROR(__xludf.DUMMYFUNCTION("VLOOKUP($D222,IMPORTRANGE(""1F5N2lheBqU_ssv2fEg7XSiyl0_Jtf24RQubw3IWp7fc"",""'LC-2 BOM'!C2:AF1000""),AB$1,FALSE)"),"#N/A")</f>
        <v>#N/A</v>
      </c>
      <c r="BA692" s="40" t="str">
        <f ca="1">IFERROR(__xludf.DUMMYFUNCTION("VLOOKUP($D222,IMPORTRANGE(""1F5N2lheBqU_ssv2fEg7XSiyl0_Jtf24RQubw3IWp7fc"",""'LC-2 BOM'!C2:AF1000""),AB$1,FALSE)"),"#N/A")</f>
        <v>#N/A</v>
      </c>
    </row>
    <row r="693" spans="1:53" ht="14.25">
      <c r="A693" s="119" t="str">
        <f>CONCATENATE(VLOOKUP(E693,Systems,2,FALSE),"-",VLOOKUP(F693,Subsystems,2,FALSE),"-",VLOOKUP(G693,Components,2,FALSE),"-",VLOOKUP(R693,Metrics,2,FALSE),"-",B693)</f>
        <v>CPWR-RST-FX-CD-42</v>
      </c>
      <c r="B693" s="100">
        <v>42</v>
      </c>
      <c r="C693" s="99" t="s">
        <v>1514</v>
      </c>
      <c r="D693" s="119" t="s">
        <v>1515</v>
      </c>
      <c r="E693" s="99" t="s">
        <v>885</v>
      </c>
      <c r="F693" s="99" t="s">
        <v>886</v>
      </c>
      <c r="G693" s="99" t="s">
        <v>887</v>
      </c>
      <c r="H693" s="99" t="s">
        <v>102</v>
      </c>
      <c r="I693" s="100" t="str">
        <f>VLOOKUP(L693,InterfaceCards,2,FALSE)</f>
        <v>C1</v>
      </c>
      <c r="J693" s="39" t="str">
        <f>VLOOKUP(I693,'REF - Interface Cards'!$F$2:$G$11,2,FALSE)</f>
        <v>CB1</v>
      </c>
      <c r="K693" s="100">
        <f>VLOOKUP(L693,InterfaceCards,3,FALSE)</f>
        <v>3</v>
      </c>
      <c r="L693" s="99" t="s">
        <v>237</v>
      </c>
      <c r="M693" s="99">
        <v>13</v>
      </c>
      <c r="N693" s="96">
        <v>10</v>
      </c>
      <c r="O693" s="99" t="s">
        <v>247</v>
      </c>
      <c r="P693" s="99" t="s">
        <v>247</v>
      </c>
      <c r="Q693" s="99" t="s">
        <v>253</v>
      </c>
      <c r="R693" s="268" t="s">
        <v>888</v>
      </c>
      <c r="S693" s="100" t="s">
        <v>96</v>
      </c>
      <c r="T693" s="274"/>
      <c r="U693" s="82"/>
      <c r="V693" s="82" t="b">
        <v>0</v>
      </c>
      <c r="W693" s="115" t="str">
        <f>CONCATENATE(L693,":",N693)</f>
        <v>DO3:10</v>
      </c>
      <c r="X693" s="40" t="str">
        <f ca="1">IFERROR(__xludf.DUMMYFUNCTION("VLOOKUP($D4,IMPORTRANGE(""1F5N2lheBqU_ssv2fEg7XSiyl0_Jtf24RQubw3IWp7fc"",""'LC-2 BOM'!C2:AF1000""),X$1,FALSE)"),"S13.2")</f>
        <v>S13.2</v>
      </c>
      <c r="Y693" s="40" t="str">
        <f ca="1">IFERROR(__xludf.DUMMYFUNCTION("VLOOKUP($D63,IMPORTRANGE(""1zGeY54V42y3h6ga3LEauokEcjIAfHuNXKCYKLfLWtMI"",""'LC-2 BOM'!C2:AF900""),Y$1,FALSE)"),"#N/A")</f>
        <v>#N/A</v>
      </c>
      <c r="Z693" s="40" t="str">
        <f ca="1">IFERROR(__xludf.DUMMYFUNCTION("VLOOKUP($D63,IMPORTRANGE(""1zGeY54V42y3h6ga3LEauokEcjIAfHuNXKCYKLfLWtMI"",""'LC-2 BOM'!C2:AF900""),Y$1,FALSE)"),"#N/A")</f>
        <v>#N/A</v>
      </c>
      <c r="AA693" s="40" t="str">
        <f ca="1">IFERROR(__xludf.DUMMYFUNCTION("VLOOKUP($D63,IMPORTRANGE(""1zGeY54V42y3h6ga3LEauokEcjIAfHuNXKCYKLfLWtMI"",""'LC-2 BOM'!C2:AF900""),Y$1,FALSE)"),"#N/A")</f>
        <v>#N/A</v>
      </c>
      <c r="AB693" s="40" t="str">
        <f ca="1">IFERROR(__xludf.DUMMYFUNCTION("VLOOKUP($D63,IMPORTRANGE(""1F5N2lheBqU_ssv2fEg7XSiyl0_Jtf24RQubw3IWp7fc"",""'LC-2 BOM'!C2:AF1000""),AB$1,FALSE)"),"#N/A")</f>
        <v>#N/A</v>
      </c>
      <c r="AC693" s="40" t="str">
        <f ca="1">IFERROR(__xludf.DUMMYFUNCTION("VLOOKUP($D63,IMPORTRANGE(""1F5N2lheBqU_ssv2fEg7XSiyl0_Jtf24RQubw3IWp7fc"",""'LC-2 BOM'!C2:AF1000""),AB$1,FALSE)"),"#N/A")</f>
        <v>#N/A</v>
      </c>
      <c r="AD693" s="40" t="str">
        <f ca="1">IFERROR(__xludf.DUMMYFUNCTION("VLOOKUP($D63,IMPORTRANGE(""1F5N2lheBqU_ssv2fEg7XSiyl0_Jtf24RQubw3IWp7fc"",""'LC-2 BOM'!C2:AF1000""),AB$1,FALSE)"),"#N/A")</f>
        <v>#N/A</v>
      </c>
      <c r="AE693" s="40" t="str">
        <f ca="1">IFERROR(__xludf.DUMMYFUNCTION("VLOOKUP($D63,IMPORTRANGE(""1F5N2lheBqU_ssv2fEg7XSiyl0_Jtf24RQubw3IWp7fc"",""'LC-2 BOM'!C2:AF1000""),AB$1,FALSE)"),"#N/A")</f>
        <v>#N/A</v>
      </c>
      <c r="AF693" s="40" t="str">
        <f ca="1">IFERROR(__xludf.DUMMYFUNCTION("VLOOKUP($D63,IMPORTRANGE(""1F5N2lheBqU_ssv2fEg7XSiyl0_Jtf24RQubw3IWp7fc"",""'LC-2 BOM'!C2:AF1000""),AB$1,FALSE)"),"#N/A")</f>
        <v>#N/A</v>
      </c>
      <c r="AG693" s="40" t="str">
        <f ca="1">IFERROR(__xludf.DUMMYFUNCTION("VLOOKUP($D63,IMPORTRANGE(""1F5N2lheBqU_ssv2fEg7XSiyl0_Jtf24RQubw3IWp7fc"",""'LC-2 BOM'!C2:AF1000""),AB$1,FALSE)"),"#N/A")</f>
        <v>#N/A</v>
      </c>
      <c r="AH693" s="40" t="str">
        <f ca="1">IFERROR(__xludf.DUMMYFUNCTION("VLOOKUP($D63,IMPORTRANGE(""1F5N2lheBqU_ssv2fEg7XSiyl0_Jtf24RQubw3IWp7fc"",""'LC-2 BOM'!C2:AF1000""),AB$1,FALSE)"),"#N/A")</f>
        <v>#N/A</v>
      </c>
      <c r="AI693" s="40" t="str">
        <f ca="1">IFERROR(__xludf.DUMMYFUNCTION("VLOOKUP($D63,IMPORTRANGE(""1F5N2lheBqU_ssv2fEg7XSiyl0_Jtf24RQubw3IWp7fc"",""'LC-2 BOM'!C2:AF1000""),AB$1,FALSE)"),"#N/A")</f>
        <v>#N/A</v>
      </c>
      <c r="AJ693" s="40" t="str">
        <f ca="1">IFERROR(__xludf.DUMMYFUNCTION("VLOOKUP($D63,IMPORTRANGE(""1F5N2lheBqU_ssv2fEg7XSiyl0_Jtf24RQubw3IWp7fc"",""'LC-2 BOM'!C2:AF1000""),AB$1,FALSE)"),"#N/A")</f>
        <v>#N/A</v>
      </c>
      <c r="AK693" s="40" t="str">
        <f ca="1">IFERROR(__xludf.DUMMYFUNCTION("VLOOKUP($D63,IMPORTRANGE(""1F5N2lheBqU_ssv2fEg7XSiyl0_Jtf24RQubw3IWp7fc"",""'LC-2 BOM'!C2:AF1000""),AB$1,FALSE)"),"#N/A")</f>
        <v>#N/A</v>
      </c>
      <c r="AL693" s="40" t="str">
        <f ca="1">IFERROR(__xludf.DUMMYFUNCTION("VLOOKUP($D63,IMPORTRANGE(""1F5N2lheBqU_ssv2fEg7XSiyl0_Jtf24RQubw3IWp7fc"",""'LC-2 BOM'!C2:AF1000""),AB$1,FALSE)"),"#N/A")</f>
        <v>#N/A</v>
      </c>
      <c r="AM693" s="40" t="str">
        <f ca="1">IFERROR(__xludf.DUMMYFUNCTION("VLOOKUP($D63,IMPORTRANGE(""1F5N2lheBqU_ssv2fEg7XSiyl0_Jtf24RQubw3IWp7fc"",""'LC-2 BOM'!C2:AF1000""),AB$1,FALSE)"),"#N/A")</f>
        <v>#N/A</v>
      </c>
      <c r="AN693" s="40" t="str">
        <f ca="1">IFERROR(__xludf.DUMMYFUNCTION("VLOOKUP($D63,IMPORTRANGE(""1F5N2lheBqU_ssv2fEg7XSiyl0_Jtf24RQubw3IWp7fc"",""'LC-2 BOM'!C2:AF1000""),AB$1,FALSE)"),"#N/A")</f>
        <v>#N/A</v>
      </c>
      <c r="AO693" s="40" t="str">
        <f ca="1">IFERROR(__xludf.DUMMYFUNCTION("VLOOKUP($D63,IMPORTRANGE(""1F5N2lheBqU_ssv2fEg7XSiyl0_Jtf24RQubw3IWp7fc"",""'LC-2 BOM'!C2:AF1000""),AB$1,FALSE)"),"#N/A")</f>
        <v>#N/A</v>
      </c>
      <c r="AP693" s="40" t="str">
        <f ca="1">IFERROR(__xludf.DUMMYFUNCTION("VLOOKUP($D63,IMPORTRANGE(""1F5N2lheBqU_ssv2fEg7XSiyl0_Jtf24RQubw3IWp7fc"",""'LC-2 BOM'!C2:AF1000""),AB$1,FALSE)"),"#N/A")</f>
        <v>#N/A</v>
      </c>
      <c r="AQ693" s="40" t="str">
        <f ca="1">IFERROR(__xludf.DUMMYFUNCTION("VLOOKUP($D63,IMPORTRANGE(""1F5N2lheBqU_ssv2fEg7XSiyl0_Jtf24RQubw3IWp7fc"",""'LC-2 BOM'!C2:AF1000""),AB$1,FALSE)"),"#N/A")</f>
        <v>#N/A</v>
      </c>
      <c r="AR693" s="40" t="str">
        <f ca="1">IFERROR(__xludf.DUMMYFUNCTION("VLOOKUP($D63,IMPORTRANGE(""1F5N2lheBqU_ssv2fEg7XSiyl0_Jtf24RQubw3IWp7fc"",""'LC-2 BOM'!C2:AF1000""),AB$1,FALSE)"),"#N/A")</f>
        <v>#N/A</v>
      </c>
      <c r="AS693" s="40" t="str">
        <f ca="1">IFERROR(__xludf.DUMMYFUNCTION("VLOOKUP($D63,IMPORTRANGE(""1F5N2lheBqU_ssv2fEg7XSiyl0_Jtf24RQubw3IWp7fc"",""'LC-2 BOM'!C2:AF1000""),AB$1,FALSE)"),"#N/A")</f>
        <v>#N/A</v>
      </c>
      <c r="AT693" s="40" t="str">
        <f ca="1">IFERROR(__xludf.DUMMYFUNCTION("VLOOKUP($D63,IMPORTRANGE(""1F5N2lheBqU_ssv2fEg7XSiyl0_Jtf24RQubw3IWp7fc"",""'LC-2 BOM'!C2:AF1000""),AB$1,FALSE)"),"#N/A")</f>
        <v>#N/A</v>
      </c>
      <c r="AU693" s="40" t="str">
        <f ca="1">IFERROR(__xludf.DUMMYFUNCTION("VLOOKUP($D63,IMPORTRANGE(""1F5N2lheBqU_ssv2fEg7XSiyl0_Jtf24RQubw3IWp7fc"",""'LC-2 BOM'!C2:AF1000""),AB$1,FALSE)"),"#N/A")</f>
        <v>#N/A</v>
      </c>
      <c r="AV693" s="40" t="str">
        <f ca="1">IFERROR(__xludf.DUMMYFUNCTION("VLOOKUP($D63,IMPORTRANGE(""1F5N2lheBqU_ssv2fEg7XSiyl0_Jtf24RQubw3IWp7fc"",""'LC-2 BOM'!C2:AF1000""),AB$1,FALSE)"),"#N/A")</f>
        <v>#N/A</v>
      </c>
      <c r="AW693" s="40" t="str">
        <f ca="1">IFERROR(__xludf.DUMMYFUNCTION("VLOOKUP($D63,IMPORTRANGE(""1F5N2lheBqU_ssv2fEg7XSiyl0_Jtf24RQubw3IWp7fc"",""'LC-2 BOM'!C2:AF1000""),AB$1,FALSE)"),"#N/A")</f>
        <v>#N/A</v>
      </c>
      <c r="AX693" s="40" t="str">
        <f ca="1">IFERROR(__xludf.DUMMYFUNCTION("VLOOKUP($D63,IMPORTRANGE(""1F5N2lheBqU_ssv2fEg7XSiyl0_Jtf24RQubw3IWp7fc"",""'LC-2 BOM'!C2:AF1000""),AB$1,FALSE)"),"#N/A")</f>
        <v>#N/A</v>
      </c>
      <c r="AY693" s="40" t="str">
        <f ca="1">IFERROR(__xludf.DUMMYFUNCTION("VLOOKUP($D63,IMPORTRANGE(""1F5N2lheBqU_ssv2fEg7XSiyl0_Jtf24RQubw3IWp7fc"",""'LC-2 BOM'!C2:AF1000""),AB$1,FALSE)"),"#N/A")</f>
        <v>#N/A</v>
      </c>
      <c r="AZ693" s="40" t="str">
        <f ca="1">IFERROR(__xludf.DUMMYFUNCTION("VLOOKUP($D63,IMPORTRANGE(""1F5N2lheBqU_ssv2fEg7XSiyl0_Jtf24RQubw3IWp7fc"",""'LC-2 BOM'!C2:AF1000""),AB$1,FALSE)"),"#N/A")</f>
        <v>#N/A</v>
      </c>
      <c r="BA693" s="40" t="str">
        <f ca="1">IFERROR(__xludf.DUMMYFUNCTION("VLOOKUP($D63,IMPORTRANGE(""1F5N2lheBqU_ssv2fEg7XSiyl0_Jtf24RQubw3IWp7fc"",""'LC-2 BOM'!C2:AF1000""),AB$1,FALSE)"),"#N/A")</f>
        <v>#N/A</v>
      </c>
    </row>
    <row r="694" spans="1:53" ht="14.25">
      <c r="A694" s="173" t="str">
        <f>CONCATENATE(VLOOKUP(E694,Systems,2,FALSE),"-",VLOOKUP(F694,Subsystems,2,FALSE),"-",VLOOKUP(G694,Components,2,FALSE),"-",VLOOKUP(R694,Metrics,2,FALSE),"-",B694)</f>
        <v>HYD-HD-LS-Px-201</v>
      </c>
      <c r="B694" s="100">
        <v>201</v>
      </c>
      <c r="C694" s="99" t="s">
        <v>1516</v>
      </c>
      <c r="D694" s="99" t="s">
        <v>1517</v>
      </c>
      <c r="E694" s="99" t="s">
        <v>715</v>
      </c>
      <c r="F694" s="99" t="s">
        <v>898</v>
      </c>
      <c r="G694" s="99" t="s">
        <v>88</v>
      </c>
      <c r="H694" s="99" t="s">
        <v>89</v>
      </c>
      <c r="I694" s="100" t="str">
        <f>VLOOKUP(L694,InterfaceCards,2,FALSE)</f>
        <v>N3</v>
      </c>
      <c r="J694" s="39" t="str">
        <f>VLOOKUP(I694,'REF - Interface Cards'!$F$2:$G$11,2,FALSE)</f>
        <v>CB4</v>
      </c>
      <c r="K694" s="100">
        <f>VLOOKUP(L694,InterfaceCards,3,FALSE)</f>
        <v>1</v>
      </c>
      <c r="L694" s="99" t="s">
        <v>844</v>
      </c>
      <c r="M694" s="272">
        <v>4</v>
      </c>
      <c r="N694" s="96" t="s">
        <v>113</v>
      </c>
      <c r="O694" s="100" t="s">
        <v>313</v>
      </c>
      <c r="P694" s="100"/>
      <c r="Q694" s="100" t="s">
        <v>521</v>
      </c>
      <c r="R694" s="268" t="s">
        <v>863</v>
      </c>
      <c r="S694" s="119" t="s">
        <v>96</v>
      </c>
      <c r="T694" s="100"/>
      <c r="U694" s="205"/>
      <c r="V694" s="205" t="b">
        <v>0</v>
      </c>
      <c r="W694" s="115" t="str">
        <f>CONCATENATE(L694,":",N694)</f>
        <v>DI3:03</v>
      </c>
      <c r="X694" s="40" t="str">
        <f ca="1">IFERROR(__xludf.DUMMYFUNCTION("VLOOKUP($D475,IMPORTRANGE(""1F5N2lheBqU_ssv2fEg7XSiyl0_Jtf24RQubw3IWp7fc"",""'LC-2 BOM'!C2:AF1000""),X$1,FALSE)"),"04C706")</f>
        <v>04C706</v>
      </c>
      <c r="Y694" s="40" t="str">
        <f ca="1">IFERROR(__xludf.DUMMYFUNCTION("VLOOKUP($D509,IMPORTRANGE(""1zGeY54V42y3h6ga3LEauokEcjIAfHuNXKCYKLfLWtMI"",""'LC-2 BOM'!C2:AF900""),Y$1,FALSE)"),"Position Sensors")</f>
        <v>Position Sensors</v>
      </c>
      <c r="Z694" s="40" t="str">
        <f ca="1">IFERROR(__xludf.DUMMYFUNCTION("VLOOKUP($D509,IMPORTRANGE(""1zGeY54V42y3h6ga3LEauokEcjIAfHuNXKCYKLfLWtMI"",""'LC-2 BOM'!C2:AF900""),Y$1,FALSE)"),"Position Sensors")</f>
        <v>Position Sensors</v>
      </c>
      <c r="AA694" s="40" t="str">
        <f ca="1">IFERROR(__xludf.DUMMYFUNCTION("VLOOKUP($D509,IMPORTRANGE(""1zGeY54V42y3h6ga3LEauokEcjIAfHuNXKCYKLfLWtMI"",""'LC-2 BOM'!C2:AF900""),Y$1,FALSE)"),"Position Sensors")</f>
        <v>Position Sensors</v>
      </c>
      <c r="AB694" s="40" t="str">
        <f ca="1">IFERROR(__xludf.DUMMYFUNCTION("VLOOKUP($D509,IMPORTRANGE(""1F5N2lheBqU_ssv2fEg7XSiyl0_Jtf24RQubw3IWp7fc"",""'LC-2 BOM'!C2:AF1000""),AB$1,FALSE)"),"Hydraulics Schematic 1069 RevF")</f>
        <v>Hydraulics Schematic 1069 RevF</v>
      </c>
      <c r="AC694" s="40" t="str">
        <f ca="1">IFERROR(__xludf.DUMMYFUNCTION("VLOOKUP($D509,IMPORTRANGE(""1F5N2lheBqU_ssv2fEg7XSiyl0_Jtf24RQubw3IWp7fc"",""'LC-2 BOM'!C2:AF1000""),AB$1,FALSE)"),"Hydraulics Schematic 1069 RevF")</f>
        <v>Hydraulics Schematic 1069 RevF</v>
      </c>
      <c r="AD694" s="40" t="str">
        <f ca="1">IFERROR(__xludf.DUMMYFUNCTION("VLOOKUP($D509,IMPORTRANGE(""1F5N2lheBqU_ssv2fEg7XSiyl0_Jtf24RQubw3IWp7fc"",""'LC-2 BOM'!C2:AF1000""),AB$1,FALSE)"),"Hydraulics Schematic 1069 RevF")</f>
        <v>Hydraulics Schematic 1069 RevF</v>
      </c>
      <c r="AE694" s="40" t="str">
        <f ca="1">IFERROR(__xludf.DUMMYFUNCTION("VLOOKUP($D509,IMPORTRANGE(""1F5N2lheBqU_ssv2fEg7XSiyl0_Jtf24RQubw3IWp7fc"",""'LC-2 BOM'!C2:AF1000""),AB$1,FALSE)"),"Hydraulics Schematic 1069 RevF")</f>
        <v>Hydraulics Schematic 1069 RevF</v>
      </c>
      <c r="AF694" s="40" t="str">
        <f ca="1">IFERROR(__xludf.DUMMYFUNCTION("VLOOKUP($D509,IMPORTRANGE(""1F5N2lheBqU_ssv2fEg7XSiyl0_Jtf24RQubw3IWp7fc"",""'LC-2 BOM'!C2:AF1000""),AB$1,FALSE)"),"Hydraulics Schematic 1069 RevF")</f>
        <v>Hydraulics Schematic 1069 RevF</v>
      </c>
      <c r="AG694" s="40" t="str">
        <f ca="1">IFERROR(__xludf.DUMMYFUNCTION("VLOOKUP($D509,IMPORTRANGE(""1F5N2lheBqU_ssv2fEg7XSiyl0_Jtf24RQubw3IWp7fc"",""'LC-2 BOM'!C2:AF1000""),AB$1,FALSE)"),"Hydraulics Schematic 1069 RevF")</f>
        <v>Hydraulics Schematic 1069 RevF</v>
      </c>
      <c r="AH694" s="40" t="str">
        <f ca="1">IFERROR(__xludf.DUMMYFUNCTION("VLOOKUP($D509,IMPORTRANGE(""1F5N2lheBqU_ssv2fEg7XSiyl0_Jtf24RQubw3IWp7fc"",""'LC-2 BOM'!C2:AF1000""),AB$1,FALSE)"),"Hydraulics Schematic 1069 RevF")</f>
        <v>Hydraulics Schematic 1069 RevF</v>
      </c>
      <c r="AI694" s="40" t="str">
        <f ca="1">IFERROR(__xludf.DUMMYFUNCTION("VLOOKUP($D509,IMPORTRANGE(""1F5N2lheBqU_ssv2fEg7XSiyl0_Jtf24RQubw3IWp7fc"",""'LC-2 BOM'!C2:AF1000""),AB$1,FALSE)"),"Hydraulics Schematic 1069 RevF")</f>
        <v>Hydraulics Schematic 1069 RevF</v>
      </c>
      <c r="AJ694" s="40" t="str">
        <f ca="1">IFERROR(__xludf.DUMMYFUNCTION("VLOOKUP($D509,IMPORTRANGE(""1F5N2lheBqU_ssv2fEg7XSiyl0_Jtf24RQubw3IWp7fc"",""'LC-2 BOM'!C2:AF1000""),AB$1,FALSE)"),"Hydraulics Schematic 1069 RevF")</f>
        <v>Hydraulics Schematic 1069 RevF</v>
      </c>
      <c r="AK694" s="40" t="str">
        <f ca="1">IFERROR(__xludf.DUMMYFUNCTION("VLOOKUP($D509,IMPORTRANGE(""1F5N2lheBqU_ssv2fEg7XSiyl0_Jtf24RQubw3IWp7fc"",""'LC-2 BOM'!C2:AF1000""),AB$1,FALSE)"),"Hydraulics Schematic 1069 RevF")</f>
        <v>Hydraulics Schematic 1069 RevF</v>
      </c>
      <c r="AL694" s="40" t="str">
        <f ca="1">IFERROR(__xludf.DUMMYFUNCTION("VLOOKUP($D509,IMPORTRANGE(""1F5N2lheBqU_ssv2fEg7XSiyl0_Jtf24RQubw3IWp7fc"",""'LC-2 BOM'!C2:AF1000""),AB$1,FALSE)"),"Hydraulics Schematic 1069 RevF")</f>
        <v>Hydraulics Schematic 1069 RevF</v>
      </c>
      <c r="AM694" s="40" t="str">
        <f ca="1">IFERROR(__xludf.DUMMYFUNCTION("VLOOKUP($D509,IMPORTRANGE(""1F5N2lheBqU_ssv2fEg7XSiyl0_Jtf24RQubw3IWp7fc"",""'LC-2 BOM'!C2:AF1000""),AB$1,FALSE)"),"Hydraulics Schematic 1069 RevF")</f>
        <v>Hydraulics Schematic 1069 RevF</v>
      </c>
      <c r="AN694" s="40" t="str">
        <f ca="1">IFERROR(__xludf.DUMMYFUNCTION("VLOOKUP($D509,IMPORTRANGE(""1F5N2lheBqU_ssv2fEg7XSiyl0_Jtf24RQubw3IWp7fc"",""'LC-2 BOM'!C2:AF1000""),AB$1,FALSE)"),"Hydraulics Schematic 1069 RevF")</f>
        <v>Hydraulics Schematic 1069 RevF</v>
      </c>
      <c r="AO694" s="40" t="str">
        <f ca="1">IFERROR(__xludf.DUMMYFUNCTION("VLOOKUP($D509,IMPORTRANGE(""1F5N2lheBqU_ssv2fEg7XSiyl0_Jtf24RQubw3IWp7fc"",""'LC-2 BOM'!C2:AF1000""),AB$1,FALSE)"),"Hydraulics Schematic 1069 RevF")</f>
        <v>Hydraulics Schematic 1069 RevF</v>
      </c>
      <c r="AP694" s="40" t="str">
        <f ca="1">IFERROR(__xludf.DUMMYFUNCTION("VLOOKUP($D509,IMPORTRANGE(""1F5N2lheBqU_ssv2fEg7XSiyl0_Jtf24RQubw3IWp7fc"",""'LC-2 BOM'!C2:AF1000""),AB$1,FALSE)"),"Hydraulics Schematic 1069 RevF")</f>
        <v>Hydraulics Schematic 1069 RevF</v>
      </c>
      <c r="AQ694" s="40" t="str">
        <f ca="1">IFERROR(__xludf.DUMMYFUNCTION("VLOOKUP($D509,IMPORTRANGE(""1F5N2lheBqU_ssv2fEg7XSiyl0_Jtf24RQubw3IWp7fc"",""'LC-2 BOM'!C2:AF1000""),AB$1,FALSE)"),"Hydraulics Schematic 1069 RevF")</f>
        <v>Hydraulics Schematic 1069 RevF</v>
      </c>
      <c r="AR694" s="40" t="str">
        <f ca="1">IFERROR(__xludf.DUMMYFUNCTION("VLOOKUP($D509,IMPORTRANGE(""1F5N2lheBqU_ssv2fEg7XSiyl0_Jtf24RQubw3IWp7fc"",""'LC-2 BOM'!C2:AF1000""),AB$1,FALSE)"),"Hydraulics Schematic 1069 RevF")</f>
        <v>Hydraulics Schematic 1069 RevF</v>
      </c>
      <c r="AS694" s="40" t="str">
        <f ca="1">IFERROR(__xludf.DUMMYFUNCTION("VLOOKUP($D509,IMPORTRANGE(""1F5N2lheBqU_ssv2fEg7XSiyl0_Jtf24RQubw3IWp7fc"",""'LC-2 BOM'!C2:AF1000""),AB$1,FALSE)"),"Hydraulics Schematic 1069 RevF")</f>
        <v>Hydraulics Schematic 1069 RevF</v>
      </c>
      <c r="AT694" s="40" t="str">
        <f ca="1">IFERROR(__xludf.DUMMYFUNCTION("VLOOKUP($D509,IMPORTRANGE(""1F5N2lheBqU_ssv2fEg7XSiyl0_Jtf24RQubw3IWp7fc"",""'LC-2 BOM'!C2:AF1000""),AB$1,FALSE)"),"Hydraulics Schematic 1069 RevF")</f>
        <v>Hydraulics Schematic 1069 RevF</v>
      </c>
      <c r="AU694" s="40" t="str">
        <f ca="1">IFERROR(__xludf.DUMMYFUNCTION("VLOOKUP($D509,IMPORTRANGE(""1F5N2lheBqU_ssv2fEg7XSiyl0_Jtf24RQubw3IWp7fc"",""'LC-2 BOM'!C2:AF1000""),AB$1,FALSE)"),"Hydraulics Schematic 1069 RevF")</f>
        <v>Hydraulics Schematic 1069 RevF</v>
      </c>
      <c r="AV694" s="40" t="str">
        <f ca="1">IFERROR(__xludf.DUMMYFUNCTION("VLOOKUP($D509,IMPORTRANGE(""1F5N2lheBqU_ssv2fEg7XSiyl0_Jtf24RQubw3IWp7fc"",""'LC-2 BOM'!C2:AF1000""),AB$1,FALSE)"),"Hydraulics Schematic 1069 RevF")</f>
        <v>Hydraulics Schematic 1069 RevF</v>
      </c>
      <c r="AW694" s="40" t="str">
        <f ca="1">IFERROR(__xludf.DUMMYFUNCTION("VLOOKUP($D509,IMPORTRANGE(""1F5N2lheBqU_ssv2fEg7XSiyl0_Jtf24RQubw3IWp7fc"",""'LC-2 BOM'!C2:AF1000""),AB$1,FALSE)"),"Hydraulics Schematic 1069 RevF")</f>
        <v>Hydraulics Schematic 1069 RevF</v>
      </c>
      <c r="AX694" s="40" t="str">
        <f ca="1">IFERROR(__xludf.DUMMYFUNCTION("VLOOKUP($D509,IMPORTRANGE(""1F5N2lheBqU_ssv2fEg7XSiyl0_Jtf24RQubw3IWp7fc"",""'LC-2 BOM'!C2:AF1000""),AB$1,FALSE)"),"Hydraulics Schematic 1069 RevF")</f>
        <v>Hydraulics Schematic 1069 RevF</v>
      </c>
      <c r="AY694" s="40" t="str">
        <f ca="1">IFERROR(__xludf.DUMMYFUNCTION("VLOOKUP($D509,IMPORTRANGE(""1F5N2lheBqU_ssv2fEg7XSiyl0_Jtf24RQubw3IWp7fc"",""'LC-2 BOM'!C2:AF1000""),AB$1,FALSE)"),"Hydraulics Schematic 1069 RevF")</f>
        <v>Hydraulics Schematic 1069 RevF</v>
      </c>
      <c r="AZ694" s="40" t="str">
        <f ca="1">IFERROR(__xludf.DUMMYFUNCTION("VLOOKUP($D509,IMPORTRANGE(""1F5N2lheBqU_ssv2fEg7XSiyl0_Jtf24RQubw3IWp7fc"",""'LC-2 BOM'!C2:AF1000""),AB$1,FALSE)"),"Hydraulics Schematic 1069 RevF")</f>
        <v>Hydraulics Schematic 1069 RevF</v>
      </c>
      <c r="BA694" s="40" t="str">
        <f ca="1">IFERROR(__xludf.DUMMYFUNCTION("VLOOKUP($D509,IMPORTRANGE(""1F5N2lheBqU_ssv2fEg7XSiyl0_Jtf24RQubw3IWp7fc"",""'LC-2 BOM'!C2:AF1000""),AB$1,FALSE)"),"Hydraulics Schematic 1069 RevF")</f>
        <v>Hydraulics Schematic 1069 RevF</v>
      </c>
    </row>
    <row r="695" spans="1:53" ht="14.25">
      <c r="A695" s="173" t="str">
        <f>CONCATENATE(VLOOKUP(E695,Systems,2,FALSE),"-",VLOOKUP(F695,Subsystems,2,FALSE),"-",VLOOKUP(G695,Components,2,FALSE),"-",VLOOKUP(R695,Metrics,2,FALSE),"-",B695)</f>
        <v>HYD-HD-LS-PxC-640</v>
      </c>
      <c r="B695" s="99">
        <v>640</v>
      </c>
      <c r="C695" s="99" t="s">
        <v>1518</v>
      </c>
      <c r="D695" s="99" t="s">
        <v>1519</v>
      </c>
      <c r="E695" s="99" t="s">
        <v>715</v>
      </c>
      <c r="F695" s="99" t="s">
        <v>898</v>
      </c>
      <c r="G695" s="99" t="s">
        <v>88</v>
      </c>
      <c r="H695" s="99" t="s">
        <v>89</v>
      </c>
      <c r="I695" s="100" t="str">
        <f>VLOOKUP(L695,InterfaceCards,2,FALSE)</f>
        <v>N2</v>
      </c>
      <c r="J695" s="39" t="str">
        <f>VLOOKUP(I695,'REF - Interface Cards'!$F$2:$G$11,2,FALSE)</f>
        <v>CB3</v>
      </c>
      <c r="K695" s="100">
        <f>VLOOKUP(L695,InterfaceCards,3,FALSE)</f>
        <v>1</v>
      </c>
      <c r="L695" s="99" t="s">
        <v>496</v>
      </c>
      <c r="M695" s="272">
        <v>16</v>
      </c>
      <c r="N695" s="96">
        <v>13</v>
      </c>
      <c r="O695" s="100" t="s">
        <v>313</v>
      </c>
      <c r="P695" s="100"/>
      <c r="Q695" s="100" t="s">
        <v>492</v>
      </c>
      <c r="R695" s="268" t="s">
        <v>99</v>
      </c>
      <c r="S695" s="119" t="s">
        <v>96</v>
      </c>
      <c r="T695" s="100"/>
      <c r="U695" s="205"/>
      <c r="V695" s="205" t="b">
        <v>0</v>
      </c>
      <c r="W695" s="115" t="str">
        <f>CONCATENATE(L695,":",N695)</f>
        <v>DI2:13</v>
      </c>
      <c r="X695" s="40" t="str">
        <f ca="1">IFERROR(__xludf.DUMMYFUNCTION("VLOOKUP($D119,IMPORTRANGE(""1F5N2lheBqU_ssv2fEg7XSiyl0_Jtf24RQubw3IWp7fc"",""'LC-2 BOM'!C2:AF1000""),X$1,FALSE)"),"05C360")</f>
        <v>05C360</v>
      </c>
      <c r="Y695" s="40" t="str">
        <f ca="1">IFERROR(__xludf.DUMMYFUNCTION("VLOOKUP($D409,IMPORTRANGE(""1zGeY54V42y3h6ga3LEauokEcjIAfHuNXKCYKLfLWtMI"",""'LC-2 BOM'!C2:AF900""),Y$1,FALSE)"),"#N/A")</f>
        <v>#N/A</v>
      </c>
      <c r="Z695" s="40" t="str">
        <f ca="1">IFERROR(__xludf.DUMMYFUNCTION("VLOOKUP($D409,IMPORTRANGE(""1zGeY54V42y3h6ga3LEauokEcjIAfHuNXKCYKLfLWtMI"",""'LC-2 BOM'!C2:AF900""),Y$1,FALSE)"),"#N/A")</f>
        <v>#N/A</v>
      </c>
      <c r="AA695" s="40" t="str">
        <f ca="1">IFERROR(__xludf.DUMMYFUNCTION("VLOOKUP($D409,IMPORTRANGE(""1zGeY54V42y3h6ga3LEauokEcjIAfHuNXKCYKLfLWtMI"",""'LC-2 BOM'!C2:AF900""),Y$1,FALSE)"),"#N/A")</f>
        <v>#N/A</v>
      </c>
      <c r="AB695" s="40" t="str">
        <f ca="1">IFERROR(__xludf.DUMMYFUNCTION("VLOOKUP($D409,IMPORTRANGE(""1F5N2lheBqU_ssv2fEg7XSiyl0_Jtf24RQubw3IWp7fc"",""'LC-2 BOM'!C2:AF1000""),AB$1,FALSE)"),"#N/A")</f>
        <v>#N/A</v>
      </c>
      <c r="AC695" s="40" t="str">
        <f ca="1">IFERROR(__xludf.DUMMYFUNCTION("VLOOKUP($D409,IMPORTRANGE(""1F5N2lheBqU_ssv2fEg7XSiyl0_Jtf24RQubw3IWp7fc"",""'LC-2 BOM'!C2:AF1000""),AB$1,FALSE)"),"#N/A")</f>
        <v>#N/A</v>
      </c>
      <c r="AD695" s="40" t="str">
        <f ca="1">IFERROR(__xludf.DUMMYFUNCTION("VLOOKUP($D409,IMPORTRANGE(""1F5N2lheBqU_ssv2fEg7XSiyl0_Jtf24RQubw3IWp7fc"",""'LC-2 BOM'!C2:AF1000""),AB$1,FALSE)"),"#N/A")</f>
        <v>#N/A</v>
      </c>
      <c r="AE695" s="40" t="str">
        <f ca="1">IFERROR(__xludf.DUMMYFUNCTION("VLOOKUP($D409,IMPORTRANGE(""1F5N2lheBqU_ssv2fEg7XSiyl0_Jtf24RQubw3IWp7fc"",""'LC-2 BOM'!C2:AF1000""),AB$1,FALSE)"),"#N/A")</f>
        <v>#N/A</v>
      </c>
      <c r="AF695" s="40" t="str">
        <f ca="1">IFERROR(__xludf.DUMMYFUNCTION("VLOOKUP($D409,IMPORTRANGE(""1F5N2lheBqU_ssv2fEg7XSiyl0_Jtf24RQubw3IWp7fc"",""'LC-2 BOM'!C2:AF1000""),AB$1,FALSE)"),"#N/A")</f>
        <v>#N/A</v>
      </c>
      <c r="AG695" s="40" t="str">
        <f ca="1">IFERROR(__xludf.DUMMYFUNCTION("VLOOKUP($D409,IMPORTRANGE(""1F5N2lheBqU_ssv2fEg7XSiyl0_Jtf24RQubw3IWp7fc"",""'LC-2 BOM'!C2:AF1000""),AB$1,FALSE)"),"#N/A")</f>
        <v>#N/A</v>
      </c>
      <c r="AH695" s="40" t="str">
        <f ca="1">IFERROR(__xludf.DUMMYFUNCTION("VLOOKUP($D409,IMPORTRANGE(""1F5N2lheBqU_ssv2fEg7XSiyl0_Jtf24RQubw3IWp7fc"",""'LC-2 BOM'!C2:AF1000""),AB$1,FALSE)"),"#N/A")</f>
        <v>#N/A</v>
      </c>
      <c r="AI695" s="40" t="str">
        <f ca="1">IFERROR(__xludf.DUMMYFUNCTION("VLOOKUP($D409,IMPORTRANGE(""1F5N2lheBqU_ssv2fEg7XSiyl0_Jtf24RQubw3IWp7fc"",""'LC-2 BOM'!C2:AF1000""),AB$1,FALSE)"),"#N/A")</f>
        <v>#N/A</v>
      </c>
      <c r="AJ695" s="40" t="str">
        <f ca="1">IFERROR(__xludf.DUMMYFUNCTION("VLOOKUP($D409,IMPORTRANGE(""1F5N2lheBqU_ssv2fEg7XSiyl0_Jtf24RQubw3IWp7fc"",""'LC-2 BOM'!C2:AF1000""),AB$1,FALSE)"),"#N/A")</f>
        <v>#N/A</v>
      </c>
      <c r="AK695" s="40" t="str">
        <f ca="1">IFERROR(__xludf.DUMMYFUNCTION("VLOOKUP($D409,IMPORTRANGE(""1F5N2lheBqU_ssv2fEg7XSiyl0_Jtf24RQubw3IWp7fc"",""'LC-2 BOM'!C2:AF1000""),AB$1,FALSE)"),"#N/A")</f>
        <v>#N/A</v>
      </c>
      <c r="AL695" s="40" t="str">
        <f ca="1">IFERROR(__xludf.DUMMYFUNCTION("VLOOKUP($D409,IMPORTRANGE(""1F5N2lheBqU_ssv2fEg7XSiyl0_Jtf24RQubw3IWp7fc"",""'LC-2 BOM'!C2:AF1000""),AB$1,FALSE)"),"#N/A")</f>
        <v>#N/A</v>
      </c>
      <c r="AM695" s="40" t="str">
        <f ca="1">IFERROR(__xludf.DUMMYFUNCTION("VLOOKUP($D409,IMPORTRANGE(""1F5N2lheBqU_ssv2fEg7XSiyl0_Jtf24RQubw3IWp7fc"",""'LC-2 BOM'!C2:AF1000""),AB$1,FALSE)"),"#N/A")</f>
        <v>#N/A</v>
      </c>
      <c r="AN695" s="40" t="str">
        <f ca="1">IFERROR(__xludf.DUMMYFUNCTION("VLOOKUP($D409,IMPORTRANGE(""1F5N2lheBqU_ssv2fEg7XSiyl0_Jtf24RQubw3IWp7fc"",""'LC-2 BOM'!C2:AF1000""),AB$1,FALSE)"),"#N/A")</f>
        <v>#N/A</v>
      </c>
      <c r="AO695" s="40" t="str">
        <f ca="1">IFERROR(__xludf.DUMMYFUNCTION("VLOOKUP($D409,IMPORTRANGE(""1F5N2lheBqU_ssv2fEg7XSiyl0_Jtf24RQubw3IWp7fc"",""'LC-2 BOM'!C2:AF1000""),AB$1,FALSE)"),"#N/A")</f>
        <v>#N/A</v>
      </c>
      <c r="AP695" s="40" t="str">
        <f ca="1">IFERROR(__xludf.DUMMYFUNCTION("VLOOKUP($D409,IMPORTRANGE(""1F5N2lheBqU_ssv2fEg7XSiyl0_Jtf24RQubw3IWp7fc"",""'LC-2 BOM'!C2:AF1000""),AB$1,FALSE)"),"#N/A")</f>
        <v>#N/A</v>
      </c>
      <c r="AQ695" s="40" t="str">
        <f ca="1">IFERROR(__xludf.DUMMYFUNCTION("VLOOKUP($D409,IMPORTRANGE(""1F5N2lheBqU_ssv2fEg7XSiyl0_Jtf24RQubw3IWp7fc"",""'LC-2 BOM'!C2:AF1000""),AB$1,FALSE)"),"#N/A")</f>
        <v>#N/A</v>
      </c>
      <c r="AR695" s="40" t="str">
        <f ca="1">IFERROR(__xludf.DUMMYFUNCTION("VLOOKUP($D409,IMPORTRANGE(""1F5N2lheBqU_ssv2fEg7XSiyl0_Jtf24RQubw3IWp7fc"",""'LC-2 BOM'!C2:AF1000""),AB$1,FALSE)"),"#N/A")</f>
        <v>#N/A</v>
      </c>
      <c r="AS695" s="40" t="str">
        <f ca="1">IFERROR(__xludf.DUMMYFUNCTION("VLOOKUP($D409,IMPORTRANGE(""1F5N2lheBqU_ssv2fEg7XSiyl0_Jtf24RQubw3IWp7fc"",""'LC-2 BOM'!C2:AF1000""),AB$1,FALSE)"),"#N/A")</f>
        <v>#N/A</v>
      </c>
      <c r="AT695" s="40" t="str">
        <f ca="1">IFERROR(__xludf.DUMMYFUNCTION("VLOOKUP($D409,IMPORTRANGE(""1F5N2lheBqU_ssv2fEg7XSiyl0_Jtf24RQubw3IWp7fc"",""'LC-2 BOM'!C2:AF1000""),AB$1,FALSE)"),"#N/A")</f>
        <v>#N/A</v>
      </c>
      <c r="AU695" s="40" t="str">
        <f ca="1">IFERROR(__xludf.DUMMYFUNCTION("VLOOKUP($D409,IMPORTRANGE(""1F5N2lheBqU_ssv2fEg7XSiyl0_Jtf24RQubw3IWp7fc"",""'LC-2 BOM'!C2:AF1000""),AB$1,FALSE)"),"#N/A")</f>
        <v>#N/A</v>
      </c>
      <c r="AV695" s="40" t="str">
        <f ca="1">IFERROR(__xludf.DUMMYFUNCTION("VLOOKUP($D409,IMPORTRANGE(""1F5N2lheBqU_ssv2fEg7XSiyl0_Jtf24RQubw3IWp7fc"",""'LC-2 BOM'!C2:AF1000""),AB$1,FALSE)"),"#N/A")</f>
        <v>#N/A</v>
      </c>
      <c r="AW695" s="40" t="str">
        <f ca="1">IFERROR(__xludf.DUMMYFUNCTION("VLOOKUP($D409,IMPORTRANGE(""1F5N2lheBqU_ssv2fEg7XSiyl0_Jtf24RQubw3IWp7fc"",""'LC-2 BOM'!C2:AF1000""),AB$1,FALSE)"),"#N/A")</f>
        <v>#N/A</v>
      </c>
      <c r="AX695" s="40" t="str">
        <f ca="1">IFERROR(__xludf.DUMMYFUNCTION("VLOOKUP($D409,IMPORTRANGE(""1F5N2lheBqU_ssv2fEg7XSiyl0_Jtf24RQubw3IWp7fc"",""'LC-2 BOM'!C2:AF1000""),AB$1,FALSE)"),"#N/A")</f>
        <v>#N/A</v>
      </c>
      <c r="AY695" s="40" t="str">
        <f ca="1">IFERROR(__xludf.DUMMYFUNCTION("VLOOKUP($D409,IMPORTRANGE(""1F5N2lheBqU_ssv2fEg7XSiyl0_Jtf24RQubw3IWp7fc"",""'LC-2 BOM'!C2:AF1000""),AB$1,FALSE)"),"#N/A")</f>
        <v>#N/A</v>
      </c>
      <c r="AZ695" s="40" t="str">
        <f ca="1">IFERROR(__xludf.DUMMYFUNCTION("VLOOKUP($D409,IMPORTRANGE(""1F5N2lheBqU_ssv2fEg7XSiyl0_Jtf24RQubw3IWp7fc"",""'LC-2 BOM'!C2:AF1000""),AB$1,FALSE)"),"#N/A")</f>
        <v>#N/A</v>
      </c>
      <c r="BA695" s="40" t="str">
        <f ca="1">IFERROR(__xludf.DUMMYFUNCTION("VLOOKUP($D409,IMPORTRANGE(""1F5N2lheBqU_ssv2fEg7XSiyl0_Jtf24RQubw3IWp7fc"",""'LC-2 BOM'!C2:AF1000""),AB$1,FALSE)"),"#N/A")</f>
        <v>#N/A</v>
      </c>
    </row>
    <row r="696" spans="1:53" ht="14.25">
      <c r="A696" s="173" t="str">
        <f>CONCATENATE(VLOOKUP(E696,Systems,2,FALSE),"-",VLOOKUP(F696,Subsystems,2,FALSE),"-",VLOOKUP(G696,Components,2,FALSE),"-",VLOOKUP(R696,Metrics,2,FALSE),"-",B696)</f>
        <v>HYD-HD-LS-PxO-641</v>
      </c>
      <c r="B696" s="99">
        <v>641</v>
      </c>
      <c r="C696" s="273" t="s">
        <v>1520</v>
      </c>
      <c r="D696" s="273" t="s">
        <v>1521</v>
      </c>
      <c r="E696" s="99" t="s">
        <v>715</v>
      </c>
      <c r="F696" s="99" t="s">
        <v>898</v>
      </c>
      <c r="G696" s="99" t="s">
        <v>88</v>
      </c>
      <c r="H696" s="99" t="s">
        <v>89</v>
      </c>
      <c r="I696" s="100" t="str">
        <f>VLOOKUP(L696,InterfaceCards,2,FALSE)</f>
        <v>N3</v>
      </c>
      <c r="J696" s="39" t="str">
        <f>VLOOKUP(I696,'REF - Interface Cards'!$F$2:$G$11,2,FALSE)</f>
        <v>CB4</v>
      </c>
      <c r="K696" s="100">
        <f>VLOOKUP(L696,InterfaceCards,3,FALSE)</f>
        <v>1</v>
      </c>
      <c r="L696" s="99" t="s">
        <v>844</v>
      </c>
      <c r="M696" s="272">
        <v>20</v>
      </c>
      <c r="N696" s="96">
        <v>16</v>
      </c>
      <c r="O696" s="100" t="s">
        <v>313</v>
      </c>
      <c r="P696" s="100"/>
      <c r="Q696" s="100" t="s">
        <v>521</v>
      </c>
      <c r="R696" s="268" t="s">
        <v>95</v>
      </c>
      <c r="S696" s="119" t="s">
        <v>96</v>
      </c>
      <c r="T696" s="100"/>
      <c r="U696" s="205"/>
      <c r="V696" s="205" t="b">
        <v>0</v>
      </c>
      <c r="W696" s="115" t="str">
        <f>CONCATENATE(L696,":",N696)</f>
        <v>DI3:16</v>
      </c>
      <c r="X696" s="40" t="str">
        <f ca="1">IFERROR(__xludf.DUMMYFUNCTION("VLOOKUP($D475,IMPORTRANGE(""1F5N2lheBqU_ssv2fEg7XSiyl0_Jtf24RQubw3IWp7fc"",""'LC-2 BOM'!C2:AF1000""),X$1,FALSE)"),"04C706")</f>
        <v>04C706</v>
      </c>
      <c r="Y696" s="40" t="str">
        <f ca="1">IFERROR(__xludf.DUMMYFUNCTION("VLOOKUP($D501,IMPORTRANGE(""1F5N2lheBqU_ssv2fEg7XSiyl0_Jtf24RQubw3IWp7fc"",""'LC-2 BOM'!C2:AF900""),Y$1,FALSE)"),"#N/A")</f>
        <v>#N/A</v>
      </c>
      <c r="Z696" s="40" t="str">
        <f ca="1">IFERROR(__xludf.DUMMYFUNCTION("VLOOKUP($D501,IMPORTRANGE(""1F5N2lheBqU_ssv2fEg7XSiyl0_Jtf24RQubw3IWp7fc"",""'LC-2 BOM'!C2:AF900""),Y$1,FALSE)"),"#N/A")</f>
        <v>#N/A</v>
      </c>
      <c r="AA696" s="40" t="str">
        <f ca="1">IFERROR(__xludf.DUMMYFUNCTION("VLOOKUP($D501,IMPORTRANGE(""1F5N2lheBqU_ssv2fEg7XSiyl0_Jtf24RQubw3IWp7fc"",""'LC-2 BOM'!C2:AF900""),Y$1,FALSE)"),"#N/A")</f>
        <v>#N/A</v>
      </c>
      <c r="AB696" s="40" t="str">
        <f ca="1">IFERROR(__xludf.DUMMYFUNCTION("VLOOKUP($D501,IMPORTRANGE(""1F5N2lheBqU_ssv2fEg7XSiyl0_Jtf24RQubw3IWp7fc"",""'LC-2 BOM'!C2:AF1000""),AB$1,FALSE)"),"Hydraulics Schematic 1069 RevF")</f>
        <v>Hydraulics Schematic 1069 RevF</v>
      </c>
      <c r="AC696" s="40" t="str">
        <f ca="1">IFERROR(__xludf.DUMMYFUNCTION("VLOOKUP($D501,IMPORTRANGE(""1F5N2lheBqU_ssv2fEg7XSiyl0_Jtf24RQubw3IWp7fc"",""'LC-2 BOM'!C2:AF1000""),AB$1,FALSE)"),"Hydraulics Schematic 1069 RevF")</f>
        <v>Hydraulics Schematic 1069 RevF</v>
      </c>
      <c r="AD696" s="40" t="str">
        <f ca="1">IFERROR(__xludf.DUMMYFUNCTION("VLOOKUP($D501,IMPORTRANGE(""1F5N2lheBqU_ssv2fEg7XSiyl0_Jtf24RQubw3IWp7fc"",""'LC-2 BOM'!C2:AF1000""),AB$1,FALSE)"),"Hydraulics Schematic 1069 RevF")</f>
        <v>Hydraulics Schematic 1069 RevF</v>
      </c>
      <c r="AE696" s="40" t="str">
        <f ca="1">IFERROR(__xludf.DUMMYFUNCTION("VLOOKUP($D501,IMPORTRANGE(""1F5N2lheBqU_ssv2fEg7XSiyl0_Jtf24RQubw3IWp7fc"",""'LC-2 BOM'!C2:AF1000""),AB$1,FALSE)"),"Hydraulics Schematic 1069 RevF")</f>
        <v>Hydraulics Schematic 1069 RevF</v>
      </c>
      <c r="AF696" s="40" t="str">
        <f ca="1">IFERROR(__xludf.DUMMYFUNCTION("VLOOKUP($D501,IMPORTRANGE(""1F5N2lheBqU_ssv2fEg7XSiyl0_Jtf24RQubw3IWp7fc"",""'LC-2 BOM'!C2:AF1000""),AB$1,FALSE)"),"Hydraulics Schematic 1069 RevF")</f>
        <v>Hydraulics Schematic 1069 RevF</v>
      </c>
      <c r="AG696" s="40" t="str">
        <f ca="1">IFERROR(__xludf.DUMMYFUNCTION("VLOOKUP($D501,IMPORTRANGE(""1F5N2lheBqU_ssv2fEg7XSiyl0_Jtf24RQubw3IWp7fc"",""'LC-2 BOM'!C2:AF1000""),AB$1,FALSE)"),"Hydraulics Schematic 1069 RevF")</f>
        <v>Hydraulics Schematic 1069 RevF</v>
      </c>
      <c r="AH696" s="40" t="str">
        <f ca="1">IFERROR(__xludf.DUMMYFUNCTION("VLOOKUP($D501,IMPORTRANGE(""1F5N2lheBqU_ssv2fEg7XSiyl0_Jtf24RQubw3IWp7fc"",""'LC-2 BOM'!C2:AF1000""),AB$1,FALSE)"),"Hydraulics Schematic 1069 RevF")</f>
        <v>Hydraulics Schematic 1069 RevF</v>
      </c>
      <c r="AI696" s="40" t="str">
        <f ca="1">IFERROR(__xludf.DUMMYFUNCTION("VLOOKUP($D501,IMPORTRANGE(""1F5N2lheBqU_ssv2fEg7XSiyl0_Jtf24RQubw3IWp7fc"",""'LC-2 BOM'!C2:AF1000""),AB$1,FALSE)"),"Hydraulics Schematic 1069 RevF")</f>
        <v>Hydraulics Schematic 1069 RevF</v>
      </c>
      <c r="AJ696" s="40" t="str">
        <f ca="1">IFERROR(__xludf.DUMMYFUNCTION("VLOOKUP($D501,IMPORTRANGE(""1F5N2lheBqU_ssv2fEg7XSiyl0_Jtf24RQubw3IWp7fc"",""'LC-2 BOM'!C2:AF1000""),AB$1,FALSE)"),"Hydraulics Schematic 1069 RevF")</f>
        <v>Hydraulics Schematic 1069 RevF</v>
      </c>
      <c r="AK696" s="40" t="str">
        <f ca="1">IFERROR(__xludf.DUMMYFUNCTION("VLOOKUP($D501,IMPORTRANGE(""1F5N2lheBqU_ssv2fEg7XSiyl0_Jtf24RQubw3IWp7fc"",""'LC-2 BOM'!C2:AF1000""),AB$1,FALSE)"),"Hydraulics Schematic 1069 RevF")</f>
        <v>Hydraulics Schematic 1069 RevF</v>
      </c>
      <c r="AL696" s="40" t="str">
        <f ca="1">IFERROR(__xludf.DUMMYFUNCTION("VLOOKUP($D501,IMPORTRANGE(""1F5N2lheBqU_ssv2fEg7XSiyl0_Jtf24RQubw3IWp7fc"",""'LC-2 BOM'!C2:AF1000""),AB$1,FALSE)"),"Hydraulics Schematic 1069 RevF")</f>
        <v>Hydraulics Schematic 1069 RevF</v>
      </c>
      <c r="AM696" s="40" t="str">
        <f ca="1">IFERROR(__xludf.DUMMYFUNCTION("VLOOKUP($D501,IMPORTRANGE(""1F5N2lheBqU_ssv2fEg7XSiyl0_Jtf24RQubw3IWp7fc"",""'LC-2 BOM'!C2:AF1000""),AB$1,FALSE)"),"Hydraulics Schematic 1069 RevF")</f>
        <v>Hydraulics Schematic 1069 RevF</v>
      </c>
      <c r="AN696" s="40" t="str">
        <f ca="1">IFERROR(__xludf.DUMMYFUNCTION("VLOOKUP($D501,IMPORTRANGE(""1F5N2lheBqU_ssv2fEg7XSiyl0_Jtf24RQubw3IWp7fc"",""'LC-2 BOM'!C2:AF1000""),AB$1,FALSE)"),"Hydraulics Schematic 1069 RevF")</f>
        <v>Hydraulics Schematic 1069 RevF</v>
      </c>
      <c r="AO696" s="40" t="str">
        <f ca="1">IFERROR(__xludf.DUMMYFUNCTION("VLOOKUP($D501,IMPORTRANGE(""1F5N2lheBqU_ssv2fEg7XSiyl0_Jtf24RQubw3IWp7fc"",""'LC-2 BOM'!C2:AF1000""),AB$1,FALSE)"),"Hydraulics Schematic 1069 RevF")</f>
        <v>Hydraulics Schematic 1069 RevF</v>
      </c>
      <c r="AP696" s="40" t="str">
        <f ca="1">IFERROR(__xludf.DUMMYFUNCTION("VLOOKUP($D501,IMPORTRANGE(""1F5N2lheBqU_ssv2fEg7XSiyl0_Jtf24RQubw3IWp7fc"",""'LC-2 BOM'!C2:AF1000""),AB$1,FALSE)"),"Hydraulics Schematic 1069 RevF")</f>
        <v>Hydraulics Schematic 1069 RevF</v>
      </c>
      <c r="AQ696" s="40" t="str">
        <f ca="1">IFERROR(__xludf.DUMMYFUNCTION("VLOOKUP($D501,IMPORTRANGE(""1F5N2lheBqU_ssv2fEg7XSiyl0_Jtf24RQubw3IWp7fc"",""'LC-2 BOM'!C2:AF1000""),AB$1,FALSE)"),"Hydraulics Schematic 1069 RevF")</f>
        <v>Hydraulics Schematic 1069 RevF</v>
      </c>
      <c r="AR696" s="40" t="str">
        <f ca="1">IFERROR(__xludf.DUMMYFUNCTION("VLOOKUP($D501,IMPORTRANGE(""1F5N2lheBqU_ssv2fEg7XSiyl0_Jtf24RQubw3IWp7fc"",""'LC-2 BOM'!C2:AF1000""),AB$1,FALSE)"),"Hydraulics Schematic 1069 RevF")</f>
        <v>Hydraulics Schematic 1069 RevF</v>
      </c>
      <c r="AS696" s="40" t="str">
        <f ca="1">IFERROR(__xludf.DUMMYFUNCTION("VLOOKUP($D501,IMPORTRANGE(""1F5N2lheBqU_ssv2fEg7XSiyl0_Jtf24RQubw3IWp7fc"",""'LC-2 BOM'!C2:AF1000""),AB$1,FALSE)"),"Hydraulics Schematic 1069 RevF")</f>
        <v>Hydraulics Schematic 1069 RevF</v>
      </c>
      <c r="AT696" s="40" t="str">
        <f ca="1">IFERROR(__xludf.DUMMYFUNCTION("VLOOKUP($D501,IMPORTRANGE(""1F5N2lheBqU_ssv2fEg7XSiyl0_Jtf24RQubw3IWp7fc"",""'LC-2 BOM'!C2:AF1000""),AB$1,FALSE)"),"Hydraulics Schematic 1069 RevF")</f>
        <v>Hydraulics Schematic 1069 RevF</v>
      </c>
      <c r="AU696" s="40" t="str">
        <f ca="1">IFERROR(__xludf.DUMMYFUNCTION("VLOOKUP($D501,IMPORTRANGE(""1F5N2lheBqU_ssv2fEg7XSiyl0_Jtf24RQubw3IWp7fc"",""'LC-2 BOM'!C2:AF1000""),AB$1,FALSE)"),"Hydraulics Schematic 1069 RevF")</f>
        <v>Hydraulics Schematic 1069 RevF</v>
      </c>
      <c r="AV696" s="40" t="str">
        <f ca="1">IFERROR(__xludf.DUMMYFUNCTION("VLOOKUP($D501,IMPORTRANGE(""1F5N2lheBqU_ssv2fEg7XSiyl0_Jtf24RQubw3IWp7fc"",""'LC-2 BOM'!C2:AF1000""),AB$1,FALSE)"),"Hydraulics Schematic 1069 RevF")</f>
        <v>Hydraulics Schematic 1069 RevF</v>
      </c>
      <c r="AW696" s="40" t="str">
        <f ca="1">IFERROR(__xludf.DUMMYFUNCTION("VLOOKUP($D501,IMPORTRANGE(""1F5N2lheBqU_ssv2fEg7XSiyl0_Jtf24RQubw3IWp7fc"",""'LC-2 BOM'!C2:AF1000""),AB$1,FALSE)"),"Hydraulics Schematic 1069 RevF")</f>
        <v>Hydraulics Schematic 1069 RevF</v>
      </c>
      <c r="AX696" s="40" t="str">
        <f ca="1">IFERROR(__xludf.DUMMYFUNCTION("VLOOKUP($D501,IMPORTRANGE(""1F5N2lheBqU_ssv2fEg7XSiyl0_Jtf24RQubw3IWp7fc"",""'LC-2 BOM'!C2:AF1000""),AB$1,FALSE)"),"Hydraulics Schematic 1069 RevF")</f>
        <v>Hydraulics Schematic 1069 RevF</v>
      </c>
      <c r="AY696" s="40" t="str">
        <f ca="1">IFERROR(__xludf.DUMMYFUNCTION("VLOOKUP($D501,IMPORTRANGE(""1F5N2lheBqU_ssv2fEg7XSiyl0_Jtf24RQubw3IWp7fc"",""'LC-2 BOM'!C2:AF1000""),AB$1,FALSE)"),"Hydraulics Schematic 1069 RevF")</f>
        <v>Hydraulics Schematic 1069 RevF</v>
      </c>
      <c r="AZ696" s="40" t="str">
        <f ca="1">IFERROR(__xludf.DUMMYFUNCTION("VLOOKUP($D501,IMPORTRANGE(""1F5N2lheBqU_ssv2fEg7XSiyl0_Jtf24RQubw3IWp7fc"",""'LC-2 BOM'!C2:AF1000""),AB$1,FALSE)"),"Hydraulics Schematic 1069 RevF")</f>
        <v>Hydraulics Schematic 1069 RevF</v>
      </c>
      <c r="BA696" s="40" t="str">
        <f ca="1">IFERROR(__xludf.DUMMYFUNCTION("VLOOKUP($D501,IMPORTRANGE(""1F5N2lheBqU_ssv2fEg7XSiyl0_Jtf24RQubw3IWp7fc"",""'LC-2 BOM'!C2:AF1000""),AB$1,FALSE)"),"Hydraulics Schematic 1069 RevF")</f>
        <v>Hydraulics Schematic 1069 RevF</v>
      </c>
    </row>
    <row r="697" spans="1:53" ht="14.25">
      <c r="A697" s="199" t="str">
        <f>CONCATENATE(VLOOKUP(E697,Systems,2,FALSE),"-",VLOOKUP(F697,Subsystems,2,FALSE),"-",VLOOKUP(G697,Components,2,FALSE),"-",VLOOKUP(R697,Metrics,2,FALSE),"-",B697)</f>
        <v>HYD-HD-LS-PxC-192</v>
      </c>
      <c r="B697" s="100">
        <v>192</v>
      </c>
      <c r="C697" s="99" t="s">
        <v>1522</v>
      </c>
      <c r="D697" s="103" t="s">
        <v>1523</v>
      </c>
      <c r="E697" s="99" t="s">
        <v>715</v>
      </c>
      <c r="F697" s="99" t="s">
        <v>898</v>
      </c>
      <c r="G697" s="99" t="s">
        <v>88</v>
      </c>
      <c r="H697" s="100" t="s">
        <v>89</v>
      </c>
      <c r="I697" s="100" t="str">
        <f>VLOOKUP(L697,InterfaceCards,2,FALSE)</f>
        <v>N3</v>
      </c>
      <c r="J697" s="39" t="str">
        <f>VLOOKUP(I697,'REF - Interface Cards'!$F$2:$G$11,2,FALSE)</f>
        <v>CB4</v>
      </c>
      <c r="K697" s="100">
        <f>VLOOKUP(L697,InterfaceCards,3,FALSE)</f>
        <v>1</v>
      </c>
      <c r="L697" s="99" t="s">
        <v>844</v>
      </c>
      <c r="M697" s="272">
        <v>2</v>
      </c>
      <c r="N697" s="96" t="s">
        <v>104</v>
      </c>
      <c r="O697" s="100" t="s">
        <v>313</v>
      </c>
      <c r="P697" s="100"/>
      <c r="Q697" s="100" t="s">
        <v>521</v>
      </c>
      <c r="R697" s="268" t="s">
        <v>99</v>
      </c>
      <c r="S697" s="119" t="s">
        <v>96</v>
      </c>
      <c r="T697" s="100"/>
      <c r="U697" s="205"/>
      <c r="V697" s="205" t="b">
        <v>0</v>
      </c>
      <c r="W697" s="115" t="str">
        <f>CONCATENATE(L697,":",N697)</f>
        <v>DI3:01</v>
      </c>
      <c r="X697" s="40" t="str">
        <f ca="1">IFERROR(__xludf.DUMMYFUNCTION("VLOOKUP($D475,IMPORTRANGE(""1F5N2lheBqU_ssv2fEg7XSiyl0_Jtf24RQubw3IWp7fc"",""'LC-2 BOM'!C2:AF1000""),X$1,FALSE)"),"04C706")</f>
        <v>04C706</v>
      </c>
      <c r="Y697" s="40" t="str">
        <f ca="1">IFERROR(__xludf.DUMMYFUNCTION("VLOOKUP($D507,IMPORTRANGE(""1zGeY54V42y3h6ga3LEauokEcjIAfHuNXKCYKLfLWtMI"",""'LC-2 BOM'!C2:AF900""),Y$1,FALSE)"),"Limit Switch ")</f>
        <v xml:space="preserve">Limit Switch </v>
      </c>
      <c r="Z697" s="40" t="str">
        <f ca="1">IFERROR(__xludf.DUMMYFUNCTION("VLOOKUP($D507,IMPORTRANGE(""1zGeY54V42y3h6ga3LEauokEcjIAfHuNXKCYKLfLWtMI"",""'LC-2 BOM'!C2:AF900""),Y$1,FALSE)"),"Limit Switch ")</f>
        <v xml:space="preserve">Limit Switch </v>
      </c>
      <c r="AA697" s="40" t="str">
        <f ca="1">IFERROR(__xludf.DUMMYFUNCTION("VLOOKUP($D507,IMPORTRANGE(""1zGeY54V42y3h6ga3LEauokEcjIAfHuNXKCYKLfLWtMI"",""'LC-2 BOM'!C2:AF900""),Y$1,FALSE)"),"Limit Switch ")</f>
        <v xml:space="preserve">Limit Switch </v>
      </c>
      <c r="AB697" s="40" t="str">
        <f ca="1">IFERROR(__xludf.DUMMYFUNCTION("VLOOKUP($D507,IMPORTRANGE(""1F5N2lheBqU_ssv2fEg7XSiyl0_Jtf24RQubw3IWp7fc"",""'LC-2 BOM'!C2:AF1000""),AB$1,FALSE)"),"Hydraulics Schematic 1069 RevF")</f>
        <v>Hydraulics Schematic 1069 RevF</v>
      </c>
      <c r="AC697" s="40" t="str">
        <f ca="1">IFERROR(__xludf.DUMMYFUNCTION("VLOOKUP($D507,IMPORTRANGE(""1F5N2lheBqU_ssv2fEg7XSiyl0_Jtf24RQubw3IWp7fc"",""'LC-2 BOM'!C2:AF1000""),AB$1,FALSE)"),"Hydraulics Schematic 1069 RevF")</f>
        <v>Hydraulics Schematic 1069 RevF</v>
      </c>
      <c r="AD697" s="40" t="str">
        <f ca="1">IFERROR(__xludf.DUMMYFUNCTION("VLOOKUP($D507,IMPORTRANGE(""1F5N2lheBqU_ssv2fEg7XSiyl0_Jtf24RQubw3IWp7fc"",""'LC-2 BOM'!C2:AF1000""),AB$1,FALSE)"),"Hydraulics Schematic 1069 RevF")</f>
        <v>Hydraulics Schematic 1069 RevF</v>
      </c>
      <c r="AE697" s="40" t="str">
        <f ca="1">IFERROR(__xludf.DUMMYFUNCTION("VLOOKUP($D507,IMPORTRANGE(""1F5N2lheBqU_ssv2fEg7XSiyl0_Jtf24RQubw3IWp7fc"",""'LC-2 BOM'!C2:AF1000""),AB$1,FALSE)"),"Hydraulics Schematic 1069 RevF")</f>
        <v>Hydraulics Schematic 1069 RevF</v>
      </c>
      <c r="AF697" s="40" t="str">
        <f ca="1">IFERROR(__xludf.DUMMYFUNCTION("VLOOKUP($D507,IMPORTRANGE(""1F5N2lheBqU_ssv2fEg7XSiyl0_Jtf24RQubw3IWp7fc"",""'LC-2 BOM'!C2:AF1000""),AB$1,FALSE)"),"Hydraulics Schematic 1069 RevF")</f>
        <v>Hydraulics Schematic 1069 RevF</v>
      </c>
      <c r="AG697" s="40" t="str">
        <f ca="1">IFERROR(__xludf.DUMMYFUNCTION("VLOOKUP($D507,IMPORTRANGE(""1F5N2lheBqU_ssv2fEg7XSiyl0_Jtf24RQubw3IWp7fc"",""'LC-2 BOM'!C2:AF1000""),AB$1,FALSE)"),"Hydraulics Schematic 1069 RevF")</f>
        <v>Hydraulics Schematic 1069 RevF</v>
      </c>
      <c r="AH697" s="40" t="str">
        <f ca="1">IFERROR(__xludf.DUMMYFUNCTION("VLOOKUP($D507,IMPORTRANGE(""1F5N2lheBqU_ssv2fEg7XSiyl0_Jtf24RQubw3IWp7fc"",""'LC-2 BOM'!C2:AF1000""),AB$1,FALSE)"),"Hydraulics Schematic 1069 RevF")</f>
        <v>Hydraulics Schematic 1069 RevF</v>
      </c>
      <c r="AI697" s="40" t="str">
        <f ca="1">IFERROR(__xludf.DUMMYFUNCTION("VLOOKUP($D507,IMPORTRANGE(""1F5N2lheBqU_ssv2fEg7XSiyl0_Jtf24RQubw3IWp7fc"",""'LC-2 BOM'!C2:AF1000""),AB$1,FALSE)"),"Hydraulics Schematic 1069 RevF")</f>
        <v>Hydraulics Schematic 1069 RevF</v>
      </c>
      <c r="AJ697" s="40" t="str">
        <f ca="1">IFERROR(__xludf.DUMMYFUNCTION("VLOOKUP($D507,IMPORTRANGE(""1F5N2lheBqU_ssv2fEg7XSiyl0_Jtf24RQubw3IWp7fc"",""'LC-2 BOM'!C2:AF1000""),AB$1,FALSE)"),"Hydraulics Schematic 1069 RevF")</f>
        <v>Hydraulics Schematic 1069 RevF</v>
      </c>
      <c r="AK697" s="40" t="str">
        <f ca="1">IFERROR(__xludf.DUMMYFUNCTION("VLOOKUP($D507,IMPORTRANGE(""1F5N2lheBqU_ssv2fEg7XSiyl0_Jtf24RQubw3IWp7fc"",""'LC-2 BOM'!C2:AF1000""),AB$1,FALSE)"),"Hydraulics Schematic 1069 RevF")</f>
        <v>Hydraulics Schematic 1069 RevF</v>
      </c>
      <c r="AL697" s="40" t="str">
        <f ca="1">IFERROR(__xludf.DUMMYFUNCTION("VLOOKUP($D507,IMPORTRANGE(""1F5N2lheBqU_ssv2fEg7XSiyl0_Jtf24RQubw3IWp7fc"",""'LC-2 BOM'!C2:AF1000""),AB$1,FALSE)"),"Hydraulics Schematic 1069 RevF")</f>
        <v>Hydraulics Schematic 1069 RevF</v>
      </c>
      <c r="AM697" s="40" t="str">
        <f ca="1">IFERROR(__xludf.DUMMYFUNCTION("VLOOKUP($D507,IMPORTRANGE(""1F5N2lheBqU_ssv2fEg7XSiyl0_Jtf24RQubw3IWp7fc"",""'LC-2 BOM'!C2:AF1000""),AB$1,FALSE)"),"Hydraulics Schematic 1069 RevF")</f>
        <v>Hydraulics Schematic 1069 RevF</v>
      </c>
      <c r="AN697" s="40" t="str">
        <f ca="1">IFERROR(__xludf.DUMMYFUNCTION("VLOOKUP($D507,IMPORTRANGE(""1F5N2lheBqU_ssv2fEg7XSiyl0_Jtf24RQubw3IWp7fc"",""'LC-2 BOM'!C2:AF1000""),AB$1,FALSE)"),"Hydraulics Schematic 1069 RevF")</f>
        <v>Hydraulics Schematic 1069 RevF</v>
      </c>
      <c r="AO697" s="40" t="str">
        <f ca="1">IFERROR(__xludf.DUMMYFUNCTION("VLOOKUP($D507,IMPORTRANGE(""1F5N2lheBqU_ssv2fEg7XSiyl0_Jtf24RQubw3IWp7fc"",""'LC-2 BOM'!C2:AF1000""),AB$1,FALSE)"),"Hydraulics Schematic 1069 RevF")</f>
        <v>Hydraulics Schematic 1069 RevF</v>
      </c>
      <c r="AP697" s="40" t="str">
        <f ca="1">IFERROR(__xludf.DUMMYFUNCTION("VLOOKUP($D507,IMPORTRANGE(""1F5N2lheBqU_ssv2fEg7XSiyl0_Jtf24RQubw3IWp7fc"",""'LC-2 BOM'!C2:AF1000""),AB$1,FALSE)"),"Hydraulics Schematic 1069 RevF")</f>
        <v>Hydraulics Schematic 1069 RevF</v>
      </c>
      <c r="AQ697" s="40" t="str">
        <f ca="1">IFERROR(__xludf.DUMMYFUNCTION("VLOOKUP($D507,IMPORTRANGE(""1F5N2lheBqU_ssv2fEg7XSiyl0_Jtf24RQubw3IWp7fc"",""'LC-2 BOM'!C2:AF1000""),AB$1,FALSE)"),"Hydraulics Schematic 1069 RevF")</f>
        <v>Hydraulics Schematic 1069 RevF</v>
      </c>
      <c r="AR697" s="40" t="str">
        <f ca="1">IFERROR(__xludf.DUMMYFUNCTION("VLOOKUP($D507,IMPORTRANGE(""1F5N2lheBqU_ssv2fEg7XSiyl0_Jtf24RQubw3IWp7fc"",""'LC-2 BOM'!C2:AF1000""),AB$1,FALSE)"),"Hydraulics Schematic 1069 RevF")</f>
        <v>Hydraulics Schematic 1069 RevF</v>
      </c>
      <c r="AS697" s="40" t="str">
        <f ca="1">IFERROR(__xludf.DUMMYFUNCTION("VLOOKUP($D507,IMPORTRANGE(""1F5N2lheBqU_ssv2fEg7XSiyl0_Jtf24RQubw3IWp7fc"",""'LC-2 BOM'!C2:AF1000""),AB$1,FALSE)"),"Hydraulics Schematic 1069 RevF")</f>
        <v>Hydraulics Schematic 1069 RevF</v>
      </c>
      <c r="AT697" s="40" t="str">
        <f ca="1">IFERROR(__xludf.DUMMYFUNCTION("VLOOKUP($D507,IMPORTRANGE(""1F5N2lheBqU_ssv2fEg7XSiyl0_Jtf24RQubw3IWp7fc"",""'LC-2 BOM'!C2:AF1000""),AB$1,FALSE)"),"Hydraulics Schematic 1069 RevF")</f>
        <v>Hydraulics Schematic 1069 RevF</v>
      </c>
      <c r="AU697" s="40" t="str">
        <f ca="1">IFERROR(__xludf.DUMMYFUNCTION("VLOOKUP($D507,IMPORTRANGE(""1F5N2lheBqU_ssv2fEg7XSiyl0_Jtf24RQubw3IWp7fc"",""'LC-2 BOM'!C2:AF1000""),AB$1,FALSE)"),"Hydraulics Schematic 1069 RevF")</f>
        <v>Hydraulics Schematic 1069 RevF</v>
      </c>
      <c r="AV697" s="40" t="str">
        <f ca="1">IFERROR(__xludf.DUMMYFUNCTION("VLOOKUP($D507,IMPORTRANGE(""1F5N2lheBqU_ssv2fEg7XSiyl0_Jtf24RQubw3IWp7fc"",""'LC-2 BOM'!C2:AF1000""),AB$1,FALSE)"),"Hydraulics Schematic 1069 RevF")</f>
        <v>Hydraulics Schematic 1069 RevF</v>
      </c>
      <c r="AW697" s="40" t="str">
        <f ca="1">IFERROR(__xludf.DUMMYFUNCTION("VLOOKUP($D507,IMPORTRANGE(""1F5N2lheBqU_ssv2fEg7XSiyl0_Jtf24RQubw3IWp7fc"",""'LC-2 BOM'!C2:AF1000""),AB$1,FALSE)"),"Hydraulics Schematic 1069 RevF")</f>
        <v>Hydraulics Schematic 1069 RevF</v>
      </c>
      <c r="AX697" s="40" t="str">
        <f ca="1">IFERROR(__xludf.DUMMYFUNCTION("VLOOKUP($D507,IMPORTRANGE(""1F5N2lheBqU_ssv2fEg7XSiyl0_Jtf24RQubw3IWp7fc"",""'LC-2 BOM'!C2:AF1000""),AB$1,FALSE)"),"Hydraulics Schematic 1069 RevF")</f>
        <v>Hydraulics Schematic 1069 RevF</v>
      </c>
      <c r="AY697" s="40" t="str">
        <f ca="1">IFERROR(__xludf.DUMMYFUNCTION("VLOOKUP($D507,IMPORTRANGE(""1F5N2lheBqU_ssv2fEg7XSiyl0_Jtf24RQubw3IWp7fc"",""'LC-2 BOM'!C2:AF1000""),AB$1,FALSE)"),"Hydraulics Schematic 1069 RevF")</f>
        <v>Hydraulics Schematic 1069 RevF</v>
      </c>
      <c r="AZ697" s="40" t="str">
        <f ca="1">IFERROR(__xludf.DUMMYFUNCTION("VLOOKUP($D507,IMPORTRANGE(""1F5N2lheBqU_ssv2fEg7XSiyl0_Jtf24RQubw3IWp7fc"",""'LC-2 BOM'!C2:AF1000""),AB$1,FALSE)"),"Hydraulics Schematic 1069 RevF")</f>
        <v>Hydraulics Schematic 1069 RevF</v>
      </c>
      <c r="BA697" s="40" t="str">
        <f ca="1">IFERROR(__xludf.DUMMYFUNCTION("VLOOKUP($D507,IMPORTRANGE(""1F5N2lheBqU_ssv2fEg7XSiyl0_Jtf24RQubw3IWp7fc"",""'LC-2 BOM'!C2:AF1000""),AB$1,FALSE)"),"Hydraulics Schematic 1069 RevF")</f>
        <v>Hydraulics Schematic 1069 RevF</v>
      </c>
    </row>
    <row r="698" spans="1:53" ht="14.25">
      <c r="A698" s="119" t="str">
        <f>CONCATENATE(VLOOKUP(E698,Systems,2,FALSE),"-",VLOOKUP(F698,Subsystems,2,FALSE),"-",VLOOKUP(G698,Components,2,FALSE),"-",VLOOKUP(R698,Metrics,2,FALSE),"-",B698)</f>
        <v>HYD-HD-LS-PxO-557</v>
      </c>
      <c r="B698" s="100">
        <v>557</v>
      </c>
      <c r="C698" s="99" t="s">
        <v>1522</v>
      </c>
      <c r="D698" s="103" t="s">
        <v>1524</v>
      </c>
      <c r="E698" s="99" t="s">
        <v>715</v>
      </c>
      <c r="F698" s="99" t="s">
        <v>898</v>
      </c>
      <c r="G698" s="99" t="s">
        <v>88</v>
      </c>
      <c r="H698" s="100" t="s">
        <v>89</v>
      </c>
      <c r="I698" s="100" t="str">
        <f>VLOOKUP(L698,InterfaceCards,2,FALSE)</f>
        <v>N3</v>
      </c>
      <c r="J698" s="39" t="str">
        <f>VLOOKUP(I698,'REF - Interface Cards'!$F$2:$G$11,2,FALSE)</f>
        <v>CB4</v>
      </c>
      <c r="K698" s="100">
        <f>VLOOKUP(L698,InterfaceCards,3,FALSE)</f>
        <v>1</v>
      </c>
      <c r="L698" s="99" t="s">
        <v>844</v>
      </c>
      <c r="M698" s="272">
        <v>3</v>
      </c>
      <c r="N698" s="96" t="s">
        <v>108</v>
      </c>
      <c r="O698" s="100" t="s">
        <v>313</v>
      </c>
      <c r="P698" s="100"/>
      <c r="Q698" s="100" t="s">
        <v>521</v>
      </c>
      <c r="R698" s="268" t="s">
        <v>95</v>
      </c>
      <c r="S698" s="119" t="s">
        <v>96</v>
      </c>
      <c r="T698" s="99"/>
      <c r="U698" s="205"/>
      <c r="V698" s="205" t="b">
        <v>0</v>
      </c>
      <c r="W698" s="115" t="str">
        <f>CONCATENATE(L698,":",N698)</f>
        <v>DI3:02</v>
      </c>
      <c r="X698" s="40" t="str">
        <f ca="1">IFERROR(__xludf.DUMMYFUNCTION("VLOOKUP($D475,IMPORTRANGE(""1F5N2lheBqU_ssv2fEg7XSiyl0_Jtf24RQubw3IWp7fc"",""'LC-2 BOM'!C2:AF1000""),X$1,FALSE)"),"04C706")</f>
        <v>04C706</v>
      </c>
      <c r="Y698" s="40" t="str">
        <f ca="1">IFERROR(__xludf.DUMMYFUNCTION("VLOOKUP($D508,IMPORTRANGE(""1F5N2lheBqU_ssv2fEg7XSiyl0_Jtf24RQubw3IWp7fc"",""'LC-2 BOM'!C2:AF900""),Y$1,FALSE)"),"Limit Switch")</f>
        <v>Limit Switch</v>
      </c>
      <c r="Z698" s="40" t="str">
        <f ca="1">IFERROR(__xludf.DUMMYFUNCTION("VLOOKUP($D508,IMPORTRANGE(""1F5N2lheBqU_ssv2fEg7XSiyl0_Jtf24RQubw3IWp7fc"",""'LC-2 BOM'!C2:AF900""),Y$1,FALSE)"),"Limit Switch")</f>
        <v>Limit Switch</v>
      </c>
      <c r="AA698" s="40" t="str">
        <f ca="1">IFERROR(__xludf.DUMMYFUNCTION("VLOOKUP($D508,IMPORTRANGE(""1F5N2lheBqU_ssv2fEg7XSiyl0_Jtf24RQubw3IWp7fc"",""'LC-2 BOM'!C2:AF900""),Y$1,FALSE)"),"Limit Switch")</f>
        <v>Limit Switch</v>
      </c>
      <c r="AB698" s="40" t="str">
        <f ca="1">IFERROR(__xludf.DUMMYFUNCTION("VLOOKUP($D508,IMPORTRANGE(""1F5N2lheBqU_ssv2fEg7XSiyl0_Jtf24RQubw3IWp7fc"",""'LC-2 BOM'!C2:AF1000""),AB$1,FALSE)"),"Hydraulics Schematic 1069 RevF")</f>
        <v>Hydraulics Schematic 1069 RevF</v>
      </c>
      <c r="AC698" s="40" t="str">
        <f ca="1">IFERROR(__xludf.DUMMYFUNCTION("VLOOKUP($D508,IMPORTRANGE(""1F5N2lheBqU_ssv2fEg7XSiyl0_Jtf24RQubw3IWp7fc"",""'LC-2 BOM'!C2:AF1000""),AB$1,FALSE)"),"Hydraulics Schematic 1069 RevF")</f>
        <v>Hydraulics Schematic 1069 RevF</v>
      </c>
      <c r="AD698" s="40" t="str">
        <f ca="1">IFERROR(__xludf.DUMMYFUNCTION("VLOOKUP($D508,IMPORTRANGE(""1F5N2lheBqU_ssv2fEg7XSiyl0_Jtf24RQubw3IWp7fc"",""'LC-2 BOM'!C2:AF1000""),AB$1,FALSE)"),"Hydraulics Schematic 1069 RevF")</f>
        <v>Hydraulics Schematic 1069 RevF</v>
      </c>
      <c r="AE698" s="40" t="str">
        <f ca="1">IFERROR(__xludf.DUMMYFUNCTION("VLOOKUP($D508,IMPORTRANGE(""1F5N2lheBqU_ssv2fEg7XSiyl0_Jtf24RQubw3IWp7fc"",""'LC-2 BOM'!C2:AF1000""),AB$1,FALSE)"),"Hydraulics Schematic 1069 RevF")</f>
        <v>Hydraulics Schematic 1069 RevF</v>
      </c>
      <c r="AF698" s="40" t="str">
        <f ca="1">IFERROR(__xludf.DUMMYFUNCTION("VLOOKUP($D508,IMPORTRANGE(""1F5N2lheBqU_ssv2fEg7XSiyl0_Jtf24RQubw3IWp7fc"",""'LC-2 BOM'!C2:AF1000""),AB$1,FALSE)"),"Hydraulics Schematic 1069 RevF")</f>
        <v>Hydraulics Schematic 1069 RevF</v>
      </c>
      <c r="AG698" s="40" t="str">
        <f ca="1">IFERROR(__xludf.DUMMYFUNCTION("VLOOKUP($D508,IMPORTRANGE(""1F5N2lheBqU_ssv2fEg7XSiyl0_Jtf24RQubw3IWp7fc"",""'LC-2 BOM'!C2:AF1000""),AB$1,FALSE)"),"Hydraulics Schematic 1069 RevF")</f>
        <v>Hydraulics Schematic 1069 RevF</v>
      </c>
      <c r="AH698" s="40" t="str">
        <f ca="1">IFERROR(__xludf.DUMMYFUNCTION("VLOOKUP($D508,IMPORTRANGE(""1F5N2lheBqU_ssv2fEg7XSiyl0_Jtf24RQubw3IWp7fc"",""'LC-2 BOM'!C2:AF1000""),AB$1,FALSE)"),"Hydraulics Schematic 1069 RevF")</f>
        <v>Hydraulics Schematic 1069 RevF</v>
      </c>
      <c r="AI698" s="40" t="str">
        <f ca="1">IFERROR(__xludf.DUMMYFUNCTION("VLOOKUP($D508,IMPORTRANGE(""1F5N2lheBqU_ssv2fEg7XSiyl0_Jtf24RQubw3IWp7fc"",""'LC-2 BOM'!C2:AF1000""),AB$1,FALSE)"),"Hydraulics Schematic 1069 RevF")</f>
        <v>Hydraulics Schematic 1069 RevF</v>
      </c>
      <c r="AJ698" s="40" t="str">
        <f ca="1">IFERROR(__xludf.DUMMYFUNCTION("VLOOKUP($D508,IMPORTRANGE(""1F5N2lheBqU_ssv2fEg7XSiyl0_Jtf24RQubw3IWp7fc"",""'LC-2 BOM'!C2:AF1000""),AB$1,FALSE)"),"Hydraulics Schematic 1069 RevF")</f>
        <v>Hydraulics Schematic 1069 RevF</v>
      </c>
      <c r="AK698" s="40" t="str">
        <f ca="1">IFERROR(__xludf.DUMMYFUNCTION("VLOOKUP($D508,IMPORTRANGE(""1F5N2lheBqU_ssv2fEg7XSiyl0_Jtf24RQubw3IWp7fc"",""'LC-2 BOM'!C2:AF1000""),AB$1,FALSE)"),"Hydraulics Schematic 1069 RevF")</f>
        <v>Hydraulics Schematic 1069 RevF</v>
      </c>
      <c r="AL698" s="40" t="str">
        <f ca="1">IFERROR(__xludf.DUMMYFUNCTION("VLOOKUP($D508,IMPORTRANGE(""1F5N2lheBqU_ssv2fEg7XSiyl0_Jtf24RQubw3IWp7fc"",""'LC-2 BOM'!C2:AF1000""),AB$1,FALSE)"),"Hydraulics Schematic 1069 RevF")</f>
        <v>Hydraulics Schematic 1069 RevF</v>
      </c>
      <c r="AM698" s="40" t="str">
        <f ca="1">IFERROR(__xludf.DUMMYFUNCTION("VLOOKUP($D508,IMPORTRANGE(""1F5N2lheBqU_ssv2fEg7XSiyl0_Jtf24RQubw3IWp7fc"",""'LC-2 BOM'!C2:AF1000""),AB$1,FALSE)"),"Hydraulics Schematic 1069 RevF")</f>
        <v>Hydraulics Schematic 1069 RevF</v>
      </c>
      <c r="AN698" s="40" t="str">
        <f ca="1">IFERROR(__xludf.DUMMYFUNCTION("VLOOKUP($D508,IMPORTRANGE(""1F5N2lheBqU_ssv2fEg7XSiyl0_Jtf24RQubw3IWp7fc"",""'LC-2 BOM'!C2:AF1000""),AB$1,FALSE)"),"Hydraulics Schematic 1069 RevF")</f>
        <v>Hydraulics Schematic 1069 RevF</v>
      </c>
      <c r="AO698" s="40" t="str">
        <f ca="1">IFERROR(__xludf.DUMMYFUNCTION("VLOOKUP($D508,IMPORTRANGE(""1F5N2lheBqU_ssv2fEg7XSiyl0_Jtf24RQubw3IWp7fc"",""'LC-2 BOM'!C2:AF1000""),AB$1,FALSE)"),"Hydraulics Schematic 1069 RevF")</f>
        <v>Hydraulics Schematic 1069 RevF</v>
      </c>
      <c r="AP698" s="40" t="str">
        <f ca="1">IFERROR(__xludf.DUMMYFUNCTION("VLOOKUP($D508,IMPORTRANGE(""1F5N2lheBqU_ssv2fEg7XSiyl0_Jtf24RQubw3IWp7fc"",""'LC-2 BOM'!C2:AF1000""),AB$1,FALSE)"),"Hydraulics Schematic 1069 RevF")</f>
        <v>Hydraulics Schematic 1069 RevF</v>
      </c>
      <c r="AQ698" s="40" t="str">
        <f ca="1">IFERROR(__xludf.DUMMYFUNCTION("VLOOKUP($D508,IMPORTRANGE(""1F5N2lheBqU_ssv2fEg7XSiyl0_Jtf24RQubw3IWp7fc"",""'LC-2 BOM'!C2:AF1000""),AB$1,FALSE)"),"Hydraulics Schematic 1069 RevF")</f>
        <v>Hydraulics Schematic 1069 RevF</v>
      </c>
      <c r="AR698" s="40" t="str">
        <f ca="1">IFERROR(__xludf.DUMMYFUNCTION("VLOOKUP($D508,IMPORTRANGE(""1F5N2lheBqU_ssv2fEg7XSiyl0_Jtf24RQubw3IWp7fc"",""'LC-2 BOM'!C2:AF1000""),AB$1,FALSE)"),"Hydraulics Schematic 1069 RevF")</f>
        <v>Hydraulics Schematic 1069 RevF</v>
      </c>
      <c r="AS698" s="40" t="str">
        <f ca="1">IFERROR(__xludf.DUMMYFUNCTION("VLOOKUP($D508,IMPORTRANGE(""1F5N2lheBqU_ssv2fEg7XSiyl0_Jtf24RQubw3IWp7fc"",""'LC-2 BOM'!C2:AF1000""),AB$1,FALSE)"),"Hydraulics Schematic 1069 RevF")</f>
        <v>Hydraulics Schematic 1069 RevF</v>
      </c>
      <c r="AT698" s="40" t="str">
        <f ca="1">IFERROR(__xludf.DUMMYFUNCTION("VLOOKUP($D508,IMPORTRANGE(""1F5N2lheBqU_ssv2fEg7XSiyl0_Jtf24RQubw3IWp7fc"",""'LC-2 BOM'!C2:AF1000""),AB$1,FALSE)"),"Hydraulics Schematic 1069 RevF")</f>
        <v>Hydraulics Schematic 1069 RevF</v>
      </c>
      <c r="AU698" s="40" t="str">
        <f ca="1">IFERROR(__xludf.DUMMYFUNCTION("VLOOKUP($D508,IMPORTRANGE(""1F5N2lheBqU_ssv2fEg7XSiyl0_Jtf24RQubw3IWp7fc"",""'LC-2 BOM'!C2:AF1000""),AB$1,FALSE)"),"Hydraulics Schematic 1069 RevF")</f>
        <v>Hydraulics Schematic 1069 RevF</v>
      </c>
      <c r="AV698" s="40" t="str">
        <f ca="1">IFERROR(__xludf.DUMMYFUNCTION("VLOOKUP($D508,IMPORTRANGE(""1F5N2lheBqU_ssv2fEg7XSiyl0_Jtf24RQubw3IWp7fc"",""'LC-2 BOM'!C2:AF1000""),AB$1,FALSE)"),"Hydraulics Schematic 1069 RevF")</f>
        <v>Hydraulics Schematic 1069 RevF</v>
      </c>
      <c r="AW698" s="40" t="str">
        <f ca="1">IFERROR(__xludf.DUMMYFUNCTION("VLOOKUP($D508,IMPORTRANGE(""1F5N2lheBqU_ssv2fEg7XSiyl0_Jtf24RQubw3IWp7fc"",""'LC-2 BOM'!C2:AF1000""),AB$1,FALSE)"),"Hydraulics Schematic 1069 RevF")</f>
        <v>Hydraulics Schematic 1069 RevF</v>
      </c>
      <c r="AX698" s="40" t="str">
        <f ca="1">IFERROR(__xludf.DUMMYFUNCTION("VLOOKUP($D508,IMPORTRANGE(""1F5N2lheBqU_ssv2fEg7XSiyl0_Jtf24RQubw3IWp7fc"",""'LC-2 BOM'!C2:AF1000""),AB$1,FALSE)"),"Hydraulics Schematic 1069 RevF")</f>
        <v>Hydraulics Schematic 1069 RevF</v>
      </c>
      <c r="AY698" s="40" t="str">
        <f ca="1">IFERROR(__xludf.DUMMYFUNCTION("VLOOKUP($D508,IMPORTRANGE(""1F5N2lheBqU_ssv2fEg7XSiyl0_Jtf24RQubw3IWp7fc"",""'LC-2 BOM'!C2:AF1000""),AB$1,FALSE)"),"Hydraulics Schematic 1069 RevF")</f>
        <v>Hydraulics Schematic 1069 RevF</v>
      </c>
      <c r="AZ698" s="40" t="str">
        <f ca="1">IFERROR(__xludf.DUMMYFUNCTION("VLOOKUP($D508,IMPORTRANGE(""1F5N2lheBqU_ssv2fEg7XSiyl0_Jtf24RQubw3IWp7fc"",""'LC-2 BOM'!C2:AF1000""),AB$1,FALSE)"),"Hydraulics Schematic 1069 RevF")</f>
        <v>Hydraulics Schematic 1069 RevF</v>
      </c>
      <c r="BA698" s="40" t="str">
        <f ca="1">IFERROR(__xludf.DUMMYFUNCTION("VLOOKUP($D508,IMPORTRANGE(""1F5N2lheBqU_ssv2fEg7XSiyl0_Jtf24RQubw3IWp7fc"",""'LC-2 BOM'!C2:AF1000""),AB$1,FALSE)"),"Hydraulics Schematic 1069 RevF")</f>
        <v>Hydraulics Schematic 1069 RevF</v>
      </c>
    </row>
    <row r="699" spans="1:53" ht="14.25">
      <c r="A699" s="119" t="str">
        <f>CONCATENATE(VLOOKUP(E699,Systems,2,FALSE),"-",VLOOKUP(F699,Subsystems,2,FALSE),"-",VLOOKUP(G699,Components,2,FALSE),"-",VLOOKUP(R699,Metrics,2,FALSE),"-",B699)</f>
        <v>HYD-HD-LS-PxC-193</v>
      </c>
      <c r="B699" s="100">
        <v>193</v>
      </c>
      <c r="C699" s="99" t="s">
        <v>1525</v>
      </c>
      <c r="D699" s="103" t="s">
        <v>1526</v>
      </c>
      <c r="E699" s="99" t="s">
        <v>715</v>
      </c>
      <c r="F699" s="99" t="s">
        <v>898</v>
      </c>
      <c r="G699" s="99" t="s">
        <v>88</v>
      </c>
      <c r="H699" s="100" t="s">
        <v>89</v>
      </c>
      <c r="I699" s="100" t="str">
        <f>VLOOKUP(L699,InterfaceCards,2,FALSE)</f>
        <v>N2</v>
      </c>
      <c r="J699" s="39" t="str">
        <f>VLOOKUP(I699,'REF - Interface Cards'!$F$2:$G$11,2,FALSE)</f>
        <v>CB3</v>
      </c>
      <c r="K699" s="100">
        <f>VLOOKUP(L699,InterfaceCards,3,FALSE)</f>
        <v>1</v>
      </c>
      <c r="L699" s="99" t="s">
        <v>496</v>
      </c>
      <c r="M699" s="272">
        <v>1</v>
      </c>
      <c r="N699" s="96" t="s">
        <v>91</v>
      </c>
      <c r="O699" s="100" t="s">
        <v>313</v>
      </c>
      <c r="P699" s="100"/>
      <c r="Q699" s="100" t="s">
        <v>338</v>
      </c>
      <c r="R699" s="268" t="s">
        <v>99</v>
      </c>
      <c r="S699" s="119" t="s">
        <v>96</v>
      </c>
      <c r="T699" s="99"/>
      <c r="U699" s="205"/>
      <c r="V699" s="205" t="b">
        <v>0</v>
      </c>
      <c r="W699" s="115" t="str">
        <f>CONCATENATE(L699,":",N699)</f>
        <v>DI2:00</v>
      </c>
      <c r="X699" s="40" t="str">
        <f ca="1">IFERROR(__xludf.DUMMYFUNCTION("VLOOKUP($D119,IMPORTRANGE(""1F5N2lheBqU_ssv2fEg7XSiyl0_Jtf24RQubw3IWp7fc"",""'LC-2 BOM'!C2:AF1000""),X$1,FALSE)"),"05C360")</f>
        <v>05C360</v>
      </c>
      <c r="Y699" s="40" t="str">
        <f ca="1">IFERROR(__xludf.DUMMYFUNCTION("VLOOKUP($D426,IMPORTRANGE(""1zGeY54V42y3h6ga3LEauokEcjIAfHuNXKCYKLfLWtMI"",""'LC-2 BOM'!C2:AF900""),Y$1,FALSE)"),"Limit Switch ")</f>
        <v xml:space="preserve">Limit Switch </v>
      </c>
      <c r="Z699" s="40" t="str">
        <f ca="1">IFERROR(__xludf.DUMMYFUNCTION("VLOOKUP($D426,IMPORTRANGE(""1zGeY54V42y3h6ga3LEauokEcjIAfHuNXKCYKLfLWtMI"",""'LC-2 BOM'!C2:AF900""),Y$1,FALSE)"),"Limit Switch ")</f>
        <v xml:space="preserve">Limit Switch </v>
      </c>
      <c r="AA699" s="40" t="str">
        <f ca="1">IFERROR(__xludf.DUMMYFUNCTION("VLOOKUP($D426,IMPORTRANGE(""1zGeY54V42y3h6ga3LEauokEcjIAfHuNXKCYKLfLWtMI"",""'LC-2 BOM'!C2:AF900""),Y$1,FALSE)"),"Limit Switch ")</f>
        <v xml:space="preserve">Limit Switch </v>
      </c>
      <c r="AB699" s="40" t="str">
        <f ca="1">IFERROR(__xludf.DUMMYFUNCTION("VLOOKUP($D426,IMPORTRANGE(""1F5N2lheBqU_ssv2fEg7XSiyl0_Jtf24RQubw3IWp7fc"",""'LC-2 BOM'!C2:AF1000""),AB$1,FALSE)"),"Hydraulics Schematic 1069 RevF")</f>
        <v>Hydraulics Schematic 1069 RevF</v>
      </c>
      <c r="AC699" s="40" t="str">
        <f ca="1">IFERROR(__xludf.DUMMYFUNCTION("VLOOKUP($D426,IMPORTRANGE(""1F5N2lheBqU_ssv2fEg7XSiyl0_Jtf24RQubw3IWp7fc"",""'LC-2 BOM'!C2:AF1000""),AB$1,FALSE)"),"Hydraulics Schematic 1069 RevF")</f>
        <v>Hydraulics Schematic 1069 RevF</v>
      </c>
      <c r="AD699" s="40" t="str">
        <f ca="1">IFERROR(__xludf.DUMMYFUNCTION("VLOOKUP($D426,IMPORTRANGE(""1F5N2lheBqU_ssv2fEg7XSiyl0_Jtf24RQubw3IWp7fc"",""'LC-2 BOM'!C2:AF1000""),AB$1,FALSE)"),"Hydraulics Schematic 1069 RevF")</f>
        <v>Hydraulics Schematic 1069 RevF</v>
      </c>
      <c r="AE699" s="40" t="str">
        <f ca="1">IFERROR(__xludf.DUMMYFUNCTION("VLOOKUP($D426,IMPORTRANGE(""1F5N2lheBqU_ssv2fEg7XSiyl0_Jtf24RQubw3IWp7fc"",""'LC-2 BOM'!C2:AF1000""),AB$1,FALSE)"),"Hydraulics Schematic 1069 RevF")</f>
        <v>Hydraulics Schematic 1069 RevF</v>
      </c>
      <c r="AF699" s="40" t="str">
        <f ca="1">IFERROR(__xludf.DUMMYFUNCTION("VLOOKUP($D426,IMPORTRANGE(""1F5N2lheBqU_ssv2fEg7XSiyl0_Jtf24RQubw3IWp7fc"",""'LC-2 BOM'!C2:AF1000""),AB$1,FALSE)"),"Hydraulics Schematic 1069 RevF")</f>
        <v>Hydraulics Schematic 1069 RevF</v>
      </c>
      <c r="AG699" s="40" t="str">
        <f ca="1">IFERROR(__xludf.DUMMYFUNCTION("VLOOKUP($D426,IMPORTRANGE(""1F5N2lheBqU_ssv2fEg7XSiyl0_Jtf24RQubw3IWp7fc"",""'LC-2 BOM'!C2:AF1000""),AB$1,FALSE)"),"Hydraulics Schematic 1069 RevF")</f>
        <v>Hydraulics Schematic 1069 RevF</v>
      </c>
      <c r="AH699" s="40" t="str">
        <f ca="1">IFERROR(__xludf.DUMMYFUNCTION("VLOOKUP($D426,IMPORTRANGE(""1F5N2lheBqU_ssv2fEg7XSiyl0_Jtf24RQubw3IWp7fc"",""'LC-2 BOM'!C2:AF1000""),AB$1,FALSE)"),"Hydraulics Schematic 1069 RevF")</f>
        <v>Hydraulics Schematic 1069 RevF</v>
      </c>
      <c r="AI699" s="40" t="str">
        <f ca="1">IFERROR(__xludf.DUMMYFUNCTION("VLOOKUP($D426,IMPORTRANGE(""1F5N2lheBqU_ssv2fEg7XSiyl0_Jtf24RQubw3IWp7fc"",""'LC-2 BOM'!C2:AF1000""),AB$1,FALSE)"),"Hydraulics Schematic 1069 RevF")</f>
        <v>Hydraulics Schematic 1069 RevF</v>
      </c>
      <c r="AJ699" s="40" t="str">
        <f ca="1">IFERROR(__xludf.DUMMYFUNCTION("VLOOKUP($D426,IMPORTRANGE(""1F5N2lheBqU_ssv2fEg7XSiyl0_Jtf24RQubw3IWp7fc"",""'LC-2 BOM'!C2:AF1000""),AB$1,FALSE)"),"Hydraulics Schematic 1069 RevF")</f>
        <v>Hydraulics Schematic 1069 RevF</v>
      </c>
      <c r="AK699" s="40" t="str">
        <f ca="1">IFERROR(__xludf.DUMMYFUNCTION("VLOOKUP($D426,IMPORTRANGE(""1F5N2lheBqU_ssv2fEg7XSiyl0_Jtf24RQubw3IWp7fc"",""'LC-2 BOM'!C2:AF1000""),AB$1,FALSE)"),"Hydraulics Schematic 1069 RevF")</f>
        <v>Hydraulics Schematic 1069 RevF</v>
      </c>
      <c r="AL699" s="40" t="str">
        <f ca="1">IFERROR(__xludf.DUMMYFUNCTION("VLOOKUP($D426,IMPORTRANGE(""1F5N2lheBqU_ssv2fEg7XSiyl0_Jtf24RQubw3IWp7fc"",""'LC-2 BOM'!C2:AF1000""),AB$1,FALSE)"),"Hydraulics Schematic 1069 RevF")</f>
        <v>Hydraulics Schematic 1069 RevF</v>
      </c>
      <c r="AM699" s="40" t="str">
        <f ca="1">IFERROR(__xludf.DUMMYFUNCTION("VLOOKUP($D426,IMPORTRANGE(""1F5N2lheBqU_ssv2fEg7XSiyl0_Jtf24RQubw3IWp7fc"",""'LC-2 BOM'!C2:AF1000""),AB$1,FALSE)"),"Hydraulics Schematic 1069 RevF")</f>
        <v>Hydraulics Schematic 1069 RevF</v>
      </c>
      <c r="AN699" s="40" t="str">
        <f ca="1">IFERROR(__xludf.DUMMYFUNCTION("VLOOKUP($D426,IMPORTRANGE(""1F5N2lheBqU_ssv2fEg7XSiyl0_Jtf24RQubw3IWp7fc"",""'LC-2 BOM'!C2:AF1000""),AB$1,FALSE)"),"Hydraulics Schematic 1069 RevF")</f>
        <v>Hydraulics Schematic 1069 RevF</v>
      </c>
      <c r="AO699" s="40" t="str">
        <f ca="1">IFERROR(__xludf.DUMMYFUNCTION("VLOOKUP($D426,IMPORTRANGE(""1F5N2lheBqU_ssv2fEg7XSiyl0_Jtf24RQubw3IWp7fc"",""'LC-2 BOM'!C2:AF1000""),AB$1,FALSE)"),"Hydraulics Schematic 1069 RevF")</f>
        <v>Hydraulics Schematic 1069 RevF</v>
      </c>
      <c r="AP699" s="40" t="str">
        <f ca="1">IFERROR(__xludf.DUMMYFUNCTION("VLOOKUP($D426,IMPORTRANGE(""1F5N2lheBqU_ssv2fEg7XSiyl0_Jtf24RQubw3IWp7fc"",""'LC-2 BOM'!C2:AF1000""),AB$1,FALSE)"),"Hydraulics Schematic 1069 RevF")</f>
        <v>Hydraulics Schematic 1069 RevF</v>
      </c>
      <c r="AQ699" s="40" t="str">
        <f ca="1">IFERROR(__xludf.DUMMYFUNCTION("VLOOKUP($D426,IMPORTRANGE(""1F5N2lheBqU_ssv2fEg7XSiyl0_Jtf24RQubw3IWp7fc"",""'LC-2 BOM'!C2:AF1000""),AB$1,FALSE)"),"Hydraulics Schematic 1069 RevF")</f>
        <v>Hydraulics Schematic 1069 RevF</v>
      </c>
      <c r="AR699" s="40" t="str">
        <f ca="1">IFERROR(__xludf.DUMMYFUNCTION("VLOOKUP($D426,IMPORTRANGE(""1F5N2lheBqU_ssv2fEg7XSiyl0_Jtf24RQubw3IWp7fc"",""'LC-2 BOM'!C2:AF1000""),AB$1,FALSE)"),"Hydraulics Schematic 1069 RevF")</f>
        <v>Hydraulics Schematic 1069 RevF</v>
      </c>
      <c r="AS699" s="40" t="str">
        <f ca="1">IFERROR(__xludf.DUMMYFUNCTION("VLOOKUP($D426,IMPORTRANGE(""1F5N2lheBqU_ssv2fEg7XSiyl0_Jtf24RQubw3IWp7fc"",""'LC-2 BOM'!C2:AF1000""),AB$1,FALSE)"),"Hydraulics Schematic 1069 RevF")</f>
        <v>Hydraulics Schematic 1069 RevF</v>
      </c>
      <c r="AT699" s="40" t="str">
        <f ca="1">IFERROR(__xludf.DUMMYFUNCTION("VLOOKUP($D426,IMPORTRANGE(""1F5N2lheBqU_ssv2fEg7XSiyl0_Jtf24RQubw3IWp7fc"",""'LC-2 BOM'!C2:AF1000""),AB$1,FALSE)"),"Hydraulics Schematic 1069 RevF")</f>
        <v>Hydraulics Schematic 1069 RevF</v>
      </c>
      <c r="AU699" s="40" t="str">
        <f ca="1">IFERROR(__xludf.DUMMYFUNCTION("VLOOKUP($D426,IMPORTRANGE(""1F5N2lheBqU_ssv2fEg7XSiyl0_Jtf24RQubw3IWp7fc"",""'LC-2 BOM'!C2:AF1000""),AB$1,FALSE)"),"Hydraulics Schematic 1069 RevF")</f>
        <v>Hydraulics Schematic 1069 RevF</v>
      </c>
      <c r="AV699" s="40" t="str">
        <f ca="1">IFERROR(__xludf.DUMMYFUNCTION("VLOOKUP($D426,IMPORTRANGE(""1F5N2lheBqU_ssv2fEg7XSiyl0_Jtf24RQubw3IWp7fc"",""'LC-2 BOM'!C2:AF1000""),AB$1,FALSE)"),"Hydraulics Schematic 1069 RevF")</f>
        <v>Hydraulics Schematic 1069 RevF</v>
      </c>
      <c r="AW699" s="40" t="str">
        <f ca="1">IFERROR(__xludf.DUMMYFUNCTION("VLOOKUP($D426,IMPORTRANGE(""1F5N2lheBqU_ssv2fEg7XSiyl0_Jtf24RQubw3IWp7fc"",""'LC-2 BOM'!C2:AF1000""),AB$1,FALSE)"),"Hydraulics Schematic 1069 RevF")</f>
        <v>Hydraulics Schematic 1069 RevF</v>
      </c>
      <c r="AX699" s="40" t="str">
        <f ca="1">IFERROR(__xludf.DUMMYFUNCTION("VLOOKUP($D426,IMPORTRANGE(""1F5N2lheBqU_ssv2fEg7XSiyl0_Jtf24RQubw3IWp7fc"",""'LC-2 BOM'!C2:AF1000""),AB$1,FALSE)"),"Hydraulics Schematic 1069 RevF")</f>
        <v>Hydraulics Schematic 1069 RevF</v>
      </c>
      <c r="AY699" s="40" t="str">
        <f ca="1">IFERROR(__xludf.DUMMYFUNCTION("VLOOKUP($D426,IMPORTRANGE(""1F5N2lheBqU_ssv2fEg7XSiyl0_Jtf24RQubw3IWp7fc"",""'LC-2 BOM'!C2:AF1000""),AB$1,FALSE)"),"Hydraulics Schematic 1069 RevF")</f>
        <v>Hydraulics Schematic 1069 RevF</v>
      </c>
      <c r="AZ699" s="40" t="str">
        <f ca="1">IFERROR(__xludf.DUMMYFUNCTION("VLOOKUP($D426,IMPORTRANGE(""1F5N2lheBqU_ssv2fEg7XSiyl0_Jtf24RQubw3IWp7fc"",""'LC-2 BOM'!C2:AF1000""),AB$1,FALSE)"),"Hydraulics Schematic 1069 RevF")</f>
        <v>Hydraulics Schematic 1069 RevF</v>
      </c>
      <c r="BA699" s="40" t="str">
        <f ca="1">IFERROR(__xludf.DUMMYFUNCTION("VLOOKUP($D426,IMPORTRANGE(""1F5N2lheBqU_ssv2fEg7XSiyl0_Jtf24RQubw3IWp7fc"",""'LC-2 BOM'!C2:AF1000""),AB$1,FALSE)"),"Hydraulics Schematic 1069 RevF")</f>
        <v>Hydraulics Schematic 1069 RevF</v>
      </c>
    </row>
    <row r="700" spans="1:53" ht="14.25">
      <c r="A700" s="119" t="str">
        <f>CONCATENATE(VLOOKUP(E700,Systems,2,FALSE),"-",VLOOKUP(F700,Subsystems,2,FALSE),"-",VLOOKUP(G700,Components,2,FALSE),"-",VLOOKUP(R700,Metrics,2,FALSE),"-",B700)</f>
        <v>HYD-HD-LS-PxO-554</v>
      </c>
      <c r="B700" s="100">
        <v>554</v>
      </c>
      <c r="C700" s="99" t="s">
        <v>1525</v>
      </c>
      <c r="D700" s="103" t="s">
        <v>1527</v>
      </c>
      <c r="E700" s="99" t="s">
        <v>715</v>
      </c>
      <c r="F700" s="99" t="s">
        <v>898</v>
      </c>
      <c r="G700" s="99" t="s">
        <v>88</v>
      </c>
      <c r="H700" s="100" t="s">
        <v>89</v>
      </c>
      <c r="I700" s="100" t="str">
        <f>VLOOKUP(L700,InterfaceCards,2,FALSE)</f>
        <v>N2</v>
      </c>
      <c r="J700" s="39" t="str">
        <f>VLOOKUP(I700,'REF - Interface Cards'!$F$2:$G$11,2,FALSE)</f>
        <v>CB3</v>
      </c>
      <c r="K700" s="100">
        <f>VLOOKUP(L700,InterfaceCards,3,FALSE)</f>
        <v>1</v>
      </c>
      <c r="L700" s="99" t="s">
        <v>496</v>
      </c>
      <c r="M700" s="272">
        <v>27</v>
      </c>
      <c r="N700" s="96">
        <v>23</v>
      </c>
      <c r="O700" s="100" t="s">
        <v>313</v>
      </c>
      <c r="P700" s="100"/>
      <c r="Q700" s="100" t="s">
        <v>338</v>
      </c>
      <c r="R700" s="268" t="s">
        <v>95</v>
      </c>
      <c r="S700" s="119" t="s">
        <v>96</v>
      </c>
      <c r="T700" s="99"/>
      <c r="U700" s="205"/>
      <c r="V700" s="205" t="b">
        <v>0</v>
      </c>
      <c r="W700" s="115" t="str">
        <f>CONCATENATE(L700,":",N700)</f>
        <v>DI2:23</v>
      </c>
      <c r="X700" s="40" t="str">
        <f ca="1">IFERROR(__xludf.DUMMYFUNCTION("VLOOKUP($D119,IMPORTRANGE(""1F5N2lheBqU_ssv2fEg7XSiyl0_Jtf24RQubw3IWp7fc"",""'LC-2 BOM'!C2:AF1000""),X$1,FALSE)"),"05C360")</f>
        <v>05C360</v>
      </c>
      <c r="Y700" s="40" t="str">
        <f ca="1">IFERROR(__xludf.DUMMYFUNCTION("VLOOKUP($D418,IMPORTRANGE(""1F5N2lheBqU_ssv2fEg7XSiyl0_Jtf24RQubw3IWp7fc"",""'LC-2 BOM'!C2:AF900""),Y$1,FALSE)"),"Limit Switch")</f>
        <v>Limit Switch</v>
      </c>
      <c r="Z700" s="40" t="str">
        <f ca="1">IFERROR(__xludf.DUMMYFUNCTION("VLOOKUP($D418,IMPORTRANGE(""1F5N2lheBqU_ssv2fEg7XSiyl0_Jtf24RQubw3IWp7fc"",""'LC-2 BOM'!C2:AF900""),Y$1,FALSE)"),"Limit Switch")</f>
        <v>Limit Switch</v>
      </c>
      <c r="AA700" s="40" t="str">
        <f ca="1">IFERROR(__xludf.DUMMYFUNCTION("VLOOKUP($D418,IMPORTRANGE(""1F5N2lheBqU_ssv2fEg7XSiyl0_Jtf24RQubw3IWp7fc"",""'LC-2 BOM'!C2:AF900""),Y$1,FALSE)"),"Limit Switch")</f>
        <v>Limit Switch</v>
      </c>
      <c r="AB700" s="40" t="str">
        <f ca="1">IFERROR(__xludf.DUMMYFUNCTION("VLOOKUP($D418,IMPORTRANGE(""1F5N2lheBqU_ssv2fEg7XSiyl0_Jtf24RQubw3IWp7fc"",""'LC-2 BOM'!C2:AF1000""),AB$1,FALSE)"),"Hydraulics Schematic 1069 RevF")</f>
        <v>Hydraulics Schematic 1069 RevF</v>
      </c>
      <c r="AC700" s="40" t="str">
        <f ca="1">IFERROR(__xludf.DUMMYFUNCTION("VLOOKUP($D418,IMPORTRANGE(""1F5N2lheBqU_ssv2fEg7XSiyl0_Jtf24RQubw3IWp7fc"",""'LC-2 BOM'!C2:AF1000""),AB$1,FALSE)"),"Hydraulics Schematic 1069 RevF")</f>
        <v>Hydraulics Schematic 1069 RevF</v>
      </c>
      <c r="AD700" s="40" t="str">
        <f ca="1">IFERROR(__xludf.DUMMYFUNCTION("VLOOKUP($D418,IMPORTRANGE(""1F5N2lheBqU_ssv2fEg7XSiyl0_Jtf24RQubw3IWp7fc"",""'LC-2 BOM'!C2:AF1000""),AB$1,FALSE)"),"Hydraulics Schematic 1069 RevF")</f>
        <v>Hydraulics Schematic 1069 RevF</v>
      </c>
      <c r="AE700" s="40" t="str">
        <f ca="1">IFERROR(__xludf.DUMMYFUNCTION("VLOOKUP($D418,IMPORTRANGE(""1F5N2lheBqU_ssv2fEg7XSiyl0_Jtf24RQubw3IWp7fc"",""'LC-2 BOM'!C2:AF1000""),AB$1,FALSE)"),"Hydraulics Schematic 1069 RevF")</f>
        <v>Hydraulics Schematic 1069 RevF</v>
      </c>
      <c r="AF700" s="40" t="str">
        <f ca="1">IFERROR(__xludf.DUMMYFUNCTION("VLOOKUP($D418,IMPORTRANGE(""1F5N2lheBqU_ssv2fEg7XSiyl0_Jtf24RQubw3IWp7fc"",""'LC-2 BOM'!C2:AF1000""),AB$1,FALSE)"),"Hydraulics Schematic 1069 RevF")</f>
        <v>Hydraulics Schematic 1069 RevF</v>
      </c>
      <c r="AG700" s="40" t="str">
        <f ca="1">IFERROR(__xludf.DUMMYFUNCTION("VLOOKUP($D418,IMPORTRANGE(""1F5N2lheBqU_ssv2fEg7XSiyl0_Jtf24RQubw3IWp7fc"",""'LC-2 BOM'!C2:AF1000""),AB$1,FALSE)"),"Hydraulics Schematic 1069 RevF")</f>
        <v>Hydraulics Schematic 1069 RevF</v>
      </c>
      <c r="AH700" s="40" t="str">
        <f ca="1">IFERROR(__xludf.DUMMYFUNCTION("VLOOKUP($D418,IMPORTRANGE(""1F5N2lheBqU_ssv2fEg7XSiyl0_Jtf24RQubw3IWp7fc"",""'LC-2 BOM'!C2:AF1000""),AB$1,FALSE)"),"Hydraulics Schematic 1069 RevF")</f>
        <v>Hydraulics Schematic 1069 RevF</v>
      </c>
      <c r="AI700" s="40" t="str">
        <f ca="1">IFERROR(__xludf.DUMMYFUNCTION("VLOOKUP($D418,IMPORTRANGE(""1F5N2lheBqU_ssv2fEg7XSiyl0_Jtf24RQubw3IWp7fc"",""'LC-2 BOM'!C2:AF1000""),AB$1,FALSE)"),"Hydraulics Schematic 1069 RevF")</f>
        <v>Hydraulics Schematic 1069 RevF</v>
      </c>
      <c r="AJ700" s="40" t="str">
        <f ca="1">IFERROR(__xludf.DUMMYFUNCTION("VLOOKUP($D418,IMPORTRANGE(""1F5N2lheBqU_ssv2fEg7XSiyl0_Jtf24RQubw3IWp7fc"",""'LC-2 BOM'!C2:AF1000""),AB$1,FALSE)"),"Hydraulics Schematic 1069 RevF")</f>
        <v>Hydraulics Schematic 1069 RevF</v>
      </c>
      <c r="AK700" s="40" t="str">
        <f ca="1">IFERROR(__xludf.DUMMYFUNCTION("VLOOKUP($D418,IMPORTRANGE(""1F5N2lheBqU_ssv2fEg7XSiyl0_Jtf24RQubw3IWp7fc"",""'LC-2 BOM'!C2:AF1000""),AB$1,FALSE)"),"Hydraulics Schematic 1069 RevF")</f>
        <v>Hydraulics Schematic 1069 RevF</v>
      </c>
      <c r="AL700" s="40" t="str">
        <f ca="1">IFERROR(__xludf.DUMMYFUNCTION("VLOOKUP($D418,IMPORTRANGE(""1F5N2lheBqU_ssv2fEg7XSiyl0_Jtf24RQubw3IWp7fc"",""'LC-2 BOM'!C2:AF1000""),AB$1,FALSE)"),"Hydraulics Schematic 1069 RevF")</f>
        <v>Hydraulics Schematic 1069 RevF</v>
      </c>
      <c r="AM700" s="40" t="str">
        <f ca="1">IFERROR(__xludf.DUMMYFUNCTION("VLOOKUP($D418,IMPORTRANGE(""1F5N2lheBqU_ssv2fEg7XSiyl0_Jtf24RQubw3IWp7fc"",""'LC-2 BOM'!C2:AF1000""),AB$1,FALSE)"),"Hydraulics Schematic 1069 RevF")</f>
        <v>Hydraulics Schematic 1069 RevF</v>
      </c>
      <c r="AN700" s="40" t="str">
        <f ca="1">IFERROR(__xludf.DUMMYFUNCTION("VLOOKUP($D418,IMPORTRANGE(""1F5N2lheBqU_ssv2fEg7XSiyl0_Jtf24RQubw3IWp7fc"",""'LC-2 BOM'!C2:AF1000""),AB$1,FALSE)"),"Hydraulics Schematic 1069 RevF")</f>
        <v>Hydraulics Schematic 1069 RevF</v>
      </c>
      <c r="AO700" s="40" t="str">
        <f ca="1">IFERROR(__xludf.DUMMYFUNCTION("VLOOKUP($D418,IMPORTRANGE(""1F5N2lheBqU_ssv2fEg7XSiyl0_Jtf24RQubw3IWp7fc"",""'LC-2 BOM'!C2:AF1000""),AB$1,FALSE)"),"Hydraulics Schematic 1069 RevF")</f>
        <v>Hydraulics Schematic 1069 RevF</v>
      </c>
      <c r="AP700" s="40" t="str">
        <f ca="1">IFERROR(__xludf.DUMMYFUNCTION("VLOOKUP($D418,IMPORTRANGE(""1F5N2lheBqU_ssv2fEg7XSiyl0_Jtf24RQubw3IWp7fc"",""'LC-2 BOM'!C2:AF1000""),AB$1,FALSE)"),"Hydraulics Schematic 1069 RevF")</f>
        <v>Hydraulics Schematic 1069 RevF</v>
      </c>
      <c r="AQ700" s="40" t="str">
        <f ca="1">IFERROR(__xludf.DUMMYFUNCTION("VLOOKUP($D418,IMPORTRANGE(""1F5N2lheBqU_ssv2fEg7XSiyl0_Jtf24RQubw3IWp7fc"",""'LC-2 BOM'!C2:AF1000""),AB$1,FALSE)"),"Hydraulics Schematic 1069 RevF")</f>
        <v>Hydraulics Schematic 1069 RevF</v>
      </c>
      <c r="AR700" s="40" t="str">
        <f ca="1">IFERROR(__xludf.DUMMYFUNCTION("VLOOKUP($D418,IMPORTRANGE(""1F5N2lheBqU_ssv2fEg7XSiyl0_Jtf24RQubw3IWp7fc"",""'LC-2 BOM'!C2:AF1000""),AB$1,FALSE)"),"Hydraulics Schematic 1069 RevF")</f>
        <v>Hydraulics Schematic 1069 RevF</v>
      </c>
      <c r="AS700" s="40" t="str">
        <f ca="1">IFERROR(__xludf.DUMMYFUNCTION("VLOOKUP($D418,IMPORTRANGE(""1F5N2lheBqU_ssv2fEg7XSiyl0_Jtf24RQubw3IWp7fc"",""'LC-2 BOM'!C2:AF1000""),AB$1,FALSE)"),"Hydraulics Schematic 1069 RevF")</f>
        <v>Hydraulics Schematic 1069 RevF</v>
      </c>
      <c r="AT700" s="40" t="str">
        <f ca="1">IFERROR(__xludf.DUMMYFUNCTION("VLOOKUP($D418,IMPORTRANGE(""1F5N2lheBqU_ssv2fEg7XSiyl0_Jtf24RQubw3IWp7fc"",""'LC-2 BOM'!C2:AF1000""),AB$1,FALSE)"),"Hydraulics Schematic 1069 RevF")</f>
        <v>Hydraulics Schematic 1069 RevF</v>
      </c>
      <c r="AU700" s="40" t="str">
        <f ca="1">IFERROR(__xludf.DUMMYFUNCTION("VLOOKUP($D418,IMPORTRANGE(""1F5N2lheBqU_ssv2fEg7XSiyl0_Jtf24RQubw3IWp7fc"",""'LC-2 BOM'!C2:AF1000""),AB$1,FALSE)"),"Hydraulics Schematic 1069 RevF")</f>
        <v>Hydraulics Schematic 1069 RevF</v>
      </c>
      <c r="AV700" s="40" t="str">
        <f ca="1">IFERROR(__xludf.DUMMYFUNCTION("VLOOKUP($D418,IMPORTRANGE(""1F5N2lheBqU_ssv2fEg7XSiyl0_Jtf24RQubw3IWp7fc"",""'LC-2 BOM'!C2:AF1000""),AB$1,FALSE)"),"Hydraulics Schematic 1069 RevF")</f>
        <v>Hydraulics Schematic 1069 RevF</v>
      </c>
      <c r="AW700" s="40" t="str">
        <f ca="1">IFERROR(__xludf.DUMMYFUNCTION("VLOOKUP($D418,IMPORTRANGE(""1F5N2lheBqU_ssv2fEg7XSiyl0_Jtf24RQubw3IWp7fc"",""'LC-2 BOM'!C2:AF1000""),AB$1,FALSE)"),"Hydraulics Schematic 1069 RevF")</f>
        <v>Hydraulics Schematic 1069 RevF</v>
      </c>
      <c r="AX700" s="40" t="str">
        <f ca="1">IFERROR(__xludf.DUMMYFUNCTION("VLOOKUP($D418,IMPORTRANGE(""1F5N2lheBqU_ssv2fEg7XSiyl0_Jtf24RQubw3IWp7fc"",""'LC-2 BOM'!C2:AF1000""),AB$1,FALSE)"),"Hydraulics Schematic 1069 RevF")</f>
        <v>Hydraulics Schematic 1069 RevF</v>
      </c>
      <c r="AY700" s="40" t="str">
        <f ca="1">IFERROR(__xludf.DUMMYFUNCTION("VLOOKUP($D418,IMPORTRANGE(""1F5N2lheBqU_ssv2fEg7XSiyl0_Jtf24RQubw3IWp7fc"",""'LC-2 BOM'!C2:AF1000""),AB$1,FALSE)"),"Hydraulics Schematic 1069 RevF")</f>
        <v>Hydraulics Schematic 1069 RevF</v>
      </c>
      <c r="AZ700" s="40" t="str">
        <f ca="1">IFERROR(__xludf.DUMMYFUNCTION("VLOOKUP($D418,IMPORTRANGE(""1F5N2lheBqU_ssv2fEg7XSiyl0_Jtf24RQubw3IWp7fc"",""'LC-2 BOM'!C2:AF1000""),AB$1,FALSE)"),"Hydraulics Schematic 1069 RevF")</f>
        <v>Hydraulics Schematic 1069 RevF</v>
      </c>
      <c r="BA700" s="40" t="str">
        <f ca="1">IFERROR(__xludf.DUMMYFUNCTION("VLOOKUP($D418,IMPORTRANGE(""1F5N2lheBqU_ssv2fEg7XSiyl0_Jtf24RQubw3IWp7fc"",""'LC-2 BOM'!C2:AF1000""),AB$1,FALSE)"),"Hydraulics Schematic 1069 RevF")</f>
        <v>Hydraulics Schematic 1069 RevF</v>
      </c>
    </row>
    <row r="701" spans="1:53" ht="14.25">
      <c r="A701" s="199" t="str">
        <f>CONCATENATE(VLOOKUP(E701,Systems,2,FALSE),"-",VLOOKUP(F701,Subsystems,2,FALSE),"-",VLOOKUP(G701,Components,2,FALSE),"-",VLOOKUP(R701,Metrics,2,FALSE),"-",B701)</f>
        <v>HYD-HD-LS-PxC-194</v>
      </c>
      <c r="B701" s="100">
        <v>194</v>
      </c>
      <c r="C701" s="99" t="s">
        <v>1528</v>
      </c>
      <c r="D701" s="103" t="s">
        <v>1529</v>
      </c>
      <c r="E701" s="99" t="s">
        <v>715</v>
      </c>
      <c r="F701" s="99" t="s">
        <v>898</v>
      </c>
      <c r="G701" s="99" t="s">
        <v>88</v>
      </c>
      <c r="H701" s="100" t="s">
        <v>89</v>
      </c>
      <c r="I701" s="100" t="str">
        <f>VLOOKUP(L701,InterfaceCards,2,FALSE)</f>
        <v>N2</v>
      </c>
      <c r="J701" s="39" t="str">
        <f>VLOOKUP(I701,'REF - Interface Cards'!$F$2:$G$11,2,FALSE)</f>
        <v>CB3</v>
      </c>
      <c r="K701" s="100">
        <f>VLOOKUP(L701,InterfaceCards,3,FALSE)</f>
        <v>1</v>
      </c>
      <c r="L701" s="273" t="s">
        <v>496</v>
      </c>
      <c r="M701" s="272">
        <v>6</v>
      </c>
      <c r="N701" s="96" t="s">
        <v>129</v>
      </c>
      <c r="O701" s="100" t="s">
        <v>313</v>
      </c>
      <c r="P701" s="100"/>
      <c r="Q701" s="100" t="s">
        <v>492</v>
      </c>
      <c r="R701" s="268" t="s">
        <v>99</v>
      </c>
      <c r="S701" s="119" t="s">
        <v>96</v>
      </c>
      <c r="T701" s="99"/>
      <c r="U701" s="205"/>
      <c r="V701" s="205" t="b">
        <v>0</v>
      </c>
      <c r="W701" s="115" t="str">
        <f>CONCATENATE(L701,":",N701)</f>
        <v>DI2:05</v>
      </c>
      <c r="X701" s="40" t="str">
        <f ca="1">IFERROR(__xludf.DUMMYFUNCTION("VLOOKUP($D119,IMPORTRANGE(""1F5N2lheBqU_ssv2fEg7XSiyl0_Jtf24RQubw3IWp7fc"",""'LC-2 BOM'!C2:AF1000""),X$1,FALSE)"),"05C360")</f>
        <v>05C360</v>
      </c>
      <c r="Y701" s="40" t="str">
        <f ca="1">IFERROR(__xludf.DUMMYFUNCTION("VLOOKUP($D431,IMPORTRANGE(""1zGeY54V42y3h6ga3LEauokEcjIAfHuNXKCYKLfLWtMI"",""'LC-2 BOM'!C2:AF900""),Y$1,FALSE)"),"#N/A")</f>
        <v>#N/A</v>
      </c>
      <c r="Z701" s="40" t="str">
        <f ca="1">IFERROR(__xludf.DUMMYFUNCTION("VLOOKUP($D431,IMPORTRANGE(""1zGeY54V42y3h6ga3LEauokEcjIAfHuNXKCYKLfLWtMI"",""'LC-2 BOM'!C2:AF900""),Y$1,FALSE)"),"#N/A")</f>
        <v>#N/A</v>
      </c>
      <c r="AA701" s="40" t="str">
        <f ca="1">IFERROR(__xludf.DUMMYFUNCTION("VLOOKUP($D431,IMPORTRANGE(""1zGeY54V42y3h6ga3LEauokEcjIAfHuNXKCYKLfLWtMI"",""'LC-2 BOM'!C2:AF900""),Y$1,FALSE)"),"#N/A")</f>
        <v>#N/A</v>
      </c>
      <c r="AB701" s="40" t="str">
        <f ca="1">IFERROR(__xludf.DUMMYFUNCTION("VLOOKUP($D431,IMPORTRANGE(""1F5N2lheBqU_ssv2fEg7XSiyl0_Jtf24RQubw3IWp7fc"",""'LC-2 BOM'!C2:AF1000""),AB$1,FALSE)"),"Hydraulics Schematic 1069 RevF")</f>
        <v>Hydraulics Schematic 1069 RevF</v>
      </c>
      <c r="AC701" s="40" t="str">
        <f ca="1">IFERROR(__xludf.DUMMYFUNCTION("VLOOKUP($D431,IMPORTRANGE(""1F5N2lheBqU_ssv2fEg7XSiyl0_Jtf24RQubw3IWp7fc"",""'LC-2 BOM'!C2:AF1000""),AB$1,FALSE)"),"Hydraulics Schematic 1069 RevF")</f>
        <v>Hydraulics Schematic 1069 RevF</v>
      </c>
      <c r="AD701" s="40" t="str">
        <f ca="1">IFERROR(__xludf.DUMMYFUNCTION("VLOOKUP($D431,IMPORTRANGE(""1F5N2lheBqU_ssv2fEg7XSiyl0_Jtf24RQubw3IWp7fc"",""'LC-2 BOM'!C2:AF1000""),AB$1,FALSE)"),"Hydraulics Schematic 1069 RevF")</f>
        <v>Hydraulics Schematic 1069 RevF</v>
      </c>
      <c r="AE701" s="40" t="str">
        <f ca="1">IFERROR(__xludf.DUMMYFUNCTION("VLOOKUP($D431,IMPORTRANGE(""1F5N2lheBqU_ssv2fEg7XSiyl0_Jtf24RQubw3IWp7fc"",""'LC-2 BOM'!C2:AF1000""),AB$1,FALSE)"),"Hydraulics Schematic 1069 RevF")</f>
        <v>Hydraulics Schematic 1069 RevF</v>
      </c>
      <c r="AF701" s="40" t="str">
        <f ca="1">IFERROR(__xludf.DUMMYFUNCTION("VLOOKUP($D431,IMPORTRANGE(""1F5N2lheBqU_ssv2fEg7XSiyl0_Jtf24RQubw3IWp7fc"",""'LC-2 BOM'!C2:AF1000""),AB$1,FALSE)"),"Hydraulics Schematic 1069 RevF")</f>
        <v>Hydraulics Schematic 1069 RevF</v>
      </c>
      <c r="AG701" s="40" t="str">
        <f ca="1">IFERROR(__xludf.DUMMYFUNCTION("VLOOKUP($D431,IMPORTRANGE(""1F5N2lheBqU_ssv2fEg7XSiyl0_Jtf24RQubw3IWp7fc"",""'LC-2 BOM'!C2:AF1000""),AB$1,FALSE)"),"Hydraulics Schematic 1069 RevF")</f>
        <v>Hydraulics Schematic 1069 RevF</v>
      </c>
      <c r="AH701" s="40" t="str">
        <f ca="1">IFERROR(__xludf.DUMMYFUNCTION("VLOOKUP($D431,IMPORTRANGE(""1F5N2lheBqU_ssv2fEg7XSiyl0_Jtf24RQubw3IWp7fc"",""'LC-2 BOM'!C2:AF1000""),AB$1,FALSE)"),"Hydraulics Schematic 1069 RevF")</f>
        <v>Hydraulics Schematic 1069 RevF</v>
      </c>
      <c r="AI701" s="40" t="str">
        <f ca="1">IFERROR(__xludf.DUMMYFUNCTION("VLOOKUP($D431,IMPORTRANGE(""1F5N2lheBqU_ssv2fEg7XSiyl0_Jtf24RQubw3IWp7fc"",""'LC-2 BOM'!C2:AF1000""),AB$1,FALSE)"),"Hydraulics Schematic 1069 RevF")</f>
        <v>Hydraulics Schematic 1069 RevF</v>
      </c>
      <c r="AJ701" s="40" t="str">
        <f ca="1">IFERROR(__xludf.DUMMYFUNCTION("VLOOKUP($D431,IMPORTRANGE(""1F5N2lheBqU_ssv2fEg7XSiyl0_Jtf24RQubw3IWp7fc"",""'LC-2 BOM'!C2:AF1000""),AB$1,FALSE)"),"Hydraulics Schematic 1069 RevF")</f>
        <v>Hydraulics Schematic 1069 RevF</v>
      </c>
      <c r="AK701" s="40" t="str">
        <f ca="1">IFERROR(__xludf.DUMMYFUNCTION("VLOOKUP($D431,IMPORTRANGE(""1F5N2lheBqU_ssv2fEg7XSiyl0_Jtf24RQubw3IWp7fc"",""'LC-2 BOM'!C2:AF1000""),AB$1,FALSE)"),"Hydraulics Schematic 1069 RevF")</f>
        <v>Hydraulics Schematic 1069 RevF</v>
      </c>
      <c r="AL701" s="40" t="str">
        <f ca="1">IFERROR(__xludf.DUMMYFUNCTION("VLOOKUP($D431,IMPORTRANGE(""1F5N2lheBqU_ssv2fEg7XSiyl0_Jtf24RQubw3IWp7fc"",""'LC-2 BOM'!C2:AF1000""),AB$1,FALSE)"),"Hydraulics Schematic 1069 RevF")</f>
        <v>Hydraulics Schematic 1069 RevF</v>
      </c>
      <c r="AM701" s="40" t="str">
        <f ca="1">IFERROR(__xludf.DUMMYFUNCTION("VLOOKUP($D431,IMPORTRANGE(""1F5N2lheBqU_ssv2fEg7XSiyl0_Jtf24RQubw3IWp7fc"",""'LC-2 BOM'!C2:AF1000""),AB$1,FALSE)"),"Hydraulics Schematic 1069 RevF")</f>
        <v>Hydraulics Schematic 1069 RevF</v>
      </c>
      <c r="AN701" s="40" t="str">
        <f ca="1">IFERROR(__xludf.DUMMYFUNCTION("VLOOKUP($D431,IMPORTRANGE(""1F5N2lheBqU_ssv2fEg7XSiyl0_Jtf24RQubw3IWp7fc"",""'LC-2 BOM'!C2:AF1000""),AB$1,FALSE)"),"Hydraulics Schematic 1069 RevF")</f>
        <v>Hydraulics Schematic 1069 RevF</v>
      </c>
      <c r="AO701" s="40" t="str">
        <f ca="1">IFERROR(__xludf.DUMMYFUNCTION("VLOOKUP($D431,IMPORTRANGE(""1F5N2lheBqU_ssv2fEg7XSiyl0_Jtf24RQubw3IWp7fc"",""'LC-2 BOM'!C2:AF1000""),AB$1,FALSE)"),"Hydraulics Schematic 1069 RevF")</f>
        <v>Hydraulics Schematic 1069 RevF</v>
      </c>
      <c r="AP701" s="40" t="str">
        <f ca="1">IFERROR(__xludf.DUMMYFUNCTION("VLOOKUP($D431,IMPORTRANGE(""1F5N2lheBqU_ssv2fEg7XSiyl0_Jtf24RQubw3IWp7fc"",""'LC-2 BOM'!C2:AF1000""),AB$1,FALSE)"),"Hydraulics Schematic 1069 RevF")</f>
        <v>Hydraulics Schematic 1069 RevF</v>
      </c>
      <c r="AQ701" s="40" t="str">
        <f ca="1">IFERROR(__xludf.DUMMYFUNCTION("VLOOKUP($D431,IMPORTRANGE(""1F5N2lheBqU_ssv2fEg7XSiyl0_Jtf24RQubw3IWp7fc"",""'LC-2 BOM'!C2:AF1000""),AB$1,FALSE)"),"Hydraulics Schematic 1069 RevF")</f>
        <v>Hydraulics Schematic 1069 RevF</v>
      </c>
      <c r="AR701" s="40" t="str">
        <f ca="1">IFERROR(__xludf.DUMMYFUNCTION("VLOOKUP($D431,IMPORTRANGE(""1F5N2lheBqU_ssv2fEg7XSiyl0_Jtf24RQubw3IWp7fc"",""'LC-2 BOM'!C2:AF1000""),AB$1,FALSE)"),"Hydraulics Schematic 1069 RevF")</f>
        <v>Hydraulics Schematic 1069 RevF</v>
      </c>
      <c r="AS701" s="40" t="str">
        <f ca="1">IFERROR(__xludf.DUMMYFUNCTION("VLOOKUP($D431,IMPORTRANGE(""1F5N2lheBqU_ssv2fEg7XSiyl0_Jtf24RQubw3IWp7fc"",""'LC-2 BOM'!C2:AF1000""),AB$1,FALSE)"),"Hydraulics Schematic 1069 RevF")</f>
        <v>Hydraulics Schematic 1069 RevF</v>
      </c>
      <c r="AT701" s="40" t="str">
        <f ca="1">IFERROR(__xludf.DUMMYFUNCTION("VLOOKUP($D431,IMPORTRANGE(""1F5N2lheBqU_ssv2fEg7XSiyl0_Jtf24RQubw3IWp7fc"",""'LC-2 BOM'!C2:AF1000""),AB$1,FALSE)"),"Hydraulics Schematic 1069 RevF")</f>
        <v>Hydraulics Schematic 1069 RevF</v>
      </c>
      <c r="AU701" s="40" t="str">
        <f ca="1">IFERROR(__xludf.DUMMYFUNCTION("VLOOKUP($D431,IMPORTRANGE(""1F5N2lheBqU_ssv2fEg7XSiyl0_Jtf24RQubw3IWp7fc"",""'LC-2 BOM'!C2:AF1000""),AB$1,FALSE)"),"Hydraulics Schematic 1069 RevF")</f>
        <v>Hydraulics Schematic 1069 RevF</v>
      </c>
      <c r="AV701" s="40" t="str">
        <f ca="1">IFERROR(__xludf.DUMMYFUNCTION("VLOOKUP($D431,IMPORTRANGE(""1F5N2lheBqU_ssv2fEg7XSiyl0_Jtf24RQubw3IWp7fc"",""'LC-2 BOM'!C2:AF1000""),AB$1,FALSE)"),"Hydraulics Schematic 1069 RevF")</f>
        <v>Hydraulics Schematic 1069 RevF</v>
      </c>
      <c r="AW701" s="40" t="str">
        <f ca="1">IFERROR(__xludf.DUMMYFUNCTION("VLOOKUP($D431,IMPORTRANGE(""1F5N2lheBqU_ssv2fEg7XSiyl0_Jtf24RQubw3IWp7fc"",""'LC-2 BOM'!C2:AF1000""),AB$1,FALSE)"),"Hydraulics Schematic 1069 RevF")</f>
        <v>Hydraulics Schematic 1069 RevF</v>
      </c>
      <c r="AX701" s="40" t="str">
        <f ca="1">IFERROR(__xludf.DUMMYFUNCTION("VLOOKUP($D431,IMPORTRANGE(""1F5N2lheBqU_ssv2fEg7XSiyl0_Jtf24RQubw3IWp7fc"",""'LC-2 BOM'!C2:AF1000""),AB$1,FALSE)"),"Hydraulics Schematic 1069 RevF")</f>
        <v>Hydraulics Schematic 1069 RevF</v>
      </c>
      <c r="AY701" s="40" t="str">
        <f ca="1">IFERROR(__xludf.DUMMYFUNCTION("VLOOKUP($D431,IMPORTRANGE(""1F5N2lheBqU_ssv2fEg7XSiyl0_Jtf24RQubw3IWp7fc"",""'LC-2 BOM'!C2:AF1000""),AB$1,FALSE)"),"Hydraulics Schematic 1069 RevF")</f>
        <v>Hydraulics Schematic 1069 RevF</v>
      </c>
      <c r="AZ701" s="40" t="str">
        <f ca="1">IFERROR(__xludf.DUMMYFUNCTION("VLOOKUP($D431,IMPORTRANGE(""1F5N2lheBqU_ssv2fEg7XSiyl0_Jtf24RQubw3IWp7fc"",""'LC-2 BOM'!C2:AF1000""),AB$1,FALSE)"),"Hydraulics Schematic 1069 RevF")</f>
        <v>Hydraulics Schematic 1069 RevF</v>
      </c>
      <c r="BA701" s="40" t="str">
        <f ca="1">IFERROR(__xludf.DUMMYFUNCTION("VLOOKUP($D431,IMPORTRANGE(""1F5N2lheBqU_ssv2fEg7XSiyl0_Jtf24RQubw3IWp7fc"",""'LC-2 BOM'!C2:AF1000""),AB$1,FALSE)"),"Hydraulics Schematic 1069 RevF")</f>
        <v>Hydraulics Schematic 1069 RevF</v>
      </c>
    </row>
    <row r="702" spans="1:53" ht="14.25">
      <c r="A702" s="119" t="str">
        <f>CONCATENATE(VLOOKUP(E702,Systems,2,FALSE),"-",VLOOKUP(F702,Subsystems,2,FALSE),"-",VLOOKUP(G702,Components,2,FALSE),"-",VLOOKUP(R702,Metrics,2,FALSE),"-",B702)</f>
        <v>HYD-HD-LS-PxO-555</v>
      </c>
      <c r="B702" s="100">
        <v>555</v>
      </c>
      <c r="C702" s="99" t="s">
        <v>1528</v>
      </c>
      <c r="D702" s="103" t="s">
        <v>1530</v>
      </c>
      <c r="E702" s="99" t="s">
        <v>715</v>
      </c>
      <c r="F702" s="99" t="s">
        <v>898</v>
      </c>
      <c r="G702" s="99" t="s">
        <v>88</v>
      </c>
      <c r="H702" s="100" t="s">
        <v>89</v>
      </c>
      <c r="I702" s="100" t="str">
        <f>VLOOKUP(L702,InterfaceCards,2,FALSE)</f>
        <v>N2</v>
      </c>
      <c r="J702" s="39" t="str">
        <f>VLOOKUP(I702,'REF - Interface Cards'!$F$2:$G$11,2,FALSE)</f>
        <v>CB3</v>
      </c>
      <c r="K702" s="100">
        <f>VLOOKUP(L702,InterfaceCards,3,FALSE)</f>
        <v>1</v>
      </c>
      <c r="L702" s="99" t="s">
        <v>496</v>
      </c>
      <c r="M702" s="272">
        <v>32</v>
      </c>
      <c r="N702" s="96">
        <v>26</v>
      </c>
      <c r="O702" s="100" t="s">
        <v>313</v>
      </c>
      <c r="P702" s="100"/>
      <c r="Q702" s="100" t="s">
        <v>492</v>
      </c>
      <c r="R702" s="268" t="s">
        <v>95</v>
      </c>
      <c r="S702" s="119" t="s">
        <v>96</v>
      </c>
      <c r="T702" s="99"/>
      <c r="U702" s="205"/>
      <c r="V702" s="205" t="b">
        <v>0</v>
      </c>
      <c r="W702" s="115" t="str">
        <f>CONCATENATE(L702,":",N702)</f>
        <v>DI2:26</v>
      </c>
      <c r="X702" s="40" t="str">
        <f ca="1">IFERROR(__xludf.DUMMYFUNCTION("VLOOKUP($D119,IMPORTRANGE(""1F5N2lheBqU_ssv2fEg7XSiyl0_Jtf24RQubw3IWp7fc"",""'LC-2 BOM'!C2:AF1000""),X$1,FALSE)"),"05C360")</f>
        <v>05C360</v>
      </c>
      <c r="Y702" s="40" t="str">
        <f ca="1">IFERROR(__xludf.DUMMYFUNCTION("VLOOKUP($D421,IMPORTRANGE(""1F5N2lheBqU_ssv2fEg7XSiyl0_Jtf24RQubw3IWp7fc"",""'LC-2 BOM'!C2:AF900""),Y$1,FALSE)"),"Limit Switch")</f>
        <v>Limit Switch</v>
      </c>
      <c r="Z702" s="40" t="str">
        <f ca="1">IFERROR(__xludf.DUMMYFUNCTION("VLOOKUP($D421,IMPORTRANGE(""1F5N2lheBqU_ssv2fEg7XSiyl0_Jtf24RQubw3IWp7fc"",""'LC-2 BOM'!C2:AF900""),Y$1,FALSE)"),"Limit Switch")</f>
        <v>Limit Switch</v>
      </c>
      <c r="AA702" s="40" t="str">
        <f ca="1">IFERROR(__xludf.DUMMYFUNCTION("VLOOKUP($D421,IMPORTRANGE(""1F5N2lheBqU_ssv2fEg7XSiyl0_Jtf24RQubw3IWp7fc"",""'LC-2 BOM'!C2:AF900""),Y$1,FALSE)"),"Limit Switch")</f>
        <v>Limit Switch</v>
      </c>
      <c r="AB702" s="40" t="str">
        <f ca="1">IFERROR(__xludf.DUMMYFUNCTION("VLOOKUP($D421,IMPORTRANGE(""1F5N2lheBqU_ssv2fEg7XSiyl0_Jtf24RQubw3IWp7fc"",""'LC-2 BOM'!C2:AF1000""),AB$1,FALSE)"),"Hydraulics Schematic 1069 RevF")</f>
        <v>Hydraulics Schematic 1069 RevF</v>
      </c>
      <c r="AC702" s="40" t="str">
        <f ca="1">IFERROR(__xludf.DUMMYFUNCTION("VLOOKUP($D421,IMPORTRANGE(""1F5N2lheBqU_ssv2fEg7XSiyl0_Jtf24RQubw3IWp7fc"",""'LC-2 BOM'!C2:AF1000""),AB$1,FALSE)"),"Hydraulics Schematic 1069 RevF")</f>
        <v>Hydraulics Schematic 1069 RevF</v>
      </c>
      <c r="AD702" s="40" t="str">
        <f ca="1">IFERROR(__xludf.DUMMYFUNCTION("VLOOKUP($D421,IMPORTRANGE(""1F5N2lheBqU_ssv2fEg7XSiyl0_Jtf24RQubw3IWp7fc"",""'LC-2 BOM'!C2:AF1000""),AB$1,FALSE)"),"Hydraulics Schematic 1069 RevF")</f>
        <v>Hydraulics Schematic 1069 RevF</v>
      </c>
      <c r="AE702" s="40" t="str">
        <f ca="1">IFERROR(__xludf.DUMMYFUNCTION("VLOOKUP($D421,IMPORTRANGE(""1F5N2lheBqU_ssv2fEg7XSiyl0_Jtf24RQubw3IWp7fc"",""'LC-2 BOM'!C2:AF1000""),AB$1,FALSE)"),"Hydraulics Schematic 1069 RevF")</f>
        <v>Hydraulics Schematic 1069 RevF</v>
      </c>
      <c r="AF702" s="40" t="str">
        <f ca="1">IFERROR(__xludf.DUMMYFUNCTION("VLOOKUP($D421,IMPORTRANGE(""1F5N2lheBqU_ssv2fEg7XSiyl0_Jtf24RQubw3IWp7fc"",""'LC-2 BOM'!C2:AF1000""),AB$1,FALSE)"),"Hydraulics Schematic 1069 RevF")</f>
        <v>Hydraulics Schematic 1069 RevF</v>
      </c>
      <c r="AG702" s="40" t="str">
        <f ca="1">IFERROR(__xludf.DUMMYFUNCTION("VLOOKUP($D421,IMPORTRANGE(""1F5N2lheBqU_ssv2fEg7XSiyl0_Jtf24RQubw3IWp7fc"",""'LC-2 BOM'!C2:AF1000""),AB$1,FALSE)"),"Hydraulics Schematic 1069 RevF")</f>
        <v>Hydraulics Schematic 1069 RevF</v>
      </c>
      <c r="AH702" s="40" t="str">
        <f ca="1">IFERROR(__xludf.DUMMYFUNCTION("VLOOKUP($D421,IMPORTRANGE(""1F5N2lheBqU_ssv2fEg7XSiyl0_Jtf24RQubw3IWp7fc"",""'LC-2 BOM'!C2:AF1000""),AB$1,FALSE)"),"Hydraulics Schematic 1069 RevF")</f>
        <v>Hydraulics Schematic 1069 RevF</v>
      </c>
      <c r="AI702" s="40" t="str">
        <f ca="1">IFERROR(__xludf.DUMMYFUNCTION("VLOOKUP($D421,IMPORTRANGE(""1F5N2lheBqU_ssv2fEg7XSiyl0_Jtf24RQubw3IWp7fc"",""'LC-2 BOM'!C2:AF1000""),AB$1,FALSE)"),"Hydraulics Schematic 1069 RevF")</f>
        <v>Hydraulics Schematic 1069 RevF</v>
      </c>
      <c r="AJ702" s="40" t="str">
        <f ca="1">IFERROR(__xludf.DUMMYFUNCTION("VLOOKUP($D421,IMPORTRANGE(""1F5N2lheBqU_ssv2fEg7XSiyl0_Jtf24RQubw3IWp7fc"",""'LC-2 BOM'!C2:AF1000""),AB$1,FALSE)"),"Hydraulics Schematic 1069 RevF")</f>
        <v>Hydraulics Schematic 1069 RevF</v>
      </c>
      <c r="AK702" s="40" t="str">
        <f ca="1">IFERROR(__xludf.DUMMYFUNCTION("VLOOKUP($D421,IMPORTRANGE(""1F5N2lheBqU_ssv2fEg7XSiyl0_Jtf24RQubw3IWp7fc"",""'LC-2 BOM'!C2:AF1000""),AB$1,FALSE)"),"Hydraulics Schematic 1069 RevF")</f>
        <v>Hydraulics Schematic 1069 RevF</v>
      </c>
      <c r="AL702" s="40" t="str">
        <f ca="1">IFERROR(__xludf.DUMMYFUNCTION("VLOOKUP($D421,IMPORTRANGE(""1F5N2lheBqU_ssv2fEg7XSiyl0_Jtf24RQubw3IWp7fc"",""'LC-2 BOM'!C2:AF1000""),AB$1,FALSE)"),"Hydraulics Schematic 1069 RevF")</f>
        <v>Hydraulics Schematic 1069 RevF</v>
      </c>
      <c r="AM702" s="40" t="str">
        <f ca="1">IFERROR(__xludf.DUMMYFUNCTION("VLOOKUP($D421,IMPORTRANGE(""1F5N2lheBqU_ssv2fEg7XSiyl0_Jtf24RQubw3IWp7fc"",""'LC-2 BOM'!C2:AF1000""),AB$1,FALSE)"),"Hydraulics Schematic 1069 RevF")</f>
        <v>Hydraulics Schematic 1069 RevF</v>
      </c>
      <c r="AN702" s="40" t="str">
        <f ca="1">IFERROR(__xludf.DUMMYFUNCTION("VLOOKUP($D421,IMPORTRANGE(""1F5N2lheBqU_ssv2fEg7XSiyl0_Jtf24RQubw3IWp7fc"",""'LC-2 BOM'!C2:AF1000""),AB$1,FALSE)"),"Hydraulics Schematic 1069 RevF")</f>
        <v>Hydraulics Schematic 1069 RevF</v>
      </c>
      <c r="AO702" s="40" t="str">
        <f ca="1">IFERROR(__xludf.DUMMYFUNCTION("VLOOKUP($D421,IMPORTRANGE(""1F5N2lheBqU_ssv2fEg7XSiyl0_Jtf24RQubw3IWp7fc"",""'LC-2 BOM'!C2:AF1000""),AB$1,FALSE)"),"Hydraulics Schematic 1069 RevF")</f>
        <v>Hydraulics Schematic 1069 RevF</v>
      </c>
      <c r="AP702" s="40" t="str">
        <f ca="1">IFERROR(__xludf.DUMMYFUNCTION("VLOOKUP($D421,IMPORTRANGE(""1F5N2lheBqU_ssv2fEg7XSiyl0_Jtf24RQubw3IWp7fc"",""'LC-2 BOM'!C2:AF1000""),AB$1,FALSE)"),"Hydraulics Schematic 1069 RevF")</f>
        <v>Hydraulics Schematic 1069 RevF</v>
      </c>
      <c r="AQ702" s="40" t="str">
        <f ca="1">IFERROR(__xludf.DUMMYFUNCTION("VLOOKUP($D421,IMPORTRANGE(""1F5N2lheBqU_ssv2fEg7XSiyl0_Jtf24RQubw3IWp7fc"",""'LC-2 BOM'!C2:AF1000""),AB$1,FALSE)"),"Hydraulics Schematic 1069 RevF")</f>
        <v>Hydraulics Schematic 1069 RevF</v>
      </c>
      <c r="AR702" s="40" t="str">
        <f ca="1">IFERROR(__xludf.DUMMYFUNCTION("VLOOKUP($D421,IMPORTRANGE(""1F5N2lheBqU_ssv2fEg7XSiyl0_Jtf24RQubw3IWp7fc"",""'LC-2 BOM'!C2:AF1000""),AB$1,FALSE)"),"Hydraulics Schematic 1069 RevF")</f>
        <v>Hydraulics Schematic 1069 RevF</v>
      </c>
      <c r="AS702" s="40" t="str">
        <f ca="1">IFERROR(__xludf.DUMMYFUNCTION("VLOOKUP($D421,IMPORTRANGE(""1F5N2lheBqU_ssv2fEg7XSiyl0_Jtf24RQubw3IWp7fc"",""'LC-2 BOM'!C2:AF1000""),AB$1,FALSE)"),"Hydraulics Schematic 1069 RevF")</f>
        <v>Hydraulics Schematic 1069 RevF</v>
      </c>
      <c r="AT702" s="40" t="str">
        <f ca="1">IFERROR(__xludf.DUMMYFUNCTION("VLOOKUP($D421,IMPORTRANGE(""1F5N2lheBqU_ssv2fEg7XSiyl0_Jtf24RQubw3IWp7fc"",""'LC-2 BOM'!C2:AF1000""),AB$1,FALSE)"),"Hydraulics Schematic 1069 RevF")</f>
        <v>Hydraulics Schematic 1069 RevF</v>
      </c>
      <c r="AU702" s="40" t="str">
        <f ca="1">IFERROR(__xludf.DUMMYFUNCTION("VLOOKUP($D421,IMPORTRANGE(""1F5N2lheBqU_ssv2fEg7XSiyl0_Jtf24RQubw3IWp7fc"",""'LC-2 BOM'!C2:AF1000""),AB$1,FALSE)"),"Hydraulics Schematic 1069 RevF")</f>
        <v>Hydraulics Schematic 1069 RevF</v>
      </c>
      <c r="AV702" s="40" t="str">
        <f ca="1">IFERROR(__xludf.DUMMYFUNCTION("VLOOKUP($D421,IMPORTRANGE(""1F5N2lheBqU_ssv2fEg7XSiyl0_Jtf24RQubw3IWp7fc"",""'LC-2 BOM'!C2:AF1000""),AB$1,FALSE)"),"Hydraulics Schematic 1069 RevF")</f>
        <v>Hydraulics Schematic 1069 RevF</v>
      </c>
      <c r="AW702" s="40" t="str">
        <f ca="1">IFERROR(__xludf.DUMMYFUNCTION("VLOOKUP($D421,IMPORTRANGE(""1F5N2lheBqU_ssv2fEg7XSiyl0_Jtf24RQubw3IWp7fc"",""'LC-2 BOM'!C2:AF1000""),AB$1,FALSE)"),"Hydraulics Schematic 1069 RevF")</f>
        <v>Hydraulics Schematic 1069 RevF</v>
      </c>
      <c r="AX702" s="40" t="str">
        <f ca="1">IFERROR(__xludf.DUMMYFUNCTION("VLOOKUP($D421,IMPORTRANGE(""1F5N2lheBqU_ssv2fEg7XSiyl0_Jtf24RQubw3IWp7fc"",""'LC-2 BOM'!C2:AF1000""),AB$1,FALSE)"),"Hydraulics Schematic 1069 RevF")</f>
        <v>Hydraulics Schematic 1069 RevF</v>
      </c>
      <c r="AY702" s="40" t="str">
        <f ca="1">IFERROR(__xludf.DUMMYFUNCTION("VLOOKUP($D421,IMPORTRANGE(""1F5N2lheBqU_ssv2fEg7XSiyl0_Jtf24RQubw3IWp7fc"",""'LC-2 BOM'!C2:AF1000""),AB$1,FALSE)"),"Hydraulics Schematic 1069 RevF")</f>
        <v>Hydraulics Schematic 1069 RevF</v>
      </c>
      <c r="AZ702" s="40" t="str">
        <f ca="1">IFERROR(__xludf.DUMMYFUNCTION("VLOOKUP($D421,IMPORTRANGE(""1F5N2lheBqU_ssv2fEg7XSiyl0_Jtf24RQubw3IWp7fc"",""'LC-2 BOM'!C2:AF1000""),AB$1,FALSE)"),"Hydraulics Schematic 1069 RevF")</f>
        <v>Hydraulics Schematic 1069 RevF</v>
      </c>
      <c r="BA702" s="40" t="str">
        <f ca="1">IFERROR(__xludf.DUMMYFUNCTION("VLOOKUP($D421,IMPORTRANGE(""1F5N2lheBqU_ssv2fEg7XSiyl0_Jtf24RQubw3IWp7fc"",""'LC-2 BOM'!C2:AF1000""),AB$1,FALSE)"),"Hydraulics Schematic 1069 RevF")</f>
        <v>Hydraulics Schematic 1069 RevF</v>
      </c>
    </row>
    <row r="703" spans="1:53" ht="14.25">
      <c r="A703" s="199" t="str">
        <f>CONCATENATE(VLOOKUP(E703,Systems,2,FALSE),"-",VLOOKUP(F703,Subsystems,2,FALSE),"-",VLOOKUP(G703,Components,2,FALSE),"-",VLOOKUP(R703,Metrics,2,FALSE),"-",B703)</f>
        <v>HYD-HD-LS-PxC-195</v>
      </c>
      <c r="B703" s="100">
        <v>195</v>
      </c>
      <c r="C703" s="273" t="s">
        <v>1531</v>
      </c>
      <c r="D703" s="286" t="s">
        <v>1532</v>
      </c>
      <c r="E703" s="99" t="s">
        <v>715</v>
      </c>
      <c r="F703" s="99" t="s">
        <v>898</v>
      </c>
      <c r="G703" s="99" t="s">
        <v>88</v>
      </c>
      <c r="H703" s="100" t="s">
        <v>89</v>
      </c>
      <c r="I703" s="100" t="str">
        <f>VLOOKUP(L703,InterfaceCards,2,FALSE)</f>
        <v>N3</v>
      </c>
      <c r="J703" s="39" t="str">
        <f>VLOOKUP(I703,'REF - Interface Cards'!$F$2:$G$11,2,FALSE)</f>
        <v>CB4</v>
      </c>
      <c r="K703" s="100">
        <f>VLOOKUP(L703,InterfaceCards,3,FALSE)</f>
        <v>1</v>
      </c>
      <c r="L703" s="99" t="s">
        <v>844</v>
      </c>
      <c r="M703" s="272">
        <v>13</v>
      </c>
      <c r="N703" s="96">
        <v>10</v>
      </c>
      <c r="O703" s="100" t="s">
        <v>313</v>
      </c>
      <c r="P703" s="100"/>
      <c r="Q703" s="100" t="s">
        <v>790</v>
      </c>
      <c r="R703" s="268" t="s">
        <v>99</v>
      </c>
      <c r="S703" s="119" t="s">
        <v>96</v>
      </c>
      <c r="T703" s="99"/>
      <c r="U703" s="205"/>
      <c r="V703" s="205" t="b">
        <v>0</v>
      </c>
      <c r="W703" s="115" t="str">
        <f>CONCATENATE(L703,":",N703)</f>
        <v>DI3:10</v>
      </c>
      <c r="X703" s="40" t="str">
        <f ca="1">IFERROR(__xludf.DUMMYFUNCTION("VLOOKUP($D475,IMPORTRANGE(""1F5N2lheBqU_ssv2fEg7XSiyl0_Jtf24RQubw3IWp7fc"",""'LC-2 BOM'!C2:AF1000""),X$1,FALSE)"),"04C706")</f>
        <v>04C706</v>
      </c>
      <c r="Y703" s="40" t="str">
        <f ca="1">IFERROR(__xludf.DUMMYFUNCTION("VLOOKUP($D495,IMPORTRANGE(""1zGeY54V42y3h6ga3LEauokEcjIAfHuNXKCYKLfLWtMI"",""'LC-2 BOM'!C2:AF900""),Y$1,FALSE)"),"#N/A")</f>
        <v>#N/A</v>
      </c>
      <c r="Z703" s="40" t="str">
        <f ca="1">IFERROR(__xludf.DUMMYFUNCTION("VLOOKUP($D495,IMPORTRANGE(""1zGeY54V42y3h6ga3LEauokEcjIAfHuNXKCYKLfLWtMI"",""'LC-2 BOM'!C2:AF900""),Y$1,FALSE)"),"#N/A")</f>
        <v>#N/A</v>
      </c>
      <c r="AA703" s="40" t="str">
        <f ca="1">IFERROR(__xludf.DUMMYFUNCTION("VLOOKUP($D495,IMPORTRANGE(""1zGeY54V42y3h6ga3LEauokEcjIAfHuNXKCYKLfLWtMI"",""'LC-2 BOM'!C2:AF900""),Y$1,FALSE)"),"#N/A")</f>
        <v>#N/A</v>
      </c>
      <c r="AB703" s="40" t="str">
        <f ca="1">IFERROR(__xludf.DUMMYFUNCTION("VLOOKUP($D495,IMPORTRANGE(""1F5N2lheBqU_ssv2fEg7XSiyl0_Jtf24RQubw3IWp7fc"",""'LC-2 BOM'!C2:AF1000""),AB$1,FALSE)"),"Hydraulics Schematic 1069 RevF")</f>
        <v>Hydraulics Schematic 1069 RevF</v>
      </c>
      <c r="AC703" s="40" t="str">
        <f ca="1">IFERROR(__xludf.DUMMYFUNCTION("VLOOKUP($D495,IMPORTRANGE(""1F5N2lheBqU_ssv2fEg7XSiyl0_Jtf24RQubw3IWp7fc"",""'LC-2 BOM'!C2:AF1000""),AB$1,FALSE)"),"Hydraulics Schematic 1069 RevF")</f>
        <v>Hydraulics Schematic 1069 RevF</v>
      </c>
      <c r="AD703" s="40" t="str">
        <f ca="1">IFERROR(__xludf.DUMMYFUNCTION("VLOOKUP($D495,IMPORTRANGE(""1F5N2lheBqU_ssv2fEg7XSiyl0_Jtf24RQubw3IWp7fc"",""'LC-2 BOM'!C2:AF1000""),AB$1,FALSE)"),"Hydraulics Schematic 1069 RevF")</f>
        <v>Hydraulics Schematic 1069 RevF</v>
      </c>
      <c r="AE703" s="40" t="str">
        <f ca="1">IFERROR(__xludf.DUMMYFUNCTION("VLOOKUP($D495,IMPORTRANGE(""1F5N2lheBqU_ssv2fEg7XSiyl0_Jtf24RQubw3IWp7fc"",""'LC-2 BOM'!C2:AF1000""),AB$1,FALSE)"),"Hydraulics Schematic 1069 RevF")</f>
        <v>Hydraulics Schematic 1069 RevF</v>
      </c>
      <c r="AF703" s="40" t="str">
        <f ca="1">IFERROR(__xludf.DUMMYFUNCTION("VLOOKUP($D495,IMPORTRANGE(""1F5N2lheBqU_ssv2fEg7XSiyl0_Jtf24RQubw3IWp7fc"",""'LC-2 BOM'!C2:AF1000""),AB$1,FALSE)"),"Hydraulics Schematic 1069 RevF")</f>
        <v>Hydraulics Schematic 1069 RevF</v>
      </c>
      <c r="AG703" s="40" t="str">
        <f ca="1">IFERROR(__xludf.DUMMYFUNCTION("VLOOKUP($D495,IMPORTRANGE(""1F5N2lheBqU_ssv2fEg7XSiyl0_Jtf24RQubw3IWp7fc"",""'LC-2 BOM'!C2:AF1000""),AB$1,FALSE)"),"Hydraulics Schematic 1069 RevF")</f>
        <v>Hydraulics Schematic 1069 RevF</v>
      </c>
      <c r="AH703" s="40" t="str">
        <f ca="1">IFERROR(__xludf.DUMMYFUNCTION("VLOOKUP($D495,IMPORTRANGE(""1F5N2lheBqU_ssv2fEg7XSiyl0_Jtf24RQubw3IWp7fc"",""'LC-2 BOM'!C2:AF1000""),AB$1,FALSE)"),"Hydraulics Schematic 1069 RevF")</f>
        <v>Hydraulics Schematic 1069 RevF</v>
      </c>
      <c r="AI703" s="40" t="str">
        <f ca="1">IFERROR(__xludf.DUMMYFUNCTION("VLOOKUP($D495,IMPORTRANGE(""1F5N2lheBqU_ssv2fEg7XSiyl0_Jtf24RQubw3IWp7fc"",""'LC-2 BOM'!C2:AF1000""),AB$1,FALSE)"),"Hydraulics Schematic 1069 RevF")</f>
        <v>Hydraulics Schematic 1069 RevF</v>
      </c>
      <c r="AJ703" s="40" t="str">
        <f ca="1">IFERROR(__xludf.DUMMYFUNCTION("VLOOKUP($D495,IMPORTRANGE(""1F5N2lheBqU_ssv2fEg7XSiyl0_Jtf24RQubw3IWp7fc"",""'LC-2 BOM'!C2:AF1000""),AB$1,FALSE)"),"Hydraulics Schematic 1069 RevF")</f>
        <v>Hydraulics Schematic 1069 RevF</v>
      </c>
      <c r="AK703" s="40" t="str">
        <f ca="1">IFERROR(__xludf.DUMMYFUNCTION("VLOOKUP($D495,IMPORTRANGE(""1F5N2lheBqU_ssv2fEg7XSiyl0_Jtf24RQubw3IWp7fc"",""'LC-2 BOM'!C2:AF1000""),AB$1,FALSE)"),"Hydraulics Schematic 1069 RevF")</f>
        <v>Hydraulics Schematic 1069 RevF</v>
      </c>
      <c r="AL703" s="40" t="str">
        <f ca="1">IFERROR(__xludf.DUMMYFUNCTION("VLOOKUP($D495,IMPORTRANGE(""1F5N2lheBqU_ssv2fEg7XSiyl0_Jtf24RQubw3IWp7fc"",""'LC-2 BOM'!C2:AF1000""),AB$1,FALSE)"),"Hydraulics Schematic 1069 RevF")</f>
        <v>Hydraulics Schematic 1069 RevF</v>
      </c>
      <c r="AM703" s="40" t="str">
        <f ca="1">IFERROR(__xludf.DUMMYFUNCTION("VLOOKUP($D495,IMPORTRANGE(""1F5N2lheBqU_ssv2fEg7XSiyl0_Jtf24RQubw3IWp7fc"",""'LC-2 BOM'!C2:AF1000""),AB$1,FALSE)"),"Hydraulics Schematic 1069 RevF")</f>
        <v>Hydraulics Schematic 1069 RevF</v>
      </c>
      <c r="AN703" s="40" t="str">
        <f ca="1">IFERROR(__xludf.DUMMYFUNCTION("VLOOKUP($D495,IMPORTRANGE(""1F5N2lheBqU_ssv2fEg7XSiyl0_Jtf24RQubw3IWp7fc"",""'LC-2 BOM'!C2:AF1000""),AB$1,FALSE)"),"Hydraulics Schematic 1069 RevF")</f>
        <v>Hydraulics Schematic 1069 RevF</v>
      </c>
      <c r="AO703" s="40" t="str">
        <f ca="1">IFERROR(__xludf.DUMMYFUNCTION("VLOOKUP($D495,IMPORTRANGE(""1F5N2lheBqU_ssv2fEg7XSiyl0_Jtf24RQubw3IWp7fc"",""'LC-2 BOM'!C2:AF1000""),AB$1,FALSE)"),"Hydraulics Schematic 1069 RevF")</f>
        <v>Hydraulics Schematic 1069 RevF</v>
      </c>
      <c r="AP703" s="40" t="str">
        <f ca="1">IFERROR(__xludf.DUMMYFUNCTION("VLOOKUP($D495,IMPORTRANGE(""1F5N2lheBqU_ssv2fEg7XSiyl0_Jtf24RQubw3IWp7fc"",""'LC-2 BOM'!C2:AF1000""),AB$1,FALSE)"),"Hydraulics Schematic 1069 RevF")</f>
        <v>Hydraulics Schematic 1069 RevF</v>
      </c>
      <c r="AQ703" s="40" t="str">
        <f ca="1">IFERROR(__xludf.DUMMYFUNCTION("VLOOKUP($D495,IMPORTRANGE(""1F5N2lheBqU_ssv2fEg7XSiyl0_Jtf24RQubw3IWp7fc"",""'LC-2 BOM'!C2:AF1000""),AB$1,FALSE)"),"Hydraulics Schematic 1069 RevF")</f>
        <v>Hydraulics Schematic 1069 RevF</v>
      </c>
      <c r="AR703" s="40" t="str">
        <f ca="1">IFERROR(__xludf.DUMMYFUNCTION("VLOOKUP($D495,IMPORTRANGE(""1F5N2lheBqU_ssv2fEg7XSiyl0_Jtf24RQubw3IWp7fc"",""'LC-2 BOM'!C2:AF1000""),AB$1,FALSE)"),"Hydraulics Schematic 1069 RevF")</f>
        <v>Hydraulics Schematic 1069 RevF</v>
      </c>
      <c r="AS703" s="40" t="str">
        <f ca="1">IFERROR(__xludf.DUMMYFUNCTION("VLOOKUP($D495,IMPORTRANGE(""1F5N2lheBqU_ssv2fEg7XSiyl0_Jtf24RQubw3IWp7fc"",""'LC-2 BOM'!C2:AF1000""),AB$1,FALSE)"),"Hydraulics Schematic 1069 RevF")</f>
        <v>Hydraulics Schematic 1069 RevF</v>
      </c>
      <c r="AT703" s="40" t="str">
        <f ca="1">IFERROR(__xludf.DUMMYFUNCTION("VLOOKUP($D495,IMPORTRANGE(""1F5N2lheBqU_ssv2fEg7XSiyl0_Jtf24RQubw3IWp7fc"",""'LC-2 BOM'!C2:AF1000""),AB$1,FALSE)"),"Hydraulics Schematic 1069 RevF")</f>
        <v>Hydraulics Schematic 1069 RevF</v>
      </c>
      <c r="AU703" s="40" t="str">
        <f ca="1">IFERROR(__xludf.DUMMYFUNCTION("VLOOKUP($D495,IMPORTRANGE(""1F5N2lheBqU_ssv2fEg7XSiyl0_Jtf24RQubw3IWp7fc"",""'LC-2 BOM'!C2:AF1000""),AB$1,FALSE)"),"Hydraulics Schematic 1069 RevF")</f>
        <v>Hydraulics Schematic 1069 RevF</v>
      </c>
      <c r="AV703" s="40" t="str">
        <f ca="1">IFERROR(__xludf.DUMMYFUNCTION("VLOOKUP($D495,IMPORTRANGE(""1F5N2lheBqU_ssv2fEg7XSiyl0_Jtf24RQubw3IWp7fc"",""'LC-2 BOM'!C2:AF1000""),AB$1,FALSE)"),"Hydraulics Schematic 1069 RevF")</f>
        <v>Hydraulics Schematic 1069 RevF</v>
      </c>
      <c r="AW703" s="40" t="str">
        <f ca="1">IFERROR(__xludf.DUMMYFUNCTION("VLOOKUP($D495,IMPORTRANGE(""1F5N2lheBqU_ssv2fEg7XSiyl0_Jtf24RQubw3IWp7fc"",""'LC-2 BOM'!C2:AF1000""),AB$1,FALSE)"),"Hydraulics Schematic 1069 RevF")</f>
        <v>Hydraulics Schematic 1069 RevF</v>
      </c>
      <c r="AX703" s="40" t="str">
        <f ca="1">IFERROR(__xludf.DUMMYFUNCTION("VLOOKUP($D495,IMPORTRANGE(""1F5N2lheBqU_ssv2fEg7XSiyl0_Jtf24RQubw3IWp7fc"",""'LC-2 BOM'!C2:AF1000""),AB$1,FALSE)"),"Hydraulics Schematic 1069 RevF")</f>
        <v>Hydraulics Schematic 1069 RevF</v>
      </c>
      <c r="AY703" s="40" t="str">
        <f ca="1">IFERROR(__xludf.DUMMYFUNCTION("VLOOKUP($D495,IMPORTRANGE(""1F5N2lheBqU_ssv2fEg7XSiyl0_Jtf24RQubw3IWp7fc"",""'LC-2 BOM'!C2:AF1000""),AB$1,FALSE)"),"Hydraulics Schematic 1069 RevF")</f>
        <v>Hydraulics Schematic 1069 RevF</v>
      </c>
      <c r="AZ703" s="40" t="str">
        <f ca="1">IFERROR(__xludf.DUMMYFUNCTION("VLOOKUP($D495,IMPORTRANGE(""1F5N2lheBqU_ssv2fEg7XSiyl0_Jtf24RQubw3IWp7fc"",""'LC-2 BOM'!C2:AF1000""),AB$1,FALSE)"),"Hydraulics Schematic 1069 RevF")</f>
        <v>Hydraulics Schematic 1069 RevF</v>
      </c>
      <c r="BA703" s="40" t="str">
        <f ca="1">IFERROR(__xludf.DUMMYFUNCTION("VLOOKUP($D495,IMPORTRANGE(""1F5N2lheBqU_ssv2fEg7XSiyl0_Jtf24RQubw3IWp7fc"",""'LC-2 BOM'!C2:AF1000""),AB$1,FALSE)"),"Hydraulics Schematic 1069 RevF")</f>
        <v>Hydraulics Schematic 1069 RevF</v>
      </c>
    </row>
    <row r="704" spans="1:53" ht="14.25">
      <c r="A704" s="119" t="str">
        <f>CONCATENATE(VLOOKUP(E704,Systems,2,FALSE),"-",VLOOKUP(F704,Subsystems,2,FALSE),"-",VLOOKUP(G704,Components,2,FALSE),"-",VLOOKUP(R704,Metrics,2,FALSE),"-",B704)</f>
        <v>HYD-HD-LS-PxO-556</v>
      </c>
      <c r="B704" s="100">
        <v>556</v>
      </c>
      <c r="C704" s="273" t="s">
        <v>1531</v>
      </c>
      <c r="D704" s="286" t="s">
        <v>1533</v>
      </c>
      <c r="E704" s="99" t="s">
        <v>715</v>
      </c>
      <c r="F704" s="99" t="s">
        <v>898</v>
      </c>
      <c r="G704" s="99" t="s">
        <v>88</v>
      </c>
      <c r="H704" s="100" t="s">
        <v>89</v>
      </c>
      <c r="I704" s="100" t="str">
        <f>VLOOKUP(L704,InterfaceCards,2,FALSE)</f>
        <v>N3</v>
      </c>
      <c r="J704" s="39" t="str">
        <f>VLOOKUP(I704,'REF - Interface Cards'!$F$2:$G$11,2,FALSE)</f>
        <v>CB4</v>
      </c>
      <c r="K704" s="100">
        <f>VLOOKUP(L704,InterfaceCards,3,FALSE)</f>
        <v>1</v>
      </c>
      <c r="L704" s="99" t="s">
        <v>844</v>
      </c>
      <c r="M704" s="272">
        <v>23</v>
      </c>
      <c r="N704" s="96">
        <v>19</v>
      </c>
      <c r="O704" s="100" t="s">
        <v>313</v>
      </c>
      <c r="P704" s="100"/>
      <c r="Q704" s="100" t="s">
        <v>790</v>
      </c>
      <c r="R704" s="268" t="s">
        <v>95</v>
      </c>
      <c r="S704" s="119" t="s">
        <v>96</v>
      </c>
      <c r="T704" s="99"/>
      <c r="U704" s="205"/>
      <c r="V704" s="205" t="b">
        <v>0</v>
      </c>
      <c r="W704" s="115" t="str">
        <f>CONCATENATE(L704,":",N704)</f>
        <v>DI3:19</v>
      </c>
      <c r="X704" s="40" t="str">
        <f ca="1">IFERROR(__xludf.DUMMYFUNCTION("VLOOKUP($D475,IMPORTRANGE(""1F5N2lheBqU_ssv2fEg7XSiyl0_Jtf24RQubw3IWp7fc"",""'LC-2 BOM'!C2:AF1000""),X$1,FALSE)"),"04C706")</f>
        <v>04C706</v>
      </c>
      <c r="Y704" s="40" t="str">
        <f ca="1">IFERROR(__xludf.DUMMYFUNCTION("VLOOKUP($D503,IMPORTRANGE(""1zGeY54V42y3h6ga3LEauokEcjIAfHuNXKCYKLfLWtMI"",""'LC-2 BOM'!C2:AF900""),Y$1,FALSE)"),"#N/A")</f>
        <v>#N/A</v>
      </c>
      <c r="Z704" s="40" t="str">
        <f ca="1">IFERROR(__xludf.DUMMYFUNCTION("VLOOKUP($D503,IMPORTRANGE(""1zGeY54V42y3h6ga3LEauokEcjIAfHuNXKCYKLfLWtMI"",""'LC-2 BOM'!C2:AF900""),Y$1,FALSE)"),"#N/A")</f>
        <v>#N/A</v>
      </c>
      <c r="AA704" s="40" t="str">
        <f ca="1">IFERROR(__xludf.DUMMYFUNCTION("VLOOKUP($D503,IMPORTRANGE(""1zGeY54V42y3h6ga3LEauokEcjIAfHuNXKCYKLfLWtMI"",""'LC-2 BOM'!C2:AF900""),Y$1,FALSE)"),"#N/A")</f>
        <v>#N/A</v>
      </c>
      <c r="AB704" s="40" t="str">
        <f ca="1">IFERROR(__xludf.DUMMYFUNCTION("VLOOKUP($D503,IMPORTRANGE(""1F5N2lheBqU_ssv2fEg7XSiyl0_Jtf24RQubw3IWp7fc"",""'LC-2 BOM'!C2:AF1000""),AB$1,FALSE)"),"Hydraulics Schematic 1069 RevF")</f>
        <v>Hydraulics Schematic 1069 RevF</v>
      </c>
      <c r="AC704" s="40" t="str">
        <f ca="1">IFERROR(__xludf.DUMMYFUNCTION("VLOOKUP($D503,IMPORTRANGE(""1F5N2lheBqU_ssv2fEg7XSiyl0_Jtf24RQubw3IWp7fc"",""'LC-2 BOM'!C2:AF1000""),AB$1,FALSE)"),"Hydraulics Schematic 1069 RevF")</f>
        <v>Hydraulics Schematic 1069 RevF</v>
      </c>
      <c r="AD704" s="40" t="str">
        <f ca="1">IFERROR(__xludf.DUMMYFUNCTION("VLOOKUP($D503,IMPORTRANGE(""1F5N2lheBqU_ssv2fEg7XSiyl0_Jtf24RQubw3IWp7fc"",""'LC-2 BOM'!C2:AF1000""),AB$1,FALSE)"),"Hydraulics Schematic 1069 RevF")</f>
        <v>Hydraulics Schematic 1069 RevF</v>
      </c>
      <c r="AE704" s="40" t="str">
        <f ca="1">IFERROR(__xludf.DUMMYFUNCTION("VLOOKUP($D503,IMPORTRANGE(""1F5N2lheBqU_ssv2fEg7XSiyl0_Jtf24RQubw3IWp7fc"",""'LC-2 BOM'!C2:AF1000""),AB$1,FALSE)"),"Hydraulics Schematic 1069 RevF")</f>
        <v>Hydraulics Schematic 1069 RevF</v>
      </c>
      <c r="AF704" s="40" t="str">
        <f ca="1">IFERROR(__xludf.DUMMYFUNCTION("VLOOKUP($D503,IMPORTRANGE(""1F5N2lheBqU_ssv2fEg7XSiyl0_Jtf24RQubw3IWp7fc"",""'LC-2 BOM'!C2:AF1000""),AB$1,FALSE)"),"Hydraulics Schematic 1069 RevF")</f>
        <v>Hydraulics Schematic 1069 RevF</v>
      </c>
      <c r="AG704" s="40" t="str">
        <f ca="1">IFERROR(__xludf.DUMMYFUNCTION("VLOOKUP($D503,IMPORTRANGE(""1F5N2lheBqU_ssv2fEg7XSiyl0_Jtf24RQubw3IWp7fc"",""'LC-2 BOM'!C2:AF1000""),AB$1,FALSE)"),"Hydraulics Schematic 1069 RevF")</f>
        <v>Hydraulics Schematic 1069 RevF</v>
      </c>
      <c r="AH704" s="40" t="str">
        <f ca="1">IFERROR(__xludf.DUMMYFUNCTION("VLOOKUP($D503,IMPORTRANGE(""1F5N2lheBqU_ssv2fEg7XSiyl0_Jtf24RQubw3IWp7fc"",""'LC-2 BOM'!C2:AF1000""),AB$1,FALSE)"),"Hydraulics Schematic 1069 RevF")</f>
        <v>Hydraulics Schematic 1069 RevF</v>
      </c>
      <c r="AI704" s="40" t="str">
        <f ca="1">IFERROR(__xludf.DUMMYFUNCTION("VLOOKUP($D503,IMPORTRANGE(""1F5N2lheBqU_ssv2fEg7XSiyl0_Jtf24RQubw3IWp7fc"",""'LC-2 BOM'!C2:AF1000""),AB$1,FALSE)"),"Hydraulics Schematic 1069 RevF")</f>
        <v>Hydraulics Schematic 1069 RevF</v>
      </c>
      <c r="AJ704" s="40" t="str">
        <f ca="1">IFERROR(__xludf.DUMMYFUNCTION("VLOOKUP($D503,IMPORTRANGE(""1F5N2lheBqU_ssv2fEg7XSiyl0_Jtf24RQubw3IWp7fc"",""'LC-2 BOM'!C2:AF1000""),AB$1,FALSE)"),"Hydraulics Schematic 1069 RevF")</f>
        <v>Hydraulics Schematic 1069 RevF</v>
      </c>
      <c r="AK704" s="40" t="str">
        <f ca="1">IFERROR(__xludf.DUMMYFUNCTION("VLOOKUP($D503,IMPORTRANGE(""1F5N2lheBqU_ssv2fEg7XSiyl0_Jtf24RQubw3IWp7fc"",""'LC-2 BOM'!C2:AF1000""),AB$1,FALSE)"),"Hydraulics Schematic 1069 RevF")</f>
        <v>Hydraulics Schematic 1069 RevF</v>
      </c>
      <c r="AL704" s="40" t="str">
        <f ca="1">IFERROR(__xludf.DUMMYFUNCTION("VLOOKUP($D503,IMPORTRANGE(""1F5N2lheBqU_ssv2fEg7XSiyl0_Jtf24RQubw3IWp7fc"",""'LC-2 BOM'!C2:AF1000""),AB$1,FALSE)"),"Hydraulics Schematic 1069 RevF")</f>
        <v>Hydraulics Schematic 1069 RevF</v>
      </c>
      <c r="AM704" s="40" t="str">
        <f ca="1">IFERROR(__xludf.DUMMYFUNCTION("VLOOKUP($D503,IMPORTRANGE(""1F5N2lheBqU_ssv2fEg7XSiyl0_Jtf24RQubw3IWp7fc"",""'LC-2 BOM'!C2:AF1000""),AB$1,FALSE)"),"Hydraulics Schematic 1069 RevF")</f>
        <v>Hydraulics Schematic 1069 RevF</v>
      </c>
      <c r="AN704" s="40" t="str">
        <f ca="1">IFERROR(__xludf.DUMMYFUNCTION("VLOOKUP($D503,IMPORTRANGE(""1F5N2lheBqU_ssv2fEg7XSiyl0_Jtf24RQubw3IWp7fc"",""'LC-2 BOM'!C2:AF1000""),AB$1,FALSE)"),"Hydraulics Schematic 1069 RevF")</f>
        <v>Hydraulics Schematic 1069 RevF</v>
      </c>
      <c r="AO704" s="40" t="str">
        <f ca="1">IFERROR(__xludf.DUMMYFUNCTION("VLOOKUP($D503,IMPORTRANGE(""1F5N2lheBqU_ssv2fEg7XSiyl0_Jtf24RQubw3IWp7fc"",""'LC-2 BOM'!C2:AF1000""),AB$1,FALSE)"),"Hydraulics Schematic 1069 RevF")</f>
        <v>Hydraulics Schematic 1069 RevF</v>
      </c>
      <c r="AP704" s="40" t="str">
        <f ca="1">IFERROR(__xludf.DUMMYFUNCTION("VLOOKUP($D503,IMPORTRANGE(""1F5N2lheBqU_ssv2fEg7XSiyl0_Jtf24RQubw3IWp7fc"",""'LC-2 BOM'!C2:AF1000""),AB$1,FALSE)"),"Hydraulics Schematic 1069 RevF")</f>
        <v>Hydraulics Schematic 1069 RevF</v>
      </c>
      <c r="AQ704" s="40" t="str">
        <f ca="1">IFERROR(__xludf.DUMMYFUNCTION("VLOOKUP($D503,IMPORTRANGE(""1F5N2lheBqU_ssv2fEg7XSiyl0_Jtf24RQubw3IWp7fc"",""'LC-2 BOM'!C2:AF1000""),AB$1,FALSE)"),"Hydraulics Schematic 1069 RevF")</f>
        <v>Hydraulics Schematic 1069 RevF</v>
      </c>
      <c r="AR704" s="40" t="str">
        <f ca="1">IFERROR(__xludf.DUMMYFUNCTION("VLOOKUP($D503,IMPORTRANGE(""1F5N2lheBqU_ssv2fEg7XSiyl0_Jtf24RQubw3IWp7fc"",""'LC-2 BOM'!C2:AF1000""),AB$1,FALSE)"),"Hydraulics Schematic 1069 RevF")</f>
        <v>Hydraulics Schematic 1069 RevF</v>
      </c>
      <c r="AS704" s="40" t="str">
        <f ca="1">IFERROR(__xludf.DUMMYFUNCTION("VLOOKUP($D503,IMPORTRANGE(""1F5N2lheBqU_ssv2fEg7XSiyl0_Jtf24RQubw3IWp7fc"",""'LC-2 BOM'!C2:AF1000""),AB$1,FALSE)"),"Hydraulics Schematic 1069 RevF")</f>
        <v>Hydraulics Schematic 1069 RevF</v>
      </c>
      <c r="AT704" s="40" t="str">
        <f ca="1">IFERROR(__xludf.DUMMYFUNCTION("VLOOKUP($D503,IMPORTRANGE(""1F5N2lheBqU_ssv2fEg7XSiyl0_Jtf24RQubw3IWp7fc"",""'LC-2 BOM'!C2:AF1000""),AB$1,FALSE)"),"Hydraulics Schematic 1069 RevF")</f>
        <v>Hydraulics Schematic 1069 RevF</v>
      </c>
      <c r="AU704" s="40" t="str">
        <f ca="1">IFERROR(__xludf.DUMMYFUNCTION("VLOOKUP($D503,IMPORTRANGE(""1F5N2lheBqU_ssv2fEg7XSiyl0_Jtf24RQubw3IWp7fc"",""'LC-2 BOM'!C2:AF1000""),AB$1,FALSE)"),"Hydraulics Schematic 1069 RevF")</f>
        <v>Hydraulics Schematic 1069 RevF</v>
      </c>
      <c r="AV704" s="40" t="str">
        <f ca="1">IFERROR(__xludf.DUMMYFUNCTION("VLOOKUP($D503,IMPORTRANGE(""1F5N2lheBqU_ssv2fEg7XSiyl0_Jtf24RQubw3IWp7fc"",""'LC-2 BOM'!C2:AF1000""),AB$1,FALSE)"),"Hydraulics Schematic 1069 RevF")</f>
        <v>Hydraulics Schematic 1069 RevF</v>
      </c>
      <c r="AW704" s="40" t="str">
        <f ca="1">IFERROR(__xludf.DUMMYFUNCTION("VLOOKUP($D503,IMPORTRANGE(""1F5N2lheBqU_ssv2fEg7XSiyl0_Jtf24RQubw3IWp7fc"",""'LC-2 BOM'!C2:AF1000""),AB$1,FALSE)"),"Hydraulics Schematic 1069 RevF")</f>
        <v>Hydraulics Schematic 1069 RevF</v>
      </c>
      <c r="AX704" s="40" t="str">
        <f ca="1">IFERROR(__xludf.DUMMYFUNCTION("VLOOKUP($D503,IMPORTRANGE(""1F5N2lheBqU_ssv2fEg7XSiyl0_Jtf24RQubw3IWp7fc"",""'LC-2 BOM'!C2:AF1000""),AB$1,FALSE)"),"Hydraulics Schematic 1069 RevF")</f>
        <v>Hydraulics Schematic 1069 RevF</v>
      </c>
      <c r="AY704" s="40" t="str">
        <f ca="1">IFERROR(__xludf.DUMMYFUNCTION("VLOOKUP($D503,IMPORTRANGE(""1F5N2lheBqU_ssv2fEg7XSiyl0_Jtf24RQubw3IWp7fc"",""'LC-2 BOM'!C2:AF1000""),AB$1,FALSE)"),"Hydraulics Schematic 1069 RevF")</f>
        <v>Hydraulics Schematic 1069 RevF</v>
      </c>
      <c r="AZ704" s="40" t="str">
        <f ca="1">IFERROR(__xludf.DUMMYFUNCTION("VLOOKUP($D503,IMPORTRANGE(""1F5N2lheBqU_ssv2fEg7XSiyl0_Jtf24RQubw3IWp7fc"",""'LC-2 BOM'!C2:AF1000""),AB$1,FALSE)"),"Hydraulics Schematic 1069 RevF")</f>
        <v>Hydraulics Schematic 1069 RevF</v>
      </c>
      <c r="BA704" s="40" t="str">
        <f ca="1">IFERROR(__xludf.DUMMYFUNCTION("VLOOKUP($D503,IMPORTRANGE(""1F5N2lheBqU_ssv2fEg7XSiyl0_Jtf24RQubw3IWp7fc"",""'LC-2 BOM'!C2:AF1000""),AB$1,FALSE)"),"Hydraulics Schematic 1069 RevF")</f>
        <v>Hydraulics Schematic 1069 RevF</v>
      </c>
    </row>
    <row r="705" spans="1:53" ht="14.25">
      <c r="A705" s="199" t="str">
        <f>CONCATENATE(VLOOKUP(E705,Systems,2,FALSE),"-",VLOOKUP(F705,Subsystems,2,FALSE),"-",VLOOKUP(G705,Components,2,FALSE),"-",VLOOKUP(R705,Metrics,2,FALSE),"-",B705)</f>
        <v>HYD-S1U-LS-PxC-256</v>
      </c>
      <c r="B705" s="100">
        <v>256</v>
      </c>
      <c r="C705" s="99" t="s">
        <v>1534</v>
      </c>
      <c r="D705" s="104" t="s">
        <v>1535</v>
      </c>
      <c r="E705" s="99" t="s">
        <v>715</v>
      </c>
      <c r="F705" s="99" t="s">
        <v>368</v>
      </c>
      <c r="G705" s="99" t="s">
        <v>88</v>
      </c>
      <c r="H705" s="99" t="s">
        <v>89</v>
      </c>
      <c r="I705" s="100" t="str">
        <f>VLOOKUP(L705,InterfaceCards,2,FALSE)</f>
        <v>N2</v>
      </c>
      <c r="J705" s="39" t="str">
        <f>VLOOKUP(I705,'REF - Interface Cards'!$F$2:$G$11,2,FALSE)</f>
        <v>CB3</v>
      </c>
      <c r="K705" s="100">
        <f>VLOOKUP(L705,InterfaceCards,3,FALSE)</f>
        <v>1</v>
      </c>
      <c r="L705" s="99" t="s">
        <v>496</v>
      </c>
      <c r="M705" s="99">
        <v>14</v>
      </c>
      <c r="N705" s="96">
        <v>11</v>
      </c>
      <c r="O705" s="99" t="s">
        <v>313</v>
      </c>
      <c r="P705" s="205"/>
      <c r="Q705" s="99" t="s">
        <v>338</v>
      </c>
      <c r="R705" s="119" t="s">
        <v>99</v>
      </c>
      <c r="S705" s="119" t="s">
        <v>96</v>
      </c>
      <c r="T705" s="100"/>
      <c r="U705" s="205"/>
      <c r="V705" s="205" t="b">
        <v>0</v>
      </c>
      <c r="W705" s="115" t="str">
        <f>CONCATENATE(L705,":",N705)</f>
        <v>DI2:11</v>
      </c>
      <c r="X705" s="40" t="str">
        <f ca="1">IFERROR(__xludf.DUMMYFUNCTION("VLOOKUP($D119,IMPORTRANGE(""1F5N2lheBqU_ssv2fEg7XSiyl0_Jtf24RQubw3IWp7fc"",""'LC-2 BOM'!C2:AF1000""),X$1,FALSE)"),"05C360")</f>
        <v>05C360</v>
      </c>
      <c r="Y705" s="40" t="str">
        <f ca="1">IFERROR(__xludf.DUMMYFUNCTION("VLOOKUP($D407,IMPORTRANGE(""1zGeY54V42y3h6ga3LEauokEcjIAfHuNXKCYKLfLWtMI"",""'LC-2 BOM'!C2:AF900""),Y$1,FALSE)"),"#N/A")</f>
        <v>#N/A</v>
      </c>
      <c r="Z705" s="40" t="str">
        <f ca="1">IFERROR(__xludf.DUMMYFUNCTION("VLOOKUP($D407,IMPORTRANGE(""1zGeY54V42y3h6ga3LEauokEcjIAfHuNXKCYKLfLWtMI"",""'LC-2 BOM'!C2:AF900""),Y$1,FALSE)"),"#N/A")</f>
        <v>#N/A</v>
      </c>
      <c r="AA705" s="40" t="str">
        <f ca="1">IFERROR(__xludf.DUMMYFUNCTION("VLOOKUP($D407,IMPORTRANGE(""1zGeY54V42y3h6ga3LEauokEcjIAfHuNXKCYKLfLWtMI"",""'LC-2 BOM'!C2:AF900""),Y$1,FALSE)"),"#N/A")</f>
        <v>#N/A</v>
      </c>
      <c r="AB705" s="40" t="str">
        <f ca="1">IFERROR(__xludf.DUMMYFUNCTION("VLOOKUP($D407,IMPORTRANGE(""1F5N2lheBqU_ssv2fEg7XSiyl0_Jtf24RQubw3IWp7fc"",""'LC-2 BOM'!C2:AF1000""),AB$1,FALSE)"),"Hydraulics Schematic 1069 RevF")</f>
        <v>Hydraulics Schematic 1069 RevF</v>
      </c>
      <c r="AC705" s="40" t="str">
        <f ca="1">IFERROR(__xludf.DUMMYFUNCTION("VLOOKUP($D407,IMPORTRANGE(""1F5N2lheBqU_ssv2fEg7XSiyl0_Jtf24RQubw3IWp7fc"",""'LC-2 BOM'!C2:AF1000""),AB$1,FALSE)"),"Hydraulics Schematic 1069 RevF")</f>
        <v>Hydraulics Schematic 1069 RevF</v>
      </c>
      <c r="AD705" s="40" t="str">
        <f ca="1">IFERROR(__xludf.DUMMYFUNCTION("VLOOKUP($D407,IMPORTRANGE(""1F5N2lheBqU_ssv2fEg7XSiyl0_Jtf24RQubw3IWp7fc"",""'LC-2 BOM'!C2:AF1000""),AB$1,FALSE)"),"Hydraulics Schematic 1069 RevF")</f>
        <v>Hydraulics Schematic 1069 RevF</v>
      </c>
      <c r="AE705" s="40" t="str">
        <f ca="1">IFERROR(__xludf.DUMMYFUNCTION("VLOOKUP($D407,IMPORTRANGE(""1F5N2lheBqU_ssv2fEg7XSiyl0_Jtf24RQubw3IWp7fc"",""'LC-2 BOM'!C2:AF1000""),AB$1,FALSE)"),"Hydraulics Schematic 1069 RevF")</f>
        <v>Hydraulics Schematic 1069 RevF</v>
      </c>
      <c r="AF705" s="40" t="str">
        <f ca="1">IFERROR(__xludf.DUMMYFUNCTION("VLOOKUP($D407,IMPORTRANGE(""1F5N2lheBqU_ssv2fEg7XSiyl0_Jtf24RQubw3IWp7fc"",""'LC-2 BOM'!C2:AF1000""),AB$1,FALSE)"),"Hydraulics Schematic 1069 RevF")</f>
        <v>Hydraulics Schematic 1069 RevF</v>
      </c>
      <c r="AG705" s="40" t="str">
        <f ca="1">IFERROR(__xludf.DUMMYFUNCTION("VLOOKUP($D407,IMPORTRANGE(""1F5N2lheBqU_ssv2fEg7XSiyl0_Jtf24RQubw3IWp7fc"",""'LC-2 BOM'!C2:AF1000""),AB$1,FALSE)"),"Hydraulics Schematic 1069 RevF")</f>
        <v>Hydraulics Schematic 1069 RevF</v>
      </c>
      <c r="AH705" s="40" t="str">
        <f ca="1">IFERROR(__xludf.DUMMYFUNCTION("VLOOKUP($D407,IMPORTRANGE(""1F5N2lheBqU_ssv2fEg7XSiyl0_Jtf24RQubw3IWp7fc"",""'LC-2 BOM'!C2:AF1000""),AB$1,FALSE)"),"Hydraulics Schematic 1069 RevF")</f>
        <v>Hydraulics Schematic 1069 RevF</v>
      </c>
      <c r="AI705" s="40" t="str">
        <f ca="1">IFERROR(__xludf.DUMMYFUNCTION("VLOOKUP($D407,IMPORTRANGE(""1F5N2lheBqU_ssv2fEg7XSiyl0_Jtf24RQubw3IWp7fc"",""'LC-2 BOM'!C2:AF1000""),AB$1,FALSE)"),"Hydraulics Schematic 1069 RevF")</f>
        <v>Hydraulics Schematic 1069 RevF</v>
      </c>
      <c r="AJ705" s="40" t="str">
        <f ca="1">IFERROR(__xludf.DUMMYFUNCTION("VLOOKUP($D407,IMPORTRANGE(""1F5N2lheBqU_ssv2fEg7XSiyl0_Jtf24RQubw3IWp7fc"",""'LC-2 BOM'!C2:AF1000""),AB$1,FALSE)"),"Hydraulics Schematic 1069 RevF")</f>
        <v>Hydraulics Schematic 1069 RevF</v>
      </c>
      <c r="AK705" s="40" t="str">
        <f ca="1">IFERROR(__xludf.DUMMYFUNCTION("VLOOKUP($D407,IMPORTRANGE(""1F5N2lheBqU_ssv2fEg7XSiyl0_Jtf24RQubw3IWp7fc"",""'LC-2 BOM'!C2:AF1000""),AB$1,FALSE)"),"Hydraulics Schematic 1069 RevF")</f>
        <v>Hydraulics Schematic 1069 RevF</v>
      </c>
      <c r="AL705" s="40" t="str">
        <f ca="1">IFERROR(__xludf.DUMMYFUNCTION("VLOOKUP($D407,IMPORTRANGE(""1F5N2lheBqU_ssv2fEg7XSiyl0_Jtf24RQubw3IWp7fc"",""'LC-2 BOM'!C2:AF1000""),AB$1,FALSE)"),"Hydraulics Schematic 1069 RevF")</f>
        <v>Hydraulics Schematic 1069 RevF</v>
      </c>
      <c r="AM705" s="40" t="str">
        <f ca="1">IFERROR(__xludf.DUMMYFUNCTION("VLOOKUP($D407,IMPORTRANGE(""1F5N2lheBqU_ssv2fEg7XSiyl0_Jtf24RQubw3IWp7fc"",""'LC-2 BOM'!C2:AF1000""),AB$1,FALSE)"),"Hydraulics Schematic 1069 RevF")</f>
        <v>Hydraulics Schematic 1069 RevF</v>
      </c>
      <c r="AN705" s="40" t="str">
        <f ca="1">IFERROR(__xludf.DUMMYFUNCTION("VLOOKUP($D407,IMPORTRANGE(""1F5N2lheBqU_ssv2fEg7XSiyl0_Jtf24RQubw3IWp7fc"",""'LC-2 BOM'!C2:AF1000""),AB$1,FALSE)"),"Hydraulics Schematic 1069 RevF")</f>
        <v>Hydraulics Schematic 1069 RevF</v>
      </c>
      <c r="AO705" s="40" t="str">
        <f ca="1">IFERROR(__xludf.DUMMYFUNCTION("VLOOKUP($D407,IMPORTRANGE(""1F5N2lheBqU_ssv2fEg7XSiyl0_Jtf24RQubw3IWp7fc"",""'LC-2 BOM'!C2:AF1000""),AB$1,FALSE)"),"Hydraulics Schematic 1069 RevF")</f>
        <v>Hydraulics Schematic 1069 RevF</v>
      </c>
      <c r="AP705" s="40" t="str">
        <f ca="1">IFERROR(__xludf.DUMMYFUNCTION("VLOOKUP($D407,IMPORTRANGE(""1F5N2lheBqU_ssv2fEg7XSiyl0_Jtf24RQubw3IWp7fc"",""'LC-2 BOM'!C2:AF1000""),AB$1,FALSE)"),"Hydraulics Schematic 1069 RevF")</f>
        <v>Hydraulics Schematic 1069 RevF</v>
      </c>
      <c r="AQ705" s="40" t="str">
        <f ca="1">IFERROR(__xludf.DUMMYFUNCTION("VLOOKUP($D407,IMPORTRANGE(""1F5N2lheBqU_ssv2fEg7XSiyl0_Jtf24RQubw3IWp7fc"",""'LC-2 BOM'!C2:AF1000""),AB$1,FALSE)"),"Hydraulics Schematic 1069 RevF")</f>
        <v>Hydraulics Schematic 1069 RevF</v>
      </c>
      <c r="AR705" s="40" t="str">
        <f ca="1">IFERROR(__xludf.DUMMYFUNCTION("VLOOKUP($D407,IMPORTRANGE(""1F5N2lheBqU_ssv2fEg7XSiyl0_Jtf24RQubw3IWp7fc"",""'LC-2 BOM'!C2:AF1000""),AB$1,FALSE)"),"Hydraulics Schematic 1069 RevF")</f>
        <v>Hydraulics Schematic 1069 RevF</v>
      </c>
      <c r="AS705" s="40" t="str">
        <f ca="1">IFERROR(__xludf.DUMMYFUNCTION("VLOOKUP($D407,IMPORTRANGE(""1F5N2lheBqU_ssv2fEg7XSiyl0_Jtf24RQubw3IWp7fc"",""'LC-2 BOM'!C2:AF1000""),AB$1,FALSE)"),"Hydraulics Schematic 1069 RevF")</f>
        <v>Hydraulics Schematic 1069 RevF</v>
      </c>
      <c r="AT705" s="40" t="str">
        <f ca="1">IFERROR(__xludf.DUMMYFUNCTION("VLOOKUP($D407,IMPORTRANGE(""1F5N2lheBqU_ssv2fEg7XSiyl0_Jtf24RQubw3IWp7fc"",""'LC-2 BOM'!C2:AF1000""),AB$1,FALSE)"),"Hydraulics Schematic 1069 RevF")</f>
        <v>Hydraulics Schematic 1069 RevF</v>
      </c>
      <c r="AU705" s="40" t="str">
        <f ca="1">IFERROR(__xludf.DUMMYFUNCTION("VLOOKUP($D407,IMPORTRANGE(""1F5N2lheBqU_ssv2fEg7XSiyl0_Jtf24RQubw3IWp7fc"",""'LC-2 BOM'!C2:AF1000""),AB$1,FALSE)"),"Hydraulics Schematic 1069 RevF")</f>
        <v>Hydraulics Schematic 1069 RevF</v>
      </c>
      <c r="AV705" s="40" t="str">
        <f ca="1">IFERROR(__xludf.DUMMYFUNCTION("VLOOKUP($D407,IMPORTRANGE(""1F5N2lheBqU_ssv2fEg7XSiyl0_Jtf24RQubw3IWp7fc"",""'LC-2 BOM'!C2:AF1000""),AB$1,FALSE)"),"Hydraulics Schematic 1069 RevF")</f>
        <v>Hydraulics Schematic 1069 RevF</v>
      </c>
      <c r="AW705" s="40" t="str">
        <f ca="1">IFERROR(__xludf.DUMMYFUNCTION("VLOOKUP($D407,IMPORTRANGE(""1F5N2lheBqU_ssv2fEg7XSiyl0_Jtf24RQubw3IWp7fc"",""'LC-2 BOM'!C2:AF1000""),AB$1,FALSE)"),"Hydraulics Schematic 1069 RevF")</f>
        <v>Hydraulics Schematic 1069 RevF</v>
      </c>
      <c r="AX705" s="40" t="str">
        <f ca="1">IFERROR(__xludf.DUMMYFUNCTION("VLOOKUP($D407,IMPORTRANGE(""1F5N2lheBqU_ssv2fEg7XSiyl0_Jtf24RQubw3IWp7fc"",""'LC-2 BOM'!C2:AF1000""),AB$1,FALSE)"),"Hydraulics Schematic 1069 RevF")</f>
        <v>Hydraulics Schematic 1069 RevF</v>
      </c>
      <c r="AY705" s="40" t="str">
        <f ca="1">IFERROR(__xludf.DUMMYFUNCTION("VLOOKUP($D407,IMPORTRANGE(""1F5N2lheBqU_ssv2fEg7XSiyl0_Jtf24RQubw3IWp7fc"",""'LC-2 BOM'!C2:AF1000""),AB$1,FALSE)"),"Hydraulics Schematic 1069 RevF")</f>
        <v>Hydraulics Schematic 1069 RevF</v>
      </c>
      <c r="AZ705" s="40" t="str">
        <f ca="1">IFERROR(__xludf.DUMMYFUNCTION("VLOOKUP($D407,IMPORTRANGE(""1F5N2lheBqU_ssv2fEg7XSiyl0_Jtf24RQubw3IWp7fc"",""'LC-2 BOM'!C2:AF1000""),AB$1,FALSE)"),"Hydraulics Schematic 1069 RevF")</f>
        <v>Hydraulics Schematic 1069 RevF</v>
      </c>
      <c r="BA705" s="40" t="str">
        <f ca="1">IFERROR(__xludf.DUMMYFUNCTION("VLOOKUP($D407,IMPORTRANGE(""1F5N2lheBqU_ssv2fEg7XSiyl0_Jtf24RQubw3IWp7fc"",""'LC-2 BOM'!C2:AF1000""),AB$1,FALSE)"),"Hydraulics Schematic 1069 RevF")</f>
        <v>Hydraulics Schematic 1069 RevF</v>
      </c>
    </row>
    <row r="706" spans="1:53" ht="14.25">
      <c r="A706" s="119" t="str">
        <f>CONCATENATE(VLOOKUP(E706,Systems,2,FALSE),"-",VLOOKUP(F706,Subsystems,2,FALSE),"-",VLOOKUP(G706,Components,2,FALSE),"-",VLOOKUP(R706,Metrics,2,FALSE),"-",B706)</f>
        <v>HYD-S1U-LS-PxO-219</v>
      </c>
      <c r="B706" s="100">
        <v>219</v>
      </c>
      <c r="C706" s="99" t="s">
        <v>1536</v>
      </c>
      <c r="D706" s="103" t="s">
        <v>1537</v>
      </c>
      <c r="E706" s="99" t="s">
        <v>715</v>
      </c>
      <c r="F706" s="99" t="s">
        <v>368</v>
      </c>
      <c r="G706" s="99" t="s">
        <v>88</v>
      </c>
      <c r="H706" s="99" t="s">
        <v>89</v>
      </c>
      <c r="I706" s="100" t="str">
        <f>VLOOKUP(L706,InterfaceCards,2,FALSE)</f>
        <v>N2</v>
      </c>
      <c r="J706" s="39" t="str">
        <f>VLOOKUP(I706,'REF - Interface Cards'!$F$2:$G$11,2,FALSE)</f>
        <v>CB3</v>
      </c>
      <c r="K706" s="100">
        <f>VLOOKUP(L706,InterfaceCards,3,FALSE)</f>
        <v>1</v>
      </c>
      <c r="L706" s="99" t="s">
        <v>496</v>
      </c>
      <c r="M706" s="272">
        <v>30</v>
      </c>
      <c r="N706" s="96">
        <v>24</v>
      </c>
      <c r="O706" s="100" t="s">
        <v>313</v>
      </c>
      <c r="P706" s="100"/>
      <c r="Q706" s="100" t="s">
        <v>338</v>
      </c>
      <c r="R706" s="268" t="s">
        <v>95</v>
      </c>
      <c r="S706" s="119" t="s">
        <v>96</v>
      </c>
      <c r="T706" s="100"/>
      <c r="U706" s="205"/>
      <c r="V706" s="205" t="b">
        <v>0</v>
      </c>
      <c r="W706" s="115" t="str">
        <f>CONCATENATE(L706,":",N706)</f>
        <v>DI2:24</v>
      </c>
      <c r="X706" s="40" t="str">
        <f ca="1">IFERROR(__xludf.DUMMYFUNCTION("VLOOKUP($D119,IMPORTRANGE(""1F5N2lheBqU_ssv2fEg7XSiyl0_Jtf24RQubw3IWp7fc"",""'LC-2 BOM'!C2:AF1000""),X$1,FALSE)"),"05C360")</f>
        <v>05C360</v>
      </c>
      <c r="Y706" s="40" t="str">
        <f ca="1">IFERROR(__xludf.DUMMYFUNCTION("VLOOKUP($D419,IMPORTRANGE(""1F5N2lheBqU_ssv2fEg7XSiyl0_Jtf24RQubw3IWp7fc"",""'LC-2 BOM'!C2:AF900""),Y$1,FALSE)"),"#N/A")</f>
        <v>#N/A</v>
      </c>
      <c r="Z706" s="40" t="str">
        <f ca="1">IFERROR(__xludf.DUMMYFUNCTION("VLOOKUP($D419,IMPORTRANGE(""1F5N2lheBqU_ssv2fEg7XSiyl0_Jtf24RQubw3IWp7fc"",""'LC-2 BOM'!C2:AF900""),Y$1,FALSE)"),"#N/A")</f>
        <v>#N/A</v>
      </c>
      <c r="AA706" s="40" t="str">
        <f ca="1">IFERROR(__xludf.DUMMYFUNCTION("VLOOKUP($D419,IMPORTRANGE(""1F5N2lheBqU_ssv2fEg7XSiyl0_Jtf24RQubw3IWp7fc"",""'LC-2 BOM'!C2:AF900""),Y$1,FALSE)"),"#N/A")</f>
        <v>#N/A</v>
      </c>
      <c r="AB706" s="40" t="str">
        <f ca="1">IFERROR(__xludf.DUMMYFUNCTION("VLOOKUP($D419,IMPORTRANGE(""1F5N2lheBqU_ssv2fEg7XSiyl0_Jtf24RQubw3IWp7fc"",""'LC-2 BOM'!C2:AF1000""),AB$1,FALSE)"),"Hydraulics Schematic 1069 RevF")</f>
        <v>Hydraulics Schematic 1069 RevF</v>
      </c>
      <c r="AC706" s="40" t="str">
        <f ca="1">IFERROR(__xludf.DUMMYFUNCTION("VLOOKUP($D419,IMPORTRANGE(""1F5N2lheBqU_ssv2fEg7XSiyl0_Jtf24RQubw3IWp7fc"",""'LC-2 BOM'!C2:AF1000""),AB$1,FALSE)"),"Hydraulics Schematic 1069 RevF")</f>
        <v>Hydraulics Schematic 1069 RevF</v>
      </c>
      <c r="AD706" s="40" t="str">
        <f ca="1">IFERROR(__xludf.DUMMYFUNCTION("VLOOKUP($D419,IMPORTRANGE(""1F5N2lheBqU_ssv2fEg7XSiyl0_Jtf24RQubw3IWp7fc"",""'LC-2 BOM'!C2:AF1000""),AB$1,FALSE)"),"Hydraulics Schematic 1069 RevF")</f>
        <v>Hydraulics Schematic 1069 RevF</v>
      </c>
      <c r="AE706" s="40" t="str">
        <f ca="1">IFERROR(__xludf.DUMMYFUNCTION("VLOOKUP($D419,IMPORTRANGE(""1F5N2lheBqU_ssv2fEg7XSiyl0_Jtf24RQubw3IWp7fc"",""'LC-2 BOM'!C2:AF1000""),AB$1,FALSE)"),"Hydraulics Schematic 1069 RevF")</f>
        <v>Hydraulics Schematic 1069 RevF</v>
      </c>
      <c r="AF706" s="40" t="str">
        <f ca="1">IFERROR(__xludf.DUMMYFUNCTION("VLOOKUP($D419,IMPORTRANGE(""1F5N2lheBqU_ssv2fEg7XSiyl0_Jtf24RQubw3IWp7fc"",""'LC-2 BOM'!C2:AF1000""),AB$1,FALSE)"),"Hydraulics Schematic 1069 RevF")</f>
        <v>Hydraulics Schematic 1069 RevF</v>
      </c>
      <c r="AG706" s="40" t="str">
        <f ca="1">IFERROR(__xludf.DUMMYFUNCTION("VLOOKUP($D419,IMPORTRANGE(""1F5N2lheBqU_ssv2fEg7XSiyl0_Jtf24RQubw3IWp7fc"",""'LC-2 BOM'!C2:AF1000""),AB$1,FALSE)"),"Hydraulics Schematic 1069 RevF")</f>
        <v>Hydraulics Schematic 1069 RevF</v>
      </c>
      <c r="AH706" s="40" t="str">
        <f ca="1">IFERROR(__xludf.DUMMYFUNCTION("VLOOKUP($D419,IMPORTRANGE(""1F5N2lheBqU_ssv2fEg7XSiyl0_Jtf24RQubw3IWp7fc"",""'LC-2 BOM'!C2:AF1000""),AB$1,FALSE)"),"Hydraulics Schematic 1069 RevF")</f>
        <v>Hydraulics Schematic 1069 RevF</v>
      </c>
      <c r="AI706" s="40" t="str">
        <f ca="1">IFERROR(__xludf.DUMMYFUNCTION("VLOOKUP($D419,IMPORTRANGE(""1F5N2lheBqU_ssv2fEg7XSiyl0_Jtf24RQubw3IWp7fc"",""'LC-2 BOM'!C2:AF1000""),AB$1,FALSE)"),"Hydraulics Schematic 1069 RevF")</f>
        <v>Hydraulics Schematic 1069 RevF</v>
      </c>
      <c r="AJ706" s="40" t="str">
        <f ca="1">IFERROR(__xludf.DUMMYFUNCTION("VLOOKUP($D419,IMPORTRANGE(""1F5N2lheBqU_ssv2fEg7XSiyl0_Jtf24RQubw3IWp7fc"",""'LC-2 BOM'!C2:AF1000""),AB$1,FALSE)"),"Hydraulics Schematic 1069 RevF")</f>
        <v>Hydraulics Schematic 1069 RevF</v>
      </c>
      <c r="AK706" s="40" t="str">
        <f ca="1">IFERROR(__xludf.DUMMYFUNCTION("VLOOKUP($D419,IMPORTRANGE(""1F5N2lheBqU_ssv2fEg7XSiyl0_Jtf24RQubw3IWp7fc"",""'LC-2 BOM'!C2:AF1000""),AB$1,FALSE)"),"Hydraulics Schematic 1069 RevF")</f>
        <v>Hydraulics Schematic 1069 RevF</v>
      </c>
      <c r="AL706" s="40" t="str">
        <f ca="1">IFERROR(__xludf.DUMMYFUNCTION("VLOOKUP($D419,IMPORTRANGE(""1F5N2lheBqU_ssv2fEg7XSiyl0_Jtf24RQubw3IWp7fc"",""'LC-2 BOM'!C2:AF1000""),AB$1,FALSE)"),"Hydraulics Schematic 1069 RevF")</f>
        <v>Hydraulics Schematic 1069 RevF</v>
      </c>
      <c r="AM706" s="40" t="str">
        <f ca="1">IFERROR(__xludf.DUMMYFUNCTION("VLOOKUP($D419,IMPORTRANGE(""1F5N2lheBqU_ssv2fEg7XSiyl0_Jtf24RQubw3IWp7fc"",""'LC-2 BOM'!C2:AF1000""),AB$1,FALSE)"),"Hydraulics Schematic 1069 RevF")</f>
        <v>Hydraulics Schematic 1069 RevF</v>
      </c>
      <c r="AN706" s="40" t="str">
        <f ca="1">IFERROR(__xludf.DUMMYFUNCTION("VLOOKUP($D419,IMPORTRANGE(""1F5N2lheBqU_ssv2fEg7XSiyl0_Jtf24RQubw3IWp7fc"",""'LC-2 BOM'!C2:AF1000""),AB$1,FALSE)"),"Hydraulics Schematic 1069 RevF")</f>
        <v>Hydraulics Schematic 1069 RevF</v>
      </c>
      <c r="AO706" s="40" t="str">
        <f ca="1">IFERROR(__xludf.DUMMYFUNCTION("VLOOKUP($D419,IMPORTRANGE(""1F5N2lheBqU_ssv2fEg7XSiyl0_Jtf24RQubw3IWp7fc"",""'LC-2 BOM'!C2:AF1000""),AB$1,FALSE)"),"Hydraulics Schematic 1069 RevF")</f>
        <v>Hydraulics Schematic 1069 RevF</v>
      </c>
      <c r="AP706" s="40" t="str">
        <f ca="1">IFERROR(__xludf.DUMMYFUNCTION("VLOOKUP($D419,IMPORTRANGE(""1F5N2lheBqU_ssv2fEg7XSiyl0_Jtf24RQubw3IWp7fc"",""'LC-2 BOM'!C2:AF1000""),AB$1,FALSE)"),"Hydraulics Schematic 1069 RevF")</f>
        <v>Hydraulics Schematic 1069 RevF</v>
      </c>
      <c r="AQ706" s="40" t="str">
        <f ca="1">IFERROR(__xludf.DUMMYFUNCTION("VLOOKUP($D419,IMPORTRANGE(""1F5N2lheBqU_ssv2fEg7XSiyl0_Jtf24RQubw3IWp7fc"",""'LC-2 BOM'!C2:AF1000""),AB$1,FALSE)"),"Hydraulics Schematic 1069 RevF")</f>
        <v>Hydraulics Schematic 1069 RevF</v>
      </c>
      <c r="AR706" s="40" t="str">
        <f ca="1">IFERROR(__xludf.DUMMYFUNCTION("VLOOKUP($D419,IMPORTRANGE(""1F5N2lheBqU_ssv2fEg7XSiyl0_Jtf24RQubw3IWp7fc"",""'LC-2 BOM'!C2:AF1000""),AB$1,FALSE)"),"Hydraulics Schematic 1069 RevF")</f>
        <v>Hydraulics Schematic 1069 RevF</v>
      </c>
      <c r="AS706" s="40" t="str">
        <f ca="1">IFERROR(__xludf.DUMMYFUNCTION("VLOOKUP($D419,IMPORTRANGE(""1F5N2lheBqU_ssv2fEg7XSiyl0_Jtf24RQubw3IWp7fc"",""'LC-2 BOM'!C2:AF1000""),AB$1,FALSE)"),"Hydraulics Schematic 1069 RevF")</f>
        <v>Hydraulics Schematic 1069 RevF</v>
      </c>
      <c r="AT706" s="40" t="str">
        <f ca="1">IFERROR(__xludf.DUMMYFUNCTION("VLOOKUP($D419,IMPORTRANGE(""1F5N2lheBqU_ssv2fEg7XSiyl0_Jtf24RQubw3IWp7fc"",""'LC-2 BOM'!C2:AF1000""),AB$1,FALSE)"),"Hydraulics Schematic 1069 RevF")</f>
        <v>Hydraulics Schematic 1069 RevF</v>
      </c>
      <c r="AU706" s="40" t="str">
        <f ca="1">IFERROR(__xludf.DUMMYFUNCTION("VLOOKUP($D419,IMPORTRANGE(""1F5N2lheBqU_ssv2fEg7XSiyl0_Jtf24RQubw3IWp7fc"",""'LC-2 BOM'!C2:AF1000""),AB$1,FALSE)"),"Hydraulics Schematic 1069 RevF")</f>
        <v>Hydraulics Schematic 1069 RevF</v>
      </c>
      <c r="AV706" s="40" t="str">
        <f ca="1">IFERROR(__xludf.DUMMYFUNCTION("VLOOKUP($D419,IMPORTRANGE(""1F5N2lheBqU_ssv2fEg7XSiyl0_Jtf24RQubw3IWp7fc"",""'LC-2 BOM'!C2:AF1000""),AB$1,FALSE)"),"Hydraulics Schematic 1069 RevF")</f>
        <v>Hydraulics Schematic 1069 RevF</v>
      </c>
      <c r="AW706" s="40" t="str">
        <f ca="1">IFERROR(__xludf.DUMMYFUNCTION("VLOOKUP($D419,IMPORTRANGE(""1F5N2lheBqU_ssv2fEg7XSiyl0_Jtf24RQubw3IWp7fc"",""'LC-2 BOM'!C2:AF1000""),AB$1,FALSE)"),"Hydraulics Schematic 1069 RevF")</f>
        <v>Hydraulics Schematic 1069 RevF</v>
      </c>
      <c r="AX706" s="40" t="str">
        <f ca="1">IFERROR(__xludf.DUMMYFUNCTION("VLOOKUP($D419,IMPORTRANGE(""1F5N2lheBqU_ssv2fEg7XSiyl0_Jtf24RQubw3IWp7fc"",""'LC-2 BOM'!C2:AF1000""),AB$1,FALSE)"),"Hydraulics Schematic 1069 RevF")</f>
        <v>Hydraulics Schematic 1069 RevF</v>
      </c>
      <c r="AY706" s="40" t="str">
        <f ca="1">IFERROR(__xludf.DUMMYFUNCTION("VLOOKUP($D419,IMPORTRANGE(""1F5N2lheBqU_ssv2fEg7XSiyl0_Jtf24RQubw3IWp7fc"",""'LC-2 BOM'!C2:AF1000""),AB$1,FALSE)"),"Hydraulics Schematic 1069 RevF")</f>
        <v>Hydraulics Schematic 1069 RevF</v>
      </c>
      <c r="AZ706" s="40" t="str">
        <f ca="1">IFERROR(__xludf.DUMMYFUNCTION("VLOOKUP($D419,IMPORTRANGE(""1F5N2lheBqU_ssv2fEg7XSiyl0_Jtf24RQubw3IWp7fc"",""'LC-2 BOM'!C2:AF1000""),AB$1,FALSE)"),"Hydraulics Schematic 1069 RevF")</f>
        <v>Hydraulics Schematic 1069 RevF</v>
      </c>
      <c r="BA706" s="40" t="str">
        <f ca="1">IFERROR(__xludf.DUMMYFUNCTION("VLOOKUP($D419,IMPORTRANGE(""1F5N2lheBqU_ssv2fEg7XSiyl0_Jtf24RQubw3IWp7fc"",""'LC-2 BOM'!C2:AF1000""),AB$1,FALSE)"),"Hydraulics Schematic 1069 RevF")</f>
        <v>Hydraulics Schematic 1069 RevF</v>
      </c>
    </row>
    <row r="707" spans="1:53" ht="14.25">
      <c r="A707" s="199" t="str">
        <f>CONCATENATE(VLOOKUP(E707,Systems,2,FALSE),"-",VLOOKUP(F707,Subsystems,2,FALSE),"-",VLOOKUP(G707,Components,2,FALSE),"-",VLOOKUP(R707,Metrics,2,FALSE),"-",B707)</f>
        <v>HYD-S1U-LS-PxC-257</v>
      </c>
      <c r="B707" s="100">
        <v>257</v>
      </c>
      <c r="C707" s="99" t="s">
        <v>1538</v>
      </c>
      <c r="D707" s="104" t="s">
        <v>1539</v>
      </c>
      <c r="E707" s="99" t="s">
        <v>715</v>
      </c>
      <c r="F707" s="99" t="s">
        <v>368</v>
      </c>
      <c r="G707" s="99" t="s">
        <v>88</v>
      </c>
      <c r="H707" s="99" t="s">
        <v>89</v>
      </c>
      <c r="I707" s="100" t="str">
        <f>VLOOKUP(L707,InterfaceCards,2,FALSE)</f>
        <v>N2</v>
      </c>
      <c r="J707" s="39" t="str">
        <f>VLOOKUP(I707,'REF - Interface Cards'!$F$2:$G$11,2,FALSE)</f>
        <v>CB3</v>
      </c>
      <c r="K707" s="100">
        <f>VLOOKUP(L707,InterfaceCards,3,FALSE)</f>
        <v>1</v>
      </c>
      <c r="L707" s="99" t="s">
        <v>496</v>
      </c>
      <c r="M707" s="99">
        <v>15</v>
      </c>
      <c r="N707" s="96">
        <v>12</v>
      </c>
      <c r="O707" s="99" t="s">
        <v>313</v>
      </c>
      <c r="P707" s="205"/>
      <c r="Q707" s="99" t="s">
        <v>338</v>
      </c>
      <c r="R707" s="119" t="s">
        <v>99</v>
      </c>
      <c r="S707" s="119" t="s">
        <v>96</v>
      </c>
      <c r="T707" s="100"/>
      <c r="U707" s="205"/>
      <c r="V707" s="205" t="b">
        <v>0</v>
      </c>
      <c r="W707" s="115" t="str">
        <f>CONCATENATE(L707,":",N707)</f>
        <v>DI2:12</v>
      </c>
      <c r="X707" s="40" t="str">
        <f ca="1">IFERROR(__xludf.DUMMYFUNCTION("VLOOKUP($D119,IMPORTRANGE(""1F5N2lheBqU_ssv2fEg7XSiyl0_Jtf24RQubw3IWp7fc"",""'LC-2 BOM'!C2:AF1000""),X$1,FALSE)"),"05C360")</f>
        <v>05C360</v>
      </c>
      <c r="Y707" s="40" t="str">
        <f ca="1">IFERROR(__xludf.DUMMYFUNCTION("VLOOKUP($D408,IMPORTRANGE(""1zGeY54V42y3h6ga3LEauokEcjIAfHuNXKCYKLfLWtMI"",""'LC-2 BOM'!C2:AF900""),Y$1,FALSE)"),"#N/A")</f>
        <v>#N/A</v>
      </c>
      <c r="Z707" s="40" t="str">
        <f ca="1">IFERROR(__xludf.DUMMYFUNCTION("VLOOKUP($D408,IMPORTRANGE(""1zGeY54V42y3h6ga3LEauokEcjIAfHuNXKCYKLfLWtMI"",""'LC-2 BOM'!C2:AF900""),Y$1,FALSE)"),"#N/A")</f>
        <v>#N/A</v>
      </c>
      <c r="AA707" s="40" t="str">
        <f ca="1">IFERROR(__xludf.DUMMYFUNCTION("VLOOKUP($D408,IMPORTRANGE(""1zGeY54V42y3h6ga3LEauokEcjIAfHuNXKCYKLfLWtMI"",""'LC-2 BOM'!C2:AF900""),Y$1,FALSE)"),"#N/A")</f>
        <v>#N/A</v>
      </c>
      <c r="AB707" s="40" t="str">
        <f ca="1">IFERROR(__xludf.DUMMYFUNCTION("VLOOKUP($D408,IMPORTRANGE(""1F5N2lheBqU_ssv2fEg7XSiyl0_Jtf24RQubw3IWp7fc"",""'LC-2 BOM'!C2:AF1000""),AB$1,FALSE)"),"Hydraulics Schematic 1069 RevF")</f>
        <v>Hydraulics Schematic 1069 RevF</v>
      </c>
      <c r="AC707" s="40" t="str">
        <f ca="1">IFERROR(__xludf.DUMMYFUNCTION("VLOOKUP($D408,IMPORTRANGE(""1F5N2lheBqU_ssv2fEg7XSiyl0_Jtf24RQubw3IWp7fc"",""'LC-2 BOM'!C2:AF1000""),AB$1,FALSE)"),"Hydraulics Schematic 1069 RevF")</f>
        <v>Hydraulics Schematic 1069 RevF</v>
      </c>
      <c r="AD707" s="40" t="str">
        <f ca="1">IFERROR(__xludf.DUMMYFUNCTION("VLOOKUP($D408,IMPORTRANGE(""1F5N2lheBqU_ssv2fEg7XSiyl0_Jtf24RQubw3IWp7fc"",""'LC-2 BOM'!C2:AF1000""),AB$1,FALSE)"),"Hydraulics Schematic 1069 RevF")</f>
        <v>Hydraulics Schematic 1069 RevF</v>
      </c>
      <c r="AE707" s="40" t="str">
        <f ca="1">IFERROR(__xludf.DUMMYFUNCTION("VLOOKUP($D408,IMPORTRANGE(""1F5N2lheBqU_ssv2fEg7XSiyl0_Jtf24RQubw3IWp7fc"",""'LC-2 BOM'!C2:AF1000""),AB$1,FALSE)"),"Hydraulics Schematic 1069 RevF")</f>
        <v>Hydraulics Schematic 1069 RevF</v>
      </c>
      <c r="AF707" s="40" t="str">
        <f ca="1">IFERROR(__xludf.DUMMYFUNCTION("VLOOKUP($D408,IMPORTRANGE(""1F5N2lheBqU_ssv2fEg7XSiyl0_Jtf24RQubw3IWp7fc"",""'LC-2 BOM'!C2:AF1000""),AB$1,FALSE)"),"Hydraulics Schematic 1069 RevF")</f>
        <v>Hydraulics Schematic 1069 RevF</v>
      </c>
      <c r="AG707" s="40" t="str">
        <f ca="1">IFERROR(__xludf.DUMMYFUNCTION("VLOOKUP($D408,IMPORTRANGE(""1F5N2lheBqU_ssv2fEg7XSiyl0_Jtf24RQubw3IWp7fc"",""'LC-2 BOM'!C2:AF1000""),AB$1,FALSE)"),"Hydraulics Schematic 1069 RevF")</f>
        <v>Hydraulics Schematic 1069 RevF</v>
      </c>
      <c r="AH707" s="40" t="str">
        <f ca="1">IFERROR(__xludf.DUMMYFUNCTION("VLOOKUP($D408,IMPORTRANGE(""1F5N2lheBqU_ssv2fEg7XSiyl0_Jtf24RQubw3IWp7fc"",""'LC-2 BOM'!C2:AF1000""),AB$1,FALSE)"),"Hydraulics Schematic 1069 RevF")</f>
        <v>Hydraulics Schematic 1069 RevF</v>
      </c>
      <c r="AI707" s="40" t="str">
        <f ca="1">IFERROR(__xludf.DUMMYFUNCTION("VLOOKUP($D408,IMPORTRANGE(""1F5N2lheBqU_ssv2fEg7XSiyl0_Jtf24RQubw3IWp7fc"",""'LC-2 BOM'!C2:AF1000""),AB$1,FALSE)"),"Hydraulics Schematic 1069 RevF")</f>
        <v>Hydraulics Schematic 1069 RevF</v>
      </c>
      <c r="AJ707" s="40" t="str">
        <f ca="1">IFERROR(__xludf.DUMMYFUNCTION("VLOOKUP($D408,IMPORTRANGE(""1F5N2lheBqU_ssv2fEg7XSiyl0_Jtf24RQubw3IWp7fc"",""'LC-2 BOM'!C2:AF1000""),AB$1,FALSE)"),"Hydraulics Schematic 1069 RevF")</f>
        <v>Hydraulics Schematic 1069 RevF</v>
      </c>
      <c r="AK707" s="40" t="str">
        <f ca="1">IFERROR(__xludf.DUMMYFUNCTION("VLOOKUP($D408,IMPORTRANGE(""1F5N2lheBqU_ssv2fEg7XSiyl0_Jtf24RQubw3IWp7fc"",""'LC-2 BOM'!C2:AF1000""),AB$1,FALSE)"),"Hydraulics Schematic 1069 RevF")</f>
        <v>Hydraulics Schematic 1069 RevF</v>
      </c>
      <c r="AL707" s="40" t="str">
        <f ca="1">IFERROR(__xludf.DUMMYFUNCTION("VLOOKUP($D408,IMPORTRANGE(""1F5N2lheBqU_ssv2fEg7XSiyl0_Jtf24RQubw3IWp7fc"",""'LC-2 BOM'!C2:AF1000""),AB$1,FALSE)"),"Hydraulics Schematic 1069 RevF")</f>
        <v>Hydraulics Schematic 1069 RevF</v>
      </c>
      <c r="AM707" s="40" t="str">
        <f ca="1">IFERROR(__xludf.DUMMYFUNCTION("VLOOKUP($D408,IMPORTRANGE(""1F5N2lheBqU_ssv2fEg7XSiyl0_Jtf24RQubw3IWp7fc"",""'LC-2 BOM'!C2:AF1000""),AB$1,FALSE)"),"Hydraulics Schematic 1069 RevF")</f>
        <v>Hydraulics Schematic 1069 RevF</v>
      </c>
      <c r="AN707" s="40" t="str">
        <f ca="1">IFERROR(__xludf.DUMMYFUNCTION("VLOOKUP($D408,IMPORTRANGE(""1F5N2lheBqU_ssv2fEg7XSiyl0_Jtf24RQubw3IWp7fc"",""'LC-2 BOM'!C2:AF1000""),AB$1,FALSE)"),"Hydraulics Schematic 1069 RevF")</f>
        <v>Hydraulics Schematic 1069 RevF</v>
      </c>
      <c r="AO707" s="40" t="str">
        <f ca="1">IFERROR(__xludf.DUMMYFUNCTION("VLOOKUP($D408,IMPORTRANGE(""1F5N2lheBqU_ssv2fEg7XSiyl0_Jtf24RQubw3IWp7fc"",""'LC-2 BOM'!C2:AF1000""),AB$1,FALSE)"),"Hydraulics Schematic 1069 RevF")</f>
        <v>Hydraulics Schematic 1069 RevF</v>
      </c>
      <c r="AP707" s="40" t="str">
        <f ca="1">IFERROR(__xludf.DUMMYFUNCTION("VLOOKUP($D408,IMPORTRANGE(""1F5N2lheBqU_ssv2fEg7XSiyl0_Jtf24RQubw3IWp7fc"",""'LC-2 BOM'!C2:AF1000""),AB$1,FALSE)"),"Hydraulics Schematic 1069 RevF")</f>
        <v>Hydraulics Schematic 1069 RevF</v>
      </c>
      <c r="AQ707" s="40" t="str">
        <f ca="1">IFERROR(__xludf.DUMMYFUNCTION("VLOOKUP($D408,IMPORTRANGE(""1F5N2lheBqU_ssv2fEg7XSiyl0_Jtf24RQubw3IWp7fc"",""'LC-2 BOM'!C2:AF1000""),AB$1,FALSE)"),"Hydraulics Schematic 1069 RevF")</f>
        <v>Hydraulics Schematic 1069 RevF</v>
      </c>
      <c r="AR707" s="40" t="str">
        <f ca="1">IFERROR(__xludf.DUMMYFUNCTION("VLOOKUP($D408,IMPORTRANGE(""1F5N2lheBqU_ssv2fEg7XSiyl0_Jtf24RQubw3IWp7fc"",""'LC-2 BOM'!C2:AF1000""),AB$1,FALSE)"),"Hydraulics Schematic 1069 RevF")</f>
        <v>Hydraulics Schematic 1069 RevF</v>
      </c>
      <c r="AS707" s="40" t="str">
        <f ca="1">IFERROR(__xludf.DUMMYFUNCTION("VLOOKUP($D408,IMPORTRANGE(""1F5N2lheBqU_ssv2fEg7XSiyl0_Jtf24RQubw3IWp7fc"",""'LC-2 BOM'!C2:AF1000""),AB$1,FALSE)"),"Hydraulics Schematic 1069 RevF")</f>
        <v>Hydraulics Schematic 1069 RevF</v>
      </c>
      <c r="AT707" s="40" t="str">
        <f ca="1">IFERROR(__xludf.DUMMYFUNCTION("VLOOKUP($D408,IMPORTRANGE(""1F5N2lheBqU_ssv2fEg7XSiyl0_Jtf24RQubw3IWp7fc"",""'LC-2 BOM'!C2:AF1000""),AB$1,FALSE)"),"Hydraulics Schematic 1069 RevF")</f>
        <v>Hydraulics Schematic 1069 RevF</v>
      </c>
      <c r="AU707" s="40" t="str">
        <f ca="1">IFERROR(__xludf.DUMMYFUNCTION("VLOOKUP($D408,IMPORTRANGE(""1F5N2lheBqU_ssv2fEg7XSiyl0_Jtf24RQubw3IWp7fc"",""'LC-2 BOM'!C2:AF1000""),AB$1,FALSE)"),"Hydraulics Schematic 1069 RevF")</f>
        <v>Hydraulics Schematic 1069 RevF</v>
      </c>
      <c r="AV707" s="40" t="str">
        <f ca="1">IFERROR(__xludf.DUMMYFUNCTION("VLOOKUP($D408,IMPORTRANGE(""1F5N2lheBqU_ssv2fEg7XSiyl0_Jtf24RQubw3IWp7fc"",""'LC-2 BOM'!C2:AF1000""),AB$1,FALSE)"),"Hydraulics Schematic 1069 RevF")</f>
        <v>Hydraulics Schematic 1069 RevF</v>
      </c>
      <c r="AW707" s="40" t="str">
        <f ca="1">IFERROR(__xludf.DUMMYFUNCTION("VLOOKUP($D408,IMPORTRANGE(""1F5N2lheBqU_ssv2fEg7XSiyl0_Jtf24RQubw3IWp7fc"",""'LC-2 BOM'!C2:AF1000""),AB$1,FALSE)"),"Hydraulics Schematic 1069 RevF")</f>
        <v>Hydraulics Schematic 1069 RevF</v>
      </c>
      <c r="AX707" s="40" t="str">
        <f ca="1">IFERROR(__xludf.DUMMYFUNCTION("VLOOKUP($D408,IMPORTRANGE(""1F5N2lheBqU_ssv2fEg7XSiyl0_Jtf24RQubw3IWp7fc"",""'LC-2 BOM'!C2:AF1000""),AB$1,FALSE)"),"Hydraulics Schematic 1069 RevF")</f>
        <v>Hydraulics Schematic 1069 RevF</v>
      </c>
      <c r="AY707" s="40" t="str">
        <f ca="1">IFERROR(__xludf.DUMMYFUNCTION("VLOOKUP($D408,IMPORTRANGE(""1F5N2lheBqU_ssv2fEg7XSiyl0_Jtf24RQubw3IWp7fc"",""'LC-2 BOM'!C2:AF1000""),AB$1,FALSE)"),"Hydraulics Schematic 1069 RevF")</f>
        <v>Hydraulics Schematic 1069 RevF</v>
      </c>
      <c r="AZ707" s="40" t="str">
        <f ca="1">IFERROR(__xludf.DUMMYFUNCTION("VLOOKUP($D408,IMPORTRANGE(""1F5N2lheBqU_ssv2fEg7XSiyl0_Jtf24RQubw3IWp7fc"",""'LC-2 BOM'!C2:AF1000""),AB$1,FALSE)"),"Hydraulics Schematic 1069 RevF")</f>
        <v>Hydraulics Schematic 1069 RevF</v>
      </c>
      <c r="BA707" s="40" t="str">
        <f ca="1">IFERROR(__xludf.DUMMYFUNCTION("VLOOKUP($D408,IMPORTRANGE(""1F5N2lheBqU_ssv2fEg7XSiyl0_Jtf24RQubw3IWp7fc"",""'LC-2 BOM'!C2:AF1000""),AB$1,FALSE)"),"Hydraulics Schematic 1069 RevF")</f>
        <v>Hydraulics Schematic 1069 RevF</v>
      </c>
    </row>
    <row r="708" spans="1:53" ht="14.25">
      <c r="A708" s="119" t="str">
        <f>CONCATENATE(VLOOKUP(E708,Systems,2,FALSE),"-",VLOOKUP(F708,Subsystems,2,FALSE),"-",VLOOKUP(G708,Components,2,FALSE),"-",VLOOKUP(R708,Metrics,2,FALSE),"-",B708)</f>
        <v>HYD-S1U-LS-PxO-220</v>
      </c>
      <c r="B708" s="100">
        <v>220</v>
      </c>
      <c r="C708" s="99" t="s">
        <v>1540</v>
      </c>
      <c r="D708" s="103" t="s">
        <v>1541</v>
      </c>
      <c r="E708" s="99" t="s">
        <v>715</v>
      </c>
      <c r="F708" s="99" t="s">
        <v>368</v>
      </c>
      <c r="G708" s="99" t="s">
        <v>88</v>
      </c>
      <c r="H708" s="99" t="s">
        <v>89</v>
      </c>
      <c r="I708" s="100" t="str">
        <f>VLOOKUP(L708,InterfaceCards,2,FALSE)</f>
        <v>N2</v>
      </c>
      <c r="J708" s="39" t="str">
        <f>VLOOKUP(I708,'REF - Interface Cards'!$F$2:$G$11,2,FALSE)</f>
        <v>CB3</v>
      </c>
      <c r="K708" s="100">
        <f>VLOOKUP(L708,InterfaceCards,3,FALSE)</f>
        <v>1</v>
      </c>
      <c r="L708" s="99" t="s">
        <v>496</v>
      </c>
      <c r="M708" s="272">
        <v>31</v>
      </c>
      <c r="N708" s="96">
        <v>25</v>
      </c>
      <c r="O708" s="100" t="s">
        <v>313</v>
      </c>
      <c r="P708" s="100"/>
      <c r="Q708" s="100" t="s">
        <v>338</v>
      </c>
      <c r="R708" s="268" t="s">
        <v>95</v>
      </c>
      <c r="S708" s="119" t="s">
        <v>96</v>
      </c>
      <c r="T708" s="100"/>
      <c r="U708" s="205"/>
      <c r="V708" s="205" t="b">
        <v>0</v>
      </c>
      <c r="W708" s="115" t="str">
        <f>CONCATENATE(L708,":",N708)</f>
        <v>DI2:25</v>
      </c>
      <c r="X708" s="40" t="str">
        <f ca="1">IFERROR(__xludf.DUMMYFUNCTION("VLOOKUP($D119,IMPORTRANGE(""1F5N2lheBqU_ssv2fEg7XSiyl0_Jtf24RQubw3IWp7fc"",""'LC-2 BOM'!C2:AF1000""),X$1,FALSE)"),"05C360")</f>
        <v>05C360</v>
      </c>
      <c r="Y708" s="40" t="str">
        <f ca="1">IFERROR(__xludf.DUMMYFUNCTION("VLOOKUP($D420,IMPORTRANGE(""1F5N2lheBqU_ssv2fEg7XSiyl0_Jtf24RQubw3IWp7fc"",""'LC-2 BOM'!C2:AF900""),Y$1,FALSE)"),"#N/A")</f>
        <v>#N/A</v>
      </c>
      <c r="Z708" s="40" t="str">
        <f ca="1">IFERROR(__xludf.DUMMYFUNCTION("VLOOKUP($D420,IMPORTRANGE(""1F5N2lheBqU_ssv2fEg7XSiyl0_Jtf24RQubw3IWp7fc"",""'LC-2 BOM'!C2:AF900""),Y$1,FALSE)"),"#N/A")</f>
        <v>#N/A</v>
      </c>
      <c r="AA708" s="40" t="str">
        <f ca="1">IFERROR(__xludf.DUMMYFUNCTION("VLOOKUP($D420,IMPORTRANGE(""1F5N2lheBqU_ssv2fEg7XSiyl0_Jtf24RQubw3IWp7fc"",""'LC-2 BOM'!C2:AF900""),Y$1,FALSE)"),"#N/A")</f>
        <v>#N/A</v>
      </c>
      <c r="AB708" s="40" t="str">
        <f ca="1">IFERROR(__xludf.DUMMYFUNCTION("VLOOKUP($D420,IMPORTRANGE(""1F5N2lheBqU_ssv2fEg7XSiyl0_Jtf24RQubw3IWp7fc"",""'LC-2 BOM'!C2:AF1000""),AB$1,FALSE)"),"Hydraulics Schematic 1069 RevF")</f>
        <v>Hydraulics Schematic 1069 RevF</v>
      </c>
      <c r="AC708" s="40" t="str">
        <f ca="1">IFERROR(__xludf.DUMMYFUNCTION("VLOOKUP($D420,IMPORTRANGE(""1F5N2lheBqU_ssv2fEg7XSiyl0_Jtf24RQubw3IWp7fc"",""'LC-2 BOM'!C2:AF1000""),AB$1,FALSE)"),"Hydraulics Schematic 1069 RevF")</f>
        <v>Hydraulics Schematic 1069 RevF</v>
      </c>
      <c r="AD708" s="40" t="str">
        <f ca="1">IFERROR(__xludf.DUMMYFUNCTION("VLOOKUP($D420,IMPORTRANGE(""1F5N2lheBqU_ssv2fEg7XSiyl0_Jtf24RQubw3IWp7fc"",""'LC-2 BOM'!C2:AF1000""),AB$1,FALSE)"),"Hydraulics Schematic 1069 RevF")</f>
        <v>Hydraulics Schematic 1069 RevF</v>
      </c>
      <c r="AE708" s="40" t="str">
        <f ca="1">IFERROR(__xludf.DUMMYFUNCTION("VLOOKUP($D420,IMPORTRANGE(""1F5N2lheBqU_ssv2fEg7XSiyl0_Jtf24RQubw3IWp7fc"",""'LC-2 BOM'!C2:AF1000""),AB$1,FALSE)"),"Hydraulics Schematic 1069 RevF")</f>
        <v>Hydraulics Schematic 1069 RevF</v>
      </c>
      <c r="AF708" s="40" t="str">
        <f ca="1">IFERROR(__xludf.DUMMYFUNCTION("VLOOKUP($D420,IMPORTRANGE(""1F5N2lheBqU_ssv2fEg7XSiyl0_Jtf24RQubw3IWp7fc"",""'LC-2 BOM'!C2:AF1000""),AB$1,FALSE)"),"Hydraulics Schematic 1069 RevF")</f>
        <v>Hydraulics Schematic 1069 RevF</v>
      </c>
      <c r="AG708" s="40" t="str">
        <f ca="1">IFERROR(__xludf.DUMMYFUNCTION("VLOOKUP($D420,IMPORTRANGE(""1F5N2lheBqU_ssv2fEg7XSiyl0_Jtf24RQubw3IWp7fc"",""'LC-2 BOM'!C2:AF1000""),AB$1,FALSE)"),"Hydraulics Schematic 1069 RevF")</f>
        <v>Hydraulics Schematic 1069 RevF</v>
      </c>
      <c r="AH708" s="40" t="str">
        <f ca="1">IFERROR(__xludf.DUMMYFUNCTION("VLOOKUP($D420,IMPORTRANGE(""1F5N2lheBqU_ssv2fEg7XSiyl0_Jtf24RQubw3IWp7fc"",""'LC-2 BOM'!C2:AF1000""),AB$1,FALSE)"),"Hydraulics Schematic 1069 RevF")</f>
        <v>Hydraulics Schematic 1069 RevF</v>
      </c>
      <c r="AI708" s="40" t="str">
        <f ca="1">IFERROR(__xludf.DUMMYFUNCTION("VLOOKUP($D420,IMPORTRANGE(""1F5N2lheBqU_ssv2fEg7XSiyl0_Jtf24RQubw3IWp7fc"",""'LC-2 BOM'!C2:AF1000""),AB$1,FALSE)"),"Hydraulics Schematic 1069 RevF")</f>
        <v>Hydraulics Schematic 1069 RevF</v>
      </c>
      <c r="AJ708" s="40" t="str">
        <f ca="1">IFERROR(__xludf.DUMMYFUNCTION("VLOOKUP($D420,IMPORTRANGE(""1F5N2lheBqU_ssv2fEg7XSiyl0_Jtf24RQubw3IWp7fc"",""'LC-2 BOM'!C2:AF1000""),AB$1,FALSE)"),"Hydraulics Schematic 1069 RevF")</f>
        <v>Hydraulics Schematic 1069 RevF</v>
      </c>
      <c r="AK708" s="40" t="str">
        <f ca="1">IFERROR(__xludf.DUMMYFUNCTION("VLOOKUP($D420,IMPORTRANGE(""1F5N2lheBqU_ssv2fEg7XSiyl0_Jtf24RQubw3IWp7fc"",""'LC-2 BOM'!C2:AF1000""),AB$1,FALSE)"),"Hydraulics Schematic 1069 RevF")</f>
        <v>Hydraulics Schematic 1069 RevF</v>
      </c>
      <c r="AL708" s="40" t="str">
        <f ca="1">IFERROR(__xludf.DUMMYFUNCTION("VLOOKUP($D420,IMPORTRANGE(""1F5N2lheBqU_ssv2fEg7XSiyl0_Jtf24RQubw3IWp7fc"",""'LC-2 BOM'!C2:AF1000""),AB$1,FALSE)"),"Hydraulics Schematic 1069 RevF")</f>
        <v>Hydraulics Schematic 1069 RevF</v>
      </c>
      <c r="AM708" s="40" t="str">
        <f ca="1">IFERROR(__xludf.DUMMYFUNCTION("VLOOKUP($D420,IMPORTRANGE(""1F5N2lheBqU_ssv2fEg7XSiyl0_Jtf24RQubw3IWp7fc"",""'LC-2 BOM'!C2:AF1000""),AB$1,FALSE)"),"Hydraulics Schematic 1069 RevF")</f>
        <v>Hydraulics Schematic 1069 RevF</v>
      </c>
      <c r="AN708" s="40" t="str">
        <f ca="1">IFERROR(__xludf.DUMMYFUNCTION("VLOOKUP($D420,IMPORTRANGE(""1F5N2lheBqU_ssv2fEg7XSiyl0_Jtf24RQubw3IWp7fc"",""'LC-2 BOM'!C2:AF1000""),AB$1,FALSE)"),"Hydraulics Schematic 1069 RevF")</f>
        <v>Hydraulics Schematic 1069 RevF</v>
      </c>
      <c r="AO708" s="40" t="str">
        <f ca="1">IFERROR(__xludf.DUMMYFUNCTION("VLOOKUP($D420,IMPORTRANGE(""1F5N2lheBqU_ssv2fEg7XSiyl0_Jtf24RQubw3IWp7fc"",""'LC-2 BOM'!C2:AF1000""),AB$1,FALSE)"),"Hydraulics Schematic 1069 RevF")</f>
        <v>Hydraulics Schematic 1069 RevF</v>
      </c>
      <c r="AP708" s="40" t="str">
        <f ca="1">IFERROR(__xludf.DUMMYFUNCTION("VLOOKUP($D420,IMPORTRANGE(""1F5N2lheBqU_ssv2fEg7XSiyl0_Jtf24RQubw3IWp7fc"",""'LC-2 BOM'!C2:AF1000""),AB$1,FALSE)"),"Hydraulics Schematic 1069 RevF")</f>
        <v>Hydraulics Schematic 1069 RevF</v>
      </c>
      <c r="AQ708" s="40" t="str">
        <f ca="1">IFERROR(__xludf.DUMMYFUNCTION("VLOOKUP($D420,IMPORTRANGE(""1F5N2lheBqU_ssv2fEg7XSiyl0_Jtf24RQubw3IWp7fc"",""'LC-2 BOM'!C2:AF1000""),AB$1,FALSE)"),"Hydraulics Schematic 1069 RevF")</f>
        <v>Hydraulics Schematic 1069 RevF</v>
      </c>
      <c r="AR708" s="40" t="str">
        <f ca="1">IFERROR(__xludf.DUMMYFUNCTION("VLOOKUP($D420,IMPORTRANGE(""1F5N2lheBqU_ssv2fEg7XSiyl0_Jtf24RQubw3IWp7fc"",""'LC-2 BOM'!C2:AF1000""),AB$1,FALSE)"),"Hydraulics Schematic 1069 RevF")</f>
        <v>Hydraulics Schematic 1069 RevF</v>
      </c>
      <c r="AS708" s="40" t="str">
        <f ca="1">IFERROR(__xludf.DUMMYFUNCTION("VLOOKUP($D420,IMPORTRANGE(""1F5N2lheBqU_ssv2fEg7XSiyl0_Jtf24RQubw3IWp7fc"",""'LC-2 BOM'!C2:AF1000""),AB$1,FALSE)"),"Hydraulics Schematic 1069 RevF")</f>
        <v>Hydraulics Schematic 1069 RevF</v>
      </c>
      <c r="AT708" s="40" t="str">
        <f ca="1">IFERROR(__xludf.DUMMYFUNCTION("VLOOKUP($D420,IMPORTRANGE(""1F5N2lheBqU_ssv2fEg7XSiyl0_Jtf24RQubw3IWp7fc"",""'LC-2 BOM'!C2:AF1000""),AB$1,FALSE)"),"Hydraulics Schematic 1069 RevF")</f>
        <v>Hydraulics Schematic 1069 RevF</v>
      </c>
      <c r="AU708" s="40" t="str">
        <f ca="1">IFERROR(__xludf.DUMMYFUNCTION("VLOOKUP($D420,IMPORTRANGE(""1F5N2lheBqU_ssv2fEg7XSiyl0_Jtf24RQubw3IWp7fc"",""'LC-2 BOM'!C2:AF1000""),AB$1,FALSE)"),"Hydraulics Schematic 1069 RevF")</f>
        <v>Hydraulics Schematic 1069 RevF</v>
      </c>
      <c r="AV708" s="40" t="str">
        <f ca="1">IFERROR(__xludf.DUMMYFUNCTION("VLOOKUP($D420,IMPORTRANGE(""1F5N2lheBqU_ssv2fEg7XSiyl0_Jtf24RQubw3IWp7fc"",""'LC-2 BOM'!C2:AF1000""),AB$1,FALSE)"),"Hydraulics Schematic 1069 RevF")</f>
        <v>Hydraulics Schematic 1069 RevF</v>
      </c>
      <c r="AW708" s="40" t="str">
        <f ca="1">IFERROR(__xludf.DUMMYFUNCTION("VLOOKUP($D420,IMPORTRANGE(""1F5N2lheBqU_ssv2fEg7XSiyl0_Jtf24RQubw3IWp7fc"",""'LC-2 BOM'!C2:AF1000""),AB$1,FALSE)"),"Hydraulics Schematic 1069 RevF")</f>
        <v>Hydraulics Schematic 1069 RevF</v>
      </c>
      <c r="AX708" s="40" t="str">
        <f ca="1">IFERROR(__xludf.DUMMYFUNCTION("VLOOKUP($D420,IMPORTRANGE(""1F5N2lheBqU_ssv2fEg7XSiyl0_Jtf24RQubw3IWp7fc"",""'LC-2 BOM'!C2:AF1000""),AB$1,FALSE)"),"Hydraulics Schematic 1069 RevF")</f>
        <v>Hydraulics Schematic 1069 RevF</v>
      </c>
      <c r="AY708" s="40" t="str">
        <f ca="1">IFERROR(__xludf.DUMMYFUNCTION("VLOOKUP($D420,IMPORTRANGE(""1F5N2lheBqU_ssv2fEg7XSiyl0_Jtf24RQubw3IWp7fc"",""'LC-2 BOM'!C2:AF1000""),AB$1,FALSE)"),"Hydraulics Schematic 1069 RevF")</f>
        <v>Hydraulics Schematic 1069 RevF</v>
      </c>
      <c r="AZ708" s="40" t="str">
        <f ca="1">IFERROR(__xludf.DUMMYFUNCTION("VLOOKUP($D420,IMPORTRANGE(""1F5N2lheBqU_ssv2fEg7XSiyl0_Jtf24RQubw3IWp7fc"",""'LC-2 BOM'!C2:AF1000""),AB$1,FALSE)"),"Hydraulics Schematic 1069 RevF")</f>
        <v>Hydraulics Schematic 1069 RevF</v>
      </c>
      <c r="BA708" s="40" t="str">
        <f ca="1">IFERROR(__xludf.DUMMYFUNCTION("VLOOKUP($D420,IMPORTRANGE(""1F5N2lheBqU_ssv2fEg7XSiyl0_Jtf24RQubw3IWp7fc"",""'LC-2 BOM'!C2:AF1000""),AB$1,FALSE)"),"Hydraulics Schematic 1069 RevF")</f>
        <v>Hydraulics Schematic 1069 RevF</v>
      </c>
    </row>
    <row r="709" spans="1:53" ht="14.25">
      <c r="A709" s="119" t="str">
        <f>CONCATENATE(VLOOKUP(E709,Systems,2,FALSE),"-",VLOOKUP(F709,Subsystems,2,FALSE),"-",VLOOKUP(G709,Components,2,FALSE),"-",VLOOKUP(R709,Metrics,2,FALSE),"-",B709)</f>
        <v>HYD-HD-LS-PxC-552</v>
      </c>
      <c r="B709" s="99">
        <v>552</v>
      </c>
      <c r="C709" s="99" t="s">
        <v>1542</v>
      </c>
      <c r="D709" s="104" t="s">
        <v>1543</v>
      </c>
      <c r="E709" s="99" t="s">
        <v>715</v>
      </c>
      <c r="F709" s="99" t="s">
        <v>898</v>
      </c>
      <c r="G709" s="99" t="s">
        <v>88</v>
      </c>
      <c r="H709" s="100" t="s">
        <v>89</v>
      </c>
      <c r="I709" s="100" t="str">
        <f>VLOOKUP(L709,InterfaceCards,2,FALSE)</f>
        <v>N3</v>
      </c>
      <c r="J709" s="39" t="str">
        <f>VLOOKUP(I709,'REF - Interface Cards'!$F$2:$G$11,2,FALSE)</f>
        <v>CB4</v>
      </c>
      <c r="K709" s="100">
        <f>VLOOKUP(L709,InterfaceCards,3,FALSE)</f>
        <v>1</v>
      </c>
      <c r="L709" s="99" t="s">
        <v>844</v>
      </c>
      <c r="M709" s="99">
        <v>5</v>
      </c>
      <c r="N709" s="96" t="s">
        <v>118</v>
      </c>
      <c r="O709" s="100" t="s">
        <v>313</v>
      </c>
      <c r="P709" s="205"/>
      <c r="Q709" s="99" t="s">
        <v>521</v>
      </c>
      <c r="R709" s="268" t="s">
        <v>99</v>
      </c>
      <c r="S709" s="119" t="s">
        <v>96</v>
      </c>
      <c r="T709" s="100"/>
      <c r="U709" s="205"/>
      <c r="V709" s="205" t="b">
        <v>0</v>
      </c>
      <c r="W709" s="115" t="str">
        <f>CONCATENATE(L709,":",N709)</f>
        <v>DI3:04</v>
      </c>
      <c r="X709" s="40" t="str">
        <f ca="1">IFERROR(__xludf.DUMMYFUNCTION("VLOOKUP($D475,IMPORTRANGE(""1F5N2lheBqU_ssv2fEg7XSiyl0_Jtf24RQubw3IWp7fc"",""'LC-2 BOM'!C2:AF1000""),X$1,FALSE)"),"04C706")</f>
        <v>04C706</v>
      </c>
      <c r="Y709" s="40" t="str">
        <f ca="1">IFERROR(__xludf.DUMMYFUNCTION("VLOOKUP($D510,IMPORTRANGE(""1F5N2lheBqU_ssv2fEg7XSiyl0_Jtf24RQubw3IWp7fc"",""'LC-2 BOM'!C2:AF900""),Y$1,FALSE)"),"#N/A")</f>
        <v>#N/A</v>
      </c>
      <c r="Z709" s="40" t="str">
        <f ca="1">IFERROR(__xludf.DUMMYFUNCTION("VLOOKUP($D510,IMPORTRANGE(""1F5N2lheBqU_ssv2fEg7XSiyl0_Jtf24RQubw3IWp7fc"",""'LC-2 BOM'!C2:AF900""),Y$1,FALSE)"),"#N/A")</f>
        <v>#N/A</v>
      </c>
      <c r="AA709" s="40" t="str">
        <f ca="1">IFERROR(__xludf.DUMMYFUNCTION("VLOOKUP($D510,IMPORTRANGE(""1F5N2lheBqU_ssv2fEg7XSiyl0_Jtf24RQubw3IWp7fc"",""'LC-2 BOM'!C2:AF900""),Y$1,FALSE)"),"#N/A")</f>
        <v>#N/A</v>
      </c>
      <c r="AB709" s="40" t="str">
        <f ca="1">IFERROR(__xludf.DUMMYFUNCTION("VLOOKUP($D510,IMPORTRANGE(""1F5N2lheBqU_ssv2fEg7XSiyl0_Jtf24RQubw3IWp7fc"",""'LC-2 BOM'!C2:AF1000""),AB$1,FALSE)"),"Hydraulics Schematic 1069 RevF")</f>
        <v>Hydraulics Schematic 1069 RevF</v>
      </c>
      <c r="AC709" s="40" t="str">
        <f ca="1">IFERROR(__xludf.DUMMYFUNCTION("VLOOKUP($D510,IMPORTRANGE(""1F5N2lheBqU_ssv2fEg7XSiyl0_Jtf24RQubw3IWp7fc"",""'LC-2 BOM'!C2:AF1000""),AB$1,FALSE)"),"Hydraulics Schematic 1069 RevF")</f>
        <v>Hydraulics Schematic 1069 RevF</v>
      </c>
      <c r="AD709" s="40" t="str">
        <f ca="1">IFERROR(__xludf.DUMMYFUNCTION("VLOOKUP($D510,IMPORTRANGE(""1F5N2lheBqU_ssv2fEg7XSiyl0_Jtf24RQubw3IWp7fc"",""'LC-2 BOM'!C2:AF1000""),AB$1,FALSE)"),"Hydraulics Schematic 1069 RevF")</f>
        <v>Hydraulics Schematic 1069 RevF</v>
      </c>
      <c r="AE709" s="40" t="str">
        <f ca="1">IFERROR(__xludf.DUMMYFUNCTION("VLOOKUP($D510,IMPORTRANGE(""1F5N2lheBqU_ssv2fEg7XSiyl0_Jtf24RQubw3IWp7fc"",""'LC-2 BOM'!C2:AF1000""),AB$1,FALSE)"),"Hydraulics Schematic 1069 RevF")</f>
        <v>Hydraulics Schematic 1069 RevF</v>
      </c>
      <c r="AF709" s="40" t="str">
        <f ca="1">IFERROR(__xludf.DUMMYFUNCTION("VLOOKUP($D510,IMPORTRANGE(""1F5N2lheBqU_ssv2fEg7XSiyl0_Jtf24RQubw3IWp7fc"",""'LC-2 BOM'!C2:AF1000""),AB$1,FALSE)"),"Hydraulics Schematic 1069 RevF")</f>
        <v>Hydraulics Schematic 1069 RevF</v>
      </c>
      <c r="AG709" s="40" t="str">
        <f ca="1">IFERROR(__xludf.DUMMYFUNCTION("VLOOKUP($D510,IMPORTRANGE(""1F5N2lheBqU_ssv2fEg7XSiyl0_Jtf24RQubw3IWp7fc"",""'LC-2 BOM'!C2:AF1000""),AB$1,FALSE)"),"Hydraulics Schematic 1069 RevF")</f>
        <v>Hydraulics Schematic 1069 RevF</v>
      </c>
      <c r="AH709" s="40" t="str">
        <f ca="1">IFERROR(__xludf.DUMMYFUNCTION("VLOOKUP($D510,IMPORTRANGE(""1F5N2lheBqU_ssv2fEg7XSiyl0_Jtf24RQubw3IWp7fc"",""'LC-2 BOM'!C2:AF1000""),AB$1,FALSE)"),"Hydraulics Schematic 1069 RevF")</f>
        <v>Hydraulics Schematic 1069 RevF</v>
      </c>
      <c r="AI709" s="40" t="str">
        <f ca="1">IFERROR(__xludf.DUMMYFUNCTION("VLOOKUP($D510,IMPORTRANGE(""1F5N2lheBqU_ssv2fEg7XSiyl0_Jtf24RQubw3IWp7fc"",""'LC-2 BOM'!C2:AF1000""),AB$1,FALSE)"),"Hydraulics Schematic 1069 RevF")</f>
        <v>Hydraulics Schematic 1069 RevF</v>
      </c>
      <c r="AJ709" s="40" t="str">
        <f ca="1">IFERROR(__xludf.DUMMYFUNCTION("VLOOKUP($D510,IMPORTRANGE(""1F5N2lheBqU_ssv2fEg7XSiyl0_Jtf24RQubw3IWp7fc"",""'LC-2 BOM'!C2:AF1000""),AB$1,FALSE)"),"Hydraulics Schematic 1069 RevF")</f>
        <v>Hydraulics Schematic 1069 RevF</v>
      </c>
      <c r="AK709" s="40" t="str">
        <f ca="1">IFERROR(__xludf.DUMMYFUNCTION("VLOOKUP($D510,IMPORTRANGE(""1F5N2lheBqU_ssv2fEg7XSiyl0_Jtf24RQubw3IWp7fc"",""'LC-2 BOM'!C2:AF1000""),AB$1,FALSE)"),"Hydraulics Schematic 1069 RevF")</f>
        <v>Hydraulics Schematic 1069 RevF</v>
      </c>
      <c r="AL709" s="40" t="str">
        <f ca="1">IFERROR(__xludf.DUMMYFUNCTION("VLOOKUP($D510,IMPORTRANGE(""1F5N2lheBqU_ssv2fEg7XSiyl0_Jtf24RQubw3IWp7fc"",""'LC-2 BOM'!C2:AF1000""),AB$1,FALSE)"),"Hydraulics Schematic 1069 RevF")</f>
        <v>Hydraulics Schematic 1069 RevF</v>
      </c>
      <c r="AM709" s="40" t="str">
        <f ca="1">IFERROR(__xludf.DUMMYFUNCTION("VLOOKUP($D510,IMPORTRANGE(""1F5N2lheBqU_ssv2fEg7XSiyl0_Jtf24RQubw3IWp7fc"",""'LC-2 BOM'!C2:AF1000""),AB$1,FALSE)"),"Hydraulics Schematic 1069 RevF")</f>
        <v>Hydraulics Schematic 1069 RevF</v>
      </c>
      <c r="AN709" s="40" t="str">
        <f ca="1">IFERROR(__xludf.DUMMYFUNCTION("VLOOKUP($D510,IMPORTRANGE(""1F5N2lheBqU_ssv2fEg7XSiyl0_Jtf24RQubw3IWp7fc"",""'LC-2 BOM'!C2:AF1000""),AB$1,FALSE)"),"Hydraulics Schematic 1069 RevF")</f>
        <v>Hydraulics Schematic 1069 RevF</v>
      </c>
      <c r="AO709" s="40" t="str">
        <f ca="1">IFERROR(__xludf.DUMMYFUNCTION("VLOOKUP($D510,IMPORTRANGE(""1F5N2lheBqU_ssv2fEg7XSiyl0_Jtf24RQubw3IWp7fc"",""'LC-2 BOM'!C2:AF1000""),AB$1,FALSE)"),"Hydraulics Schematic 1069 RevF")</f>
        <v>Hydraulics Schematic 1069 RevF</v>
      </c>
      <c r="AP709" s="40" t="str">
        <f ca="1">IFERROR(__xludf.DUMMYFUNCTION("VLOOKUP($D510,IMPORTRANGE(""1F5N2lheBqU_ssv2fEg7XSiyl0_Jtf24RQubw3IWp7fc"",""'LC-2 BOM'!C2:AF1000""),AB$1,FALSE)"),"Hydraulics Schematic 1069 RevF")</f>
        <v>Hydraulics Schematic 1069 RevF</v>
      </c>
      <c r="AQ709" s="40" t="str">
        <f ca="1">IFERROR(__xludf.DUMMYFUNCTION("VLOOKUP($D510,IMPORTRANGE(""1F5N2lheBqU_ssv2fEg7XSiyl0_Jtf24RQubw3IWp7fc"",""'LC-2 BOM'!C2:AF1000""),AB$1,FALSE)"),"Hydraulics Schematic 1069 RevF")</f>
        <v>Hydraulics Schematic 1069 RevF</v>
      </c>
      <c r="AR709" s="40" t="str">
        <f ca="1">IFERROR(__xludf.DUMMYFUNCTION("VLOOKUP($D510,IMPORTRANGE(""1F5N2lheBqU_ssv2fEg7XSiyl0_Jtf24RQubw3IWp7fc"",""'LC-2 BOM'!C2:AF1000""),AB$1,FALSE)"),"Hydraulics Schematic 1069 RevF")</f>
        <v>Hydraulics Schematic 1069 RevF</v>
      </c>
      <c r="AS709" s="40" t="str">
        <f ca="1">IFERROR(__xludf.DUMMYFUNCTION("VLOOKUP($D510,IMPORTRANGE(""1F5N2lheBqU_ssv2fEg7XSiyl0_Jtf24RQubw3IWp7fc"",""'LC-2 BOM'!C2:AF1000""),AB$1,FALSE)"),"Hydraulics Schematic 1069 RevF")</f>
        <v>Hydraulics Schematic 1069 RevF</v>
      </c>
      <c r="AT709" s="40" t="str">
        <f ca="1">IFERROR(__xludf.DUMMYFUNCTION("VLOOKUP($D510,IMPORTRANGE(""1F5N2lheBqU_ssv2fEg7XSiyl0_Jtf24RQubw3IWp7fc"",""'LC-2 BOM'!C2:AF1000""),AB$1,FALSE)"),"Hydraulics Schematic 1069 RevF")</f>
        <v>Hydraulics Schematic 1069 RevF</v>
      </c>
      <c r="AU709" s="40" t="str">
        <f ca="1">IFERROR(__xludf.DUMMYFUNCTION("VLOOKUP($D510,IMPORTRANGE(""1F5N2lheBqU_ssv2fEg7XSiyl0_Jtf24RQubw3IWp7fc"",""'LC-2 BOM'!C2:AF1000""),AB$1,FALSE)"),"Hydraulics Schematic 1069 RevF")</f>
        <v>Hydraulics Schematic 1069 RevF</v>
      </c>
      <c r="AV709" s="40" t="str">
        <f ca="1">IFERROR(__xludf.DUMMYFUNCTION("VLOOKUP($D510,IMPORTRANGE(""1F5N2lheBqU_ssv2fEg7XSiyl0_Jtf24RQubw3IWp7fc"",""'LC-2 BOM'!C2:AF1000""),AB$1,FALSE)"),"Hydraulics Schematic 1069 RevF")</f>
        <v>Hydraulics Schematic 1069 RevF</v>
      </c>
      <c r="AW709" s="40" t="str">
        <f ca="1">IFERROR(__xludf.DUMMYFUNCTION("VLOOKUP($D510,IMPORTRANGE(""1F5N2lheBqU_ssv2fEg7XSiyl0_Jtf24RQubw3IWp7fc"",""'LC-2 BOM'!C2:AF1000""),AB$1,FALSE)"),"Hydraulics Schematic 1069 RevF")</f>
        <v>Hydraulics Schematic 1069 RevF</v>
      </c>
      <c r="AX709" s="40" t="str">
        <f ca="1">IFERROR(__xludf.DUMMYFUNCTION("VLOOKUP($D510,IMPORTRANGE(""1F5N2lheBqU_ssv2fEg7XSiyl0_Jtf24RQubw3IWp7fc"",""'LC-2 BOM'!C2:AF1000""),AB$1,FALSE)"),"Hydraulics Schematic 1069 RevF")</f>
        <v>Hydraulics Schematic 1069 RevF</v>
      </c>
      <c r="AY709" s="40" t="str">
        <f ca="1">IFERROR(__xludf.DUMMYFUNCTION("VLOOKUP($D510,IMPORTRANGE(""1F5N2lheBqU_ssv2fEg7XSiyl0_Jtf24RQubw3IWp7fc"",""'LC-2 BOM'!C2:AF1000""),AB$1,FALSE)"),"Hydraulics Schematic 1069 RevF")</f>
        <v>Hydraulics Schematic 1069 RevF</v>
      </c>
      <c r="AZ709" s="40" t="str">
        <f ca="1">IFERROR(__xludf.DUMMYFUNCTION("VLOOKUP($D510,IMPORTRANGE(""1F5N2lheBqU_ssv2fEg7XSiyl0_Jtf24RQubw3IWp7fc"",""'LC-2 BOM'!C2:AF1000""),AB$1,FALSE)"),"Hydraulics Schematic 1069 RevF")</f>
        <v>Hydraulics Schematic 1069 RevF</v>
      </c>
      <c r="BA709" s="40" t="str">
        <f ca="1">IFERROR(__xludf.DUMMYFUNCTION("VLOOKUP($D510,IMPORTRANGE(""1F5N2lheBqU_ssv2fEg7XSiyl0_Jtf24RQubw3IWp7fc"",""'LC-2 BOM'!C2:AF1000""),AB$1,FALSE)"),"Hydraulics Schematic 1069 RevF")</f>
        <v>Hydraulics Schematic 1069 RevF</v>
      </c>
    </row>
    <row r="710" spans="1:53" ht="14.25">
      <c r="A710" s="119" t="str">
        <f>CONCATENATE(VLOOKUP(E710,Systems,2,FALSE),"-",VLOOKUP(F710,Subsystems,2,FALSE),"-",VLOOKUP(G710,Components,2,FALSE),"-",VLOOKUP(R710,Metrics,2,FALSE),"-",B710)</f>
        <v>HYD-HD-LS-PxO-553</v>
      </c>
      <c r="B710" s="99">
        <v>553</v>
      </c>
      <c r="C710" s="99" t="s">
        <v>1542</v>
      </c>
      <c r="D710" s="103" t="s">
        <v>1544</v>
      </c>
      <c r="E710" s="99" t="s">
        <v>715</v>
      </c>
      <c r="F710" s="99" t="s">
        <v>898</v>
      </c>
      <c r="G710" s="99" t="s">
        <v>88</v>
      </c>
      <c r="H710" s="100" t="s">
        <v>89</v>
      </c>
      <c r="I710" s="100" t="str">
        <f>VLOOKUP(L710,InterfaceCards,2,FALSE)</f>
        <v>N3</v>
      </c>
      <c r="J710" s="39" t="str">
        <f>VLOOKUP(I710,'REF - Interface Cards'!$F$2:$G$11,2,FALSE)</f>
        <v>CB4</v>
      </c>
      <c r="K710" s="100">
        <f>VLOOKUP(L710,InterfaceCards,3,FALSE)</f>
        <v>1</v>
      </c>
      <c r="L710" s="99" t="s">
        <v>844</v>
      </c>
      <c r="M710" s="99">
        <v>6</v>
      </c>
      <c r="N710" s="96" t="s">
        <v>129</v>
      </c>
      <c r="O710" s="100" t="s">
        <v>313</v>
      </c>
      <c r="P710" s="205"/>
      <c r="Q710" s="99" t="s">
        <v>521</v>
      </c>
      <c r="R710" s="268" t="s">
        <v>95</v>
      </c>
      <c r="S710" s="119" t="s">
        <v>96</v>
      </c>
      <c r="T710" s="100"/>
      <c r="U710" s="205"/>
      <c r="V710" s="205" t="b">
        <v>0</v>
      </c>
      <c r="W710" s="115" t="str">
        <f>CONCATENATE(L710,":",N710)</f>
        <v>DI3:05</v>
      </c>
      <c r="X710" s="40" t="str">
        <f ca="1">IFERROR(__xludf.DUMMYFUNCTION("VLOOKUP($D475,IMPORTRANGE(""1F5N2lheBqU_ssv2fEg7XSiyl0_Jtf24RQubw3IWp7fc"",""'LC-2 BOM'!C2:AF1000""),X$1,FALSE)"),"04C706")</f>
        <v>04C706</v>
      </c>
      <c r="Y710" s="40" t="str">
        <f ca="1">IFERROR(__xludf.DUMMYFUNCTION("VLOOKUP($D511,IMPORTRANGE(""1zGeY54V42y3h6ga3LEauokEcjIAfHuNXKCYKLfLWtMI"",""'LC-2 BOM'!C2:AF900""),Y$1,FALSE)"),"#N/A")</f>
        <v>#N/A</v>
      </c>
      <c r="Z710" s="40" t="str">
        <f ca="1">IFERROR(__xludf.DUMMYFUNCTION("VLOOKUP($D511,IMPORTRANGE(""1zGeY54V42y3h6ga3LEauokEcjIAfHuNXKCYKLfLWtMI"",""'LC-2 BOM'!C2:AF900""),Y$1,FALSE)"),"#N/A")</f>
        <v>#N/A</v>
      </c>
      <c r="AA710" s="40" t="str">
        <f ca="1">IFERROR(__xludf.DUMMYFUNCTION("VLOOKUP($D511,IMPORTRANGE(""1zGeY54V42y3h6ga3LEauokEcjIAfHuNXKCYKLfLWtMI"",""'LC-2 BOM'!C2:AF900""),Y$1,FALSE)"),"#N/A")</f>
        <v>#N/A</v>
      </c>
      <c r="AB710" s="40" t="str">
        <f ca="1">IFERROR(__xludf.DUMMYFUNCTION("VLOOKUP($D511,IMPORTRANGE(""1F5N2lheBqU_ssv2fEg7XSiyl0_Jtf24RQubw3IWp7fc"",""'LC-2 BOM'!C2:AF1000""),AB$1,FALSE)"),"Hydraulics Schematic 1069 RevF")</f>
        <v>Hydraulics Schematic 1069 RevF</v>
      </c>
      <c r="AC710" s="40" t="str">
        <f ca="1">IFERROR(__xludf.DUMMYFUNCTION("VLOOKUP($D511,IMPORTRANGE(""1F5N2lheBqU_ssv2fEg7XSiyl0_Jtf24RQubw3IWp7fc"",""'LC-2 BOM'!C2:AF1000""),AB$1,FALSE)"),"Hydraulics Schematic 1069 RevF")</f>
        <v>Hydraulics Schematic 1069 RevF</v>
      </c>
      <c r="AD710" s="40" t="str">
        <f ca="1">IFERROR(__xludf.DUMMYFUNCTION("VLOOKUP($D511,IMPORTRANGE(""1F5N2lheBqU_ssv2fEg7XSiyl0_Jtf24RQubw3IWp7fc"",""'LC-2 BOM'!C2:AF1000""),AB$1,FALSE)"),"Hydraulics Schematic 1069 RevF")</f>
        <v>Hydraulics Schematic 1069 RevF</v>
      </c>
      <c r="AE710" s="40" t="str">
        <f ca="1">IFERROR(__xludf.DUMMYFUNCTION("VLOOKUP($D511,IMPORTRANGE(""1F5N2lheBqU_ssv2fEg7XSiyl0_Jtf24RQubw3IWp7fc"",""'LC-2 BOM'!C2:AF1000""),AB$1,FALSE)"),"Hydraulics Schematic 1069 RevF")</f>
        <v>Hydraulics Schematic 1069 RevF</v>
      </c>
      <c r="AF710" s="40" t="str">
        <f ca="1">IFERROR(__xludf.DUMMYFUNCTION("VLOOKUP($D511,IMPORTRANGE(""1F5N2lheBqU_ssv2fEg7XSiyl0_Jtf24RQubw3IWp7fc"",""'LC-2 BOM'!C2:AF1000""),AB$1,FALSE)"),"Hydraulics Schematic 1069 RevF")</f>
        <v>Hydraulics Schematic 1069 RevF</v>
      </c>
      <c r="AG710" s="40" t="str">
        <f ca="1">IFERROR(__xludf.DUMMYFUNCTION("VLOOKUP($D511,IMPORTRANGE(""1F5N2lheBqU_ssv2fEg7XSiyl0_Jtf24RQubw3IWp7fc"",""'LC-2 BOM'!C2:AF1000""),AB$1,FALSE)"),"Hydraulics Schematic 1069 RevF")</f>
        <v>Hydraulics Schematic 1069 RevF</v>
      </c>
      <c r="AH710" s="40" t="str">
        <f ca="1">IFERROR(__xludf.DUMMYFUNCTION("VLOOKUP($D511,IMPORTRANGE(""1F5N2lheBqU_ssv2fEg7XSiyl0_Jtf24RQubw3IWp7fc"",""'LC-2 BOM'!C2:AF1000""),AB$1,FALSE)"),"Hydraulics Schematic 1069 RevF")</f>
        <v>Hydraulics Schematic 1069 RevF</v>
      </c>
      <c r="AI710" s="40" t="str">
        <f ca="1">IFERROR(__xludf.DUMMYFUNCTION("VLOOKUP($D511,IMPORTRANGE(""1F5N2lheBqU_ssv2fEg7XSiyl0_Jtf24RQubw3IWp7fc"",""'LC-2 BOM'!C2:AF1000""),AB$1,FALSE)"),"Hydraulics Schematic 1069 RevF")</f>
        <v>Hydraulics Schematic 1069 RevF</v>
      </c>
      <c r="AJ710" s="40" t="str">
        <f ca="1">IFERROR(__xludf.DUMMYFUNCTION("VLOOKUP($D511,IMPORTRANGE(""1F5N2lheBqU_ssv2fEg7XSiyl0_Jtf24RQubw3IWp7fc"",""'LC-2 BOM'!C2:AF1000""),AB$1,FALSE)"),"Hydraulics Schematic 1069 RevF")</f>
        <v>Hydraulics Schematic 1069 RevF</v>
      </c>
      <c r="AK710" s="40" t="str">
        <f ca="1">IFERROR(__xludf.DUMMYFUNCTION("VLOOKUP($D511,IMPORTRANGE(""1F5N2lheBqU_ssv2fEg7XSiyl0_Jtf24RQubw3IWp7fc"",""'LC-2 BOM'!C2:AF1000""),AB$1,FALSE)"),"Hydraulics Schematic 1069 RevF")</f>
        <v>Hydraulics Schematic 1069 RevF</v>
      </c>
      <c r="AL710" s="40" t="str">
        <f ca="1">IFERROR(__xludf.DUMMYFUNCTION("VLOOKUP($D511,IMPORTRANGE(""1F5N2lheBqU_ssv2fEg7XSiyl0_Jtf24RQubw3IWp7fc"",""'LC-2 BOM'!C2:AF1000""),AB$1,FALSE)"),"Hydraulics Schematic 1069 RevF")</f>
        <v>Hydraulics Schematic 1069 RevF</v>
      </c>
      <c r="AM710" s="40" t="str">
        <f ca="1">IFERROR(__xludf.DUMMYFUNCTION("VLOOKUP($D511,IMPORTRANGE(""1F5N2lheBqU_ssv2fEg7XSiyl0_Jtf24RQubw3IWp7fc"",""'LC-2 BOM'!C2:AF1000""),AB$1,FALSE)"),"Hydraulics Schematic 1069 RevF")</f>
        <v>Hydraulics Schematic 1069 RevF</v>
      </c>
      <c r="AN710" s="40" t="str">
        <f ca="1">IFERROR(__xludf.DUMMYFUNCTION("VLOOKUP($D511,IMPORTRANGE(""1F5N2lheBqU_ssv2fEg7XSiyl0_Jtf24RQubw3IWp7fc"",""'LC-2 BOM'!C2:AF1000""),AB$1,FALSE)"),"Hydraulics Schematic 1069 RevF")</f>
        <v>Hydraulics Schematic 1069 RevF</v>
      </c>
      <c r="AO710" s="40" t="str">
        <f ca="1">IFERROR(__xludf.DUMMYFUNCTION("VLOOKUP($D511,IMPORTRANGE(""1F5N2lheBqU_ssv2fEg7XSiyl0_Jtf24RQubw3IWp7fc"",""'LC-2 BOM'!C2:AF1000""),AB$1,FALSE)"),"Hydraulics Schematic 1069 RevF")</f>
        <v>Hydraulics Schematic 1069 RevF</v>
      </c>
      <c r="AP710" s="40" t="str">
        <f ca="1">IFERROR(__xludf.DUMMYFUNCTION("VLOOKUP($D511,IMPORTRANGE(""1F5N2lheBqU_ssv2fEg7XSiyl0_Jtf24RQubw3IWp7fc"",""'LC-2 BOM'!C2:AF1000""),AB$1,FALSE)"),"Hydraulics Schematic 1069 RevF")</f>
        <v>Hydraulics Schematic 1069 RevF</v>
      </c>
      <c r="AQ710" s="40" t="str">
        <f ca="1">IFERROR(__xludf.DUMMYFUNCTION("VLOOKUP($D511,IMPORTRANGE(""1F5N2lheBqU_ssv2fEg7XSiyl0_Jtf24RQubw3IWp7fc"",""'LC-2 BOM'!C2:AF1000""),AB$1,FALSE)"),"Hydraulics Schematic 1069 RevF")</f>
        <v>Hydraulics Schematic 1069 RevF</v>
      </c>
      <c r="AR710" s="40" t="str">
        <f ca="1">IFERROR(__xludf.DUMMYFUNCTION("VLOOKUP($D511,IMPORTRANGE(""1F5N2lheBqU_ssv2fEg7XSiyl0_Jtf24RQubw3IWp7fc"",""'LC-2 BOM'!C2:AF1000""),AB$1,FALSE)"),"Hydraulics Schematic 1069 RevF")</f>
        <v>Hydraulics Schematic 1069 RevF</v>
      </c>
      <c r="AS710" s="40" t="str">
        <f ca="1">IFERROR(__xludf.DUMMYFUNCTION("VLOOKUP($D511,IMPORTRANGE(""1F5N2lheBqU_ssv2fEg7XSiyl0_Jtf24RQubw3IWp7fc"",""'LC-2 BOM'!C2:AF1000""),AB$1,FALSE)"),"Hydraulics Schematic 1069 RevF")</f>
        <v>Hydraulics Schematic 1069 RevF</v>
      </c>
      <c r="AT710" s="40" t="str">
        <f ca="1">IFERROR(__xludf.DUMMYFUNCTION("VLOOKUP($D511,IMPORTRANGE(""1F5N2lheBqU_ssv2fEg7XSiyl0_Jtf24RQubw3IWp7fc"",""'LC-2 BOM'!C2:AF1000""),AB$1,FALSE)"),"Hydraulics Schematic 1069 RevF")</f>
        <v>Hydraulics Schematic 1069 RevF</v>
      </c>
      <c r="AU710" s="40" t="str">
        <f ca="1">IFERROR(__xludf.DUMMYFUNCTION("VLOOKUP($D511,IMPORTRANGE(""1F5N2lheBqU_ssv2fEg7XSiyl0_Jtf24RQubw3IWp7fc"",""'LC-2 BOM'!C2:AF1000""),AB$1,FALSE)"),"Hydraulics Schematic 1069 RevF")</f>
        <v>Hydraulics Schematic 1069 RevF</v>
      </c>
      <c r="AV710" s="40" t="str">
        <f ca="1">IFERROR(__xludf.DUMMYFUNCTION("VLOOKUP($D511,IMPORTRANGE(""1F5N2lheBqU_ssv2fEg7XSiyl0_Jtf24RQubw3IWp7fc"",""'LC-2 BOM'!C2:AF1000""),AB$1,FALSE)"),"Hydraulics Schematic 1069 RevF")</f>
        <v>Hydraulics Schematic 1069 RevF</v>
      </c>
      <c r="AW710" s="40" t="str">
        <f ca="1">IFERROR(__xludf.DUMMYFUNCTION("VLOOKUP($D511,IMPORTRANGE(""1F5N2lheBqU_ssv2fEg7XSiyl0_Jtf24RQubw3IWp7fc"",""'LC-2 BOM'!C2:AF1000""),AB$1,FALSE)"),"Hydraulics Schematic 1069 RevF")</f>
        <v>Hydraulics Schematic 1069 RevF</v>
      </c>
      <c r="AX710" s="40" t="str">
        <f ca="1">IFERROR(__xludf.DUMMYFUNCTION("VLOOKUP($D511,IMPORTRANGE(""1F5N2lheBqU_ssv2fEg7XSiyl0_Jtf24RQubw3IWp7fc"",""'LC-2 BOM'!C2:AF1000""),AB$1,FALSE)"),"Hydraulics Schematic 1069 RevF")</f>
        <v>Hydraulics Schematic 1069 RevF</v>
      </c>
      <c r="AY710" s="40" t="str">
        <f ca="1">IFERROR(__xludf.DUMMYFUNCTION("VLOOKUP($D511,IMPORTRANGE(""1F5N2lheBqU_ssv2fEg7XSiyl0_Jtf24RQubw3IWp7fc"",""'LC-2 BOM'!C2:AF1000""),AB$1,FALSE)"),"Hydraulics Schematic 1069 RevF")</f>
        <v>Hydraulics Schematic 1069 RevF</v>
      </c>
      <c r="AZ710" s="40" t="str">
        <f ca="1">IFERROR(__xludf.DUMMYFUNCTION("VLOOKUP($D511,IMPORTRANGE(""1F5N2lheBqU_ssv2fEg7XSiyl0_Jtf24RQubw3IWp7fc"",""'LC-2 BOM'!C2:AF1000""),AB$1,FALSE)"),"Hydraulics Schematic 1069 RevF")</f>
        <v>Hydraulics Schematic 1069 RevF</v>
      </c>
      <c r="BA710" s="40" t="str">
        <f ca="1">IFERROR(__xludf.DUMMYFUNCTION("VLOOKUP($D511,IMPORTRANGE(""1F5N2lheBqU_ssv2fEg7XSiyl0_Jtf24RQubw3IWp7fc"",""'LC-2 BOM'!C2:AF1000""),AB$1,FALSE)"),"Hydraulics Schematic 1069 RevF")</f>
        <v>Hydraulics Schematic 1069 RevF</v>
      </c>
    </row>
    <row r="711" spans="1:53" ht="14.25">
      <c r="A711" s="119" t="str">
        <f>CONCATENATE(VLOOKUP(E711,Systems,2,FALSE),"-",VLOOKUP(F711,Subsystems,2,FALSE),"-",VLOOKUP(G711,Components,2,FALSE),"-",VLOOKUP(R711,Metrics,2,FALSE),"-",B711)</f>
        <v>FARU-MA-SLD-B-590</v>
      </c>
      <c r="B711" s="99">
        <v>590</v>
      </c>
      <c r="C711" s="99" t="s">
        <v>1545</v>
      </c>
      <c r="D711" s="119" t="s">
        <v>1546</v>
      </c>
      <c r="E711" s="99" t="s">
        <v>684</v>
      </c>
      <c r="F711" s="99" t="s">
        <v>911</v>
      </c>
      <c r="G711" s="99" t="s">
        <v>557</v>
      </c>
      <c r="H711" s="99" t="s">
        <v>102</v>
      </c>
      <c r="I711" s="100" t="str">
        <f>VLOOKUP(L711,InterfaceCards,2,FALSE)</f>
        <v>C1</v>
      </c>
      <c r="J711" s="39" t="str">
        <f>VLOOKUP(I711,'REF - Interface Cards'!$F$2:$G$11,2,FALSE)</f>
        <v>CB1</v>
      </c>
      <c r="K711" s="267">
        <f>VLOOKUP(L711,InterfaceCards,3,FALSE)</f>
        <v>4</v>
      </c>
      <c r="L711" s="99" t="s">
        <v>565</v>
      </c>
      <c r="M711" s="99">
        <v>3</v>
      </c>
      <c r="N711" s="96" t="s">
        <v>108</v>
      </c>
      <c r="O711" s="99" t="s">
        <v>247</v>
      </c>
      <c r="P711" s="99" t="s">
        <v>248</v>
      </c>
      <c r="Q711" s="99" t="s">
        <v>249</v>
      </c>
      <c r="R711" s="99" t="s">
        <v>105</v>
      </c>
      <c r="S711" s="99" t="s">
        <v>96</v>
      </c>
      <c r="T711" s="100"/>
      <c r="U711" s="205"/>
      <c r="V711" s="205" t="b">
        <v>0</v>
      </c>
      <c r="W711" s="115" t="str">
        <f>CONCATENATE(L711,":",N711)</f>
        <v>DO4:02</v>
      </c>
      <c r="X711" s="40" t="str">
        <f ca="1">IFERROR(__xludf.DUMMYFUNCTION("VLOOKUP($D4,IMPORTRANGE(""1F5N2lheBqU_ssv2fEg7XSiyl0_Jtf24RQubw3IWp7fc"",""'LC-2 BOM'!C2:AF1000""),X$1,FALSE)"),"S13.2")</f>
        <v>S13.2</v>
      </c>
      <c r="Y711" s="40" t="str">
        <f ca="1">IFERROR(__xludf.DUMMYFUNCTION("VLOOKUP($D91,IMPORTRANGE(""1F5N2lheBqU_ssv2fEg7XSiyl0_Jtf24RQubw3IWp7fc"",""'LC-2 BOM'!C2:AF900""),Y$1,FALSE)"),"#N/A")</f>
        <v>#N/A</v>
      </c>
      <c r="Z711" s="40" t="str">
        <f ca="1">IFERROR(__xludf.DUMMYFUNCTION("VLOOKUP($D91,IMPORTRANGE(""1F5N2lheBqU_ssv2fEg7XSiyl0_Jtf24RQubw3IWp7fc"",""'LC-2 BOM'!C2:AF900""),Y$1,FALSE)"),"#N/A")</f>
        <v>#N/A</v>
      </c>
      <c r="AA711" s="40" t="str">
        <f ca="1">IFERROR(__xludf.DUMMYFUNCTION("VLOOKUP($D91,IMPORTRANGE(""1F5N2lheBqU_ssv2fEg7XSiyl0_Jtf24RQubw3IWp7fc"",""'LC-2 BOM'!C2:AF900""),Y$1,FALSE)"),"#N/A")</f>
        <v>#N/A</v>
      </c>
      <c r="AB711" s="40" t="str">
        <f ca="1">IFERROR(__xludf.DUMMYFUNCTION("VLOOKUP($D91,IMPORTRANGE(""1F5N2lheBqU_ssv2fEg7XSiyl0_Jtf24RQubw3IWp7fc"",""'LC-2 BOM'!C2:AF1000""),AB$1,FALSE)"),"#N/A")</f>
        <v>#N/A</v>
      </c>
      <c r="AC711" s="40" t="str">
        <f ca="1">IFERROR(__xludf.DUMMYFUNCTION("VLOOKUP($D91,IMPORTRANGE(""1F5N2lheBqU_ssv2fEg7XSiyl0_Jtf24RQubw3IWp7fc"",""'LC-2 BOM'!C2:AF1000""),AB$1,FALSE)"),"#N/A")</f>
        <v>#N/A</v>
      </c>
      <c r="AD711" s="40" t="str">
        <f ca="1">IFERROR(__xludf.DUMMYFUNCTION("VLOOKUP($D91,IMPORTRANGE(""1F5N2lheBqU_ssv2fEg7XSiyl0_Jtf24RQubw3IWp7fc"",""'LC-2 BOM'!C2:AF1000""),AB$1,FALSE)"),"#N/A")</f>
        <v>#N/A</v>
      </c>
      <c r="AE711" s="40" t="str">
        <f ca="1">IFERROR(__xludf.DUMMYFUNCTION("VLOOKUP($D91,IMPORTRANGE(""1F5N2lheBqU_ssv2fEg7XSiyl0_Jtf24RQubw3IWp7fc"",""'LC-2 BOM'!C2:AF1000""),AB$1,FALSE)"),"#N/A")</f>
        <v>#N/A</v>
      </c>
      <c r="AF711" s="40" t="str">
        <f ca="1">IFERROR(__xludf.DUMMYFUNCTION("VLOOKUP($D91,IMPORTRANGE(""1F5N2lheBqU_ssv2fEg7XSiyl0_Jtf24RQubw3IWp7fc"",""'LC-2 BOM'!C2:AF1000""),AB$1,FALSE)"),"#N/A")</f>
        <v>#N/A</v>
      </c>
      <c r="AG711" s="40" t="str">
        <f ca="1">IFERROR(__xludf.DUMMYFUNCTION("VLOOKUP($D91,IMPORTRANGE(""1F5N2lheBqU_ssv2fEg7XSiyl0_Jtf24RQubw3IWp7fc"",""'LC-2 BOM'!C2:AF1000""),AB$1,FALSE)"),"#N/A")</f>
        <v>#N/A</v>
      </c>
      <c r="AH711" s="40" t="str">
        <f ca="1">IFERROR(__xludf.DUMMYFUNCTION("VLOOKUP($D91,IMPORTRANGE(""1F5N2lheBqU_ssv2fEg7XSiyl0_Jtf24RQubw3IWp7fc"",""'LC-2 BOM'!C2:AF1000""),AB$1,FALSE)"),"#N/A")</f>
        <v>#N/A</v>
      </c>
      <c r="AI711" s="40" t="str">
        <f ca="1">IFERROR(__xludf.DUMMYFUNCTION("VLOOKUP($D91,IMPORTRANGE(""1F5N2lheBqU_ssv2fEg7XSiyl0_Jtf24RQubw3IWp7fc"",""'LC-2 BOM'!C2:AF1000""),AB$1,FALSE)"),"#N/A")</f>
        <v>#N/A</v>
      </c>
      <c r="AJ711" s="40" t="str">
        <f ca="1">IFERROR(__xludf.DUMMYFUNCTION("VLOOKUP($D91,IMPORTRANGE(""1F5N2lheBqU_ssv2fEg7XSiyl0_Jtf24RQubw3IWp7fc"",""'LC-2 BOM'!C2:AF1000""),AB$1,FALSE)"),"#N/A")</f>
        <v>#N/A</v>
      </c>
      <c r="AK711" s="40" t="str">
        <f ca="1">IFERROR(__xludf.DUMMYFUNCTION("VLOOKUP($D91,IMPORTRANGE(""1F5N2lheBqU_ssv2fEg7XSiyl0_Jtf24RQubw3IWp7fc"",""'LC-2 BOM'!C2:AF1000""),AB$1,FALSE)"),"#N/A")</f>
        <v>#N/A</v>
      </c>
      <c r="AL711" s="40" t="str">
        <f ca="1">IFERROR(__xludf.DUMMYFUNCTION("VLOOKUP($D91,IMPORTRANGE(""1F5N2lheBqU_ssv2fEg7XSiyl0_Jtf24RQubw3IWp7fc"",""'LC-2 BOM'!C2:AF1000""),AB$1,FALSE)"),"#N/A")</f>
        <v>#N/A</v>
      </c>
      <c r="AM711" s="40" t="str">
        <f ca="1">IFERROR(__xludf.DUMMYFUNCTION("VLOOKUP($D91,IMPORTRANGE(""1F5N2lheBqU_ssv2fEg7XSiyl0_Jtf24RQubw3IWp7fc"",""'LC-2 BOM'!C2:AF1000""),AB$1,FALSE)"),"#N/A")</f>
        <v>#N/A</v>
      </c>
      <c r="AN711" s="40" t="str">
        <f ca="1">IFERROR(__xludf.DUMMYFUNCTION("VLOOKUP($D91,IMPORTRANGE(""1F5N2lheBqU_ssv2fEg7XSiyl0_Jtf24RQubw3IWp7fc"",""'LC-2 BOM'!C2:AF1000""),AB$1,FALSE)"),"#N/A")</f>
        <v>#N/A</v>
      </c>
      <c r="AO711" s="40" t="str">
        <f ca="1">IFERROR(__xludf.DUMMYFUNCTION("VLOOKUP($D91,IMPORTRANGE(""1F5N2lheBqU_ssv2fEg7XSiyl0_Jtf24RQubw3IWp7fc"",""'LC-2 BOM'!C2:AF1000""),AB$1,FALSE)"),"#N/A")</f>
        <v>#N/A</v>
      </c>
      <c r="AP711" s="40" t="str">
        <f ca="1">IFERROR(__xludf.DUMMYFUNCTION("VLOOKUP($D91,IMPORTRANGE(""1F5N2lheBqU_ssv2fEg7XSiyl0_Jtf24RQubw3IWp7fc"",""'LC-2 BOM'!C2:AF1000""),AB$1,FALSE)"),"#N/A")</f>
        <v>#N/A</v>
      </c>
      <c r="AQ711" s="40" t="str">
        <f ca="1">IFERROR(__xludf.DUMMYFUNCTION("VLOOKUP($D91,IMPORTRANGE(""1F5N2lheBqU_ssv2fEg7XSiyl0_Jtf24RQubw3IWp7fc"",""'LC-2 BOM'!C2:AF1000""),AB$1,FALSE)"),"#N/A")</f>
        <v>#N/A</v>
      </c>
      <c r="AR711" s="40" t="str">
        <f ca="1">IFERROR(__xludf.DUMMYFUNCTION("VLOOKUP($D91,IMPORTRANGE(""1F5N2lheBqU_ssv2fEg7XSiyl0_Jtf24RQubw3IWp7fc"",""'LC-2 BOM'!C2:AF1000""),AB$1,FALSE)"),"#N/A")</f>
        <v>#N/A</v>
      </c>
      <c r="AS711" s="40" t="str">
        <f ca="1">IFERROR(__xludf.DUMMYFUNCTION("VLOOKUP($D91,IMPORTRANGE(""1F5N2lheBqU_ssv2fEg7XSiyl0_Jtf24RQubw3IWp7fc"",""'LC-2 BOM'!C2:AF1000""),AB$1,FALSE)"),"#N/A")</f>
        <v>#N/A</v>
      </c>
      <c r="AT711" s="40" t="str">
        <f ca="1">IFERROR(__xludf.DUMMYFUNCTION("VLOOKUP($D91,IMPORTRANGE(""1F5N2lheBqU_ssv2fEg7XSiyl0_Jtf24RQubw3IWp7fc"",""'LC-2 BOM'!C2:AF1000""),AB$1,FALSE)"),"#N/A")</f>
        <v>#N/A</v>
      </c>
      <c r="AU711" s="40" t="str">
        <f ca="1">IFERROR(__xludf.DUMMYFUNCTION("VLOOKUP($D91,IMPORTRANGE(""1F5N2lheBqU_ssv2fEg7XSiyl0_Jtf24RQubw3IWp7fc"",""'LC-2 BOM'!C2:AF1000""),AB$1,FALSE)"),"#N/A")</f>
        <v>#N/A</v>
      </c>
      <c r="AV711" s="40" t="str">
        <f ca="1">IFERROR(__xludf.DUMMYFUNCTION("VLOOKUP($D91,IMPORTRANGE(""1F5N2lheBqU_ssv2fEg7XSiyl0_Jtf24RQubw3IWp7fc"",""'LC-2 BOM'!C2:AF1000""),AB$1,FALSE)"),"#N/A")</f>
        <v>#N/A</v>
      </c>
      <c r="AW711" s="40" t="str">
        <f ca="1">IFERROR(__xludf.DUMMYFUNCTION("VLOOKUP($D91,IMPORTRANGE(""1F5N2lheBqU_ssv2fEg7XSiyl0_Jtf24RQubw3IWp7fc"",""'LC-2 BOM'!C2:AF1000""),AB$1,FALSE)"),"#N/A")</f>
        <v>#N/A</v>
      </c>
      <c r="AX711" s="40" t="str">
        <f ca="1">IFERROR(__xludf.DUMMYFUNCTION("VLOOKUP($D91,IMPORTRANGE(""1F5N2lheBqU_ssv2fEg7XSiyl0_Jtf24RQubw3IWp7fc"",""'LC-2 BOM'!C2:AF1000""),AB$1,FALSE)"),"#N/A")</f>
        <v>#N/A</v>
      </c>
      <c r="AY711" s="40" t="str">
        <f ca="1">IFERROR(__xludf.DUMMYFUNCTION("VLOOKUP($D91,IMPORTRANGE(""1F5N2lheBqU_ssv2fEg7XSiyl0_Jtf24RQubw3IWp7fc"",""'LC-2 BOM'!C2:AF1000""),AB$1,FALSE)"),"#N/A")</f>
        <v>#N/A</v>
      </c>
      <c r="AZ711" s="40" t="str">
        <f ca="1">IFERROR(__xludf.DUMMYFUNCTION("VLOOKUP($D91,IMPORTRANGE(""1F5N2lheBqU_ssv2fEg7XSiyl0_Jtf24RQubw3IWp7fc"",""'LC-2 BOM'!C2:AF1000""),AB$1,FALSE)"),"#N/A")</f>
        <v>#N/A</v>
      </c>
      <c r="BA711" s="40" t="str">
        <f ca="1">IFERROR(__xludf.DUMMYFUNCTION("VLOOKUP($D91,IMPORTRANGE(""1F5N2lheBqU_ssv2fEg7XSiyl0_Jtf24RQubw3IWp7fc"",""'LC-2 BOM'!C2:AF1000""),AB$1,FALSE)"),"#N/A")</f>
        <v>#N/A</v>
      </c>
    </row>
    <row r="712" spans="1:53" ht="14.25">
      <c r="A712" s="119" t="str">
        <f>CONCATENATE(VLOOKUP(E712,Systems,2,FALSE),"-",VLOOKUP(F712,Subsystems,2,FALSE),"-",VLOOKUP(G712,Components,2,FALSE),"-",VLOOKUP(R712,Metrics,2,FALSE),"-",B712)</f>
        <v>HYD-HPU-RTD-Ts-250</v>
      </c>
      <c r="B712" s="100">
        <v>250</v>
      </c>
      <c r="C712" s="99" t="s">
        <v>1547</v>
      </c>
      <c r="D712" s="119" t="s">
        <v>1548</v>
      </c>
      <c r="E712" s="99" t="s">
        <v>715</v>
      </c>
      <c r="F712" s="99" t="s">
        <v>890</v>
      </c>
      <c r="G712" s="99" t="s">
        <v>81</v>
      </c>
      <c r="H712" s="99" t="s">
        <v>147</v>
      </c>
      <c r="I712" s="100" t="str">
        <f>VLOOKUP(L712,InterfaceCards,2,FALSE)</f>
        <v>N5</v>
      </c>
      <c r="J712" s="39" t="str">
        <f>VLOOKUP(I712,'REF - Interface Cards'!$F$2:$G$11,2,FALSE)</f>
        <v>CB6</v>
      </c>
      <c r="K712" s="100">
        <f>VLOOKUP(L712,InterfaceCards,3,FALSE)</f>
        <v>3</v>
      </c>
      <c r="L712" s="99" t="s">
        <v>656</v>
      </c>
      <c r="M712" s="99">
        <v>3</v>
      </c>
      <c r="N712" s="96" t="s">
        <v>108</v>
      </c>
      <c r="O712" s="100" t="s">
        <v>334</v>
      </c>
      <c r="P712" s="205"/>
      <c r="Q712" s="205"/>
      <c r="R712" s="268" t="s">
        <v>352</v>
      </c>
      <c r="S712" s="119" t="s">
        <v>353</v>
      </c>
      <c r="T712" s="100"/>
      <c r="U712" s="205"/>
      <c r="V712" s="205" t="b">
        <v>0</v>
      </c>
      <c r="W712" s="115" t="str">
        <f>CONCATENATE(L712,":",N712)</f>
        <v>AI9:02</v>
      </c>
      <c r="X712" s="40" t="str">
        <f ca="1">IFERROR(__xludf.DUMMYFUNCTION("VLOOKUP($D475,IMPORTRANGE(""1F5N2lheBqU_ssv2fEg7XSiyl0_Jtf24RQubw3IWp7fc"",""'LC-2 BOM'!C2:AF1000""),X$1,FALSE)"),"04C706")</f>
        <v>04C706</v>
      </c>
      <c r="Y712" s="40" t="str">
        <f ca="1">IFERROR(__xludf.DUMMYFUNCTION("VLOOKUP($D639,IMPORTRANGE(""1zGeY54V42y3h6ga3LEauokEcjIAfHuNXKCYKLfLWtMI"",""'LC-2 BOM'!C2:AF900""),Y$1,FALSE)"),"Temp Sensor")</f>
        <v>Temp Sensor</v>
      </c>
      <c r="Z712" s="40" t="str">
        <f ca="1">IFERROR(__xludf.DUMMYFUNCTION("VLOOKUP($D639,IMPORTRANGE(""1zGeY54V42y3h6ga3LEauokEcjIAfHuNXKCYKLfLWtMI"",""'LC-2 BOM'!C2:AF900""),Y$1,FALSE)"),"Temp Sensor")</f>
        <v>Temp Sensor</v>
      </c>
      <c r="AA712" s="40" t="str">
        <f ca="1">IFERROR(__xludf.DUMMYFUNCTION("VLOOKUP($D639,IMPORTRANGE(""1zGeY54V42y3h6ga3LEauokEcjIAfHuNXKCYKLfLWtMI"",""'LC-2 BOM'!C2:AF900""),Y$1,FALSE)"),"Temp Sensor")</f>
        <v>Temp Sensor</v>
      </c>
      <c r="AB712" s="40" t="str">
        <f ca="1">IFERROR(__xludf.DUMMYFUNCTION("VLOOKUP($D639,IMPORTRANGE(""1F5N2lheBqU_ssv2fEg7XSiyl0_Jtf24RQubw3IWp7fc"",""'LC-2 BOM'!C2:AF1000""),AB$1,FALSE)"),"Hydraulics Schematic 1069 RevF")</f>
        <v>Hydraulics Schematic 1069 RevF</v>
      </c>
      <c r="AC712" s="40" t="str">
        <f ca="1">IFERROR(__xludf.DUMMYFUNCTION("VLOOKUP($D639,IMPORTRANGE(""1F5N2lheBqU_ssv2fEg7XSiyl0_Jtf24RQubw3IWp7fc"",""'LC-2 BOM'!C2:AF1000""),AB$1,FALSE)"),"Hydraulics Schematic 1069 RevF")</f>
        <v>Hydraulics Schematic 1069 RevF</v>
      </c>
      <c r="AD712" s="40" t="str">
        <f ca="1">IFERROR(__xludf.DUMMYFUNCTION("VLOOKUP($D639,IMPORTRANGE(""1F5N2lheBqU_ssv2fEg7XSiyl0_Jtf24RQubw3IWp7fc"",""'LC-2 BOM'!C2:AF1000""),AB$1,FALSE)"),"Hydraulics Schematic 1069 RevF")</f>
        <v>Hydraulics Schematic 1069 RevF</v>
      </c>
      <c r="AE712" s="40" t="str">
        <f ca="1">IFERROR(__xludf.DUMMYFUNCTION("VLOOKUP($D639,IMPORTRANGE(""1F5N2lheBqU_ssv2fEg7XSiyl0_Jtf24RQubw3IWp7fc"",""'LC-2 BOM'!C2:AF1000""),AB$1,FALSE)"),"Hydraulics Schematic 1069 RevF")</f>
        <v>Hydraulics Schematic 1069 RevF</v>
      </c>
      <c r="AF712" s="40" t="str">
        <f ca="1">IFERROR(__xludf.DUMMYFUNCTION("VLOOKUP($D639,IMPORTRANGE(""1F5N2lheBqU_ssv2fEg7XSiyl0_Jtf24RQubw3IWp7fc"",""'LC-2 BOM'!C2:AF1000""),AB$1,FALSE)"),"Hydraulics Schematic 1069 RevF")</f>
        <v>Hydraulics Schematic 1069 RevF</v>
      </c>
      <c r="AG712" s="40" t="str">
        <f ca="1">IFERROR(__xludf.DUMMYFUNCTION("VLOOKUP($D639,IMPORTRANGE(""1F5N2lheBqU_ssv2fEg7XSiyl0_Jtf24RQubw3IWp7fc"",""'LC-2 BOM'!C2:AF1000""),AB$1,FALSE)"),"Hydraulics Schematic 1069 RevF")</f>
        <v>Hydraulics Schematic 1069 RevF</v>
      </c>
      <c r="AH712" s="40" t="str">
        <f ca="1">IFERROR(__xludf.DUMMYFUNCTION("VLOOKUP($D639,IMPORTRANGE(""1F5N2lheBqU_ssv2fEg7XSiyl0_Jtf24RQubw3IWp7fc"",""'LC-2 BOM'!C2:AF1000""),AB$1,FALSE)"),"Hydraulics Schematic 1069 RevF")</f>
        <v>Hydraulics Schematic 1069 RevF</v>
      </c>
      <c r="AI712" s="40" t="str">
        <f ca="1">IFERROR(__xludf.DUMMYFUNCTION("VLOOKUP($D639,IMPORTRANGE(""1F5N2lheBqU_ssv2fEg7XSiyl0_Jtf24RQubw3IWp7fc"",""'LC-2 BOM'!C2:AF1000""),AB$1,FALSE)"),"Hydraulics Schematic 1069 RevF")</f>
        <v>Hydraulics Schematic 1069 RevF</v>
      </c>
      <c r="AJ712" s="40" t="str">
        <f ca="1">IFERROR(__xludf.DUMMYFUNCTION("VLOOKUP($D639,IMPORTRANGE(""1F5N2lheBqU_ssv2fEg7XSiyl0_Jtf24RQubw3IWp7fc"",""'LC-2 BOM'!C2:AF1000""),AB$1,FALSE)"),"Hydraulics Schematic 1069 RevF")</f>
        <v>Hydraulics Schematic 1069 RevF</v>
      </c>
      <c r="AK712" s="40" t="str">
        <f ca="1">IFERROR(__xludf.DUMMYFUNCTION("VLOOKUP($D639,IMPORTRANGE(""1F5N2lheBqU_ssv2fEg7XSiyl0_Jtf24RQubw3IWp7fc"",""'LC-2 BOM'!C2:AF1000""),AB$1,FALSE)"),"Hydraulics Schematic 1069 RevF")</f>
        <v>Hydraulics Schematic 1069 RevF</v>
      </c>
      <c r="AL712" s="40" t="str">
        <f ca="1">IFERROR(__xludf.DUMMYFUNCTION("VLOOKUP($D639,IMPORTRANGE(""1F5N2lheBqU_ssv2fEg7XSiyl0_Jtf24RQubw3IWp7fc"",""'LC-2 BOM'!C2:AF1000""),AB$1,FALSE)"),"Hydraulics Schematic 1069 RevF")</f>
        <v>Hydraulics Schematic 1069 RevF</v>
      </c>
      <c r="AM712" s="40" t="str">
        <f ca="1">IFERROR(__xludf.DUMMYFUNCTION("VLOOKUP($D639,IMPORTRANGE(""1F5N2lheBqU_ssv2fEg7XSiyl0_Jtf24RQubw3IWp7fc"",""'LC-2 BOM'!C2:AF1000""),AB$1,FALSE)"),"Hydraulics Schematic 1069 RevF")</f>
        <v>Hydraulics Schematic 1069 RevF</v>
      </c>
      <c r="AN712" s="40" t="str">
        <f ca="1">IFERROR(__xludf.DUMMYFUNCTION("VLOOKUP($D639,IMPORTRANGE(""1F5N2lheBqU_ssv2fEg7XSiyl0_Jtf24RQubw3IWp7fc"",""'LC-2 BOM'!C2:AF1000""),AB$1,FALSE)"),"Hydraulics Schematic 1069 RevF")</f>
        <v>Hydraulics Schematic 1069 RevF</v>
      </c>
      <c r="AO712" s="40" t="str">
        <f ca="1">IFERROR(__xludf.DUMMYFUNCTION("VLOOKUP($D639,IMPORTRANGE(""1F5N2lheBqU_ssv2fEg7XSiyl0_Jtf24RQubw3IWp7fc"",""'LC-2 BOM'!C2:AF1000""),AB$1,FALSE)"),"Hydraulics Schematic 1069 RevF")</f>
        <v>Hydraulics Schematic 1069 RevF</v>
      </c>
      <c r="AP712" s="40" t="str">
        <f ca="1">IFERROR(__xludf.DUMMYFUNCTION("VLOOKUP($D639,IMPORTRANGE(""1F5N2lheBqU_ssv2fEg7XSiyl0_Jtf24RQubw3IWp7fc"",""'LC-2 BOM'!C2:AF1000""),AB$1,FALSE)"),"Hydraulics Schematic 1069 RevF")</f>
        <v>Hydraulics Schematic 1069 RevF</v>
      </c>
      <c r="AQ712" s="40" t="str">
        <f ca="1">IFERROR(__xludf.DUMMYFUNCTION("VLOOKUP($D639,IMPORTRANGE(""1F5N2lheBqU_ssv2fEg7XSiyl0_Jtf24RQubw3IWp7fc"",""'LC-2 BOM'!C2:AF1000""),AB$1,FALSE)"),"Hydraulics Schematic 1069 RevF")</f>
        <v>Hydraulics Schematic 1069 RevF</v>
      </c>
      <c r="AR712" s="40" t="str">
        <f ca="1">IFERROR(__xludf.DUMMYFUNCTION("VLOOKUP($D639,IMPORTRANGE(""1F5N2lheBqU_ssv2fEg7XSiyl0_Jtf24RQubw3IWp7fc"",""'LC-2 BOM'!C2:AF1000""),AB$1,FALSE)"),"Hydraulics Schematic 1069 RevF")</f>
        <v>Hydraulics Schematic 1069 RevF</v>
      </c>
      <c r="AS712" s="40" t="str">
        <f ca="1">IFERROR(__xludf.DUMMYFUNCTION("VLOOKUP($D639,IMPORTRANGE(""1F5N2lheBqU_ssv2fEg7XSiyl0_Jtf24RQubw3IWp7fc"",""'LC-2 BOM'!C2:AF1000""),AB$1,FALSE)"),"Hydraulics Schematic 1069 RevF")</f>
        <v>Hydraulics Schematic 1069 RevF</v>
      </c>
      <c r="AT712" s="40" t="str">
        <f ca="1">IFERROR(__xludf.DUMMYFUNCTION("VLOOKUP($D639,IMPORTRANGE(""1F5N2lheBqU_ssv2fEg7XSiyl0_Jtf24RQubw3IWp7fc"",""'LC-2 BOM'!C2:AF1000""),AB$1,FALSE)"),"Hydraulics Schematic 1069 RevF")</f>
        <v>Hydraulics Schematic 1069 RevF</v>
      </c>
      <c r="AU712" s="40" t="str">
        <f ca="1">IFERROR(__xludf.DUMMYFUNCTION("VLOOKUP($D639,IMPORTRANGE(""1F5N2lheBqU_ssv2fEg7XSiyl0_Jtf24RQubw3IWp7fc"",""'LC-2 BOM'!C2:AF1000""),AB$1,FALSE)"),"Hydraulics Schematic 1069 RevF")</f>
        <v>Hydraulics Schematic 1069 RevF</v>
      </c>
      <c r="AV712" s="40" t="str">
        <f ca="1">IFERROR(__xludf.DUMMYFUNCTION("VLOOKUP($D639,IMPORTRANGE(""1F5N2lheBqU_ssv2fEg7XSiyl0_Jtf24RQubw3IWp7fc"",""'LC-2 BOM'!C2:AF1000""),AB$1,FALSE)"),"Hydraulics Schematic 1069 RevF")</f>
        <v>Hydraulics Schematic 1069 RevF</v>
      </c>
      <c r="AW712" s="40" t="str">
        <f ca="1">IFERROR(__xludf.DUMMYFUNCTION("VLOOKUP($D639,IMPORTRANGE(""1F5N2lheBqU_ssv2fEg7XSiyl0_Jtf24RQubw3IWp7fc"",""'LC-2 BOM'!C2:AF1000""),AB$1,FALSE)"),"Hydraulics Schematic 1069 RevF")</f>
        <v>Hydraulics Schematic 1069 RevF</v>
      </c>
      <c r="AX712" s="40" t="str">
        <f ca="1">IFERROR(__xludf.DUMMYFUNCTION("VLOOKUP($D639,IMPORTRANGE(""1F5N2lheBqU_ssv2fEg7XSiyl0_Jtf24RQubw3IWp7fc"",""'LC-2 BOM'!C2:AF1000""),AB$1,FALSE)"),"Hydraulics Schematic 1069 RevF")</f>
        <v>Hydraulics Schematic 1069 RevF</v>
      </c>
      <c r="AY712" s="40" t="str">
        <f ca="1">IFERROR(__xludf.DUMMYFUNCTION("VLOOKUP($D639,IMPORTRANGE(""1F5N2lheBqU_ssv2fEg7XSiyl0_Jtf24RQubw3IWp7fc"",""'LC-2 BOM'!C2:AF1000""),AB$1,FALSE)"),"Hydraulics Schematic 1069 RevF")</f>
        <v>Hydraulics Schematic 1069 RevF</v>
      </c>
      <c r="AZ712" s="40" t="str">
        <f ca="1">IFERROR(__xludf.DUMMYFUNCTION("VLOOKUP($D639,IMPORTRANGE(""1F5N2lheBqU_ssv2fEg7XSiyl0_Jtf24RQubw3IWp7fc"",""'LC-2 BOM'!C2:AF1000""),AB$1,FALSE)"),"Hydraulics Schematic 1069 RevF")</f>
        <v>Hydraulics Schematic 1069 RevF</v>
      </c>
      <c r="BA712" s="40" t="str">
        <f ca="1">IFERROR(__xludf.DUMMYFUNCTION("VLOOKUP($D639,IMPORTRANGE(""1F5N2lheBqU_ssv2fEg7XSiyl0_Jtf24RQubw3IWp7fc"",""'LC-2 BOM'!C2:AF1000""),AB$1,FALSE)"),"Hydraulics Schematic 1069 RevF")</f>
        <v>Hydraulics Schematic 1069 RevF</v>
      </c>
    </row>
    <row r="713" spans="1:53" ht="14.25">
      <c r="A713" s="119" t="str">
        <f>CONCATENATE(VLOOKUP(E713,Systems,2,FALSE),"-",VLOOKUP(F713,Subsystems,2,FALSE),"-",VLOOKUP(G713,Components,2,FALSE),"-",VLOOKUP(R713,Metrics,2,FALSE),"-",B713)</f>
        <v>HVAC-FAR-COT-ST-131</v>
      </c>
      <c r="B713" s="100">
        <v>131</v>
      </c>
      <c r="C713" s="99" t="s">
        <v>1549</v>
      </c>
      <c r="D713" s="163" t="s">
        <v>1550</v>
      </c>
      <c r="E713" s="99" t="s">
        <v>431</v>
      </c>
      <c r="F713" s="99" t="s">
        <v>432</v>
      </c>
      <c r="G713" s="99" t="s">
        <v>1551</v>
      </c>
      <c r="H713" s="99" t="s">
        <v>89</v>
      </c>
      <c r="I713" s="100" t="str">
        <f>VLOOKUP(L713,InterfaceCards,2,FALSE)</f>
        <v>N1</v>
      </c>
      <c r="J713" s="39" t="str">
        <f>VLOOKUP(I713,'REF - Interface Cards'!$F$2:$G$11,2,FALSE)</f>
        <v>CB2</v>
      </c>
      <c r="K713" s="267">
        <f>VLOOKUP(L713,InterfaceCards,3,FALSE)</f>
        <v>1</v>
      </c>
      <c r="L713" s="99" t="s">
        <v>728</v>
      </c>
      <c r="M713" s="99">
        <v>6</v>
      </c>
      <c r="N713" s="96" t="s">
        <v>129</v>
      </c>
      <c r="O713" s="100" t="s">
        <v>247</v>
      </c>
      <c r="P713" s="205"/>
      <c r="Q713" s="205"/>
      <c r="R713" s="268" t="s">
        <v>925</v>
      </c>
      <c r="S713" s="119" t="s">
        <v>96</v>
      </c>
      <c r="T713" s="100"/>
      <c r="U713" s="205"/>
      <c r="V713" s="205" t="b">
        <v>0</v>
      </c>
      <c r="W713" s="115" t="str">
        <f>CONCATENATE(L713,":",N713)</f>
        <v>DI1:05</v>
      </c>
      <c r="X713" s="40" t="str">
        <f ca="1">IFERROR(__xludf.DUMMYFUNCTION("VLOOKUP($D119,IMPORTRANGE(""1F5N2lheBqU_ssv2fEg7XSiyl0_Jtf24RQubw3IWp7fc"",""'LC-2 BOM'!C2:AF1000""),X$1,FALSE)"),"05C360")</f>
        <v>05C360</v>
      </c>
      <c r="Y713" s="40" t="str">
        <f ca="1">IFERROR(__xludf.DUMMYFUNCTION("VLOOKUP($D346,IMPORTRANGE(""1F5N2lheBqU_ssv2fEg7XSiyl0_Jtf24RQubw3IWp7fc"",""'LC-2 BOM'!C2:AF900""),Y$1,FALSE)"),"#N/A")</f>
        <v>#N/A</v>
      </c>
      <c r="Z713" s="40" t="str">
        <f ca="1">IFERROR(__xludf.DUMMYFUNCTION("VLOOKUP($D346,IMPORTRANGE(""1F5N2lheBqU_ssv2fEg7XSiyl0_Jtf24RQubw3IWp7fc"",""'LC-2 BOM'!C2:AF900""),Y$1,FALSE)"),"#N/A")</f>
        <v>#N/A</v>
      </c>
      <c r="AA713" s="40" t="str">
        <f ca="1">IFERROR(__xludf.DUMMYFUNCTION("VLOOKUP($D346,IMPORTRANGE(""1F5N2lheBqU_ssv2fEg7XSiyl0_Jtf24RQubw3IWp7fc"",""'LC-2 BOM'!C2:AF900""),Y$1,FALSE)"),"#N/A")</f>
        <v>#N/A</v>
      </c>
      <c r="AB713" s="40" t="str">
        <f ca="1">IFERROR(__xludf.DUMMYFUNCTION("VLOOKUP($D346,IMPORTRANGE(""1F5N2lheBqU_ssv2fEg7XSiyl0_Jtf24RQubw3IWp7fc"",""'LC-2 BOM'!C2:AF1000""),AB$1,FALSE)"),"#N/A")</f>
        <v>#N/A</v>
      </c>
      <c r="AC713" s="40" t="str">
        <f ca="1">IFERROR(__xludf.DUMMYFUNCTION("VLOOKUP($D346,IMPORTRANGE(""1F5N2lheBqU_ssv2fEg7XSiyl0_Jtf24RQubw3IWp7fc"",""'LC-2 BOM'!C2:AF1000""),AB$1,FALSE)"),"#N/A")</f>
        <v>#N/A</v>
      </c>
      <c r="AD713" s="40" t="str">
        <f ca="1">IFERROR(__xludf.DUMMYFUNCTION("VLOOKUP($D346,IMPORTRANGE(""1F5N2lheBqU_ssv2fEg7XSiyl0_Jtf24RQubw3IWp7fc"",""'LC-2 BOM'!C2:AF1000""),AB$1,FALSE)"),"#N/A")</f>
        <v>#N/A</v>
      </c>
      <c r="AE713" s="40" t="str">
        <f ca="1">IFERROR(__xludf.DUMMYFUNCTION("VLOOKUP($D346,IMPORTRANGE(""1F5N2lheBqU_ssv2fEg7XSiyl0_Jtf24RQubw3IWp7fc"",""'LC-2 BOM'!C2:AF1000""),AB$1,FALSE)"),"#N/A")</f>
        <v>#N/A</v>
      </c>
      <c r="AF713" s="40" t="str">
        <f ca="1">IFERROR(__xludf.DUMMYFUNCTION("VLOOKUP($D346,IMPORTRANGE(""1F5N2lheBqU_ssv2fEg7XSiyl0_Jtf24RQubw3IWp7fc"",""'LC-2 BOM'!C2:AF1000""),AB$1,FALSE)"),"#N/A")</f>
        <v>#N/A</v>
      </c>
      <c r="AG713" s="40" t="str">
        <f ca="1">IFERROR(__xludf.DUMMYFUNCTION("VLOOKUP($D346,IMPORTRANGE(""1F5N2lheBqU_ssv2fEg7XSiyl0_Jtf24RQubw3IWp7fc"",""'LC-2 BOM'!C2:AF1000""),AB$1,FALSE)"),"#N/A")</f>
        <v>#N/A</v>
      </c>
      <c r="AH713" s="40" t="str">
        <f ca="1">IFERROR(__xludf.DUMMYFUNCTION("VLOOKUP($D346,IMPORTRANGE(""1F5N2lheBqU_ssv2fEg7XSiyl0_Jtf24RQubw3IWp7fc"",""'LC-2 BOM'!C2:AF1000""),AB$1,FALSE)"),"#N/A")</f>
        <v>#N/A</v>
      </c>
      <c r="AI713" s="40" t="str">
        <f ca="1">IFERROR(__xludf.DUMMYFUNCTION("VLOOKUP($D346,IMPORTRANGE(""1F5N2lheBqU_ssv2fEg7XSiyl0_Jtf24RQubw3IWp7fc"",""'LC-2 BOM'!C2:AF1000""),AB$1,FALSE)"),"#N/A")</f>
        <v>#N/A</v>
      </c>
      <c r="AJ713" s="40" t="str">
        <f ca="1">IFERROR(__xludf.DUMMYFUNCTION("VLOOKUP($D346,IMPORTRANGE(""1F5N2lheBqU_ssv2fEg7XSiyl0_Jtf24RQubw3IWp7fc"",""'LC-2 BOM'!C2:AF1000""),AB$1,FALSE)"),"#N/A")</f>
        <v>#N/A</v>
      </c>
      <c r="AK713" s="40" t="str">
        <f ca="1">IFERROR(__xludf.DUMMYFUNCTION("VLOOKUP($D346,IMPORTRANGE(""1F5N2lheBqU_ssv2fEg7XSiyl0_Jtf24RQubw3IWp7fc"",""'LC-2 BOM'!C2:AF1000""),AB$1,FALSE)"),"#N/A")</f>
        <v>#N/A</v>
      </c>
      <c r="AL713" s="40" t="str">
        <f ca="1">IFERROR(__xludf.DUMMYFUNCTION("VLOOKUP($D346,IMPORTRANGE(""1F5N2lheBqU_ssv2fEg7XSiyl0_Jtf24RQubw3IWp7fc"",""'LC-2 BOM'!C2:AF1000""),AB$1,FALSE)"),"#N/A")</f>
        <v>#N/A</v>
      </c>
      <c r="AM713" s="40" t="str">
        <f ca="1">IFERROR(__xludf.DUMMYFUNCTION("VLOOKUP($D346,IMPORTRANGE(""1F5N2lheBqU_ssv2fEg7XSiyl0_Jtf24RQubw3IWp7fc"",""'LC-2 BOM'!C2:AF1000""),AB$1,FALSE)"),"#N/A")</f>
        <v>#N/A</v>
      </c>
      <c r="AN713" s="40" t="str">
        <f ca="1">IFERROR(__xludf.DUMMYFUNCTION("VLOOKUP($D346,IMPORTRANGE(""1F5N2lheBqU_ssv2fEg7XSiyl0_Jtf24RQubw3IWp7fc"",""'LC-2 BOM'!C2:AF1000""),AB$1,FALSE)"),"#N/A")</f>
        <v>#N/A</v>
      </c>
      <c r="AO713" s="40" t="str">
        <f ca="1">IFERROR(__xludf.DUMMYFUNCTION("VLOOKUP($D346,IMPORTRANGE(""1F5N2lheBqU_ssv2fEg7XSiyl0_Jtf24RQubw3IWp7fc"",""'LC-2 BOM'!C2:AF1000""),AB$1,FALSE)"),"#N/A")</f>
        <v>#N/A</v>
      </c>
      <c r="AP713" s="40" t="str">
        <f ca="1">IFERROR(__xludf.DUMMYFUNCTION("VLOOKUP($D346,IMPORTRANGE(""1F5N2lheBqU_ssv2fEg7XSiyl0_Jtf24RQubw3IWp7fc"",""'LC-2 BOM'!C2:AF1000""),AB$1,FALSE)"),"#N/A")</f>
        <v>#N/A</v>
      </c>
      <c r="AQ713" s="40" t="str">
        <f ca="1">IFERROR(__xludf.DUMMYFUNCTION("VLOOKUP($D346,IMPORTRANGE(""1F5N2lheBqU_ssv2fEg7XSiyl0_Jtf24RQubw3IWp7fc"",""'LC-2 BOM'!C2:AF1000""),AB$1,FALSE)"),"#N/A")</f>
        <v>#N/A</v>
      </c>
      <c r="AR713" s="40" t="str">
        <f ca="1">IFERROR(__xludf.DUMMYFUNCTION("VLOOKUP($D346,IMPORTRANGE(""1F5N2lheBqU_ssv2fEg7XSiyl0_Jtf24RQubw3IWp7fc"",""'LC-2 BOM'!C2:AF1000""),AB$1,FALSE)"),"#N/A")</f>
        <v>#N/A</v>
      </c>
      <c r="AS713" s="40" t="str">
        <f ca="1">IFERROR(__xludf.DUMMYFUNCTION("VLOOKUP($D346,IMPORTRANGE(""1F5N2lheBqU_ssv2fEg7XSiyl0_Jtf24RQubw3IWp7fc"",""'LC-2 BOM'!C2:AF1000""),AB$1,FALSE)"),"#N/A")</f>
        <v>#N/A</v>
      </c>
      <c r="AT713" s="40" t="str">
        <f ca="1">IFERROR(__xludf.DUMMYFUNCTION("VLOOKUP($D346,IMPORTRANGE(""1F5N2lheBqU_ssv2fEg7XSiyl0_Jtf24RQubw3IWp7fc"",""'LC-2 BOM'!C2:AF1000""),AB$1,FALSE)"),"#N/A")</f>
        <v>#N/A</v>
      </c>
      <c r="AU713" s="40" t="str">
        <f ca="1">IFERROR(__xludf.DUMMYFUNCTION("VLOOKUP($D346,IMPORTRANGE(""1F5N2lheBqU_ssv2fEg7XSiyl0_Jtf24RQubw3IWp7fc"",""'LC-2 BOM'!C2:AF1000""),AB$1,FALSE)"),"#N/A")</f>
        <v>#N/A</v>
      </c>
      <c r="AV713" s="40" t="str">
        <f ca="1">IFERROR(__xludf.DUMMYFUNCTION("VLOOKUP($D346,IMPORTRANGE(""1F5N2lheBqU_ssv2fEg7XSiyl0_Jtf24RQubw3IWp7fc"",""'LC-2 BOM'!C2:AF1000""),AB$1,FALSE)"),"#N/A")</f>
        <v>#N/A</v>
      </c>
      <c r="AW713" s="40" t="str">
        <f ca="1">IFERROR(__xludf.DUMMYFUNCTION("VLOOKUP($D346,IMPORTRANGE(""1F5N2lheBqU_ssv2fEg7XSiyl0_Jtf24RQubw3IWp7fc"",""'LC-2 BOM'!C2:AF1000""),AB$1,FALSE)"),"#N/A")</f>
        <v>#N/A</v>
      </c>
      <c r="AX713" s="40" t="str">
        <f ca="1">IFERROR(__xludf.DUMMYFUNCTION("VLOOKUP($D346,IMPORTRANGE(""1F5N2lheBqU_ssv2fEg7XSiyl0_Jtf24RQubw3IWp7fc"",""'LC-2 BOM'!C2:AF1000""),AB$1,FALSE)"),"#N/A")</f>
        <v>#N/A</v>
      </c>
      <c r="AY713" s="40" t="str">
        <f ca="1">IFERROR(__xludf.DUMMYFUNCTION("VLOOKUP($D346,IMPORTRANGE(""1F5N2lheBqU_ssv2fEg7XSiyl0_Jtf24RQubw3IWp7fc"",""'LC-2 BOM'!C2:AF1000""),AB$1,FALSE)"),"#N/A")</f>
        <v>#N/A</v>
      </c>
      <c r="AZ713" s="40" t="str">
        <f ca="1">IFERROR(__xludf.DUMMYFUNCTION("VLOOKUP($D346,IMPORTRANGE(""1F5N2lheBqU_ssv2fEg7XSiyl0_Jtf24RQubw3IWp7fc"",""'LC-2 BOM'!C2:AF1000""),AB$1,FALSE)"),"#N/A")</f>
        <v>#N/A</v>
      </c>
      <c r="BA713" s="40" t="str">
        <f ca="1">IFERROR(__xludf.DUMMYFUNCTION("VLOOKUP($D346,IMPORTRANGE(""1F5N2lheBqU_ssv2fEg7XSiyl0_Jtf24RQubw3IWp7fc"",""'LC-2 BOM'!C2:AF1000""),AB$1,FALSE)"),"#N/A")</f>
        <v>#N/A</v>
      </c>
    </row>
    <row r="714" spans="1:53" ht="14.25">
      <c r="A714" s="119" t="str">
        <f>CONCATENATE(VLOOKUP(E714,Systems,2,FALSE),"-",VLOOKUP(F714,Subsystems,2,FALSE),"-",VLOOKUP(G714,Components,2,FALSE),"-",VLOOKUP(R714,Metrics,2,FALSE),"-",B714)</f>
        <v>HVAC-IS2-COT-ST-132</v>
      </c>
      <c r="B714" s="100">
        <v>132</v>
      </c>
      <c r="C714" s="164" t="s">
        <v>1552</v>
      </c>
      <c r="D714" s="163" t="s">
        <v>1553</v>
      </c>
      <c r="E714" s="99" t="s">
        <v>431</v>
      </c>
      <c r="F714" s="99" t="s">
        <v>438</v>
      </c>
      <c r="G714" s="99" t="s">
        <v>1551</v>
      </c>
      <c r="H714" s="99" t="s">
        <v>89</v>
      </c>
      <c r="I714" s="100" t="str">
        <f>VLOOKUP(L714,InterfaceCards,2,FALSE)</f>
        <v>N1</v>
      </c>
      <c r="J714" s="39" t="str">
        <f>VLOOKUP(I714,'REF - Interface Cards'!$F$2:$G$11,2,FALSE)</f>
        <v>CB2</v>
      </c>
      <c r="K714" s="267">
        <f>VLOOKUP(L714,InterfaceCards,3,FALSE)</f>
        <v>1</v>
      </c>
      <c r="L714" s="99" t="s">
        <v>728</v>
      </c>
      <c r="M714" s="99">
        <v>7</v>
      </c>
      <c r="N714" s="96" t="s">
        <v>123</v>
      </c>
      <c r="O714" s="100" t="s">
        <v>247</v>
      </c>
      <c r="P714" s="205"/>
      <c r="Q714" s="205"/>
      <c r="R714" s="268" t="s">
        <v>925</v>
      </c>
      <c r="S714" s="119" t="s">
        <v>96</v>
      </c>
      <c r="T714" s="264"/>
      <c r="U714" s="205"/>
      <c r="V714" s="205" t="b">
        <v>0</v>
      </c>
      <c r="W714" s="115" t="str">
        <f>CONCATENATE(L714,":",N714)</f>
        <v>DI1:06</v>
      </c>
      <c r="X714" s="40" t="str">
        <f ca="1">IFERROR(__xludf.DUMMYFUNCTION("VLOOKUP($D119,IMPORTRANGE(""1F5N2lheBqU_ssv2fEg7XSiyl0_Jtf24RQubw3IWp7fc"",""'LC-2 BOM'!C2:AF1000""),X$1,FALSE)"),"05C360")</f>
        <v>05C360</v>
      </c>
      <c r="Y714" s="40" t="str">
        <f ca="1">IFERROR(__xludf.DUMMYFUNCTION("VLOOKUP($D347,IMPORTRANGE(""1F5N2lheBqU_ssv2fEg7XSiyl0_Jtf24RQubw3IWp7fc"",""'LC-2 BOM'!C2:AF900""),Y$1,FALSE)"),"#N/A")</f>
        <v>#N/A</v>
      </c>
      <c r="Z714" s="40" t="str">
        <f ca="1">IFERROR(__xludf.DUMMYFUNCTION("VLOOKUP($D347,IMPORTRANGE(""1F5N2lheBqU_ssv2fEg7XSiyl0_Jtf24RQubw3IWp7fc"",""'LC-2 BOM'!C2:AF900""),Y$1,FALSE)"),"#N/A")</f>
        <v>#N/A</v>
      </c>
      <c r="AA714" s="40" t="str">
        <f ca="1">IFERROR(__xludf.DUMMYFUNCTION("VLOOKUP($D347,IMPORTRANGE(""1F5N2lheBqU_ssv2fEg7XSiyl0_Jtf24RQubw3IWp7fc"",""'LC-2 BOM'!C2:AF900""),Y$1,FALSE)"),"#N/A")</f>
        <v>#N/A</v>
      </c>
      <c r="AB714" s="40" t="str">
        <f ca="1">IFERROR(__xludf.DUMMYFUNCTION("VLOOKUP($D347,IMPORTRANGE(""1F5N2lheBqU_ssv2fEg7XSiyl0_Jtf24RQubw3IWp7fc"",""'LC-2 BOM'!C2:AF1000""),AB$1,FALSE)"),"#N/A")</f>
        <v>#N/A</v>
      </c>
      <c r="AC714" s="40" t="str">
        <f ca="1">IFERROR(__xludf.DUMMYFUNCTION("VLOOKUP($D347,IMPORTRANGE(""1F5N2lheBqU_ssv2fEg7XSiyl0_Jtf24RQubw3IWp7fc"",""'LC-2 BOM'!C2:AF1000""),AB$1,FALSE)"),"#N/A")</f>
        <v>#N/A</v>
      </c>
      <c r="AD714" s="40" t="str">
        <f ca="1">IFERROR(__xludf.DUMMYFUNCTION("VLOOKUP($D347,IMPORTRANGE(""1F5N2lheBqU_ssv2fEg7XSiyl0_Jtf24RQubw3IWp7fc"",""'LC-2 BOM'!C2:AF1000""),AB$1,FALSE)"),"#N/A")</f>
        <v>#N/A</v>
      </c>
      <c r="AE714" s="40" t="str">
        <f ca="1">IFERROR(__xludf.DUMMYFUNCTION("VLOOKUP($D347,IMPORTRANGE(""1F5N2lheBqU_ssv2fEg7XSiyl0_Jtf24RQubw3IWp7fc"",""'LC-2 BOM'!C2:AF1000""),AB$1,FALSE)"),"#N/A")</f>
        <v>#N/A</v>
      </c>
      <c r="AF714" s="40" t="str">
        <f ca="1">IFERROR(__xludf.DUMMYFUNCTION("VLOOKUP($D347,IMPORTRANGE(""1F5N2lheBqU_ssv2fEg7XSiyl0_Jtf24RQubw3IWp7fc"",""'LC-2 BOM'!C2:AF1000""),AB$1,FALSE)"),"#N/A")</f>
        <v>#N/A</v>
      </c>
      <c r="AG714" s="40" t="str">
        <f ca="1">IFERROR(__xludf.DUMMYFUNCTION("VLOOKUP($D347,IMPORTRANGE(""1F5N2lheBqU_ssv2fEg7XSiyl0_Jtf24RQubw3IWp7fc"",""'LC-2 BOM'!C2:AF1000""),AB$1,FALSE)"),"#N/A")</f>
        <v>#N/A</v>
      </c>
      <c r="AH714" s="40" t="str">
        <f ca="1">IFERROR(__xludf.DUMMYFUNCTION("VLOOKUP($D347,IMPORTRANGE(""1F5N2lheBqU_ssv2fEg7XSiyl0_Jtf24RQubw3IWp7fc"",""'LC-2 BOM'!C2:AF1000""),AB$1,FALSE)"),"#N/A")</f>
        <v>#N/A</v>
      </c>
      <c r="AI714" s="40" t="str">
        <f ca="1">IFERROR(__xludf.DUMMYFUNCTION("VLOOKUP($D347,IMPORTRANGE(""1F5N2lheBqU_ssv2fEg7XSiyl0_Jtf24RQubw3IWp7fc"",""'LC-2 BOM'!C2:AF1000""),AB$1,FALSE)"),"#N/A")</f>
        <v>#N/A</v>
      </c>
      <c r="AJ714" s="40" t="str">
        <f ca="1">IFERROR(__xludf.DUMMYFUNCTION("VLOOKUP($D347,IMPORTRANGE(""1F5N2lheBqU_ssv2fEg7XSiyl0_Jtf24RQubw3IWp7fc"",""'LC-2 BOM'!C2:AF1000""),AB$1,FALSE)"),"#N/A")</f>
        <v>#N/A</v>
      </c>
      <c r="AK714" s="40" t="str">
        <f ca="1">IFERROR(__xludf.DUMMYFUNCTION("VLOOKUP($D347,IMPORTRANGE(""1F5N2lheBqU_ssv2fEg7XSiyl0_Jtf24RQubw3IWp7fc"",""'LC-2 BOM'!C2:AF1000""),AB$1,FALSE)"),"#N/A")</f>
        <v>#N/A</v>
      </c>
      <c r="AL714" s="40" t="str">
        <f ca="1">IFERROR(__xludf.DUMMYFUNCTION("VLOOKUP($D347,IMPORTRANGE(""1F5N2lheBqU_ssv2fEg7XSiyl0_Jtf24RQubw3IWp7fc"",""'LC-2 BOM'!C2:AF1000""),AB$1,FALSE)"),"#N/A")</f>
        <v>#N/A</v>
      </c>
      <c r="AM714" s="40" t="str">
        <f ca="1">IFERROR(__xludf.DUMMYFUNCTION("VLOOKUP($D347,IMPORTRANGE(""1F5N2lheBqU_ssv2fEg7XSiyl0_Jtf24RQubw3IWp7fc"",""'LC-2 BOM'!C2:AF1000""),AB$1,FALSE)"),"#N/A")</f>
        <v>#N/A</v>
      </c>
      <c r="AN714" s="40" t="str">
        <f ca="1">IFERROR(__xludf.DUMMYFUNCTION("VLOOKUP($D347,IMPORTRANGE(""1F5N2lheBqU_ssv2fEg7XSiyl0_Jtf24RQubw3IWp7fc"",""'LC-2 BOM'!C2:AF1000""),AB$1,FALSE)"),"#N/A")</f>
        <v>#N/A</v>
      </c>
      <c r="AO714" s="40" t="str">
        <f ca="1">IFERROR(__xludf.DUMMYFUNCTION("VLOOKUP($D347,IMPORTRANGE(""1F5N2lheBqU_ssv2fEg7XSiyl0_Jtf24RQubw3IWp7fc"",""'LC-2 BOM'!C2:AF1000""),AB$1,FALSE)"),"#N/A")</f>
        <v>#N/A</v>
      </c>
      <c r="AP714" s="40" t="str">
        <f ca="1">IFERROR(__xludf.DUMMYFUNCTION("VLOOKUP($D347,IMPORTRANGE(""1F5N2lheBqU_ssv2fEg7XSiyl0_Jtf24RQubw3IWp7fc"",""'LC-2 BOM'!C2:AF1000""),AB$1,FALSE)"),"#N/A")</f>
        <v>#N/A</v>
      </c>
      <c r="AQ714" s="40" t="str">
        <f ca="1">IFERROR(__xludf.DUMMYFUNCTION("VLOOKUP($D347,IMPORTRANGE(""1F5N2lheBqU_ssv2fEg7XSiyl0_Jtf24RQubw3IWp7fc"",""'LC-2 BOM'!C2:AF1000""),AB$1,FALSE)"),"#N/A")</f>
        <v>#N/A</v>
      </c>
      <c r="AR714" s="40" t="str">
        <f ca="1">IFERROR(__xludf.DUMMYFUNCTION("VLOOKUP($D347,IMPORTRANGE(""1F5N2lheBqU_ssv2fEg7XSiyl0_Jtf24RQubw3IWp7fc"",""'LC-2 BOM'!C2:AF1000""),AB$1,FALSE)"),"#N/A")</f>
        <v>#N/A</v>
      </c>
      <c r="AS714" s="40" t="str">
        <f ca="1">IFERROR(__xludf.DUMMYFUNCTION("VLOOKUP($D347,IMPORTRANGE(""1F5N2lheBqU_ssv2fEg7XSiyl0_Jtf24RQubw3IWp7fc"",""'LC-2 BOM'!C2:AF1000""),AB$1,FALSE)"),"#N/A")</f>
        <v>#N/A</v>
      </c>
      <c r="AT714" s="40" t="str">
        <f ca="1">IFERROR(__xludf.DUMMYFUNCTION("VLOOKUP($D347,IMPORTRANGE(""1F5N2lheBqU_ssv2fEg7XSiyl0_Jtf24RQubw3IWp7fc"",""'LC-2 BOM'!C2:AF1000""),AB$1,FALSE)"),"#N/A")</f>
        <v>#N/A</v>
      </c>
      <c r="AU714" s="40" t="str">
        <f ca="1">IFERROR(__xludf.DUMMYFUNCTION("VLOOKUP($D347,IMPORTRANGE(""1F5N2lheBqU_ssv2fEg7XSiyl0_Jtf24RQubw3IWp7fc"",""'LC-2 BOM'!C2:AF1000""),AB$1,FALSE)"),"#N/A")</f>
        <v>#N/A</v>
      </c>
      <c r="AV714" s="40" t="str">
        <f ca="1">IFERROR(__xludf.DUMMYFUNCTION("VLOOKUP($D347,IMPORTRANGE(""1F5N2lheBqU_ssv2fEg7XSiyl0_Jtf24RQubw3IWp7fc"",""'LC-2 BOM'!C2:AF1000""),AB$1,FALSE)"),"#N/A")</f>
        <v>#N/A</v>
      </c>
      <c r="AW714" s="40" t="str">
        <f ca="1">IFERROR(__xludf.DUMMYFUNCTION("VLOOKUP($D347,IMPORTRANGE(""1F5N2lheBqU_ssv2fEg7XSiyl0_Jtf24RQubw3IWp7fc"",""'LC-2 BOM'!C2:AF1000""),AB$1,FALSE)"),"#N/A")</f>
        <v>#N/A</v>
      </c>
      <c r="AX714" s="40" t="str">
        <f ca="1">IFERROR(__xludf.DUMMYFUNCTION("VLOOKUP($D347,IMPORTRANGE(""1F5N2lheBqU_ssv2fEg7XSiyl0_Jtf24RQubw3IWp7fc"",""'LC-2 BOM'!C2:AF1000""),AB$1,FALSE)"),"#N/A")</f>
        <v>#N/A</v>
      </c>
      <c r="AY714" s="40" t="str">
        <f ca="1">IFERROR(__xludf.DUMMYFUNCTION("VLOOKUP($D347,IMPORTRANGE(""1F5N2lheBqU_ssv2fEg7XSiyl0_Jtf24RQubw3IWp7fc"",""'LC-2 BOM'!C2:AF1000""),AB$1,FALSE)"),"#N/A")</f>
        <v>#N/A</v>
      </c>
      <c r="AZ714" s="40" t="str">
        <f ca="1">IFERROR(__xludf.DUMMYFUNCTION("VLOOKUP($D347,IMPORTRANGE(""1F5N2lheBqU_ssv2fEg7XSiyl0_Jtf24RQubw3IWp7fc"",""'LC-2 BOM'!C2:AF1000""),AB$1,FALSE)"),"#N/A")</f>
        <v>#N/A</v>
      </c>
      <c r="BA714" s="40" t="str">
        <f ca="1">IFERROR(__xludf.DUMMYFUNCTION("VLOOKUP($D347,IMPORTRANGE(""1F5N2lheBqU_ssv2fEg7XSiyl0_Jtf24RQubw3IWp7fc"",""'LC-2 BOM'!C2:AF1000""),AB$1,FALSE)"),"#N/A")</f>
        <v>#N/A</v>
      </c>
    </row>
    <row r="715" spans="1:53" ht="14.25">
      <c r="A715" s="119" t="str">
        <f>CONCATENATE(VLOOKUP(E715,Systems,2,FALSE),"-",VLOOKUP(F715,Subsystems,2,FALSE),"-",VLOOKUP(G715,Components,2,FALSE),"-",VLOOKUP(R715,Metrics,2,FALSE),"-",B715)</f>
        <v>HVAC-IS1-COT-ST-133</v>
      </c>
      <c r="B715" s="100">
        <v>133</v>
      </c>
      <c r="C715" s="164" t="s">
        <v>1554</v>
      </c>
      <c r="D715" s="163" t="s">
        <v>1555</v>
      </c>
      <c r="E715" s="99" t="s">
        <v>431</v>
      </c>
      <c r="F715" s="99" t="s">
        <v>441</v>
      </c>
      <c r="G715" s="99" t="s">
        <v>1551</v>
      </c>
      <c r="H715" s="99" t="s">
        <v>89</v>
      </c>
      <c r="I715" s="100" t="str">
        <f>VLOOKUP(L715,InterfaceCards,2,FALSE)</f>
        <v>N1</v>
      </c>
      <c r="J715" s="39" t="str">
        <f>VLOOKUP(I715,'REF - Interface Cards'!$F$2:$G$11,2,FALSE)</f>
        <v>CB2</v>
      </c>
      <c r="K715" s="267">
        <f>VLOOKUP(L715,InterfaceCards,3,FALSE)</f>
        <v>1</v>
      </c>
      <c r="L715" s="99" t="s">
        <v>728</v>
      </c>
      <c r="M715" s="99">
        <v>8</v>
      </c>
      <c r="N715" s="96" t="s">
        <v>98</v>
      </c>
      <c r="O715" s="100" t="s">
        <v>247</v>
      </c>
      <c r="P715" s="205"/>
      <c r="Q715" s="205"/>
      <c r="R715" s="268" t="s">
        <v>925</v>
      </c>
      <c r="S715" s="119" t="s">
        <v>96</v>
      </c>
      <c r="T715" s="264"/>
      <c r="U715" s="205"/>
      <c r="V715" s="205" t="b">
        <v>0</v>
      </c>
      <c r="W715" s="115" t="str">
        <f>CONCATENATE(L715,":",N715)</f>
        <v>DI1:07</v>
      </c>
      <c r="X715" s="40" t="str">
        <f ca="1">IFERROR(__xludf.DUMMYFUNCTION("VLOOKUP($D119,IMPORTRANGE(""1F5N2lheBqU_ssv2fEg7XSiyl0_Jtf24RQubw3IWp7fc"",""'LC-2 BOM'!C2:AF1000""),X$1,FALSE)"),"05C360")</f>
        <v>05C360</v>
      </c>
      <c r="Y715" s="40" t="str">
        <f ca="1">IFERROR(__xludf.DUMMYFUNCTION("VLOOKUP($D348,IMPORTRANGE(""1F5N2lheBqU_ssv2fEg7XSiyl0_Jtf24RQubw3IWp7fc"",""'LC-2 BOM'!C2:AF900""),Y$1,FALSE)"),"#N/A")</f>
        <v>#N/A</v>
      </c>
      <c r="Z715" s="40" t="str">
        <f ca="1">IFERROR(__xludf.DUMMYFUNCTION("VLOOKUP($D348,IMPORTRANGE(""1F5N2lheBqU_ssv2fEg7XSiyl0_Jtf24RQubw3IWp7fc"",""'LC-2 BOM'!C2:AF900""),Y$1,FALSE)"),"#N/A")</f>
        <v>#N/A</v>
      </c>
      <c r="AA715" s="40" t="str">
        <f ca="1">IFERROR(__xludf.DUMMYFUNCTION("VLOOKUP($D348,IMPORTRANGE(""1F5N2lheBqU_ssv2fEg7XSiyl0_Jtf24RQubw3IWp7fc"",""'LC-2 BOM'!C2:AF900""),Y$1,FALSE)"),"#N/A")</f>
        <v>#N/A</v>
      </c>
      <c r="AB715" s="40" t="str">
        <f ca="1">IFERROR(__xludf.DUMMYFUNCTION("VLOOKUP($D348,IMPORTRANGE(""1F5N2lheBqU_ssv2fEg7XSiyl0_Jtf24RQubw3IWp7fc"",""'LC-2 BOM'!C2:AF1000""),AB$1,FALSE)"),"#N/A")</f>
        <v>#N/A</v>
      </c>
      <c r="AC715" s="40" t="str">
        <f ca="1">IFERROR(__xludf.DUMMYFUNCTION("VLOOKUP($D348,IMPORTRANGE(""1F5N2lheBqU_ssv2fEg7XSiyl0_Jtf24RQubw3IWp7fc"",""'LC-2 BOM'!C2:AF1000""),AB$1,FALSE)"),"#N/A")</f>
        <v>#N/A</v>
      </c>
      <c r="AD715" s="40" t="str">
        <f ca="1">IFERROR(__xludf.DUMMYFUNCTION("VLOOKUP($D348,IMPORTRANGE(""1F5N2lheBqU_ssv2fEg7XSiyl0_Jtf24RQubw3IWp7fc"",""'LC-2 BOM'!C2:AF1000""),AB$1,FALSE)"),"#N/A")</f>
        <v>#N/A</v>
      </c>
      <c r="AE715" s="40" t="str">
        <f ca="1">IFERROR(__xludf.DUMMYFUNCTION("VLOOKUP($D348,IMPORTRANGE(""1F5N2lheBqU_ssv2fEg7XSiyl0_Jtf24RQubw3IWp7fc"",""'LC-2 BOM'!C2:AF1000""),AB$1,FALSE)"),"#N/A")</f>
        <v>#N/A</v>
      </c>
      <c r="AF715" s="40" t="str">
        <f ca="1">IFERROR(__xludf.DUMMYFUNCTION("VLOOKUP($D348,IMPORTRANGE(""1F5N2lheBqU_ssv2fEg7XSiyl0_Jtf24RQubw3IWp7fc"",""'LC-2 BOM'!C2:AF1000""),AB$1,FALSE)"),"#N/A")</f>
        <v>#N/A</v>
      </c>
      <c r="AG715" s="40" t="str">
        <f ca="1">IFERROR(__xludf.DUMMYFUNCTION("VLOOKUP($D348,IMPORTRANGE(""1F5N2lheBqU_ssv2fEg7XSiyl0_Jtf24RQubw3IWp7fc"",""'LC-2 BOM'!C2:AF1000""),AB$1,FALSE)"),"#N/A")</f>
        <v>#N/A</v>
      </c>
      <c r="AH715" s="40" t="str">
        <f ca="1">IFERROR(__xludf.DUMMYFUNCTION("VLOOKUP($D348,IMPORTRANGE(""1F5N2lheBqU_ssv2fEg7XSiyl0_Jtf24RQubw3IWp7fc"",""'LC-2 BOM'!C2:AF1000""),AB$1,FALSE)"),"#N/A")</f>
        <v>#N/A</v>
      </c>
      <c r="AI715" s="40" t="str">
        <f ca="1">IFERROR(__xludf.DUMMYFUNCTION("VLOOKUP($D348,IMPORTRANGE(""1F5N2lheBqU_ssv2fEg7XSiyl0_Jtf24RQubw3IWp7fc"",""'LC-2 BOM'!C2:AF1000""),AB$1,FALSE)"),"#N/A")</f>
        <v>#N/A</v>
      </c>
      <c r="AJ715" s="40" t="str">
        <f ca="1">IFERROR(__xludf.DUMMYFUNCTION("VLOOKUP($D348,IMPORTRANGE(""1F5N2lheBqU_ssv2fEg7XSiyl0_Jtf24RQubw3IWp7fc"",""'LC-2 BOM'!C2:AF1000""),AB$1,FALSE)"),"#N/A")</f>
        <v>#N/A</v>
      </c>
      <c r="AK715" s="40" t="str">
        <f ca="1">IFERROR(__xludf.DUMMYFUNCTION("VLOOKUP($D348,IMPORTRANGE(""1F5N2lheBqU_ssv2fEg7XSiyl0_Jtf24RQubw3IWp7fc"",""'LC-2 BOM'!C2:AF1000""),AB$1,FALSE)"),"#N/A")</f>
        <v>#N/A</v>
      </c>
      <c r="AL715" s="40" t="str">
        <f ca="1">IFERROR(__xludf.DUMMYFUNCTION("VLOOKUP($D348,IMPORTRANGE(""1F5N2lheBqU_ssv2fEg7XSiyl0_Jtf24RQubw3IWp7fc"",""'LC-2 BOM'!C2:AF1000""),AB$1,FALSE)"),"#N/A")</f>
        <v>#N/A</v>
      </c>
      <c r="AM715" s="40" t="str">
        <f ca="1">IFERROR(__xludf.DUMMYFUNCTION("VLOOKUP($D348,IMPORTRANGE(""1F5N2lheBqU_ssv2fEg7XSiyl0_Jtf24RQubw3IWp7fc"",""'LC-2 BOM'!C2:AF1000""),AB$1,FALSE)"),"#N/A")</f>
        <v>#N/A</v>
      </c>
      <c r="AN715" s="40" t="str">
        <f ca="1">IFERROR(__xludf.DUMMYFUNCTION("VLOOKUP($D348,IMPORTRANGE(""1F5N2lheBqU_ssv2fEg7XSiyl0_Jtf24RQubw3IWp7fc"",""'LC-2 BOM'!C2:AF1000""),AB$1,FALSE)"),"#N/A")</f>
        <v>#N/A</v>
      </c>
      <c r="AO715" s="40" t="str">
        <f ca="1">IFERROR(__xludf.DUMMYFUNCTION("VLOOKUP($D348,IMPORTRANGE(""1F5N2lheBqU_ssv2fEg7XSiyl0_Jtf24RQubw3IWp7fc"",""'LC-2 BOM'!C2:AF1000""),AB$1,FALSE)"),"#N/A")</f>
        <v>#N/A</v>
      </c>
      <c r="AP715" s="40" t="str">
        <f ca="1">IFERROR(__xludf.DUMMYFUNCTION("VLOOKUP($D348,IMPORTRANGE(""1F5N2lheBqU_ssv2fEg7XSiyl0_Jtf24RQubw3IWp7fc"",""'LC-2 BOM'!C2:AF1000""),AB$1,FALSE)"),"#N/A")</f>
        <v>#N/A</v>
      </c>
      <c r="AQ715" s="40" t="str">
        <f ca="1">IFERROR(__xludf.DUMMYFUNCTION("VLOOKUP($D348,IMPORTRANGE(""1F5N2lheBqU_ssv2fEg7XSiyl0_Jtf24RQubw3IWp7fc"",""'LC-2 BOM'!C2:AF1000""),AB$1,FALSE)"),"#N/A")</f>
        <v>#N/A</v>
      </c>
      <c r="AR715" s="40" t="str">
        <f ca="1">IFERROR(__xludf.DUMMYFUNCTION("VLOOKUP($D348,IMPORTRANGE(""1F5N2lheBqU_ssv2fEg7XSiyl0_Jtf24RQubw3IWp7fc"",""'LC-2 BOM'!C2:AF1000""),AB$1,FALSE)"),"#N/A")</f>
        <v>#N/A</v>
      </c>
      <c r="AS715" s="40" t="str">
        <f ca="1">IFERROR(__xludf.DUMMYFUNCTION("VLOOKUP($D348,IMPORTRANGE(""1F5N2lheBqU_ssv2fEg7XSiyl0_Jtf24RQubw3IWp7fc"",""'LC-2 BOM'!C2:AF1000""),AB$1,FALSE)"),"#N/A")</f>
        <v>#N/A</v>
      </c>
      <c r="AT715" s="40" t="str">
        <f ca="1">IFERROR(__xludf.DUMMYFUNCTION("VLOOKUP($D348,IMPORTRANGE(""1F5N2lheBqU_ssv2fEg7XSiyl0_Jtf24RQubw3IWp7fc"",""'LC-2 BOM'!C2:AF1000""),AB$1,FALSE)"),"#N/A")</f>
        <v>#N/A</v>
      </c>
      <c r="AU715" s="40" t="str">
        <f ca="1">IFERROR(__xludf.DUMMYFUNCTION("VLOOKUP($D348,IMPORTRANGE(""1F5N2lheBqU_ssv2fEg7XSiyl0_Jtf24RQubw3IWp7fc"",""'LC-2 BOM'!C2:AF1000""),AB$1,FALSE)"),"#N/A")</f>
        <v>#N/A</v>
      </c>
      <c r="AV715" s="40" t="str">
        <f ca="1">IFERROR(__xludf.DUMMYFUNCTION("VLOOKUP($D348,IMPORTRANGE(""1F5N2lheBqU_ssv2fEg7XSiyl0_Jtf24RQubw3IWp7fc"",""'LC-2 BOM'!C2:AF1000""),AB$1,FALSE)"),"#N/A")</f>
        <v>#N/A</v>
      </c>
      <c r="AW715" s="40" t="str">
        <f ca="1">IFERROR(__xludf.DUMMYFUNCTION("VLOOKUP($D348,IMPORTRANGE(""1F5N2lheBqU_ssv2fEg7XSiyl0_Jtf24RQubw3IWp7fc"",""'LC-2 BOM'!C2:AF1000""),AB$1,FALSE)"),"#N/A")</f>
        <v>#N/A</v>
      </c>
      <c r="AX715" s="40" t="str">
        <f ca="1">IFERROR(__xludf.DUMMYFUNCTION("VLOOKUP($D348,IMPORTRANGE(""1F5N2lheBqU_ssv2fEg7XSiyl0_Jtf24RQubw3IWp7fc"",""'LC-2 BOM'!C2:AF1000""),AB$1,FALSE)"),"#N/A")</f>
        <v>#N/A</v>
      </c>
      <c r="AY715" s="40" t="str">
        <f ca="1">IFERROR(__xludf.DUMMYFUNCTION("VLOOKUP($D348,IMPORTRANGE(""1F5N2lheBqU_ssv2fEg7XSiyl0_Jtf24RQubw3IWp7fc"",""'LC-2 BOM'!C2:AF1000""),AB$1,FALSE)"),"#N/A")</f>
        <v>#N/A</v>
      </c>
      <c r="AZ715" s="40" t="str">
        <f ca="1">IFERROR(__xludf.DUMMYFUNCTION("VLOOKUP($D348,IMPORTRANGE(""1F5N2lheBqU_ssv2fEg7XSiyl0_Jtf24RQubw3IWp7fc"",""'LC-2 BOM'!C2:AF1000""),AB$1,FALSE)"),"#N/A")</f>
        <v>#N/A</v>
      </c>
      <c r="BA715" s="40" t="str">
        <f ca="1">IFERROR(__xludf.DUMMYFUNCTION("VLOOKUP($D348,IMPORTRANGE(""1F5N2lheBqU_ssv2fEg7XSiyl0_Jtf24RQubw3IWp7fc"",""'LC-2 BOM'!C2:AF1000""),AB$1,FALSE)"),"#N/A")</f>
        <v>#N/A</v>
      </c>
    </row>
    <row r="716" spans="1:53" ht="14.25">
      <c r="A716" s="119" t="str">
        <f>CONCATENATE(VLOOKUP(E716,Systems,2,FALSE),"-",VLOOKUP(F716,Subsystems,2,FALSE),"-",VLOOKUP(G716,Components,2,FALSE),"-",VLOOKUP(R716,Metrics,2,FALSE),"-",B716)</f>
        <v>HVAC-PP-COT-ST-134</v>
      </c>
      <c r="B716" s="100">
        <v>134</v>
      </c>
      <c r="C716" s="164" t="s">
        <v>1556</v>
      </c>
      <c r="D716" s="163" t="s">
        <v>1557</v>
      </c>
      <c r="E716" s="99" t="s">
        <v>431</v>
      </c>
      <c r="F716" s="99" t="s">
        <v>445</v>
      </c>
      <c r="G716" s="99" t="s">
        <v>1551</v>
      </c>
      <c r="H716" s="99" t="s">
        <v>89</v>
      </c>
      <c r="I716" s="100" t="str">
        <f>VLOOKUP(L716,InterfaceCards,2,FALSE)</f>
        <v>N1</v>
      </c>
      <c r="J716" s="39" t="str">
        <f>VLOOKUP(I716,'REF - Interface Cards'!$F$2:$G$11,2,FALSE)</f>
        <v>CB2</v>
      </c>
      <c r="K716" s="267">
        <f>VLOOKUP(L716,InterfaceCards,3,FALSE)</f>
        <v>1</v>
      </c>
      <c r="L716" s="99" t="s">
        <v>728</v>
      </c>
      <c r="M716" s="99">
        <v>11</v>
      </c>
      <c r="N716" s="96" t="s">
        <v>133</v>
      </c>
      <c r="O716" s="100" t="s">
        <v>247</v>
      </c>
      <c r="P716" s="99"/>
      <c r="Q716" s="205"/>
      <c r="R716" s="268" t="s">
        <v>925</v>
      </c>
      <c r="S716" s="119" t="s">
        <v>96</v>
      </c>
      <c r="T716" s="275"/>
      <c r="U716" s="82"/>
      <c r="V716" s="82" t="b">
        <v>0</v>
      </c>
      <c r="W716" s="115" t="str">
        <f>CONCATENATE(L716,":",N716)</f>
        <v>DI1:08</v>
      </c>
      <c r="X716" s="40" t="str">
        <f ca="1">IFERROR(__xludf.DUMMYFUNCTION("VLOOKUP($D119,IMPORTRANGE(""1F5N2lheBqU_ssv2fEg7XSiyl0_Jtf24RQubw3IWp7fc"",""'LC-2 BOM'!C2:AF1000""),X$1,FALSE)"),"05C360")</f>
        <v>05C360</v>
      </c>
      <c r="Y716" s="40" t="str">
        <f ca="1">IFERROR(__xludf.DUMMYFUNCTION("VLOOKUP($D349,IMPORTRANGE(""1F5N2lheBqU_ssv2fEg7XSiyl0_Jtf24RQubw3IWp7fc"",""'LC-2 BOM'!C2:AF900""),Y$1,FALSE)"),"#N/A")</f>
        <v>#N/A</v>
      </c>
      <c r="Z716" s="40" t="str">
        <f ca="1">IFERROR(__xludf.DUMMYFUNCTION("VLOOKUP($D349,IMPORTRANGE(""1F5N2lheBqU_ssv2fEg7XSiyl0_Jtf24RQubw3IWp7fc"",""'LC-2 BOM'!C2:AF900""),Y$1,FALSE)"),"#N/A")</f>
        <v>#N/A</v>
      </c>
      <c r="AA716" s="40" t="str">
        <f ca="1">IFERROR(__xludf.DUMMYFUNCTION("VLOOKUP($D349,IMPORTRANGE(""1F5N2lheBqU_ssv2fEg7XSiyl0_Jtf24RQubw3IWp7fc"",""'LC-2 BOM'!C2:AF900""),Y$1,FALSE)"),"#N/A")</f>
        <v>#N/A</v>
      </c>
      <c r="AB716" s="40" t="str">
        <f ca="1">IFERROR(__xludf.DUMMYFUNCTION("VLOOKUP($D349,IMPORTRANGE(""1F5N2lheBqU_ssv2fEg7XSiyl0_Jtf24RQubw3IWp7fc"",""'LC-2 BOM'!C2:AF1000""),AB$1,FALSE)"),"#N/A")</f>
        <v>#N/A</v>
      </c>
      <c r="AC716" s="40" t="str">
        <f ca="1">IFERROR(__xludf.DUMMYFUNCTION("VLOOKUP($D349,IMPORTRANGE(""1F5N2lheBqU_ssv2fEg7XSiyl0_Jtf24RQubw3IWp7fc"",""'LC-2 BOM'!C2:AF1000""),AB$1,FALSE)"),"#N/A")</f>
        <v>#N/A</v>
      </c>
      <c r="AD716" s="40" t="str">
        <f ca="1">IFERROR(__xludf.DUMMYFUNCTION("VLOOKUP($D349,IMPORTRANGE(""1F5N2lheBqU_ssv2fEg7XSiyl0_Jtf24RQubw3IWp7fc"",""'LC-2 BOM'!C2:AF1000""),AB$1,FALSE)"),"#N/A")</f>
        <v>#N/A</v>
      </c>
      <c r="AE716" s="40" t="str">
        <f ca="1">IFERROR(__xludf.DUMMYFUNCTION("VLOOKUP($D349,IMPORTRANGE(""1F5N2lheBqU_ssv2fEg7XSiyl0_Jtf24RQubw3IWp7fc"",""'LC-2 BOM'!C2:AF1000""),AB$1,FALSE)"),"#N/A")</f>
        <v>#N/A</v>
      </c>
      <c r="AF716" s="40" t="str">
        <f ca="1">IFERROR(__xludf.DUMMYFUNCTION("VLOOKUP($D349,IMPORTRANGE(""1F5N2lheBqU_ssv2fEg7XSiyl0_Jtf24RQubw3IWp7fc"",""'LC-2 BOM'!C2:AF1000""),AB$1,FALSE)"),"#N/A")</f>
        <v>#N/A</v>
      </c>
      <c r="AG716" s="40" t="str">
        <f ca="1">IFERROR(__xludf.DUMMYFUNCTION("VLOOKUP($D349,IMPORTRANGE(""1F5N2lheBqU_ssv2fEg7XSiyl0_Jtf24RQubw3IWp7fc"",""'LC-2 BOM'!C2:AF1000""),AB$1,FALSE)"),"#N/A")</f>
        <v>#N/A</v>
      </c>
      <c r="AH716" s="40" t="str">
        <f ca="1">IFERROR(__xludf.DUMMYFUNCTION("VLOOKUP($D349,IMPORTRANGE(""1F5N2lheBqU_ssv2fEg7XSiyl0_Jtf24RQubw3IWp7fc"",""'LC-2 BOM'!C2:AF1000""),AB$1,FALSE)"),"#N/A")</f>
        <v>#N/A</v>
      </c>
      <c r="AI716" s="40" t="str">
        <f ca="1">IFERROR(__xludf.DUMMYFUNCTION("VLOOKUP($D349,IMPORTRANGE(""1F5N2lheBqU_ssv2fEg7XSiyl0_Jtf24RQubw3IWp7fc"",""'LC-2 BOM'!C2:AF1000""),AB$1,FALSE)"),"#N/A")</f>
        <v>#N/A</v>
      </c>
      <c r="AJ716" s="40" t="str">
        <f ca="1">IFERROR(__xludf.DUMMYFUNCTION("VLOOKUP($D349,IMPORTRANGE(""1F5N2lheBqU_ssv2fEg7XSiyl0_Jtf24RQubw3IWp7fc"",""'LC-2 BOM'!C2:AF1000""),AB$1,FALSE)"),"#N/A")</f>
        <v>#N/A</v>
      </c>
      <c r="AK716" s="40" t="str">
        <f ca="1">IFERROR(__xludf.DUMMYFUNCTION("VLOOKUP($D349,IMPORTRANGE(""1F5N2lheBqU_ssv2fEg7XSiyl0_Jtf24RQubw3IWp7fc"",""'LC-2 BOM'!C2:AF1000""),AB$1,FALSE)"),"#N/A")</f>
        <v>#N/A</v>
      </c>
      <c r="AL716" s="40" t="str">
        <f ca="1">IFERROR(__xludf.DUMMYFUNCTION("VLOOKUP($D349,IMPORTRANGE(""1F5N2lheBqU_ssv2fEg7XSiyl0_Jtf24RQubw3IWp7fc"",""'LC-2 BOM'!C2:AF1000""),AB$1,FALSE)"),"#N/A")</f>
        <v>#N/A</v>
      </c>
      <c r="AM716" s="40" t="str">
        <f ca="1">IFERROR(__xludf.DUMMYFUNCTION("VLOOKUP($D349,IMPORTRANGE(""1F5N2lheBqU_ssv2fEg7XSiyl0_Jtf24RQubw3IWp7fc"",""'LC-2 BOM'!C2:AF1000""),AB$1,FALSE)"),"#N/A")</f>
        <v>#N/A</v>
      </c>
      <c r="AN716" s="40" t="str">
        <f ca="1">IFERROR(__xludf.DUMMYFUNCTION("VLOOKUP($D349,IMPORTRANGE(""1F5N2lheBqU_ssv2fEg7XSiyl0_Jtf24RQubw3IWp7fc"",""'LC-2 BOM'!C2:AF1000""),AB$1,FALSE)"),"#N/A")</f>
        <v>#N/A</v>
      </c>
      <c r="AO716" s="40" t="str">
        <f ca="1">IFERROR(__xludf.DUMMYFUNCTION("VLOOKUP($D349,IMPORTRANGE(""1F5N2lheBqU_ssv2fEg7XSiyl0_Jtf24RQubw3IWp7fc"",""'LC-2 BOM'!C2:AF1000""),AB$1,FALSE)"),"#N/A")</f>
        <v>#N/A</v>
      </c>
      <c r="AP716" s="40" t="str">
        <f ca="1">IFERROR(__xludf.DUMMYFUNCTION("VLOOKUP($D349,IMPORTRANGE(""1F5N2lheBqU_ssv2fEg7XSiyl0_Jtf24RQubw3IWp7fc"",""'LC-2 BOM'!C2:AF1000""),AB$1,FALSE)"),"#N/A")</f>
        <v>#N/A</v>
      </c>
      <c r="AQ716" s="40" t="str">
        <f ca="1">IFERROR(__xludf.DUMMYFUNCTION("VLOOKUP($D349,IMPORTRANGE(""1F5N2lheBqU_ssv2fEg7XSiyl0_Jtf24RQubw3IWp7fc"",""'LC-2 BOM'!C2:AF1000""),AB$1,FALSE)"),"#N/A")</f>
        <v>#N/A</v>
      </c>
      <c r="AR716" s="40" t="str">
        <f ca="1">IFERROR(__xludf.DUMMYFUNCTION("VLOOKUP($D349,IMPORTRANGE(""1F5N2lheBqU_ssv2fEg7XSiyl0_Jtf24RQubw3IWp7fc"",""'LC-2 BOM'!C2:AF1000""),AB$1,FALSE)"),"#N/A")</f>
        <v>#N/A</v>
      </c>
      <c r="AS716" s="40" t="str">
        <f ca="1">IFERROR(__xludf.DUMMYFUNCTION("VLOOKUP($D349,IMPORTRANGE(""1F5N2lheBqU_ssv2fEg7XSiyl0_Jtf24RQubw3IWp7fc"",""'LC-2 BOM'!C2:AF1000""),AB$1,FALSE)"),"#N/A")</f>
        <v>#N/A</v>
      </c>
      <c r="AT716" s="40" t="str">
        <f ca="1">IFERROR(__xludf.DUMMYFUNCTION("VLOOKUP($D349,IMPORTRANGE(""1F5N2lheBqU_ssv2fEg7XSiyl0_Jtf24RQubw3IWp7fc"",""'LC-2 BOM'!C2:AF1000""),AB$1,FALSE)"),"#N/A")</f>
        <v>#N/A</v>
      </c>
      <c r="AU716" s="40" t="str">
        <f ca="1">IFERROR(__xludf.DUMMYFUNCTION("VLOOKUP($D349,IMPORTRANGE(""1F5N2lheBqU_ssv2fEg7XSiyl0_Jtf24RQubw3IWp7fc"",""'LC-2 BOM'!C2:AF1000""),AB$1,FALSE)"),"#N/A")</f>
        <v>#N/A</v>
      </c>
      <c r="AV716" s="40" t="str">
        <f ca="1">IFERROR(__xludf.DUMMYFUNCTION("VLOOKUP($D349,IMPORTRANGE(""1F5N2lheBqU_ssv2fEg7XSiyl0_Jtf24RQubw3IWp7fc"",""'LC-2 BOM'!C2:AF1000""),AB$1,FALSE)"),"#N/A")</f>
        <v>#N/A</v>
      </c>
      <c r="AW716" s="40" t="str">
        <f ca="1">IFERROR(__xludf.DUMMYFUNCTION("VLOOKUP($D349,IMPORTRANGE(""1F5N2lheBqU_ssv2fEg7XSiyl0_Jtf24RQubw3IWp7fc"",""'LC-2 BOM'!C2:AF1000""),AB$1,FALSE)"),"#N/A")</f>
        <v>#N/A</v>
      </c>
      <c r="AX716" s="40" t="str">
        <f ca="1">IFERROR(__xludf.DUMMYFUNCTION("VLOOKUP($D349,IMPORTRANGE(""1F5N2lheBqU_ssv2fEg7XSiyl0_Jtf24RQubw3IWp7fc"",""'LC-2 BOM'!C2:AF1000""),AB$1,FALSE)"),"#N/A")</f>
        <v>#N/A</v>
      </c>
      <c r="AY716" s="40" t="str">
        <f ca="1">IFERROR(__xludf.DUMMYFUNCTION("VLOOKUP($D349,IMPORTRANGE(""1F5N2lheBqU_ssv2fEg7XSiyl0_Jtf24RQubw3IWp7fc"",""'LC-2 BOM'!C2:AF1000""),AB$1,FALSE)"),"#N/A")</f>
        <v>#N/A</v>
      </c>
      <c r="AZ716" s="40" t="str">
        <f ca="1">IFERROR(__xludf.DUMMYFUNCTION("VLOOKUP($D349,IMPORTRANGE(""1F5N2lheBqU_ssv2fEg7XSiyl0_Jtf24RQubw3IWp7fc"",""'LC-2 BOM'!C2:AF1000""),AB$1,FALSE)"),"#N/A")</f>
        <v>#N/A</v>
      </c>
      <c r="BA716" s="40" t="str">
        <f ca="1">IFERROR(__xludf.DUMMYFUNCTION("VLOOKUP($D349,IMPORTRANGE(""1F5N2lheBqU_ssv2fEg7XSiyl0_Jtf24RQubw3IWp7fc"",""'LC-2 BOM'!C2:AF1000""),AB$1,FALSE)"),"#N/A")</f>
        <v>#N/A</v>
      </c>
    </row>
    <row r="717" spans="1:53" ht="14.25">
      <c r="A717" s="119" t="str">
        <f>CONCATENATE(VLOOKUP(E717,Systems,2,FALSE),"-",VLOOKUP(F717,Subsystems,2,FALSE),"-",VLOOKUP(G717,Components,2,FALSE),"-",VLOOKUP(R717,Metrics,2,FALSE),"-",B717)</f>
        <v>HVAC-PP-COT-ST-135</v>
      </c>
      <c r="B717" s="100">
        <v>135</v>
      </c>
      <c r="C717" s="165" t="s">
        <v>1558</v>
      </c>
      <c r="D717" s="201" t="s">
        <v>1559</v>
      </c>
      <c r="E717" s="99" t="s">
        <v>431</v>
      </c>
      <c r="F717" s="99" t="s">
        <v>445</v>
      </c>
      <c r="G717" s="99" t="s">
        <v>1551</v>
      </c>
      <c r="H717" s="99" t="s">
        <v>89</v>
      </c>
      <c r="I717" s="100" t="str">
        <f>VLOOKUP(L717,InterfaceCards,2,FALSE)</f>
        <v>N1</v>
      </c>
      <c r="J717" s="39" t="str">
        <f>VLOOKUP(I717,'REF - Interface Cards'!$F$2:$G$11,2,FALSE)</f>
        <v>CB2</v>
      </c>
      <c r="K717" s="267">
        <f>VLOOKUP(L717,InterfaceCards,3,FALSE)</f>
        <v>1</v>
      </c>
      <c r="L717" s="99" t="s">
        <v>728</v>
      </c>
      <c r="M717" s="99">
        <v>12</v>
      </c>
      <c r="N717" s="96" t="s">
        <v>111</v>
      </c>
      <c r="O717" s="100" t="s">
        <v>247</v>
      </c>
      <c r="P717" s="205"/>
      <c r="Q717" s="205"/>
      <c r="R717" s="268" t="s">
        <v>925</v>
      </c>
      <c r="S717" s="119" t="s">
        <v>96</v>
      </c>
      <c r="T717" s="100"/>
      <c r="U717" s="205"/>
      <c r="V717" s="205" t="b">
        <v>0</v>
      </c>
      <c r="W717" s="115" t="str">
        <f>CONCATENATE(L717,":",N717)</f>
        <v>DI1:09</v>
      </c>
      <c r="X717" s="40" t="str">
        <f ca="1">IFERROR(__xludf.DUMMYFUNCTION("VLOOKUP($D119,IMPORTRANGE(""1F5N2lheBqU_ssv2fEg7XSiyl0_Jtf24RQubw3IWp7fc"",""'LC-2 BOM'!C2:AF1000""),X$1,FALSE)"),"05C360")</f>
        <v>05C360</v>
      </c>
      <c r="Y717" s="40" t="str">
        <f ca="1">IFERROR(__xludf.DUMMYFUNCTION("VLOOKUP($D350,IMPORTRANGE(""1zGeY54V42y3h6ga3LEauokEcjIAfHuNXKCYKLfLWtMI"",""'LC-2 BOM'!C2:AF900""),Y$1,FALSE)"),"#N/A")</f>
        <v>#N/A</v>
      </c>
      <c r="Z717" s="40" t="str">
        <f ca="1">IFERROR(__xludf.DUMMYFUNCTION("VLOOKUP($D350,IMPORTRANGE(""1zGeY54V42y3h6ga3LEauokEcjIAfHuNXKCYKLfLWtMI"",""'LC-2 BOM'!C2:AF900""),Y$1,FALSE)"),"#N/A")</f>
        <v>#N/A</v>
      </c>
      <c r="AA717" s="40" t="str">
        <f ca="1">IFERROR(__xludf.DUMMYFUNCTION("VLOOKUP($D350,IMPORTRANGE(""1zGeY54V42y3h6ga3LEauokEcjIAfHuNXKCYKLfLWtMI"",""'LC-2 BOM'!C2:AF900""),Y$1,FALSE)"),"#N/A")</f>
        <v>#N/A</v>
      </c>
      <c r="AB717" s="40" t="str">
        <f ca="1">IFERROR(__xludf.DUMMYFUNCTION("VLOOKUP($D350,IMPORTRANGE(""1F5N2lheBqU_ssv2fEg7XSiyl0_Jtf24RQubw3IWp7fc"",""'LC-2 BOM'!C2:AF1000""),AB$1,FALSE)"),"#N/A")</f>
        <v>#N/A</v>
      </c>
      <c r="AC717" s="40" t="str">
        <f ca="1">IFERROR(__xludf.DUMMYFUNCTION("VLOOKUP($D350,IMPORTRANGE(""1F5N2lheBqU_ssv2fEg7XSiyl0_Jtf24RQubw3IWp7fc"",""'LC-2 BOM'!C2:AF1000""),AB$1,FALSE)"),"#N/A")</f>
        <v>#N/A</v>
      </c>
      <c r="AD717" s="40" t="str">
        <f ca="1">IFERROR(__xludf.DUMMYFUNCTION("VLOOKUP($D350,IMPORTRANGE(""1F5N2lheBqU_ssv2fEg7XSiyl0_Jtf24RQubw3IWp7fc"",""'LC-2 BOM'!C2:AF1000""),AB$1,FALSE)"),"#N/A")</f>
        <v>#N/A</v>
      </c>
      <c r="AE717" s="40" t="str">
        <f ca="1">IFERROR(__xludf.DUMMYFUNCTION("VLOOKUP($D350,IMPORTRANGE(""1F5N2lheBqU_ssv2fEg7XSiyl0_Jtf24RQubw3IWp7fc"",""'LC-2 BOM'!C2:AF1000""),AB$1,FALSE)"),"#N/A")</f>
        <v>#N/A</v>
      </c>
      <c r="AF717" s="40" t="str">
        <f ca="1">IFERROR(__xludf.DUMMYFUNCTION("VLOOKUP($D350,IMPORTRANGE(""1F5N2lheBqU_ssv2fEg7XSiyl0_Jtf24RQubw3IWp7fc"",""'LC-2 BOM'!C2:AF1000""),AB$1,FALSE)"),"#N/A")</f>
        <v>#N/A</v>
      </c>
      <c r="AG717" s="40" t="str">
        <f ca="1">IFERROR(__xludf.DUMMYFUNCTION("VLOOKUP($D350,IMPORTRANGE(""1F5N2lheBqU_ssv2fEg7XSiyl0_Jtf24RQubw3IWp7fc"",""'LC-2 BOM'!C2:AF1000""),AB$1,FALSE)"),"#N/A")</f>
        <v>#N/A</v>
      </c>
      <c r="AH717" s="40" t="str">
        <f ca="1">IFERROR(__xludf.DUMMYFUNCTION("VLOOKUP($D350,IMPORTRANGE(""1F5N2lheBqU_ssv2fEg7XSiyl0_Jtf24RQubw3IWp7fc"",""'LC-2 BOM'!C2:AF1000""),AB$1,FALSE)"),"#N/A")</f>
        <v>#N/A</v>
      </c>
      <c r="AI717" s="40" t="str">
        <f ca="1">IFERROR(__xludf.DUMMYFUNCTION("VLOOKUP($D350,IMPORTRANGE(""1F5N2lheBqU_ssv2fEg7XSiyl0_Jtf24RQubw3IWp7fc"",""'LC-2 BOM'!C2:AF1000""),AB$1,FALSE)"),"#N/A")</f>
        <v>#N/A</v>
      </c>
      <c r="AJ717" s="40" t="str">
        <f ca="1">IFERROR(__xludf.DUMMYFUNCTION("VLOOKUP($D350,IMPORTRANGE(""1F5N2lheBqU_ssv2fEg7XSiyl0_Jtf24RQubw3IWp7fc"",""'LC-2 BOM'!C2:AF1000""),AB$1,FALSE)"),"#N/A")</f>
        <v>#N/A</v>
      </c>
      <c r="AK717" s="40" t="str">
        <f ca="1">IFERROR(__xludf.DUMMYFUNCTION("VLOOKUP($D350,IMPORTRANGE(""1F5N2lheBqU_ssv2fEg7XSiyl0_Jtf24RQubw3IWp7fc"",""'LC-2 BOM'!C2:AF1000""),AB$1,FALSE)"),"#N/A")</f>
        <v>#N/A</v>
      </c>
      <c r="AL717" s="40" t="str">
        <f ca="1">IFERROR(__xludf.DUMMYFUNCTION("VLOOKUP($D350,IMPORTRANGE(""1F5N2lheBqU_ssv2fEg7XSiyl0_Jtf24RQubw3IWp7fc"",""'LC-2 BOM'!C2:AF1000""),AB$1,FALSE)"),"#N/A")</f>
        <v>#N/A</v>
      </c>
      <c r="AM717" s="40" t="str">
        <f ca="1">IFERROR(__xludf.DUMMYFUNCTION("VLOOKUP($D350,IMPORTRANGE(""1F5N2lheBqU_ssv2fEg7XSiyl0_Jtf24RQubw3IWp7fc"",""'LC-2 BOM'!C2:AF1000""),AB$1,FALSE)"),"#N/A")</f>
        <v>#N/A</v>
      </c>
      <c r="AN717" s="40" t="str">
        <f ca="1">IFERROR(__xludf.DUMMYFUNCTION("VLOOKUP($D350,IMPORTRANGE(""1F5N2lheBqU_ssv2fEg7XSiyl0_Jtf24RQubw3IWp7fc"",""'LC-2 BOM'!C2:AF1000""),AB$1,FALSE)"),"#N/A")</f>
        <v>#N/A</v>
      </c>
      <c r="AO717" s="40" t="str">
        <f ca="1">IFERROR(__xludf.DUMMYFUNCTION("VLOOKUP($D350,IMPORTRANGE(""1F5N2lheBqU_ssv2fEg7XSiyl0_Jtf24RQubw3IWp7fc"",""'LC-2 BOM'!C2:AF1000""),AB$1,FALSE)"),"#N/A")</f>
        <v>#N/A</v>
      </c>
      <c r="AP717" s="40" t="str">
        <f ca="1">IFERROR(__xludf.DUMMYFUNCTION("VLOOKUP($D350,IMPORTRANGE(""1F5N2lheBqU_ssv2fEg7XSiyl0_Jtf24RQubw3IWp7fc"",""'LC-2 BOM'!C2:AF1000""),AB$1,FALSE)"),"#N/A")</f>
        <v>#N/A</v>
      </c>
      <c r="AQ717" s="40" t="str">
        <f ca="1">IFERROR(__xludf.DUMMYFUNCTION("VLOOKUP($D350,IMPORTRANGE(""1F5N2lheBqU_ssv2fEg7XSiyl0_Jtf24RQubw3IWp7fc"",""'LC-2 BOM'!C2:AF1000""),AB$1,FALSE)"),"#N/A")</f>
        <v>#N/A</v>
      </c>
      <c r="AR717" s="40" t="str">
        <f ca="1">IFERROR(__xludf.DUMMYFUNCTION("VLOOKUP($D350,IMPORTRANGE(""1F5N2lheBqU_ssv2fEg7XSiyl0_Jtf24RQubw3IWp7fc"",""'LC-2 BOM'!C2:AF1000""),AB$1,FALSE)"),"#N/A")</f>
        <v>#N/A</v>
      </c>
      <c r="AS717" s="40" t="str">
        <f ca="1">IFERROR(__xludf.DUMMYFUNCTION("VLOOKUP($D350,IMPORTRANGE(""1F5N2lheBqU_ssv2fEg7XSiyl0_Jtf24RQubw3IWp7fc"",""'LC-2 BOM'!C2:AF1000""),AB$1,FALSE)"),"#N/A")</f>
        <v>#N/A</v>
      </c>
      <c r="AT717" s="40" t="str">
        <f ca="1">IFERROR(__xludf.DUMMYFUNCTION("VLOOKUP($D350,IMPORTRANGE(""1F5N2lheBqU_ssv2fEg7XSiyl0_Jtf24RQubw3IWp7fc"",""'LC-2 BOM'!C2:AF1000""),AB$1,FALSE)"),"#N/A")</f>
        <v>#N/A</v>
      </c>
      <c r="AU717" s="40" t="str">
        <f ca="1">IFERROR(__xludf.DUMMYFUNCTION("VLOOKUP($D350,IMPORTRANGE(""1F5N2lheBqU_ssv2fEg7XSiyl0_Jtf24RQubw3IWp7fc"",""'LC-2 BOM'!C2:AF1000""),AB$1,FALSE)"),"#N/A")</f>
        <v>#N/A</v>
      </c>
      <c r="AV717" s="40" t="str">
        <f ca="1">IFERROR(__xludf.DUMMYFUNCTION("VLOOKUP($D350,IMPORTRANGE(""1F5N2lheBqU_ssv2fEg7XSiyl0_Jtf24RQubw3IWp7fc"",""'LC-2 BOM'!C2:AF1000""),AB$1,FALSE)"),"#N/A")</f>
        <v>#N/A</v>
      </c>
      <c r="AW717" s="40" t="str">
        <f ca="1">IFERROR(__xludf.DUMMYFUNCTION("VLOOKUP($D350,IMPORTRANGE(""1F5N2lheBqU_ssv2fEg7XSiyl0_Jtf24RQubw3IWp7fc"",""'LC-2 BOM'!C2:AF1000""),AB$1,FALSE)"),"#N/A")</f>
        <v>#N/A</v>
      </c>
      <c r="AX717" s="40" t="str">
        <f ca="1">IFERROR(__xludf.DUMMYFUNCTION("VLOOKUP($D350,IMPORTRANGE(""1F5N2lheBqU_ssv2fEg7XSiyl0_Jtf24RQubw3IWp7fc"",""'LC-2 BOM'!C2:AF1000""),AB$1,FALSE)"),"#N/A")</f>
        <v>#N/A</v>
      </c>
      <c r="AY717" s="40" t="str">
        <f ca="1">IFERROR(__xludf.DUMMYFUNCTION("VLOOKUP($D350,IMPORTRANGE(""1F5N2lheBqU_ssv2fEg7XSiyl0_Jtf24RQubw3IWp7fc"",""'LC-2 BOM'!C2:AF1000""),AB$1,FALSE)"),"#N/A")</f>
        <v>#N/A</v>
      </c>
      <c r="AZ717" s="40" t="str">
        <f ca="1">IFERROR(__xludf.DUMMYFUNCTION("VLOOKUP($D350,IMPORTRANGE(""1F5N2lheBqU_ssv2fEg7XSiyl0_Jtf24RQubw3IWp7fc"",""'LC-2 BOM'!C2:AF1000""),AB$1,FALSE)"),"#N/A")</f>
        <v>#N/A</v>
      </c>
      <c r="BA717" s="40" t="str">
        <f ca="1">IFERROR(__xludf.DUMMYFUNCTION("VLOOKUP($D350,IMPORTRANGE(""1F5N2lheBqU_ssv2fEg7XSiyl0_Jtf24RQubw3IWp7fc"",""'LC-2 BOM'!C2:AF1000""),AB$1,FALSE)"),"#N/A")</f>
        <v>#N/A</v>
      </c>
    </row>
    <row r="718" spans="1:53" ht="14.25">
      <c r="A718" s="110" t="str">
        <f>CONCATENATE(VLOOKUP(E718,Systems,2,FALSE),"-",VLOOKUP(F718,Subsystems,2,FALSE),"-",VLOOKUP(G718,Components,2,FALSE),"-",VLOOKUP(R718,Metrics,2,FALSE),"-",B718)</f>
        <v>TMP-ZT-RTD-Ts-721</v>
      </c>
      <c r="B718" s="99">
        <v>721</v>
      </c>
      <c r="C718" s="273" t="s">
        <v>1560</v>
      </c>
      <c r="D718" s="281" t="s">
        <v>1561</v>
      </c>
      <c r="E718" s="99" t="s">
        <v>1040</v>
      </c>
      <c r="F718" s="110" t="s">
        <v>1041</v>
      </c>
      <c r="G718" s="99" t="s">
        <v>81</v>
      </c>
      <c r="H718" s="99" t="s">
        <v>348</v>
      </c>
      <c r="I718" s="100" t="str">
        <f>VLOOKUP(L718,InterfaceCards,2,FALSE)</f>
        <v>N2</v>
      </c>
      <c r="J718" s="39" t="str">
        <f>VLOOKUP(I718,'REF - Interface Cards'!$F$2:$G$11,2,FALSE)</f>
        <v>CB3</v>
      </c>
      <c r="K718" s="267">
        <f>VLOOKUP(L718,InterfaceCards,3,FALSE)</f>
        <v>8</v>
      </c>
      <c r="L718" s="99" t="s">
        <v>1183</v>
      </c>
      <c r="M718" s="99" t="s">
        <v>358</v>
      </c>
      <c r="N718" s="96" t="s">
        <v>359</v>
      </c>
      <c r="O718" s="99" t="s">
        <v>313</v>
      </c>
      <c r="P718" s="99" t="s">
        <v>819</v>
      </c>
      <c r="Q718" s="205"/>
      <c r="R718" s="119" t="s">
        <v>352</v>
      </c>
      <c r="S718" s="119" t="s">
        <v>353</v>
      </c>
      <c r="T718" s="100"/>
      <c r="U718" s="205"/>
      <c r="V718" s="205" t="b">
        <v>0</v>
      </c>
      <c r="W718" s="115" t="str">
        <f>CONCATENATE(L718,":",N718)</f>
        <v>RTD7:EX1+,RTD1+,RTD1-,COM1</v>
      </c>
      <c r="X718" s="40" t="str">
        <f ca="1">IFERROR(__xludf.DUMMYFUNCTION("VLOOKUP($D475,IMPORTRANGE(""1F5N2lheBqU_ssv2fEg7XSiyl0_Jtf24RQubw3IWp7fc"",""'LC-2 BOM'!C2:AF1000""),X$1,FALSE)"),"04C706")</f>
        <v>04C706</v>
      </c>
      <c r="Y718" s="183" t="str">
        <f ca="1">IFERROR(__xludf.DUMMYFUNCTION("VLOOKUP($D492,IMPORTRANGE(""1zGeY54V42y3h6ga3LEauokEcjIAfHuNXKCYKLfLWtMI"",""'LC-2 BOM'!C2:AF900""),Y$1,FALSE)"),"#N/A")</f>
        <v>#N/A</v>
      </c>
      <c r="Z718" s="183" t="str">
        <f ca="1">IFERROR(__xludf.DUMMYFUNCTION("VLOOKUP($D492,IMPORTRANGE(""1zGeY54V42y3h6ga3LEauokEcjIAfHuNXKCYKLfLWtMI"",""'LC-2 BOM'!C2:AF900""),Y$1,FALSE)"),"#N/A")</f>
        <v>#N/A</v>
      </c>
      <c r="AA718" s="183" t="str">
        <f ca="1">IFERROR(__xludf.DUMMYFUNCTION("VLOOKUP($D492,IMPORTRANGE(""1zGeY54V42y3h6ga3LEauokEcjIAfHuNXKCYKLfLWtMI"",""'LC-2 BOM'!C2:AF900""),Y$1,FALSE)"),"#N/A")</f>
        <v>#N/A</v>
      </c>
      <c r="AB718" s="40" t="str">
        <f ca="1">IFERROR(__xludf.DUMMYFUNCTION("VLOOKUP($D492,IMPORTRANGE(""1F5N2lheBqU_ssv2fEg7XSiyl0_Jtf24RQubw3IWp7fc"",""'LC-2 BOM'!C2:AF1000""),AB$1,FALSE)"),"#N/A")</f>
        <v>#N/A</v>
      </c>
      <c r="AC718" s="40" t="str">
        <f ca="1">IFERROR(__xludf.DUMMYFUNCTION("VLOOKUP($D492,IMPORTRANGE(""1F5N2lheBqU_ssv2fEg7XSiyl0_Jtf24RQubw3IWp7fc"",""'LC-2 BOM'!C2:AF1000""),AB$1,FALSE)"),"#N/A")</f>
        <v>#N/A</v>
      </c>
      <c r="AD718" s="40" t="str">
        <f ca="1">IFERROR(__xludf.DUMMYFUNCTION("VLOOKUP($D492,IMPORTRANGE(""1F5N2lheBqU_ssv2fEg7XSiyl0_Jtf24RQubw3IWp7fc"",""'LC-2 BOM'!C2:AF1000""),AB$1,FALSE)"),"#N/A")</f>
        <v>#N/A</v>
      </c>
      <c r="AE718" s="40" t="str">
        <f ca="1">IFERROR(__xludf.DUMMYFUNCTION("VLOOKUP($D492,IMPORTRANGE(""1F5N2lheBqU_ssv2fEg7XSiyl0_Jtf24RQubw3IWp7fc"",""'LC-2 BOM'!C2:AF1000""),AB$1,FALSE)"),"#N/A")</f>
        <v>#N/A</v>
      </c>
      <c r="AF718" s="40" t="str">
        <f ca="1">IFERROR(__xludf.DUMMYFUNCTION("VLOOKUP($D492,IMPORTRANGE(""1F5N2lheBqU_ssv2fEg7XSiyl0_Jtf24RQubw3IWp7fc"",""'LC-2 BOM'!C2:AF1000""),AB$1,FALSE)"),"#N/A")</f>
        <v>#N/A</v>
      </c>
      <c r="AG718" s="40" t="str">
        <f ca="1">IFERROR(__xludf.DUMMYFUNCTION("VLOOKUP($D492,IMPORTRANGE(""1F5N2lheBqU_ssv2fEg7XSiyl0_Jtf24RQubw3IWp7fc"",""'LC-2 BOM'!C2:AF1000""),AB$1,FALSE)"),"#N/A")</f>
        <v>#N/A</v>
      </c>
      <c r="AH718" s="40" t="str">
        <f ca="1">IFERROR(__xludf.DUMMYFUNCTION("VLOOKUP($D492,IMPORTRANGE(""1F5N2lheBqU_ssv2fEg7XSiyl0_Jtf24RQubw3IWp7fc"",""'LC-2 BOM'!C2:AF1000""),AB$1,FALSE)"),"#N/A")</f>
        <v>#N/A</v>
      </c>
      <c r="AI718" s="40" t="str">
        <f ca="1">IFERROR(__xludf.DUMMYFUNCTION("VLOOKUP($D492,IMPORTRANGE(""1F5N2lheBqU_ssv2fEg7XSiyl0_Jtf24RQubw3IWp7fc"",""'LC-2 BOM'!C2:AF1000""),AB$1,FALSE)"),"#N/A")</f>
        <v>#N/A</v>
      </c>
      <c r="AJ718" s="40" t="str">
        <f ca="1">IFERROR(__xludf.DUMMYFUNCTION("VLOOKUP($D492,IMPORTRANGE(""1F5N2lheBqU_ssv2fEg7XSiyl0_Jtf24RQubw3IWp7fc"",""'LC-2 BOM'!C2:AF1000""),AB$1,FALSE)"),"#N/A")</f>
        <v>#N/A</v>
      </c>
      <c r="AK718" s="40" t="str">
        <f ca="1">IFERROR(__xludf.DUMMYFUNCTION("VLOOKUP($D492,IMPORTRANGE(""1F5N2lheBqU_ssv2fEg7XSiyl0_Jtf24RQubw3IWp7fc"",""'LC-2 BOM'!C2:AF1000""),AB$1,FALSE)"),"#N/A")</f>
        <v>#N/A</v>
      </c>
      <c r="AL718" s="40" t="str">
        <f ca="1">IFERROR(__xludf.DUMMYFUNCTION("VLOOKUP($D492,IMPORTRANGE(""1F5N2lheBqU_ssv2fEg7XSiyl0_Jtf24RQubw3IWp7fc"",""'LC-2 BOM'!C2:AF1000""),AB$1,FALSE)"),"#N/A")</f>
        <v>#N/A</v>
      </c>
      <c r="AM718" s="40" t="str">
        <f ca="1">IFERROR(__xludf.DUMMYFUNCTION("VLOOKUP($D492,IMPORTRANGE(""1F5N2lheBqU_ssv2fEg7XSiyl0_Jtf24RQubw3IWp7fc"",""'LC-2 BOM'!C2:AF1000""),AB$1,FALSE)"),"#N/A")</f>
        <v>#N/A</v>
      </c>
      <c r="AN718" s="40" t="str">
        <f ca="1">IFERROR(__xludf.DUMMYFUNCTION("VLOOKUP($D492,IMPORTRANGE(""1F5N2lheBqU_ssv2fEg7XSiyl0_Jtf24RQubw3IWp7fc"",""'LC-2 BOM'!C2:AF1000""),AB$1,FALSE)"),"#N/A")</f>
        <v>#N/A</v>
      </c>
      <c r="AO718" s="40" t="str">
        <f ca="1">IFERROR(__xludf.DUMMYFUNCTION("VLOOKUP($D492,IMPORTRANGE(""1F5N2lheBqU_ssv2fEg7XSiyl0_Jtf24RQubw3IWp7fc"",""'LC-2 BOM'!C2:AF1000""),AB$1,FALSE)"),"#N/A")</f>
        <v>#N/A</v>
      </c>
      <c r="AP718" s="40" t="str">
        <f ca="1">IFERROR(__xludf.DUMMYFUNCTION("VLOOKUP($D492,IMPORTRANGE(""1F5N2lheBqU_ssv2fEg7XSiyl0_Jtf24RQubw3IWp7fc"",""'LC-2 BOM'!C2:AF1000""),AB$1,FALSE)"),"#N/A")</f>
        <v>#N/A</v>
      </c>
      <c r="AQ718" s="40" t="str">
        <f ca="1">IFERROR(__xludf.DUMMYFUNCTION("VLOOKUP($D492,IMPORTRANGE(""1F5N2lheBqU_ssv2fEg7XSiyl0_Jtf24RQubw3IWp7fc"",""'LC-2 BOM'!C2:AF1000""),AB$1,FALSE)"),"#N/A")</f>
        <v>#N/A</v>
      </c>
      <c r="AR718" s="40" t="str">
        <f ca="1">IFERROR(__xludf.DUMMYFUNCTION("VLOOKUP($D492,IMPORTRANGE(""1F5N2lheBqU_ssv2fEg7XSiyl0_Jtf24RQubw3IWp7fc"",""'LC-2 BOM'!C2:AF1000""),AB$1,FALSE)"),"#N/A")</f>
        <v>#N/A</v>
      </c>
      <c r="AS718" s="40" t="str">
        <f ca="1">IFERROR(__xludf.DUMMYFUNCTION("VLOOKUP($D492,IMPORTRANGE(""1F5N2lheBqU_ssv2fEg7XSiyl0_Jtf24RQubw3IWp7fc"",""'LC-2 BOM'!C2:AF1000""),AB$1,FALSE)"),"#N/A")</f>
        <v>#N/A</v>
      </c>
      <c r="AT718" s="40" t="str">
        <f ca="1">IFERROR(__xludf.DUMMYFUNCTION("VLOOKUP($D492,IMPORTRANGE(""1F5N2lheBqU_ssv2fEg7XSiyl0_Jtf24RQubw3IWp7fc"",""'LC-2 BOM'!C2:AF1000""),AB$1,FALSE)"),"#N/A")</f>
        <v>#N/A</v>
      </c>
      <c r="AU718" s="40" t="str">
        <f ca="1">IFERROR(__xludf.DUMMYFUNCTION("VLOOKUP($D492,IMPORTRANGE(""1F5N2lheBqU_ssv2fEg7XSiyl0_Jtf24RQubw3IWp7fc"",""'LC-2 BOM'!C2:AF1000""),AB$1,FALSE)"),"#N/A")</f>
        <v>#N/A</v>
      </c>
      <c r="AV718" s="40" t="str">
        <f ca="1">IFERROR(__xludf.DUMMYFUNCTION("VLOOKUP($D492,IMPORTRANGE(""1F5N2lheBqU_ssv2fEg7XSiyl0_Jtf24RQubw3IWp7fc"",""'LC-2 BOM'!C2:AF1000""),AB$1,FALSE)"),"#N/A")</f>
        <v>#N/A</v>
      </c>
      <c r="AW718" s="40" t="str">
        <f ca="1">IFERROR(__xludf.DUMMYFUNCTION("VLOOKUP($D492,IMPORTRANGE(""1F5N2lheBqU_ssv2fEg7XSiyl0_Jtf24RQubw3IWp7fc"",""'LC-2 BOM'!C2:AF1000""),AB$1,FALSE)"),"#N/A")</f>
        <v>#N/A</v>
      </c>
      <c r="AX718" s="40" t="str">
        <f ca="1">IFERROR(__xludf.DUMMYFUNCTION("VLOOKUP($D492,IMPORTRANGE(""1F5N2lheBqU_ssv2fEg7XSiyl0_Jtf24RQubw3IWp7fc"",""'LC-2 BOM'!C2:AF1000""),AB$1,FALSE)"),"#N/A")</f>
        <v>#N/A</v>
      </c>
      <c r="AY718" s="40" t="str">
        <f ca="1">IFERROR(__xludf.DUMMYFUNCTION("VLOOKUP($D492,IMPORTRANGE(""1F5N2lheBqU_ssv2fEg7XSiyl0_Jtf24RQubw3IWp7fc"",""'LC-2 BOM'!C2:AF1000""),AB$1,FALSE)"),"#N/A")</f>
        <v>#N/A</v>
      </c>
      <c r="AZ718" s="40" t="str">
        <f ca="1">IFERROR(__xludf.DUMMYFUNCTION("VLOOKUP($D492,IMPORTRANGE(""1F5N2lheBqU_ssv2fEg7XSiyl0_Jtf24RQubw3IWp7fc"",""'LC-2 BOM'!C2:AF1000""),AB$1,FALSE)"),"#N/A")</f>
        <v>#N/A</v>
      </c>
      <c r="BA718" s="40" t="str">
        <f ca="1">IFERROR(__xludf.DUMMYFUNCTION("VLOOKUP($D492,IMPORTRANGE(""1F5N2lheBqU_ssv2fEg7XSiyl0_Jtf24RQubw3IWp7fc"",""'LC-2 BOM'!C2:AF1000""),AB$1,FALSE)"),"#N/A")</f>
        <v>#N/A</v>
      </c>
    </row>
    <row r="719" spans="1:53" ht="14.25">
      <c r="A719" s="110" t="str">
        <f>CONCATENATE(VLOOKUP(E719,Systems,2,FALSE),"-",VLOOKUP(F719,Subsystems,2,FALSE),"-",VLOOKUP(G719,Components,2,FALSE),"-",VLOOKUP(R719,Metrics,2,FALSE),"-",B719)</f>
        <v>TMP-ZT-RTD-Ts-726</v>
      </c>
      <c r="B719" s="99">
        <v>726</v>
      </c>
      <c r="C719" s="273" t="s">
        <v>1562</v>
      </c>
      <c r="D719" s="288" t="s">
        <v>1563</v>
      </c>
      <c r="E719" s="99" t="s">
        <v>1040</v>
      </c>
      <c r="F719" s="110" t="s">
        <v>1041</v>
      </c>
      <c r="G719" s="99" t="s">
        <v>81</v>
      </c>
      <c r="H719" s="99" t="s">
        <v>348</v>
      </c>
      <c r="I719" s="100" t="str">
        <f>VLOOKUP(L719,InterfaceCards,2,FALSE)</f>
        <v>N2</v>
      </c>
      <c r="J719" s="39" t="str">
        <f>VLOOKUP(I719,'REF - Interface Cards'!$F$2:$G$11,2,FALSE)</f>
        <v>CB3</v>
      </c>
      <c r="K719" s="267">
        <f>VLOOKUP(L719,InterfaceCards,3,FALSE)</f>
        <v>8</v>
      </c>
      <c r="L719" s="99" t="s">
        <v>1183</v>
      </c>
      <c r="M719" s="99" t="s">
        <v>364</v>
      </c>
      <c r="N719" s="96" t="s">
        <v>365</v>
      </c>
      <c r="O719" s="99" t="s">
        <v>313</v>
      </c>
      <c r="P719" s="99" t="s">
        <v>819</v>
      </c>
      <c r="Q719" s="205"/>
      <c r="R719" s="119" t="s">
        <v>352</v>
      </c>
      <c r="S719" s="119" t="s">
        <v>353</v>
      </c>
      <c r="T719" s="100"/>
      <c r="U719" s="205"/>
      <c r="V719" s="205" t="b">
        <v>0</v>
      </c>
      <c r="W719" s="115" t="str">
        <f>CONCATENATE(L719,":",N719)</f>
        <v>RTD7:EX2+,RTD2+,RTD2-,COM2</v>
      </c>
      <c r="X719" s="40" t="str">
        <f ca="1">IFERROR(__xludf.DUMMYFUNCTION("VLOOKUP($D475,IMPORTRANGE(""1F5N2lheBqU_ssv2fEg7XSiyl0_Jtf24RQubw3IWp7fc"",""'LC-2 BOM'!C2:AF1000""),X$1,FALSE)"),"04C706")</f>
        <v>04C706</v>
      </c>
      <c r="Y719" s="183" t="str">
        <f ca="1">IFERROR(__xludf.DUMMYFUNCTION("VLOOKUP($D493,IMPORTRANGE(""1zGeY54V42y3h6ga3LEauokEcjIAfHuNXKCYKLfLWtMI"",""'LC-2 BOM'!C2:AF900""),Y$1,FALSE)"),"#N/A")</f>
        <v>#N/A</v>
      </c>
      <c r="Z719" s="183" t="str">
        <f ca="1">IFERROR(__xludf.DUMMYFUNCTION("VLOOKUP($D493,IMPORTRANGE(""1zGeY54V42y3h6ga3LEauokEcjIAfHuNXKCYKLfLWtMI"",""'LC-2 BOM'!C2:AF900""),Y$1,FALSE)"),"#N/A")</f>
        <v>#N/A</v>
      </c>
      <c r="AA719" s="183" t="str">
        <f ca="1">IFERROR(__xludf.DUMMYFUNCTION("VLOOKUP($D493,IMPORTRANGE(""1zGeY54V42y3h6ga3LEauokEcjIAfHuNXKCYKLfLWtMI"",""'LC-2 BOM'!C2:AF900""),Y$1,FALSE)"),"#N/A")</f>
        <v>#N/A</v>
      </c>
      <c r="AB719" s="40" t="str">
        <f ca="1">IFERROR(__xludf.DUMMYFUNCTION("VLOOKUP($D493,IMPORTRANGE(""1F5N2lheBqU_ssv2fEg7XSiyl0_Jtf24RQubw3IWp7fc"",""'LC-2 BOM'!C2:AF1000""),AB$1,FALSE)"),"#N/A")</f>
        <v>#N/A</v>
      </c>
      <c r="AC719" s="40" t="str">
        <f ca="1">IFERROR(__xludf.DUMMYFUNCTION("VLOOKUP($D493,IMPORTRANGE(""1F5N2lheBqU_ssv2fEg7XSiyl0_Jtf24RQubw3IWp7fc"",""'LC-2 BOM'!C2:AF1000""),AB$1,FALSE)"),"#N/A")</f>
        <v>#N/A</v>
      </c>
      <c r="AD719" s="40" t="str">
        <f ca="1">IFERROR(__xludf.DUMMYFUNCTION("VLOOKUP($D493,IMPORTRANGE(""1F5N2lheBqU_ssv2fEg7XSiyl0_Jtf24RQubw3IWp7fc"",""'LC-2 BOM'!C2:AF1000""),AB$1,FALSE)"),"#N/A")</f>
        <v>#N/A</v>
      </c>
      <c r="AE719" s="40" t="str">
        <f ca="1">IFERROR(__xludf.DUMMYFUNCTION("VLOOKUP($D493,IMPORTRANGE(""1F5N2lheBqU_ssv2fEg7XSiyl0_Jtf24RQubw3IWp7fc"",""'LC-2 BOM'!C2:AF1000""),AB$1,FALSE)"),"#N/A")</f>
        <v>#N/A</v>
      </c>
      <c r="AF719" s="40" t="str">
        <f ca="1">IFERROR(__xludf.DUMMYFUNCTION("VLOOKUP($D493,IMPORTRANGE(""1F5N2lheBqU_ssv2fEg7XSiyl0_Jtf24RQubw3IWp7fc"",""'LC-2 BOM'!C2:AF1000""),AB$1,FALSE)"),"#N/A")</f>
        <v>#N/A</v>
      </c>
      <c r="AG719" s="40" t="str">
        <f ca="1">IFERROR(__xludf.DUMMYFUNCTION("VLOOKUP($D493,IMPORTRANGE(""1F5N2lheBqU_ssv2fEg7XSiyl0_Jtf24RQubw3IWp7fc"",""'LC-2 BOM'!C2:AF1000""),AB$1,FALSE)"),"#N/A")</f>
        <v>#N/A</v>
      </c>
      <c r="AH719" s="40" t="str">
        <f ca="1">IFERROR(__xludf.DUMMYFUNCTION("VLOOKUP($D493,IMPORTRANGE(""1F5N2lheBqU_ssv2fEg7XSiyl0_Jtf24RQubw3IWp7fc"",""'LC-2 BOM'!C2:AF1000""),AB$1,FALSE)"),"#N/A")</f>
        <v>#N/A</v>
      </c>
      <c r="AI719" s="40" t="str">
        <f ca="1">IFERROR(__xludf.DUMMYFUNCTION("VLOOKUP($D493,IMPORTRANGE(""1F5N2lheBqU_ssv2fEg7XSiyl0_Jtf24RQubw3IWp7fc"",""'LC-2 BOM'!C2:AF1000""),AB$1,FALSE)"),"#N/A")</f>
        <v>#N/A</v>
      </c>
      <c r="AJ719" s="40" t="str">
        <f ca="1">IFERROR(__xludf.DUMMYFUNCTION("VLOOKUP($D493,IMPORTRANGE(""1F5N2lheBqU_ssv2fEg7XSiyl0_Jtf24RQubw3IWp7fc"",""'LC-2 BOM'!C2:AF1000""),AB$1,FALSE)"),"#N/A")</f>
        <v>#N/A</v>
      </c>
      <c r="AK719" s="40" t="str">
        <f ca="1">IFERROR(__xludf.DUMMYFUNCTION("VLOOKUP($D493,IMPORTRANGE(""1F5N2lheBqU_ssv2fEg7XSiyl0_Jtf24RQubw3IWp7fc"",""'LC-2 BOM'!C2:AF1000""),AB$1,FALSE)"),"#N/A")</f>
        <v>#N/A</v>
      </c>
      <c r="AL719" s="40" t="str">
        <f ca="1">IFERROR(__xludf.DUMMYFUNCTION("VLOOKUP($D493,IMPORTRANGE(""1F5N2lheBqU_ssv2fEg7XSiyl0_Jtf24RQubw3IWp7fc"",""'LC-2 BOM'!C2:AF1000""),AB$1,FALSE)"),"#N/A")</f>
        <v>#N/A</v>
      </c>
      <c r="AM719" s="40" t="str">
        <f ca="1">IFERROR(__xludf.DUMMYFUNCTION("VLOOKUP($D493,IMPORTRANGE(""1F5N2lheBqU_ssv2fEg7XSiyl0_Jtf24RQubw3IWp7fc"",""'LC-2 BOM'!C2:AF1000""),AB$1,FALSE)"),"#N/A")</f>
        <v>#N/A</v>
      </c>
      <c r="AN719" s="40" t="str">
        <f ca="1">IFERROR(__xludf.DUMMYFUNCTION("VLOOKUP($D493,IMPORTRANGE(""1F5N2lheBqU_ssv2fEg7XSiyl0_Jtf24RQubw3IWp7fc"",""'LC-2 BOM'!C2:AF1000""),AB$1,FALSE)"),"#N/A")</f>
        <v>#N/A</v>
      </c>
      <c r="AO719" s="40" t="str">
        <f ca="1">IFERROR(__xludf.DUMMYFUNCTION("VLOOKUP($D493,IMPORTRANGE(""1F5N2lheBqU_ssv2fEg7XSiyl0_Jtf24RQubw3IWp7fc"",""'LC-2 BOM'!C2:AF1000""),AB$1,FALSE)"),"#N/A")</f>
        <v>#N/A</v>
      </c>
      <c r="AP719" s="40" t="str">
        <f ca="1">IFERROR(__xludf.DUMMYFUNCTION("VLOOKUP($D493,IMPORTRANGE(""1F5N2lheBqU_ssv2fEg7XSiyl0_Jtf24RQubw3IWp7fc"",""'LC-2 BOM'!C2:AF1000""),AB$1,FALSE)"),"#N/A")</f>
        <v>#N/A</v>
      </c>
      <c r="AQ719" s="40" t="str">
        <f ca="1">IFERROR(__xludf.DUMMYFUNCTION("VLOOKUP($D493,IMPORTRANGE(""1F5N2lheBqU_ssv2fEg7XSiyl0_Jtf24RQubw3IWp7fc"",""'LC-2 BOM'!C2:AF1000""),AB$1,FALSE)"),"#N/A")</f>
        <v>#N/A</v>
      </c>
      <c r="AR719" s="40" t="str">
        <f ca="1">IFERROR(__xludf.DUMMYFUNCTION("VLOOKUP($D493,IMPORTRANGE(""1F5N2lheBqU_ssv2fEg7XSiyl0_Jtf24RQubw3IWp7fc"",""'LC-2 BOM'!C2:AF1000""),AB$1,FALSE)"),"#N/A")</f>
        <v>#N/A</v>
      </c>
      <c r="AS719" s="40" t="str">
        <f ca="1">IFERROR(__xludf.DUMMYFUNCTION("VLOOKUP($D493,IMPORTRANGE(""1F5N2lheBqU_ssv2fEg7XSiyl0_Jtf24RQubw3IWp7fc"",""'LC-2 BOM'!C2:AF1000""),AB$1,FALSE)"),"#N/A")</f>
        <v>#N/A</v>
      </c>
      <c r="AT719" s="40" t="str">
        <f ca="1">IFERROR(__xludf.DUMMYFUNCTION("VLOOKUP($D493,IMPORTRANGE(""1F5N2lheBqU_ssv2fEg7XSiyl0_Jtf24RQubw3IWp7fc"",""'LC-2 BOM'!C2:AF1000""),AB$1,FALSE)"),"#N/A")</f>
        <v>#N/A</v>
      </c>
      <c r="AU719" s="40" t="str">
        <f ca="1">IFERROR(__xludf.DUMMYFUNCTION("VLOOKUP($D493,IMPORTRANGE(""1F5N2lheBqU_ssv2fEg7XSiyl0_Jtf24RQubw3IWp7fc"",""'LC-2 BOM'!C2:AF1000""),AB$1,FALSE)"),"#N/A")</f>
        <v>#N/A</v>
      </c>
      <c r="AV719" s="40" t="str">
        <f ca="1">IFERROR(__xludf.DUMMYFUNCTION("VLOOKUP($D493,IMPORTRANGE(""1F5N2lheBqU_ssv2fEg7XSiyl0_Jtf24RQubw3IWp7fc"",""'LC-2 BOM'!C2:AF1000""),AB$1,FALSE)"),"#N/A")</f>
        <v>#N/A</v>
      </c>
      <c r="AW719" s="40" t="str">
        <f ca="1">IFERROR(__xludf.DUMMYFUNCTION("VLOOKUP($D493,IMPORTRANGE(""1F5N2lheBqU_ssv2fEg7XSiyl0_Jtf24RQubw3IWp7fc"",""'LC-2 BOM'!C2:AF1000""),AB$1,FALSE)"),"#N/A")</f>
        <v>#N/A</v>
      </c>
      <c r="AX719" s="40" t="str">
        <f ca="1">IFERROR(__xludf.DUMMYFUNCTION("VLOOKUP($D493,IMPORTRANGE(""1F5N2lheBqU_ssv2fEg7XSiyl0_Jtf24RQubw3IWp7fc"",""'LC-2 BOM'!C2:AF1000""),AB$1,FALSE)"),"#N/A")</f>
        <v>#N/A</v>
      </c>
      <c r="AY719" s="40" t="str">
        <f ca="1">IFERROR(__xludf.DUMMYFUNCTION("VLOOKUP($D493,IMPORTRANGE(""1F5N2lheBqU_ssv2fEg7XSiyl0_Jtf24RQubw3IWp7fc"",""'LC-2 BOM'!C2:AF1000""),AB$1,FALSE)"),"#N/A")</f>
        <v>#N/A</v>
      </c>
      <c r="AZ719" s="40" t="str">
        <f ca="1">IFERROR(__xludf.DUMMYFUNCTION("VLOOKUP($D493,IMPORTRANGE(""1F5N2lheBqU_ssv2fEg7XSiyl0_Jtf24RQubw3IWp7fc"",""'LC-2 BOM'!C2:AF1000""),AB$1,FALSE)"),"#N/A")</f>
        <v>#N/A</v>
      </c>
      <c r="BA719" s="40" t="str">
        <f ca="1">IFERROR(__xludf.DUMMYFUNCTION("VLOOKUP($D493,IMPORTRANGE(""1F5N2lheBqU_ssv2fEg7XSiyl0_Jtf24RQubw3IWp7fc"",""'LC-2 BOM'!C2:AF1000""),AB$1,FALSE)"),"#N/A")</f>
        <v>#N/A</v>
      </c>
    </row>
    <row r="720" spans="1:53" ht="14.25">
      <c r="A720" s="110" t="str">
        <f>CONCATENATE(VLOOKUP(E720,Systems,2,FALSE),"-",VLOOKUP(F720,Subsystems,2,FALSE),"-",VLOOKUP(G720,Components,2,FALSE),"-",VLOOKUP(R720,Metrics,2,FALSE),"-",B720)</f>
        <v>TMP-ZT-RTD-Ts-727</v>
      </c>
      <c r="B720" s="99">
        <v>727</v>
      </c>
      <c r="C720" s="273" t="s">
        <v>1564</v>
      </c>
      <c r="D720" s="288" t="s">
        <v>1565</v>
      </c>
      <c r="E720" s="99" t="s">
        <v>1040</v>
      </c>
      <c r="F720" s="110" t="s">
        <v>1041</v>
      </c>
      <c r="G720" s="99" t="s">
        <v>81</v>
      </c>
      <c r="H720" s="99" t="s">
        <v>348</v>
      </c>
      <c r="I720" s="100" t="str">
        <f>VLOOKUP(L720,InterfaceCards,2,FALSE)</f>
        <v>N2</v>
      </c>
      <c r="J720" s="50" t="str">
        <f>VLOOKUP(I720,'REF - Interface Cards'!$F$2:$G$11,2,FALSE)</f>
        <v>CB3</v>
      </c>
      <c r="K720" s="267">
        <f>VLOOKUP(L720,InterfaceCards,3,FALSE)</f>
        <v>8</v>
      </c>
      <c r="L720" s="99" t="s">
        <v>1183</v>
      </c>
      <c r="M720" s="99" t="s">
        <v>383</v>
      </c>
      <c r="N720" s="96" t="s">
        <v>384</v>
      </c>
      <c r="O720" s="99" t="s">
        <v>313</v>
      </c>
      <c r="P720" s="99" t="s">
        <v>819</v>
      </c>
      <c r="Q720" s="99"/>
      <c r="R720" s="99" t="s">
        <v>352</v>
      </c>
      <c r="S720" s="99" t="s">
        <v>353</v>
      </c>
      <c r="T720" s="99"/>
      <c r="U720" s="99"/>
      <c r="V720" s="81" t="b">
        <v>0</v>
      </c>
      <c r="W720" s="115" t="str">
        <f>CONCATENATE(L720,":",N720)</f>
        <v>RTD7:EX3+,RTD3+,RTD3-,COM3</v>
      </c>
      <c r="X720" s="183" t="str">
        <f ca="1">IFERROR(__xludf.DUMMYFUNCTION("VLOOKUP($D475,IMPORTRANGE(""1F5N2lheBqU_ssv2fEg7XSiyl0_Jtf24RQubw3IWp7fc"",""'LC-2 BOM'!C2:AF1000""),X$1,FALSE)"),"04C706")</f>
        <v>04C706</v>
      </c>
      <c r="Y720" s="183" t="str">
        <f ca="1">IFERROR(__xludf.DUMMYFUNCTION("VLOOKUP($D494,IMPORTRANGE(""1zGeY54V42y3h6ga3LEauokEcjIAfHuNXKCYKLfLWtMI"",""'LC-2 BOM'!C2:AF900""),Y$1,FALSE)"),"#N/A")</f>
        <v>#N/A</v>
      </c>
      <c r="Z720" s="183" t="str">
        <f ca="1">IFERROR(__xludf.DUMMYFUNCTION("VLOOKUP($D494,IMPORTRANGE(""1zGeY54V42y3h6ga3LEauokEcjIAfHuNXKCYKLfLWtMI"",""'LC-2 BOM'!C2:AF900""),Y$1,FALSE)"),"#N/A")</f>
        <v>#N/A</v>
      </c>
      <c r="AA720" s="183" t="str">
        <f ca="1">IFERROR(__xludf.DUMMYFUNCTION("VLOOKUP($D494,IMPORTRANGE(""1zGeY54V42y3h6ga3LEauokEcjIAfHuNXKCYKLfLWtMI"",""'LC-2 BOM'!C2:AF900""),Y$1,FALSE)"),"#N/A")</f>
        <v>#N/A</v>
      </c>
      <c r="AB720" s="183" t="str">
        <f ca="1">IFERROR(__xludf.DUMMYFUNCTION("VLOOKUP($D494,IMPORTRANGE(""1F5N2lheBqU_ssv2fEg7XSiyl0_Jtf24RQubw3IWp7fc"",""'LC-2 BOM'!C2:AF1000""),AB$1,FALSE)"),"#N/A")</f>
        <v>#N/A</v>
      </c>
      <c r="AC720" s="183" t="str">
        <f ca="1">IFERROR(__xludf.DUMMYFUNCTION("VLOOKUP($D494,IMPORTRANGE(""1F5N2lheBqU_ssv2fEg7XSiyl0_Jtf24RQubw3IWp7fc"",""'LC-2 BOM'!C2:AF1000""),AB$1,FALSE)"),"#N/A")</f>
        <v>#N/A</v>
      </c>
      <c r="AD720" s="183" t="str">
        <f ca="1">IFERROR(__xludf.DUMMYFUNCTION("VLOOKUP($D494,IMPORTRANGE(""1F5N2lheBqU_ssv2fEg7XSiyl0_Jtf24RQubw3IWp7fc"",""'LC-2 BOM'!C2:AF1000""),AB$1,FALSE)"),"#N/A")</f>
        <v>#N/A</v>
      </c>
      <c r="AE720" s="183" t="str">
        <f ca="1">IFERROR(__xludf.DUMMYFUNCTION("VLOOKUP($D494,IMPORTRANGE(""1F5N2lheBqU_ssv2fEg7XSiyl0_Jtf24RQubw3IWp7fc"",""'LC-2 BOM'!C2:AF1000""),AB$1,FALSE)"),"#N/A")</f>
        <v>#N/A</v>
      </c>
      <c r="AF720" s="183" t="str">
        <f ca="1">IFERROR(__xludf.DUMMYFUNCTION("VLOOKUP($D494,IMPORTRANGE(""1F5N2lheBqU_ssv2fEg7XSiyl0_Jtf24RQubw3IWp7fc"",""'LC-2 BOM'!C2:AF1000""),AB$1,FALSE)"),"#N/A")</f>
        <v>#N/A</v>
      </c>
      <c r="AG720" s="183" t="str">
        <f ca="1">IFERROR(__xludf.DUMMYFUNCTION("VLOOKUP($D494,IMPORTRANGE(""1F5N2lheBqU_ssv2fEg7XSiyl0_Jtf24RQubw3IWp7fc"",""'LC-2 BOM'!C2:AF1000""),AB$1,FALSE)"),"#N/A")</f>
        <v>#N/A</v>
      </c>
      <c r="AH720" s="183" t="str">
        <f ca="1">IFERROR(__xludf.DUMMYFUNCTION("VLOOKUP($D494,IMPORTRANGE(""1F5N2lheBqU_ssv2fEg7XSiyl0_Jtf24RQubw3IWp7fc"",""'LC-2 BOM'!C2:AF1000""),AB$1,FALSE)"),"#N/A")</f>
        <v>#N/A</v>
      </c>
      <c r="AI720" s="183" t="str">
        <f ca="1">IFERROR(__xludf.DUMMYFUNCTION("VLOOKUP($D494,IMPORTRANGE(""1F5N2lheBqU_ssv2fEg7XSiyl0_Jtf24RQubw3IWp7fc"",""'LC-2 BOM'!C2:AF1000""),AB$1,FALSE)"),"#N/A")</f>
        <v>#N/A</v>
      </c>
      <c r="AJ720" s="183" t="str">
        <f ca="1">IFERROR(__xludf.DUMMYFUNCTION("VLOOKUP($D494,IMPORTRANGE(""1F5N2lheBqU_ssv2fEg7XSiyl0_Jtf24RQubw3IWp7fc"",""'LC-2 BOM'!C2:AF1000""),AB$1,FALSE)"),"#N/A")</f>
        <v>#N/A</v>
      </c>
      <c r="AK720" s="183" t="str">
        <f ca="1">IFERROR(__xludf.DUMMYFUNCTION("VLOOKUP($D494,IMPORTRANGE(""1F5N2lheBqU_ssv2fEg7XSiyl0_Jtf24RQubw3IWp7fc"",""'LC-2 BOM'!C2:AF1000""),AB$1,FALSE)"),"#N/A")</f>
        <v>#N/A</v>
      </c>
      <c r="AL720" s="183" t="str">
        <f ca="1">IFERROR(__xludf.DUMMYFUNCTION("VLOOKUP($D494,IMPORTRANGE(""1F5N2lheBqU_ssv2fEg7XSiyl0_Jtf24RQubw3IWp7fc"",""'LC-2 BOM'!C2:AF1000""),AB$1,FALSE)"),"#N/A")</f>
        <v>#N/A</v>
      </c>
      <c r="AM720" s="183" t="str">
        <f ca="1">IFERROR(__xludf.DUMMYFUNCTION("VLOOKUP($D494,IMPORTRANGE(""1F5N2lheBqU_ssv2fEg7XSiyl0_Jtf24RQubw3IWp7fc"",""'LC-2 BOM'!C2:AF1000""),AB$1,FALSE)"),"#N/A")</f>
        <v>#N/A</v>
      </c>
      <c r="AN720" s="183" t="str">
        <f ca="1">IFERROR(__xludf.DUMMYFUNCTION("VLOOKUP($D494,IMPORTRANGE(""1F5N2lheBqU_ssv2fEg7XSiyl0_Jtf24RQubw3IWp7fc"",""'LC-2 BOM'!C2:AF1000""),AB$1,FALSE)"),"#N/A")</f>
        <v>#N/A</v>
      </c>
      <c r="AO720" s="183" t="str">
        <f ca="1">IFERROR(__xludf.DUMMYFUNCTION("VLOOKUP($D494,IMPORTRANGE(""1F5N2lheBqU_ssv2fEg7XSiyl0_Jtf24RQubw3IWp7fc"",""'LC-2 BOM'!C2:AF1000""),AB$1,FALSE)"),"#N/A")</f>
        <v>#N/A</v>
      </c>
      <c r="AP720" s="183" t="str">
        <f ca="1">IFERROR(__xludf.DUMMYFUNCTION("VLOOKUP($D494,IMPORTRANGE(""1F5N2lheBqU_ssv2fEg7XSiyl0_Jtf24RQubw3IWp7fc"",""'LC-2 BOM'!C2:AF1000""),AB$1,FALSE)"),"#N/A")</f>
        <v>#N/A</v>
      </c>
      <c r="AQ720" s="183" t="str">
        <f ca="1">IFERROR(__xludf.DUMMYFUNCTION("VLOOKUP($D494,IMPORTRANGE(""1F5N2lheBqU_ssv2fEg7XSiyl0_Jtf24RQubw3IWp7fc"",""'LC-2 BOM'!C2:AF1000""),AB$1,FALSE)"),"#N/A")</f>
        <v>#N/A</v>
      </c>
      <c r="AR720" s="183" t="str">
        <f ca="1">IFERROR(__xludf.DUMMYFUNCTION("VLOOKUP($D494,IMPORTRANGE(""1F5N2lheBqU_ssv2fEg7XSiyl0_Jtf24RQubw3IWp7fc"",""'LC-2 BOM'!C2:AF1000""),AB$1,FALSE)"),"#N/A")</f>
        <v>#N/A</v>
      </c>
      <c r="AS720" s="183" t="str">
        <f ca="1">IFERROR(__xludf.DUMMYFUNCTION("VLOOKUP($D494,IMPORTRANGE(""1F5N2lheBqU_ssv2fEg7XSiyl0_Jtf24RQubw3IWp7fc"",""'LC-2 BOM'!C2:AF1000""),AB$1,FALSE)"),"#N/A")</f>
        <v>#N/A</v>
      </c>
      <c r="AT720" s="183" t="str">
        <f ca="1">IFERROR(__xludf.DUMMYFUNCTION("VLOOKUP($D494,IMPORTRANGE(""1F5N2lheBqU_ssv2fEg7XSiyl0_Jtf24RQubw3IWp7fc"",""'LC-2 BOM'!C2:AF1000""),AB$1,FALSE)"),"#N/A")</f>
        <v>#N/A</v>
      </c>
      <c r="AU720" s="183" t="str">
        <f ca="1">IFERROR(__xludf.DUMMYFUNCTION("VLOOKUP($D494,IMPORTRANGE(""1F5N2lheBqU_ssv2fEg7XSiyl0_Jtf24RQubw3IWp7fc"",""'LC-2 BOM'!C2:AF1000""),AB$1,FALSE)"),"#N/A")</f>
        <v>#N/A</v>
      </c>
      <c r="AV720" s="183" t="str">
        <f ca="1">IFERROR(__xludf.DUMMYFUNCTION("VLOOKUP($D494,IMPORTRANGE(""1F5N2lheBqU_ssv2fEg7XSiyl0_Jtf24RQubw3IWp7fc"",""'LC-2 BOM'!C2:AF1000""),AB$1,FALSE)"),"#N/A")</f>
        <v>#N/A</v>
      </c>
      <c r="AW720" s="183" t="str">
        <f ca="1">IFERROR(__xludf.DUMMYFUNCTION("VLOOKUP($D494,IMPORTRANGE(""1F5N2lheBqU_ssv2fEg7XSiyl0_Jtf24RQubw3IWp7fc"",""'LC-2 BOM'!C2:AF1000""),AB$1,FALSE)"),"#N/A")</f>
        <v>#N/A</v>
      </c>
      <c r="AX720" s="183" t="str">
        <f ca="1">IFERROR(__xludf.DUMMYFUNCTION("VLOOKUP($D494,IMPORTRANGE(""1F5N2lheBqU_ssv2fEg7XSiyl0_Jtf24RQubw3IWp7fc"",""'LC-2 BOM'!C2:AF1000""),AB$1,FALSE)"),"#N/A")</f>
        <v>#N/A</v>
      </c>
      <c r="AY720" s="183" t="str">
        <f ca="1">IFERROR(__xludf.DUMMYFUNCTION("VLOOKUP($D494,IMPORTRANGE(""1F5N2lheBqU_ssv2fEg7XSiyl0_Jtf24RQubw3IWp7fc"",""'LC-2 BOM'!C2:AF1000""),AB$1,FALSE)"),"#N/A")</f>
        <v>#N/A</v>
      </c>
      <c r="AZ720" s="183" t="str">
        <f ca="1">IFERROR(__xludf.DUMMYFUNCTION("VLOOKUP($D494,IMPORTRANGE(""1F5N2lheBqU_ssv2fEg7XSiyl0_Jtf24RQubw3IWp7fc"",""'LC-2 BOM'!C2:AF1000""),AB$1,FALSE)"),"#N/A")</f>
        <v>#N/A</v>
      </c>
      <c r="BA720" s="183" t="str">
        <f ca="1">IFERROR(__xludf.DUMMYFUNCTION("VLOOKUP($D494,IMPORTRANGE(""1F5N2lheBqU_ssv2fEg7XSiyl0_Jtf24RQubw3IWp7fc"",""'LC-2 BOM'!C2:AF1000""),AB$1,FALSE)"),"#N/A")</f>
        <v>#N/A</v>
      </c>
    </row>
    <row r="721" spans="1:53" ht="14.25">
      <c r="A721" s="110" t="str">
        <f>CONCATENATE(VLOOKUP(E721,Systems,2,FALSE),"-",VLOOKUP(F721,Subsystems,2,FALSE),"-",VLOOKUP(G721,Components,2,FALSE),"-",VLOOKUP(R721,Metrics,2,FALSE),"-",B721)</f>
        <v>TMP-ZT-RTD-Ts-728</v>
      </c>
      <c r="B721" s="99">
        <v>728</v>
      </c>
      <c r="C721" s="99" t="s">
        <v>1566</v>
      </c>
      <c r="D721" s="110" t="s">
        <v>1567</v>
      </c>
      <c r="E721" s="99" t="s">
        <v>1040</v>
      </c>
      <c r="F721" s="110" t="s">
        <v>1041</v>
      </c>
      <c r="G721" s="99" t="s">
        <v>81</v>
      </c>
      <c r="H721" s="99" t="s">
        <v>348</v>
      </c>
      <c r="I721" s="100" t="str">
        <f>VLOOKUP(L721,InterfaceCards,2,FALSE)</f>
        <v>N3</v>
      </c>
      <c r="J721" s="39" t="str">
        <f>VLOOKUP(I721,'REF - Interface Cards'!$F$2:$G$11,2,FALSE)</f>
        <v>CB4</v>
      </c>
      <c r="K721" s="267">
        <f>VLOOKUP(L721,InterfaceCards,3,FALSE)</f>
        <v>4</v>
      </c>
      <c r="L721" s="99" t="s">
        <v>1141</v>
      </c>
      <c r="M721" s="99" t="s">
        <v>364</v>
      </c>
      <c r="N721" s="96" t="s">
        <v>365</v>
      </c>
      <c r="O721" s="99" t="s">
        <v>313</v>
      </c>
      <c r="P721" s="99" t="s">
        <v>819</v>
      </c>
      <c r="Q721" s="205"/>
      <c r="R721" s="119" t="s">
        <v>352</v>
      </c>
      <c r="S721" s="119" t="s">
        <v>353</v>
      </c>
      <c r="T721" s="100"/>
      <c r="U721" s="205"/>
      <c r="V721" s="205" t="b">
        <v>0</v>
      </c>
      <c r="W721" s="115" t="str">
        <f>CONCATENATE(L721,":",N721)</f>
        <v>RTD3:EX2+,RTD2+,RTD2-,COM2</v>
      </c>
      <c r="X721" s="40" t="str">
        <f ca="1">IFERROR(__xludf.DUMMYFUNCTION("VLOOKUP($D475,IMPORTRANGE(""1F5N2lheBqU_ssv2fEg7XSiyl0_Jtf24RQubw3IWp7fc"",""'LC-2 BOM'!C2:AF1000""),X$1,FALSE)"),"04C706")</f>
        <v>04C706</v>
      </c>
      <c r="Y721" s="183" t="str">
        <f ca="1">IFERROR(__xludf.DUMMYFUNCTION("VLOOKUP($D536,IMPORTRANGE(""1zGeY54V42y3h6ga3LEauokEcjIAfHuNXKCYKLfLWtMI"",""'LC-2 BOM'!C2:AF900""),Y$1,FALSE)"),"#N/A")</f>
        <v>#N/A</v>
      </c>
      <c r="Z721" s="183" t="str">
        <f ca="1">IFERROR(__xludf.DUMMYFUNCTION("VLOOKUP($D536,IMPORTRANGE(""1zGeY54V42y3h6ga3LEauokEcjIAfHuNXKCYKLfLWtMI"",""'LC-2 BOM'!C2:AF900""),Y$1,FALSE)"),"#N/A")</f>
        <v>#N/A</v>
      </c>
      <c r="AA721" s="183" t="str">
        <f ca="1">IFERROR(__xludf.DUMMYFUNCTION("VLOOKUP($D536,IMPORTRANGE(""1zGeY54V42y3h6ga3LEauokEcjIAfHuNXKCYKLfLWtMI"",""'LC-2 BOM'!C2:AF900""),Y$1,FALSE)"),"#N/A")</f>
        <v>#N/A</v>
      </c>
      <c r="AB721" s="40" t="str">
        <f ca="1">IFERROR(__xludf.DUMMYFUNCTION("VLOOKUP($D536,IMPORTRANGE(""1F5N2lheBqU_ssv2fEg7XSiyl0_Jtf24RQubw3IWp7fc"",""'LC-2 BOM'!C2:AF1000""),AB$1,FALSE)"),"#N/A")</f>
        <v>#N/A</v>
      </c>
      <c r="AC721" s="40" t="str">
        <f ca="1">IFERROR(__xludf.DUMMYFUNCTION("VLOOKUP($D536,IMPORTRANGE(""1F5N2lheBqU_ssv2fEg7XSiyl0_Jtf24RQubw3IWp7fc"",""'LC-2 BOM'!C2:AF1000""),AB$1,FALSE)"),"#N/A")</f>
        <v>#N/A</v>
      </c>
      <c r="AD721" s="40" t="str">
        <f ca="1">IFERROR(__xludf.DUMMYFUNCTION("VLOOKUP($D536,IMPORTRANGE(""1F5N2lheBqU_ssv2fEg7XSiyl0_Jtf24RQubw3IWp7fc"",""'LC-2 BOM'!C2:AF1000""),AB$1,FALSE)"),"#N/A")</f>
        <v>#N/A</v>
      </c>
      <c r="AE721" s="40" t="str">
        <f ca="1">IFERROR(__xludf.DUMMYFUNCTION("VLOOKUP($D536,IMPORTRANGE(""1F5N2lheBqU_ssv2fEg7XSiyl0_Jtf24RQubw3IWp7fc"",""'LC-2 BOM'!C2:AF1000""),AB$1,FALSE)"),"#N/A")</f>
        <v>#N/A</v>
      </c>
      <c r="AF721" s="40" t="str">
        <f ca="1">IFERROR(__xludf.DUMMYFUNCTION("VLOOKUP($D536,IMPORTRANGE(""1F5N2lheBqU_ssv2fEg7XSiyl0_Jtf24RQubw3IWp7fc"",""'LC-2 BOM'!C2:AF1000""),AB$1,FALSE)"),"#N/A")</f>
        <v>#N/A</v>
      </c>
      <c r="AG721" s="40" t="str">
        <f ca="1">IFERROR(__xludf.DUMMYFUNCTION("VLOOKUP($D536,IMPORTRANGE(""1F5N2lheBqU_ssv2fEg7XSiyl0_Jtf24RQubw3IWp7fc"",""'LC-2 BOM'!C2:AF1000""),AB$1,FALSE)"),"#N/A")</f>
        <v>#N/A</v>
      </c>
      <c r="AH721" s="40" t="str">
        <f ca="1">IFERROR(__xludf.DUMMYFUNCTION("VLOOKUP($D536,IMPORTRANGE(""1F5N2lheBqU_ssv2fEg7XSiyl0_Jtf24RQubw3IWp7fc"",""'LC-2 BOM'!C2:AF1000""),AB$1,FALSE)"),"#N/A")</f>
        <v>#N/A</v>
      </c>
      <c r="AI721" s="40" t="str">
        <f ca="1">IFERROR(__xludf.DUMMYFUNCTION("VLOOKUP($D536,IMPORTRANGE(""1F5N2lheBqU_ssv2fEg7XSiyl0_Jtf24RQubw3IWp7fc"",""'LC-2 BOM'!C2:AF1000""),AB$1,FALSE)"),"#N/A")</f>
        <v>#N/A</v>
      </c>
      <c r="AJ721" s="40" t="str">
        <f ca="1">IFERROR(__xludf.DUMMYFUNCTION("VLOOKUP($D536,IMPORTRANGE(""1F5N2lheBqU_ssv2fEg7XSiyl0_Jtf24RQubw3IWp7fc"",""'LC-2 BOM'!C2:AF1000""),AB$1,FALSE)"),"#N/A")</f>
        <v>#N/A</v>
      </c>
      <c r="AK721" s="40" t="str">
        <f ca="1">IFERROR(__xludf.DUMMYFUNCTION("VLOOKUP($D536,IMPORTRANGE(""1F5N2lheBqU_ssv2fEg7XSiyl0_Jtf24RQubw3IWp7fc"",""'LC-2 BOM'!C2:AF1000""),AB$1,FALSE)"),"#N/A")</f>
        <v>#N/A</v>
      </c>
      <c r="AL721" s="40" t="str">
        <f ca="1">IFERROR(__xludf.DUMMYFUNCTION("VLOOKUP($D536,IMPORTRANGE(""1F5N2lheBqU_ssv2fEg7XSiyl0_Jtf24RQubw3IWp7fc"",""'LC-2 BOM'!C2:AF1000""),AB$1,FALSE)"),"#N/A")</f>
        <v>#N/A</v>
      </c>
      <c r="AM721" s="40" t="str">
        <f ca="1">IFERROR(__xludf.DUMMYFUNCTION("VLOOKUP($D536,IMPORTRANGE(""1F5N2lheBqU_ssv2fEg7XSiyl0_Jtf24RQubw3IWp7fc"",""'LC-2 BOM'!C2:AF1000""),AB$1,FALSE)"),"#N/A")</f>
        <v>#N/A</v>
      </c>
      <c r="AN721" s="40" t="str">
        <f ca="1">IFERROR(__xludf.DUMMYFUNCTION("VLOOKUP($D536,IMPORTRANGE(""1F5N2lheBqU_ssv2fEg7XSiyl0_Jtf24RQubw3IWp7fc"",""'LC-2 BOM'!C2:AF1000""),AB$1,FALSE)"),"#N/A")</f>
        <v>#N/A</v>
      </c>
      <c r="AO721" s="40" t="str">
        <f ca="1">IFERROR(__xludf.DUMMYFUNCTION("VLOOKUP($D536,IMPORTRANGE(""1F5N2lheBqU_ssv2fEg7XSiyl0_Jtf24RQubw3IWp7fc"",""'LC-2 BOM'!C2:AF1000""),AB$1,FALSE)"),"#N/A")</f>
        <v>#N/A</v>
      </c>
      <c r="AP721" s="40" t="str">
        <f ca="1">IFERROR(__xludf.DUMMYFUNCTION("VLOOKUP($D536,IMPORTRANGE(""1F5N2lheBqU_ssv2fEg7XSiyl0_Jtf24RQubw3IWp7fc"",""'LC-2 BOM'!C2:AF1000""),AB$1,FALSE)"),"#N/A")</f>
        <v>#N/A</v>
      </c>
      <c r="AQ721" s="40" t="str">
        <f ca="1">IFERROR(__xludf.DUMMYFUNCTION("VLOOKUP($D536,IMPORTRANGE(""1F5N2lheBqU_ssv2fEg7XSiyl0_Jtf24RQubw3IWp7fc"",""'LC-2 BOM'!C2:AF1000""),AB$1,FALSE)"),"#N/A")</f>
        <v>#N/A</v>
      </c>
      <c r="AR721" s="40" t="str">
        <f ca="1">IFERROR(__xludf.DUMMYFUNCTION("VLOOKUP($D536,IMPORTRANGE(""1F5N2lheBqU_ssv2fEg7XSiyl0_Jtf24RQubw3IWp7fc"",""'LC-2 BOM'!C2:AF1000""),AB$1,FALSE)"),"#N/A")</f>
        <v>#N/A</v>
      </c>
      <c r="AS721" s="40" t="str">
        <f ca="1">IFERROR(__xludf.DUMMYFUNCTION("VLOOKUP($D536,IMPORTRANGE(""1F5N2lheBqU_ssv2fEg7XSiyl0_Jtf24RQubw3IWp7fc"",""'LC-2 BOM'!C2:AF1000""),AB$1,FALSE)"),"#N/A")</f>
        <v>#N/A</v>
      </c>
      <c r="AT721" s="40" t="str">
        <f ca="1">IFERROR(__xludf.DUMMYFUNCTION("VLOOKUP($D536,IMPORTRANGE(""1F5N2lheBqU_ssv2fEg7XSiyl0_Jtf24RQubw3IWp7fc"",""'LC-2 BOM'!C2:AF1000""),AB$1,FALSE)"),"#N/A")</f>
        <v>#N/A</v>
      </c>
      <c r="AU721" s="40" t="str">
        <f ca="1">IFERROR(__xludf.DUMMYFUNCTION("VLOOKUP($D536,IMPORTRANGE(""1F5N2lheBqU_ssv2fEg7XSiyl0_Jtf24RQubw3IWp7fc"",""'LC-2 BOM'!C2:AF1000""),AB$1,FALSE)"),"#N/A")</f>
        <v>#N/A</v>
      </c>
      <c r="AV721" s="40" t="str">
        <f ca="1">IFERROR(__xludf.DUMMYFUNCTION("VLOOKUP($D536,IMPORTRANGE(""1F5N2lheBqU_ssv2fEg7XSiyl0_Jtf24RQubw3IWp7fc"",""'LC-2 BOM'!C2:AF1000""),AB$1,FALSE)"),"#N/A")</f>
        <v>#N/A</v>
      </c>
      <c r="AW721" s="40" t="str">
        <f ca="1">IFERROR(__xludf.DUMMYFUNCTION("VLOOKUP($D536,IMPORTRANGE(""1F5N2lheBqU_ssv2fEg7XSiyl0_Jtf24RQubw3IWp7fc"",""'LC-2 BOM'!C2:AF1000""),AB$1,FALSE)"),"#N/A")</f>
        <v>#N/A</v>
      </c>
      <c r="AX721" s="40" t="str">
        <f ca="1">IFERROR(__xludf.DUMMYFUNCTION("VLOOKUP($D536,IMPORTRANGE(""1F5N2lheBqU_ssv2fEg7XSiyl0_Jtf24RQubw3IWp7fc"",""'LC-2 BOM'!C2:AF1000""),AB$1,FALSE)"),"#N/A")</f>
        <v>#N/A</v>
      </c>
      <c r="AY721" s="40" t="str">
        <f ca="1">IFERROR(__xludf.DUMMYFUNCTION("VLOOKUP($D536,IMPORTRANGE(""1F5N2lheBqU_ssv2fEg7XSiyl0_Jtf24RQubw3IWp7fc"",""'LC-2 BOM'!C2:AF1000""),AB$1,FALSE)"),"#N/A")</f>
        <v>#N/A</v>
      </c>
      <c r="AZ721" s="40" t="str">
        <f ca="1">IFERROR(__xludf.DUMMYFUNCTION("VLOOKUP($D536,IMPORTRANGE(""1F5N2lheBqU_ssv2fEg7XSiyl0_Jtf24RQubw3IWp7fc"",""'LC-2 BOM'!C2:AF1000""),AB$1,FALSE)"),"#N/A")</f>
        <v>#N/A</v>
      </c>
      <c r="BA721" s="40" t="str">
        <f ca="1">IFERROR(__xludf.DUMMYFUNCTION("VLOOKUP($D536,IMPORTRANGE(""1F5N2lheBqU_ssv2fEg7XSiyl0_Jtf24RQubw3IWp7fc"",""'LC-2 BOM'!C2:AF1000""),AB$1,FALSE)"),"#N/A")</f>
        <v>#N/A</v>
      </c>
    </row>
    <row r="722" spans="1:53" ht="14.25">
      <c r="A722" s="110" t="str">
        <f>CONCATENATE(VLOOKUP(E722,Systems,2,FALSE),"-",VLOOKUP(F722,Subsystems,2,FALSE),"-",VLOOKUP(G722,Components,2,FALSE),"-",VLOOKUP(R722,Metrics,2,FALSE),"-",B722)</f>
        <v>TMP-ZT-RTD-Ts-729</v>
      </c>
      <c r="B722" s="99">
        <v>729</v>
      </c>
      <c r="C722" s="99" t="s">
        <v>1568</v>
      </c>
      <c r="D722" s="110" t="s">
        <v>1569</v>
      </c>
      <c r="E722" s="99" t="s">
        <v>1040</v>
      </c>
      <c r="F722" s="110" t="s">
        <v>1041</v>
      </c>
      <c r="G722" s="99" t="s">
        <v>81</v>
      </c>
      <c r="H722" s="99" t="s">
        <v>348</v>
      </c>
      <c r="I722" s="100" t="str">
        <f>VLOOKUP(L722,InterfaceCards,2,FALSE)</f>
        <v>N3</v>
      </c>
      <c r="J722" s="50" t="str">
        <f>VLOOKUP(I722,'REF - Interface Cards'!$F$2:$G$11,2,FALSE)</f>
        <v>CB4</v>
      </c>
      <c r="K722" s="267">
        <f>VLOOKUP(L722,InterfaceCards,3,FALSE)</f>
        <v>4</v>
      </c>
      <c r="L722" s="99" t="s">
        <v>1141</v>
      </c>
      <c r="M722" s="99" t="s">
        <v>383</v>
      </c>
      <c r="N722" s="96" t="s">
        <v>384</v>
      </c>
      <c r="O722" s="99" t="s">
        <v>313</v>
      </c>
      <c r="P722" s="99" t="s">
        <v>819</v>
      </c>
      <c r="Q722" s="99"/>
      <c r="R722" s="99" t="s">
        <v>352</v>
      </c>
      <c r="S722" s="99" t="s">
        <v>353</v>
      </c>
      <c r="T722" s="99"/>
      <c r="U722" s="99"/>
      <c r="V722" s="81" t="b">
        <v>0</v>
      </c>
      <c r="W722" s="115" t="str">
        <f>CONCATENATE(L722,":",N722)</f>
        <v>RTD3:EX3+,RTD3+,RTD3-,COM3</v>
      </c>
      <c r="X722" s="183" t="str">
        <f ca="1">IFERROR(__xludf.DUMMYFUNCTION("VLOOKUP($D475,IMPORTRANGE(""1F5N2lheBqU_ssv2fEg7XSiyl0_Jtf24RQubw3IWp7fc"",""'LC-2 BOM'!C2:AF1000""),X$1,FALSE)"),"04C706")</f>
        <v>04C706</v>
      </c>
      <c r="Y722" s="183" t="str">
        <f ca="1">IFERROR(__xludf.DUMMYFUNCTION("VLOOKUP($D537,IMPORTRANGE(""1zGeY54V42y3h6ga3LEauokEcjIAfHuNXKCYKLfLWtMI"",""'LC-2 BOM'!C2:AF900""),Y$1,FALSE)"),"#N/A")</f>
        <v>#N/A</v>
      </c>
      <c r="Z722" s="183" t="str">
        <f ca="1">IFERROR(__xludf.DUMMYFUNCTION("VLOOKUP($D537,IMPORTRANGE(""1zGeY54V42y3h6ga3LEauokEcjIAfHuNXKCYKLfLWtMI"",""'LC-2 BOM'!C2:AF900""),Y$1,FALSE)"),"#N/A")</f>
        <v>#N/A</v>
      </c>
      <c r="AA722" s="183" t="str">
        <f ca="1">IFERROR(__xludf.DUMMYFUNCTION("VLOOKUP($D537,IMPORTRANGE(""1zGeY54V42y3h6ga3LEauokEcjIAfHuNXKCYKLfLWtMI"",""'LC-2 BOM'!C2:AF900""),Y$1,FALSE)"),"#N/A")</f>
        <v>#N/A</v>
      </c>
      <c r="AB722" s="183" t="str">
        <f ca="1">IFERROR(__xludf.DUMMYFUNCTION("VLOOKUP($D537,IMPORTRANGE(""1F5N2lheBqU_ssv2fEg7XSiyl0_Jtf24RQubw3IWp7fc"",""'LC-2 BOM'!C2:AF1000""),AB$1,FALSE)"),"#N/A")</f>
        <v>#N/A</v>
      </c>
      <c r="AC722" s="183" t="str">
        <f ca="1">IFERROR(__xludf.DUMMYFUNCTION("VLOOKUP($D537,IMPORTRANGE(""1F5N2lheBqU_ssv2fEg7XSiyl0_Jtf24RQubw3IWp7fc"",""'LC-2 BOM'!C2:AF1000""),AB$1,FALSE)"),"#N/A")</f>
        <v>#N/A</v>
      </c>
      <c r="AD722" s="183" t="str">
        <f ca="1">IFERROR(__xludf.DUMMYFUNCTION("VLOOKUP($D537,IMPORTRANGE(""1F5N2lheBqU_ssv2fEg7XSiyl0_Jtf24RQubw3IWp7fc"",""'LC-2 BOM'!C2:AF1000""),AB$1,FALSE)"),"#N/A")</f>
        <v>#N/A</v>
      </c>
      <c r="AE722" s="183" t="str">
        <f ca="1">IFERROR(__xludf.DUMMYFUNCTION("VLOOKUP($D537,IMPORTRANGE(""1F5N2lheBqU_ssv2fEg7XSiyl0_Jtf24RQubw3IWp7fc"",""'LC-2 BOM'!C2:AF1000""),AB$1,FALSE)"),"#N/A")</f>
        <v>#N/A</v>
      </c>
      <c r="AF722" s="183" t="str">
        <f ca="1">IFERROR(__xludf.DUMMYFUNCTION("VLOOKUP($D537,IMPORTRANGE(""1F5N2lheBqU_ssv2fEg7XSiyl0_Jtf24RQubw3IWp7fc"",""'LC-2 BOM'!C2:AF1000""),AB$1,FALSE)"),"#N/A")</f>
        <v>#N/A</v>
      </c>
      <c r="AG722" s="183" t="str">
        <f ca="1">IFERROR(__xludf.DUMMYFUNCTION("VLOOKUP($D537,IMPORTRANGE(""1F5N2lheBqU_ssv2fEg7XSiyl0_Jtf24RQubw3IWp7fc"",""'LC-2 BOM'!C2:AF1000""),AB$1,FALSE)"),"#N/A")</f>
        <v>#N/A</v>
      </c>
      <c r="AH722" s="183" t="str">
        <f ca="1">IFERROR(__xludf.DUMMYFUNCTION("VLOOKUP($D537,IMPORTRANGE(""1F5N2lheBqU_ssv2fEg7XSiyl0_Jtf24RQubw3IWp7fc"",""'LC-2 BOM'!C2:AF1000""),AB$1,FALSE)"),"#N/A")</f>
        <v>#N/A</v>
      </c>
      <c r="AI722" s="183" t="str">
        <f ca="1">IFERROR(__xludf.DUMMYFUNCTION("VLOOKUP($D537,IMPORTRANGE(""1F5N2lheBqU_ssv2fEg7XSiyl0_Jtf24RQubw3IWp7fc"",""'LC-2 BOM'!C2:AF1000""),AB$1,FALSE)"),"#N/A")</f>
        <v>#N/A</v>
      </c>
      <c r="AJ722" s="183" t="str">
        <f ca="1">IFERROR(__xludf.DUMMYFUNCTION("VLOOKUP($D537,IMPORTRANGE(""1F5N2lheBqU_ssv2fEg7XSiyl0_Jtf24RQubw3IWp7fc"",""'LC-2 BOM'!C2:AF1000""),AB$1,FALSE)"),"#N/A")</f>
        <v>#N/A</v>
      </c>
      <c r="AK722" s="183" t="str">
        <f ca="1">IFERROR(__xludf.DUMMYFUNCTION("VLOOKUP($D537,IMPORTRANGE(""1F5N2lheBqU_ssv2fEg7XSiyl0_Jtf24RQubw3IWp7fc"",""'LC-2 BOM'!C2:AF1000""),AB$1,FALSE)"),"#N/A")</f>
        <v>#N/A</v>
      </c>
      <c r="AL722" s="183" t="str">
        <f ca="1">IFERROR(__xludf.DUMMYFUNCTION("VLOOKUP($D537,IMPORTRANGE(""1F5N2lheBqU_ssv2fEg7XSiyl0_Jtf24RQubw3IWp7fc"",""'LC-2 BOM'!C2:AF1000""),AB$1,FALSE)"),"#N/A")</f>
        <v>#N/A</v>
      </c>
      <c r="AM722" s="183" t="str">
        <f ca="1">IFERROR(__xludf.DUMMYFUNCTION("VLOOKUP($D537,IMPORTRANGE(""1F5N2lheBqU_ssv2fEg7XSiyl0_Jtf24RQubw3IWp7fc"",""'LC-2 BOM'!C2:AF1000""),AB$1,FALSE)"),"#N/A")</f>
        <v>#N/A</v>
      </c>
      <c r="AN722" s="183" t="str">
        <f ca="1">IFERROR(__xludf.DUMMYFUNCTION("VLOOKUP($D537,IMPORTRANGE(""1F5N2lheBqU_ssv2fEg7XSiyl0_Jtf24RQubw3IWp7fc"",""'LC-2 BOM'!C2:AF1000""),AB$1,FALSE)"),"#N/A")</f>
        <v>#N/A</v>
      </c>
      <c r="AO722" s="183" t="str">
        <f ca="1">IFERROR(__xludf.DUMMYFUNCTION("VLOOKUP($D537,IMPORTRANGE(""1F5N2lheBqU_ssv2fEg7XSiyl0_Jtf24RQubw3IWp7fc"",""'LC-2 BOM'!C2:AF1000""),AB$1,FALSE)"),"#N/A")</f>
        <v>#N/A</v>
      </c>
      <c r="AP722" s="183" t="str">
        <f ca="1">IFERROR(__xludf.DUMMYFUNCTION("VLOOKUP($D537,IMPORTRANGE(""1F5N2lheBqU_ssv2fEg7XSiyl0_Jtf24RQubw3IWp7fc"",""'LC-2 BOM'!C2:AF1000""),AB$1,FALSE)"),"#N/A")</f>
        <v>#N/A</v>
      </c>
      <c r="AQ722" s="183" t="str">
        <f ca="1">IFERROR(__xludf.DUMMYFUNCTION("VLOOKUP($D537,IMPORTRANGE(""1F5N2lheBqU_ssv2fEg7XSiyl0_Jtf24RQubw3IWp7fc"",""'LC-2 BOM'!C2:AF1000""),AB$1,FALSE)"),"#N/A")</f>
        <v>#N/A</v>
      </c>
      <c r="AR722" s="183" t="str">
        <f ca="1">IFERROR(__xludf.DUMMYFUNCTION("VLOOKUP($D537,IMPORTRANGE(""1F5N2lheBqU_ssv2fEg7XSiyl0_Jtf24RQubw3IWp7fc"",""'LC-2 BOM'!C2:AF1000""),AB$1,FALSE)"),"#N/A")</f>
        <v>#N/A</v>
      </c>
      <c r="AS722" s="183" t="str">
        <f ca="1">IFERROR(__xludf.DUMMYFUNCTION("VLOOKUP($D537,IMPORTRANGE(""1F5N2lheBqU_ssv2fEg7XSiyl0_Jtf24RQubw3IWp7fc"",""'LC-2 BOM'!C2:AF1000""),AB$1,FALSE)"),"#N/A")</f>
        <v>#N/A</v>
      </c>
      <c r="AT722" s="183" t="str">
        <f ca="1">IFERROR(__xludf.DUMMYFUNCTION("VLOOKUP($D537,IMPORTRANGE(""1F5N2lheBqU_ssv2fEg7XSiyl0_Jtf24RQubw3IWp7fc"",""'LC-2 BOM'!C2:AF1000""),AB$1,FALSE)"),"#N/A")</f>
        <v>#N/A</v>
      </c>
      <c r="AU722" s="183" t="str">
        <f ca="1">IFERROR(__xludf.DUMMYFUNCTION("VLOOKUP($D537,IMPORTRANGE(""1F5N2lheBqU_ssv2fEg7XSiyl0_Jtf24RQubw3IWp7fc"",""'LC-2 BOM'!C2:AF1000""),AB$1,FALSE)"),"#N/A")</f>
        <v>#N/A</v>
      </c>
      <c r="AV722" s="183" t="str">
        <f ca="1">IFERROR(__xludf.DUMMYFUNCTION("VLOOKUP($D537,IMPORTRANGE(""1F5N2lheBqU_ssv2fEg7XSiyl0_Jtf24RQubw3IWp7fc"",""'LC-2 BOM'!C2:AF1000""),AB$1,FALSE)"),"#N/A")</f>
        <v>#N/A</v>
      </c>
      <c r="AW722" s="183" t="str">
        <f ca="1">IFERROR(__xludf.DUMMYFUNCTION("VLOOKUP($D537,IMPORTRANGE(""1F5N2lheBqU_ssv2fEg7XSiyl0_Jtf24RQubw3IWp7fc"",""'LC-2 BOM'!C2:AF1000""),AB$1,FALSE)"),"#N/A")</f>
        <v>#N/A</v>
      </c>
      <c r="AX722" s="183" t="str">
        <f ca="1">IFERROR(__xludf.DUMMYFUNCTION("VLOOKUP($D537,IMPORTRANGE(""1F5N2lheBqU_ssv2fEg7XSiyl0_Jtf24RQubw3IWp7fc"",""'LC-2 BOM'!C2:AF1000""),AB$1,FALSE)"),"#N/A")</f>
        <v>#N/A</v>
      </c>
      <c r="AY722" s="183" t="str">
        <f ca="1">IFERROR(__xludf.DUMMYFUNCTION("VLOOKUP($D537,IMPORTRANGE(""1F5N2lheBqU_ssv2fEg7XSiyl0_Jtf24RQubw3IWp7fc"",""'LC-2 BOM'!C2:AF1000""),AB$1,FALSE)"),"#N/A")</f>
        <v>#N/A</v>
      </c>
      <c r="AZ722" s="183" t="str">
        <f ca="1">IFERROR(__xludf.DUMMYFUNCTION("VLOOKUP($D537,IMPORTRANGE(""1F5N2lheBqU_ssv2fEg7XSiyl0_Jtf24RQubw3IWp7fc"",""'LC-2 BOM'!C2:AF1000""),AB$1,FALSE)"),"#N/A")</f>
        <v>#N/A</v>
      </c>
      <c r="BA722" s="183" t="str">
        <f ca="1">IFERROR(__xludf.DUMMYFUNCTION("VLOOKUP($D537,IMPORTRANGE(""1F5N2lheBqU_ssv2fEg7XSiyl0_Jtf24RQubw3IWp7fc"",""'LC-2 BOM'!C2:AF1000""),AB$1,FALSE)"),"#N/A")</f>
        <v>#N/A</v>
      </c>
    </row>
    <row r="723" spans="1:53" ht="14.25">
      <c r="A723" s="110" t="str">
        <f>CONCATENATE(VLOOKUP(E723,Systems,2,FALSE),"-",VLOOKUP(F723,Subsystems,2,FALSE),"-",VLOOKUP(G723,Components,2,FALSE),"-",VLOOKUP(R723,Metrics,2,FALSE),"-",B723)</f>
        <v>TMP-ZT-RTD-Ts-730</v>
      </c>
      <c r="B723" s="99">
        <v>730</v>
      </c>
      <c r="C723" s="99" t="s">
        <v>1570</v>
      </c>
      <c r="D723" s="110" t="s">
        <v>1571</v>
      </c>
      <c r="E723" s="99" t="s">
        <v>1040</v>
      </c>
      <c r="F723" s="110" t="s">
        <v>1041</v>
      </c>
      <c r="G723" s="99" t="s">
        <v>81</v>
      </c>
      <c r="H723" s="99" t="s">
        <v>348</v>
      </c>
      <c r="I723" s="100" t="str">
        <f>VLOOKUP(L723,InterfaceCards,2,FALSE)</f>
        <v>N3</v>
      </c>
      <c r="J723" s="50" t="str">
        <f>VLOOKUP(I723,'REF - Interface Cards'!$F$2:$G$11,2,FALSE)</f>
        <v>CB4</v>
      </c>
      <c r="K723" s="267">
        <f>VLOOKUP(L723,InterfaceCards,3,FALSE)</f>
        <v>4</v>
      </c>
      <c r="L723" s="99" t="s">
        <v>1141</v>
      </c>
      <c r="M723" s="99" t="s">
        <v>387</v>
      </c>
      <c r="N723" s="96" t="s">
        <v>388</v>
      </c>
      <c r="O723" s="99" t="s">
        <v>313</v>
      </c>
      <c r="P723" s="99" t="s">
        <v>819</v>
      </c>
      <c r="Q723" s="99"/>
      <c r="R723" s="99" t="s">
        <v>352</v>
      </c>
      <c r="S723" s="99" t="s">
        <v>353</v>
      </c>
      <c r="T723" s="99"/>
      <c r="U723" s="99"/>
      <c r="V723" s="81" t="b">
        <v>0</v>
      </c>
      <c r="W723" s="115" t="str">
        <f>CONCATENATE(L723,":",N723)</f>
        <v>RTD3:EX4+,RTD4+,RTD4-,COM4</v>
      </c>
      <c r="X723" s="183" t="str">
        <f ca="1">IFERROR(__xludf.DUMMYFUNCTION("VLOOKUP($D475,IMPORTRANGE(""1F5N2lheBqU_ssv2fEg7XSiyl0_Jtf24RQubw3IWp7fc"",""'LC-2 BOM'!C2:AF1000""),X$1,FALSE)"),"04C706")</f>
        <v>04C706</v>
      </c>
      <c r="Y723" s="183" t="str">
        <f ca="1">IFERROR(__xludf.DUMMYFUNCTION("VLOOKUP($D538,IMPORTRANGE(""1zGeY54V42y3h6ga3LEauokEcjIAfHuNXKCYKLfLWtMI"",""'LC-2 BOM'!C2:AF900""),Y$1,FALSE)"),"#N/A")</f>
        <v>#N/A</v>
      </c>
      <c r="Z723" s="183" t="str">
        <f ca="1">IFERROR(__xludf.DUMMYFUNCTION("VLOOKUP($D538,IMPORTRANGE(""1zGeY54V42y3h6ga3LEauokEcjIAfHuNXKCYKLfLWtMI"",""'LC-2 BOM'!C2:AF900""),Y$1,FALSE)"),"#N/A")</f>
        <v>#N/A</v>
      </c>
      <c r="AA723" s="183" t="str">
        <f ca="1">IFERROR(__xludf.DUMMYFUNCTION("VLOOKUP($D538,IMPORTRANGE(""1zGeY54V42y3h6ga3LEauokEcjIAfHuNXKCYKLfLWtMI"",""'LC-2 BOM'!C2:AF900""),Y$1,FALSE)"),"#N/A")</f>
        <v>#N/A</v>
      </c>
      <c r="AB723" s="183" t="str">
        <f ca="1">IFERROR(__xludf.DUMMYFUNCTION("VLOOKUP($D538,IMPORTRANGE(""1F5N2lheBqU_ssv2fEg7XSiyl0_Jtf24RQubw3IWp7fc"",""'LC-2 BOM'!C2:AF1000""),AB$1,FALSE)"),"#N/A")</f>
        <v>#N/A</v>
      </c>
      <c r="AC723" s="183" t="str">
        <f ca="1">IFERROR(__xludf.DUMMYFUNCTION("VLOOKUP($D538,IMPORTRANGE(""1F5N2lheBqU_ssv2fEg7XSiyl0_Jtf24RQubw3IWp7fc"",""'LC-2 BOM'!C2:AF1000""),AB$1,FALSE)"),"#N/A")</f>
        <v>#N/A</v>
      </c>
      <c r="AD723" s="183" t="str">
        <f ca="1">IFERROR(__xludf.DUMMYFUNCTION("VLOOKUP($D538,IMPORTRANGE(""1F5N2lheBqU_ssv2fEg7XSiyl0_Jtf24RQubw3IWp7fc"",""'LC-2 BOM'!C2:AF1000""),AB$1,FALSE)"),"#N/A")</f>
        <v>#N/A</v>
      </c>
      <c r="AE723" s="183" t="str">
        <f ca="1">IFERROR(__xludf.DUMMYFUNCTION("VLOOKUP($D538,IMPORTRANGE(""1F5N2lheBqU_ssv2fEg7XSiyl0_Jtf24RQubw3IWp7fc"",""'LC-2 BOM'!C2:AF1000""),AB$1,FALSE)"),"#N/A")</f>
        <v>#N/A</v>
      </c>
      <c r="AF723" s="183" t="str">
        <f ca="1">IFERROR(__xludf.DUMMYFUNCTION("VLOOKUP($D538,IMPORTRANGE(""1F5N2lheBqU_ssv2fEg7XSiyl0_Jtf24RQubw3IWp7fc"",""'LC-2 BOM'!C2:AF1000""),AB$1,FALSE)"),"#N/A")</f>
        <v>#N/A</v>
      </c>
      <c r="AG723" s="183" t="str">
        <f ca="1">IFERROR(__xludf.DUMMYFUNCTION("VLOOKUP($D538,IMPORTRANGE(""1F5N2lheBqU_ssv2fEg7XSiyl0_Jtf24RQubw3IWp7fc"",""'LC-2 BOM'!C2:AF1000""),AB$1,FALSE)"),"#N/A")</f>
        <v>#N/A</v>
      </c>
      <c r="AH723" s="183" t="str">
        <f ca="1">IFERROR(__xludf.DUMMYFUNCTION("VLOOKUP($D538,IMPORTRANGE(""1F5N2lheBqU_ssv2fEg7XSiyl0_Jtf24RQubw3IWp7fc"",""'LC-2 BOM'!C2:AF1000""),AB$1,FALSE)"),"#N/A")</f>
        <v>#N/A</v>
      </c>
      <c r="AI723" s="183" t="str">
        <f ca="1">IFERROR(__xludf.DUMMYFUNCTION("VLOOKUP($D538,IMPORTRANGE(""1F5N2lheBqU_ssv2fEg7XSiyl0_Jtf24RQubw3IWp7fc"",""'LC-2 BOM'!C2:AF1000""),AB$1,FALSE)"),"#N/A")</f>
        <v>#N/A</v>
      </c>
      <c r="AJ723" s="183" t="str">
        <f ca="1">IFERROR(__xludf.DUMMYFUNCTION("VLOOKUP($D538,IMPORTRANGE(""1F5N2lheBqU_ssv2fEg7XSiyl0_Jtf24RQubw3IWp7fc"",""'LC-2 BOM'!C2:AF1000""),AB$1,FALSE)"),"#N/A")</f>
        <v>#N/A</v>
      </c>
      <c r="AK723" s="183" t="str">
        <f ca="1">IFERROR(__xludf.DUMMYFUNCTION("VLOOKUP($D538,IMPORTRANGE(""1F5N2lheBqU_ssv2fEg7XSiyl0_Jtf24RQubw3IWp7fc"",""'LC-2 BOM'!C2:AF1000""),AB$1,FALSE)"),"#N/A")</f>
        <v>#N/A</v>
      </c>
      <c r="AL723" s="183" t="str">
        <f ca="1">IFERROR(__xludf.DUMMYFUNCTION("VLOOKUP($D538,IMPORTRANGE(""1F5N2lheBqU_ssv2fEg7XSiyl0_Jtf24RQubw3IWp7fc"",""'LC-2 BOM'!C2:AF1000""),AB$1,FALSE)"),"#N/A")</f>
        <v>#N/A</v>
      </c>
      <c r="AM723" s="183" t="str">
        <f ca="1">IFERROR(__xludf.DUMMYFUNCTION("VLOOKUP($D538,IMPORTRANGE(""1F5N2lheBqU_ssv2fEg7XSiyl0_Jtf24RQubw3IWp7fc"",""'LC-2 BOM'!C2:AF1000""),AB$1,FALSE)"),"#N/A")</f>
        <v>#N/A</v>
      </c>
      <c r="AN723" s="183" t="str">
        <f ca="1">IFERROR(__xludf.DUMMYFUNCTION("VLOOKUP($D538,IMPORTRANGE(""1F5N2lheBqU_ssv2fEg7XSiyl0_Jtf24RQubw3IWp7fc"",""'LC-2 BOM'!C2:AF1000""),AB$1,FALSE)"),"#N/A")</f>
        <v>#N/A</v>
      </c>
      <c r="AO723" s="183" t="str">
        <f ca="1">IFERROR(__xludf.DUMMYFUNCTION("VLOOKUP($D538,IMPORTRANGE(""1F5N2lheBqU_ssv2fEg7XSiyl0_Jtf24RQubw3IWp7fc"",""'LC-2 BOM'!C2:AF1000""),AB$1,FALSE)"),"#N/A")</f>
        <v>#N/A</v>
      </c>
      <c r="AP723" s="183" t="str">
        <f ca="1">IFERROR(__xludf.DUMMYFUNCTION("VLOOKUP($D538,IMPORTRANGE(""1F5N2lheBqU_ssv2fEg7XSiyl0_Jtf24RQubw3IWp7fc"",""'LC-2 BOM'!C2:AF1000""),AB$1,FALSE)"),"#N/A")</f>
        <v>#N/A</v>
      </c>
      <c r="AQ723" s="183" t="str">
        <f ca="1">IFERROR(__xludf.DUMMYFUNCTION("VLOOKUP($D538,IMPORTRANGE(""1F5N2lheBqU_ssv2fEg7XSiyl0_Jtf24RQubw3IWp7fc"",""'LC-2 BOM'!C2:AF1000""),AB$1,FALSE)"),"#N/A")</f>
        <v>#N/A</v>
      </c>
      <c r="AR723" s="183" t="str">
        <f ca="1">IFERROR(__xludf.DUMMYFUNCTION("VLOOKUP($D538,IMPORTRANGE(""1F5N2lheBqU_ssv2fEg7XSiyl0_Jtf24RQubw3IWp7fc"",""'LC-2 BOM'!C2:AF1000""),AB$1,FALSE)"),"#N/A")</f>
        <v>#N/A</v>
      </c>
      <c r="AS723" s="183" t="str">
        <f ca="1">IFERROR(__xludf.DUMMYFUNCTION("VLOOKUP($D538,IMPORTRANGE(""1F5N2lheBqU_ssv2fEg7XSiyl0_Jtf24RQubw3IWp7fc"",""'LC-2 BOM'!C2:AF1000""),AB$1,FALSE)"),"#N/A")</f>
        <v>#N/A</v>
      </c>
      <c r="AT723" s="183" t="str">
        <f ca="1">IFERROR(__xludf.DUMMYFUNCTION("VLOOKUP($D538,IMPORTRANGE(""1F5N2lheBqU_ssv2fEg7XSiyl0_Jtf24RQubw3IWp7fc"",""'LC-2 BOM'!C2:AF1000""),AB$1,FALSE)"),"#N/A")</f>
        <v>#N/A</v>
      </c>
      <c r="AU723" s="183" t="str">
        <f ca="1">IFERROR(__xludf.DUMMYFUNCTION("VLOOKUP($D538,IMPORTRANGE(""1F5N2lheBqU_ssv2fEg7XSiyl0_Jtf24RQubw3IWp7fc"",""'LC-2 BOM'!C2:AF1000""),AB$1,FALSE)"),"#N/A")</f>
        <v>#N/A</v>
      </c>
      <c r="AV723" s="183" t="str">
        <f ca="1">IFERROR(__xludf.DUMMYFUNCTION("VLOOKUP($D538,IMPORTRANGE(""1F5N2lheBqU_ssv2fEg7XSiyl0_Jtf24RQubw3IWp7fc"",""'LC-2 BOM'!C2:AF1000""),AB$1,FALSE)"),"#N/A")</f>
        <v>#N/A</v>
      </c>
      <c r="AW723" s="183" t="str">
        <f ca="1">IFERROR(__xludf.DUMMYFUNCTION("VLOOKUP($D538,IMPORTRANGE(""1F5N2lheBqU_ssv2fEg7XSiyl0_Jtf24RQubw3IWp7fc"",""'LC-2 BOM'!C2:AF1000""),AB$1,FALSE)"),"#N/A")</f>
        <v>#N/A</v>
      </c>
      <c r="AX723" s="183" t="str">
        <f ca="1">IFERROR(__xludf.DUMMYFUNCTION("VLOOKUP($D538,IMPORTRANGE(""1F5N2lheBqU_ssv2fEg7XSiyl0_Jtf24RQubw3IWp7fc"",""'LC-2 BOM'!C2:AF1000""),AB$1,FALSE)"),"#N/A")</f>
        <v>#N/A</v>
      </c>
      <c r="AY723" s="183" t="str">
        <f ca="1">IFERROR(__xludf.DUMMYFUNCTION("VLOOKUP($D538,IMPORTRANGE(""1F5N2lheBqU_ssv2fEg7XSiyl0_Jtf24RQubw3IWp7fc"",""'LC-2 BOM'!C2:AF1000""),AB$1,FALSE)"),"#N/A")</f>
        <v>#N/A</v>
      </c>
      <c r="AZ723" s="183" t="str">
        <f ca="1">IFERROR(__xludf.DUMMYFUNCTION("VLOOKUP($D538,IMPORTRANGE(""1F5N2lheBqU_ssv2fEg7XSiyl0_Jtf24RQubw3IWp7fc"",""'LC-2 BOM'!C2:AF1000""),AB$1,FALSE)"),"#N/A")</f>
        <v>#N/A</v>
      </c>
      <c r="BA723" s="183" t="str">
        <f ca="1">IFERROR(__xludf.DUMMYFUNCTION("VLOOKUP($D538,IMPORTRANGE(""1F5N2lheBqU_ssv2fEg7XSiyl0_Jtf24RQubw3IWp7fc"",""'LC-2 BOM'!C2:AF1000""),AB$1,FALSE)"),"#N/A")</f>
        <v>#N/A</v>
      </c>
    </row>
    <row r="724" spans="1:53" ht="14.25">
      <c r="A724" s="158" t="e">
        <f>CONCATENATE(VLOOKUP(E724,Systems,2,FALSE),"-",VLOOKUP(F724,Subsystems,2,FALSE),"-",VLOOKUP(G724,Components,2,FALSE),"-",VLOOKUP(R724,Metrics,2,FALSE),"-",B724)</f>
        <v>#N/A</v>
      </c>
      <c r="B724" s="100">
        <v>120</v>
      </c>
      <c r="C724" s="99" t="s">
        <v>1572</v>
      </c>
      <c r="D724" s="168"/>
      <c r="E724" s="205"/>
      <c r="F724" s="205"/>
      <c r="G724" s="99" t="s">
        <v>177</v>
      </c>
      <c r="H724" s="100" t="s">
        <v>147</v>
      </c>
      <c r="I724" s="100" t="str">
        <f>VLOOKUP(L724,InterfaceCards,2,FALSE)</f>
        <v>N1</v>
      </c>
      <c r="J724" s="39" t="str">
        <f>VLOOKUP(I724,'REF - Interface Cards'!$F$2:$G$11,2,FALSE)</f>
        <v>CB2</v>
      </c>
      <c r="K724" s="267">
        <f>VLOOKUP(L724,InterfaceCards,3,FALSE)</f>
        <v>2</v>
      </c>
      <c r="L724" s="99" t="s">
        <v>435</v>
      </c>
      <c r="M724" s="99">
        <v>16</v>
      </c>
      <c r="N724" s="96">
        <v>13</v>
      </c>
      <c r="O724" s="99" t="s">
        <v>247</v>
      </c>
      <c r="P724" s="205"/>
      <c r="Q724" s="205"/>
      <c r="R724" s="268" t="s">
        <v>178</v>
      </c>
      <c r="S724" s="119" t="s">
        <v>345</v>
      </c>
      <c r="T724" s="100"/>
      <c r="U724" s="205"/>
      <c r="V724" s="205" t="b">
        <v>0</v>
      </c>
      <c r="W724" s="115" t="str">
        <f>CONCATENATE(L724,":",N724)</f>
        <v>AI1:13</v>
      </c>
      <c r="X724" s="40" t="str">
        <f ca="1">IFERROR(__xludf.DUMMYFUNCTION("VLOOKUP($D119,IMPORTRANGE(""1F5N2lheBqU_ssv2fEg7XSiyl0_Jtf24RQubw3IWp7fc"",""'LC-2 BOM'!C2:AF1000""),X$1,FALSE)"),"05C360")</f>
        <v>05C360</v>
      </c>
      <c r="Y724" s="40" t="str">
        <f ca="1">IFERROR(__xludf.DUMMYFUNCTION("VLOOKUP($D354,IMPORTRANGE(""1F5N2lheBqU_ssv2fEg7XSiyl0_Jtf24RQubw3IWp7fc"",""'LC-2 BOM'!C2:AF900""),Y$1,FALSE)"),"#N/A")</f>
        <v>#N/A</v>
      </c>
      <c r="Z724" s="40" t="str">
        <f ca="1">IFERROR(__xludf.DUMMYFUNCTION("VLOOKUP($D354,IMPORTRANGE(""1F5N2lheBqU_ssv2fEg7XSiyl0_Jtf24RQubw3IWp7fc"",""'LC-2 BOM'!C2:AF900""),Y$1,FALSE)"),"#N/A")</f>
        <v>#N/A</v>
      </c>
      <c r="AA724" s="40" t="str">
        <f ca="1">IFERROR(__xludf.DUMMYFUNCTION("VLOOKUP($D354,IMPORTRANGE(""1F5N2lheBqU_ssv2fEg7XSiyl0_Jtf24RQubw3IWp7fc"",""'LC-2 BOM'!C2:AF900""),Y$1,FALSE)"),"#N/A")</f>
        <v>#N/A</v>
      </c>
      <c r="AB724" s="40" t="str">
        <f ca="1">IFERROR(__xludf.DUMMYFUNCTION("VLOOKUP($D354,IMPORTRANGE(""1F5N2lheBqU_ssv2fEg7XSiyl0_Jtf24RQubw3IWp7fc"",""'LC-2 BOM'!C2:AF1000""),AB$1,FALSE)"),"#N/A")</f>
        <v>#N/A</v>
      </c>
      <c r="AC724" s="40" t="str">
        <f ca="1">IFERROR(__xludf.DUMMYFUNCTION("VLOOKUP($D354,IMPORTRANGE(""1F5N2lheBqU_ssv2fEg7XSiyl0_Jtf24RQubw3IWp7fc"",""'LC-2 BOM'!C2:AF1000""),AB$1,FALSE)"),"#N/A")</f>
        <v>#N/A</v>
      </c>
      <c r="AD724" s="40" t="str">
        <f ca="1">IFERROR(__xludf.DUMMYFUNCTION("VLOOKUP($D354,IMPORTRANGE(""1F5N2lheBqU_ssv2fEg7XSiyl0_Jtf24RQubw3IWp7fc"",""'LC-2 BOM'!C2:AF1000""),AB$1,FALSE)"),"#N/A")</f>
        <v>#N/A</v>
      </c>
      <c r="AE724" s="40" t="str">
        <f ca="1">IFERROR(__xludf.DUMMYFUNCTION("VLOOKUP($D354,IMPORTRANGE(""1F5N2lheBqU_ssv2fEg7XSiyl0_Jtf24RQubw3IWp7fc"",""'LC-2 BOM'!C2:AF1000""),AB$1,FALSE)"),"#N/A")</f>
        <v>#N/A</v>
      </c>
      <c r="AF724" s="40" t="str">
        <f ca="1">IFERROR(__xludf.DUMMYFUNCTION("VLOOKUP($D354,IMPORTRANGE(""1F5N2lheBqU_ssv2fEg7XSiyl0_Jtf24RQubw3IWp7fc"",""'LC-2 BOM'!C2:AF1000""),AB$1,FALSE)"),"#N/A")</f>
        <v>#N/A</v>
      </c>
      <c r="AG724" s="40" t="str">
        <f ca="1">IFERROR(__xludf.DUMMYFUNCTION("VLOOKUP($D354,IMPORTRANGE(""1F5N2lheBqU_ssv2fEg7XSiyl0_Jtf24RQubw3IWp7fc"",""'LC-2 BOM'!C2:AF1000""),AB$1,FALSE)"),"#N/A")</f>
        <v>#N/A</v>
      </c>
      <c r="AH724" s="40" t="str">
        <f ca="1">IFERROR(__xludf.DUMMYFUNCTION("VLOOKUP($D354,IMPORTRANGE(""1F5N2lheBqU_ssv2fEg7XSiyl0_Jtf24RQubw3IWp7fc"",""'LC-2 BOM'!C2:AF1000""),AB$1,FALSE)"),"#N/A")</f>
        <v>#N/A</v>
      </c>
      <c r="AI724" s="40" t="str">
        <f ca="1">IFERROR(__xludf.DUMMYFUNCTION("VLOOKUP($D354,IMPORTRANGE(""1F5N2lheBqU_ssv2fEg7XSiyl0_Jtf24RQubw3IWp7fc"",""'LC-2 BOM'!C2:AF1000""),AB$1,FALSE)"),"#N/A")</f>
        <v>#N/A</v>
      </c>
      <c r="AJ724" s="40" t="str">
        <f ca="1">IFERROR(__xludf.DUMMYFUNCTION("VLOOKUP($D354,IMPORTRANGE(""1F5N2lheBqU_ssv2fEg7XSiyl0_Jtf24RQubw3IWp7fc"",""'LC-2 BOM'!C2:AF1000""),AB$1,FALSE)"),"#N/A")</f>
        <v>#N/A</v>
      </c>
      <c r="AK724" s="40" t="str">
        <f ca="1">IFERROR(__xludf.DUMMYFUNCTION("VLOOKUP($D354,IMPORTRANGE(""1F5N2lheBqU_ssv2fEg7XSiyl0_Jtf24RQubw3IWp7fc"",""'LC-2 BOM'!C2:AF1000""),AB$1,FALSE)"),"#N/A")</f>
        <v>#N/A</v>
      </c>
      <c r="AL724" s="40" t="str">
        <f ca="1">IFERROR(__xludf.DUMMYFUNCTION("VLOOKUP($D354,IMPORTRANGE(""1F5N2lheBqU_ssv2fEg7XSiyl0_Jtf24RQubw3IWp7fc"",""'LC-2 BOM'!C2:AF1000""),AB$1,FALSE)"),"#N/A")</f>
        <v>#N/A</v>
      </c>
      <c r="AM724" s="40" t="str">
        <f ca="1">IFERROR(__xludf.DUMMYFUNCTION("VLOOKUP($D354,IMPORTRANGE(""1F5N2lheBqU_ssv2fEg7XSiyl0_Jtf24RQubw3IWp7fc"",""'LC-2 BOM'!C2:AF1000""),AB$1,FALSE)"),"#N/A")</f>
        <v>#N/A</v>
      </c>
      <c r="AN724" s="40" t="str">
        <f ca="1">IFERROR(__xludf.DUMMYFUNCTION("VLOOKUP($D354,IMPORTRANGE(""1F5N2lheBqU_ssv2fEg7XSiyl0_Jtf24RQubw3IWp7fc"",""'LC-2 BOM'!C2:AF1000""),AB$1,FALSE)"),"#N/A")</f>
        <v>#N/A</v>
      </c>
      <c r="AO724" s="40" t="str">
        <f ca="1">IFERROR(__xludf.DUMMYFUNCTION("VLOOKUP($D354,IMPORTRANGE(""1F5N2lheBqU_ssv2fEg7XSiyl0_Jtf24RQubw3IWp7fc"",""'LC-2 BOM'!C2:AF1000""),AB$1,FALSE)"),"#N/A")</f>
        <v>#N/A</v>
      </c>
      <c r="AP724" s="40" t="str">
        <f ca="1">IFERROR(__xludf.DUMMYFUNCTION("VLOOKUP($D354,IMPORTRANGE(""1F5N2lheBqU_ssv2fEg7XSiyl0_Jtf24RQubw3IWp7fc"",""'LC-2 BOM'!C2:AF1000""),AB$1,FALSE)"),"#N/A")</f>
        <v>#N/A</v>
      </c>
      <c r="AQ724" s="40" t="str">
        <f ca="1">IFERROR(__xludf.DUMMYFUNCTION("VLOOKUP($D354,IMPORTRANGE(""1F5N2lheBqU_ssv2fEg7XSiyl0_Jtf24RQubw3IWp7fc"",""'LC-2 BOM'!C2:AF1000""),AB$1,FALSE)"),"#N/A")</f>
        <v>#N/A</v>
      </c>
      <c r="AR724" s="40" t="str">
        <f ca="1">IFERROR(__xludf.DUMMYFUNCTION("VLOOKUP($D354,IMPORTRANGE(""1F5N2lheBqU_ssv2fEg7XSiyl0_Jtf24RQubw3IWp7fc"",""'LC-2 BOM'!C2:AF1000""),AB$1,FALSE)"),"#N/A")</f>
        <v>#N/A</v>
      </c>
      <c r="AS724" s="40" t="str">
        <f ca="1">IFERROR(__xludf.DUMMYFUNCTION("VLOOKUP($D354,IMPORTRANGE(""1F5N2lheBqU_ssv2fEg7XSiyl0_Jtf24RQubw3IWp7fc"",""'LC-2 BOM'!C2:AF1000""),AB$1,FALSE)"),"#N/A")</f>
        <v>#N/A</v>
      </c>
      <c r="AT724" s="40" t="str">
        <f ca="1">IFERROR(__xludf.DUMMYFUNCTION("VLOOKUP($D354,IMPORTRANGE(""1F5N2lheBqU_ssv2fEg7XSiyl0_Jtf24RQubw3IWp7fc"",""'LC-2 BOM'!C2:AF1000""),AB$1,FALSE)"),"#N/A")</f>
        <v>#N/A</v>
      </c>
      <c r="AU724" s="40" t="str">
        <f ca="1">IFERROR(__xludf.DUMMYFUNCTION("VLOOKUP($D354,IMPORTRANGE(""1F5N2lheBqU_ssv2fEg7XSiyl0_Jtf24RQubw3IWp7fc"",""'LC-2 BOM'!C2:AF1000""),AB$1,FALSE)"),"#N/A")</f>
        <v>#N/A</v>
      </c>
      <c r="AV724" s="40" t="str">
        <f ca="1">IFERROR(__xludf.DUMMYFUNCTION("VLOOKUP($D354,IMPORTRANGE(""1F5N2lheBqU_ssv2fEg7XSiyl0_Jtf24RQubw3IWp7fc"",""'LC-2 BOM'!C2:AF1000""),AB$1,FALSE)"),"#N/A")</f>
        <v>#N/A</v>
      </c>
      <c r="AW724" s="40" t="str">
        <f ca="1">IFERROR(__xludf.DUMMYFUNCTION("VLOOKUP($D354,IMPORTRANGE(""1F5N2lheBqU_ssv2fEg7XSiyl0_Jtf24RQubw3IWp7fc"",""'LC-2 BOM'!C2:AF1000""),AB$1,FALSE)"),"#N/A")</f>
        <v>#N/A</v>
      </c>
      <c r="AX724" s="40" t="str">
        <f ca="1">IFERROR(__xludf.DUMMYFUNCTION("VLOOKUP($D354,IMPORTRANGE(""1F5N2lheBqU_ssv2fEg7XSiyl0_Jtf24RQubw3IWp7fc"",""'LC-2 BOM'!C2:AF1000""),AB$1,FALSE)"),"#N/A")</f>
        <v>#N/A</v>
      </c>
      <c r="AY724" s="40" t="str">
        <f ca="1">IFERROR(__xludf.DUMMYFUNCTION("VLOOKUP($D354,IMPORTRANGE(""1F5N2lheBqU_ssv2fEg7XSiyl0_Jtf24RQubw3IWp7fc"",""'LC-2 BOM'!C2:AF1000""),AB$1,FALSE)"),"#N/A")</f>
        <v>#N/A</v>
      </c>
      <c r="AZ724" s="40" t="str">
        <f ca="1">IFERROR(__xludf.DUMMYFUNCTION("VLOOKUP($D354,IMPORTRANGE(""1F5N2lheBqU_ssv2fEg7XSiyl0_Jtf24RQubw3IWp7fc"",""'LC-2 BOM'!C2:AF1000""),AB$1,FALSE)"),"#N/A")</f>
        <v>#N/A</v>
      </c>
      <c r="BA724" s="40" t="str">
        <f ca="1">IFERROR(__xludf.DUMMYFUNCTION("VLOOKUP($D354,IMPORTRANGE(""1F5N2lheBqU_ssv2fEg7XSiyl0_Jtf24RQubw3IWp7fc"",""'LC-2 BOM'!C2:AF1000""),AB$1,FALSE)"),"#N/A")</f>
        <v>#N/A</v>
      </c>
    </row>
    <row r="725" spans="1:53" ht="14.25">
      <c r="A725" s="158" t="e">
        <f>CONCATENATE(VLOOKUP(E725,Systems,2,FALSE),"-",VLOOKUP(F725,Subsystems,2,FALSE),"-",VLOOKUP(G725,Components,2,FALSE),"-",VLOOKUP(R725,Metrics,2,FALSE),"-",B725)</f>
        <v>#N/A</v>
      </c>
      <c r="B725" s="100">
        <v>121</v>
      </c>
      <c r="C725" s="99" t="s">
        <v>1572</v>
      </c>
      <c r="D725" s="115"/>
      <c r="E725" s="205"/>
      <c r="F725" s="205"/>
      <c r="G725" s="99" t="s">
        <v>177</v>
      </c>
      <c r="H725" s="100" t="s">
        <v>147</v>
      </c>
      <c r="I725" s="100" t="str">
        <f>VLOOKUP(L725,InterfaceCards,2,FALSE)</f>
        <v>N1</v>
      </c>
      <c r="J725" s="39" t="str">
        <f>VLOOKUP(I725,'REF - Interface Cards'!$F$2:$G$11,2,FALSE)</f>
        <v>CB2</v>
      </c>
      <c r="K725" s="267">
        <f>VLOOKUP(L725,InterfaceCards,3,FALSE)</f>
        <v>2</v>
      </c>
      <c r="L725" s="99" t="s">
        <v>435</v>
      </c>
      <c r="M725" s="99">
        <v>17</v>
      </c>
      <c r="N725" s="96">
        <v>14</v>
      </c>
      <c r="O725" s="99" t="s">
        <v>247</v>
      </c>
      <c r="P725" s="205"/>
      <c r="Q725" s="205"/>
      <c r="R725" s="268" t="s">
        <v>178</v>
      </c>
      <c r="S725" s="119" t="s">
        <v>345</v>
      </c>
      <c r="T725" s="100"/>
      <c r="U725" s="205"/>
      <c r="V725" s="205" t="b">
        <v>0</v>
      </c>
      <c r="W725" s="115" t="str">
        <f>CONCATENATE(L725,":",N725)</f>
        <v>AI1:14</v>
      </c>
      <c r="X725" s="40" t="str">
        <f ca="1">IFERROR(__xludf.DUMMYFUNCTION("VLOOKUP($D119,IMPORTRANGE(""1F5N2lheBqU_ssv2fEg7XSiyl0_Jtf24RQubw3IWp7fc"",""'LC-2 BOM'!C2:AF1000""),X$1,FALSE)"),"05C360")</f>
        <v>05C360</v>
      </c>
      <c r="Y725" s="40" t="str">
        <f ca="1">IFERROR(__xludf.DUMMYFUNCTION("VLOOKUP($D355,IMPORTRANGE(""1F5N2lheBqU_ssv2fEg7XSiyl0_Jtf24RQubw3IWp7fc"",""'LC-2 BOM'!C2:AF900""),Y$1,FALSE)"),"#N/A")</f>
        <v>#N/A</v>
      </c>
      <c r="Z725" s="40" t="str">
        <f ca="1">IFERROR(__xludf.DUMMYFUNCTION("VLOOKUP($D355,IMPORTRANGE(""1F5N2lheBqU_ssv2fEg7XSiyl0_Jtf24RQubw3IWp7fc"",""'LC-2 BOM'!C2:AF900""),Y$1,FALSE)"),"#N/A")</f>
        <v>#N/A</v>
      </c>
      <c r="AA725" s="40" t="str">
        <f ca="1">IFERROR(__xludf.DUMMYFUNCTION("VLOOKUP($D355,IMPORTRANGE(""1F5N2lheBqU_ssv2fEg7XSiyl0_Jtf24RQubw3IWp7fc"",""'LC-2 BOM'!C2:AF900""),Y$1,FALSE)"),"#N/A")</f>
        <v>#N/A</v>
      </c>
      <c r="AB725" s="40" t="str">
        <f ca="1">IFERROR(__xludf.DUMMYFUNCTION("VLOOKUP($D355,IMPORTRANGE(""1F5N2lheBqU_ssv2fEg7XSiyl0_Jtf24RQubw3IWp7fc"",""'LC-2 BOM'!C2:AF1000""),AB$1,FALSE)"),"#N/A")</f>
        <v>#N/A</v>
      </c>
      <c r="AC725" s="40" t="str">
        <f ca="1">IFERROR(__xludf.DUMMYFUNCTION("VLOOKUP($D355,IMPORTRANGE(""1F5N2lheBqU_ssv2fEg7XSiyl0_Jtf24RQubw3IWp7fc"",""'LC-2 BOM'!C2:AF1000""),AB$1,FALSE)"),"#N/A")</f>
        <v>#N/A</v>
      </c>
      <c r="AD725" s="40" t="str">
        <f ca="1">IFERROR(__xludf.DUMMYFUNCTION("VLOOKUP($D355,IMPORTRANGE(""1F5N2lheBqU_ssv2fEg7XSiyl0_Jtf24RQubw3IWp7fc"",""'LC-2 BOM'!C2:AF1000""),AB$1,FALSE)"),"#N/A")</f>
        <v>#N/A</v>
      </c>
      <c r="AE725" s="40" t="str">
        <f ca="1">IFERROR(__xludf.DUMMYFUNCTION("VLOOKUP($D355,IMPORTRANGE(""1F5N2lheBqU_ssv2fEg7XSiyl0_Jtf24RQubw3IWp7fc"",""'LC-2 BOM'!C2:AF1000""),AB$1,FALSE)"),"#N/A")</f>
        <v>#N/A</v>
      </c>
      <c r="AF725" s="40" t="str">
        <f ca="1">IFERROR(__xludf.DUMMYFUNCTION("VLOOKUP($D355,IMPORTRANGE(""1F5N2lheBqU_ssv2fEg7XSiyl0_Jtf24RQubw3IWp7fc"",""'LC-2 BOM'!C2:AF1000""),AB$1,FALSE)"),"#N/A")</f>
        <v>#N/A</v>
      </c>
      <c r="AG725" s="40" t="str">
        <f ca="1">IFERROR(__xludf.DUMMYFUNCTION("VLOOKUP($D355,IMPORTRANGE(""1F5N2lheBqU_ssv2fEg7XSiyl0_Jtf24RQubw3IWp7fc"",""'LC-2 BOM'!C2:AF1000""),AB$1,FALSE)"),"#N/A")</f>
        <v>#N/A</v>
      </c>
      <c r="AH725" s="40" t="str">
        <f ca="1">IFERROR(__xludf.DUMMYFUNCTION("VLOOKUP($D355,IMPORTRANGE(""1F5N2lheBqU_ssv2fEg7XSiyl0_Jtf24RQubw3IWp7fc"",""'LC-2 BOM'!C2:AF1000""),AB$1,FALSE)"),"#N/A")</f>
        <v>#N/A</v>
      </c>
      <c r="AI725" s="40" t="str">
        <f ca="1">IFERROR(__xludf.DUMMYFUNCTION("VLOOKUP($D355,IMPORTRANGE(""1F5N2lheBqU_ssv2fEg7XSiyl0_Jtf24RQubw3IWp7fc"",""'LC-2 BOM'!C2:AF1000""),AB$1,FALSE)"),"#N/A")</f>
        <v>#N/A</v>
      </c>
      <c r="AJ725" s="40" t="str">
        <f ca="1">IFERROR(__xludf.DUMMYFUNCTION("VLOOKUP($D355,IMPORTRANGE(""1F5N2lheBqU_ssv2fEg7XSiyl0_Jtf24RQubw3IWp7fc"",""'LC-2 BOM'!C2:AF1000""),AB$1,FALSE)"),"#N/A")</f>
        <v>#N/A</v>
      </c>
      <c r="AK725" s="40" t="str">
        <f ca="1">IFERROR(__xludf.DUMMYFUNCTION("VLOOKUP($D355,IMPORTRANGE(""1F5N2lheBqU_ssv2fEg7XSiyl0_Jtf24RQubw3IWp7fc"",""'LC-2 BOM'!C2:AF1000""),AB$1,FALSE)"),"#N/A")</f>
        <v>#N/A</v>
      </c>
      <c r="AL725" s="40" t="str">
        <f ca="1">IFERROR(__xludf.DUMMYFUNCTION("VLOOKUP($D355,IMPORTRANGE(""1F5N2lheBqU_ssv2fEg7XSiyl0_Jtf24RQubw3IWp7fc"",""'LC-2 BOM'!C2:AF1000""),AB$1,FALSE)"),"#N/A")</f>
        <v>#N/A</v>
      </c>
      <c r="AM725" s="40" t="str">
        <f ca="1">IFERROR(__xludf.DUMMYFUNCTION("VLOOKUP($D355,IMPORTRANGE(""1F5N2lheBqU_ssv2fEg7XSiyl0_Jtf24RQubw3IWp7fc"",""'LC-2 BOM'!C2:AF1000""),AB$1,FALSE)"),"#N/A")</f>
        <v>#N/A</v>
      </c>
      <c r="AN725" s="40" t="str">
        <f ca="1">IFERROR(__xludf.DUMMYFUNCTION("VLOOKUP($D355,IMPORTRANGE(""1F5N2lheBqU_ssv2fEg7XSiyl0_Jtf24RQubw3IWp7fc"",""'LC-2 BOM'!C2:AF1000""),AB$1,FALSE)"),"#N/A")</f>
        <v>#N/A</v>
      </c>
      <c r="AO725" s="40" t="str">
        <f ca="1">IFERROR(__xludf.DUMMYFUNCTION("VLOOKUP($D355,IMPORTRANGE(""1F5N2lheBqU_ssv2fEg7XSiyl0_Jtf24RQubw3IWp7fc"",""'LC-2 BOM'!C2:AF1000""),AB$1,FALSE)"),"#N/A")</f>
        <v>#N/A</v>
      </c>
      <c r="AP725" s="40" t="str">
        <f ca="1">IFERROR(__xludf.DUMMYFUNCTION("VLOOKUP($D355,IMPORTRANGE(""1F5N2lheBqU_ssv2fEg7XSiyl0_Jtf24RQubw3IWp7fc"",""'LC-2 BOM'!C2:AF1000""),AB$1,FALSE)"),"#N/A")</f>
        <v>#N/A</v>
      </c>
      <c r="AQ725" s="40" t="str">
        <f ca="1">IFERROR(__xludf.DUMMYFUNCTION("VLOOKUP($D355,IMPORTRANGE(""1F5N2lheBqU_ssv2fEg7XSiyl0_Jtf24RQubw3IWp7fc"",""'LC-2 BOM'!C2:AF1000""),AB$1,FALSE)"),"#N/A")</f>
        <v>#N/A</v>
      </c>
      <c r="AR725" s="40" t="str">
        <f ca="1">IFERROR(__xludf.DUMMYFUNCTION("VLOOKUP($D355,IMPORTRANGE(""1F5N2lheBqU_ssv2fEg7XSiyl0_Jtf24RQubw3IWp7fc"",""'LC-2 BOM'!C2:AF1000""),AB$1,FALSE)"),"#N/A")</f>
        <v>#N/A</v>
      </c>
      <c r="AS725" s="40" t="str">
        <f ca="1">IFERROR(__xludf.DUMMYFUNCTION("VLOOKUP($D355,IMPORTRANGE(""1F5N2lheBqU_ssv2fEg7XSiyl0_Jtf24RQubw3IWp7fc"",""'LC-2 BOM'!C2:AF1000""),AB$1,FALSE)"),"#N/A")</f>
        <v>#N/A</v>
      </c>
      <c r="AT725" s="40" t="str">
        <f ca="1">IFERROR(__xludf.DUMMYFUNCTION("VLOOKUP($D355,IMPORTRANGE(""1F5N2lheBqU_ssv2fEg7XSiyl0_Jtf24RQubw3IWp7fc"",""'LC-2 BOM'!C2:AF1000""),AB$1,FALSE)"),"#N/A")</f>
        <v>#N/A</v>
      </c>
      <c r="AU725" s="40" t="str">
        <f ca="1">IFERROR(__xludf.DUMMYFUNCTION("VLOOKUP($D355,IMPORTRANGE(""1F5N2lheBqU_ssv2fEg7XSiyl0_Jtf24RQubw3IWp7fc"",""'LC-2 BOM'!C2:AF1000""),AB$1,FALSE)"),"#N/A")</f>
        <v>#N/A</v>
      </c>
      <c r="AV725" s="40" t="str">
        <f ca="1">IFERROR(__xludf.DUMMYFUNCTION("VLOOKUP($D355,IMPORTRANGE(""1F5N2lheBqU_ssv2fEg7XSiyl0_Jtf24RQubw3IWp7fc"",""'LC-2 BOM'!C2:AF1000""),AB$1,FALSE)"),"#N/A")</f>
        <v>#N/A</v>
      </c>
      <c r="AW725" s="40" t="str">
        <f ca="1">IFERROR(__xludf.DUMMYFUNCTION("VLOOKUP($D355,IMPORTRANGE(""1F5N2lheBqU_ssv2fEg7XSiyl0_Jtf24RQubw3IWp7fc"",""'LC-2 BOM'!C2:AF1000""),AB$1,FALSE)"),"#N/A")</f>
        <v>#N/A</v>
      </c>
      <c r="AX725" s="40" t="str">
        <f ca="1">IFERROR(__xludf.DUMMYFUNCTION("VLOOKUP($D355,IMPORTRANGE(""1F5N2lheBqU_ssv2fEg7XSiyl0_Jtf24RQubw3IWp7fc"",""'LC-2 BOM'!C2:AF1000""),AB$1,FALSE)"),"#N/A")</f>
        <v>#N/A</v>
      </c>
      <c r="AY725" s="40" t="str">
        <f ca="1">IFERROR(__xludf.DUMMYFUNCTION("VLOOKUP($D355,IMPORTRANGE(""1F5N2lheBqU_ssv2fEg7XSiyl0_Jtf24RQubw3IWp7fc"",""'LC-2 BOM'!C2:AF1000""),AB$1,FALSE)"),"#N/A")</f>
        <v>#N/A</v>
      </c>
      <c r="AZ725" s="40" t="str">
        <f ca="1">IFERROR(__xludf.DUMMYFUNCTION("VLOOKUP($D355,IMPORTRANGE(""1F5N2lheBqU_ssv2fEg7XSiyl0_Jtf24RQubw3IWp7fc"",""'LC-2 BOM'!C2:AF1000""),AB$1,FALSE)"),"#N/A")</f>
        <v>#N/A</v>
      </c>
      <c r="BA725" s="40" t="str">
        <f ca="1">IFERROR(__xludf.DUMMYFUNCTION("VLOOKUP($D355,IMPORTRANGE(""1F5N2lheBqU_ssv2fEg7XSiyl0_Jtf24RQubw3IWp7fc"",""'LC-2 BOM'!C2:AF1000""),AB$1,FALSE)"),"#N/A")</f>
        <v>#N/A</v>
      </c>
    </row>
    <row r="726" spans="1:53" ht="14.25">
      <c r="A726" s="119" t="str">
        <f>CONCATENATE(VLOOKUP(E726,Systems,2,FALSE),"-",VLOOKUP(F726,Subsystems,2,FALSE),"-",VLOOKUP(G726,Components,2,FALSE),"-",VLOOKUP(R726,Metrics,2,FALSE),"-",B726)</f>
        <v>VPM-S1-PRS-Ps-441</v>
      </c>
      <c r="B726" s="100">
        <v>441</v>
      </c>
      <c r="C726" s="100" t="s">
        <v>1573</v>
      </c>
      <c r="D726" s="119"/>
      <c r="E726" s="99" t="s">
        <v>1574</v>
      </c>
      <c r="F726" s="99" t="s">
        <v>552</v>
      </c>
      <c r="G726" s="99" t="s">
        <v>177</v>
      </c>
      <c r="H726" s="99" t="s">
        <v>147</v>
      </c>
      <c r="I726" s="100" t="str">
        <f>VLOOKUP(L726,InterfaceCards,2,FALSE)</f>
        <v>N2</v>
      </c>
      <c r="J726" s="39" t="str">
        <f>VLOOKUP(I726,'REF - Interface Cards'!$F$2:$G$11,2,FALSE)</f>
        <v>CB3</v>
      </c>
      <c r="K726" s="100">
        <f>VLOOKUP(L726,InterfaceCards,3,FALSE)</f>
        <v>3</v>
      </c>
      <c r="L726" s="99" t="s">
        <v>315</v>
      </c>
      <c r="M726" s="99">
        <v>16</v>
      </c>
      <c r="N726" s="96">
        <v>13</v>
      </c>
      <c r="O726" s="99" t="s">
        <v>313</v>
      </c>
      <c r="P726" s="99" t="s">
        <v>313</v>
      </c>
      <c r="Q726" s="99" t="s">
        <v>338</v>
      </c>
      <c r="R726" s="268" t="s">
        <v>178</v>
      </c>
      <c r="S726" s="100"/>
      <c r="T726" s="100"/>
      <c r="U726" s="205"/>
      <c r="V726" s="205" t="b">
        <v>0</v>
      </c>
      <c r="W726" s="115" t="str">
        <f>CONCATENATE(L726,":",N726)</f>
        <v>AI4:13</v>
      </c>
      <c r="X726" s="40" t="str">
        <f ca="1">IFERROR(__xludf.DUMMYFUNCTION("VLOOKUP($D119,IMPORTRANGE(""1F5N2lheBqU_ssv2fEg7XSiyl0_Jtf24RQubw3IWp7fc"",""'LC-2 BOM'!C2:AF1000""),X$1,FALSE)"),"05C360")</f>
        <v>05C360</v>
      </c>
      <c r="Y726" s="40" t="str">
        <f ca="1">IFERROR(__xludf.DUMMYFUNCTION("VLOOKUP($D454,IMPORTRANGE(""1F5N2lheBqU_ssv2fEg7XSiyl0_Jtf24RQubw3IWp7fc"",""'LC-2 BOM'!C2:AF900""),Y$1,FALSE)"),"#N/A")</f>
        <v>#N/A</v>
      </c>
      <c r="Z726" s="40" t="str">
        <f ca="1">IFERROR(__xludf.DUMMYFUNCTION("VLOOKUP($D454,IMPORTRANGE(""1F5N2lheBqU_ssv2fEg7XSiyl0_Jtf24RQubw3IWp7fc"",""'LC-2 BOM'!C2:AF900""),Y$1,FALSE)"),"#N/A")</f>
        <v>#N/A</v>
      </c>
      <c r="AA726" s="40" t="str">
        <f ca="1">IFERROR(__xludf.DUMMYFUNCTION("VLOOKUP($D454,IMPORTRANGE(""1F5N2lheBqU_ssv2fEg7XSiyl0_Jtf24RQubw3IWp7fc"",""'LC-2 BOM'!C2:AF900""),Y$1,FALSE)"),"#N/A")</f>
        <v>#N/A</v>
      </c>
      <c r="AB726" s="40" t="str">
        <f ca="1">IFERROR(__xludf.DUMMYFUNCTION("VLOOKUP($D454,IMPORTRANGE(""1F5N2lheBqU_ssv2fEg7XSiyl0_Jtf24RQubw3IWp7fc"",""'LC-2 BOM'!C2:AF1000""),AB$1,FALSE)"),"#N/A")</f>
        <v>#N/A</v>
      </c>
      <c r="AC726" s="40" t="str">
        <f ca="1">IFERROR(__xludf.DUMMYFUNCTION("VLOOKUP($D454,IMPORTRANGE(""1F5N2lheBqU_ssv2fEg7XSiyl0_Jtf24RQubw3IWp7fc"",""'LC-2 BOM'!C2:AF1000""),AB$1,FALSE)"),"#N/A")</f>
        <v>#N/A</v>
      </c>
      <c r="AD726" s="40" t="str">
        <f ca="1">IFERROR(__xludf.DUMMYFUNCTION("VLOOKUP($D454,IMPORTRANGE(""1F5N2lheBqU_ssv2fEg7XSiyl0_Jtf24RQubw3IWp7fc"",""'LC-2 BOM'!C2:AF1000""),AB$1,FALSE)"),"#N/A")</f>
        <v>#N/A</v>
      </c>
      <c r="AE726" s="40" t="str">
        <f ca="1">IFERROR(__xludf.DUMMYFUNCTION("VLOOKUP($D454,IMPORTRANGE(""1F5N2lheBqU_ssv2fEg7XSiyl0_Jtf24RQubw3IWp7fc"",""'LC-2 BOM'!C2:AF1000""),AB$1,FALSE)"),"#N/A")</f>
        <v>#N/A</v>
      </c>
      <c r="AF726" s="40" t="str">
        <f ca="1">IFERROR(__xludf.DUMMYFUNCTION("VLOOKUP($D454,IMPORTRANGE(""1F5N2lheBqU_ssv2fEg7XSiyl0_Jtf24RQubw3IWp7fc"",""'LC-2 BOM'!C2:AF1000""),AB$1,FALSE)"),"#N/A")</f>
        <v>#N/A</v>
      </c>
      <c r="AG726" s="40" t="str">
        <f ca="1">IFERROR(__xludf.DUMMYFUNCTION("VLOOKUP($D454,IMPORTRANGE(""1F5N2lheBqU_ssv2fEg7XSiyl0_Jtf24RQubw3IWp7fc"",""'LC-2 BOM'!C2:AF1000""),AB$1,FALSE)"),"#N/A")</f>
        <v>#N/A</v>
      </c>
      <c r="AH726" s="40" t="str">
        <f ca="1">IFERROR(__xludf.DUMMYFUNCTION("VLOOKUP($D454,IMPORTRANGE(""1F5N2lheBqU_ssv2fEg7XSiyl0_Jtf24RQubw3IWp7fc"",""'LC-2 BOM'!C2:AF1000""),AB$1,FALSE)"),"#N/A")</f>
        <v>#N/A</v>
      </c>
      <c r="AI726" s="40" t="str">
        <f ca="1">IFERROR(__xludf.DUMMYFUNCTION("VLOOKUP($D454,IMPORTRANGE(""1F5N2lheBqU_ssv2fEg7XSiyl0_Jtf24RQubw3IWp7fc"",""'LC-2 BOM'!C2:AF1000""),AB$1,FALSE)"),"#N/A")</f>
        <v>#N/A</v>
      </c>
      <c r="AJ726" s="40" t="str">
        <f ca="1">IFERROR(__xludf.DUMMYFUNCTION("VLOOKUP($D454,IMPORTRANGE(""1F5N2lheBqU_ssv2fEg7XSiyl0_Jtf24RQubw3IWp7fc"",""'LC-2 BOM'!C2:AF1000""),AB$1,FALSE)"),"#N/A")</f>
        <v>#N/A</v>
      </c>
      <c r="AK726" s="40" t="str">
        <f ca="1">IFERROR(__xludf.DUMMYFUNCTION("VLOOKUP($D454,IMPORTRANGE(""1F5N2lheBqU_ssv2fEg7XSiyl0_Jtf24RQubw3IWp7fc"",""'LC-2 BOM'!C2:AF1000""),AB$1,FALSE)"),"#N/A")</f>
        <v>#N/A</v>
      </c>
      <c r="AL726" s="40" t="str">
        <f ca="1">IFERROR(__xludf.DUMMYFUNCTION("VLOOKUP($D454,IMPORTRANGE(""1F5N2lheBqU_ssv2fEg7XSiyl0_Jtf24RQubw3IWp7fc"",""'LC-2 BOM'!C2:AF1000""),AB$1,FALSE)"),"#N/A")</f>
        <v>#N/A</v>
      </c>
      <c r="AM726" s="40" t="str">
        <f ca="1">IFERROR(__xludf.DUMMYFUNCTION("VLOOKUP($D454,IMPORTRANGE(""1F5N2lheBqU_ssv2fEg7XSiyl0_Jtf24RQubw3IWp7fc"",""'LC-2 BOM'!C2:AF1000""),AB$1,FALSE)"),"#N/A")</f>
        <v>#N/A</v>
      </c>
      <c r="AN726" s="40" t="str">
        <f ca="1">IFERROR(__xludf.DUMMYFUNCTION("VLOOKUP($D454,IMPORTRANGE(""1F5N2lheBqU_ssv2fEg7XSiyl0_Jtf24RQubw3IWp7fc"",""'LC-2 BOM'!C2:AF1000""),AB$1,FALSE)"),"#N/A")</f>
        <v>#N/A</v>
      </c>
      <c r="AO726" s="40" t="str">
        <f ca="1">IFERROR(__xludf.DUMMYFUNCTION("VLOOKUP($D454,IMPORTRANGE(""1F5N2lheBqU_ssv2fEg7XSiyl0_Jtf24RQubw3IWp7fc"",""'LC-2 BOM'!C2:AF1000""),AB$1,FALSE)"),"#N/A")</f>
        <v>#N/A</v>
      </c>
      <c r="AP726" s="40" t="str">
        <f ca="1">IFERROR(__xludf.DUMMYFUNCTION("VLOOKUP($D454,IMPORTRANGE(""1F5N2lheBqU_ssv2fEg7XSiyl0_Jtf24RQubw3IWp7fc"",""'LC-2 BOM'!C2:AF1000""),AB$1,FALSE)"),"#N/A")</f>
        <v>#N/A</v>
      </c>
      <c r="AQ726" s="40" t="str">
        <f ca="1">IFERROR(__xludf.DUMMYFUNCTION("VLOOKUP($D454,IMPORTRANGE(""1F5N2lheBqU_ssv2fEg7XSiyl0_Jtf24RQubw3IWp7fc"",""'LC-2 BOM'!C2:AF1000""),AB$1,FALSE)"),"#N/A")</f>
        <v>#N/A</v>
      </c>
      <c r="AR726" s="40" t="str">
        <f ca="1">IFERROR(__xludf.DUMMYFUNCTION("VLOOKUP($D454,IMPORTRANGE(""1F5N2lheBqU_ssv2fEg7XSiyl0_Jtf24RQubw3IWp7fc"",""'LC-2 BOM'!C2:AF1000""),AB$1,FALSE)"),"#N/A")</f>
        <v>#N/A</v>
      </c>
      <c r="AS726" s="40" t="str">
        <f ca="1">IFERROR(__xludf.DUMMYFUNCTION("VLOOKUP($D454,IMPORTRANGE(""1F5N2lheBqU_ssv2fEg7XSiyl0_Jtf24RQubw3IWp7fc"",""'LC-2 BOM'!C2:AF1000""),AB$1,FALSE)"),"#N/A")</f>
        <v>#N/A</v>
      </c>
      <c r="AT726" s="40" t="str">
        <f ca="1">IFERROR(__xludf.DUMMYFUNCTION("VLOOKUP($D454,IMPORTRANGE(""1F5N2lheBqU_ssv2fEg7XSiyl0_Jtf24RQubw3IWp7fc"",""'LC-2 BOM'!C2:AF1000""),AB$1,FALSE)"),"#N/A")</f>
        <v>#N/A</v>
      </c>
      <c r="AU726" s="40" t="str">
        <f ca="1">IFERROR(__xludf.DUMMYFUNCTION("VLOOKUP($D454,IMPORTRANGE(""1F5N2lheBqU_ssv2fEg7XSiyl0_Jtf24RQubw3IWp7fc"",""'LC-2 BOM'!C2:AF1000""),AB$1,FALSE)"),"#N/A")</f>
        <v>#N/A</v>
      </c>
      <c r="AV726" s="40" t="str">
        <f ca="1">IFERROR(__xludf.DUMMYFUNCTION("VLOOKUP($D454,IMPORTRANGE(""1F5N2lheBqU_ssv2fEg7XSiyl0_Jtf24RQubw3IWp7fc"",""'LC-2 BOM'!C2:AF1000""),AB$1,FALSE)"),"#N/A")</f>
        <v>#N/A</v>
      </c>
      <c r="AW726" s="40" t="str">
        <f ca="1">IFERROR(__xludf.DUMMYFUNCTION("VLOOKUP($D454,IMPORTRANGE(""1F5N2lheBqU_ssv2fEg7XSiyl0_Jtf24RQubw3IWp7fc"",""'LC-2 BOM'!C2:AF1000""),AB$1,FALSE)"),"#N/A")</f>
        <v>#N/A</v>
      </c>
      <c r="AX726" s="40" t="str">
        <f ca="1">IFERROR(__xludf.DUMMYFUNCTION("VLOOKUP($D454,IMPORTRANGE(""1F5N2lheBqU_ssv2fEg7XSiyl0_Jtf24RQubw3IWp7fc"",""'LC-2 BOM'!C2:AF1000""),AB$1,FALSE)"),"#N/A")</f>
        <v>#N/A</v>
      </c>
      <c r="AY726" s="40" t="str">
        <f ca="1">IFERROR(__xludf.DUMMYFUNCTION("VLOOKUP($D454,IMPORTRANGE(""1F5N2lheBqU_ssv2fEg7XSiyl0_Jtf24RQubw3IWp7fc"",""'LC-2 BOM'!C2:AF1000""),AB$1,FALSE)"),"#N/A")</f>
        <v>#N/A</v>
      </c>
      <c r="AZ726" s="40" t="str">
        <f ca="1">IFERROR(__xludf.DUMMYFUNCTION("VLOOKUP($D454,IMPORTRANGE(""1F5N2lheBqU_ssv2fEg7XSiyl0_Jtf24RQubw3IWp7fc"",""'LC-2 BOM'!C2:AF1000""),AB$1,FALSE)"),"#N/A")</f>
        <v>#N/A</v>
      </c>
      <c r="BA726" s="40" t="str">
        <f ca="1">IFERROR(__xludf.DUMMYFUNCTION("VLOOKUP($D454,IMPORTRANGE(""1F5N2lheBqU_ssv2fEg7XSiyl0_Jtf24RQubw3IWp7fc"",""'LC-2 BOM'!C2:AF1000""),AB$1,FALSE)"),"#N/A")</f>
        <v>#N/A</v>
      </c>
    </row>
    <row r="727" spans="1:53" ht="14.25">
      <c r="A727" s="119" t="str">
        <f>CONCATENATE(VLOOKUP(E727,Systems,2,FALSE),"-",VLOOKUP(F727,Subsystems,2,FALSE),"-",VLOOKUP(G727,Components,2,FALSE),"-",VLOOKUP(R727,Metrics,2,FALSE),"-",B727)</f>
        <v>VPM-S2-PRS-Ps-442</v>
      </c>
      <c r="B727" s="100">
        <v>442</v>
      </c>
      <c r="C727" s="100" t="s">
        <v>1575</v>
      </c>
      <c r="D727" s="99"/>
      <c r="E727" s="99" t="s">
        <v>1574</v>
      </c>
      <c r="F727" s="99" t="s">
        <v>420</v>
      </c>
      <c r="G727" s="99" t="s">
        <v>177</v>
      </c>
      <c r="H727" s="99" t="s">
        <v>147</v>
      </c>
      <c r="I727" s="100" t="str">
        <f>VLOOKUP(L727,InterfaceCards,2,FALSE)</f>
        <v>N4</v>
      </c>
      <c r="J727" s="39" t="str">
        <f>VLOOKUP(I727,'REF - Interface Cards'!$F$2:$G$11,2,FALSE)</f>
        <v>CB5</v>
      </c>
      <c r="K727" s="100">
        <f>VLOOKUP(L727,InterfaceCards,3,FALSE)</f>
        <v>2</v>
      </c>
      <c r="L727" s="99" t="s">
        <v>250</v>
      </c>
      <c r="M727" s="99">
        <v>18</v>
      </c>
      <c r="N727" s="96">
        <v>15</v>
      </c>
      <c r="O727" s="99" t="s">
        <v>313</v>
      </c>
      <c r="P727" s="99" t="s">
        <v>313</v>
      </c>
      <c r="Q727" s="99" t="s">
        <v>338</v>
      </c>
      <c r="R727" s="268" t="s">
        <v>178</v>
      </c>
      <c r="S727" s="100"/>
      <c r="T727" s="100"/>
      <c r="U727" s="205"/>
      <c r="V727" s="205" t="b">
        <v>0</v>
      </c>
      <c r="W727" s="115" t="str">
        <f>CONCATENATE(L727,":",N727)</f>
        <v>AI7:15</v>
      </c>
      <c r="X727" s="40" t="str">
        <f ca="1">IFERROR(__xludf.DUMMYFUNCTION("VLOOKUP($D475,IMPORTRANGE(""1F5N2lheBqU_ssv2fEg7XSiyl0_Jtf24RQubw3IWp7fc"",""'LC-2 BOM'!C2:AF1000""),X$1,FALSE)"),"04C706")</f>
        <v>04C706</v>
      </c>
      <c r="Y727" s="40" t="str">
        <f ca="1">IFERROR(__xludf.DUMMYFUNCTION("VLOOKUP($D566,IMPORTRANGE(""1F5N2lheBqU_ssv2fEg7XSiyl0_Jtf24RQubw3IWp7fc"",""'LC-2 BOM'!C2:AF900""),Y$1,FALSE)"),"#N/A")</f>
        <v>#N/A</v>
      </c>
      <c r="Z727" s="40" t="str">
        <f ca="1">IFERROR(__xludf.DUMMYFUNCTION("VLOOKUP($D566,IMPORTRANGE(""1F5N2lheBqU_ssv2fEg7XSiyl0_Jtf24RQubw3IWp7fc"",""'LC-2 BOM'!C2:AF900""),Y$1,FALSE)"),"#N/A")</f>
        <v>#N/A</v>
      </c>
      <c r="AA727" s="40" t="str">
        <f ca="1">IFERROR(__xludf.DUMMYFUNCTION("VLOOKUP($D566,IMPORTRANGE(""1F5N2lheBqU_ssv2fEg7XSiyl0_Jtf24RQubw3IWp7fc"",""'LC-2 BOM'!C2:AF900""),Y$1,FALSE)"),"#N/A")</f>
        <v>#N/A</v>
      </c>
      <c r="AB727" s="40" t="str">
        <f ca="1">IFERROR(__xludf.DUMMYFUNCTION("VLOOKUP($D566,IMPORTRANGE(""1F5N2lheBqU_ssv2fEg7XSiyl0_Jtf24RQubw3IWp7fc"",""'LC-2 BOM'!C2:AF1000""),AB$1,FALSE)"),"#N/A")</f>
        <v>#N/A</v>
      </c>
      <c r="AC727" s="40" t="str">
        <f ca="1">IFERROR(__xludf.DUMMYFUNCTION("VLOOKUP($D566,IMPORTRANGE(""1F5N2lheBqU_ssv2fEg7XSiyl0_Jtf24RQubw3IWp7fc"",""'LC-2 BOM'!C2:AF1000""),AB$1,FALSE)"),"#N/A")</f>
        <v>#N/A</v>
      </c>
      <c r="AD727" s="40" t="str">
        <f ca="1">IFERROR(__xludf.DUMMYFUNCTION("VLOOKUP($D566,IMPORTRANGE(""1F5N2lheBqU_ssv2fEg7XSiyl0_Jtf24RQubw3IWp7fc"",""'LC-2 BOM'!C2:AF1000""),AB$1,FALSE)"),"#N/A")</f>
        <v>#N/A</v>
      </c>
      <c r="AE727" s="40" t="str">
        <f ca="1">IFERROR(__xludf.DUMMYFUNCTION("VLOOKUP($D566,IMPORTRANGE(""1F5N2lheBqU_ssv2fEg7XSiyl0_Jtf24RQubw3IWp7fc"",""'LC-2 BOM'!C2:AF1000""),AB$1,FALSE)"),"#N/A")</f>
        <v>#N/A</v>
      </c>
      <c r="AF727" s="40" t="str">
        <f ca="1">IFERROR(__xludf.DUMMYFUNCTION("VLOOKUP($D566,IMPORTRANGE(""1F5N2lheBqU_ssv2fEg7XSiyl0_Jtf24RQubw3IWp7fc"",""'LC-2 BOM'!C2:AF1000""),AB$1,FALSE)"),"#N/A")</f>
        <v>#N/A</v>
      </c>
      <c r="AG727" s="40" t="str">
        <f ca="1">IFERROR(__xludf.DUMMYFUNCTION("VLOOKUP($D566,IMPORTRANGE(""1F5N2lheBqU_ssv2fEg7XSiyl0_Jtf24RQubw3IWp7fc"",""'LC-2 BOM'!C2:AF1000""),AB$1,FALSE)"),"#N/A")</f>
        <v>#N/A</v>
      </c>
      <c r="AH727" s="40" t="str">
        <f ca="1">IFERROR(__xludf.DUMMYFUNCTION("VLOOKUP($D566,IMPORTRANGE(""1F5N2lheBqU_ssv2fEg7XSiyl0_Jtf24RQubw3IWp7fc"",""'LC-2 BOM'!C2:AF1000""),AB$1,FALSE)"),"#N/A")</f>
        <v>#N/A</v>
      </c>
      <c r="AI727" s="40" t="str">
        <f ca="1">IFERROR(__xludf.DUMMYFUNCTION("VLOOKUP($D566,IMPORTRANGE(""1F5N2lheBqU_ssv2fEg7XSiyl0_Jtf24RQubw3IWp7fc"",""'LC-2 BOM'!C2:AF1000""),AB$1,FALSE)"),"#N/A")</f>
        <v>#N/A</v>
      </c>
      <c r="AJ727" s="40" t="str">
        <f ca="1">IFERROR(__xludf.DUMMYFUNCTION("VLOOKUP($D566,IMPORTRANGE(""1F5N2lheBqU_ssv2fEg7XSiyl0_Jtf24RQubw3IWp7fc"",""'LC-2 BOM'!C2:AF1000""),AB$1,FALSE)"),"#N/A")</f>
        <v>#N/A</v>
      </c>
      <c r="AK727" s="40" t="str">
        <f ca="1">IFERROR(__xludf.DUMMYFUNCTION("VLOOKUP($D566,IMPORTRANGE(""1F5N2lheBqU_ssv2fEg7XSiyl0_Jtf24RQubw3IWp7fc"",""'LC-2 BOM'!C2:AF1000""),AB$1,FALSE)"),"#N/A")</f>
        <v>#N/A</v>
      </c>
      <c r="AL727" s="40" t="str">
        <f ca="1">IFERROR(__xludf.DUMMYFUNCTION("VLOOKUP($D566,IMPORTRANGE(""1F5N2lheBqU_ssv2fEg7XSiyl0_Jtf24RQubw3IWp7fc"",""'LC-2 BOM'!C2:AF1000""),AB$1,FALSE)"),"#N/A")</f>
        <v>#N/A</v>
      </c>
      <c r="AM727" s="40" t="str">
        <f ca="1">IFERROR(__xludf.DUMMYFUNCTION("VLOOKUP($D566,IMPORTRANGE(""1F5N2lheBqU_ssv2fEg7XSiyl0_Jtf24RQubw3IWp7fc"",""'LC-2 BOM'!C2:AF1000""),AB$1,FALSE)"),"#N/A")</f>
        <v>#N/A</v>
      </c>
      <c r="AN727" s="40" t="str">
        <f ca="1">IFERROR(__xludf.DUMMYFUNCTION("VLOOKUP($D566,IMPORTRANGE(""1F5N2lheBqU_ssv2fEg7XSiyl0_Jtf24RQubw3IWp7fc"",""'LC-2 BOM'!C2:AF1000""),AB$1,FALSE)"),"#N/A")</f>
        <v>#N/A</v>
      </c>
      <c r="AO727" s="40" t="str">
        <f ca="1">IFERROR(__xludf.DUMMYFUNCTION("VLOOKUP($D566,IMPORTRANGE(""1F5N2lheBqU_ssv2fEg7XSiyl0_Jtf24RQubw3IWp7fc"",""'LC-2 BOM'!C2:AF1000""),AB$1,FALSE)"),"#N/A")</f>
        <v>#N/A</v>
      </c>
      <c r="AP727" s="40" t="str">
        <f ca="1">IFERROR(__xludf.DUMMYFUNCTION("VLOOKUP($D566,IMPORTRANGE(""1F5N2lheBqU_ssv2fEg7XSiyl0_Jtf24RQubw3IWp7fc"",""'LC-2 BOM'!C2:AF1000""),AB$1,FALSE)"),"#N/A")</f>
        <v>#N/A</v>
      </c>
      <c r="AQ727" s="40" t="str">
        <f ca="1">IFERROR(__xludf.DUMMYFUNCTION("VLOOKUP($D566,IMPORTRANGE(""1F5N2lheBqU_ssv2fEg7XSiyl0_Jtf24RQubw3IWp7fc"",""'LC-2 BOM'!C2:AF1000""),AB$1,FALSE)"),"#N/A")</f>
        <v>#N/A</v>
      </c>
      <c r="AR727" s="40" t="str">
        <f ca="1">IFERROR(__xludf.DUMMYFUNCTION("VLOOKUP($D566,IMPORTRANGE(""1F5N2lheBqU_ssv2fEg7XSiyl0_Jtf24RQubw3IWp7fc"",""'LC-2 BOM'!C2:AF1000""),AB$1,FALSE)"),"#N/A")</f>
        <v>#N/A</v>
      </c>
      <c r="AS727" s="40" t="str">
        <f ca="1">IFERROR(__xludf.DUMMYFUNCTION("VLOOKUP($D566,IMPORTRANGE(""1F5N2lheBqU_ssv2fEg7XSiyl0_Jtf24RQubw3IWp7fc"",""'LC-2 BOM'!C2:AF1000""),AB$1,FALSE)"),"#N/A")</f>
        <v>#N/A</v>
      </c>
      <c r="AT727" s="40" t="str">
        <f ca="1">IFERROR(__xludf.DUMMYFUNCTION("VLOOKUP($D566,IMPORTRANGE(""1F5N2lheBqU_ssv2fEg7XSiyl0_Jtf24RQubw3IWp7fc"",""'LC-2 BOM'!C2:AF1000""),AB$1,FALSE)"),"#N/A")</f>
        <v>#N/A</v>
      </c>
      <c r="AU727" s="40" t="str">
        <f ca="1">IFERROR(__xludf.DUMMYFUNCTION("VLOOKUP($D566,IMPORTRANGE(""1F5N2lheBqU_ssv2fEg7XSiyl0_Jtf24RQubw3IWp7fc"",""'LC-2 BOM'!C2:AF1000""),AB$1,FALSE)"),"#N/A")</f>
        <v>#N/A</v>
      </c>
      <c r="AV727" s="40" t="str">
        <f ca="1">IFERROR(__xludf.DUMMYFUNCTION("VLOOKUP($D566,IMPORTRANGE(""1F5N2lheBqU_ssv2fEg7XSiyl0_Jtf24RQubw3IWp7fc"",""'LC-2 BOM'!C2:AF1000""),AB$1,FALSE)"),"#N/A")</f>
        <v>#N/A</v>
      </c>
      <c r="AW727" s="40" t="str">
        <f ca="1">IFERROR(__xludf.DUMMYFUNCTION("VLOOKUP($D566,IMPORTRANGE(""1F5N2lheBqU_ssv2fEg7XSiyl0_Jtf24RQubw3IWp7fc"",""'LC-2 BOM'!C2:AF1000""),AB$1,FALSE)"),"#N/A")</f>
        <v>#N/A</v>
      </c>
      <c r="AX727" s="40" t="str">
        <f ca="1">IFERROR(__xludf.DUMMYFUNCTION("VLOOKUP($D566,IMPORTRANGE(""1F5N2lheBqU_ssv2fEg7XSiyl0_Jtf24RQubw3IWp7fc"",""'LC-2 BOM'!C2:AF1000""),AB$1,FALSE)"),"#N/A")</f>
        <v>#N/A</v>
      </c>
      <c r="AY727" s="40" t="str">
        <f ca="1">IFERROR(__xludf.DUMMYFUNCTION("VLOOKUP($D566,IMPORTRANGE(""1F5N2lheBqU_ssv2fEg7XSiyl0_Jtf24RQubw3IWp7fc"",""'LC-2 BOM'!C2:AF1000""),AB$1,FALSE)"),"#N/A")</f>
        <v>#N/A</v>
      </c>
      <c r="AZ727" s="40" t="str">
        <f ca="1">IFERROR(__xludf.DUMMYFUNCTION("VLOOKUP($D566,IMPORTRANGE(""1F5N2lheBqU_ssv2fEg7XSiyl0_Jtf24RQubw3IWp7fc"",""'LC-2 BOM'!C2:AF1000""),AB$1,FALSE)"),"#N/A")</f>
        <v>#N/A</v>
      </c>
      <c r="BA727" s="40" t="str">
        <f ca="1">IFERROR(__xludf.DUMMYFUNCTION("VLOOKUP($D566,IMPORTRANGE(""1F5N2lheBqU_ssv2fEg7XSiyl0_Jtf24RQubw3IWp7fc"",""'LC-2 BOM'!C2:AF1000""),AB$1,FALSE)"),"#N/A")</f>
        <v>#N/A</v>
      </c>
    </row>
    <row r="728" spans="1:53" ht="14.25">
      <c r="A728" s="119"/>
      <c r="B728" s="100">
        <v>521</v>
      </c>
      <c r="C728" s="99"/>
      <c r="D728" s="119"/>
      <c r="E728" s="205"/>
      <c r="F728" s="205"/>
      <c r="G728" s="205"/>
      <c r="H728" s="205"/>
      <c r="I728" s="100" t="e">
        <f>VLOOKUP(L728,InterfaceCards,2,FALSE)</f>
        <v>#N/A</v>
      </c>
      <c r="J728" s="39" t="e">
        <f>VLOOKUP(I728,'REF - Interface Cards'!$F$2:$G$11,2,FALSE)</f>
        <v>#N/A</v>
      </c>
      <c r="K728" s="267" t="e">
        <f>VLOOKUP(L728,InterfaceCards,3,FALSE)</f>
        <v>#N/A</v>
      </c>
      <c r="L728" s="205"/>
      <c r="M728" s="205"/>
      <c r="N728" s="96"/>
      <c r="O728" s="205"/>
      <c r="P728" s="205"/>
      <c r="Q728" s="205"/>
      <c r="R728" s="119"/>
      <c r="S728" s="119"/>
      <c r="T728" s="99"/>
      <c r="U728" s="99"/>
      <c r="V728" s="99" t="b">
        <v>0</v>
      </c>
      <c r="W728" s="115" t="str">
        <f>CONCATENATE(L728,":",N728)</f>
        <v>:</v>
      </c>
      <c r="X728" s="40" t="str">
        <f ca="1">IFERROR(__xludf.DUMMYFUNCTION("VLOOKUP($D475,IMPORTRANGE(""1F5N2lheBqU_ssv2fEg7XSiyl0_Jtf24RQubw3IWp7fc"",""'LC-2 BOM'!C2:AF1000""),X$1,FALSE)"),"04C706")</f>
        <v>04C706</v>
      </c>
      <c r="Y728" s="40" t="str">
        <f ca="1">IFERROR(__xludf.DUMMYFUNCTION("VLOOKUP($D726,IMPORTRANGE(""1zGeY54V42y3h6ga3LEauokEcjIAfHuNXKCYKLfLWtMI"",""'LC-2 BOM'!C2:AF900""),Y$1,FALSE)"),"#N/A")</f>
        <v>#N/A</v>
      </c>
      <c r="Z728" s="40" t="str">
        <f ca="1">IFERROR(__xludf.DUMMYFUNCTION("VLOOKUP($D726,IMPORTRANGE(""1zGeY54V42y3h6ga3LEauokEcjIAfHuNXKCYKLfLWtMI"",""'LC-2 BOM'!C2:AF900""),Y$1,FALSE)"),"#N/A")</f>
        <v>#N/A</v>
      </c>
      <c r="AA728" s="40" t="str">
        <f ca="1">IFERROR(__xludf.DUMMYFUNCTION("VLOOKUP($D726,IMPORTRANGE(""1zGeY54V42y3h6ga3LEauokEcjIAfHuNXKCYKLfLWtMI"",""'LC-2 BOM'!C2:AF900""),Y$1,FALSE)"),"#N/A")</f>
        <v>#N/A</v>
      </c>
      <c r="AB728" s="40" t="str">
        <f ca="1">IFERROR(__xludf.DUMMYFUNCTION("VLOOKUP($D726,IMPORTRANGE(""1F5N2lheBqU_ssv2fEg7XSiyl0_Jtf24RQubw3IWp7fc"",""'LC-2 BOM'!C2:AF1000""),AB$1,FALSE)"),"#N/A")</f>
        <v>#N/A</v>
      </c>
      <c r="AC728" s="40" t="str">
        <f ca="1">IFERROR(__xludf.DUMMYFUNCTION("VLOOKUP($D726,IMPORTRANGE(""1F5N2lheBqU_ssv2fEg7XSiyl0_Jtf24RQubw3IWp7fc"",""'LC-2 BOM'!C2:AF1000""),AB$1,FALSE)"),"#N/A")</f>
        <v>#N/A</v>
      </c>
      <c r="AD728" s="40" t="str">
        <f ca="1">IFERROR(__xludf.DUMMYFUNCTION("VLOOKUP($D726,IMPORTRANGE(""1F5N2lheBqU_ssv2fEg7XSiyl0_Jtf24RQubw3IWp7fc"",""'LC-2 BOM'!C2:AF1000""),AB$1,FALSE)"),"#N/A")</f>
        <v>#N/A</v>
      </c>
      <c r="AE728" s="40" t="str">
        <f ca="1">IFERROR(__xludf.DUMMYFUNCTION("VLOOKUP($D726,IMPORTRANGE(""1F5N2lheBqU_ssv2fEg7XSiyl0_Jtf24RQubw3IWp7fc"",""'LC-2 BOM'!C2:AF1000""),AB$1,FALSE)"),"#N/A")</f>
        <v>#N/A</v>
      </c>
      <c r="AF728" s="40" t="str">
        <f ca="1">IFERROR(__xludf.DUMMYFUNCTION("VLOOKUP($D726,IMPORTRANGE(""1F5N2lheBqU_ssv2fEg7XSiyl0_Jtf24RQubw3IWp7fc"",""'LC-2 BOM'!C2:AF1000""),AB$1,FALSE)"),"#N/A")</f>
        <v>#N/A</v>
      </c>
      <c r="AG728" s="40" t="str">
        <f ca="1">IFERROR(__xludf.DUMMYFUNCTION("VLOOKUP($D726,IMPORTRANGE(""1F5N2lheBqU_ssv2fEg7XSiyl0_Jtf24RQubw3IWp7fc"",""'LC-2 BOM'!C2:AF1000""),AB$1,FALSE)"),"#N/A")</f>
        <v>#N/A</v>
      </c>
      <c r="AH728" s="40" t="str">
        <f ca="1">IFERROR(__xludf.DUMMYFUNCTION("VLOOKUP($D726,IMPORTRANGE(""1F5N2lheBqU_ssv2fEg7XSiyl0_Jtf24RQubw3IWp7fc"",""'LC-2 BOM'!C2:AF1000""),AB$1,FALSE)"),"#N/A")</f>
        <v>#N/A</v>
      </c>
      <c r="AI728" s="40" t="str">
        <f ca="1">IFERROR(__xludf.DUMMYFUNCTION("VLOOKUP($D726,IMPORTRANGE(""1F5N2lheBqU_ssv2fEg7XSiyl0_Jtf24RQubw3IWp7fc"",""'LC-2 BOM'!C2:AF1000""),AB$1,FALSE)"),"#N/A")</f>
        <v>#N/A</v>
      </c>
      <c r="AJ728" s="40" t="str">
        <f ca="1">IFERROR(__xludf.DUMMYFUNCTION("VLOOKUP($D726,IMPORTRANGE(""1F5N2lheBqU_ssv2fEg7XSiyl0_Jtf24RQubw3IWp7fc"",""'LC-2 BOM'!C2:AF1000""),AB$1,FALSE)"),"#N/A")</f>
        <v>#N/A</v>
      </c>
      <c r="AK728" s="40" t="str">
        <f ca="1">IFERROR(__xludf.DUMMYFUNCTION("VLOOKUP($D726,IMPORTRANGE(""1F5N2lheBqU_ssv2fEg7XSiyl0_Jtf24RQubw3IWp7fc"",""'LC-2 BOM'!C2:AF1000""),AB$1,FALSE)"),"#N/A")</f>
        <v>#N/A</v>
      </c>
      <c r="AL728" s="40" t="str">
        <f ca="1">IFERROR(__xludf.DUMMYFUNCTION("VLOOKUP($D726,IMPORTRANGE(""1F5N2lheBqU_ssv2fEg7XSiyl0_Jtf24RQubw3IWp7fc"",""'LC-2 BOM'!C2:AF1000""),AB$1,FALSE)"),"#N/A")</f>
        <v>#N/A</v>
      </c>
      <c r="AM728" s="40" t="str">
        <f ca="1">IFERROR(__xludf.DUMMYFUNCTION("VLOOKUP($D726,IMPORTRANGE(""1F5N2lheBqU_ssv2fEg7XSiyl0_Jtf24RQubw3IWp7fc"",""'LC-2 BOM'!C2:AF1000""),AB$1,FALSE)"),"#N/A")</f>
        <v>#N/A</v>
      </c>
      <c r="AN728" s="40" t="str">
        <f ca="1">IFERROR(__xludf.DUMMYFUNCTION("VLOOKUP($D726,IMPORTRANGE(""1F5N2lheBqU_ssv2fEg7XSiyl0_Jtf24RQubw3IWp7fc"",""'LC-2 BOM'!C2:AF1000""),AB$1,FALSE)"),"#N/A")</f>
        <v>#N/A</v>
      </c>
      <c r="AO728" s="40" t="str">
        <f ca="1">IFERROR(__xludf.DUMMYFUNCTION("VLOOKUP($D726,IMPORTRANGE(""1F5N2lheBqU_ssv2fEg7XSiyl0_Jtf24RQubw3IWp7fc"",""'LC-2 BOM'!C2:AF1000""),AB$1,FALSE)"),"#N/A")</f>
        <v>#N/A</v>
      </c>
      <c r="AP728" s="40" t="str">
        <f ca="1">IFERROR(__xludf.DUMMYFUNCTION("VLOOKUP($D726,IMPORTRANGE(""1F5N2lheBqU_ssv2fEg7XSiyl0_Jtf24RQubw3IWp7fc"",""'LC-2 BOM'!C2:AF1000""),AB$1,FALSE)"),"#N/A")</f>
        <v>#N/A</v>
      </c>
      <c r="AQ728" s="40" t="str">
        <f ca="1">IFERROR(__xludf.DUMMYFUNCTION("VLOOKUP($D726,IMPORTRANGE(""1F5N2lheBqU_ssv2fEg7XSiyl0_Jtf24RQubw3IWp7fc"",""'LC-2 BOM'!C2:AF1000""),AB$1,FALSE)"),"#N/A")</f>
        <v>#N/A</v>
      </c>
      <c r="AR728" s="40" t="str">
        <f ca="1">IFERROR(__xludf.DUMMYFUNCTION("VLOOKUP($D726,IMPORTRANGE(""1F5N2lheBqU_ssv2fEg7XSiyl0_Jtf24RQubw3IWp7fc"",""'LC-2 BOM'!C2:AF1000""),AB$1,FALSE)"),"#N/A")</f>
        <v>#N/A</v>
      </c>
      <c r="AS728" s="40" t="str">
        <f ca="1">IFERROR(__xludf.DUMMYFUNCTION("VLOOKUP($D726,IMPORTRANGE(""1F5N2lheBqU_ssv2fEg7XSiyl0_Jtf24RQubw3IWp7fc"",""'LC-2 BOM'!C2:AF1000""),AB$1,FALSE)"),"#N/A")</f>
        <v>#N/A</v>
      </c>
      <c r="AT728" s="40" t="str">
        <f ca="1">IFERROR(__xludf.DUMMYFUNCTION("VLOOKUP($D726,IMPORTRANGE(""1F5N2lheBqU_ssv2fEg7XSiyl0_Jtf24RQubw3IWp7fc"",""'LC-2 BOM'!C2:AF1000""),AB$1,FALSE)"),"#N/A")</f>
        <v>#N/A</v>
      </c>
      <c r="AU728" s="40" t="str">
        <f ca="1">IFERROR(__xludf.DUMMYFUNCTION("VLOOKUP($D726,IMPORTRANGE(""1F5N2lheBqU_ssv2fEg7XSiyl0_Jtf24RQubw3IWp7fc"",""'LC-2 BOM'!C2:AF1000""),AB$1,FALSE)"),"#N/A")</f>
        <v>#N/A</v>
      </c>
      <c r="AV728" s="40" t="str">
        <f ca="1">IFERROR(__xludf.DUMMYFUNCTION("VLOOKUP($D726,IMPORTRANGE(""1F5N2lheBqU_ssv2fEg7XSiyl0_Jtf24RQubw3IWp7fc"",""'LC-2 BOM'!C2:AF1000""),AB$1,FALSE)"),"#N/A")</f>
        <v>#N/A</v>
      </c>
      <c r="AW728" s="40" t="str">
        <f ca="1">IFERROR(__xludf.DUMMYFUNCTION("VLOOKUP($D726,IMPORTRANGE(""1F5N2lheBqU_ssv2fEg7XSiyl0_Jtf24RQubw3IWp7fc"",""'LC-2 BOM'!C2:AF1000""),AB$1,FALSE)"),"#N/A")</f>
        <v>#N/A</v>
      </c>
      <c r="AX728" s="40" t="str">
        <f ca="1">IFERROR(__xludf.DUMMYFUNCTION("VLOOKUP($D726,IMPORTRANGE(""1F5N2lheBqU_ssv2fEg7XSiyl0_Jtf24RQubw3IWp7fc"",""'LC-2 BOM'!C2:AF1000""),AB$1,FALSE)"),"#N/A")</f>
        <v>#N/A</v>
      </c>
      <c r="AY728" s="40" t="str">
        <f ca="1">IFERROR(__xludf.DUMMYFUNCTION("VLOOKUP($D726,IMPORTRANGE(""1F5N2lheBqU_ssv2fEg7XSiyl0_Jtf24RQubw3IWp7fc"",""'LC-2 BOM'!C2:AF1000""),AB$1,FALSE)"),"#N/A")</f>
        <v>#N/A</v>
      </c>
      <c r="AZ728" s="40" t="str">
        <f ca="1">IFERROR(__xludf.DUMMYFUNCTION("VLOOKUP($D726,IMPORTRANGE(""1F5N2lheBqU_ssv2fEg7XSiyl0_Jtf24RQubw3IWp7fc"",""'LC-2 BOM'!C2:AF1000""),AB$1,FALSE)"),"#N/A")</f>
        <v>#N/A</v>
      </c>
      <c r="BA728" s="40" t="str">
        <f ca="1">IFERROR(__xludf.DUMMYFUNCTION("VLOOKUP($D726,IMPORTRANGE(""1F5N2lheBqU_ssv2fEg7XSiyl0_Jtf24RQubw3IWp7fc"",""'LC-2 BOM'!C2:AF1000""),AB$1,FALSE)"),"#N/A")</f>
        <v>#N/A</v>
      </c>
    </row>
    <row r="729" spans="1:53" ht="14.1">
      <c r="A729" s="201" t="e">
        <f>CONCATENATE(VLOOKUP(E729,Systems,2,FALSE),"-",VLOOKUP(F729,Subsystems,2,FALSE),"-",VLOOKUP(G729,Components,2,FALSE),"-",VLOOKUP(R729,Metrics,2,FALSE),"-",B729)</f>
        <v>#N/A</v>
      </c>
      <c r="B729" s="99">
        <v>713</v>
      </c>
      <c r="C729" s="201" t="s">
        <v>1576</v>
      </c>
      <c r="D729" s="119"/>
      <c r="E729" s="205"/>
      <c r="F729" s="205"/>
      <c r="G729" s="201" t="s">
        <v>994</v>
      </c>
      <c r="H729" s="201" t="s">
        <v>102</v>
      </c>
      <c r="I729" s="308" t="e">
        <f>VLOOKUP(L729,InterfaceCards,2,FALSE)</f>
        <v>#N/A</v>
      </c>
      <c r="J729" s="202" t="e">
        <f>VLOOKUP(I729,'REF - Interface Cards'!$F$2:$G$11,2,FALSE)</f>
        <v>#N/A</v>
      </c>
      <c r="K729" s="267" t="e">
        <f>VLOOKUP(L729,InterfaceCards,3,FALSE)</f>
        <v>#N/A</v>
      </c>
      <c r="L729" s="99"/>
      <c r="M729" s="205"/>
      <c r="N729" s="205"/>
      <c r="O729" s="205"/>
      <c r="P729" s="205"/>
      <c r="Q729" s="205"/>
      <c r="R729" s="119"/>
      <c r="S729" s="119"/>
      <c r="T729" s="100"/>
      <c r="U729" s="205"/>
      <c r="V729" s="205" t="b">
        <v>0</v>
      </c>
      <c r="W729" s="115" t="str">
        <f>CONCATENATE(L729,":",N729)</f>
        <v>:</v>
      </c>
      <c r="X729" s="40" t="str">
        <f ca="1">IFERROR(__xludf.DUMMYFUNCTION("VLOOKUP($D475,IMPORTRANGE(""1F5N2lheBqU_ssv2fEg7XSiyl0_Jtf24RQubw3IWp7fc"",""'LC-2 BOM'!C2:AF1000""),X$1,FALSE)"),"04C706")</f>
        <v>04C706</v>
      </c>
      <c r="Y729" s="40" t="str">
        <f ca="1">IFERROR(__xludf.DUMMYFUNCTION("VLOOKUP($D729,IMPORTRANGE(""1F5N2lheBqU_ssv2fEg7XSiyl0_Jtf24RQubw3IWp7fc"",""'LC-2 BOM'!C2:AF900""),Y$1,FALSE)"),"#N/A")</f>
        <v>#N/A</v>
      </c>
      <c r="Z729" s="183" t="str">
        <f ca="1">IFERROR(__xludf.DUMMYFUNCTION("VLOOKUP($D729,IMPORTRANGE(""1zGeY54V42y3h6ga3LEauokEcjIAfHuNXKCYKLfLWtMI"",""'LC-2 BOM'!C2:AF900""),Z$1,FALSE)"),"#N/A")</f>
        <v>#N/A</v>
      </c>
      <c r="AA729" s="183" t="str">
        <f ca="1">IFERROR(__xludf.DUMMYFUNCTION("VLOOKUP($D729,IMPORTRANGE(""1zGeY54V42y3h6ga3LEauokEcjIAfHuNXKCYKLfLWtMI"",""'LC-2 BOM'!C2:AF900""),Z$1,FALSE)"),"#N/A")</f>
        <v>#N/A</v>
      </c>
      <c r="AB729" s="40" t="str">
        <f ca="1">IFERROR(__xludf.DUMMYFUNCTION("VLOOKUP($D729,IMPORTRANGE(""1F5N2lheBqU_ssv2fEg7XSiyl0_Jtf24RQubw3IWp7fc"",""'LC-2 BOM'!C2:AF1000""),AB$1,FALSE)"),"#N/A")</f>
        <v>#N/A</v>
      </c>
      <c r="AC729" s="40" t="str">
        <f ca="1">IFERROR(__xludf.DUMMYFUNCTION("VLOOKUP($D729,IMPORTRANGE(""1F5N2lheBqU_ssv2fEg7XSiyl0_Jtf24RQubw3IWp7fc"",""'LC-2 BOM'!C2:AF1000""),AB$1,FALSE)"),"#N/A")</f>
        <v>#N/A</v>
      </c>
      <c r="AD729" s="40" t="str">
        <f ca="1">IFERROR(__xludf.DUMMYFUNCTION("VLOOKUP($D729,IMPORTRANGE(""1F5N2lheBqU_ssv2fEg7XSiyl0_Jtf24RQubw3IWp7fc"",""'LC-2 BOM'!C2:AF1000""),AB$1,FALSE)"),"#N/A")</f>
        <v>#N/A</v>
      </c>
      <c r="AE729" s="40" t="str">
        <f ca="1">IFERROR(__xludf.DUMMYFUNCTION("VLOOKUP($D729,IMPORTRANGE(""1F5N2lheBqU_ssv2fEg7XSiyl0_Jtf24RQubw3IWp7fc"",""'LC-2 BOM'!C2:AF1000""),AB$1,FALSE)"),"#N/A")</f>
        <v>#N/A</v>
      </c>
      <c r="AF729" s="40" t="str">
        <f ca="1">IFERROR(__xludf.DUMMYFUNCTION("VLOOKUP($D729,IMPORTRANGE(""1F5N2lheBqU_ssv2fEg7XSiyl0_Jtf24RQubw3IWp7fc"",""'LC-2 BOM'!C2:AF1000""),AB$1,FALSE)"),"#N/A")</f>
        <v>#N/A</v>
      </c>
      <c r="AG729" s="40" t="str">
        <f ca="1">IFERROR(__xludf.DUMMYFUNCTION("VLOOKUP($D729,IMPORTRANGE(""1F5N2lheBqU_ssv2fEg7XSiyl0_Jtf24RQubw3IWp7fc"",""'LC-2 BOM'!C2:AF1000""),AB$1,FALSE)"),"#N/A")</f>
        <v>#N/A</v>
      </c>
      <c r="AH729" s="40" t="str">
        <f ca="1">IFERROR(__xludf.DUMMYFUNCTION("VLOOKUP($D729,IMPORTRANGE(""1F5N2lheBqU_ssv2fEg7XSiyl0_Jtf24RQubw3IWp7fc"",""'LC-2 BOM'!C2:AF1000""),AB$1,FALSE)"),"#N/A")</f>
        <v>#N/A</v>
      </c>
      <c r="AI729" s="40" t="str">
        <f ca="1">IFERROR(__xludf.DUMMYFUNCTION("VLOOKUP($D729,IMPORTRANGE(""1F5N2lheBqU_ssv2fEg7XSiyl0_Jtf24RQubw3IWp7fc"",""'LC-2 BOM'!C2:AF1000""),AB$1,FALSE)"),"#N/A")</f>
        <v>#N/A</v>
      </c>
      <c r="AJ729" s="40" t="str">
        <f ca="1">IFERROR(__xludf.DUMMYFUNCTION("VLOOKUP($D729,IMPORTRANGE(""1F5N2lheBqU_ssv2fEg7XSiyl0_Jtf24RQubw3IWp7fc"",""'LC-2 BOM'!C2:AF1000""),AB$1,FALSE)"),"#N/A")</f>
        <v>#N/A</v>
      </c>
      <c r="AK729" s="40" t="str">
        <f ca="1">IFERROR(__xludf.DUMMYFUNCTION("VLOOKUP($D729,IMPORTRANGE(""1F5N2lheBqU_ssv2fEg7XSiyl0_Jtf24RQubw3IWp7fc"",""'LC-2 BOM'!C2:AF1000""),AB$1,FALSE)"),"#N/A")</f>
        <v>#N/A</v>
      </c>
      <c r="AL729" s="40" t="str">
        <f ca="1">IFERROR(__xludf.DUMMYFUNCTION("VLOOKUP($D729,IMPORTRANGE(""1F5N2lheBqU_ssv2fEg7XSiyl0_Jtf24RQubw3IWp7fc"",""'LC-2 BOM'!C2:AF1000""),AB$1,FALSE)"),"#N/A")</f>
        <v>#N/A</v>
      </c>
      <c r="AM729" s="40" t="str">
        <f ca="1">IFERROR(__xludf.DUMMYFUNCTION("VLOOKUP($D729,IMPORTRANGE(""1F5N2lheBqU_ssv2fEg7XSiyl0_Jtf24RQubw3IWp7fc"",""'LC-2 BOM'!C2:AF1000""),AB$1,FALSE)"),"#N/A")</f>
        <v>#N/A</v>
      </c>
      <c r="AN729" s="40" t="str">
        <f ca="1">IFERROR(__xludf.DUMMYFUNCTION("VLOOKUP($D729,IMPORTRANGE(""1F5N2lheBqU_ssv2fEg7XSiyl0_Jtf24RQubw3IWp7fc"",""'LC-2 BOM'!C2:AF1000""),AB$1,FALSE)"),"#N/A")</f>
        <v>#N/A</v>
      </c>
      <c r="AO729" s="40" t="str">
        <f ca="1">IFERROR(__xludf.DUMMYFUNCTION("VLOOKUP($D729,IMPORTRANGE(""1F5N2lheBqU_ssv2fEg7XSiyl0_Jtf24RQubw3IWp7fc"",""'LC-2 BOM'!C2:AF1000""),AB$1,FALSE)"),"#N/A")</f>
        <v>#N/A</v>
      </c>
      <c r="AP729" s="40" t="str">
        <f ca="1">IFERROR(__xludf.DUMMYFUNCTION("VLOOKUP($D729,IMPORTRANGE(""1F5N2lheBqU_ssv2fEg7XSiyl0_Jtf24RQubw3IWp7fc"",""'LC-2 BOM'!C2:AF1000""),AB$1,FALSE)"),"#N/A")</f>
        <v>#N/A</v>
      </c>
      <c r="AQ729" s="40" t="str">
        <f ca="1">IFERROR(__xludf.DUMMYFUNCTION("VLOOKUP($D729,IMPORTRANGE(""1F5N2lheBqU_ssv2fEg7XSiyl0_Jtf24RQubw3IWp7fc"",""'LC-2 BOM'!C2:AF1000""),AB$1,FALSE)"),"#N/A")</f>
        <v>#N/A</v>
      </c>
      <c r="AR729" s="40" t="str">
        <f ca="1">IFERROR(__xludf.DUMMYFUNCTION("VLOOKUP($D729,IMPORTRANGE(""1F5N2lheBqU_ssv2fEg7XSiyl0_Jtf24RQubw3IWp7fc"",""'LC-2 BOM'!C2:AF1000""),AB$1,FALSE)"),"#N/A")</f>
        <v>#N/A</v>
      </c>
      <c r="AS729" s="40" t="str">
        <f ca="1">IFERROR(__xludf.DUMMYFUNCTION("VLOOKUP($D729,IMPORTRANGE(""1F5N2lheBqU_ssv2fEg7XSiyl0_Jtf24RQubw3IWp7fc"",""'LC-2 BOM'!C2:AF1000""),AB$1,FALSE)"),"#N/A")</f>
        <v>#N/A</v>
      </c>
      <c r="AT729" s="40" t="str">
        <f ca="1">IFERROR(__xludf.DUMMYFUNCTION("VLOOKUP($D729,IMPORTRANGE(""1F5N2lheBqU_ssv2fEg7XSiyl0_Jtf24RQubw3IWp7fc"",""'LC-2 BOM'!C2:AF1000""),AB$1,FALSE)"),"#N/A")</f>
        <v>#N/A</v>
      </c>
      <c r="AU729" s="40" t="str">
        <f ca="1">IFERROR(__xludf.DUMMYFUNCTION("VLOOKUP($D729,IMPORTRANGE(""1F5N2lheBqU_ssv2fEg7XSiyl0_Jtf24RQubw3IWp7fc"",""'LC-2 BOM'!C2:AF1000""),AB$1,FALSE)"),"#N/A")</f>
        <v>#N/A</v>
      </c>
      <c r="AV729" s="40" t="str">
        <f ca="1">IFERROR(__xludf.DUMMYFUNCTION("VLOOKUP($D729,IMPORTRANGE(""1F5N2lheBqU_ssv2fEg7XSiyl0_Jtf24RQubw3IWp7fc"",""'LC-2 BOM'!C2:AF1000""),AB$1,FALSE)"),"#N/A")</f>
        <v>#N/A</v>
      </c>
      <c r="AW729" s="40" t="str">
        <f ca="1">IFERROR(__xludf.DUMMYFUNCTION("VLOOKUP($D729,IMPORTRANGE(""1F5N2lheBqU_ssv2fEg7XSiyl0_Jtf24RQubw3IWp7fc"",""'LC-2 BOM'!C2:AF1000""),AB$1,FALSE)"),"#N/A")</f>
        <v>#N/A</v>
      </c>
      <c r="AX729" s="40" t="str">
        <f ca="1">IFERROR(__xludf.DUMMYFUNCTION("VLOOKUP($D729,IMPORTRANGE(""1F5N2lheBqU_ssv2fEg7XSiyl0_Jtf24RQubw3IWp7fc"",""'LC-2 BOM'!C2:AF1000""),AB$1,FALSE)"),"#N/A")</f>
        <v>#N/A</v>
      </c>
      <c r="AY729" s="40" t="str">
        <f ca="1">IFERROR(__xludf.DUMMYFUNCTION("VLOOKUP($D729,IMPORTRANGE(""1F5N2lheBqU_ssv2fEg7XSiyl0_Jtf24RQubw3IWp7fc"",""'LC-2 BOM'!C2:AF1000""),AB$1,FALSE)"),"#N/A")</f>
        <v>#N/A</v>
      </c>
      <c r="AZ729" s="40" t="str">
        <f ca="1">IFERROR(__xludf.DUMMYFUNCTION("VLOOKUP($D729,IMPORTRANGE(""1F5N2lheBqU_ssv2fEg7XSiyl0_Jtf24RQubw3IWp7fc"",""'LC-2 BOM'!C2:AF1000""),AB$1,FALSE)"),"#N/A")</f>
        <v>#N/A</v>
      </c>
      <c r="BA729" s="40" t="str">
        <f ca="1">IFERROR(__xludf.DUMMYFUNCTION("VLOOKUP($D729,IMPORTRANGE(""1F5N2lheBqU_ssv2fEg7XSiyl0_Jtf24RQubw3IWp7fc"",""'LC-2 BOM'!C2:AF1000""),AB$1,FALSE)"),"#N/A")</f>
        <v>#N/A</v>
      </c>
    </row>
    <row r="730" spans="1:53" ht="14.1">
      <c r="A730" s="201" t="e">
        <f>CONCATENATE(VLOOKUP(E730,Systems,2,FALSE),"-",VLOOKUP(F730,Subsystems,2,FALSE),"-",VLOOKUP(G730,Components,2,FALSE),"-",VLOOKUP(R730,Metrics,2,FALSE),"-",B730)</f>
        <v>#N/A</v>
      </c>
      <c r="B730" s="99">
        <v>714</v>
      </c>
      <c r="C730" s="201" t="s">
        <v>1577</v>
      </c>
      <c r="D730" s="119"/>
      <c r="E730" s="205"/>
      <c r="F730" s="205"/>
      <c r="G730" s="201" t="s">
        <v>994</v>
      </c>
      <c r="H730" s="201" t="s">
        <v>102</v>
      </c>
      <c r="I730" s="308" t="e">
        <f>VLOOKUP(L730,InterfaceCards,2,FALSE)</f>
        <v>#N/A</v>
      </c>
      <c r="J730" s="202" t="e">
        <f>VLOOKUP(I730,'REF - Interface Cards'!$F$2:$G$11,2,FALSE)</f>
        <v>#N/A</v>
      </c>
      <c r="K730" s="267" t="e">
        <f>VLOOKUP(L730,InterfaceCards,3,FALSE)</f>
        <v>#N/A</v>
      </c>
      <c r="L730" s="99"/>
      <c r="M730" s="205"/>
      <c r="N730" s="205"/>
      <c r="O730" s="205"/>
      <c r="P730" s="205"/>
      <c r="Q730" s="205"/>
      <c r="R730" s="119"/>
      <c r="S730" s="119"/>
      <c r="T730" s="100"/>
      <c r="U730" s="205"/>
      <c r="V730" s="205" t="b">
        <v>0</v>
      </c>
      <c r="W730" s="115" t="str">
        <f>CONCATENATE(L730,":",N730)</f>
        <v>:</v>
      </c>
      <c r="X730" s="40" t="str">
        <f ca="1">IFERROR(__xludf.DUMMYFUNCTION("VLOOKUP($D475,IMPORTRANGE(""1F5N2lheBqU_ssv2fEg7XSiyl0_Jtf24RQubw3IWp7fc"",""'LC-2 BOM'!C2:AF1000""),X$1,FALSE)"),"04C706")</f>
        <v>04C706</v>
      </c>
      <c r="Y730" s="183" t="str">
        <f ca="1">IFERROR(__xludf.DUMMYFUNCTION("VLOOKUP($D730,IMPORTRANGE(""1zGeY54V42y3h6ga3LEauokEcjIAfHuNXKCYKLfLWtMI"",""'LC-2 BOM'!C2:AF900""),Y$1,FALSE)"),"#N/A")</f>
        <v>#N/A</v>
      </c>
      <c r="Z730" s="183" t="str">
        <f ca="1">IFERROR(__xludf.DUMMYFUNCTION("VLOOKUP($D730,IMPORTRANGE(""1zGeY54V42y3h6ga3LEauokEcjIAfHuNXKCYKLfLWtMI"",""'LC-2 BOM'!C2:AF900""),Y$1,FALSE)"),"#N/A")</f>
        <v>#N/A</v>
      </c>
      <c r="AA730" s="183" t="str">
        <f ca="1">IFERROR(__xludf.DUMMYFUNCTION("VLOOKUP($D730,IMPORTRANGE(""1zGeY54V42y3h6ga3LEauokEcjIAfHuNXKCYKLfLWtMI"",""'LC-2 BOM'!C2:AF900""),Y$1,FALSE)"),"#N/A")</f>
        <v>#N/A</v>
      </c>
      <c r="AB730" s="40" t="str">
        <f ca="1">IFERROR(__xludf.DUMMYFUNCTION("VLOOKUP($D730,IMPORTRANGE(""1F5N2lheBqU_ssv2fEg7XSiyl0_Jtf24RQubw3IWp7fc"",""'LC-2 BOM'!C2:AF1000""),AB$1,FALSE)"),"#N/A")</f>
        <v>#N/A</v>
      </c>
      <c r="AC730" s="40" t="str">
        <f ca="1">IFERROR(__xludf.DUMMYFUNCTION("VLOOKUP($D730,IMPORTRANGE(""1F5N2lheBqU_ssv2fEg7XSiyl0_Jtf24RQubw3IWp7fc"",""'LC-2 BOM'!C2:AF1000""),AB$1,FALSE)"),"#N/A")</f>
        <v>#N/A</v>
      </c>
      <c r="AD730" s="40" t="str">
        <f ca="1">IFERROR(__xludf.DUMMYFUNCTION("VLOOKUP($D730,IMPORTRANGE(""1F5N2lheBqU_ssv2fEg7XSiyl0_Jtf24RQubw3IWp7fc"",""'LC-2 BOM'!C2:AF1000""),AB$1,FALSE)"),"#N/A")</f>
        <v>#N/A</v>
      </c>
      <c r="AE730" s="40" t="str">
        <f ca="1">IFERROR(__xludf.DUMMYFUNCTION("VLOOKUP($D730,IMPORTRANGE(""1F5N2lheBqU_ssv2fEg7XSiyl0_Jtf24RQubw3IWp7fc"",""'LC-2 BOM'!C2:AF1000""),AB$1,FALSE)"),"#N/A")</f>
        <v>#N/A</v>
      </c>
      <c r="AF730" s="40" t="str">
        <f ca="1">IFERROR(__xludf.DUMMYFUNCTION("VLOOKUP($D730,IMPORTRANGE(""1F5N2lheBqU_ssv2fEg7XSiyl0_Jtf24RQubw3IWp7fc"",""'LC-2 BOM'!C2:AF1000""),AB$1,FALSE)"),"#N/A")</f>
        <v>#N/A</v>
      </c>
      <c r="AG730" s="40" t="str">
        <f ca="1">IFERROR(__xludf.DUMMYFUNCTION("VLOOKUP($D730,IMPORTRANGE(""1F5N2lheBqU_ssv2fEg7XSiyl0_Jtf24RQubw3IWp7fc"",""'LC-2 BOM'!C2:AF1000""),AB$1,FALSE)"),"#N/A")</f>
        <v>#N/A</v>
      </c>
      <c r="AH730" s="40" t="str">
        <f ca="1">IFERROR(__xludf.DUMMYFUNCTION("VLOOKUP($D730,IMPORTRANGE(""1F5N2lheBqU_ssv2fEg7XSiyl0_Jtf24RQubw3IWp7fc"",""'LC-2 BOM'!C2:AF1000""),AB$1,FALSE)"),"#N/A")</f>
        <v>#N/A</v>
      </c>
      <c r="AI730" s="40" t="str">
        <f ca="1">IFERROR(__xludf.DUMMYFUNCTION("VLOOKUP($D730,IMPORTRANGE(""1F5N2lheBqU_ssv2fEg7XSiyl0_Jtf24RQubw3IWp7fc"",""'LC-2 BOM'!C2:AF1000""),AB$1,FALSE)"),"#N/A")</f>
        <v>#N/A</v>
      </c>
      <c r="AJ730" s="40" t="str">
        <f ca="1">IFERROR(__xludf.DUMMYFUNCTION("VLOOKUP($D730,IMPORTRANGE(""1F5N2lheBqU_ssv2fEg7XSiyl0_Jtf24RQubw3IWp7fc"",""'LC-2 BOM'!C2:AF1000""),AB$1,FALSE)"),"#N/A")</f>
        <v>#N/A</v>
      </c>
      <c r="AK730" s="40" t="str">
        <f ca="1">IFERROR(__xludf.DUMMYFUNCTION("VLOOKUP($D730,IMPORTRANGE(""1F5N2lheBqU_ssv2fEg7XSiyl0_Jtf24RQubw3IWp7fc"",""'LC-2 BOM'!C2:AF1000""),AB$1,FALSE)"),"#N/A")</f>
        <v>#N/A</v>
      </c>
      <c r="AL730" s="40" t="str">
        <f ca="1">IFERROR(__xludf.DUMMYFUNCTION("VLOOKUP($D730,IMPORTRANGE(""1F5N2lheBqU_ssv2fEg7XSiyl0_Jtf24RQubw3IWp7fc"",""'LC-2 BOM'!C2:AF1000""),AB$1,FALSE)"),"#N/A")</f>
        <v>#N/A</v>
      </c>
      <c r="AM730" s="40" t="str">
        <f ca="1">IFERROR(__xludf.DUMMYFUNCTION("VLOOKUP($D730,IMPORTRANGE(""1F5N2lheBqU_ssv2fEg7XSiyl0_Jtf24RQubw3IWp7fc"",""'LC-2 BOM'!C2:AF1000""),AB$1,FALSE)"),"#N/A")</f>
        <v>#N/A</v>
      </c>
      <c r="AN730" s="40" t="str">
        <f ca="1">IFERROR(__xludf.DUMMYFUNCTION("VLOOKUP($D730,IMPORTRANGE(""1F5N2lheBqU_ssv2fEg7XSiyl0_Jtf24RQubw3IWp7fc"",""'LC-2 BOM'!C2:AF1000""),AB$1,FALSE)"),"#N/A")</f>
        <v>#N/A</v>
      </c>
      <c r="AO730" s="40" t="str">
        <f ca="1">IFERROR(__xludf.DUMMYFUNCTION("VLOOKUP($D730,IMPORTRANGE(""1F5N2lheBqU_ssv2fEg7XSiyl0_Jtf24RQubw3IWp7fc"",""'LC-2 BOM'!C2:AF1000""),AB$1,FALSE)"),"#N/A")</f>
        <v>#N/A</v>
      </c>
      <c r="AP730" s="40" t="str">
        <f ca="1">IFERROR(__xludf.DUMMYFUNCTION("VLOOKUP($D730,IMPORTRANGE(""1F5N2lheBqU_ssv2fEg7XSiyl0_Jtf24RQubw3IWp7fc"",""'LC-2 BOM'!C2:AF1000""),AB$1,FALSE)"),"#N/A")</f>
        <v>#N/A</v>
      </c>
      <c r="AQ730" s="40" t="str">
        <f ca="1">IFERROR(__xludf.DUMMYFUNCTION("VLOOKUP($D730,IMPORTRANGE(""1F5N2lheBqU_ssv2fEg7XSiyl0_Jtf24RQubw3IWp7fc"",""'LC-2 BOM'!C2:AF1000""),AB$1,FALSE)"),"#N/A")</f>
        <v>#N/A</v>
      </c>
      <c r="AR730" s="40" t="str">
        <f ca="1">IFERROR(__xludf.DUMMYFUNCTION("VLOOKUP($D730,IMPORTRANGE(""1F5N2lheBqU_ssv2fEg7XSiyl0_Jtf24RQubw3IWp7fc"",""'LC-2 BOM'!C2:AF1000""),AB$1,FALSE)"),"#N/A")</f>
        <v>#N/A</v>
      </c>
      <c r="AS730" s="40" t="str">
        <f ca="1">IFERROR(__xludf.DUMMYFUNCTION("VLOOKUP($D730,IMPORTRANGE(""1F5N2lheBqU_ssv2fEg7XSiyl0_Jtf24RQubw3IWp7fc"",""'LC-2 BOM'!C2:AF1000""),AB$1,FALSE)"),"#N/A")</f>
        <v>#N/A</v>
      </c>
      <c r="AT730" s="40" t="str">
        <f ca="1">IFERROR(__xludf.DUMMYFUNCTION("VLOOKUP($D730,IMPORTRANGE(""1F5N2lheBqU_ssv2fEg7XSiyl0_Jtf24RQubw3IWp7fc"",""'LC-2 BOM'!C2:AF1000""),AB$1,FALSE)"),"#N/A")</f>
        <v>#N/A</v>
      </c>
      <c r="AU730" s="40" t="str">
        <f ca="1">IFERROR(__xludf.DUMMYFUNCTION("VLOOKUP($D730,IMPORTRANGE(""1F5N2lheBqU_ssv2fEg7XSiyl0_Jtf24RQubw3IWp7fc"",""'LC-2 BOM'!C2:AF1000""),AB$1,FALSE)"),"#N/A")</f>
        <v>#N/A</v>
      </c>
      <c r="AV730" s="40" t="str">
        <f ca="1">IFERROR(__xludf.DUMMYFUNCTION("VLOOKUP($D730,IMPORTRANGE(""1F5N2lheBqU_ssv2fEg7XSiyl0_Jtf24RQubw3IWp7fc"",""'LC-2 BOM'!C2:AF1000""),AB$1,FALSE)"),"#N/A")</f>
        <v>#N/A</v>
      </c>
      <c r="AW730" s="40" t="str">
        <f ca="1">IFERROR(__xludf.DUMMYFUNCTION("VLOOKUP($D730,IMPORTRANGE(""1F5N2lheBqU_ssv2fEg7XSiyl0_Jtf24RQubw3IWp7fc"",""'LC-2 BOM'!C2:AF1000""),AB$1,FALSE)"),"#N/A")</f>
        <v>#N/A</v>
      </c>
      <c r="AX730" s="40" t="str">
        <f ca="1">IFERROR(__xludf.DUMMYFUNCTION("VLOOKUP($D730,IMPORTRANGE(""1F5N2lheBqU_ssv2fEg7XSiyl0_Jtf24RQubw3IWp7fc"",""'LC-2 BOM'!C2:AF1000""),AB$1,FALSE)"),"#N/A")</f>
        <v>#N/A</v>
      </c>
      <c r="AY730" s="40" t="str">
        <f ca="1">IFERROR(__xludf.DUMMYFUNCTION("VLOOKUP($D730,IMPORTRANGE(""1F5N2lheBqU_ssv2fEg7XSiyl0_Jtf24RQubw3IWp7fc"",""'LC-2 BOM'!C2:AF1000""),AB$1,FALSE)"),"#N/A")</f>
        <v>#N/A</v>
      </c>
      <c r="AZ730" s="40" t="str">
        <f ca="1">IFERROR(__xludf.DUMMYFUNCTION("VLOOKUP($D730,IMPORTRANGE(""1F5N2lheBqU_ssv2fEg7XSiyl0_Jtf24RQubw3IWp7fc"",""'LC-2 BOM'!C2:AF1000""),AB$1,FALSE)"),"#N/A")</f>
        <v>#N/A</v>
      </c>
      <c r="BA730" s="40" t="str">
        <f ca="1">IFERROR(__xludf.DUMMYFUNCTION("VLOOKUP($D730,IMPORTRANGE(""1F5N2lheBqU_ssv2fEg7XSiyl0_Jtf24RQubw3IWp7fc"",""'LC-2 BOM'!C2:AF1000""),AB$1,FALSE)"),"#N/A")</f>
        <v>#N/A</v>
      </c>
    </row>
    <row r="731" spans="1:53" ht="14.1">
      <c r="A731" s="119"/>
      <c r="B731" s="99"/>
      <c r="C731" s="99"/>
      <c r="D731" s="119"/>
      <c r="E731" s="205"/>
      <c r="F731" s="205"/>
      <c r="G731" s="205"/>
      <c r="H731" s="205"/>
      <c r="I731" s="205"/>
      <c r="J731" s="39" t="e">
        <f>VLOOKUP(I731,'REF - Interface Cards'!$F$2:$G$11,2,FALSE)</f>
        <v>#N/A</v>
      </c>
      <c r="K731" s="205"/>
      <c r="L731" s="205"/>
      <c r="M731" s="205"/>
      <c r="N731" s="205"/>
      <c r="O731" s="205"/>
      <c r="P731" s="205"/>
      <c r="Q731" s="205"/>
      <c r="R731" s="119"/>
      <c r="S731" s="119"/>
      <c r="T731" s="100"/>
      <c r="U731" s="205"/>
      <c r="V731" s="205" t="b">
        <v>0</v>
      </c>
      <c r="W731" s="115"/>
      <c r="X731" s="205"/>
      <c r="Y731" s="205"/>
      <c r="Z731" s="205"/>
      <c r="AA731" s="205"/>
      <c r="AB731" s="205"/>
      <c r="AC731" s="205"/>
      <c r="AD731" s="205"/>
      <c r="AE731" s="205"/>
      <c r="AF731" s="205"/>
      <c r="AG731" s="205"/>
      <c r="AH731" s="205"/>
      <c r="AI731" s="205"/>
      <c r="AJ731" s="205"/>
      <c r="AK731" s="205"/>
      <c r="AL731" s="205"/>
      <c r="AM731" s="205"/>
      <c r="AN731" s="205"/>
      <c r="AO731" s="205"/>
      <c r="AP731" s="205"/>
      <c r="AQ731" s="205"/>
      <c r="AR731" s="205"/>
      <c r="AS731" s="205"/>
      <c r="AT731" s="205"/>
      <c r="AU731" s="205"/>
      <c r="AV731" s="205"/>
      <c r="AW731" s="205"/>
      <c r="AX731" s="205"/>
      <c r="AY731" s="205"/>
      <c r="AZ731" s="205"/>
      <c r="BA731" s="205"/>
    </row>
    <row r="732" spans="1:53" ht="14.1">
      <c r="A732" s="119"/>
      <c r="B732" s="99"/>
      <c r="C732" s="99"/>
      <c r="D732" s="119"/>
      <c r="E732" s="205"/>
      <c r="F732" s="205"/>
      <c r="G732" s="205"/>
      <c r="H732" s="205"/>
      <c r="I732" s="205"/>
      <c r="J732" s="39" t="e">
        <f>VLOOKUP(I732,'REF - Interface Cards'!$F$2:$G$11,2,FALSE)</f>
        <v>#N/A</v>
      </c>
      <c r="K732" s="205"/>
      <c r="L732" s="205"/>
      <c r="M732" s="205"/>
      <c r="N732" s="205"/>
      <c r="O732" s="205"/>
      <c r="P732" s="205"/>
      <c r="Q732" s="205"/>
      <c r="R732" s="119"/>
      <c r="S732" s="119"/>
      <c r="T732" s="100"/>
      <c r="U732" s="205"/>
      <c r="V732" s="205" t="b">
        <v>0</v>
      </c>
      <c r="W732" s="115"/>
      <c r="X732" s="205"/>
      <c r="Y732" s="205"/>
      <c r="Z732" s="205"/>
      <c r="AA732" s="205"/>
      <c r="AB732" s="205"/>
      <c r="AC732" s="205"/>
      <c r="AD732" s="205"/>
      <c r="AE732" s="205"/>
      <c r="AF732" s="205"/>
      <c r="AG732" s="205"/>
      <c r="AH732" s="205"/>
      <c r="AI732" s="205"/>
      <c r="AJ732" s="205"/>
      <c r="AK732" s="205"/>
      <c r="AL732" s="205"/>
      <c r="AM732" s="205"/>
      <c r="AN732" s="205"/>
      <c r="AO732" s="205"/>
      <c r="AP732" s="205"/>
      <c r="AQ732" s="205"/>
      <c r="AR732" s="205"/>
      <c r="AS732" s="205"/>
      <c r="AT732" s="205"/>
      <c r="AU732" s="205"/>
      <c r="AV732" s="205"/>
      <c r="AW732" s="205"/>
      <c r="AX732" s="205"/>
      <c r="AY732" s="205"/>
      <c r="AZ732" s="205"/>
      <c r="BA732" s="205"/>
    </row>
    <row r="733" spans="1:53" ht="14.1">
      <c r="A733" s="119"/>
      <c r="B733" s="99"/>
      <c r="C733" s="99"/>
      <c r="D733" s="119"/>
      <c r="E733" s="205"/>
      <c r="F733" s="205"/>
      <c r="G733" s="205"/>
      <c r="H733" s="205"/>
      <c r="I733" s="205"/>
      <c r="J733" s="39" t="e">
        <f>VLOOKUP(I733,'REF - Interface Cards'!$F$2:$G$11,2,FALSE)</f>
        <v>#N/A</v>
      </c>
      <c r="K733" s="205"/>
      <c r="L733" s="205"/>
      <c r="M733" s="205"/>
      <c r="N733" s="205"/>
      <c r="O733" s="205"/>
      <c r="P733" s="205"/>
      <c r="Q733" s="205"/>
      <c r="R733" s="119"/>
      <c r="S733" s="119"/>
      <c r="T733" s="100"/>
      <c r="U733" s="205"/>
      <c r="V733" s="205" t="b">
        <v>0</v>
      </c>
      <c r="W733" s="115"/>
      <c r="X733" s="205"/>
      <c r="Y733" s="205"/>
      <c r="Z733" s="205"/>
      <c r="AA733" s="205"/>
      <c r="AB733" s="205"/>
      <c r="AC733" s="205"/>
      <c r="AD733" s="205"/>
      <c r="AE733" s="205"/>
      <c r="AF733" s="205"/>
      <c r="AG733" s="205"/>
      <c r="AH733" s="205"/>
      <c r="AI733" s="205"/>
      <c r="AJ733" s="205"/>
      <c r="AK733" s="205"/>
      <c r="AL733" s="205"/>
      <c r="AM733" s="205"/>
      <c r="AN733" s="205"/>
      <c r="AO733" s="205"/>
      <c r="AP733" s="205"/>
      <c r="AQ733" s="205"/>
      <c r="AR733" s="205"/>
      <c r="AS733" s="205"/>
      <c r="AT733" s="205"/>
      <c r="AU733" s="205"/>
      <c r="AV733" s="205"/>
      <c r="AW733" s="205"/>
      <c r="AX733" s="205"/>
      <c r="AY733" s="205"/>
      <c r="AZ733" s="205"/>
      <c r="BA733" s="205"/>
    </row>
    <row r="734" spans="1:53" ht="14.1">
      <c r="A734" s="119"/>
      <c r="B734" s="99"/>
      <c r="C734" s="99"/>
      <c r="D734" s="119"/>
      <c r="E734" s="205"/>
      <c r="F734" s="205"/>
      <c r="G734" s="205"/>
      <c r="H734" s="205"/>
      <c r="I734" s="205"/>
      <c r="J734" s="39" t="e">
        <f>VLOOKUP(I734,'REF - Interface Cards'!$F$2:$G$11,2,FALSE)</f>
        <v>#N/A</v>
      </c>
      <c r="K734" s="205"/>
      <c r="L734" s="205"/>
      <c r="M734" s="205"/>
      <c r="N734" s="205"/>
      <c r="O734" s="205"/>
      <c r="P734" s="205"/>
      <c r="Q734" s="205"/>
      <c r="R734" s="119"/>
      <c r="S734" s="119"/>
      <c r="T734" s="100"/>
      <c r="U734" s="205"/>
      <c r="V734" s="205" t="b">
        <v>0</v>
      </c>
      <c r="W734" s="115"/>
      <c r="X734" s="205"/>
      <c r="Y734" s="205"/>
      <c r="Z734" s="205"/>
      <c r="AA734" s="205"/>
      <c r="AB734" s="205"/>
      <c r="AC734" s="205"/>
      <c r="AD734" s="205"/>
      <c r="AE734" s="205"/>
      <c r="AF734" s="205"/>
      <c r="AG734" s="205"/>
      <c r="AH734" s="205"/>
      <c r="AI734" s="205"/>
      <c r="AJ734" s="205"/>
      <c r="AK734" s="205"/>
      <c r="AL734" s="205"/>
      <c r="AM734" s="205"/>
      <c r="AN734" s="205"/>
      <c r="AO734" s="205"/>
      <c r="AP734" s="205"/>
      <c r="AQ734" s="205"/>
      <c r="AR734" s="205"/>
      <c r="AS734" s="205"/>
      <c r="AT734" s="205"/>
      <c r="AU734" s="205"/>
      <c r="AV734" s="205"/>
      <c r="AW734" s="205"/>
      <c r="AX734" s="205"/>
      <c r="AY734" s="205"/>
      <c r="AZ734" s="205"/>
      <c r="BA734" s="205"/>
    </row>
    <row r="735" spans="1:53" ht="14.1">
      <c r="A735" s="119"/>
      <c r="B735" s="99"/>
      <c r="C735" s="99"/>
      <c r="D735" s="119"/>
      <c r="E735" s="205"/>
      <c r="F735" s="205"/>
      <c r="G735" s="205"/>
      <c r="H735" s="205"/>
      <c r="I735" s="205"/>
      <c r="J735" s="39" t="e">
        <f>VLOOKUP(I735,'REF - Interface Cards'!$F$2:$G$11,2,FALSE)</f>
        <v>#N/A</v>
      </c>
      <c r="K735" s="205"/>
      <c r="L735" s="205"/>
      <c r="M735" s="205"/>
      <c r="N735" s="205"/>
      <c r="O735" s="205"/>
      <c r="P735" s="205"/>
      <c r="Q735" s="205"/>
      <c r="R735" s="119"/>
      <c r="S735" s="119"/>
      <c r="T735" s="100"/>
      <c r="U735" s="205"/>
      <c r="V735" s="205" t="b">
        <v>0</v>
      </c>
      <c r="W735" s="115"/>
      <c r="X735" s="205"/>
      <c r="Y735" s="205"/>
      <c r="Z735" s="205"/>
      <c r="AA735" s="205"/>
      <c r="AB735" s="205"/>
      <c r="AC735" s="205"/>
      <c r="AD735" s="205"/>
      <c r="AE735" s="205"/>
      <c r="AF735" s="205"/>
      <c r="AG735" s="205"/>
      <c r="AH735" s="205"/>
      <c r="AI735" s="205"/>
      <c r="AJ735" s="205"/>
      <c r="AK735" s="205"/>
      <c r="AL735" s="205"/>
      <c r="AM735" s="205"/>
      <c r="AN735" s="205"/>
      <c r="AO735" s="205"/>
      <c r="AP735" s="205"/>
      <c r="AQ735" s="205"/>
      <c r="AR735" s="205"/>
      <c r="AS735" s="205"/>
      <c r="AT735" s="205"/>
      <c r="AU735" s="205"/>
      <c r="AV735" s="205"/>
      <c r="AW735" s="205"/>
      <c r="AX735" s="205"/>
      <c r="AY735" s="205"/>
      <c r="AZ735" s="205"/>
      <c r="BA735" s="205"/>
    </row>
    <row r="736" spans="1:53" ht="14.1">
      <c r="A736" s="119"/>
      <c r="B736" s="99"/>
      <c r="C736" s="99"/>
      <c r="D736" s="119"/>
      <c r="E736" s="205"/>
      <c r="F736" s="205"/>
      <c r="G736" s="205"/>
      <c r="H736" s="205"/>
      <c r="I736" s="205"/>
      <c r="J736" s="39" t="e">
        <f>VLOOKUP(I736,'REF - Interface Cards'!$F$2:$G$11,2,FALSE)</f>
        <v>#N/A</v>
      </c>
      <c r="K736" s="205"/>
      <c r="L736" s="205"/>
      <c r="M736" s="205"/>
      <c r="N736" s="205"/>
      <c r="O736" s="205"/>
      <c r="P736" s="205"/>
      <c r="Q736" s="205"/>
      <c r="R736" s="119"/>
      <c r="S736" s="119"/>
      <c r="T736" s="100"/>
      <c r="U736" s="205"/>
      <c r="V736" s="205" t="b">
        <v>0</v>
      </c>
      <c r="W736" s="115"/>
      <c r="X736" s="205"/>
      <c r="Y736" s="205"/>
      <c r="Z736" s="205"/>
      <c r="AA736" s="205"/>
      <c r="AB736" s="205"/>
      <c r="AC736" s="205"/>
      <c r="AD736" s="205"/>
      <c r="AE736" s="205"/>
      <c r="AF736" s="205"/>
      <c r="AG736" s="205"/>
      <c r="AH736" s="205"/>
      <c r="AI736" s="205"/>
      <c r="AJ736" s="205"/>
      <c r="AK736" s="205"/>
      <c r="AL736" s="205"/>
      <c r="AM736" s="205"/>
      <c r="AN736" s="205"/>
      <c r="AO736" s="205"/>
      <c r="AP736" s="205"/>
      <c r="AQ736" s="205"/>
      <c r="AR736" s="205"/>
      <c r="AS736" s="205"/>
      <c r="AT736" s="205"/>
      <c r="AU736" s="205"/>
      <c r="AV736" s="205"/>
      <c r="AW736" s="205"/>
      <c r="AX736" s="205"/>
      <c r="AY736" s="205"/>
      <c r="AZ736" s="205"/>
      <c r="BA736" s="205"/>
    </row>
    <row r="737" spans="1:53" ht="14.1">
      <c r="A737" s="119"/>
      <c r="B737" s="99"/>
      <c r="C737" s="99"/>
      <c r="D737" s="119"/>
      <c r="E737" s="205"/>
      <c r="F737" s="205"/>
      <c r="G737" s="205"/>
      <c r="H737" s="205"/>
      <c r="I737" s="205"/>
      <c r="J737" s="39" t="e">
        <f>VLOOKUP(I737,'REF - Interface Cards'!$F$2:$G$11,2,FALSE)</f>
        <v>#N/A</v>
      </c>
      <c r="K737" s="205"/>
      <c r="L737" s="205"/>
      <c r="M737" s="205"/>
      <c r="N737" s="205"/>
      <c r="O737" s="205"/>
      <c r="P737" s="205"/>
      <c r="Q737" s="205"/>
      <c r="R737" s="119"/>
      <c r="S737" s="119"/>
      <c r="T737" s="100"/>
      <c r="U737" s="205"/>
      <c r="V737" s="205" t="b">
        <v>0</v>
      </c>
      <c r="W737" s="115"/>
      <c r="X737" s="205"/>
      <c r="Y737" s="205"/>
      <c r="Z737" s="205"/>
      <c r="AA737" s="205"/>
      <c r="AB737" s="205"/>
      <c r="AC737" s="205"/>
      <c r="AD737" s="205"/>
      <c r="AE737" s="205"/>
      <c r="AF737" s="205"/>
      <c r="AG737" s="205"/>
      <c r="AH737" s="205"/>
      <c r="AI737" s="205"/>
      <c r="AJ737" s="205"/>
      <c r="AK737" s="205"/>
      <c r="AL737" s="205"/>
      <c r="AM737" s="205"/>
      <c r="AN737" s="205"/>
      <c r="AO737" s="205"/>
      <c r="AP737" s="205"/>
      <c r="AQ737" s="205"/>
      <c r="AR737" s="205"/>
      <c r="AS737" s="205"/>
      <c r="AT737" s="205"/>
      <c r="AU737" s="205"/>
      <c r="AV737" s="205"/>
      <c r="AW737" s="205"/>
      <c r="AX737" s="205"/>
      <c r="AY737" s="205"/>
      <c r="AZ737" s="205"/>
      <c r="BA737" s="205"/>
    </row>
    <row r="738" spans="1:53" ht="14.1">
      <c r="A738" s="119"/>
      <c r="B738" s="99"/>
      <c r="C738" s="99"/>
      <c r="D738" s="119"/>
      <c r="E738" s="205"/>
      <c r="F738" s="205"/>
      <c r="G738" s="205"/>
      <c r="H738" s="205"/>
      <c r="I738" s="205"/>
      <c r="J738" s="39" t="e">
        <f>VLOOKUP(I738,'REF - Interface Cards'!$F$2:$G$11,2,FALSE)</f>
        <v>#N/A</v>
      </c>
      <c r="K738" s="205"/>
      <c r="L738" s="205"/>
      <c r="M738" s="205"/>
      <c r="N738" s="205"/>
      <c r="O738" s="205"/>
      <c r="P738" s="205"/>
      <c r="Q738" s="205"/>
      <c r="R738" s="119"/>
      <c r="S738" s="119"/>
      <c r="T738" s="100"/>
      <c r="U738" s="205"/>
      <c r="V738" s="205" t="b">
        <v>0</v>
      </c>
      <c r="W738" s="115"/>
      <c r="X738" s="205"/>
      <c r="Y738" s="205"/>
      <c r="Z738" s="205"/>
      <c r="AA738" s="205"/>
      <c r="AB738" s="205"/>
      <c r="AC738" s="205"/>
      <c r="AD738" s="205"/>
      <c r="AE738" s="205"/>
      <c r="AF738" s="205"/>
      <c r="AG738" s="205"/>
      <c r="AH738" s="205"/>
      <c r="AI738" s="205"/>
      <c r="AJ738" s="205"/>
      <c r="AK738" s="205"/>
      <c r="AL738" s="205"/>
      <c r="AM738" s="205"/>
      <c r="AN738" s="205"/>
      <c r="AO738" s="205"/>
      <c r="AP738" s="205"/>
      <c r="AQ738" s="205"/>
      <c r="AR738" s="205"/>
      <c r="AS738" s="205"/>
      <c r="AT738" s="205"/>
      <c r="AU738" s="205"/>
      <c r="AV738" s="205"/>
      <c r="AW738" s="205"/>
      <c r="AX738" s="205"/>
      <c r="AY738" s="205"/>
      <c r="AZ738" s="205"/>
      <c r="BA738" s="205"/>
    </row>
    <row r="739" spans="1:53" ht="14.1">
      <c r="A739" s="119"/>
      <c r="B739" s="205"/>
      <c r="C739" s="99"/>
      <c r="D739" s="119"/>
      <c r="E739" s="205"/>
      <c r="F739" s="205"/>
      <c r="G739" s="205"/>
      <c r="H739" s="205"/>
      <c r="I739" s="205"/>
      <c r="J739" s="39" t="e">
        <f>VLOOKUP(I739,'REF - Interface Cards'!$F$2:$G$11,2,FALSE)</f>
        <v>#N/A</v>
      </c>
      <c r="K739" s="205"/>
      <c r="L739" s="205"/>
      <c r="M739" s="205"/>
      <c r="N739" s="205"/>
      <c r="O739" s="205"/>
      <c r="P739" s="205"/>
      <c r="Q739" s="205"/>
      <c r="R739" s="119"/>
      <c r="S739" s="119"/>
      <c r="T739" s="100"/>
      <c r="U739" s="205"/>
      <c r="V739" s="205" t="b">
        <v>0</v>
      </c>
      <c r="W739" s="115"/>
      <c r="X739" s="205"/>
      <c r="Y739" s="205"/>
      <c r="Z739" s="205"/>
      <c r="AA739" s="205"/>
      <c r="AB739" s="205"/>
      <c r="AC739" s="205"/>
      <c r="AD739" s="205"/>
      <c r="AE739" s="205"/>
      <c r="AF739" s="205"/>
      <c r="AG739" s="205"/>
      <c r="AH739" s="205"/>
      <c r="AI739" s="205"/>
      <c r="AJ739" s="205"/>
      <c r="AK739" s="205"/>
      <c r="AL739" s="205"/>
      <c r="AM739" s="205"/>
      <c r="AN739" s="205"/>
      <c r="AO739" s="205"/>
      <c r="AP739" s="205"/>
      <c r="AQ739" s="205"/>
      <c r="AR739" s="205"/>
      <c r="AS739" s="205"/>
      <c r="AT739" s="205"/>
      <c r="AU739" s="205"/>
      <c r="AV739" s="205"/>
      <c r="AW739" s="205"/>
      <c r="AX739" s="205"/>
      <c r="AY739" s="205"/>
      <c r="AZ739" s="205"/>
      <c r="BA739" s="205"/>
    </row>
    <row r="740" spans="1:53" ht="14.1">
      <c r="A740" s="119"/>
      <c r="B740" s="205"/>
      <c r="C740" s="99"/>
      <c r="D740" s="119"/>
      <c r="E740" s="205"/>
      <c r="F740" s="205"/>
      <c r="G740" s="205"/>
      <c r="H740" s="205"/>
      <c r="I740" s="205"/>
      <c r="J740" s="39" t="e">
        <f>VLOOKUP(I740,'REF - Interface Cards'!$F$2:$G$11,2,FALSE)</f>
        <v>#N/A</v>
      </c>
      <c r="K740" s="205"/>
      <c r="L740" s="205"/>
      <c r="M740" s="205"/>
      <c r="N740" s="205"/>
      <c r="O740" s="205"/>
      <c r="P740" s="205"/>
      <c r="Q740" s="205"/>
      <c r="R740" s="119"/>
      <c r="S740" s="119"/>
      <c r="T740" s="100"/>
      <c r="U740" s="205"/>
      <c r="V740" s="205" t="b">
        <v>0</v>
      </c>
      <c r="W740" s="115"/>
      <c r="X740" s="205"/>
      <c r="Y740" s="205"/>
      <c r="Z740" s="205"/>
      <c r="AA740" s="205"/>
      <c r="AB740" s="205"/>
      <c r="AC740" s="205"/>
      <c r="AD740" s="205"/>
      <c r="AE740" s="205"/>
      <c r="AF740" s="205"/>
      <c r="AG740" s="205"/>
      <c r="AH740" s="205"/>
      <c r="AI740" s="205"/>
      <c r="AJ740" s="205"/>
      <c r="AK740" s="205"/>
      <c r="AL740" s="205"/>
      <c r="AM740" s="205"/>
      <c r="AN740" s="205"/>
      <c r="AO740" s="205"/>
      <c r="AP740" s="205"/>
      <c r="AQ740" s="205"/>
      <c r="AR740" s="205"/>
      <c r="AS740" s="205"/>
      <c r="AT740" s="205"/>
      <c r="AU740" s="205"/>
      <c r="AV740" s="205"/>
      <c r="AW740" s="205"/>
      <c r="AX740" s="205"/>
      <c r="AY740" s="205"/>
      <c r="AZ740" s="205"/>
      <c r="BA740" s="205"/>
    </row>
    <row r="741" spans="1:53" ht="14.1">
      <c r="A741" s="119"/>
      <c r="B741" s="205"/>
      <c r="C741" s="99"/>
      <c r="D741" s="119"/>
      <c r="E741" s="205"/>
      <c r="F741" s="205"/>
      <c r="G741" s="205"/>
      <c r="H741" s="205"/>
      <c r="I741" s="205"/>
      <c r="J741" s="39" t="e">
        <f>VLOOKUP(I741,'REF - Interface Cards'!$F$2:$G$11,2,FALSE)</f>
        <v>#N/A</v>
      </c>
      <c r="K741" s="205"/>
      <c r="L741" s="205"/>
      <c r="M741" s="205"/>
      <c r="N741" s="205"/>
      <c r="O741" s="205"/>
      <c r="P741" s="205"/>
      <c r="Q741" s="205"/>
      <c r="R741" s="119"/>
      <c r="S741" s="119"/>
      <c r="T741" s="100"/>
      <c r="U741" s="205"/>
      <c r="V741" s="205" t="b">
        <v>0</v>
      </c>
      <c r="W741" s="115"/>
      <c r="X741" s="205"/>
      <c r="Y741" s="205"/>
      <c r="Z741" s="205"/>
      <c r="AA741" s="205"/>
      <c r="AB741" s="205"/>
      <c r="AC741" s="205"/>
      <c r="AD741" s="205"/>
      <c r="AE741" s="205"/>
      <c r="AF741" s="205"/>
      <c r="AG741" s="205"/>
      <c r="AH741" s="205"/>
      <c r="AI741" s="205"/>
      <c r="AJ741" s="205"/>
      <c r="AK741" s="205"/>
      <c r="AL741" s="205"/>
      <c r="AM741" s="205"/>
      <c r="AN741" s="205"/>
      <c r="AO741" s="205"/>
      <c r="AP741" s="205"/>
      <c r="AQ741" s="205"/>
      <c r="AR741" s="205"/>
      <c r="AS741" s="205"/>
      <c r="AT741" s="205"/>
      <c r="AU741" s="205"/>
      <c r="AV741" s="205"/>
      <c r="AW741" s="205"/>
      <c r="AX741" s="205"/>
      <c r="AY741" s="205"/>
      <c r="AZ741" s="205"/>
      <c r="BA741" s="205"/>
    </row>
    <row r="742" spans="1:53" ht="14.1">
      <c r="A742" s="119"/>
      <c r="B742" s="205"/>
      <c r="C742" s="99"/>
      <c r="D742" s="119"/>
      <c r="E742" s="205"/>
      <c r="F742" s="205"/>
      <c r="G742" s="205"/>
      <c r="H742" s="205"/>
      <c r="I742" s="205"/>
      <c r="J742" s="39" t="e">
        <f>VLOOKUP(I742,'REF - Interface Cards'!$F$2:$G$11,2,FALSE)</f>
        <v>#N/A</v>
      </c>
      <c r="K742" s="205"/>
      <c r="L742" s="205"/>
      <c r="M742" s="205"/>
      <c r="N742" s="205"/>
      <c r="O742" s="205"/>
      <c r="P742" s="205"/>
      <c r="Q742" s="205"/>
      <c r="R742" s="119"/>
      <c r="S742" s="119"/>
      <c r="T742" s="100"/>
      <c r="U742" s="205"/>
      <c r="V742" s="205" t="b">
        <v>0</v>
      </c>
      <c r="W742" s="115"/>
      <c r="X742" s="205"/>
      <c r="Y742" s="205"/>
      <c r="Z742" s="205"/>
      <c r="AA742" s="205"/>
      <c r="AB742" s="205"/>
      <c r="AC742" s="205"/>
      <c r="AD742" s="205"/>
      <c r="AE742" s="205"/>
      <c r="AF742" s="205"/>
      <c r="AG742" s="205"/>
      <c r="AH742" s="205"/>
      <c r="AI742" s="205"/>
      <c r="AJ742" s="205"/>
      <c r="AK742" s="205"/>
      <c r="AL742" s="205"/>
      <c r="AM742" s="205"/>
      <c r="AN742" s="205"/>
      <c r="AO742" s="205"/>
      <c r="AP742" s="205"/>
      <c r="AQ742" s="205"/>
      <c r="AR742" s="205"/>
      <c r="AS742" s="205"/>
      <c r="AT742" s="205"/>
      <c r="AU742" s="205"/>
      <c r="AV742" s="205"/>
      <c r="AW742" s="205"/>
      <c r="AX742" s="205"/>
      <c r="AY742" s="205"/>
      <c r="AZ742" s="205"/>
      <c r="BA742" s="205"/>
    </row>
    <row r="743" spans="1:53" ht="14.1">
      <c r="A743" s="119"/>
      <c r="B743" s="205"/>
      <c r="C743" s="99"/>
      <c r="D743" s="119"/>
      <c r="E743" s="205"/>
      <c r="F743" s="205"/>
      <c r="G743" s="205"/>
      <c r="H743" s="205"/>
      <c r="I743" s="205"/>
      <c r="J743" s="39" t="e">
        <f>VLOOKUP(I743,'REF - Interface Cards'!$F$2:$G$11,2,FALSE)</f>
        <v>#N/A</v>
      </c>
      <c r="K743" s="205"/>
      <c r="L743" s="205"/>
      <c r="M743" s="205"/>
      <c r="N743" s="205"/>
      <c r="O743" s="205"/>
      <c r="P743" s="205"/>
      <c r="Q743" s="205"/>
      <c r="R743" s="119"/>
      <c r="S743" s="119"/>
      <c r="T743" s="100"/>
      <c r="U743" s="205"/>
      <c r="V743" s="205" t="b">
        <v>0</v>
      </c>
      <c r="W743" s="115"/>
      <c r="X743" s="205"/>
      <c r="Y743" s="205"/>
      <c r="Z743" s="205"/>
      <c r="AA743" s="205"/>
      <c r="AB743" s="205"/>
      <c r="AC743" s="205"/>
      <c r="AD743" s="205"/>
      <c r="AE743" s="205"/>
      <c r="AF743" s="205"/>
      <c r="AG743" s="205"/>
      <c r="AH743" s="205"/>
      <c r="AI743" s="205"/>
      <c r="AJ743" s="205"/>
      <c r="AK743" s="205"/>
      <c r="AL743" s="205"/>
      <c r="AM743" s="205"/>
      <c r="AN743" s="205"/>
      <c r="AO743" s="205"/>
      <c r="AP743" s="205"/>
      <c r="AQ743" s="205"/>
      <c r="AR743" s="205"/>
      <c r="AS743" s="205"/>
      <c r="AT743" s="205"/>
      <c r="AU743" s="205"/>
      <c r="AV743" s="205"/>
      <c r="AW743" s="205"/>
      <c r="AX743" s="205"/>
      <c r="AY743" s="205"/>
      <c r="AZ743" s="205"/>
      <c r="BA743" s="205"/>
    </row>
    <row r="744" spans="1:53" ht="14.1">
      <c r="A744" s="119"/>
      <c r="B744" s="205"/>
      <c r="C744" s="99"/>
      <c r="D744" s="119"/>
      <c r="E744" s="205"/>
      <c r="F744" s="205"/>
      <c r="G744" s="205"/>
      <c r="H744" s="205"/>
      <c r="I744" s="205"/>
      <c r="J744" s="39" t="e">
        <f>VLOOKUP(I744,'REF - Interface Cards'!$F$2:$G$11,2,FALSE)</f>
        <v>#N/A</v>
      </c>
      <c r="K744" s="205"/>
      <c r="L744" s="205"/>
      <c r="M744" s="205"/>
      <c r="N744" s="205"/>
      <c r="O744" s="205"/>
      <c r="P744" s="205"/>
      <c r="Q744" s="205"/>
      <c r="R744" s="119"/>
      <c r="S744" s="119"/>
      <c r="T744" s="100"/>
      <c r="U744" s="205"/>
      <c r="V744" s="205" t="b">
        <v>0</v>
      </c>
      <c r="W744" s="115"/>
      <c r="X744" s="205"/>
      <c r="Y744" s="205"/>
      <c r="Z744" s="205"/>
      <c r="AA744" s="205"/>
      <c r="AB744" s="205"/>
      <c r="AC744" s="205"/>
      <c r="AD744" s="205"/>
      <c r="AE744" s="205"/>
      <c r="AF744" s="205"/>
      <c r="AG744" s="205"/>
      <c r="AH744" s="205"/>
      <c r="AI744" s="205"/>
      <c r="AJ744" s="205"/>
      <c r="AK744" s="205"/>
      <c r="AL744" s="205"/>
      <c r="AM744" s="205"/>
      <c r="AN744" s="205"/>
      <c r="AO744" s="205"/>
      <c r="AP744" s="205"/>
      <c r="AQ744" s="205"/>
      <c r="AR744" s="205"/>
      <c r="AS744" s="205"/>
      <c r="AT744" s="205"/>
      <c r="AU744" s="205"/>
      <c r="AV744" s="205"/>
      <c r="AW744" s="205"/>
      <c r="AX744" s="205"/>
      <c r="AY744" s="205"/>
      <c r="AZ744" s="205"/>
      <c r="BA744" s="205"/>
    </row>
    <row r="745" spans="1:53" ht="14.1">
      <c r="A745" s="119"/>
      <c r="B745" s="205"/>
      <c r="C745" s="99"/>
      <c r="D745" s="119"/>
      <c r="E745" s="205"/>
      <c r="F745" s="205"/>
      <c r="G745" s="205"/>
      <c r="H745" s="205"/>
      <c r="I745" s="205"/>
      <c r="J745" s="39" t="e">
        <f>VLOOKUP(I745,'REF - Interface Cards'!$F$2:$G$11,2,FALSE)</f>
        <v>#N/A</v>
      </c>
      <c r="K745" s="205"/>
      <c r="L745" s="205"/>
      <c r="M745" s="205"/>
      <c r="N745" s="205"/>
      <c r="O745" s="205"/>
      <c r="P745" s="205"/>
      <c r="Q745" s="205"/>
      <c r="R745" s="119"/>
      <c r="S745" s="119"/>
      <c r="T745" s="100"/>
      <c r="U745" s="205"/>
      <c r="V745" s="205" t="b">
        <v>0</v>
      </c>
      <c r="W745" s="115"/>
      <c r="X745" s="205"/>
      <c r="Y745" s="205"/>
      <c r="Z745" s="205"/>
      <c r="AA745" s="205"/>
      <c r="AB745" s="205"/>
      <c r="AC745" s="205"/>
      <c r="AD745" s="205"/>
      <c r="AE745" s="205"/>
      <c r="AF745" s="205"/>
      <c r="AG745" s="205"/>
      <c r="AH745" s="205"/>
      <c r="AI745" s="205"/>
      <c r="AJ745" s="205"/>
      <c r="AK745" s="205"/>
      <c r="AL745" s="205"/>
      <c r="AM745" s="205"/>
      <c r="AN745" s="205"/>
      <c r="AO745" s="205"/>
      <c r="AP745" s="205"/>
      <c r="AQ745" s="205"/>
      <c r="AR745" s="205"/>
      <c r="AS745" s="205"/>
      <c r="AT745" s="205"/>
      <c r="AU745" s="205"/>
      <c r="AV745" s="205"/>
      <c r="AW745" s="205"/>
      <c r="AX745" s="205"/>
      <c r="AY745" s="205"/>
      <c r="AZ745" s="205"/>
      <c r="BA745" s="205"/>
    </row>
    <row r="746" spans="1:53" ht="14.1">
      <c r="A746" s="119"/>
      <c r="B746" s="205"/>
      <c r="C746" s="99"/>
      <c r="D746" s="119"/>
      <c r="E746" s="205"/>
      <c r="F746" s="205"/>
      <c r="G746" s="205"/>
      <c r="H746" s="205"/>
      <c r="I746" s="205"/>
      <c r="J746" s="39" t="e">
        <f>VLOOKUP(I746,'REF - Interface Cards'!$F$2:$G$11,2,FALSE)</f>
        <v>#N/A</v>
      </c>
      <c r="K746" s="205"/>
      <c r="L746" s="205"/>
      <c r="M746" s="205"/>
      <c r="N746" s="205"/>
      <c r="O746" s="205"/>
      <c r="P746" s="205"/>
      <c r="Q746" s="205"/>
      <c r="R746" s="119"/>
      <c r="S746" s="119"/>
      <c r="T746" s="100"/>
      <c r="U746" s="205"/>
      <c r="V746" s="205" t="b">
        <v>0</v>
      </c>
      <c r="W746" s="115"/>
      <c r="X746" s="205"/>
      <c r="Y746" s="205"/>
      <c r="Z746" s="205"/>
      <c r="AA746" s="205"/>
      <c r="AB746" s="205"/>
      <c r="AC746" s="205"/>
      <c r="AD746" s="205"/>
      <c r="AE746" s="205"/>
      <c r="AF746" s="205"/>
      <c r="AG746" s="205"/>
      <c r="AH746" s="205"/>
      <c r="AI746" s="205"/>
      <c r="AJ746" s="205"/>
      <c r="AK746" s="205"/>
      <c r="AL746" s="205"/>
      <c r="AM746" s="205"/>
      <c r="AN746" s="205"/>
      <c r="AO746" s="205"/>
      <c r="AP746" s="205"/>
      <c r="AQ746" s="205"/>
      <c r="AR746" s="205"/>
      <c r="AS746" s="205"/>
      <c r="AT746" s="205"/>
      <c r="AU746" s="205"/>
      <c r="AV746" s="205"/>
      <c r="AW746" s="205"/>
      <c r="AX746" s="205"/>
      <c r="AY746" s="205"/>
      <c r="AZ746" s="205"/>
      <c r="BA746" s="205"/>
    </row>
    <row r="747" spans="1:53" ht="14.1">
      <c r="A747" s="119"/>
      <c r="B747" s="205"/>
      <c r="C747" s="99"/>
      <c r="D747" s="119"/>
      <c r="E747" s="205"/>
      <c r="F747" s="205"/>
      <c r="G747" s="205"/>
      <c r="H747" s="205"/>
      <c r="I747" s="205"/>
      <c r="J747" s="39" t="e">
        <f>VLOOKUP(I747,'REF - Interface Cards'!$F$2:$G$11,2,FALSE)</f>
        <v>#N/A</v>
      </c>
      <c r="K747" s="205"/>
      <c r="L747" s="205"/>
      <c r="M747" s="205"/>
      <c r="N747" s="205"/>
      <c r="O747" s="205"/>
      <c r="P747" s="205"/>
      <c r="Q747" s="205"/>
      <c r="R747" s="119"/>
      <c r="S747" s="119"/>
      <c r="T747" s="100"/>
      <c r="U747" s="205"/>
      <c r="V747" s="205" t="b">
        <v>0</v>
      </c>
      <c r="W747" s="115"/>
      <c r="X747" s="205"/>
      <c r="Y747" s="205"/>
      <c r="Z747" s="205"/>
      <c r="AA747" s="205"/>
      <c r="AB747" s="205"/>
      <c r="AC747" s="205"/>
      <c r="AD747" s="205"/>
      <c r="AE747" s="205"/>
      <c r="AF747" s="205"/>
      <c r="AG747" s="205"/>
      <c r="AH747" s="205"/>
      <c r="AI747" s="205"/>
      <c r="AJ747" s="205"/>
      <c r="AK747" s="205"/>
      <c r="AL747" s="205"/>
      <c r="AM747" s="205"/>
      <c r="AN747" s="205"/>
      <c r="AO747" s="205"/>
      <c r="AP747" s="205"/>
      <c r="AQ747" s="205"/>
      <c r="AR747" s="205"/>
      <c r="AS747" s="205"/>
      <c r="AT747" s="205"/>
      <c r="AU747" s="205"/>
      <c r="AV747" s="205"/>
      <c r="AW747" s="205"/>
      <c r="AX747" s="205"/>
      <c r="AY747" s="205"/>
      <c r="AZ747" s="205"/>
      <c r="BA747" s="205"/>
    </row>
    <row r="748" spans="1:53" ht="14.1">
      <c r="A748" s="119"/>
      <c r="B748" s="205"/>
      <c r="C748" s="99"/>
      <c r="D748" s="119"/>
      <c r="E748" s="205"/>
      <c r="F748" s="205"/>
      <c r="G748" s="205"/>
      <c r="H748" s="205"/>
      <c r="I748" s="205"/>
      <c r="J748" s="39" t="e">
        <f>VLOOKUP(I748,'REF - Interface Cards'!$F$2:$G$11,2,FALSE)</f>
        <v>#N/A</v>
      </c>
      <c r="K748" s="205"/>
      <c r="L748" s="205"/>
      <c r="M748" s="205"/>
      <c r="N748" s="205"/>
      <c r="O748" s="205"/>
      <c r="P748" s="205"/>
      <c r="Q748" s="205"/>
      <c r="R748" s="119"/>
      <c r="S748" s="119"/>
      <c r="T748" s="100"/>
      <c r="U748" s="205"/>
      <c r="V748" s="205" t="b">
        <v>0</v>
      </c>
      <c r="W748" s="115"/>
      <c r="X748" s="205"/>
      <c r="Y748" s="205"/>
      <c r="Z748" s="205"/>
      <c r="AA748" s="205"/>
      <c r="AB748" s="205"/>
      <c r="AC748" s="205"/>
      <c r="AD748" s="205"/>
      <c r="AE748" s="205"/>
      <c r="AF748" s="205"/>
      <c r="AG748" s="205"/>
      <c r="AH748" s="205"/>
      <c r="AI748" s="205"/>
      <c r="AJ748" s="205"/>
      <c r="AK748" s="205"/>
      <c r="AL748" s="205"/>
      <c r="AM748" s="205"/>
      <c r="AN748" s="205"/>
      <c r="AO748" s="205"/>
      <c r="AP748" s="205"/>
      <c r="AQ748" s="205"/>
      <c r="AR748" s="205"/>
      <c r="AS748" s="205"/>
      <c r="AT748" s="205"/>
      <c r="AU748" s="205"/>
      <c r="AV748" s="205"/>
      <c r="AW748" s="205"/>
      <c r="AX748" s="205"/>
      <c r="AY748" s="205"/>
      <c r="AZ748" s="205"/>
      <c r="BA748" s="205"/>
    </row>
    <row r="749" spans="1:53" ht="14.1">
      <c r="A749" s="119"/>
      <c r="B749" s="205"/>
      <c r="C749" s="99"/>
      <c r="D749" s="119"/>
      <c r="E749" s="205"/>
      <c r="F749" s="205"/>
      <c r="G749" s="205"/>
      <c r="H749" s="205"/>
      <c r="I749" s="205"/>
      <c r="J749" s="39" t="e">
        <f>VLOOKUP(I749,'REF - Interface Cards'!$F$2:$G$11,2,FALSE)</f>
        <v>#N/A</v>
      </c>
      <c r="K749" s="205"/>
      <c r="L749" s="205"/>
      <c r="M749" s="205"/>
      <c r="N749" s="205"/>
      <c r="O749" s="205"/>
      <c r="P749" s="205"/>
      <c r="Q749" s="205"/>
      <c r="R749" s="119"/>
      <c r="S749" s="119"/>
      <c r="T749" s="100"/>
      <c r="U749" s="205"/>
      <c r="V749" s="205" t="b">
        <v>0</v>
      </c>
      <c r="W749" s="205"/>
      <c r="X749" s="205"/>
      <c r="Y749" s="205"/>
      <c r="Z749" s="205"/>
      <c r="AA749" s="205"/>
      <c r="AB749" s="205"/>
      <c r="AC749" s="205"/>
      <c r="AD749" s="205"/>
      <c r="AE749" s="205"/>
      <c r="AF749" s="205"/>
      <c r="AG749" s="205"/>
      <c r="AH749" s="205"/>
      <c r="AI749" s="205"/>
      <c r="AJ749" s="205"/>
      <c r="AK749" s="205"/>
      <c r="AL749" s="205"/>
      <c r="AM749" s="205"/>
      <c r="AN749" s="205"/>
      <c r="AO749" s="205"/>
      <c r="AP749" s="205"/>
      <c r="AQ749" s="205"/>
      <c r="AR749" s="205"/>
      <c r="AS749" s="205"/>
      <c r="AT749" s="205"/>
      <c r="AU749" s="205"/>
      <c r="AV749" s="205"/>
      <c r="AW749" s="205"/>
      <c r="AX749" s="205"/>
      <c r="AY749" s="205"/>
      <c r="AZ749" s="205"/>
      <c r="BA749" s="205"/>
    </row>
    <row r="750" spans="1:53" ht="14.1">
      <c r="A750" s="119"/>
      <c r="B750" s="205"/>
      <c r="C750" s="99"/>
      <c r="D750" s="119"/>
      <c r="E750" s="205"/>
      <c r="F750" s="205"/>
      <c r="G750" s="205"/>
      <c r="H750" s="205"/>
      <c r="I750" s="205"/>
      <c r="J750" s="39" t="e">
        <f>VLOOKUP(I750,'REF - Interface Cards'!$F$2:$G$11,2,FALSE)</f>
        <v>#N/A</v>
      </c>
      <c r="K750" s="205"/>
      <c r="L750" s="205"/>
      <c r="M750" s="205"/>
      <c r="N750" s="205"/>
      <c r="O750" s="205"/>
      <c r="P750" s="205"/>
      <c r="Q750" s="205"/>
      <c r="R750" s="119"/>
      <c r="S750" s="119"/>
      <c r="T750" s="100"/>
      <c r="U750" s="205"/>
      <c r="V750" s="205" t="b">
        <v>0</v>
      </c>
      <c r="W750" s="205"/>
      <c r="X750" s="205"/>
      <c r="Y750" s="205"/>
      <c r="Z750" s="205"/>
      <c r="AA750" s="205"/>
      <c r="AB750" s="205"/>
      <c r="AC750" s="205"/>
      <c r="AD750" s="205"/>
      <c r="AE750" s="205"/>
      <c r="AF750" s="205"/>
      <c r="AG750" s="205"/>
      <c r="AH750" s="205"/>
      <c r="AI750" s="205"/>
      <c r="AJ750" s="205"/>
      <c r="AK750" s="205"/>
      <c r="AL750" s="205"/>
      <c r="AM750" s="205"/>
      <c r="AN750" s="205"/>
      <c r="AO750" s="205"/>
      <c r="AP750" s="205"/>
      <c r="AQ750" s="205"/>
      <c r="AR750" s="205"/>
      <c r="AS750" s="205"/>
      <c r="AT750" s="205"/>
      <c r="AU750" s="205"/>
      <c r="AV750" s="205"/>
      <c r="AW750" s="205"/>
      <c r="AX750" s="205"/>
      <c r="AY750" s="205"/>
      <c r="AZ750" s="205"/>
      <c r="BA750" s="205"/>
    </row>
    <row r="751" spans="1:53" ht="14.1">
      <c r="A751" s="119"/>
      <c r="B751" s="205"/>
      <c r="C751" s="99"/>
      <c r="D751" s="119"/>
      <c r="E751" s="205"/>
      <c r="F751" s="205"/>
      <c r="G751" s="205"/>
      <c r="H751" s="205"/>
      <c r="I751" s="205"/>
      <c r="J751" s="39" t="e">
        <f>VLOOKUP(I751,'REF - Interface Cards'!$F$2:$G$11,2,FALSE)</f>
        <v>#N/A</v>
      </c>
      <c r="K751" s="205"/>
      <c r="L751" s="205"/>
      <c r="M751" s="205"/>
      <c r="N751" s="205"/>
      <c r="O751" s="205"/>
      <c r="P751" s="205"/>
      <c r="Q751" s="205"/>
      <c r="R751" s="119"/>
      <c r="S751" s="119"/>
      <c r="T751" s="100"/>
      <c r="U751" s="205"/>
      <c r="V751" s="205" t="b">
        <v>0</v>
      </c>
      <c r="W751" s="205"/>
      <c r="X751" s="205"/>
      <c r="Y751" s="205"/>
      <c r="Z751" s="205"/>
      <c r="AA751" s="205"/>
      <c r="AB751" s="205"/>
      <c r="AC751" s="205"/>
      <c r="AD751" s="205"/>
      <c r="AE751" s="205"/>
      <c r="AF751" s="205"/>
      <c r="AG751" s="205"/>
      <c r="AH751" s="205"/>
      <c r="AI751" s="205"/>
      <c r="AJ751" s="205"/>
      <c r="AK751" s="205"/>
      <c r="AL751" s="205"/>
      <c r="AM751" s="205"/>
      <c r="AN751" s="205"/>
      <c r="AO751" s="205"/>
      <c r="AP751" s="205"/>
      <c r="AQ751" s="205"/>
      <c r="AR751" s="205"/>
      <c r="AS751" s="205"/>
      <c r="AT751" s="205"/>
      <c r="AU751" s="205"/>
      <c r="AV751" s="205"/>
      <c r="AW751" s="205"/>
      <c r="AX751" s="205"/>
      <c r="AY751" s="205"/>
      <c r="AZ751" s="205"/>
      <c r="BA751" s="205"/>
    </row>
    <row r="752" spans="1:53" ht="14.1">
      <c r="A752" s="119"/>
      <c r="B752" s="205"/>
      <c r="C752" s="99"/>
      <c r="D752" s="119"/>
      <c r="E752" s="205"/>
      <c r="F752" s="205"/>
      <c r="G752" s="205"/>
      <c r="H752" s="205"/>
      <c r="I752" s="205"/>
      <c r="J752" s="39" t="e">
        <f>VLOOKUP(I752,'REF - Interface Cards'!$F$2:$G$11,2,FALSE)</f>
        <v>#N/A</v>
      </c>
      <c r="K752" s="205"/>
      <c r="L752" s="205"/>
      <c r="M752" s="205"/>
      <c r="N752" s="205"/>
      <c r="O752" s="205"/>
      <c r="P752" s="205"/>
      <c r="Q752" s="205"/>
      <c r="R752" s="119"/>
      <c r="S752" s="119"/>
      <c r="T752" s="100"/>
      <c r="U752" s="205"/>
      <c r="V752" s="205" t="b">
        <v>0</v>
      </c>
      <c r="W752" s="205"/>
      <c r="X752" s="205"/>
      <c r="Y752" s="205"/>
      <c r="Z752" s="205"/>
      <c r="AA752" s="205"/>
      <c r="AB752" s="205"/>
      <c r="AC752" s="205"/>
      <c r="AD752" s="205"/>
      <c r="AE752" s="205"/>
      <c r="AF752" s="205"/>
      <c r="AG752" s="205"/>
      <c r="AH752" s="205"/>
      <c r="AI752" s="205"/>
      <c r="AJ752" s="205"/>
      <c r="AK752" s="205"/>
      <c r="AL752" s="205"/>
      <c r="AM752" s="205"/>
      <c r="AN752" s="205"/>
      <c r="AO752" s="205"/>
      <c r="AP752" s="205"/>
      <c r="AQ752" s="205"/>
      <c r="AR752" s="205"/>
      <c r="AS752" s="205"/>
      <c r="AT752" s="205"/>
      <c r="AU752" s="205"/>
      <c r="AV752" s="205"/>
      <c r="AW752" s="205"/>
      <c r="AX752" s="205"/>
      <c r="AY752" s="205"/>
      <c r="AZ752" s="205"/>
      <c r="BA752" s="205"/>
    </row>
    <row r="753" spans="1:53" ht="14.1">
      <c r="A753" s="119"/>
      <c r="B753" s="205"/>
      <c r="C753" s="99"/>
      <c r="D753" s="119"/>
      <c r="E753" s="205"/>
      <c r="F753" s="205"/>
      <c r="G753" s="205"/>
      <c r="H753" s="205"/>
      <c r="I753" s="205"/>
      <c r="J753" s="39" t="e">
        <f>VLOOKUP(I753,'REF - Interface Cards'!$F$2:$G$11,2,FALSE)</f>
        <v>#N/A</v>
      </c>
      <c r="K753" s="205"/>
      <c r="L753" s="205"/>
      <c r="M753" s="205"/>
      <c r="N753" s="205"/>
      <c r="O753" s="205"/>
      <c r="P753" s="205"/>
      <c r="Q753" s="205"/>
      <c r="R753" s="119"/>
      <c r="S753" s="119"/>
      <c r="T753" s="100"/>
      <c r="U753" s="205"/>
      <c r="V753" s="205" t="b">
        <v>0</v>
      </c>
      <c r="W753" s="205"/>
      <c r="X753" s="205"/>
      <c r="Y753" s="205"/>
      <c r="Z753" s="205"/>
      <c r="AA753" s="205"/>
      <c r="AB753" s="205"/>
      <c r="AC753" s="205"/>
      <c r="AD753" s="205"/>
      <c r="AE753" s="205"/>
      <c r="AF753" s="205"/>
      <c r="AG753" s="205"/>
      <c r="AH753" s="205"/>
      <c r="AI753" s="205"/>
      <c r="AJ753" s="205"/>
      <c r="AK753" s="205"/>
      <c r="AL753" s="205"/>
      <c r="AM753" s="205"/>
      <c r="AN753" s="205"/>
      <c r="AO753" s="205"/>
      <c r="AP753" s="205"/>
      <c r="AQ753" s="205"/>
      <c r="AR753" s="205"/>
      <c r="AS753" s="205"/>
      <c r="AT753" s="205"/>
      <c r="AU753" s="205"/>
      <c r="AV753" s="205"/>
      <c r="AW753" s="205"/>
      <c r="AX753" s="205"/>
      <c r="AY753" s="205"/>
      <c r="AZ753" s="205"/>
      <c r="BA753" s="205"/>
    </row>
    <row r="754" spans="1:53" ht="14.1">
      <c r="A754" s="119"/>
      <c r="B754" s="205"/>
      <c r="C754" s="99"/>
      <c r="D754" s="119"/>
      <c r="E754" s="205"/>
      <c r="F754" s="205"/>
      <c r="G754" s="205"/>
      <c r="H754" s="205"/>
      <c r="I754" s="205"/>
      <c r="J754" s="39" t="e">
        <f>VLOOKUP(I754,'REF - Interface Cards'!$F$2:$G$11,2,FALSE)</f>
        <v>#N/A</v>
      </c>
      <c r="K754" s="205"/>
      <c r="L754" s="205"/>
      <c r="M754" s="205"/>
      <c r="N754" s="205"/>
      <c r="O754" s="205"/>
      <c r="P754" s="205"/>
      <c r="Q754" s="205"/>
      <c r="R754" s="119"/>
      <c r="S754" s="119"/>
      <c r="T754" s="100"/>
      <c r="U754" s="205"/>
      <c r="V754" s="205" t="b">
        <v>0</v>
      </c>
      <c r="W754" s="205"/>
      <c r="X754" s="205"/>
      <c r="Y754" s="205"/>
      <c r="Z754" s="205"/>
      <c r="AA754" s="205"/>
      <c r="AB754" s="205"/>
      <c r="AC754" s="205"/>
      <c r="AD754" s="205"/>
      <c r="AE754" s="205"/>
      <c r="AF754" s="205"/>
      <c r="AG754" s="205"/>
      <c r="AH754" s="205"/>
      <c r="AI754" s="205"/>
      <c r="AJ754" s="205"/>
      <c r="AK754" s="205"/>
      <c r="AL754" s="205"/>
      <c r="AM754" s="205"/>
      <c r="AN754" s="205"/>
      <c r="AO754" s="205"/>
      <c r="AP754" s="205"/>
      <c r="AQ754" s="205"/>
      <c r="AR754" s="205"/>
      <c r="AS754" s="205"/>
      <c r="AT754" s="205"/>
      <c r="AU754" s="205"/>
      <c r="AV754" s="205"/>
      <c r="AW754" s="205"/>
      <c r="AX754" s="205"/>
      <c r="AY754" s="205"/>
      <c r="AZ754" s="205"/>
      <c r="BA754" s="205"/>
    </row>
    <row r="755" spans="1:53" ht="14.1">
      <c r="A755" s="119"/>
      <c r="B755" s="205"/>
      <c r="C755" s="99"/>
      <c r="D755" s="119"/>
      <c r="E755" s="205"/>
      <c r="F755" s="205"/>
      <c r="G755" s="205"/>
      <c r="H755" s="205"/>
      <c r="I755" s="205"/>
      <c r="J755" s="39" t="e">
        <f>VLOOKUP(I755,'REF - Interface Cards'!$F$2:$G$11,2,FALSE)</f>
        <v>#N/A</v>
      </c>
      <c r="K755" s="205"/>
      <c r="L755" s="205"/>
      <c r="M755" s="205"/>
      <c r="N755" s="205"/>
      <c r="O755" s="205"/>
      <c r="P755" s="205"/>
      <c r="Q755" s="205"/>
      <c r="R755" s="119"/>
      <c r="S755" s="119"/>
      <c r="T755" s="100"/>
      <c r="U755" s="205"/>
      <c r="V755" s="205" t="b">
        <v>0</v>
      </c>
      <c r="W755" s="205"/>
      <c r="X755" s="205"/>
      <c r="Y755" s="205"/>
      <c r="Z755" s="205"/>
      <c r="AA755" s="205"/>
      <c r="AB755" s="205"/>
      <c r="AC755" s="205"/>
      <c r="AD755" s="205"/>
      <c r="AE755" s="205"/>
      <c r="AF755" s="205"/>
      <c r="AG755" s="205"/>
      <c r="AH755" s="205"/>
      <c r="AI755" s="205"/>
      <c r="AJ755" s="205"/>
      <c r="AK755" s="205"/>
      <c r="AL755" s="205"/>
      <c r="AM755" s="205"/>
      <c r="AN755" s="205"/>
      <c r="AO755" s="205"/>
      <c r="AP755" s="205"/>
      <c r="AQ755" s="205"/>
      <c r="AR755" s="205"/>
      <c r="AS755" s="205"/>
      <c r="AT755" s="205"/>
      <c r="AU755" s="205"/>
      <c r="AV755" s="205"/>
      <c r="AW755" s="205"/>
      <c r="AX755" s="205"/>
      <c r="AY755" s="205"/>
      <c r="AZ755" s="205"/>
      <c r="BA755" s="205"/>
    </row>
    <row r="756" spans="1:53" ht="14.1">
      <c r="A756" s="119"/>
      <c r="B756" s="205"/>
      <c r="C756" s="99"/>
      <c r="D756" s="119"/>
      <c r="E756" s="205"/>
      <c r="F756" s="205"/>
      <c r="G756" s="205"/>
      <c r="H756" s="205"/>
      <c r="I756" s="205"/>
      <c r="J756" s="39" t="e">
        <f>VLOOKUP(I756,'REF - Interface Cards'!$F$2:$G$11,2,FALSE)</f>
        <v>#N/A</v>
      </c>
      <c r="K756" s="205"/>
      <c r="L756" s="205"/>
      <c r="M756" s="205"/>
      <c r="N756" s="205"/>
      <c r="O756" s="205"/>
      <c r="P756" s="205"/>
      <c r="Q756" s="205"/>
      <c r="R756" s="119"/>
      <c r="S756" s="119"/>
      <c r="T756" s="100"/>
      <c r="U756" s="205"/>
      <c r="V756" s="205" t="b">
        <v>0</v>
      </c>
      <c r="W756" s="205"/>
      <c r="X756" s="205"/>
      <c r="Y756" s="205"/>
      <c r="Z756" s="205"/>
      <c r="AA756" s="205"/>
      <c r="AB756" s="205"/>
      <c r="AC756" s="205"/>
      <c r="AD756" s="205"/>
      <c r="AE756" s="205"/>
      <c r="AF756" s="205"/>
      <c r="AG756" s="205"/>
      <c r="AH756" s="205"/>
      <c r="AI756" s="205"/>
      <c r="AJ756" s="205"/>
      <c r="AK756" s="205"/>
      <c r="AL756" s="205"/>
      <c r="AM756" s="205"/>
      <c r="AN756" s="205"/>
      <c r="AO756" s="205"/>
      <c r="AP756" s="205"/>
      <c r="AQ756" s="205"/>
      <c r="AR756" s="205"/>
      <c r="AS756" s="205"/>
      <c r="AT756" s="205"/>
      <c r="AU756" s="205"/>
      <c r="AV756" s="205"/>
      <c r="AW756" s="205"/>
      <c r="AX756" s="205"/>
      <c r="AY756" s="205"/>
      <c r="AZ756" s="205"/>
      <c r="BA756" s="205"/>
    </row>
  </sheetData>
  <autoFilter ref="A3:BA756" xr:uid="{00000000-0009-0000-0000-000001000000}">
    <sortState ref="A4:BA756">
      <sortCondition ref="D3:D756"/>
    </sortState>
  </autoFilter>
  <customSheetViews>
    <customSheetView guid="{B3B741A7-5518-4F95-BBC0-B272A970536B}" filter="1" showAutoFilter="1">
      <pageMargins left="0" right="0" top="0" bottom="0" header="0" footer="0"/>
      <autoFilter ref="A3:T618" xr:uid="{00000000-0000-0000-0000-000000000000}">
        <filterColumn colId="8">
          <filters>
            <filter val="C1"/>
          </filters>
        </filterColumn>
        <sortState ref="A3:T618">
          <sortCondition ref="K3:K618"/>
          <sortCondition ref="L3:L618"/>
        </sortState>
      </autoFilter>
    </customSheetView>
    <customSheetView guid="{750001A0-4BA1-4CAB-BE59-8A1C31AEEEDB}" filter="1" showAutoFilter="1">
      <pageMargins left="0" right="0" top="0" bottom="0" header="0" footer="0"/>
      <autoFilter ref="A1:BA756" xr:uid="{00000000-0000-0000-0000-000000000000}"/>
    </customSheetView>
    <customSheetView guid="{B8AE2E41-ECC9-4DB4-BC66-BD3E3507A642}" filter="1" showAutoFilter="1">
      <pageMargins left="0" right="0" top="0" bottom="0" header="0" footer="0"/>
      <autoFilter ref="A3:S756" xr:uid="{00000000-0000-0000-0000-000000000000}">
        <sortState ref="A3:S756">
          <sortCondition ref="B3:B756"/>
          <sortCondition ref="I3:I756"/>
        </sortState>
      </autoFilter>
    </customSheetView>
    <customSheetView guid="{3246FC6B-9FAB-4616-BA35-E9A9F8469F40}" filter="1" showAutoFilter="1">
      <pageMargins left="0" right="0" top="0" bottom="0" header="0" footer="0"/>
      <autoFilter ref="A3:S514" xr:uid="{00000000-0000-0000-0000-000000000000}">
        <filterColumn colId="6">
          <filters>
            <filter val="Auxiliary Contact"/>
            <filter val="Contactor"/>
            <filter val="Controller"/>
            <filter val="Cut Out Circuit"/>
            <filter val="Electronic Valve"/>
            <filter val="Flow Meter"/>
            <filter val="Fuse"/>
            <filter val="Inclinometer"/>
            <filter val="Pressure Switch"/>
            <filter val="Proximity Sensor"/>
            <filter val="Solenoid"/>
            <filter val="Solid State Relay"/>
            <filter val="Thermocouple"/>
            <filter val="VSD"/>
          </filters>
        </filterColumn>
        <sortState ref="A3:S514">
          <sortCondition ref="D3:D514"/>
          <sortCondition ref="B3:B514"/>
        </sortState>
      </autoFilter>
    </customSheetView>
    <customSheetView guid="{131DEEE2-E4BD-4706-A118-E449C2C78127}" filter="1" showAutoFilter="1">
      <pageMargins left="0" right="0" top="0" bottom="0" header="0" footer="0"/>
      <autoFilter ref="A3:AI756" xr:uid="{00000000-0000-0000-0000-000000000000}">
        <filterColumn colId="8">
          <filters>
            <filter val="N5"/>
          </filters>
        </filterColumn>
        <filterColumn colId="10">
          <filters blank="1">
            <filter val="#N/A"/>
            <filter val="1"/>
            <filter val="7"/>
            <filter val="8"/>
          </filters>
        </filterColumn>
      </autoFilter>
    </customSheetView>
    <customSheetView guid="{4A96350B-D92A-4832-9681-AE17C15157D5}" filter="1" showAutoFilter="1">
      <pageMargins left="0" right="0" top="0" bottom="0" header="0" footer="0"/>
      <autoFilter ref="A3:BA756" xr:uid="{00000000-0000-0000-0000-000000000000}">
        <filterColumn colId="10">
          <filters blank="1"/>
        </filterColumn>
        <sortState ref="A3:BA756">
          <sortCondition ref="N3:N756"/>
          <sortCondition ref="B3:B756"/>
          <sortCondition ref="D3:D756"/>
          <sortCondition ref="W3:W756"/>
          <sortCondition ref="M3:M756"/>
        </sortState>
      </autoFilter>
    </customSheetView>
    <customSheetView guid="{3E8E96FF-39B0-4F81-83BB-B3D9F28C1088}" filter="1" showAutoFilter="1">
      <pageMargins left="0" right="0" top="0" bottom="0" header="0" footer="0"/>
      <autoFilter ref="A3:BA756" xr:uid="{00000000-0000-0000-0000-000000000000}">
        <filterColumn colId="4">
          <filters blank="1">
            <filter val="Avionics Shore Power"/>
            <filter val="CO2 Fire Suppression"/>
            <filter val="Control Power"/>
            <filter val="Gas Nitrogen"/>
            <filter val="High Voltage Battery Heaters"/>
            <filter val="Hydraulics"/>
            <filter val="Kero Fill"/>
            <filter val="Liquid Oxygen"/>
            <filter val="Pad Control"/>
            <filter val="Positive Pressure System"/>
            <filter val="Purge"/>
            <filter val="Temperatures"/>
            <filter val="Vehicle Helium Backup"/>
            <filter val="Vehicle LOX Tank pressure maintain"/>
          </filters>
        </filterColumn>
        <filterColumn colId="6">
          <filters>
            <filter val="Proximity Sensor"/>
          </filters>
        </filterColumn>
        <sortState ref="A3:BA756">
          <sortCondition ref="B3:B756"/>
          <sortCondition descending="1" ref="L3:L756"/>
          <sortCondition ref="N3:N756"/>
          <sortCondition ref="I3:I756"/>
          <sortCondition ref="M3:M756"/>
          <sortCondition ref="D3:D756"/>
        </sortState>
      </autoFilter>
    </customSheetView>
    <customSheetView guid="{66CCDEE1-223D-48C1-9321-42492950AF40}" filter="1" showAutoFilter="1">
      <pageMargins left="0" right="0" top="0" bottom="0" header="0" footer="0"/>
      <autoFilter ref="A3:BA756" xr:uid="{00000000-0000-0000-0000-000000000000}">
        <sortState ref="A3:BA756">
          <sortCondition ref="W3:W756"/>
          <sortCondition ref="B3:B756"/>
          <sortCondition ref="I3:I756"/>
          <sortCondition ref="M3:M756"/>
          <sortCondition ref="D3:D756"/>
          <sortCondition ref="L3:L756"/>
        </sortState>
      </autoFilter>
    </customSheetView>
    <customSheetView guid="{05F20F4D-3409-494A-A804-892BDC39E783}" filter="1" showAutoFilter="1">
      <pageMargins left="0" right="0" top="0" bottom="0" header="0" footer="0"/>
      <autoFilter ref="A3:AB756" xr:uid="{00000000-0000-0000-0000-000000000000}"/>
    </customSheetView>
  </customSheetViews>
  <mergeCells count="5">
    <mergeCell ref="A2:B2"/>
    <mergeCell ref="C2:D2"/>
    <mergeCell ref="A1:B1"/>
    <mergeCell ref="C1:D1"/>
    <mergeCell ref="X2:BA2"/>
  </mergeCells>
  <conditionalFormatting sqref="C474:C480 C482:C488 C490:C496 C498:C504">
    <cfRule type="expression" dxfId="15" priority="1">
      <formula>COUNTIF(A:A,C474)&gt;1</formula>
    </cfRule>
  </conditionalFormatting>
  <conditionalFormatting sqref="D432 D455">
    <cfRule type="expression" dxfId="14" priority="2">
      <formula>COUNTIF(#REF!,D432)&gt;1</formula>
    </cfRule>
  </conditionalFormatting>
  <conditionalFormatting sqref="A2:A36 A38:A194 D171:D172 A196:A756 D305:D307 D543:D544 D573 D592:D595 D649 D658:D669 D692 D694 D699 D703 D723:D727">
    <cfRule type="colorScale" priority="3">
      <colorScale>
        <cfvo type="min"/>
        <cfvo type="max"/>
        <color rgb="FF57BB8A"/>
        <color rgb="FFFFFFFF"/>
      </colorScale>
    </cfRule>
  </conditionalFormatting>
  <conditionalFormatting sqref="W1:W756">
    <cfRule type="expression" dxfId="13" priority="4">
      <formula>COUNTIF(W:W,W1)&gt;1</formula>
    </cfRule>
  </conditionalFormatting>
  <conditionalFormatting sqref="B4:B727 B729:B730 B738">
    <cfRule type="expression" dxfId="12" priority="5">
      <formula>COUNTIF(B:B,B1)&gt;1</formula>
    </cfRule>
  </conditionalFormatting>
  <conditionalFormatting sqref="L1:L2 L4:L756">
    <cfRule type="expression" dxfId="11" priority="6">
      <formula>COUNTIF(W:W,W1)&gt;1</formula>
    </cfRule>
  </conditionalFormatting>
  <dataValidations count="3">
    <dataValidation type="list" allowBlank="1" sqref="H4:H756" xr:uid="{00000000-0002-0000-0100-000006000000}">
      <formula1>IO_Types</formula1>
    </dataValidation>
    <dataValidation type="list" allowBlank="1" sqref="O4:P756" xr:uid="{00000000-0002-0000-0100-000007000000}">
      <formula1>Locations</formula1>
    </dataValidation>
    <dataValidation type="list" allowBlank="1" sqref="S4:S275 S277:S756" xr:uid="{00000000-0002-0000-0100-000009000000}">
      <formula1>Units</formula1>
    </dataValidation>
  </dataValidations>
  <printOptions horizontalCentered="1" gridLines="1"/>
  <pageMargins left="0.7" right="0.7" top="0.75" bottom="0.75" header="0" footer="0"/>
  <pageSetup paperSize="3" scale="16" fitToHeight="0" pageOrder="overThenDown" orientation="landscape" cellComments="atEnd"/>
  <drawing r:id="rId1"/>
  <legacyDrawing r:id="rId2"/>
  <extLst>
    <ext xmlns:x14="http://schemas.microsoft.com/office/spreadsheetml/2009/9/main" uri="{CCE6A557-97BC-4b89-ADB6-D9C93CAAB3DF}">
      <x14:dataValidations xmlns:xm="http://schemas.microsoft.com/office/excel/2006/main" count="7">
        <x14:dataValidation type="list" allowBlank="1" xr:uid="{00000000-0002-0000-0100-000000000000}">
          <x14:formula1>
            <xm:f>'REF - System &amp; Subsystem'!$E:$E</xm:f>
          </x14:formula1>
          <xm:sqref>G4:G756</xm:sqref>
        </x14:dataValidation>
        <x14:dataValidation type="list" allowBlank="1" xr:uid="{00000000-0002-0000-0100-000001000000}">
          <x14:formula1>
            <xm:f>'REF - System &amp; Subsystem'!$G:$G</xm:f>
          </x14:formula1>
          <xm:sqref>R4:R756</xm:sqref>
        </x14:dataValidation>
        <x14:dataValidation type="list" allowBlank="1" xr:uid="{00000000-0002-0000-0100-000002000000}">
          <x14:formula1>
            <xm:f>'REF - System &amp; Subsystem'!$Q$2:$Q756</xm:f>
          </x14:formula1>
          <xm:sqref>U4:U756</xm:sqref>
        </x14:dataValidation>
        <x14:dataValidation type="list" allowBlank="1" xr:uid="{00000000-0002-0000-0100-000003000000}">
          <x14:formula1>
            <xm:f>'REF - System &amp; Subsystem'!$C:$C</xm:f>
          </x14:formula1>
          <xm:sqref>F4:F756</xm:sqref>
        </x14:dataValidation>
        <x14:dataValidation type="list" allowBlank="1" xr:uid="{00000000-0002-0000-0100-000004000000}">
          <x14:formula1>
            <xm:f>'REF - System &amp; Subsystem'!$A:$A</xm:f>
          </x14:formula1>
          <xm:sqref>E4:E756</xm:sqref>
        </x14:dataValidation>
        <x14:dataValidation type="list" allowBlank="1" xr:uid="{00000000-0002-0000-0100-000005000000}">
          <x14:formula1>
            <xm:f>'REF - Interface Cards'!$A:$A</xm:f>
          </x14:formula1>
          <xm:sqref>L4:L562 L564:L756</xm:sqref>
        </x14:dataValidation>
        <x14:dataValidation type="list" allowBlank="1" xr:uid="{00000000-0002-0000-0100-000008000000}">
          <x14:formula1>
            <xm:f>'REF - System &amp; Subsystem'!$J:$J</xm:f>
          </x14:formula1>
          <xm:sqref>Q4:Q756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48"/>
  <sheetViews>
    <sheetView workbookViewId="0">
      <pane ySplit="6" topLeftCell="A7" activePane="bottomLeft" state="frozen"/>
      <selection pane="bottomLeft" activeCell="B8" sqref="B8"/>
    </sheetView>
  </sheetViews>
  <sheetFormatPr defaultColWidth="14.42578125" defaultRowHeight="15.75" customHeight="1"/>
  <cols>
    <col min="1" max="1" width="25.140625" customWidth="1"/>
    <col min="2" max="2" width="21" customWidth="1"/>
    <col min="3" max="3" width="39.42578125" customWidth="1"/>
    <col min="4" max="4" width="21.42578125" customWidth="1"/>
    <col min="8" max="8" width="39" customWidth="1"/>
    <col min="9" max="9" width="21.140625" customWidth="1"/>
    <col min="10" max="10" width="22.42578125" customWidth="1"/>
  </cols>
  <sheetData>
    <row r="1" spans="1:27" ht="15.75" customHeight="1">
      <c r="A1" s="12" t="str">
        <f>HYPERLINK("https://drive.google.com/open?id=195ADsPF7e6qp-XCMHU02_gGfLOsAuj4y","Link to Drawing")</f>
        <v>Link to Drawing</v>
      </c>
      <c r="B1" s="100"/>
      <c r="C1" s="99"/>
      <c r="D1" s="99"/>
      <c r="E1" s="99"/>
      <c r="F1" s="99"/>
      <c r="G1" s="99"/>
      <c r="H1" s="99"/>
      <c r="I1" s="99"/>
      <c r="J1" s="99"/>
      <c r="K1" s="99"/>
      <c r="L1" s="99"/>
      <c r="M1" s="99"/>
      <c r="N1" s="99"/>
      <c r="O1" s="99"/>
      <c r="P1" s="99"/>
      <c r="Q1" s="99"/>
      <c r="R1" s="99"/>
      <c r="S1" s="99"/>
      <c r="T1" s="99"/>
      <c r="U1" s="99"/>
      <c r="V1" s="99"/>
      <c r="W1" s="99"/>
      <c r="X1" s="99"/>
      <c r="Y1" s="99"/>
      <c r="Z1" s="99"/>
      <c r="AA1" s="99"/>
    </row>
    <row r="2" spans="1:27">
      <c r="A2" s="315" t="s">
        <v>1578</v>
      </c>
      <c r="B2" s="260"/>
      <c r="C2" s="260"/>
      <c r="D2" s="260"/>
      <c r="E2" s="260"/>
      <c r="F2" s="260"/>
      <c r="G2" s="260"/>
      <c r="H2" s="260"/>
      <c r="I2" s="260"/>
      <c r="J2" s="260"/>
      <c r="K2" s="105"/>
      <c r="L2" s="105"/>
      <c r="M2" s="105"/>
      <c r="N2" s="105"/>
      <c r="O2" s="105"/>
      <c r="P2" s="105"/>
      <c r="Q2" s="105"/>
      <c r="R2" s="105"/>
      <c r="S2" s="105"/>
      <c r="T2" s="105"/>
      <c r="U2" s="105"/>
      <c r="V2" s="105"/>
      <c r="W2" s="105"/>
      <c r="X2" s="105"/>
      <c r="Y2" s="105"/>
      <c r="Z2" s="105"/>
      <c r="AA2" s="105"/>
    </row>
    <row r="3" spans="1:27">
      <c r="A3" s="16" t="s">
        <v>1579</v>
      </c>
      <c r="B3" s="17"/>
      <c r="C3" s="203"/>
      <c r="D3" s="260"/>
      <c r="E3" s="256"/>
      <c r="F3" s="316"/>
      <c r="G3" s="316"/>
      <c r="H3" s="316"/>
      <c r="I3" s="317"/>
      <c r="J3" s="317"/>
      <c r="K3" s="105"/>
      <c r="L3" s="105"/>
      <c r="M3" s="105"/>
      <c r="N3" s="105"/>
      <c r="O3" s="105"/>
      <c r="P3" s="105"/>
      <c r="Q3" s="105"/>
      <c r="R3" s="105"/>
      <c r="S3" s="105"/>
      <c r="T3" s="105"/>
      <c r="U3" s="105"/>
      <c r="V3" s="105"/>
      <c r="W3" s="105"/>
      <c r="X3" s="105"/>
      <c r="Y3" s="105"/>
      <c r="Z3" s="105"/>
      <c r="AA3" s="105"/>
    </row>
    <row r="4" spans="1:27">
      <c r="A4" s="16" t="s">
        <v>1580</v>
      </c>
      <c r="B4" s="17" t="s">
        <v>1581</v>
      </c>
      <c r="C4" s="203"/>
      <c r="D4" s="260"/>
      <c r="E4" s="256"/>
      <c r="F4" s="17" t="s">
        <v>1582</v>
      </c>
      <c r="G4" s="318">
        <v>43551</v>
      </c>
      <c r="H4" s="256"/>
      <c r="I4" s="317"/>
      <c r="J4" s="317"/>
      <c r="K4" s="105"/>
      <c r="L4" s="105"/>
      <c r="M4" s="105"/>
      <c r="N4" s="105"/>
      <c r="O4" s="105"/>
      <c r="P4" s="105"/>
      <c r="Q4" s="105"/>
      <c r="R4" s="105"/>
      <c r="S4" s="105"/>
      <c r="T4" s="105"/>
      <c r="U4" s="105"/>
      <c r="V4" s="105"/>
      <c r="W4" s="105"/>
      <c r="X4" s="105"/>
      <c r="Y4" s="105"/>
      <c r="Z4" s="105"/>
      <c r="AA4" s="105"/>
    </row>
    <row r="5" spans="1:27">
      <c r="A5" s="20"/>
      <c r="B5" s="316"/>
      <c r="C5" s="316"/>
      <c r="D5" s="316"/>
      <c r="E5" s="316"/>
      <c r="F5" s="316"/>
      <c r="G5" s="316"/>
      <c r="H5" s="316"/>
      <c r="I5" s="316"/>
      <c r="J5" s="316"/>
      <c r="K5" s="105"/>
      <c r="L5" s="105"/>
      <c r="M5" s="105"/>
      <c r="N5" s="105"/>
      <c r="O5" s="105"/>
      <c r="P5" s="105"/>
      <c r="Q5" s="105"/>
      <c r="R5" s="105"/>
      <c r="S5" s="105"/>
      <c r="T5" s="105"/>
      <c r="U5" s="105"/>
      <c r="V5" s="105"/>
      <c r="W5" s="105"/>
      <c r="X5" s="105"/>
      <c r="Y5" s="105"/>
      <c r="Z5" s="105"/>
      <c r="AA5" s="105"/>
    </row>
    <row r="6" spans="1:27">
      <c r="A6" s="21" t="s">
        <v>1583</v>
      </c>
      <c r="B6" s="22" t="s">
        <v>1584</v>
      </c>
      <c r="C6" s="23" t="s">
        <v>1585</v>
      </c>
      <c r="D6" s="319" t="s">
        <v>1586</v>
      </c>
      <c r="E6" s="260"/>
      <c r="F6" s="260"/>
      <c r="G6" s="260"/>
      <c r="H6" s="256"/>
      <c r="I6" s="320" t="s">
        <v>1587</v>
      </c>
      <c r="J6" s="256"/>
      <c r="K6" s="105"/>
      <c r="L6" s="105"/>
      <c r="M6" s="105"/>
      <c r="N6" s="105"/>
      <c r="O6" s="105"/>
      <c r="P6" s="105"/>
      <c r="Q6" s="105"/>
      <c r="R6" s="105"/>
      <c r="S6" s="105"/>
      <c r="T6" s="105"/>
      <c r="U6" s="105"/>
      <c r="V6" s="105"/>
      <c r="W6" s="105"/>
      <c r="X6" s="105"/>
      <c r="Y6" s="105"/>
      <c r="Z6" s="105"/>
      <c r="AA6" s="105"/>
    </row>
    <row r="7" spans="1:27">
      <c r="A7" s="27" t="s">
        <v>1588</v>
      </c>
      <c r="B7" s="28"/>
      <c r="C7" s="131"/>
      <c r="D7" s="260" t="s">
        <v>1589</v>
      </c>
      <c r="E7" s="260"/>
      <c r="F7" s="260"/>
      <c r="G7" s="260"/>
      <c r="H7" s="256"/>
      <c r="I7" s="260" t="s">
        <v>1590</v>
      </c>
      <c r="J7" s="256"/>
      <c r="K7" s="105"/>
      <c r="L7" s="105"/>
      <c r="M7" s="105"/>
      <c r="N7" s="105"/>
      <c r="O7" s="105"/>
      <c r="P7" s="105"/>
      <c r="Q7" s="105"/>
      <c r="R7" s="105"/>
      <c r="S7" s="105"/>
      <c r="T7" s="105"/>
      <c r="U7" s="105"/>
      <c r="V7" s="105"/>
      <c r="W7" s="105"/>
      <c r="X7" s="105"/>
      <c r="Y7" s="105"/>
      <c r="Z7" s="105"/>
      <c r="AA7" s="105"/>
    </row>
    <row r="8" spans="1:27">
      <c r="A8" s="27" t="s">
        <v>1588</v>
      </c>
      <c r="B8" s="28"/>
      <c r="C8" s="131"/>
      <c r="D8" s="260" t="s">
        <v>1591</v>
      </c>
      <c r="E8" s="260"/>
      <c r="F8" s="260"/>
      <c r="G8" s="260"/>
      <c r="H8" s="256"/>
      <c r="I8" s="260" t="s">
        <v>1590</v>
      </c>
      <c r="J8" s="256"/>
      <c r="K8" s="105"/>
      <c r="L8" s="105"/>
      <c r="M8" s="105"/>
      <c r="N8" s="105"/>
      <c r="O8" s="105"/>
      <c r="P8" s="105"/>
      <c r="Q8" s="105"/>
      <c r="R8" s="105"/>
      <c r="S8" s="105"/>
      <c r="T8" s="105"/>
      <c r="U8" s="105"/>
      <c r="V8" s="105"/>
      <c r="W8" s="105"/>
      <c r="X8" s="105"/>
      <c r="Y8" s="105"/>
      <c r="Z8" s="105"/>
      <c r="AA8" s="105"/>
    </row>
    <row r="9" spans="1:27">
      <c r="A9" s="27" t="s">
        <v>1588</v>
      </c>
      <c r="B9" s="28"/>
      <c r="C9" s="131"/>
      <c r="D9" s="260" t="s">
        <v>1592</v>
      </c>
      <c r="E9" s="260"/>
      <c r="F9" s="260"/>
      <c r="G9" s="260"/>
      <c r="H9" s="256"/>
      <c r="I9" s="260" t="s">
        <v>1593</v>
      </c>
      <c r="J9" s="256"/>
      <c r="K9" s="105"/>
      <c r="L9" s="105"/>
      <c r="M9" s="105"/>
      <c r="N9" s="105"/>
      <c r="O9" s="105"/>
      <c r="P9" s="105"/>
      <c r="Q9" s="105"/>
      <c r="R9" s="105"/>
      <c r="S9" s="105"/>
      <c r="T9" s="105"/>
      <c r="U9" s="105"/>
      <c r="V9" s="105"/>
      <c r="W9" s="105"/>
      <c r="X9" s="105"/>
      <c r="Y9" s="105"/>
      <c r="Z9" s="105"/>
      <c r="AA9" s="105"/>
    </row>
    <row r="10" spans="1:27">
      <c r="A10" s="27" t="s">
        <v>1588</v>
      </c>
      <c r="B10" s="28"/>
      <c r="C10" s="131"/>
      <c r="D10" s="260" t="s">
        <v>1594</v>
      </c>
      <c r="E10" s="260"/>
      <c r="F10" s="260"/>
      <c r="G10" s="260"/>
      <c r="H10" s="256"/>
      <c r="I10" s="260" t="s">
        <v>1593</v>
      </c>
      <c r="J10" s="256"/>
      <c r="K10" s="105"/>
      <c r="L10" s="105"/>
      <c r="M10" s="105"/>
      <c r="N10" s="105"/>
      <c r="O10" s="105"/>
      <c r="P10" s="105"/>
      <c r="Q10" s="105"/>
      <c r="R10" s="105"/>
      <c r="S10" s="105"/>
      <c r="T10" s="105"/>
      <c r="U10" s="105"/>
      <c r="V10" s="105"/>
      <c r="W10" s="105"/>
      <c r="X10" s="105"/>
      <c r="Y10" s="105"/>
      <c r="Z10" s="105"/>
      <c r="AA10" s="105"/>
    </row>
    <row r="11" spans="1:27">
      <c r="A11" s="27" t="s">
        <v>1588</v>
      </c>
      <c r="B11" s="28"/>
      <c r="C11" s="109"/>
      <c r="D11" s="227" t="s">
        <v>1595</v>
      </c>
      <c r="E11" s="253"/>
      <c r="F11" s="253"/>
      <c r="G11" s="253"/>
      <c r="H11" s="254"/>
      <c r="I11" s="260" t="s">
        <v>1596</v>
      </c>
      <c r="J11" s="256"/>
      <c r="K11" s="105"/>
      <c r="L11" s="105"/>
      <c r="M11" s="105"/>
      <c r="N11" s="105"/>
      <c r="O11" s="105"/>
      <c r="P11" s="105"/>
      <c r="Q11" s="105"/>
      <c r="R11" s="105"/>
      <c r="S11" s="105"/>
      <c r="T11" s="105"/>
      <c r="U11" s="105"/>
      <c r="V11" s="105"/>
      <c r="W11" s="105"/>
      <c r="X11" s="105"/>
      <c r="Y11" s="105"/>
      <c r="Z11" s="105"/>
      <c r="AA11" s="105"/>
    </row>
    <row r="12" spans="1:27">
      <c r="A12" s="27" t="s">
        <v>1588</v>
      </c>
      <c r="B12" s="28"/>
      <c r="C12" s="109"/>
      <c r="D12" s="227" t="s">
        <v>1595</v>
      </c>
      <c r="E12" s="253"/>
      <c r="F12" s="253"/>
      <c r="G12" s="253"/>
      <c r="H12" s="254"/>
      <c r="I12" s="260" t="s">
        <v>1596</v>
      </c>
      <c r="J12" s="256"/>
      <c r="K12" s="105"/>
      <c r="L12" s="105"/>
      <c r="M12" s="105"/>
      <c r="N12" s="105"/>
      <c r="O12" s="105"/>
      <c r="P12" s="105"/>
      <c r="Q12" s="105"/>
      <c r="R12" s="105"/>
      <c r="S12" s="105"/>
      <c r="T12" s="105"/>
      <c r="U12" s="105"/>
      <c r="V12" s="105"/>
      <c r="W12" s="105"/>
      <c r="X12" s="105"/>
      <c r="Y12" s="105"/>
      <c r="Z12" s="105"/>
      <c r="AA12" s="105"/>
    </row>
    <row r="13" spans="1:27">
      <c r="A13" s="27" t="s">
        <v>1588</v>
      </c>
      <c r="B13" s="28"/>
      <c r="C13" s="131"/>
      <c r="D13" s="260" t="s">
        <v>1597</v>
      </c>
      <c r="E13" s="260"/>
      <c r="F13" s="260"/>
      <c r="G13" s="260"/>
      <c r="H13" s="256"/>
      <c r="I13" s="260" t="s">
        <v>1590</v>
      </c>
      <c r="J13" s="256"/>
      <c r="K13" s="105"/>
      <c r="L13" s="105"/>
      <c r="M13" s="105"/>
      <c r="N13" s="105"/>
      <c r="O13" s="105"/>
      <c r="P13" s="105"/>
      <c r="Q13" s="105"/>
      <c r="R13" s="105"/>
      <c r="S13" s="105"/>
      <c r="T13" s="105"/>
      <c r="U13" s="105"/>
      <c r="V13" s="105"/>
      <c r="W13" s="105"/>
      <c r="X13" s="105"/>
      <c r="Y13" s="105"/>
      <c r="Z13" s="105"/>
      <c r="AA13" s="105"/>
    </row>
    <row r="14" spans="1:27">
      <c r="A14" s="27" t="s">
        <v>1588</v>
      </c>
      <c r="B14" s="28"/>
      <c r="C14" s="131"/>
      <c r="D14" s="260" t="s">
        <v>1598</v>
      </c>
      <c r="E14" s="260"/>
      <c r="F14" s="260"/>
      <c r="G14" s="260"/>
      <c r="H14" s="256"/>
      <c r="I14" s="260" t="s">
        <v>1599</v>
      </c>
      <c r="J14" s="256"/>
      <c r="K14" s="105"/>
      <c r="L14" s="105"/>
      <c r="M14" s="105"/>
      <c r="N14" s="105"/>
      <c r="O14" s="105"/>
      <c r="P14" s="105"/>
      <c r="Q14" s="105"/>
      <c r="R14" s="105"/>
      <c r="S14" s="105"/>
      <c r="T14" s="105"/>
      <c r="U14" s="105"/>
      <c r="V14" s="105"/>
      <c r="W14" s="105"/>
      <c r="X14" s="105"/>
      <c r="Y14" s="105"/>
      <c r="Z14" s="105"/>
      <c r="AA14" s="105"/>
    </row>
    <row r="15" spans="1:27">
      <c r="A15" s="27" t="s">
        <v>1588</v>
      </c>
      <c r="B15" s="28"/>
      <c r="C15" s="131"/>
      <c r="D15" s="260" t="s">
        <v>1600</v>
      </c>
      <c r="E15" s="260"/>
      <c r="F15" s="260"/>
      <c r="G15" s="260"/>
      <c r="H15" s="256"/>
      <c r="I15" s="260" t="s">
        <v>1601</v>
      </c>
      <c r="J15" s="256"/>
      <c r="K15" s="105"/>
      <c r="L15" s="105"/>
      <c r="M15" s="105"/>
      <c r="N15" s="105"/>
      <c r="O15" s="105"/>
      <c r="P15" s="105"/>
      <c r="Q15" s="105"/>
      <c r="R15" s="105"/>
      <c r="S15" s="105"/>
      <c r="T15" s="105"/>
      <c r="U15" s="105"/>
      <c r="V15" s="105"/>
      <c r="W15" s="105"/>
      <c r="X15" s="105"/>
      <c r="Y15" s="105"/>
      <c r="Z15" s="105"/>
      <c r="AA15" s="105"/>
    </row>
    <row r="16" spans="1:27">
      <c r="A16" s="27" t="s">
        <v>1588</v>
      </c>
      <c r="B16" s="28"/>
      <c r="C16" s="131"/>
      <c r="D16" s="260" t="s">
        <v>1602</v>
      </c>
      <c r="E16" s="260"/>
      <c r="F16" s="260"/>
      <c r="G16" s="260"/>
      <c r="H16" s="256"/>
      <c r="I16" s="260" t="s">
        <v>1603</v>
      </c>
      <c r="J16" s="256"/>
      <c r="K16" s="105"/>
      <c r="L16" s="105"/>
      <c r="M16" s="105"/>
      <c r="N16" s="105"/>
      <c r="O16" s="105"/>
      <c r="P16" s="105"/>
      <c r="Q16" s="105"/>
      <c r="R16" s="105"/>
      <c r="S16" s="105"/>
      <c r="T16" s="105"/>
      <c r="U16" s="105"/>
      <c r="V16" s="105"/>
      <c r="W16" s="105"/>
      <c r="X16" s="105"/>
      <c r="Y16" s="105"/>
      <c r="Z16" s="105"/>
      <c r="AA16" s="105"/>
    </row>
    <row r="17" spans="1:27">
      <c r="A17" s="27" t="s">
        <v>1588</v>
      </c>
      <c r="B17" s="28"/>
      <c r="C17" s="131"/>
      <c r="D17" s="260" t="s">
        <v>1604</v>
      </c>
      <c r="E17" s="260"/>
      <c r="F17" s="260"/>
      <c r="G17" s="260"/>
      <c r="H17" s="256"/>
      <c r="I17" s="260" t="s">
        <v>1605</v>
      </c>
      <c r="J17" s="256"/>
      <c r="K17" s="105"/>
      <c r="L17" s="105"/>
      <c r="M17" s="105"/>
      <c r="N17" s="105"/>
      <c r="O17" s="105"/>
      <c r="P17" s="105"/>
      <c r="Q17" s="105"/>
      <c r="R17" s="105"/>
      <c r="S17" s="105"/>
      <c r="T17" s="105"/>
      <c r="U17" s="105"/>
      <c r="V17" s="105"/>
      <c r="W17" s="105"/>
      <c r="X17" s="105"/>
      <c r="Y17" s="105"/>
      <c r="Z17" s="105"/>
      <c r="AA17" s="105"/>
    </row>
    <row r="18" spans="1:27">
      <c r="A18" s="27" t="s">
        <v>1588</v>
      </c>
      <c r="B18" s="28"/>
      <c r="C18" s="131"/>
      <c r="D18" s="260" t="s">
        <v>1606</v>
      </c>
      <c r="E18" s="260"/>
      <c r="F18" s="260"/>
      <c r="G18" s="260"/>
      <c r="H18" s="256"/>
      <c r="I18" s="260" t="s">
        <v>1607</v>
      </c>
      <c r="J18" s="256"/>
      <c r="K18" s="105"/>
      <c r="L18" s="105"/>
      <c r="M18" s="105"/>
      <c r="N18" s="105"/>
      <c r="O18" s="105"/>
      <c r="P18" s="105"/>
      <c r="Q18" s="105"/>
      <c r="R18" s="105"/>
      <c r="S18" s="105"/>
      <c r="T18" s="105"/>
      <c r="U18" s="105"/>
      <c r="V18" s="105"/>
      <c r="W18" s="105"/>
      <c r="X18" s="105"/>
      <c r="Y18" s="105"/>
      <c r="Z18" s="105"/>
      <c r="AA18" s="105"/>
    </row>
    <row r="19" spans="1:27">
      <c r="A19" s="27" t="s">
        <v>1588</v>
      </c>
      <c r="B19" s="28"/>
      <c r="C19" s="131"/>
      <c r="D19" s="260" t="s">
        <v>1608</v>
      </c>
      <c r="E19" s="260"/>
      <c r="F19" s="260"/>
      <c r="G19" s="260"/>
      <c r="H19" s="256"/>
      <c r="I19" s="260" t="s">
        <v>1609</v>
      </c>
      <c r="J19" s="256"/>
      <c r="K19" s="105"/>
      <c r="L19" s="105"/>
      <c r="M19" s="105"/>
      <c r="N19" s="105"/>
      <c r="O19" s="105"/>
      <c r="P19" s="105"/>
      <c r="Q19" s="105"/>
      <c r="R19" s="105"/>
      <c r="S19" s="105"/>
      <c r="T19" s="105"/>
      <c r="U19" s="105"/>
      <c r="V19" s="105"/>
      <c r="W19" s="105"/>
      <c r="X19" s="105"/>
      <c r="Y19" s="105"/>
      <c r="Z19" s="105"/>
      <c r="AA19" s="105"/>
    </row>
    <row r="20" spans="1:27">
      <c r="A20" s="27" t="s">
        <v>1588</v>
      </c>
      <c r="B20" s="28"/>
      <c r="C20" s="131"/>
      <c r="D20" s="260" t="s">
        <v>1610</v>
      </c>
      <c r="E20" s="260"/>
      <c r="F20" s="260"/>
      <c r="G20" s="260"/>
      <c r="H20" s="256"/>
      <c r="I20" s="260" t="s">
        <v>1611</v>
      </c>
      <c r="J20" s="256"/>
      <c r="K20" s="105"/>
      <c r="L20" s="105"/>
      <c r="M20" s="105"/>
      <c r="N20" s="105"/>
      <c r="O20" s="105"/>
      <c r="P20" s="105"/>
      <c r="Q20" s="105"/>
      <c r="R20" s="105"/>
      <c r="S20" s="105"/>
      <c r="T20" s="105"/>
      <c r="U20" s="105"/>
      <c r="V20" s="105"/>
      <c r="W20" s="105"/>
      <c r="X20" s="105"/>
      <c r="Y20" s="105"/>
      <c r="Z20" s="105"/>
      <c r="AA20" s="105"/>
    </row>
    <row r="21" spans="1:27">
      <c r="A21" s="27" t="s">
        <v>1588</v>
      </c>
      <c r="B21" s="28"/>
      <c r="C21" s="131"/>
      <c r="D21" s="260" t="s">
        <v>1612</v>
      </c>
      <c r="E21" s="260"/>
      <c r="F21" s="260"/>
      <c r="G21" s="260"/>
      <c r="H21" s="256"/>
      <c r="I21" s="260" t="s">
        <v>1611</v>
      </c>
      <c r="J21" s="256"/>
      <c r="K21" s="105"/>
      <c r="L21" s="105"/>
      <c r="M21" s="105"/>
      <c r="N21" s="105"/>
      <c r="O21" s="105"/>
      <c r="P21" s="105"/>
      <c r="Q21" s="105"/>
      <c r="R21" s="105"/>
      <c r="S21" s="105"/>
      <c r="T21" s="105"/>
      <c r="U21" s="105"/>
      <c r="V21" s="105"/>
      <c r="W21" s="105"/>
      <c r="X21" s="105"/>
      <c r="Y21" s="105"/>
      <c r="Z21" s="105"/>
      <c r="AA21" s="105"/>
    </row>
    <row r="22" spans="1:27">
      <c r="A22" s="27" t="s">
        <v>1588</v>
      </c>
      <c r="B22" s="28"/>
      <c r="C22" s="131"/>
      <c r="D22" s="260" t="s">
        <v>1613</v>
      </c>
      <c r="E22" s="260"/>
      <c r="F22" s="260"/>
      <c r="G22" s="260"/>
      <c r="H22" s="256"/>
      <c r="I22" s="260" t="s">
        <v>1611</v>
      </c>
      <c r="J22" s="256"/>
      <c r="K22" s="105"/>
      <c r="L22" s="105"/>
      <c r="M22" s="105"/>
      <c r="N22" s="105"/>
      <c r="O22" s="105"/>
      <c r="P22" s="105"/>
      <c r="Q22" s="105"/>
      <c r="R22" s="105"/>
      <c r="S22" s="105"/>
      <c r="T22" s="105"/>
      <c r="U22" s="105"/>
      <c r="V22" s="105"/>
      <c r="W22" s="105"/>
      <c r="X22" s="105"/>
      <c r="Y22" s="105"/>
      <c r="Z22" s="105"/>
      <c r="AA22" s="105"/>
    </row>
    <row r="23" spans="1:27">
      <c r="A23" s="27" t="s">
        <v>1588</v>
      </c>
      <c r="B23" s="28"/>
      <c r="C23" s="131"/>
      <c r="D23" s="260" t="s">
        <v>1614</v>
      </c>
      <c r="E23" s="260"/>
      <c r="F23" s="260"/>
      <c r="G23" s="260"/>
      <c r="H23" s="256"/>
      <c r="I23" s="260" t="s">
        <v>1611</v>
      </c>
      <c r="J23" s="256"/>
      <c r="K23" s="105"/>
      <c r="L23" s="105"/>
      <c r="M23" s="105"/>
      <c r="N23" s="105"/>
      <c r="O23" s="105"/>
      <c r="P23" s="105"/>
      <c r="Q23" s="105"/>
      <c r="R23" s="105"/>
      <c r="S23" s="105"/>
      <c r="T23" s="105"/>
      <c r="U23" s="105"/>
      <c r="V23" s="105"/>
      <c r="W23" s="105"/>
      <c r="X23" s="105"/>
      <c r="Y23" s="105"/>
      <c r="Z23" s="105"/>
      <c r="AA23" s="105"/>
    </row>
    <row r="24" spans="1:27">
      <c r="A24" s="27" t="s">
        <v>1588</v>
      </c>
      <c r="B24" s="28"/>
      <c r="C24" s="131"/>
      <c r="D24" s="260" t="s">
        <v>1615</v>
      </c>
      <c r="E24" s="260"/>
      <c r="F24" s="260"/>
      <c r="G24" s="260"/>
      <c r="H24" s="256"/>
      <c r="I24" s="260" t="s">
        <v>1616</v>
      </c>
      <c r="J24" s="256"/>
      <c r="K24" s="105"/>
      <c r="L24" s="105"/>
      <c r="M24" s="105"/>
      <c r="N24" s="105"/>
      <c r="O24" s="105"/>
      <c r="P24" s="105"/>
      <c r="Q24" s="105"/>
      <c r="R24" s="105"/>
      <c r="S24" s="105"/>
      <c r="T24" s="105"/>
      <c r="U24" s="105"/>
      <c r="V24" s="105"/>
      <c r="W24" s="105"/>
      <c r="X24" s="105"/>
      <c r="Y24" s="105"/>
      <c r="Z24" s="105"/>
      <c r="AA24" s="105"/>
    </row>
    <row r="25" spans="1:27">
      <c r="A25" s="27" t="s">
        <v>1588</v>
      </c>
      <c r="B25" s="28"/>
      <c r="C25" s="131"/>
      <c r="D25" s="260" t="s">
        <v>1617</v>
      </c>
      <c r="E25" s="260"/>
      <c r="F25" s="260"/>
      <c r="G25" s="260"/>
      <c r="H25" s="256"/>
      <c r="I25" s="260" t="s">
        <v>1616</v>
      </c>
      <c r="J25" s="256"/>
      <c r="K25" s="105"/>
      <c r="L25" s="105"/>
      <c r="M25" s="105"/>
      <c r="N25" s="105"/>
      <c r="O25" s="105"/>
      <c r="P25" s="105"/>
      <c r="Q25" s="105"/>
      <c r="R25" s="105"/>
      <c r="S25" s="105"/>
      <c r="T25" s="105"/>
      <c r="U25" s="105"/>
      <c r="V25" s="105"/>
      <c r="W25" s="105"/>
      <c r="X25" s="105"/>
      <c r="Y25" s="105"/>
      <c r="Z25" s="105"/>
      <c r="AA25" s="105"/>
    </row>
    <row r="26" spans="1:27">
      <c r="A26" s="27" t="s">
        <v>1588</v>
      </c>
      <c r="B26" s="28"/>
      <c r="C26" s="131"/>
      <c r="D26" s="260" t="s">
        <v>1618</v>
      </c>
      <c r="E26" s="260"/>
      <c r="F26" s="260"/>
      <c r="G26" s="260"/>
      <c r="H26" s="256"/>
      <c r="I26" s="260" t="s">
        <v>1616</v>
      </c>
      <c r="J26" s="256"/>
      <c r="K26" s="105"/>
      <c r="L26" s="105"/>
      <c r="M26" s="105"/>
      <c r="N26" s="105"/>
      <c r="O26" s="105"/>
      <c r="P26" s="105"/>
      <c r="Q26" s="105"/>
      <c r="R26" s="105"/>
      <c r="S26" s="105"/>
      <c r="T26" s="105"/>
      <c r="U26" s="105"/>
      <c r="V26" s="105"/>
      <c r="W26" s="105"/>
      <c r="X26" s="105"/>
      <c r="Y26" s="105"/>
      <c r="Z26" s="105"/>
      <c r="AA26" s="105"/>
    </row>
    <row r="27" spans="1:27">
      <c r="A27" s="27" t="s">
        <v>1588</v>
      </c>
      <c r="B27" s="28"/>
      <c r="C27" s="131"/>
      <c r="D27" s="260" t="s">
        <v>1619</v>
      </c>
      <c r="E27" s="260"/>
      <c r="F27" s="260"/>
      <c r="G27" s="260"/>
      <c r="H27" s="256"/>
      <c r="I27" s="260" t="s">
        <v>1590</v>
      </c>
      <c r="J27" s="256"/>
      <c r="K27" s="105"/>
      <c r="L27" s="105"/>
      <c r="M27" s="105"/>
      <c r="N27" s="105"/>
      <c r="O27" s="105"/>
      <c r="P27" s="105"/>
      <c r="Q27" s="105"/>
      <c r="R27" s="105"/>
      <c r="S27" s="105"/>
      <c r="T27" s="105"/>
      <c r="U27" s="105"/>
      <c r="V27" s="105"/>
      <c r="W27" s="105"/>
      <c r="X27" s="105"/>
      <c r="Y27" s="105"/>
      <c r="Z27" s="105"/>
      <c r="AA27" s="105"/>
    </row>
    <row r="28" spans="1:27">
      <c r="A28" s="27" t="s">
        <v>1588</v>
      </c>
      <c r="B28" s="28"/>
      <c r="C28" s="131"/>
      <c r="D28" s="260" t="s">
        <v>1620</v>
      </c>
      <c r="E28" s="260"/>
      <c r="F28" s="260"/>
      <c r="G28" s="260"/>
      <c r="H28" s="256"/>
      <c r="I28" s="260" t="s">
        <v>1621</v>
      </c>
      <c r="J28" s="256"/>
      <c r="K28" s="105"/>
      <c r="L28" s="105"/>
      <c r="M28" s="105"/>
      <c r="N28" s="105"/>
      <c r="O28" s="105"/>
      <c r="P28" s="105"/>
      <c r="Q28" s="105"/>
      <c r="R28" s="105"/>
      <c r="S28" s="105"/>
      <c r="T28" s="105"/>
      <c r="U28" s="105"/>
      <c r="V28" s="105"/>
      <c r="W28" s="105"/>
      <c r="X28" s="105"/>
      <c r="Y28" s="105"/>
      <c r="Z28" s="105"/>
      <c r="AA28" s="105"/>
    </row>
    <row r="29" spans="1:27">
      <c r="A29" s="27" t="s">
        <v>1588</v>
      </c>
      <c r="B29" s="28"/>
      <c r="C29" s="131"/>
      <c r="D29" s="260" t="s">
        <v>1622</v>
      </c>
      <c r="E29" s="260"/>
      <c r="F29" s="260"/>
      <c r="G29" s="260"/>
      <c r="H29" s="256"/>
      <c r="I29" s="260" t="s">
        <v>1621</v>
      </c>
      <c r="J29" s="256"/>
      <c r="K29" s="105"/>
      <c r="L29" s="105"/>
      <c r="M29" s="105"/>
      <c r="N29" s="105"/>
      <c r="O29" s="105"/>
      <c r="P29" s="105"/>
      <c r="Q29" s="105"/>
      <c r="R29" s="105"/>
      <c r="S29" s="105"/>
      <c r="T29" s="105"/>
      <c r="U29" s="105"/>
      <c r="V29" s="105"/>
      <c r="W29" s="105"/>
      <c r="X29" s="105"/>
      <c r="Y29" s="105"/>
      <c r="Z29" s="105"/>
      <c r="AA29" s="105"/>
    </row>
    <row r="30" spans="1:27">
      <c r="A30" s="27" t="s">
        <v>1588</v>
      </c>
      <c r="B30" s="28"/>
      <c r="C30" s="131"/>
      <c r="D30" s="260" t="s">
        <v>1623</v>
      </c>
      <c r="E30" s="260"/>
      <c r="F30" s="260"/>
      <c r="G30" s="260"/>
      <c r="H30" s="256"/>
      <c r="I30" s="260" t="s">
        <v>1621</v>
      </c>
      <c r="J30" s="256"/>
      <c r="K30" s="105"/>
      <c r="L30" s="105"/>
      <c r="M30" s="105"/>
      <c r="N30" s="105"/>
      <c r="O30" s="105"/>
      <c r="P30" s="105"/>
      <c r="Q30" s="105"/>
      <c r="R30" s="105"/>
      <c r="S30" s="105"/>
      <c r="T30" s="105"/>
      <c r="U30" s="105"/>
      <c r="V30" s="105"/>
      <c r="W30" s="105"/>
      <c r="X30" s="105"/>
      <c r="Y30" s="105"/>
      <c r="Z30" s="105"/>
      <c r="AA30" s="105"/>
    </row>
    <row r="31" spans="1:27">
      <c r="A31" s="27" t="s">
        <v>1588</v>
      </c>
      <c r="B31" s="28"/>
      <c r="C31" s="131"/>
      <c r="D31" s="260" t="s">
        <v>1624</v>
      </c>
      <c r="E31" s="260"/>
      <c r="F31" s="260"/>
      <c r="G31" s="260"/>
      <c r="H31" s="256"/>
      <c r="I31" s="260" t="s">
        <v>1621</v>
      </c>
      <c r="J31" s="256"/>
      <c r="K31" s="105"/>
      <c r="L31" s="105"/>
      <c r="M31" s="105"/>
      <c r="N31" s="105"/>
      <c r="O31" s="105"/>
      <c r="P31" s="105"/>
      <c r="Q31" s="105"/>
      <c r="R31" s="105"/>
      <c r="S31" s="105"/>
      <c r="T31" s="105"/>
      <c r="U31" s="105"/>
      <c r="V31" s="105"/>
      <c r="W31" s="105"/>
      <c r="X31" s="105"/>
      <c r="Y31" s="105"/>
      <c r="Z31" s="105"/>
      <c r="AA31" s="105"/>
    </row>
    <row r="32" spans="1:27">
      <c r="A32" s="27" t="s">
        <v>1588</v>
      </c>
      <c r="B32" s="41"/>
      <c r="C32" s="131"/>
      <c r="D32" s="260" t="s">
        <v>1625</v>
      </c>
      <c r="E32" s="260"/>
      <c r="F32" s="260"/>
      <c r="G32" s="260"/>
      <c r="H32" s="256"/>
      <c r="I32" s="260" t="s">
        <v>1626</v>
      </c>
      <c r="J32" s="256"/>
      <c r="K32" s="105"/>
      <c r="L32" s="105"/>
      <c r="M32" s="105"/>
      <c r="N32" s="105"/>
      <c r="O32" s="105"/>
      <c r="P32" s="105"/>
      <c r="Q32" s="105"/>
      <c r="R32" s="105"/>
      <c r="S32" s="105"/>
      <c r="T32" s="105"/>
      <c r="U32" s="105"/>
      <c r="V32" s="105"/>
      <c r="W32" s="105"/>
      <c r="X32" s="105"/>
      <c r="Y32" s="105"/>
      <c r="Z32" s="105"/>
      <c r="AA32" s="105"/>
    </row>
    <row r="33" spans="1:27">
      <c r="A33" s="27" t="s">
        <v>1588</v>
      </c>
      <c r="B33" s="42"/>
      <c r="C33" s="131"/>
      <c r="D33" s="260" t="s">
        <v>1627</v>
      </c>
      <c r="E33" s="260"/>
      <c r="F33" s="260"/>
      <c r="G33" s="260"/>
      <c r="H33" s="256"/>
      <c r="I33" s="260" t="s">
        <v>1626</v>
      </c>
      <c r="J33" s="256"/>
      <c r="K33" s="105"/>
      <c r="L33" s="105"/>
      <c r="M33" s="105"/>
      <c r="N33" s="105"/>
      <c r="O33" s="105"/>
      <c r="P33" s="105"/>
      <c r="Q33" s="105"/>
      <c r="R33" s="105"/>
      <c r="S33" s="105"/>
      <c r="T33" s="105"/>
      <c r="U33" s="105"/>
      <c r="V33" s="105"/>
      <c r="W33" s="105"/>
      <c r="X33" s="105"/>
      <c r="Y33" s="105"/>
      <c r="Z33" s="105"/>
      <c r="AA33" s="105"/>
    </row>
    <row r="34" spans="1:27">
      <c r="A34" s="27" t="s">
        <v>1588</v>
      </c>
      <c r="B34" s="42"/>
      <c r="C34" s="131"/>
      <c r="D34" s="260" t="s">
        <v>1628</v>
      </c>
      <c r="E34" s="260"/>
      <c r="F34" s="260"/>
      <c r="G34" s="260"/>
      <c r="H34" s="256"/>
      <c r="I34" s="260" t="s">
        <v>1626</v>
      </c>
      <c r="J34" s="256"/>
      <c r="K34" s="105"/>
      <c r="L34" s="105"/>
      <c r="M34" s="105"/>
      <c r="N34" s="105"/>
      <c r="O34" s="105"/>
      <c r="P34" s="105"/>
      <c r="Q34" s="105"/>
      <c r="R34" s="105"/>
      <c r="S34" s="105"/>
      <c r="T34" s="105"/>
      <c r="U34" s="105"/>
      <c r="V34" s="105"/>
      <c r="W34" s="105"/>
      <c r="X34" s="105"/>
      <c r="Y34" s="105"/>
      <c r="Z34" s="105"/>
      <c r="AA34" s="105"/>
    </row>
    <row r="35" spans="1:27">
      <c r="A35" s="27" t="s">
        <v>1588</v>
      </c>
      <c r="B35" s="42"/>
      <c r="C35" s="131"/>
      <c r="D35" s="260" t="s">
        <v>1629</v>
      </c>
      <c r="E35" s="260"/>
      <c r="F35" s="260"/>
      <c r="G35" s="260"/>
      <c r="H35" s="256"/>
      <c r="I35" s="260" t="s">
        <v>1626</v>
      </c>
      <c r="J35" s="256"/>
      <c r="K35" s="105"/>
      <c r="L35" s="105"/>
      <c r="M35" s="105"/>
      <c r="N35" s="105"/>
      <c r="O35" s="105"/>
      <c r="P35" s="105"/>
      <c r="Q35" s="105"/>
      <c r="R35" s="105"/>
      <c r="S35" s="105"/>
      <c r="T35" s="105"/>
      <c r="U35" s="105"/>
      <c r="V35" s="105"/>
      <c r="W35" s="105"/>
      <c r="X35" s="105"/>
      <c r="Y35" s="105"/>
      <c r="Z35" s="105"/>
      <c r="AA35" s="105"/>
    </row>
    <row r="36" spans="1:27">
      <c r="A36" s="43" t="s">
        <v>1588</v>
      </c>
      <c r="B36" s="41"/>
      <c r="C36" s="109"/>
      <c r="D36" s="227" t="s">
        <v>1630</v>
      </c>
      <c r="E36" s="253"/>
      <c r="F36" s="253"/>
      <c r="G36" s="253"/>
      <c r="H36" s="254"/>
      <c r="I36" s="260" t="s">
        <v>1626</v>
      </c>
      <c r="J36" s="256"/>
      <c r="K36" s="105"/>
      <c r="L36" s="105"/>
      <c r="M36" s="105"/>
      <c r="N36" s="105"/>
      <c r="O36" s="105"/>
      <c r="P36" s="105"/>
      <c r="Q36" s="105"/>
      <c r="R36" s="105"/>
      <c r="S36" s="105"/>
      <c r="T36" s="105"/>
      <c r="U36" s="105"/>
      <c r="V36" s="105"/>
      <c r="W36" s="105"/>
      <c r="X36" s="105"/>
      <c r="Y36" s="105"/>
      <c r="Z36" s="105"/>
      <c r="AA36" s="105"/>
    </row>
    <row r="37" spans="1:27">
      <c r="A37" s="67" t="s">
        <v>1631</v>
      </c>
      <c r="B37" s="62"/>
      <c r="C37" s="62" t="s">
        <v>1632</v>
      </c>
      <c r="D37" s="224" t="str">
        <f>HYPERLINK("https://www.dakotainstruments.com/media/docs/Dakota_6AGM_Mass_Flow_Meter_Manual.pdf","04C706 Missing. 4-20mA")</f>
        <v>04C706 Missing. 4-20mA</v>
      </c>
      <c r="E37" s="253"/>
      <c r="F37" s="253"/>
      <c r="G37" s="253"/>
      <c r="H37" s="254"/>
      <c r="I37" s="260" t="s">
        <v>1633</v>
      </c>
      <c r="J37" s="256"/>
      <c r="K37" s="105"/>
      <c r="L37" s="105"/>
      <c r="M37" s="105"/>
      <c r="N37" s="105"/>
      <c r="O37" s="105"/>
      <c r="P37" s="105"/>
      <c r="Q37" s="105"/>
      <c r="R37" s="105"/>
      <c r="S37" s="105"/>
      <c r="T37" s="105"/>
      <c r="U37" s="105"/>
      <c r="V37" s="105"/>
      <c r="W37" s="105"/>
      <c r="X37" s="105"/>
      <c r="Y37" s="105"/>
      <c r="Z37" s="105"/>
      <c r="AA37" s="105"/>
    </row>
    <row r="38" spans="1:27">
      <c r="A38" s="67" t="s">
        <v>1631</v>
      </c>
      <c r="B38" s="62"/>
      <c r="C38" s="62" t="s">
        <v>1634</v>
      </c>
      <c r="D38" s="224" t="str">
        <f>HYPERLINK("https://www.dakotainstruments.com/media/docs/Dakota_6AGM_Mass_Flow_Meter_Manual.pdf","04C707 Missing. 4-20mA")</f>
        <v>04C707 Missing. 4-20mA</v>
      </c>
      <c r="E38" s="253"/>
      <c r="F38" s="253"/>
      <c r="G38" s="253"/>
      <c r="H38" s="254"/>
      <c r="I38" s="260" t="s">
        <v>1633</v>
      </c>
      <c r="J38" s="256"/>
      <c r="K38" s="105"/>
      <c r="L38" s="105"/>
      <c r="M38" s="105"/>
      <c r="N38" s="105"/>
      <c r="O38" s="105"/>
      <c r="P38" s="105"/>
      <c r="Q38" s="105"/>
      <c r="R38" s="105"/>
      <c r="S38" s="105"/>
      <c r="T38" s="105"/>
      <c r="U38" s="105"/>
      <c r="V38" s="105"/>
      <c r="W38" s="105"/>
      <c r="X38" s="105"/>
      <c r="Y38" s="105"/>
      <c r="Z38" s="105"/>
      <c r="AA38" s="105"/>
    </row>
    <row r="39" spans="1:27">
      <c r="A39" s="67" t="s">
        <v>1635</v>
      </c>
      <c r="B39" s="62"/>
      <c r="C39" s="62" t="s">
        <v>1636</v>
      </c>
      <c r="D39" s="224" t="str">
        <f>HYPERLINK("https://www.ifm.com/us/en/product/IG6083","Inductive Proximity Sensor not in the S1 head- analog input CB3. Use the attached link for the prox")</f>
        <v>Inductive Proximity Sensor not in the S1 head- analog input CB3. Use the attached link for the prox</v>
      </c>
      <c r="E39" s="253"/>
      <c r="F39" s="253"/>
      <c r="G39" s="253"/>
      <c r="H39" s="254"/>
      <c r="I39" s="221" t="s">
        <v>1637</v>
      </c>
      <c r="J39" s="254"/>
      <c r="K39" s="105"/>
      <c r="L39" s="105"/>
      <c r="M39" s="105"/>
      <c r="N39" s="105"/>
      <c r="O39" s="105"/>
      <c r="P39" s="105"/>
      <c r="Q39" s="105"/>
      <c r="R39" s="105"/>
      <c r="S39" s="105"/>
      <c r="T39" s="105"/>
      <c r="U39" s="105"/>
      <c r="V39" s="105"/>
      <c r="W39" s="105"/>
      <c r="X39" s="105"/>
      <c r="Y39" s="105"/>
      <c r="Z39" s="105"/>
      <c r="AA39" s="105"/>
    </row>
    <row r="40" spans="1:27">
      <c r="A40" s="67" t="s">
        <v>1638</v>
      </c>
      <c r="B40" s="62"/>
      <c r="C40" s="62"/>
      <c r="D40" s="230" t="s">
        <v>1639</v>
      </c>
      <c r="E40" s="253"/>
      <c r="F40" s="253"/>
      <c r="G40" s="253"/>
      <c r="H40" s="254"/>
      <c r="I40" s="221"/>
      <c r="J40" s="254"/>
      <c r="K40" s="105"/>
      <c r="L40" s="105"/>
      <c r="M40" s="105"/>
      <c r="N40" s="105"/>
      <c r="O40" s="105"/>
      <c r="P40" s="105"/>
      <c r="Q40" s="105"/>
      <c r="R40" s="105"/>
      <c r="S40" s="105"/>
      <c r="T40" s="105"/>
      <c r="U40" s="105"/>
      <c r="V40" s="105"/>
      <c r="W40" s="105"/>
      <c r="X40" s="105"/>
      <c r="Y40" s="105"/>
      <c r="Z40" s="105"/>
      <c r="AA40" s="105"/>
    </row>
    <row r="41" spans="1:27">
      <c r="A41" s="67" t="s">
        <v>1588</v>
      </c>
      <c r="B41" s="62"/>
      <c r="C41" s="62" t="s">
        <v>327</v>
      </c>
      <c r="D41" s="221" t="s">
        <v>1640</v>
      </c>
      <c r="E41" s="253"/>
      <c r="F41" s="253"/>
      <c r="G41" s="253"/>
      <c r="H41" s="254"/>
      <c r="I41" s="260" t="s">
        <v>1611</v>
      </c>
      <c r="J41" s="256"/>
      <c r="K41" s="105"/>
      <c r="L41" s="105"/>
      <c r="M41" s="105"/>
      <c r="N41" s="105"/>
      <c r="O41" s="105"/>
      <c r="P41" s="105"/>
      <c r="Q41" s="105"/>
      <c r="R41" s="105"/>
      <c r="S41" s="105"/>
      <c r="T41" s="105"/>
      <c r="U41" s="105"/>
      <c r="V41" s="105"/>
      <c r="W41" s="105"/>
      <c r="X41" s="105"/>
      <c r="Y41" s="105"/>
      <c r="Z41" s="105"/>
      <c r="AA41" s="105"/>
    </row>
    <row r="42" spans="1:27">
      <c r="A42" s="67" t="s">
        <v>1588</v>
      </c>
      <c r="B42" s="62"/>
      <c r="C42" s="62" t="s">
        <v>342</v>
      </c>
      <c r="D42" s="221" t="s">
        <v>1641</v>
      </c>
      <c r="E42" s="253"/>
      <c r="F42" s="253"/>
      <c r="G42" s="253"/>
      <c r="H42" s="254"/>
      <c r="I42" s="260" t="s">
        <v>1611</v>
      </c>
      <c r="J42" s="256"/>
      <c r="K42" s="105"/>
      <c r="L42" s="105"/>
      <c r="M42" s="105"/>
      <c r="N42" s="105"/>
      <c r="O42" s="105"/>
      <c r="P42" s="105"/>
      <c r="Q42" s="105"/>
      <c r="R42" s="105"/>
      <c r="S42" s="105"/>
      <c r="T42" s="105"/>
      <c r="U42" s="105"/>
      <c r="V42" s="105"/>
      <c r="W42" s="105"/>
      <c r="X42" s="105"/>
      <c r="Y42" s="105"/>
      <c r="Z42" s="105"/>
      <c r="AA42" s="105"/>
    </row>
    <row r="43" spans="1:27">
      <c r="A43" s="67" t="s">
        <v>1642</v>
      </c>
      <c r="B43" s="62"/>
      <c r="C43" s="62" t="s">
        <v>166</v>
      </c>
      <c r="D43" s="221" t="s">
        <v>1643</v>
      </c>
      <c r="E43" s="253"/>
      <c r="F43" s="253"/>
      <c r="G43" s="253"/>
      <c r="H43" s="254"/>
      <c r="I43" s="221" t="s">
        <v>1644</v>
      </c>
      <c r="J43" s="254"/>
      <c r="K43" s="105"/>
      <c r="L43" s="105"/>
      <c r="M43" s="105"/>
      <c r="N43" s="105"/>
      <c r="O43" s="105"/>
      <c r="P43" s="105"/>
      <c r="Q43" s="105"/>
      <c r="R43" s="105"/>
      <c r="S43" s="105"/>
      <c r="T43" s="105"/>
      <c r="U43" s="105"/>
      <c r="V43" s="105"/>
      <c r="W43" s="105"/>
      <c r="X43" s="105"/>
      <c r="Y43" s="105"/>
      <c r="Z43" s="105"/>
      <c r="AA43" s="105"/>
    </row>
    <row r="44" spans="1:27">
      <c r="A44" s="67" t="s">
        <v>1645</v>
      </c>
      <c r="B44" s="62"/>
      <c r="C44" s="62" t="s">
        <v>633</v>
      </c>
      <c r="D44" s="221" t="s">
        <v>1646</v>
      </c>
      <c r="E44" s="253"/>
      <c r="F44" s="253"/>
      <c r="G44" s="253"/>
      <c r="H44" s="254"/>
      <c r="I44" s="221" t="s">
        <v>1647</v>
      </c>
      <c r="J44" s="254"/>
      <c r="K44" s="105"/>
      <c r="L44" s="105"/>
      <c r="M44" s="105"/>
      <c r="N44" s="105"/>
      <c r="O44" s="105"/>
      <c r="P44" s="105"/>
      <c r="Q44" s="105"/>
      <c r="R44" s="105"/>
      <c r="S44" s="105"/>
      <c r="T44" s="105"/>
      <c r="U44" s="105"/>
      <c r="V44" s="105"/>
      <c r="W44" s="105"/>
      <c r="X44" s="105"/>
      <c r="Y44" s="105"/>
      <c r="Z44" s="105"/>
      <c r="AA44" s="105"/>
    </row>
    <row r="45" spans="1:27">
      <c r="A45" s="67" t="s">
        <v>1645</v>
      </c>
      <c r="B45" s="62"/>
      <c r="C45" s="62" t="s">
        <v>635</v>
      </c>
      <c r="D45" s="221" t="s">
        <v>1648</v>
      </c>
      <c r="E45" s="253"/>
      <c r="F45" s="253"/>
      <c r="G45" s="253"/>
      <c r="H45" s="254"/>
      <c r="I45" s="221" t="s">
        <v>1647</v>
      </c>
      <c r="J45" s="254"/>
      <c r="K45" s="105"/>
      <c r="L45" s="105"/>
      <c r="M45" s="105"/>
      <c r="N45" s="105"/>
      <c r="O45" s="105"/>
      <c r="P45" s="105"/>
      <c r="Q45" s="105"/>
      <c r="R45" s="105"/>
      <c r="S45" s="105"/>
      <c r="T45" s="105"/>
      <c r="U45" s="105"/>
      <c r="V45" s="105"/>
      <c r="W45" s="105"/>
      <c r="X45" s="105"/>
      <c r="Y45" s="105"/>
      <c r="Z45" s="105"/>
      <c r="AA45" s="105"/>
    </row>
    <row r="46" spans="1:27">
      <c r="A46" s="67" t="s">
        <v>1645</v>
      </c>
      <c r="B46" s="62"/>
      <c r="C46" s="62" t="s">
        <v>637</v>
      </c>
      <c r="D46" s="221" t="s">
        <v>1649</v>
      </c>
      <c r="E46" s="253"/>
      <c r="F46" s="253"/>
      <c r="G46" s="253"/>
      <c r="H46" s="254"/>
      <c r="I46" s="221" t="s">
        <v>1647</v>
      </c>
      <c r="J46" s="254"/>
      <c r="K46" s="105"/>
      <c r="L46" s="105"/>
      <c r="M46" s="105"/>
      <c r="N46" s="105"/>
      <c r="O46" s="105"/>
      <c r="P46" s="105"/>
      <c r="Q46" s="105"/>
      <c r="R46" s="105"/>
      <c r="S46" s="105"/>
      <c r="T46" s="105"/>
      <c r="U46" s="105"/>
      <c r="V46" s="105"/>
      <c r="W46" s="105"/>
      <c r="X46" s="105"/>
      <c r="Y46" s="105"/>
      <c r="Z46" s="105"/>
      <c r="AA46" s="105"/>
    </row>
    <row r="47" spans="1:27">
      <c r="A47" s="67" t="s">
        <v>1645</v>
      </c>
      <c r="B47" s="62"/>
      <c r="C47" s="62" t="s">
        <v>639</v>
      </c>
      <c r="D47" s="221" t="s">
        <v>1650</v>
      </c>
      <c r="E47" s="253"/>
      <c r="F47" s="253"/>
      <c r="G47" s="253"/>
      <c r="H47" s="254"/>
      <c r="I47" s="221" t="s">
        <v>1647</v>
      </c>
      <c r="J47" s="254"/>
      <c r="K47" s="105"/>
      <c r="L47" s="105"/>
      <c r="M47" s="105"/>
      <c r="N47" s="105"/>
      <c r="O47" s="105"/>
      <c r="P47" s="105"/>
      <c r="Q47" s="105"/>
      <c r="R47" s="105"/>
      <c r="S47" s="105"/>
      <c r="T47" s="105"/>
      <c r="U47" s="105"/>
      <c r="V47" s="105"/>
      <c r="W47" s="105"/>
      <c r="X47" s="105"/>
      <c r="Y47" s="105"/>
      <c r="Z47" s="105"/>
      <c r="AA47" s="105"/>
    </row>
    <row r="48" spans="1:27">
      <c r="A48" s="67" t="s">
        <v>1645</v>
      </c>
      <c r="B48" s="62"/>
      <c r="C48" s="62" t="s">
        <v>1651</v>
      </c>
      <c r="D48" s="221" t="s">
        <v>1652</v>
      </c>
      <c r="E48" s="253"/>
      <c r="F48" s="253"/>
      <c r="G48" s="253"/>
      <c r="H48" s="254"/>
      <c r="I48" s="221" t="s">
        <v>1653</v>
      </c>
      <c r="J48" s="254"/>
      <c r="K48" s="105"/>
      <c r="L48" s="105"/>
      <c r="M48" s="105"/>
      <c r="N48" s="105"/>
      <c r="O48" s="105"/>
      <c r="P48" s="105"/>
      <c r="Q48" s="105"/>
      <c r="R48" s="105"/>
      <c r="S48" s="105"/>
      <c r="T48" s="105"/>
      <c r="U48" s="105"/>
      <c r="V48" s="105"/>
      <c r="W48" s="105"/>
      <c r="X48" s="105"/>
      <c r="Y48" s="105"/>
      <c r="Z48" s="105"/>
      <c r="AA48" s="105"/>
    </row>
    <row r="49" spans="1:27">
      <c r="A49" s="67" t="s">
        <v>1645</v>
      </c>
      <c r="B49" s="62"/>
      <c r="C49" s="62" t="s">
        <v>880</v>
      </c>
      <c r="D49" s="221" t="s">
        <v>1654</v>
      </c>
      <c r="E49" s="253"/>
      <c r="F49" s="253"/>
      <c r="G49" s="253"/>
      <c r="H49" s="254"/>
      <c r="I49" s="221" t="s">
        <v>1653</v>
      </c>
      <c r="J49" s="254"/>
      <c r="K49" s="105"/>
      <c r="L49" s="105"/>
      <c r="M49" s="105"/>
      <c r="N49" s="105"/>
      <c r="O49" s="105"/>
      <c r="P49" s="105"/>
      <c r="Q49" s="105"/>
      <c r="R49" s="105"/>
      <c r="S49" s="105"/>
      <c r="T49" s="105"/>
      <c r="U49" s="105"/>
      <c r="V49" s="105"/>
      <c r="W49" s="105"/>
      <c r="X49" s="105"/>
      <c r="Y49" s="105"/>
      <c r="Z49" s="105"/>
      <c r="AA49" s="105"/>
    </row>
    <row r="50" spans="1:27">
      <c r="A50" s="67" t="s">
        <v>1645</v>
      </c>
      <c r="B50" s="62"/>
      <c r="C50" s="62" t="s">
        <v>882</v>
      </c>
      <c r="D50" s="221" t="s">
        <v>1655</v>
      </c>
      <c r="E50" s="253"/>
      <c r="F50" s="253"/>
      <c r="G50" s="253"/>
      <c r="H50" s="254"/>
      <c r="I50" s="221" t="s">
        <v>1653</v>
      </c>
      <c r="J50" s="254"/>
      <c r="K50" s="105"/>
      <c r="L50" s="105"/>
      <c r="M50" s="105"/>
      <c r="N50" s="105"/>
      <c r="O50" s="105"/>
      <c r="P50" s="105"/>
      <c r="Q50" s="105"/>
      <c r="R50" s="105"/>
      <c r="S50" s="105"/>
      <c r="T50" s="105"/>
      <c r="U50" s="105"/>
      <c r="V50" s="105"/>
      <c r="W50" s="105"/>
      <c r="X50" s="105"/>
      <c r="Y50" s="105"/>
      <c r="Z50" s="105"/>
      <c r="AA50" s="105"/>
    </row>
    <row r="51" spans="1:27">
      <c r="A51" s="67" t="s">
        <v>1645</v>
      </c>
      <c r="B51" s="62"/>
      <c r="C51" s="62" t="s">
        <v>876</v>
      </c>
      <c r="D51" s="221" t="s">
        <v>1656</v>
      </c>
      <c r="E51" s="253"/>
      <c r="F51" s="253"/>
      <c r="G51" s="253"/>
      <c r="H51" s="254"/>
      <c r="I51" s="221" t="s">
        <v>1653</v>
      </c>
      <c r="J51" s="254"/>
      <c r="K51" s="105"/>
      <c r="L51" s="105"/>
      <c r="M51" s="105"/>
      <c r="N51" s="105"/>
      <c r="O51" s="105"/>
      <c r="P51" s="105"/>
      <c r="Q51" s="105"/>
      <c r="R51" s="105"/>
      <c r="S51" s="105"/>
      <c r="T51" s="105"/>
      <c r="U51" s="105"/>
      <c r="V51" s="105"/>
      <c r="W51" s="105"/>
      <c r="X51" s="105"/>
      <c r="Y51" s="105"/>
      <c r="Z51" s="105"/>
      <c r="AA51" s="105"/>
    </row>
    <row r="52" spans="1:27">
      <c r="A52" s="67" t="s">
        <v>1657</v>
      </c>
      <c r="B52" s="62"/>
      <c r="C52" s="62" t="s">
        <v>1658</v>
      </c>
      <c r="D52" s="221" t="s">
        <v>1659</v>
      </c>
      <c r="E52" s="253"/>
      <c r="F52" s="253"/>
      <c r="G52" s="253"/>
      <c r="H52" s="254"/>
      <c r="I52" s="221" t="s">
        <v>1644</v>
      </c>
      <c r="J52" s="254"/>
      <c r="K52" s="105"/>
      <c r="L52" s="105"/>
      <c r="M52" s="105"/>
      <c r="N52" s="105"/>
      <c r="O52" s="105"/>
      <c r="P52" s="105"/>
      <c r="Q52" s="105"/>
      <c r="R52" s="105"/>
      <c r="S52" s="105"/>
      <c r="T52" s="105"/>
      <c r="U52" s="105"/>
      <c r="V52" s="105"/>
      <c r="W52" s="105"/>
      <c r="X52" s="105"/>
      <c r="Y52" s="105"/>
      <c r="Z52" s="105"/>
      <c r="AA52" s="105"/>
    </row>
    <row r="53" spans="1:27">
      <c r="A53" s="67" t="s">
        <v>1657</v>
      </c>
      <c r="B53" s="62"/>
      <c r="C53" s="62" t="s">
        <v>1660</v>
      </c>
      <c r="D53" s="221" t="s">
        <v>1661</v>
      </c>
      <c r="E53" s="253"/>
      <c r="F53" s="253"/>
      <c r="G53" s="253"/>
      <c r="H53" s="254"/>
      <c r="I53" s="221" t="s">
        <v>1644</v>
      </c>
      <c r="J53" s="254"/>
      <c r="K53" s="105"/>
      <c r="L53" s="105"/>
      <c r="M53" s="105"/>
      <c r="N53" s="105"/>
      <c r="O53" s="105"/>
      <c r="P53" s="105"/>
      <c r="Q53" s="105"/>
      <c r="R53" s="105"/>
      <c r="S53" s="105"/>
      <c r="T53" s="105"/>
      <c r="U53" s="105"/>
      <c r="V53" s="105"/>
      <c r="W53" s="105"/>
      <c r="X53" s="105"/>
      <c r="Y53" s="105"/>
      <c r="Z53" s="105"/>
      <c r="AA53" s="105"/>
    </row>
    <row r="54" spans="1:27">
      <c r="A54" s="67" t="s">
        <v>1657</v>
      </c>
      <c r="B54" s="62"/>
      <c r="C54" s="62" t="s">
        <v>847</v>
      </c>
      <c r="D54" s="221" t="s">
        <v>1662</v>
      </c>
      <c r="E54" s="253"/>
      <c r="F54" s="253"/>
      <c r="G54" s="253"/>
      <c r="H54" s="254"/>
      <c r="I54" s="221" t="s">
        <v>1663</v>
      </c>
      <c r="J54" s="254"/>
      <c r="K54" s="105"/>
      <c r="L54" s="105"/>
      <c r="M54" s="105"/>
      <c r="N54" s="105"/>
      <c r="O54" s="105"/>
      <c r="P54" s="105"/>
      <c r="Q54" s="105"/>
      <c r="R54" s="105"/>
      <c r="S54" s="105"/>
      <c r="T54" s="105"/>
      <c r="U54" s="105"/>
      <c r="V54" s="105"/>
      <c r="W54" s="105"/>
      <c r="X54" s="105"/>
      <c r="Y54" s="105"/>
      <c r="Z54" s="105"/>
      <c r="AA54" s="105"/>
    </row>
    <row r="55" spans="1:27">
      <c r="A55" s="67" t="s">
        <v>1657</v>
      </c>
      <c r="B55" s="62"/>
      <c r="C55" s="62" t="s">
        <v>849</v>
      </c>
      <c r="D55" s="221" t="s">
        <v>1664</v>
      </c>
      <c r="E55" s="253"/>
      <c r="F55" s="253"/>
      <c r="G55" s="253"/>
      <c r="H55" s="254"/>
      <c r="I55" s="221" t="s">
        <v>1663</v>
      </c>
      <c r="J55" s="254"/>
      <c r="K55" s="105"/>
      <c r="L55" s="105"/>
      <c r="M55" s="105"/>
      <c r="N55" s="105"/>
      <c r="O55" s="105"/>
      <c r="P55" s="105"/>
      <c r="Q55" s="105"/>
      <c r="R55" s="105"/>
      <c r="S55" s="105"/>
      <c r="T55" s="105"/>
      <c r="U55" s="105"/>
      <c r="V55" s="105"/>
      <c r="W55" s="105"/>
      <c r="X55" s="105"/>
      <c r="Y55" s="105"/>
      <c r="Z55" s="105"/>
      <c r="AA55" s="105"/>
    </row>
    <row r="56" spans="1:27">
      <c r="A56" s="67" t="s">
        <v>1657</v>
      </c>
      <c r="B56" s="62"/>
      <c r="C56" s="62" t="s">
        <v>852</v>
      </c>
      <c r="D56" s="221" t="s">
        <v>1665</v>
      </c>
      <c r="E56" s="253"/>
      <c r="F56" s="253"/>
      <c r="G56" s="253"/>
      <c r="H56" s="254"/>
      <c r="I56" s="221" t="s">
        <v>1663</v>
      </c>
      <c r="J56" s="254"/>
      <c r="K56" s="105"/>
      <c r="L56" s="105"/>
      <c r="M56" s="105"/>
      <c r="N56" s="105"/>
      <c r="O56" s="105"/>
      <c r="P56" s="105"/>
      <c r="Q56" s="105"/>
      <c r="R56" s="105"/>
      <c r="S56" s="105"/>
      <c r="T56" s="105"/>
      <c r="U56" s="105"/>
      <c r="V56" s="105"/>
      <c r="W56" s="105"/>
      <c r="X56" s="105"/>
      <c r="Y56" s="105"/>
      <c r="Z56" s="105"/>
      <c r="AA56" s="105"/>
    </row>
    <row r="57" spans="1:27">
      <c r="A57" s="67" t="s">
        <v>1657</v>
      </c>
      <c r="B57" s="62"/>
      <c r="C57" s="62" t="s">
        <v>854</v>
      </c>
      <c r="D57" s="221" t="s">
        <v>1666</v>
      </c>
      <c r="E57" s="253"/>
      <c r="F57" s="253"/>
      <c r="G57" s="253"/>
      <c r="H57" s="254"/>
      <c r="I57" s="221" t="s">
        <v>1663</v>
      </c>
      <c r="J57" s="254"/>
      <c r="K57" s="105"/>
      <c r="L57" s="105"/>
      <c r="M57" s="105"/>
      <c r="N57" s="105"/>
      <c r="O57" s="105"/>
      <c r="P57" s="105"/>
      <c r="Q57" s="105"/>
      <c r="R57" s="105"/>
      <c r="S57" s="105"/>
      <c r="T57" s="105"/>
      <c r="U57" s="105"/>
      <c r="V57" s="105"/>
      <c r="W57" s="105"/>
      <c r="X57" s="105"/>
      <c r="Y57" s="105"/>
      <c r="Z57" s="105"/>
      <c r="AA57" s="105"/>
    </row>
    <row r="58" spans="1:27">
      <c r="A58" s="67" t="s">
        <v>1657</v>
      </c>
      <c r="B58" s="62"/>
      <c r="C58" s="62" t="s">
        <v>856</v>
      </c>
      <c r="D58" s="221" t="s">
        <v>1667</v>
      </c>
      <c r="E58" s="253"/>
      <c r="F58" s="253"/>
      <c r="G58" s="253"/>
      <c r="H58" s="254"/>
      <c r="I58" s="221" t="s">
        <v>1644</v>
      </c>
      <c r="J58" s="254"/>
      <c r="K58" s="105"/>
      <c r="L58" s="105"/>
      <c r="M58" s="105"/>
      <c r="N58" s="105"/>
      <c r="O58" s="105"/>
      <c r="P58" s="105"/>
      <c r="Q58" s="105"/>
      <c r="R58" s="105"/>
      <c r="S58" s="105"/>
      <c r="T58" s="105"/>
      <c r="U58" s="105"/>
      <c r="V58" s="105"/>
      <c r="W58" s="105"/>
      <c r="X58" s="105"/>
      <c r="Y58" s="105"/>
      <c r="Z58" s="105"/>
      <c r="AA58" s="105"/>
    </row>
    <row r="59" spans="1:27" ht="15">
      <c r="A59" s="67" t="s">
        <v>1657</v>
      </c>
      <c r="B59" s="62"/>
      <c r="C59" s="62" t="s">
        <v>858</v>
      </c>
      <c r="D59" s="221" t="s">
        <v>1668</v>
      </c>
      <c r="E59" s="253"/>
      <c r="F59" s="253"/>
      <c r="G59" s="253"/>
      <c r="H59" s="254"/>
      <c r="I59" s="221" t="s">
        <v>1663</v>
      </c>
      <c r="J59" s="254"/>
      <c r="K59" s="105"/>
      <c r="L59" s="105"/>
      <c r="M59" s="105"/>
      <c r="N59" s="105"/>
      <c r="O59" s="105"/>
      <c r="P59" s="105"/>
      <c r="Q59" s="105"/>
      <c r="R59" s="105"/>
      <c r="S59" s="105"/>
      <c r="T59" s="105"/>
      <c r="U59" s="105"/>
      <c r="V59" s="105"/>
      <c r="W59" s="105"/>
      <c r="X59" s="105"/>
      <c r="Y59" s="105"/>
      <c r="Z59" s="105"/>
      <c r="AA59" s="105"/>
    </row>
    <row r="60" spans="1:27" ht="15">
      <c r="A60" s="67" t="s">
        <v>1657</v>
      </c>
      <c r="B60" s="62"/>
      <c r="C60" s="62" t="s">
        <v>860</v>
      </c>
      <c r="D60" s="221" t="s">
        <v>1669</v>
      </c>
      <c r="E60" s="253"/>
      <c r="F60" s="253"/>
      <c r="G60" s="253"/>
      <c r="H60" s="254"/>
      <c r="I60" s="221" t="s">
        <v>1663</v>
      </c>
      <c r="J60" s="254"/>
      <c r="K60" s="105"/>
      <c r="L60" s="105"/>
      <c r="M60" s="105"/>
      <c r="N60" s="105"/>
      <c r="O60" s="105"/>
      <c r="P60" s="105"/>
      <c r="Q60" s="105"/>
      <c r="R60" s="105"/>
      <c r="S60" s="105"/>
      <c r="T60" s="105"/>
      <c r="U60" s="105"/>
      <c r="V60" s="105"/>
      <c r="W60" s="105"/>
      <c r="X60" s="105"/>
      <c r="Y60" s="105"/>
      <c r="Z60" s="105"/>
      <c r="AA60" s="105"/>
    </row>
    <row r="61" spans="1:27" ht="15">
      <c r="A61" s="67" t="s">
        <v>1670</v>
      </c>
      <c r="B61" s="62"/>
      <c r="C61" s="62" t="s">
        <v>480</v>
      </c>
      <c r="D61" s="221" t="s">
        <v>1671</v>
      </c>
      <c r="E61" s="253"/>
      <c r="F61" s="253"/>
      <c r="G61" s="253"/>
      <c r="H61" s="254"/>
      <c r="I61" s="221" t="s">
        <v>1644</v>
      </c>
      <c r="J61" s="254"/>
      <c r="K61" s="105"/>
      <c r="L61" s="105"/>
      <c r="M61" s="105"/>
      <c r="N61" s="105"/>
      <c r="O61" s="105"/>
      <c r="P61" s="105"/>
      <c r="Q61" s="105"/>
      <c r="R61" s="105"/>
      <c r="S61" s="105"/>
      <c r="T61" s="105"/>
      <c r="U61" s="105"/>
      <c r="V61" s="105"/>
      <c r="W61" s="105"/>
      <c r="X61" s="105"/>
      <c r="Y61" s="105"/>
      <c r="Z61" s="105"/>
      <c r="AA61" s="105"/>
    </row>
    <row r="62" spans="1:27" ht="15">
      <c r="A62" s="67" t="s">
        <v>1670</v>
      </c>
      <c r="B62" s="62"/>
      <c r="C62" s="62" t="s">
        <v>504</v>
      </c>
      <c r="D62" s="221" t="s">
        <v>1672</v>
      </c>
      <c r="E62" s="253"/>
      <c r="F62" s="253"/>
      <c r="G62" s="253"/>
      <c r="H62" s="254"/>
      <c r="I62" s="221" t="s">
        <v>1673</v>
      </c>
      <c r="J62" s="254"/>
      <c r="K62" s="105"/>
      <c r="L62" s="105"/>
      <c r="M62" s="105"/>
      <c r="N62" s="105"/>
      <c r="O62" s="105"/>
      <c r="P62" s="105"/>
      <c r="Q62" s="105"/>
      <c r="R62" s="105"/>
      <c r="S62" s="105"/>
      <c r="T62" s="105"/>
      <c r="U62" s="105"/>
      <c r="V62" s="105"/>
      <c r="W62" s="105"/>
      <c r="X62" s="105"/>
      <c r="Y62" s="105"/>
      <c r="Z62" s="105"/>
      <c r="AA62" s="105"/>
    </row>
    <row r="63" spans="1:27" ht="15">
      <c r="A63" s="67" t="s">
        <v>1670</v>
      </c>
      <c r="B63" s="62"/>
      <c r="C63" s="62" t="s">
        <v>506</v>
      </c>
      <c r="D63" s="221" t="s">
        <v>1674</v>
      </c>
      <c r="E63" s="253"/>
      <c r="F63" s="253"/>
      <c r="G63" s="253"/>
      <c r="H63" s="254"/>
      <c r="I63" s="221" t="s">
        <v>1673</v>
      </c>
      <c r="J63" s="254"/>
      <c r="K63" s="105"/>
      <c r="L63" s="105"/>
      <c r="M63" s="105"/>
      <c r="N63" s="105"/>
      <c r="O63" s="105"/>
      <c r="P63" s="105"/>
      <c r="Q63" s="105"/>
      <c r="R63" s="105"/>
      <c r="S63" s="105"/>
      <c r="T63" s="105"/>
      <c r="U63" s="105"/>
      <c r="V63" s="105"/>
      <c r="W63" s="105"/>
      <c r="X63" s="105"/>
      <c r="Y63" s="105"/>
      <c r="Z63" s="105"/>
      <c r="AA63" s="105"/>
    </row>
    <row r="64" spans="1:27" ht="15">
      <c r="A64" s="67" t="s">
        <v>1670</v>
      </c>
      <c r="B64" s="62"/>
      <c r="C64" s="62" t="s">
        <v>487</v>
      </c>
      <c r="D64" s="221" t="s">
        <v>1675</v>
      </c>
      <c r="E64" s="253"/>
      <c r="F64" s="253"/>
      <c r="G64" s="253"/>
      <c r="H64" s="254"/>
      <c r="I64" s="221" t="s">
        <v>1644</v>
      </c>
      <c r="J64" s="254"/>
      <c r="K64" s="105"/>
      <c r="L64" s="105"/>
      <c r="M64" s="105"/>
      <c r="N64" s="105"/>
      <c r="O64" s="105"/>
      <c r="P64" s="105"/>
      <c r="Q64" s="105"/>
      <c r="R64" s="105"/>
      <c r="S64" s="105"/>
      <c r="T64" s="105"/>
      <c r="U64" s="105"/>
      <c r="V64" s="105"/>
      <c r="W64" s="105"/>
      <c r="X64" s="105"/>
      <c r="Y64" s="105"/>
      <c r="Z64" s="105"/>
      <c r="AA64" s="105"/>
    </row>
    <row r="65" spans="1:27" ht="15">
      <c r="A65" s="67" t="s">
        <v>1670</v>
      </c>
      <c r="B65" s="62"/>
      <c r="C65" s="62" t="s">
        <v>1676</v>
      </c>
      <c r="D65" s="221" t="s">
        <v>1677</v>
      </c>
      <c r="E65" s="253"/>
      <c r="F65" s="253"/>
      <c r="G65" s="253"/>
      <c r="H65" s="254"/>
      <c r="I65" s="221" t="s">
        <v>1644</v>
      </c>
      <c r="J65" s="254"/>
      <c r="K65" s="105"/>
      <c r="L65" s="105"/>
      <c r="M65" s="105"/>
      <c r="N65" s="105"/>
      <c r="O65" s="105"/>
      <c r="P65" s="105"/>
      <c r="Q65" s="105"/>
      <c r="R65" s="105"/>
      <c r="S65" s="105"/>
      <c r="T65" s="105"/>
      <c r="U65" s="105"/>
      <c r="V65" s="105"/>
      <c r="W65" s="105"/>
      <c r="X65" s="105"/>
      <c r="Y65" s="105"/>
      <c r="Z65" s="105"/>
      <c r="AA65" s="105"/>
    </row>
    <row r="66" spans="1:27" ht="15">
      <c r="A66" s="67" t="s">
        <v>1670</v>
      </c>
      <c r="B66" s="62"/>
      <c r="C66" s="62" t="s">
        <v>518</v>
      </c>
      <c r="D66" s="221" t="s">
        <v>1678</v>
      </c>
      <c r="E66" s="253"/>
      <c r="F66" s="253"/>
      <c r="G66" s="253"/>
      <c r="H66" s="254"/>
      <c r="I66" s="221" t="s">
        <v>1663</v>
      </c>
      <c r="J66" s="254"/>
      <c r="K66" s="105"/>
      <c r="L66" s="105"/>
      <c r="M66" s="105"/>
      <c r="N66" s="105"/>
      <c r="O66" s="105"/>
      <c r="P66" s="105"/>
      <c r="Q66" s="105"/>
      <c r="R66" s="105"/>
      <c r="S66" s="105"/>
      <c r="T66" s="105"/>
      <c r="U66" s="105"/>
      <c r="V66" s="105"/>
      <c r="W66" s="105"/>
      <c r="X66" s="105"/>
      <c r="Y66" s="105"/>
      <c r="Z66" s="105"/>
      <c r="AA66" s="105"/>
    </row>
    <row r="67" spans="1:27" ht="15">
      <c r="A67" s="67" t="s">
        <v>1670</v>
      </c>
      <c r="B67" s="62"/>
      <c r="C67" s="62" t="s">
        <v>520</v>
      </c>
      <c r="D67" s="221" t="s">
        <v>1678</v>
      </c>
      <c r="E67" s="253"/>
      <c r="F67" s="253"/>
      <c r="G67" s="253"/>
      <c r="H67" s="254"/>
      <c r="I67" s="221" t="s">
        <v>1663</v>
      </c>
      <c r="J67" s="254"/>
      <c r="K67" s="105"/>
      <c r="L67" s="105"/>
      <c r="M67" s="105"/>
      <c r="N67" s="105"/>
      <c r="O67" s="105"/>
      <c r="P67" s="105"/>
      <c r="Q67" s="105"/>
      <c r="R67" s="105"/>
      <c r="S67" s="105"/>
      <c r="T67" s="105"/>
      <c r="U67" s="105"/>
      <c r="V67" s="105"/>
      <c r="W67" s="105"/>
      <c r="X67" s="105"/>
      <c r="Y67" s="105"/>
      <c r="Z67" s="105"/>
      <c r="AA67" s="105"/>
    </row>
    <row r="68" spans="1:27" ht="15">
      <c r="A68" s="67" t="s">
        <v>1670</v>
      </c>
      <c r="B68" s="62"/>
      <c r="C68" s="62" t="s">
        <v>525</v>
      </c>
      <c r="D68" s="221" t="s">
        <v>1678</v>
      </c>
      <c r="E68" s="253"/>
      <c r="F68" s="253"/>
      <c r="G68" s="253"/>
      <c r="H68" s="254"/>
      <c r="I68" s="221" t="s">
        <v>1663</v>
      </c>
      <c r="J68" s="254"/>
      <c r="K68" s="105"/>
      <c r="L68" s="105"/>
      <c r="M68" s="105"/>
      <c r="N68" s="105"/>
      <c r="O68" s="105"/>
      <c r="P68" s="105"/>
      <c r="Q68" s="105"/>
      <c r="R68" s="105"/>
      <c r="S68" s="105"/>
      <c r="T68" s="105"/>
      <c r="U68" s="105"/>
      <c r="V68" s="105"/>
      <c r="W68" s="105"/>
      <c r="X68" s="105"/>
      <c r="Y68" s="105"/>
      <c r="Z68" s="105"/>
      <c r="AA68" s="105"/>
    </row>
    <row r="69" spans="1:27" ht="15">
      <c r="A69" s="67" t="s">
        <v>1679</v>
      </c>
      <c r="B69" s="62"/>
      <c r="C69" s="62" t="s">
        <v>673</v>
      </c>
      <c r="D69" s="221" t="s">
        <v>1680</v>
      </c>
      <c r="E69" s="253"/>
      <c r="F69" s="253"/>
      <c r="G69" s="253"/>
      <c r="H69" s="254"/>
      <c r="I69" s="221" t="s">
        <v>1681</v>
      </c>
      <c r="J69" s="254"/>
      <c r="K69" s="105"/>
      <c r="L69" s="105"/>
      <c r="M69" s="105"/>
      <c r="N69" s="105"/>
      <c r="O69" s="105"/>
      <c r="P69" s="105"/>
      <c r="Q69" s="105"/>
      <c r="R69" s="105"/>
      <c r="S69" s="105"/>
      <c r="T69" s="105"/>
      <c r="U69" s="105"/>
      <c r="V69" s="105"/>
      <c r="W69" s="105"/>
      <c r="X69" s="105"/>
      <c r="Y69" s="105"/>
      <c r="Z69" s="105"/>
      <c r="AA69" s="105"/>
    </row>
    <row r="70" spans="1:27" ht="15">
      <c r="A70" s="67" t="s">
        <v>1670</v>
      </c>
      <c r="B70" s="62"/>
      <c r="C70" s="62" t="s">
        <v>1682</v>
      </c>
      <c r="D70" s="221" t="s">
        <v>1683</v>
      </c>
      <c r="E70" s="253"/>
      <c r="F70" s="253"/>
      <c r="G70" s="253"/>
      <c r="H70" s="254"/>
      <c r="I70" s="221" t="s">
        <v>1644</v>
      </c>
      <c r="J70" s="254"/>
      <c r="K70" s="105"/>
      <c r="L70" s="105"/>
      <c r="M70" s="105"/>
      <c r="N70" s="105"/>
      <c r="O70" s="105"/>
      <c r="P70" s="105"/>
      <c r="Q70" s="105"/>
      <c r="R70" s="105"/>
      <c r="S70" s="105"/>
      <c r="T70" s="105"/>
      <c r="U70" s="105"/>
      <c r="V70" s="105"/>
      <c r="W70" s="105"/>
      <c r="X70" s="105"/>
      <c r="Y70" s="105"/>
      <c r="Z70" s="105"/>
      <c r="AA70" s="105"/>
    </row>
    <row r="71" spans="1:27" ht="15">
      <c r="A71" s="67" t="s">
        <v>1670</v>
      </c>
      <c r="B71" s="62"/>
      <c r="C71" s="62" t="s">
        <v>1684</v>
      </c>
      <c r="D71" s="221" t="s">
        <v>1685</v>
      </c>
      <c r="E71" s="253"/>
      <c r="F71" s="253"/>
      <c r="G71" s="253"/>
      <c r="H71" s="254"/>
      <c r="I71" s="221" t="s">
        <v>1644</v>
      </c>
      <c r="J71" s="254"/>
      <c r="K71" s="105"/>
      <c r="L71" s="105"/>
      <c r="M71" s="105"/>
      <c r="N71" s="105"/>
      <c r="O71" s="105"/>
      <c r="P71" s="105"/>
      <c r="Q71" s="105"/>
      <c r="R71" s="105"/>
      <c r="S71" s="105"/>
      <c r="T71" s="105"/>
      <c r="U71" s="105"/>
      <c r="V71" s="105"/>
      <c r="W71" s="105"/>
      <c r="X71" s="105"/>
      <c r="Y71" s="105"/>
      <c r="Z71" s="105"/>
      <c r="AA71" s="105"/>
    </row>
    <row r="72" spans="1:27" ht="15">
      <c r="A72" s="67" t="s">
        <v>1670</v>
      </c>
      <c r="B72" s="62"/>
      <c r="C72" s="62" t="s">
        <v>1686</v>
      </c>
      <c r="D72" s="221" t="s">
        <v>1687</v>
      </c>
      <c r="E72" s="253"/>
      <c r="F72" s="253"/>
      <c r="G72" s="253"/>
      <c r="H72" s="254"/>
      <c r="I72" s="221" t="s">
        <v>1644</v>
      </c>
      <c r="J72" s="254"/>
      <c r="K72" s="105"/>
      <c r="L72" s="105"/>
      <c r="M72" s="105"/>
      <c r="N72" s="105"/>
      <c r="O72" s="105"/>
      <c r="P72" s="105"/>
      <c r="Q72" s="105"/>
      <c r="R72" s="105"/>
      <c r="S72" s="105"/>
      <c r="T72" s="105"/>
      <c r="U72" s="105"/>
      <c r="V72" s="105"/>
      <c r="W72" s="105"/>
      <c r="X72" s="105"/>
      <c r="Y72" s="105"/>
      <c r="Z72" s="105"/>
      <c r="AA72" s="105"/>
    </row>
    <row r="73" spans="1:27" ht="15">
      <c r="A73" s="67" t="s">
        <v>1670</v>
      </c>
      <c r="B73" s="62"/>
      <c r="C73" s="62" t="s">
        <v>1688</v>
      </c>
      <c r="D73" s="221" t="s">
        <v>1687</v>
      </c>
      <c r="E73" s="253"/>
      <c r="F73" s="253"/>
      <c r="G73" s="253"/>
      <c r="H73" s="254"/>
      <c r="I73" s="221" t="s">
        <v>1644</v>
      </c>
      <c r="J73" s="254"/>
      <c r="K73" s="105"/>
      <c r="L73" s="105"/>
      <c r="M73" s="105"/>
      <c r="N73" s="105"/>
      <c r="O73" s="105"/>
      <c r="P73" s="105"/>
      <c r="Q73" s="105"/>
      <c r="R73" s="105"/>
      <c r="S73" s="105"/>
      <c r="T73" s="105"/>
      <c r="U73" s="105"/>
      <c r="V73" s="105"/>
      <c r="W73" s="105"/>
      <c r="X73" s="105"/>
      <c r="Y73" s="105"/>
      <c r="Z73" s="105"/>
      <c r="AA73" s="105"/>
    </row>
    <row r="74" spans="1:27" ht="15">
      <c r="A74" s="67" t="s">
        <v>1689</v>
      </c>
      <c r="B74" s="62" t="s">
        <v>1690</v>
      </c>
      <c r="C74" s="62" t="s">
        <v>1691</v>
      </c>
      <c r="D74" s="221" t="s">
        <v>1692</v>
      </c>
      <c r="E74" s="253"/>
      <c r="F74" s="253"/>
      <c r="G74" s="253"/>
      <c r="H74" s="254"/>
      <c r="I74" s="221" t="s">
        <v>1693</v>
      </c>
      <c r="J74" s="254"/>
      <c r="K74" s="105"/>
      <c r="L74" s="105"/>
      <c r="M74" s="105"/>
      <c r="N74" s="105"/>
      <c r="O74" s="105"/>
      <c r="P74" s="105"/>
      <c r="Q74" s="105"/>
      <c r="R74" s="105"/>
      <c r="S74" s="105"/>
      <c r="T74" s="105"/>
      <c r="U74" s="105"/>
      <c r="V74" s="105"/>
      <c r="W74" s="105"/>
      <c r="X74" s="105"/>
      <c r="Y74" s="105"/>
      <c r="Z74" s="105"/>
      <c r="AA74" s="105"/>
    </row>
    <row r="75" spans="1:27" ht="15">
      <c r="A75" s="67" t="s">
        <v>1694</v>
      </c>
      <c r="B75" s="52" t="s">
        <v>1695</v>
      </c>
      <c r="C75" s="62" t="s">
        <v>535</v>
      </c>
      <c r="D75" s="221" t="s">
        <v>1696</v>
      </c>
      <c r="E75" s="253"/>
      <c r="F75" s="253"/>
      <c r="G75" s="253"/>
      <c r="H75" s="254"/>
      <c r="I75" s="221" t="s">
        <v>1681</v>
      </c>
      <c r="J75" s="254"/>
      <c r="K75" s="105"/>
      <c r="L75" s="105"/>
      <c r="M75" s="105"/>
      <c r="N75" s="105"/>
      <c r="O75" s="105"/>
      <c r="P75" s="105"/>
      <c r="Q75" s="105"/>
      <c r="R75" s="105"/>
      <c r="S75" s="105"/>
      <c r="T75" s="105"/>
      <c r="U75" s="105"/>
      <c r="V75" s="105"/>
      <c r="W75" s="105"/>
      <c r="X75" s="105"/>
      <c r="Y75" s="105"/>
      <c r="Z75" s="105"/>
      <c r="AA75" s="105"/>
    </row>
    <row r="76" spans="1:27" ht="15">
      <c r="A76" s="67" t="s">
        <v>1697</v>
      </c>
      <c r="B76" s="52" t="s">
        <v>1695</v>
      </c>
      <c r="C76" s="62" t="s">
        <v>545</v>
      </c>
      <c r="D76" s="221" t="s">
        <v>1696</v>
      </c>
      <c r="E76" s="253"/>
      <c r="F76" s="253"/>
      <c r="G76" s="253"/>
      <c r="H76" s="254"/>
      <c r="I76" s="221" t="s">
        <v>1681</v>
      </c>
      <c r="J76" s="254"/>
      <c r="K76" s="105"/>
      <c r="L76" s="105"/>
      <c r="M76" s="105"/>
      <c r="N76" s="105"/>
      <c r="O76" s="105"/>
      <c r="P76" s="105"/>
      <c r="Q76" s="105"/>
      <c r="R76" s="105"/>
      <c r="S76" s="105"/>
      <c r="T76" s="105"/>
      <c r="U76" s="105"/>
      <c r="V76" s="105"/>
      <c r="W76" s="105"/>
      <c r="X76" s="105"/>
      <c r="Y76" s="105"/>
      <c r="Z76" s="105"/>
      <c r="AA76" s="105"/>
    </row>
    <row r="77" spans="1:27" ht="15">
      <c r="A77" s="67" t="s">
        <v>1694</v>
      </c>
      <c r="B77" s="52" t="s">
        <v>1695</v>
      </c>
      <c r="C77" s="62" t="s">
        <v>1698</v>
      </c>
      <c r="D77" s="221" t="s">
        <v>1699</v>
      </c>
      <c r="E77" s="253"/>
      <c r="F77" s="253"/>
      <c r="G77" s="253"/>
      <c r="H77" s="254"/>
      <c r="I77" s="321" t="s">
        <v>1700</v>
      </c>
      <c r="J77" s="256"/>
      <c r="K77" s="105"/>
      <c r="L77" s="105"/>
      <c r="M77" s="105"/>
      <c r="N77" s="105"/>
      <c r="O77" s="105"/>
      <c r="P77" s="105"/>
      <c r="Q77" s="105"/>
      <c r="R77" s="105"/>
      <c r="S77" s="105"/>
      <c r="T77" s="105"/>
      <c r="U77" s="105"/>
      <c r="V77" s="105"/>
      <c r="W77" s="105"/>
      <c r="X77" s="105"/>
      <c r="Y77" s="105"/>
      <c r="Z77" s="105"/>
      <c r="AA77" s="105"/>
    </row>
    <row r="78" spans="1:27" ht="15">
      <c r="A78" s="67" t="s">
        <v>1694</v>
      </c>
      <c r="B78" s="52" t="s">
        <v>1695</v>
      </c>
      <c r="C78" s="62" t="s">
        <v>762</v>
      </c>
      <c r="D78" s="221" t="s">
        <v>1701</v>
      </c>
      <c r="E78" s="253"/>
      <c r="F78" s="253"/>
      <c r="G78" s="253"/>
      <c r="H78" s="254"/>
      <c r="I78" s="321" t="s">
        <v>1700</v>
      </c>
      <c r="J78" s="256"/>
      <c r="K78" s="105"/>
      <c r="L78" s="105"/>
      <c r="M78" s="105"/>
      <c r="N78" s="105"/>
      <c r="O78" s="105"/>
      <c r="P78" s="105"/>
      <c r="Q78" s="105"/>
      <c r="R78" s="105"/>
      <c r="S78" s="105"/>
      <c r="T78" s="105"/>
      <c r="U78" s="105"/>
      <c r="V78" s="105"/>
      <c r="W78" s="105"/>
      <c r="X78" s="105"/>
      <c r="Y78" s="105"/>
      <c r="Z78" s="105"/>
      <c r="AA78" s="105"/>
    </row>
    <row r="79" spans="1:27" ht="15">
      <c r="A79" s="67" t="s">
        <v>1694</v>
      </c>
      <c r="B79" s="52" t="s">
        <v>1695</v>
      </c>
      <c r="C79" s="62" t="s">
        <v>779</v>
      </c>
      <c r="D79" s="221" t="s">
        <v>1702</v>
      </c>
      <c r="E79" s="253"/>
      <c r="F79" s="253"/>
      <c r="G79" s="253"/>
      <c r="H79" s="254"/>
      <c r="I79" s="260" t="s">
        <v>1703</v>
      </c>
      <c r="J79" s="256"/>
      <c r="K79" s="105"/>
      <c r="L79" s="105"/>
      <c r="M79" s="105"/>
      <c r="N79" s="105"/>
      <c r="O79" s="105"/>
      <c r="P79" s="105"/>
      <c r="Q79" s="105"/>
      <c r="R79" s="105"/>
      <c r="S79" s="105"/>
      <c r="T79" s="105"/>
      <c r="U79" s="105"/>
      <c r="V79" s="105"/>
      <c r="W79" s="105"/>
      <c r="X79" s="105"/>
      <c r="Y79" s="105"/>
      <c r="Z79" s="105"/>
      <c r="AA79" s="105"/>
    </row>
    <row r="80" spans="1:27" ht="15">
      <c r="A80" s="67" t="s">
        <v>1697</v>
      </c>
      <c r="B80" s="52" t="s">
        <v>1695</v>
      </c>
      <c r="C80" s="62" t="s">
        <v>739</v>
      </c>
      <c r="D80" s="321" t="s">
        <v>1701</v>
      </c>
      <c r="E80" s="260"/>
      <c r="F80" s="260"/>
      <c r="G80" s="260"/>
      <c r="H80" s="256"/>
      <c r="I80" s="221" t="s">
        <v>1704</v>
      </c>
      <c r="J80" s="254"/>
      <c r="K80" s="105"/>
      <c r="L80" s="105"/>
      <c r="M80" s="105"/>
      <c r="N80" s="105"/>
      <c r="O80" s="105"/>
      <c r="P80" s="105"/>
      <c r="Q80" s="105"/>
      <c r="R80" s="105"/>
      <c r="S80" s="105"/>
      <c r="T80" s="105"/>
      <c r="U80" s="105"/>
      <c r="V80" s="105"/>
      <c r="W80" s="105"/>
      <c r="X80" s="105"/>
      <c r="Y80" s="105"/>
      <c r="Z80" s="105"/>
      <c r="AA80" s="105"/>
    </row>
    <row r="81" spans="1:27" ht="15">
      <c r="A81" s="67" t="s">
        <v>1697</v>
      </c>
      <c r="B81" s="52" t="s">
        <v>1695</v>
      </c>
      <c r="C81" s="62" t="s">
        <v>756</v>
      </c>
      <c r="D81" s="221" t="s">
        <v>1702</v>
      </c>
      <c r="E81" s="253"/>
      <c r="F81" s="253"/>
      <c r="G81" s="253"/>
      <c r="H81" s="254"/>
      <c r="I81" s="260" t="s">
        <v>1703</v>
      </c>
      <c r="J81" s="256"/>
      <c r="K81" s="105"/>
      <c r="L81" s="105"/>
      <c r="M81" s="105"/>
      <c r="N81" s="105"/>
      <c r="O81" s="105"/>
      <c r="P81" s="105"/>
      <c r="Q81" s="105"/>
      <c r="R81" s="105"/>
      <c r="S81" s="105"/>
      <c r="T81" s="105"/>
      <c r="U81" s="105"/>
      <c r="V81" s="105"/>
      <c r="W81" s="105"/>
      <c r="X81" s="105"/>
      <c r="Y81" s="105"/>
      <c r="Z81" s="105"/>
      <c r="AA81" s="105"/>
    </row>
    <row r="82" spans="1:27" ht="15">
      <c r="A82" s="67" t="s">
        <v>1697</v>
      </c>
      <c r="B82" s="52" t="s">
        <v>1695</v>
      </c>
      <c r="C82" s="62" t="s">
        <v>741</v>
      </c>
      <c r="D82" s="322" t="s">
        <v>1705</v>
      </c>
      <c r="E82" s="260"/>
      <c r="F82" s="260"/>
      <c r="G82" s="260"/>
      <c r="H82" s="256"/>
      <c r="I82" s="53" t="s">
        <v>1704</v>
      </c>
      <c r="J82" s="59"/>
      <c r="K82" s="105"/>
      <c r="L82" s="105"/>
      <c r="M82" s="105"/>
      <c r="N82" s="105"/>
      <c r="O82" s="105"/>
      <c r="P82" s="105"/>
      <c r="Q82" s="105"/>
      <c r="R82" s="105"/>
      <c r="S82" s="105"/>
      <c r="T82" s="105"/>
      <c r="U82" s="105"/>
      <c r="V82" s="105"/>
      <c r="W82" s="105"/>
      <c r="X82" s="105"/>
      <c r="Y82" s="105"/>
      <c r="Z82" s="105"/>
      <c r="AA82" s="105"/>
    </row>
    <row r="83" spans="1:27" ht="15">
      <c r="A83" s="67" t="s">
        <v>1694</v>
      </c>
      <c r="B83" s="52" t="s">
        <v>1695</v>
      </c>
      <c r="C83" s="62" t="s">
        <v>766</v>
      </c>
      <c r="D83" s="323" t="s">
        <v>1706</v>
      </c>
      <c r="E83" s="260"/>
      <c r="F83" s="260"/>
      <c r="G83" s="260"/>
      <c r="H83" s="256"/>
      <c r="I83" s="260" t="s">
        <v>1707</v>
      </c>
      <c r="J83" s="256"/>
      <c r="K83" s="105"/>
      <c r="L83" s="105"/>
      <c r="M83" s="105"/>
      <c r="N83" s="105"/>
      <c r="O83" s="105"/>
      <c r="P83" s="105"/>
      <c r="Q83" s="105"/>
      <c r="R83" s="105"/>
      <c r="S83" s="105"/>
      <c r="T83" s="105"/>
      <c r="U83" s="105"/>
      <c r="V83" s="105"/>
      <c r="W83" s="105"/>
      <c r="X83" s="105"/>
      <c r="Y83" s="105"/>
      <c r="Z83" s="105"/>
      <c r="AA83" s="105"/>
    </row>
    <row r="84" spans="1:27" ht="15">
      <c r="A84" s="67" t="s">
        <v>1697</v>
      </c>
      <c r="B84" s="52" t="s">
        <v>1695</v>
      </c>
      <c r="C84" s="62" t="s">
        <v>743</v>
      </c>
      <c r="D84" s="323" t="s">
        <v>1708</v>
      </c>
      <c r="E84" s="260"/>
      <c r="F84" s="260"/>
      <c r="G84" s="260"/>
      <c r="H84" s="256"/>
      <c r="I84" s="260" t="s">
        <v>1707</v>
      </c>
      <c r="J84" s="256"/>
      <c r="K84" s="105"/>
      <c r="L84" s="105"/>
      <c r="M84" s="105"/>
      <c r="N84" s="105"/>
      <c r="O84" s="105"/>
      <c r="P84" s="105"/>
      <c r="Q84" s="105"/>
      <c r="R84" s="105"/>
      <c r="S84" s="105"/>
      <c r="T84" s="105"/>
      <c r="U84" s="105"/>
      <c r="V84" s="105"/>
      <c r="W84" s="105"/>
      <c r="X84" s="105"/>
      <c r="Y84" s="105"/>
      <c r="Z84" s="105"/>
      <c r="AA84" s="105"/>
    </row>
    <row r="85" spans="1:27" ht="15">
      <c r="A85" s="67" t="s">
        <v>1697</v>
      </c>
      <c r="B85" s="52" t="s">
        <v>1695</v>
      </c>
      <c r="C85" s="62" t="s">
        <v>748</v>
      </c>
      <c r="D85" s="221" t="s">
        <v>1709</v>
      </c>
      <c r="E85" s="253"/>
      <c r="F85" s="253"/>
      <c r="G85" s="253"/>
      <c r="H85" s="254"/>
      <c r="I85" s="260" t="s">
        <v>1703</v>
      </c>
      <c r="J85" s="256"/>
      <c r="K85" s="105"/>
      <c r="L85" s="105"/>
      <c r="M85" s="105"/>
      <c r="N85" s="105"/>
      <c r="O85" s="105"/>
      <c r="P85" s="105"/>
      <c r="Q85" s="105"/>
      <c r="R85" s="105"/>
      <c r="S85" s="105"/>
      <c r="T85" s="105"/>
      <c r="U85" s="105"/>
      <c r="V85" s="105"/>
      <c r="W85" s="105"/>
      <c r="X85" s="105"/>
      <c r="Y85" s="105"/>
      <c r="Z85" s="105"/>
      <c r="AA85" s="105"/>
    </row>
    <row r="86" spans="1:27" ht="15">
      <c r="A86" s="67" t="s">
        <v>1710</v>
      </c>
      <c r="B86" s="62"/>
      <c r="C86" s="62" t="s">
        <v>735</v>
      </c>
      <c r="D86" s="221" t="s">
        <v>1711</v>
      </c>
      <c r="E86" s="253"/>
      <c r="F86" s="253"/>
      <c r="G86" s="253"/>
      <c r="H86" s="254"/>
      <c r="I86" s="260" t="s">
        <v>1703</v>
      </c>
      <c r="J86" s="256"/>
      <c r="K86" s="105"/>
      <c r="L86" s="105"/>
      <c r="M86" s="105"/>
      <c r="N86" s="105"/>
      <c r="O86" s="105"/>
      <c r="P86" s="105"/>
      <c r="Q86" s="105"/>
      <c r="R86" s="105"/>
      <c r="S86" s="105"/>
      <c r="T86" s="105"/>
      <c r="U86" s="105"/>
      <c r="V86" s="105"/>
      <c r="W86" s="105"/>
      <c r="X86" s="105"/>
      <c r="Y86" s="105"/>
      <c r="Z86" s="105"/>
      <c r="AA86" s="105"/>
    </row>
    <row r="87" spans="1:27" ht="15">
      <c r="A87" s="67" t="s">
        <v>1642</v>
      </c>
      <c r="B87" s="62"/>
      <c r="C87" s="62" t="s">
        <v>174</v>
      </c>
      <c r="D87" s="221" t="s">
        <v>1712</v>
      </c>
      <c r="E87" s="253"/>
      <c r="F87" s="253"/>
      <c r="G87" s="253"/>
      <c r="H87" s="254"/>
      <c r="I87" s="260" t="s">
        <v>1713</v>
      </c>
      <c r="J87" s="256"/>
      <c r="K87" s="105"/>
      <c r="L87" s="105"/>
      <c r="M87" s="105"/>
      <c r="N87" s="105"/>
      <c r="O87" s="105"/>
      <c r="P87" s="105"/>
      <c r="Q87" s="105"/>
      <c r="R87" s="105"/>
      <c r="S87" s="105"/>
      <c r="T87" s="105"/>
      <c r="U87" s="105"/>
      <c r="V87" s="105"/>
      <c r="W87" s="105"/>
      <c r="X87" s="105"/>
      <c r="Y87" s="105"/>
      <c r="Z87" s="105"/>
      <c r="AA87" s="105"/>
    </row>
    <row r="88" spans="1:27" ht="15">
      <c r="A88" s="67" t="s">
        <v>1642</v>
      </c>
      <c r="B88" s="62"/>
      <c r="C88" s="62" t="s">
        <v>140</v>
      </c>
      <c r="D88" s="221" t="s">
        <v>1714</v>
      </c>
      <c r="E88" s="253"/>
      <c r="F88" s="253"/>
      <c r="G88" s="253"/>
      <c r="H88" s="254"/>
      <c r="I88" s="260" t="s">
        <v>1713</v>
      </c>
      <c r="J88" s="256"/>
      <c r="K88" s="105"/>
      <c r="L88" s="105"/>
      <c r="M88" s="105"/>
      <c r="N88" s="105"/>
      <c r="O88" s="105"/>
      <c r="P88" s="105"/>
      <c r="Q88" s="105"/>
      <c r="R88" s="105"/>
      <c r="S88" s="105"/>
      <c r="T88" s="105"/>
      <c r="U88" s="105"/>
      <c r="V88" s="105"/>
      <c r="W88" s="105"/>
      <c r="X88" s="105"/>
      <c r="Y88" s="105"/>
      <c r="Z88" s="105"/>
      <c r="AA88" s="105"/>
    </row>
    <row r="89" spans="1:27" ht="15">
      <c r="A89" s="67" t="s">
        <v>1642</v>
      </c>
      <c r="B89" s="54" t="s">
        <v>1715</v>
      </c>
      <c r="C89" s="62" t="s">
        <v>155</v>
      </c>
      <c r="D89" s="221" t="s">
        <v>1716</v>
      </c>
      <c r="E89" s="253"/>
      <c r="F89" s="253"/>
      <c r="G89" s="253"/>
      <c r="H89" s="254"/>
      <c r="I89" s="260" t="s">
        <v>1713</v>
      </c>
      <c r="J89" s="256"/>
      <c r="K89" s="105"/>
      <c r="L89" s="105"/>
      <c r="M89" s="105"/>
      <c r="N89" s="105"/>
      <c r="O89" s="105"/>
      <c r="P89" s="105"/>
      <c r="Q89" s="105"/>
      <c r="R89" s="105"/>
      <c r="S89" s="105"/>
      <c r="T89" s="105"/>
      <c r="U89" s="105"/>
      <c r="V89" s="105"/>
      <c r="W89" s="105"/>
      <c r="X89" s="105"/>
      <c r="Y89" s="105"/>
      <c r="Z89" s="105"/>
      <c r="AA89" s="105"/>
    </row>
    <row r="90" spans="1:27" ht="15">
      <c r="A90" s="67" t="s">
        <v>1642</v>
      </c>
      <c r="B90" s="54" t="s">
        <v>1715</v>
      </c>
      <c r="C90" s="62" t="s">
        <v>155</v>
      </c>
      <c r="D90" s="221" t="s">
        <v>1717</v>
      </c>
      <c r="E90" s="253"/>
      <c r="F90" s="253"/>
      <c r="G90" s="253"/>
      <c r="H90" s="254"/>
      <c r="I90" s="260" t="s">
        <v>1713</v>
      </c>
      <c r="J90" s="256"/>
      <c r="K90" s="105"/>
      <c r="L90" s="105"/>
      <c r="M90" s="105"/>
      <c r="N90" s="105"/>
      <c r="O90" s="105"/>
      <c r="P90" s="105"/>
      <c r="Q90" s="105"/>
      <c r="R90" s="105"/>
      <c r="S90" s="105"/>
      <c r="T90" s="105"/>
      <c r="U90" s="105"/>
      <c r="V90" s="105"/>
      <c r="W90" s="105"/>
      <c r="X90" s="105"/>
      <c r="Y90" s="105"/>
      <c r="Z90" s="105"/>
      <c r="AA90" s="105"/>
    </row>
    <row r="91" spans="1:27" ht="15">
      <c r="A91" s="67" t="s">
        <v>1642</v>
      </c>
      <c r="B91" s="54" t="s">
        <v>1715</v>
      </c>
      <c r="C91" s="62" t="s">
        <v>155</v>
      </c>
      <c r="D91" s="221" t="s">
        <v>1718</v>
      </c>
      <c r="E91" s="253"/>
      <c r="F91" s="253"/>
      <c r="G91" s="253"/>
      <c r="H91" s="254"/>
      <c r="I91" s="260" t="s">
        <v>1713</v>
      </c>
      <c r="J91" s="256"/>
      <c r="K91" s="105"/>
      <c r="L91" s="105"/>
      <c r="M91" s="105"/>
      <c r="N91" s="105"/>
      <c r="O91" s="105"/>
      <c r="P91" s="105"/>
      <c r="Q91" s="105"/>
      <c r="R91" s="105"/>
      <c r="S91" s="105"/>
      <c r="T91" s="105"/>
      <c r="U91" s="105"/>
      <c r="V91" s="105"/>
      <c r="W91" s="105"/>
      <c r="X91" s="105"/>
      <c r="Y91" s="105"/>
      <c r="Z91" s="105"/>
      <c r="AA91" s="105"/>
    </row>
    <row r="92" spans="1:27" ht="15">
      <c r="A92" s="67" t="s">
        <v>1642</v>
      </c>
      <c r="B92" s="54" t="s">
        <v>1715</v>
      </c>
      <c r="C92" s="62" t="s">
        <v>155</v>
      </c>
      <c r="D92" s="221" t="s">
        <v>1719</v>
      </c>
      <c r="E92" s="253"/>
      <c r="F92" s="253"/>
      <c r="G92" s="253"/>
      <c r="H92" s="254"/>
      <c r="I92" s="260" t="s">
        <v>1713</v>
      </c>
      <c r="J92" s="256"/>
      <c r="K92" s="105"/>
      <c r="L92" s="105"/>
      <c r="M92" s="105"/>
      <c r="N92" s="105"/>
      <c r="O92" s="105"/>
      <c r="P92" s="105"/>
      <c r="Q92" s="105"/>
      <c r="R92" s="105"/>
      <c r="S92" s="105"/>
      <c r="T92" s="105"/>
      <c r="U92" s="105"/>
      <c r="V92" s="105"/>
      <c r="W92" s="105"/>
      <c r="X92" s="105"/>
      <c r="Y92" s="105"/>
      <c r="Z92" s="105"/>
      <c r="AA92" s="105"/>
    </row>
    <row r="93" spans="1:27" ht="15">
      <c r="A93" s="67" t="s">
        <v>1720</v>
      </c>
      <c r="B93" s="62"/>
      <c r="C93" s="62" t="s">
        <v>655</v>
      </c>
      <c r="D93" s="221" t="s">
        <v>1721</v>
      </c>
      <c r="E93" s="253"/>
      <c r="F93" s="253"/>
      <c r="G93" s="253"/>
      <c r="H93" s="254"/>
      <c r="I93" s="260" t="s">
        <v>1707</v>
      </c>
      <c r="J93" s="256"/>
      <c r="K93" s="105"/>
      <c r="L93" s="105"/>
      <c r="M93" s="105"/>
      <c r="N93" s="105"/>
      <c r="O93" s="105"/>
      <c r="P93" s="105"/>
      <c r="Q93" s="105"/>
      <c r="R93" s="105"/>
      <c r="S93" s="105"/>
      <c r="T93" s="105"/>
      <c r="U93" s="105"/>
      <c r="V93" s="105"/>
      <c r="W93" s="105"/>
      <c r="X93" s="105"/>
      <c r="Y93" s="105"/>
      <c r="Z93" s="105"/>
      <c r="AA93" s="105"/>
    </row>
    <row r="94" spans="1:27" ht="15">
      <c r="A94" s="67" t="s">
        <v>1657</v>
      </c>
      <c r="B94" s="205"/>
      <c r="C94" s="62" t="s">
        <v>826</v>
      </c>
      <c r="D94" s="221" t="s">
        <v>1714</v>
      </c>
      <c r="E94" s="253"/>
      <c r="F94" s="253"/>
      <c r="G94" s="253"/>
      <c r="H94" s="254"/>
      <c r="I94" s="260" t="s">
        <v>1707</v>
      </c>
      <c r="J94" s="256"/>
      <c r="K94" s="105"/>
      <c r="L94" s="105"/>
      <c r="M94" s="105"/>
      <c r="N94" s="105"/>
      <c r="O94" s="105"/>
      <c r="P94" s="105"/>
      <c r="Q94" s="105"/>
      <c r="R94" s="105"/>
      <c r="S94" s="105"/>
      <c r="T94" s="105"/>
      <c r="U94" s="105"/>
      <c r="V94" s="105"/>
      <c r="W94" s="105"/>
      <c r="X94" s="105"/>
      <c r="Y94" s="105"/>
      <c r="Z94" s="105"/>
      <c r="AA94" s="105"/>
    </row>
    <row r="95" spans="1:27" ht="15">
      <c r="A95" s="67" t="s">
        <v>1657</v>
      </c>
      <c r="B95" s="205"/>
      <c r="C95" s="62" t="s">
        <v>835</v>
      </c>
      <c r="D95" s="221" t="s">
        <v>1714</v>
      </c>
      <c r="E95" s="253"/>
      <c r="F95" s="253"/>
      <c r="G95" s="253"/>
      <c r="H95" s="254"/>
      <c r="I95" s="260" t="s">
        <v>1707</v>
      </c>
      <c r="J95" s="256"/>
      <c r="K95" s="105"/>
      <c r="L95" s="105"/>
      <c r="M95" s="105"/>
      <c r="N95" s="105"/>
      <c r="O95" s="105"/>
      <c r="P95" s="105"/>
      <c r="Q95" s="105"/>
      <c r="R95" s="105"/>
      <c r="S95" s="105"/>
      <c r="T95" s="105"/>
      <c r="U95" s="105"/>
      <c r="V95" s="105"/>
      <c r="W95" s="105"/>
      <c r="X95" s="105"/>
      <c r="Y95" s="105"/>
      <c r="Z95" s="105"/>
      <c r="AA95" s="105"/>
    </row>
    <row r="96" spans="1:27" ht="15">
      <c r="A96" s="67" t="s">
        <v>1657</v>
      </c>
      <c r="B96" s="205"/>
      <c r="C96" s="62" t="s">
        <v>841</v>
      </c>
      <c r="D96" s="221" t="s">
        <v>1714</v>
      </c>
      <c r="E96" s="253"/>
      <c r="F96" s="253"/>
      <c r="G96" s="253"/>
      <c r="H96" s="254"/>
      <c r="I96" s="260" t="s">
        <v>1707</v>
      </c>
      <c r="J96" s="256"/>
      <c r="K96" s="105"/>
      <c r="L96" s="105"/>
      <c r="M96" s="105"/>
      <c r="N96" s="105"/>
      <c r="O96" s="105"/>
      <c r="P96" s="105"/>
      <c r="Q96" s="105"/>
      <c r="R96" s="105"/>
      <c r="S96" s="105"/>
      <c r="T96" s="105"/>
      <c r="U96" s="105"/>
      <c r="V96" s="105"/>
      <c r="W96" s="105"/>
      <c r="X96" s="105"/>
      <c r="Y96" s="105"/>
      <c r="Z96" s="105"/>
      <c r="AA96" s="105"/>
    </row>
    <row r="97" spans="1:27" ht="15">
      <c r="A97" s="55" t="s">
        <v>1722</v>
      </c>
      <c r="B97" s="56"/>
      <c r="C97" s="56"/>
      <c r="D97" s="231" t="s">
        <v>1723</v>
      </c>
      <c r="E97" s="253"/>
      <c r="F97" s="253"/>
      <c r="G97" s="253"/>
      <c r="H97" s="254"/>
      <c r="I97" s="324"/>
      <c r="J97" s="256"/>
      <c r="K97" s="57"/>
      <c r="L97" s="57"/>
      <c r="M97" s="57"/>
      <c r="N97" s="57"/>
      <c r="O97" s="57"/>
      <c r="P97" s="57"/>
      <c r="Q97" s="57"/>
      <c r="R97" s="57"/>
      <c r="S97" s="57"/>
      <c r="T97" s="57"/>
      <c r="U97" s="57"/>
      <c r="V97" s="57"/>
      <c r="W97" s="57"/>
      <c r="X97" s="57"/>
      <c r="Y97" s="57"/>
      <c r="Z97" s="57"/>
      <c r="AA97" s="57"/>
    </row>
    <row r="98" spans="1:27" ht="15">
      <c r="A98" s="67" t="s">
        <v>1722</v>
      </c>
      <c r="B98" s="62"/>
      <c r="C98" s="62" t="s">
        <v>658</v>
      </c>
      <c r="D98" s="221" t="s">
        <v>1724</v>
      </c>
      <c r="E98" s="253"/>
      <c r="F98" s="253"/>
      <c r="G98" s="253"/>
      <c r="H98" s="254"/>
      <c r="I98" s="260" t="s">
        <v>1725</v>
      </c>
      <c r="J98" s="256"/>
      <c r="K98" s="105"/>
      <c r="L98" s="105"/>
      <c r="M98" s="105"/>
      <c r="N98" s="105"/>
      <c r="O98" s="105"/>
      <c r="P98" s="105"/>
      <c r="Q98" s="105"/>
      <c r="R98" s="105"/>
      <c r="S98" s="105"/>
      <c r="T98" s="105"/>
      <c r="U98" s="105"/>
      <c r="V98" s="105"/>
      <c r="W98" s="105"/>
      <c r="X98" s="105"/>
      <c r="Y98" s="105"/>
      <c r="Z98" s="105"/>
      <c r="AA98" s="105"/>
    </row>
    <row r="99" spans="1:27" ht="15">
      <c r="A99" s="55" t="s">
        <v>1722</v>
      </c>
      <c r="B99" s="56"/>
      <c r="C99" s="56"/>
      <c r="D99" s="231" t="s">
        <v>1726</v>
      </c>
      <c r="E99" s="253"/>
      <c r="F99" s="253"/>
      <c r="G99" s="253"/>
      <c r="H99" s="254"/>
      <c r="I99" s="324"/>
      <c r="J99" s="256"/>
      <c r="K99" s="57"/>
      <c r="L99" s="57"/>
      <c r="M99" s="57"/>
      <c r="N99" s="57"/>
      <c r="O99" s="57"/>
      <c r="P99" s="57"/>
      <c r="Q99" s="57"/>
      <c r="R99" s="57"/>
      <c r="S99" s="57"/>
      <c r="T99" s="57"/>
      <c r="U99" s="57"/>
      <c r="V99" s="57"/>
      <c r="W99" s="57"/>
      <c r="X99" s="57"/>
      <c r="Y99" s="57"/>
      <c r="Z99" s="57"/>
      <c r="AA99" s="57"/>
    </row>
    <row r="100" spans="1:27" ht="15">
      <c r="A100" s="67" t="s">
        <v>1722</v>
      </c>
      <c r="B100" s="62"/>
      <c r="C100" s="62" t="s">
        <v>1524</v>
      </c>
      <c r="D100" s="221" t="s">
        <v>1727</v>
      </c>
      <c r="E100" s="253"/>
      <c r="F100" s="253"/>
      <c r="G100" s="253"/>
      <c r="H100" s="254"/>
      <c r="I100" s="260" t="s">
        <v>1728</v>
      </c>
      <c r="J100" s="256"/>
      <c r="K100" s="105"/>
      <c r="L100" s="105"/>
      <c r="M100" s="105"/>
      <c r="N100" s="105"/>
      <c r="O100" s="105"/>
      <c r="P100" s="105"/>
      <c r="Q100" s="105"/>
      <c r="R100" s="105"/>
      <c r="S100" s="105"/>
      <c r="T100" s="105"/>
      <c r="U100" s="105"/>
      <c r="V100" s="105"/>
      <c r="W100" s="105"/>
      <c r="X100" s="105"/>
      <c r="Y100" s="105"/>
      <c r="Z100" s="105"/>
      <c r="AA100" s="105"/>
    </row>
    <row r="101" spans="1:27" ht="15">
      <c r="A101" s="67" t="s">
        <v>1722</v>
      </c>
      <c r="B101" s="62"/>
      <c r="C101" s="62" t="s">
        <v>1523</v>
      </c>
      <c r="D101" s="221" t="s">
        <v>1729</v>
      </c>
      <c r="E101" s="253"/>
      <c r="F101" s="253"/>
      <c r="G101" s="253"/>
      <c r="H101" s="254"/>
      <c r="I101" s="260" t="s">
        <v>1728</v>
      </c>
      <c r="J101" s="256"/>
      <c r="K101" s="105"/>
      <c r="L101" s="105"/>
      <c r="M101" s="105"/>
      <c r="N101" s="105"/>
      <c r="O101" s="105"/>
      <c r="P101" s="105"/>
      <c r="Q101" s="105"/>
      <c r="R101" s="105"/>
      <c r="S101" s="105"/>
      <c r="T101" s="105"/>
      <c r="U101" s="105"/>
      <c r="V101" s="105"/>
      <c r="W101" s="105"/>
      <c r="X101" s="105"/>
      <c r="Y101" s="105"/>
      <c r="Z101" s="105"/>
      <c r="AA101" s="105"/>
    </row>
    <row r="102" spans="1:27" ht="15">
      <c r="A102" s="67" t="s">
        <v>1722</v>
      </c>
      <c r="B102" s="62"/>
      <c r="C102" s="62" t="s">
        <v>1527</v>
      </c>
      <c r="D102" s="58" t="s">
        <v>1730</v>
      </c>
      <c r="E102" s="208"/>
      <c r="F102" s="208"/>
      <c r="G102" s="208"/>
      <c r="H102" s="59"/>
      <c r="I102" s="260" t="s">
        <v>1728</v>
      </c>
      <c r="J102" s="256"/>
      <c r="K102" s="105"/>
      <c r="L102" s="105"/>
      <c r="M102" s="105"/>
      <c r="N102" s="105"/>
      <c r="O102" s="105"/>
      <c r="P102" s="105"/>
      <c r="Q102" s="105"/>
      <c r="R102" s="105"/>
      <c r="S102" s="105"/>
      <c r="T102" s="105"/>
      <c r="U102" s="105"/>
      <c r="V102" s="105"/>
      <c r="W102" s="105"/>
      <c r="X102" s="105"/>
      <c r="Y102" s="105"/>
      <c r="Z102" s="105"/>
      <c r="AA102" s="105"/>
    </row>
    <row r="103" spans="1:27" ht="15">
      <c r="A103" s="67" t="s">
        <v>1722</v>
      </c>
      <c r="B103" s="62"/>
      <c r="C103" s="62" t="s">
        <v>1526</v>
      </c>
      <c r="D103" s="221" t="s">
        <v>1729</v>
      </c>
      <c r="E103" s="253"/>
      <c r="F103" s="253"/>
      <c r="G103" s="253"/>
      <c r="H103" s="254"/>
      <c r="I103" s="260" t="s">
        <v>1728</v>
      </c>
      <c r="J103" s="256"/>
      <c r="K103" s="105"/>
      <c r="L103" s="105"/>
      <c r="M103" s="105"/>
      <c r="N103" s="105"/>
      <c r="O103" s="105"/>
      <c r="P103" s="105"/>
      <c r="Q103" s="105"/>
      <c r="R103" s="105"/>
      <c r="S103" s="105"/>
      <c r="T103" s="105"/>
      <c r="U103" s="105"/>
      <c r="V103" s="105"/>
      <c r="W103" s="105"/>
      <c r="X103" s="105"/>
      <c r="Y103" s="105"/>
      <c r="Z103" s="105"/>
      <c r="AA103" s="105"/>
    </row>
    <row r="104" spans="1:27" ht="15">
      <c r="A104" s="67" t="s">
        <v>1722</v>
      </c>
      <c r="B104" s="62"/>
      <c r="C104" s="62" t="s">
        <v>1530</v>
      </c>
      <c r="D104" s="58" t="s">
        <v>1731</v>
      </c>
      <c r="E104" s="208"/>
      <c r="F104" s="208"/>
      <c r="G104" s="208"/>
      <c r="H104" s="59"/>
      <c r="I104" s="260" t="s">
        <v>1728</v>
      </c>
      <c r="J104" s="256"/>
      <c r="K104" s="105"/>
      <c r="L104" s="105"/>
      <c r="M104" s="105"/>
      <c r="N104" s="105"/>
      <c r="O104" s="105"/>
      <c r="P104" s="105"/>
      <c r="Q104" s="105"/>
      <c r="R104" s="105"/>
      <c r="S104" s="105"/>
      <c r="T104" s="105"/>
      <c r="U104" s="105"/>
      <c r="V104" s="105"/>
      <c r="W104" s="105"/>
      <c r="X104" s="105"/>
      <c r="Y104" s="105"/>
      <c r="Z104" s="105"/>
      <c r="AA104" s="105"/>
    </row>
    <row r="105" spans="1:27" ht="15">
      <c r="A105" s="67" t="s">
        <v>1722</v>
      </c>
      <c r="B105" s="62"/>
      <c r="C105" s="62" t="s">
        <v>1529</v>
      </c>
      <c r="D105" s="221" t="s">
        <v>1729</v>
      </c>
      <c r="E105" s="253"/>
      <c r="F105" s="253"/>
      <c r="G105" s="253"/>
      <c r="H105" s="254"/>
      <c r="I105" s="260" t="s">
        <v>1728</v>
      </c>
      <c r="J105" s="256"/>
      <c r="K105" s="105"/>
      <c r="L105" s="105"/>
      <c r="M105" s="105"/>
      <c r="N105" s="105"/>
      <c r="O105" s="105"/>
      <c r="P105" s="105"/>
      <c r="Q105" s="105"/>
      <c r="R105" s="105"/>
      <c r="S105" s="105"/>
      <c r="T105" s="105"/>
      <c r="U105" s="105"/>
      <c r="V105" s="105"/>
      <c r="W105" s="105"/>
      <c r="X105" s="105"/>
      <c r="Y105" s="105"/>
      <c r="Z105" s="105"/>
      <c r="AA105" s="105"/>
    </row>
    <row r="106" spans="1:27" ht="15">
      <c r="A106" s="67" t="s">
        <v>1722</v>
      </c>
      <c r="B106" s="62"/>
      <c r="C106" s="62" t="s">
        <v>1533</v>
      </c>
      <c r="D106" s="58" t="s">
        <v>1732</v>
      </c>
      <c r="E106" s="208"/>
      <c r="F106" s="208"/>
      <c r="G106" s="208"/>
      <c r="H106" s="59"/>
      <c r="I106" s="260" t="s">
        <v>1728</v>
      </c>
      <c r="J106" s="256"/>
      <c r="K106" s="105"/>
      <c r="L106" s="105"/>
      <c r="M106" s="105"/>
      <c r="N106" s="105"/>
      <c r="O106" s="105"/>
      <c r="P106" s="105"/>
      <c r="Q106" s="105"/>
      <c r="R106" s="105"/>
      <c r="S106" s="105"/>
      <c r="T106" s="105"/>
      <c r="U106" s="105"/>
      <c r="V106" s="105"/>
      <c r="W106" s="105"/>
      <c r="X106" s="105"/>
      <c r="Y106" s="105"/>
      <c r="Z106" s="105"/>
      <c r="AA106" s="105"/>
    </row>
    <row r="107" spans="1:27" ht="15">
      <c r="A107" s="67" t="s">
        <v>1722</v>
      </c>
      <c r="B107" s="62"/>
      <c r="C107" s="62" t="s">
        <v>1532</v>
      </c>
      <c r="D107" s="221" t="s">
        <v>1729</v>
      </c>
      <c r="E107" s="253"/>
      <c r="F107" s="253"/>
      <c r="G107" s="253"/>
      <c r="H107" s="254"/>
      <c r="I107" s="260" t="s">
        <v>1728</v>
      </c>
      <c r="J107" s="256"/>
      <c r="K107" s="105"/>
      <c r="L107" s="105"/>
      <c r="M107" s="105"/>
      <c r="N107" s="105"/>
      <c r="O107" s="105"/>
      <c r="P107" s="105"/>
      <c r="Q107" s="105"/>
      <c r="R107" s="105"/>
      <c r="S107" s="105"/>
      <c r="T107" s="105"/>
      <c r="U107" s="105"/>
      <c r="V107" s="105"/>
      <c r="W107" s="105"/>
      <c r="X107" s="105"/>
      <c r="Y107" s="105"/>
      <c r="Z107" s="105"/>
      <c r="AA107" s="105"/>
    </row>
    <row r="108" spans="1:27" ht="15">
      <c r="A108" s="67" t="s">
        <v>1722</v>
      </c>
      <c r="B108" s="62"/>
      <c r="C108" s="62" t="s">
        <v>1537</v>
      </c>
      <c r="D108" s="221" t="s">
        <v>1733</v>
      </c>
      <c r="E108" s="253"/>
      <c r="F108" s="253"/>
      <c r="G108" s="253"/>
      <c r="H108" s="254"/>
      <c r="I108" s="260" t="s">
        <v>1728</v>
      </c>
      <c r="J108" s="256"/>
      <c r="K108" s="105"/>
      <c r="L108" s="105"/>
      <c r="M108" s="105"/>
      <c r="N108" s="105"/>
      <c r="O108" s="105"/>
      <c r="P108" s="105"/>
      <c r="Q108" s="105"/>
      <c r="R108" s="105"/>
      <c r="S108" s="105"/>
      <c r="T108" s="105"/>
      <c r="U108" s="105"/>
      <c r="V108" s="105"/>
      <c r="W108" s="105"/>
      <c r="X108" s="105"/>
      <c r="Y108" s="105"/>
      <c r="Z108" s="105"/>
      <c r="AA108" s="105"/>
    </row>
    <row r="109" spans="1:27" ht="15">
      <c r="A109" s="67" t="s">
        <v>1722</v>
      </c>
      <c r="B109" s="62"/>
      <c r="C109" s="62" t="s">
        <v>1535</v>
      </c>
      <c r="D109" s="221" t="s">
        <v>1734</v>
      </c>
      <c r="E109" s="253"/>
      <c r="F109" s="253"/>
      <c r="G109" s="253"/>
      <c r="H109" s="254"/>
      <c r="I109" s="260" t="s">
        <v>1728</v>
      </c>
      <c r="J109" s="256"/>
      <c r="K109" s="105"/>
      <c r="L109" s="105"/>
      <c r="M109" s="105"/>
      <c r="N109" s="105"/>
      <c r="O109" s="105"/>
      <c r="P109" s="105"/>
      <c r="Q109" s="105"/>
      <c r="R109" s="105"/>
      <c r="S109" s="105"/>
      <c r="T109" s="105"/>
      <c r="U109" s="105"/>
      <c r="V109" s="105"/>
      <c r="W109" s="105"/>
      <c r="X109" s="105"/>
      <c r="Y109" s="105"/>
      <c r="Z109" s="105"/>
      <c r="AA109" s="105"/>
    </row>
    <row r="110" spans="1:27" ht="15">
      <c r="A110" s="67" t="s">
        <v>1722</v>
      </c>
      <c r="B110" s="62"/>
      <c r="C110" s="62" t="s">
        <v>1541</v>
      </c>
      <c r="D110" s="221" t="s">
        <v>1733</v>
      </c>
      <c r="E110" s="253"/>
      <c r="F110" s="253"/>
      <c r="G110" s="253"/>
      <c r="H110" s="254"/>
      <c r="I110" s="260" t="s">
        <v>1728</v>
      </c>
      <c r="J110" s="256"/>
      <c r="K110" s="105"/>
      <c r="L110" s="105"/>
      <c r="M110" s="105"/>
      <c r="N110" s="105"/>
      <c r="O110" s="105"/>
      <c r="P110" s="105"/>
      <c r="Q110" s="105"/>
      <c r="R110" s="105"/>
      <c r="S110" s="105"/>
      <c r="T110" s="105"/>
      <c r="U110" s="105"/>
      <c r="V110" s="105"/>
      <c r="W110" s="105"/>
      <c r="X110" s="105"/>
      <c r="Y110" s="105"/>
      <c r="Z110" s="105"/>
      <c r="AA110" s="105"/>
    </row>
    <row r="111" spans="1:27" ht="15">
      <c r="A111" s="67" t="s">
        <v>1722</v>
      </c>
      <c r="B111" s="62"/>
      <c r="C111" s="62" t="s">
        <v>1539</v>
      </c>
      <c r="D111" s="217"/>
      <c r="E111" s="217"/>
      <c r="F111" s="217"/>
      <c r="G111" s="217"/>
      <c r="H111" s="217"/>
      <c r="I111" s="260" t="s">
        <v>1728</v>
      </c>
      <c r="J111" s="256"/>
      <c r="K111" s="105"/>
      <c r="L111" s="105"/>
      <c r="M111" s="105"/>
      <c r="N111" s="105"/>
      <c r="O111" s="105"/>
      <c r="P111" s="105"/>
      <c r="Q111" s="105"/>
      <c r="R111" s="105"/>
      <c r="S111" s="105"/>
      <c r="T111" s="105"/>
      <c r="U111" s="105"/>
      <c r="V111" s="105"/>
      <c r="W111" s="105"/>
      <c r="X111" s="105"/>
      <c r="Y111" s="105"/>
      <c r="Z111" s="105"/>
      <c r="AA111" s="105"/>
    </row>
    <row r="112" spans="1:27" ht="15">
      <c r="A112" s="67" t="s">
        <v>1722</v>
      </c>
      <c r="B112" s="62"/>
      <c r="C112" s="62" t="s">
        <v>1544</v>
      </c>
      <c r="D112" s="221"/>
      <c r="E112" s="253"/>
      <c r="F112" s="253"/>
      <c r="G112" s="253"/>
      <c r="H112" s="254"/>
      <c r="I112" s="260" t="s">
        <v>1728</v>
      </c>
      <c r="J112" s="256"/>
      <c r="K112" s="105"/>
      <c r="L112" s="105"/>
      <c r="M112" s="105"/>
      <c r="N112" s="105"/>
      <c r="O112" s="105"/>
      <c r="P112" s="105"/>
      <c r="Q112" s="105"/>
      <c r="R112" s="105"/>
      <c r="S112" s="105"/>
      <c r="T112" s="105"/>
      <c r="U112" s="105"/>
      <c r="V112" s="105"/>
      <c r="W112" s="105"/>
      <c r="X112" s="105"/>
      <c r="Y112" s="105"/>
      <c r="Z112" s="105"/>
      <c r="AA112" s="105"/>
    </row>
    <row r="113" spans="1:27" ht="15">
      <c r="A113" s="67" t="s">
        <v>1722</v>
      </c>
      <c r="B113" s="62"/>
      <c r="C113" s="62" t="s">
        <v>1543</v>
      </c>
      <c r="D113" s="221"/>
      <c r="E113" s="253"/>
      <c r="F113" s="253"/>
      <c r="G113" s="253"/>
      <c r="H113" s="254"/>
      <c r="I113" s="260" t="s">
        <v>1728</v>
      </c>
      <c r="J113" s="256"/>
      <c r="K113" s="105"/>
      <c r="L113" s="105"/>
      <c r="M113" s="105"/>
      <c r="N113" s="105"/>
      <c r="O113" s="105"/>
      <c r="P113" s="105"/>
      <c r="Q113" s="105"/>
      <c r="R113" s="105"/>
      <c r="S113" s="105"/>
      <c r="T113" s="105"/>
      <c r="U113" s="105"/>
      <c r="V113" s="105"/>
      <c r="W113" s="105"/>
      <c r="X113" s="105"/>
      <c r="Y113" s="105"/>
      <c r="Z113" s="105"/>
      <c r="AA113" s="105"/>
    </row>
    <row r="114" spans="1:27" ht="15">
      <c r="A114" s="67" t="s">
        <v>1722</v>
      </c>
      <c r="B114" s="62"/>
      <c r="C114" s="62" t="s">
        <v>1735</v>
      </c>
      <c r="D114" s="221" t="s">
        <v>1736</v>
      </c>
      <c r="E114" s="253"/>
      <c r="F114" s="253"/>
      <c r="G114" s="253"/>
      <c r="H114" s="254"/>
      <c r="I114" s="260" t="s">
        <v>1728</v>
      </c>
      <c r="J114" s="256"/>
      <c r="K114" s="105"/>
      <c r="L114" s="105"/>
      <c r="M114" s="105"/>
      <c r="N114" s="105"/>
      <c r="O114" s="105"/>
      <c r="P114" s="105"/>
      <c r="Q114" s="105"/>
      <c r="R114" s="105"/>
      <c r="S114" s="105"/>
      <c r="T114" s="105"/>
      <c r="U114" s="105"/>
      <c r="V114" s="105"/>
      <c r="W114" s="105"/>
      <c r="X114" s="105"/>
      <c r="Y114" s="105"/>
      <c r="Z114" s="105"/>
      <c r="AA114" s="105"/>
    </row>
    <row r="115" spans="1:27" ht="15">
      <c r="A115" s="67" t="s">
        <v>1722</v>
      </c>
      <c r="B115" s="62"/>
      <c r="C115" s="62" t="s">
        <v>871</v>
      </c>
      <c r="D115" s="228" t="s">
        <v>1737</v>
      </c>
      <c r="E115" s="253"/>
      <c r="F115" s="253"/>
      <c r="G115" s="253"/>
      <c r="H115" s="254"/>
      <c r="I115" s="260" t="s">
        <v>1738</v>
      </c>
      <c r="J115" s="256"/>
      <c r="K115" s="105"/>
      <c r="L115" s="105"/>
      <c r="M115" s="105"/>
      <c r="N115" s="105"/>
      <c r="O115" s="105"/>
      <c r="P115" s="105"/>
      <c r="Q115" s="105"/>
      <c r="R115" s="105"/>
      <c r="S115" s="105"/>
      <c r="T115" s="105"/>
      <c r="U115" s="105"/>
      <c r="V115" s="105"/>
      <c r="W115" s="105"/>
      <c r="X115" s="105"/>
      <c r="Y115" s="105"/>
      <c r="Z115" s="105"/>
      <c r="AA115" s="105"/>
    </row>
    <row r="116" spans="1:27" ht="15">
      <c r="A116" s="60" t="s">
        <v>1657</v>
      </c>
      <c r="B116" s="61"/>
      <c r="C116" s="61" t="s">
        <v>1739</v>
      </c>
      <c r="D116" s="229" t="s">
        <v>1740</v>
      </c>
      <c r="E116" s="253"/>
      <c r="F116" s="253"/>
      <c r="G116" s="253"/>
      <c r="H116" s="254"/>
      <c r="I116" s="325" t="s">
        <v>1741</v>
      </c>
      <c r="J116" s="256"/>
      <c r="K116" s="105"/>
      <c r="L116" s="105"/>
      <c r="M116" s="105"/>
      <c r="N116" s="105"/>
      <c r="O116" s="105"/>
      <c r="P116" s="105"/>
      <c r="Q116" s="105"/>
      <c r="R116" s="105"/>
      <c r="S116" s="105"/>
      <c r="T116" s="105"/>
      <c r="U116" s="105"/>
      <c r="V116" s="105"/>
      <c r="W116" s="105"/>
      <c r="X116" s="105"/>
      <c r="Y116" s="105"/>
      <c r="Z116" s="105"/>
      <c r="AA116" s="105"/>
    </row>
    <row r="117" spans="1:27" ht="15">
      <c r="A117" s="67" t="s">
        <v>1742</v>
      </c>
      <c r="B117" s="62"/>
      <c r="C117" s="62" t="s">
        <v>610</v>
      </c>
      <c r="D117" s="221" t="s">
        <v>1743</v>
      </c>
      <c r="E117" s="253"/>
      <c r="F117" s="253"/>
      <c r="G117" s="253"/>
      <c r="H117" s="254"/>
      <c r="I117" s="260" t="s">
        <v>1744</v>
      </c>
      <c r="J117" s="256"/>
      <c r="K117" s="105"/>
      <c r="L117" s="105"/>
      <c r="M117" s="105"/>
      <c r="N117" s="105"/>
      <c r="O117" s="105"/>
      <c r="P117" s="105"/>
      <c r="Q117" s="105"/>
      <c r="R117" s="105"/>
      <c r="S117" s="105"/>
      <c r="T117" s="105"/>
      <c r="U117" s="105"/>
      <c r="V117" s="105"/>
      <c r="W117" s="105"/>
      <c r="X117" s="105"/>
      <c r="Y117" s="105"/>
      <c r="Z117" s="105"/>
      <c r="AA117" s="105"/>
    </row>
    <row r="118" spans="1:27" ht="15">
      <c r="A118" s="67" t="s">
        <v>431</v>
      </c>
      <c r="B118" s="62"/>
      <c r="C118" s="62" t="s">
        <v>673</v>
      </c>
      <c r="D118" s="221" t="s">
        <v>1745</v>
      </c>
      <c r="E118" s="253"/>
      <c r="F118" s="253"/>
      <c r="G118" s="253"/>
      <c r="H118" s="254"/>
      <c r="I118" s="260" t="s">
        <v>1746</v>
      </c>
      <c r="J118" s="256"/>
      <c r="K118" s="105"/>
      <c r="L118" s="105"/>
      <c r="M118" s="105"/>
      <c r="N118" s="105"/>
      <c r="O118" s="105"/>
      <c r="P118" s="105"/>
      <c r="Q118" s="105"/>
      <c r="R118" s="105"/>
      <c r="S118" s="105"/>
      <c r="T118" s="105"/>
      <c r="U118" s="105"/>
      <c r="V118" s="105"/>
      <c r="W118" s="105"/>
      <c r="X118" s="105"/>
      <c r="Y118" s="105"/>
      <c r="Z118" s="105"/>
      <c r="AA118" s="105"/>
    </row>
    <row r="119" spans="1:27" ht="15">
      <c r="A119" s="67" t="s">
        <v>431</v>
      </c>
      <c r="B119" s="62"/>
      <c r="C119" s="62" t="s">
        <v>675</v>
      </c>
      <c r="D119" s="221" t="s">
        <v>1745</v>
      </c>
      <c r="E119" s="253"/>
      <c r="F119" s="253"/>
      <c r="G119" s="253"/>
      <c r="H119" s="254"/>
      <c r="I119" s="260" t="s">
        <v>1746</v>
      </c>
      <c r="J119" s="256"/>
      <c r="K119" s="105"/>
      <c r="L119" s="105"/>
      <c r="M119" s="105"/>
      <c r="N119" s="105"/>
      <c r="O119" s="105"/>
      <c r="P119" s="105"/>
      <c r="Q119" s="105"/>
      <c r="R119" s="105"/>
      <c r="S119" s="105"/>
      <c r="T119" s="105"/>
      <c r="U119" s="105"/>
      <c r="V119" s="105"/>
      <c r="W119" s="105"/>
      <c r="X119" s="105"/>
      <c r="Y119" s="105"/>
      <c r="Z119" s="105"/>
      <c r="AA119" s="105"/>
    </row>
    <row r="120" spans="1:27" ht="15">
      <c r="A120" s="67" t="s">
        <v>431</v>
      </c>
      <c r="B120" s="62"/>
      <c r="C120" s="62" t="s">
        <v>677</v>
      </c>
      <c r="D120" s="221" t="s">
        <v>1745</v>
      </c>
      <c r="E120" s="253"/>
      <c r="F120" s="253"/>
      <c r="G120" s="253"/>
      <c r="H120" s="254"/>
      <c r="I120" s="260" t="s">
        <v>1747</v>
      </c>
      <c r="J120" s="256"/>
      <c r="K120" s="105"/>
      <c r="L120" s="105"/>
      <c r="M120" s="105"/>
      <c r="N120" s="105"/>
      <c r="O120" s="105"/>
      <c r="P120" s="105"/>
      <c r="Q120" s="105"/>
      <c r="R120" s="105"/>
      <c r="S120" s="105"/>
      <c r="T120" s="105"/>
      <c r="U120" s="105"/>
      <c r="V120" s="105"/>
      <c r="W120" s="105"/>
      <c r="X120" s="105"/>
      <c r="Y120" s="105"/>
      <c r="Z120" s="105"/>
      <c r="AA120" s="105"/>
    </row>
    <row r="121" spans="1:27" ht="15">
      <c r="A121" s="67" t="s">
        <v>431</v>
      </c>
      <c r="B121" s="62"/>
      <c r="C121" s="62" t="s">
        <v>679</v>
      </c>
      <c r="D121" s="221" t="s">
        <v>1748</v>
      </c>
      <c r="E121" s="253"/>
      <c r="F121" s="253"/>
      <c r="G121" s="253"/>
      <c r="H121" s="254"/>
      <c r="I121" s="260" t="s">
        <v>1747</v>
      </c>
      <c r="J121" s="256"/>
      <c r="K121" s="105"/>
      <c r="L121" s="105"/>
      <c r="M121" s="105"/>
      <c r="N121" s="105"/>
      <c r="O121" s="105"/>
      <c r="P121" s="105"/>
      <c r="Q121" s="105"/>
      <c r="R121" s="105"/>
      <c r="S121" s="105"/>
      <c r="T121" s="105"/>
      <c r="U121" s="105"/>
      <c r="V121" s="105"/>
      <c r="W121" s="105"/>
      <c r="X121" s="105"/>
      <c r="Y121" s="105"/>
      <c r="Z121" s="105"/>
      <c r="AA121" s="105"/>
    </row>
    <row r="122" spans="1:27" ht="15">
      <c r="A122" s="67" t="s">
        <v>1749</v>
      </c>
      <c r="B122" s="62"/>
      <c r="C122" s="62" t="s">
        <v>1750</v>
      </c>
      <c r="D122" s="221" t="s">
        <v>1751</v>
      </c>
      <c r="E122" s="253"/>
      <c r="F122" s="253"/>
      <c r="G122" s="253"/>
      <c r="H122" s="254"/>
      <c r="I122" s="260" t="s">
        <v>1744</v>
      </c>
      <c r="J122" s="256"/>
      <c r="K122" s="105"/>
      <c r="L122" s="105"/>
      <c r="M122" s="105"/>
      <c r="N122" s="105"/>
      <c r="O122" s="105"/>
      <c r="P122" s="105"/>
      <c r="Q122" s="105"/>
      <c r="R122" s="105"/>
      <c r="S122" s="105"/>
      <c r="T122" s="105"/>
      <c r="U122" s="105"/>
      <c r="V122" s="105"/>
      <c r="W122" s="105"/>
      <c r="X122" s="105"/>
      <c r="Y122" s="105"/>
      <c r="Z122" s="105"/>
      <c r="AA122" s="105"/>
    </row>
    <row r="123" spans="1:27" ht="15">
      <c r="A123" s="67" t="s">
        <v>431</v>
      </c>
      <c r="B123" s="62"/>
      <c r="C123" s="62" t="s">
        <v>681</v>
      </c>
      <c r="D123" s="221" t="s">
        <v>1752</v>
      </c>
      <c r="E123" s="253"/>
      <c r="F123" s="253"/>
      <c r="G123" s="253"/>
      <c r="H123" s="254"/>
      <c r="I123" s="260" t="s">
        <v>1746</v>
      </c>
      <c r="J123" s="256"/>
      <c r="K123" s="105"/>
      <c r="L123" s="105"/>
      <c r="M123" s="105"/>
      <c r="N123" s="105"/>
      <c r="O123" s="105"/>
      <c r="P123" s="105"/>
      <c r="Q123" s="105"/>
      <c r="R123" s="105"/>
      <c r="S123" s="105"/>
      <c r="T123" s="105"/>
      <c r="U123" s="105"/>
      <c r="V123" s="105"/>
      <c r="W123" s="105"/>
      <c r="X123" s="105"/>
      <c r="Y123" s="105"/>
      <c r="Z123" s="105"/>
      <c r="AA123" s="105"/>
    </row>
    <row r="124" spans="1:27" ht="15">
      <c r="A124" s="67" t="s">
        <v>431</v>
      </c>
      <c r="B124" s="62"/>
      <c r="C124" s="62" t="s">
        <v>690</v>
      </c>
      <c r="D124" s="221" t="s">
        <v>1752</v>
      </c>
      <c r="E124" s="253"/>
      <c r="F124" s="253"/>
      <c r="G124" s="253"/>
      <c r="H124" s="254"/>
      <c r="I124" s="260" t="s">
        <v>1747</v>
      </c>
      <c r="J124" s="256"/>
      <c r="K124" s="105"/>
      <c r="L124" s="105"/>
      <c r="M124" s="105"/>
      <c r="N124" s="105"/>
      <c r="O124" s="105"/>
      <c r="P124" s="105"/>
      <c r="Q124" s="105"/>
      <c r="R124" s="105"/>
      <c r="S124" s="105"/>
      <c r="T124" s="105"/>
      <c r="U124" s="105"/>
      <c r="V124" s="105"/>
      <c r="W124" s="105"/>
      <c r="X124" s="105"/>
      <c r="Y124" s="105"/>
      <c r="Z124" s="105"/>
      <c r="AA124" s="105"/>
    </row>
    <row r="125" spans="1:27" ht="15">
      <c r="A125" s="67" t="s">
        <v>431</v>
      </c>
      <c r="B125" s="62"/>
      <c r="C125" s="62" t="s">
        <v>692</v>
      </c>
      <c r="D125" s="221" t="s">
        <v>1752</v>
      </c>
      <c r="E125" s="253"/>
      <c r="F125" s="253"/>
      <c r="G125" s="253"/>
      <c r="H125" s="254"/>
      <c r="I125" s="260" t="s">
        <v>1747</v>
      </c>
      <c r="J125" s="256"/>
      <c r="K125" s="105"/>
      <c r="L125" s="105"/>
      <c r="M125" s="105"/>
      <c r="N125" s="105"/>
      <c r="O125" s="105"/>
      <c r="P125" s="105"/>
      <c r="Q125" s="105"/>
      <c r="R125" s="105"/>
      <c r="S125" s="105"/>
      <c r="T125" s="105"/>
      <c r="U125" s="105"/>
      <c r="V125" s="105"/>
      <c r="W125" s="105"/>
      <c r="X125" s="105"/>
      <c r="Y125" s="105"/>
      <c r="Z125" s="105"/>
      <c r="AA125" s="105"/>
    </row>
    <row r="126" spans="1:27" ht="15">
      <c r="A126" s="67" t="s">
        <v>431</v>
      </c>
      <c r="B126" s="62"/>
      <c r="C126" s="62" t="s">
        <v>694</v>
      </c>
      <c r="D126" s="221" t="s">
        <v>1752</v>
      </c>
      <c r="E126" s="253"/>
      <c r="F126" s="253"/>
      <c r="G126" s="253"/>
      <c r="H126" s="254"/>
      <c r="I126" s="260" t="s">
        <v>1747</v>
      </c>
      <c r="J126" s="256"/>
      <c r="K126" s="105"/>
      <c r="L126" s="105"/>
      <c r="M126" s="105"/>
      <c r="N126" s="105"/>
      <c r="O126" s="105"/>
      <c r="P126" s="105"/>
      <c r="Q126" s="105"/>
      <c r="R126" s="105"/>
      <c r="S126" s="105"/>
      <c r="T126" s="105"/>
      <c r="U126" s="105"/>
      <c r="V126" s="105"/>
      <c r="W126" s="105"/>
      <c r="X126" s="105"/>
      <c r="Y126" s="105"/>
      <c r="Z126" s="105"/>
      <c r="AA126" s="105"/>
    </row>
    <row r="127" spans="1:27" ht="15">
      <c r="A127" s="67" t="s">
        <v>431</v>
      </c>
      <c r="B127" s="62"/>
      <c r="C127" s="62" t="s">
        <v>448</v>
      </c>
      <c r="D127" s="221" t="s">
        <v>1753</v>
      </c>
      <c r="E127" s="253"/>
      <c r="F127" s="253"/>
      <c r="G127" s="253"/>
      <c r="H127" s="254"/>
      <c r="I127" s="260" t="s">
        <v>1754</v>
      </c>
      <c r="J127" s="256"/>
      <c r="K127" s="105"/>
      <c r="L127" s="105"/>
      <c r="M127" s="105"/>
      <c r="N127" s="105"/>
      <c r="O127" s="105"/>
      <c r="P127" s="105"/>
      <c r="Q127" s="105"/>
      <c r="R127" s="105"/>
      <c r="S127" s="105"/>
      <c r="T127" s="105"/>
      <c r="U127" s="105"/>
      <c r="V127" s="105"/>
      <c r="W127" s="105"/>
      <c r="X127" s="105"/>
      <c r="Y127" s="105"/>
      <c r="Z127" s="105"/>
      <c r="AA127" s="105"/>
    </row>
    <row r="128" spans="1:27" ht="15">
      <c r="A128" s="67" t="s">
        <v>431</v>
      </c>
      <c r="B128" s="62"/>
      <c r="C128" s="62" t="s">
        <v>461</v>
      </c>
      <c r="D128" s="221" t="s">
        <v>1755</v>
      </c>
      <c r="E128" s="253"/>
      <c r="F128" s="253"/>
      <c r="G128" s="253"/>
      <c r="H128" s="254"/>
      <c r="I128" s="221" t="s">
        <v>1756</v>
      </c>
      <c r="J128" s="254"/>
      <c r="K128" s="105"/>
      <c r="L128" s="105"/>
      <c r="M128" s="105"/>
      <c r="N128" s="105"/>
      <c r="O128" s="105"/>
      <c r="P128" s="105"/>
      <c r="Q128" s="105"/>
      <c r="R128" s="105"/>
      <c r="S128" s="105"/>
      <c r="T128" s="105"/>
      <c r="U128" s="105"/>
      <c r="V128" s="105"/>
      <c r="W128" s="105"/>
      <c r="X128" s="105"/>
      <c r="Y128" s="105"/>
      <c r="Z128" s="105"/>
      <c r="AA128" s="105"/>
    </row>
    <row r="129" spans="1:27" ht="15">
      <c r="A129" s="67" t="s">
        <v>431</v>
      </c>
      <c r="B129" s="62"/>
      <c r="C129" s="62" t="s">
        <v>464</v>
      </c>
      <c r="D129" s="221" t="s">
        <v>1757</v>
      </c>
      <c r="E129" s="253"/>
      <c r="F129" s="253"/>
      <c r="G129" s="253"/>
      <c r="H129" s="254"/>
      <c r="I129" s="221" t="s">
        <v>1756</v>
      </c>
      <c r="J129" s="254"/>
      <c r="K129" s="105"/>
      <c r="L129" s="105"/>
      <c r="M129" s="105"/>
      <c r="N129" s="105"/>
      <c r="O129" s="105"/>
      <c r="P129" s="105"/>
      <c r="Q129" s="105"/>
      <c r="R129" s="105"/>
      <c r="S129" s="105"/>
      <c r="T129" s="105"/>
      <c r="U129" s="105"/>
      <c r="V129" s="105"/>
      <c r="W129" s="105"/>
      <c r="X129" s="105"/>
      <c r="Y129" s="105"/>
      <c r="Z129" s="105"/>
      <c r="AA129" s="105"/>
    </row>
    <row r="130" spans="1:27" ht="15">
      <c r="A130" s="67" t="s">
        <v>431</v>
      </c>
      <c r="B130" s="62"/>
      <c r="C130" s="62" t="s">
        <v>1758</v>
      </c>
      <c r="D130" s="221" t="s">
        <v>1759</v>
      </c>
      <c r="E130" s="253"/>
      <c r="F130" s="253"/>
      <c r="G130" s="253"/>
      <c r="H130" s="254"/>
      <c r="I130" s="221" t="s">
        <v>1756</v>
      </c>
      <c r="J130" s="254"/>
      <c r="K130" s="105"/>
      <c r="L130" s="105"/>
      <c r="M130" s="105"/>
      <c r="N130" s="105"/>
      <c r="O130" s="105"/>
      <c r="P130" s="105"/>
      <c r="Q130" s="105"/>
      <c r="R130" s="105"/>
      <c r="S130" s="105"/>
      <c r="T130" s="105"/>
      <c r="U130" s="105"/>
      <c r="V130" s="105"/>
      <c r="W130" s="105"/>
      <c r="X130" s="105"/>
      <c r="Y130" s="105"/>
      <c r="Z130" s="105"/>
      <c r="AA130" s="105"/>
    </row>
    <row r="131" spans="1:27" ht="15">
      <c r="A131" s="67" t="s">
        <v>431</v>
      </c>
      <c r="B131" s="62"/>
      <c r="C131" s="62" t="s">
        <v>470</v>
      </c>
      <c r="D131" s="221" t="s">
        <v>1760</v>
      </c>
      <c r="E131" s="253"/>
      <c r="F131" s="253"/>
      <c r="G131" s="253"/>
      <c r="H131" s="254"/>
      <c r="I131" s="221" t="s">
        <v>1756</v>
      </c>
      <c r="J131" s="254"/>
      <c r="K131" s="105"/>
      <c r="L131" s="105"/>
      <c r="M131" s="105"/>
      <c r="N131" s="105"/>
      <c r="O131" s="105"/>
      <c r="P131" s="105"/>
      <c r="Q131" s="105"/>
      <c r="R131" s="105"/>
      <c r="S131" s="105"/>
      <c r="T131" s="105"/>
      <c r="U131" s="105"/>
      <c r="V131" s="105"/>
      <c r="W131" s="105"/>
      <c r="X131" s="105"/>
      <c r="Y131" s="105"/>
      <c r="Z131" s="105"/>
      <c r="AA131" s="105"/>
    </row>
    <row r="132" spans="1:27" ht="15">
      <c r="A132" s="67" t="s">
        <v>431</v>
      </c>
      <c r="B132" s="62"/>
      <c r="C132" s="62" t="s">
        <v>473</v>
      </c>
      <c r="D132" s="221" t="s">
        <v>1761</v>
      </c>
      <c r="E132" s="253"/>
      <c r="F132" s="253"/>
      <c r="G132" s="253"/>
      <c r="H132" s="254"/>
      <c r="I132" s="221" t="s">
        <v>1756</v>
      </c>
      <c r="J132" s="254"/>
      <c r="K132" s="105"/>
      <c r="L132" s="105"/>
      <c r="M132" s="105"/>
      <c r="N132" s="105"/>
      <c r="O132" s="105"/>
      <c r="P132" s="105"/>
      <c r="Q132" s="105"/>
      <c r="R132" s="105"/>
      <c r="S132" s="105"/>
      <c r="T132" s="105"/>
      <c r="U132" s="105"/>
      <c r="V132" s="105"/>
      <c r="W132" s="105"/>
      <c r="X132" s="105"/>
      <c r="Y132" s="105"/>
      <c r="Z132" s="105"/>
      <c r="AA132" s="105"/>
    </row>
    <row r="133" spans="1:27" ht="15">
      <c r="A133" s="67" t="s">
        <v>431</v>
      </c>
      <c r="B133" s="62"/>
      <c r="C133" s="62" t="s">
        <v>457</v>
      </c>
      <c r="D133" s="221" t="s">
        <v>1762</v>
      </c>
      <c r="E133" s="253"/>
      <c r="F133" s="253"/>
      <c r="G133" s="253"/>
      <c r="H133" s="254"/>
      <c r="I133" s="260" t="s">
        <v>1754</v>
      </c>
      <c r="J133" s="256"/>
      <c r="K133" s="105"/>
      <c r="L133" s="105"/>
      <c r="M133" s="105"/>
      <c r="N133" s="105"/>
      <c r="O133" s="105"/>
      <c r="P133" s="105"/>
      <c r="Q133" s="105"/>
      <c r="R133" s="105"/>
      <c r="S133" s="105"/>
      <c r="T133" s="105"/>
      <c r="U133" s="105"/>
      <c r="V133" s="105"/>
      <c r="W133" s="105"/>
      <c r="X133" s="105"/>
      <c r="Y133" s="105"/>
      <c r="Z133" s="105"/>
      <c r="AA133" s="105"/>
    </row>
    <row r="134" spans="1:27" ht="15">
      <c r="A134" s="67" t="s">
        <v>1763</v>
      </c>
      <c r="B134" s="62"/>
      <c r="C134" s="62" t="s">
        <v>826</v>
      </c>
      <c r="D134" s="221" t="s">
        <v>1764</v>
      </c>
      <c r="E134" s="253"/>
      <c r="F134" s="253"/>
      <c r="G134" s="253"/>
      <c r="H134" s="254"/>
      <c r="I134" s="260" t="s">
        <v>1744</v>
      </c>
      <c r="J134" s="256"/>
      <c r="K134" s="105"/>
      <c r="L134" s="105"/>
      <c r="M134" s="105"/>
      <c r="N134" s="105"/>
      <c r="O134" s="105"/>
      <c r="P134" s="105"/>
      <c r="Q134" s="105"/>
      <c r="R134" s="105"/>
      <c r="S134" s="105"/>
      <c r="T134" s="105"/>
      <c r="U134" s="105"/>
      <c r="V134" s="105"/>
      <c r="W134" s="105"/>
      <c r="X134" s="105"/>
      <c r="Y134" s="105"/>
      <c r="Z134" s="105"/>
      <c r="AA134" s="105"/>
    </row>
    <row r="135" spans="1:27" ht="15">
      <c r="A135" s="67" t="s">
        <v>1763</v>
      </c>
      <c r="B135" s="62"/>
      <c r="C135" s="62" t="s">
        <v>835</v>
      </c>
      <c r="D135" s="221" t="s">
        <v>1765</v>
      </c>
      <c r="E135" s="253"/>
      <c r="F135" s="253"/>
      <c r="G135" s="253"/>
      <c r="H135" s="254"/>
      <c r="I135" s="260" t="s">
        <v>1744</v>
      </c>
      <c r="J135" s="256"/>
      <c r="K135" s="105"/>
      <c r="L135" s="105"/>
      <c r="M135" s="105"/>
      <c r="N135" s="105"/>
      <c r="O135" s="105"/>
      <c r="P135" s="105"/>
      <c r="Q135" s="105"/>
      <c r="R135" s="105"/>
      <c r="S135" s="105"/>
      <c r="T135" s="105"/>
      <c r="U135" s="105"/>
      <c r="V135" s="105"/>
      <c r="W135" s="105"/>
      <c r="X135" s="105"/>
      <c r="Y135" s="105"/>
      <c r="Z135" s="105"/>
      <c r="AA135" s="105"/>
    </row>
    <row r="136" spans="1:27" ht="15">
      <c r="A136" s="67" t="s">
        <v>1763</v>
      </c>
      <c r="B136" s="62"/>
      <c r="C136" s="62" t="s">
        <v>841</v>
      </c>
      <c r="D136" s="221" t="s">
        <v>1766</v>
      </c>
      <c r="E136" s="253"/>
      <c r="F136" s="253"/>
      <c r="G136" s="253"/>
      <c r="H136" s="254"/>
      <c r="I136" s="260" t="s">
        <v>1738</v>
      </c>
      <c r="J136" s="256"/>
      <c r="K136" s="105"/>
      <c r="L136" s="105"/>
      <c r="M136" s="105"/>
      <c r="N136" s="105"/>
      <c r="O136" s="105"/>
      <c r="P136" s="105"/>
      <c r="Q136" s="105"/>
      <c r="R136" s="105"/>
      <c r="S136" s="105"/>
      <c r="T136" s="105"/>
      <c r="U136" s="105"/>
      <c r="V136" s="105"/>
      <c r="W136" s="105"/>
      <c r="X136" s="105"/>
      <c r="Y136" s="105"/>
      <c r="Z136" s="105"/>
      <c r="AA136" s="105"/>
    </row>
    <row r="137" spans="1:27" ht="15">
      <c r="A137" s="67" t="s">
        <v>1767</v>
      </c>
      <c r="B137" s="62"/>
      <c r="C137" s="62" t="s">
        <v>615</v>
      </c>
      <c r="D137" s="221" t="s">
        <v>1768</v>
      </c>
      <c r="E137" s="253"/>
      <c r="F137" s="253"/>
      <c r="G137" s="253"/>
      <c r="H137" s="254"/>
      <c r="I137" s="260" t="s">
        <v>1769</v>
      </c>
      <c r="J137" s="256"/>
      <c r="K137" s="105"/>
      <c r="L137" s="105"/>
      <c r="M137" s="105"/>
      <c r="N137" s="105"/>
      <c r="O137" s="105"/>
      <c r="P137" s="105"/>
      <c r="Q137" s="105"/>
      <c r="R137" s="105"/>
      <c r="S137" s="105"/>
      <c r="T137" s="105"/>
      <c r="U137" s="105"/>
      <c r="V137" s="105"/>
      <c r="W137" s="105"/>
      <c r="X137" s="105"/>
      <c r="Y137" s="105"/>
      <c r="Z137" s="105"/>
      <c r="AA137" s="105"/>
    </row>
    <row r="138" spans="1:27" ht="15">
      <c r="A138" s="67" t="s">
        <v>1770</v>
      </c>
      <c r="B138" s="62"/>
      <c r="C138" s="62" t="s">
        <v>604</v>
      </c>
      <c r="D138" s="221" t="s">
        <v>1771</v>
      </c>
      <c r="E138" s="253"/>
      <c r="F138" s="253"/>
      <c r="G138" s="253"/>
      <c r="H138" s="254"/>
      <c r="I138" s="260" t="s">
        <v>1769</v>
      </c>
      <c r="J138" s="256"/>
      <c r="K138" s="105"/>
      <c r="L138" s="105"/>
      <c r="M138" s="105"/>
      <c r="N138" s="105"/>
      <c r="O138" s="105"/>
      <c r="P138" s="105"/>
      <c r="Q138" s="105"/>
      <c r="R138" s="105"/>
      <c r="S138" s="105"/>
      <c r="T138" s="105"/>
      <c r="U138" s="105"/>
      <c r="V138" s="105"/>
      <c r="W138" s="105"/>
      <c r="X138" s="105"/>
      <c r="Y138" s="105"/>
      <c r="Z138" s="105"/>
      <c r="AA138" s="105"/>
    </row>
    <row r="139" spans="1:27" ht="15">
      <c r="A139" s="67" t="s">
        <v>1770</v>
      </c>
      <c r="B139" s="62"/>
      <c r="C139" s="62" t="s">
        <v>1772</v>
      </c>
      <c r="D139" s="221" t="s">
        <v>1773</v>
      </c>
      <c r="E139" s="253"/>
      <c r="F139" s="253"/>
      <c r="G139" s="253"/>
      <c r="H139" s="254"/>
      <c r="I139" s="260" t="s">
        <v>1769</v>
      </c>
      <c r="J139" s="256"/>
      <c r="K139" s="105"/>
      <c r="L139" s="105"/>
      <c r="M139" s="105"/>
      <c r="N139" s="105"/>
      <c r="O139" s="105"/>
      <c r="P139" s="105"/>
      <c r="Q139" s="105"/>
      <c r="R139" s="105"/>
      <c r="S139" s="105"/>
      <c r="T139" s="105"/>
      <c r="U139" s="105"/>
      <c r="V139" s="105"/>
      <c r="W139" s="105"/>
      <c r="X139" s="105"/>
      <c r="Y139" s="105"/>
      <c r="Z139" s="105"/>
      <c r="AA139" s="105"/>
    </row>
    <row r="140" spans="1:27" ht="15">
      <c r="A140" s="67" t="s">
        <v>1770</v>
      </c>
      <c r="B140" s="62"/>
      <c r="C140" s="62" t="s">
        <v>1774</v>
      </c>
      <c r="D140" s="221" t="s">
        <v>1775</v>
      </c>
      <c r="E140" s="253"/>
      <c r="F140" s="253"/>
      <c r="G140" s="253"/>
      <c r="H140" s="254"/>
      <c r="I140" s="221"/>
      <c r="J140" s="254"/>
      <c r="K140" s="105"/>
      <c r="L140" s="105"/>
      <c r="M140" s="105"/>
      <c r="N140" s="105"/>
      <c r="O140" s="105"/>
      <c r="P140" s="105"/>
      <c r="Q140" s="105"/>
      <c r="R140" s="105"/>
      <c r="S140" s="105"/>
      <c r="T140" s="105"/>
      <c r="U140" s="105"/>
      <c r="V140" s="105"/>
      <c r="W140" s="105"/>
      <c r="X140" s="105"/>
      <c r="Y140" s="105"/>
      <c r="Z140" s="105"/>
      <c r="AA140" s="105"/>
    </row>
    <row r="141" spans="1:27" ht="15">
      <c r="A141" s="67" t="s">
        <v>431</v>
      </c>
      <c r="B141" s="62"/>
      <c r="C141" s="62" t="s">
        <v>1776</v>
      </c>
      <c r="D141" s="221" t="s">
        <v>1777</v>
      </c>
      <c r="E141" s="253"/>
      <c r="F141" s="253"/>
      <c r="G141" s="253"/>
      <c r="H141" s="254"/>
      <c r="I141" s="260" t="s">
        <v>1778</v>
      </c>
      <c r="J141" s="256"/>
      <c r="K141" s="105"/>
      <c r="L141" s="105"/>
      <c r="M141" s="105"/>
      <c r="N141" s="105"/>
      <c r="O141" s="105"/>
      <c r="P141" s="105"/>
      <c r="Q141" s="105"/>
      <c r="R141" s="105"/>
      <c r="S141" s="105"/>
      <c r="T141" s="105"/>
      <c r="U141" s="105"/>
      <c r="V141" s="105"/>
      <c r="W141" s="105"/>
      <c r="X141" s="105"/>
      <c r="Y141" s="105"/>
      <c r="Z141" s="105"/>
      <c r="AA141" s="105"/>
    </row>
    <row r="142" spans="1:27" ht="15">
      <c r="A142" s="67" t="s">
        <v>431</v>
      </c>
      <c r="B142" s="62"/>
      <c r="C142" s="62" t="s">
        <v>1779</v>
      </c>
      <c r="D142" s="221" t="s">
        <v>1777</v>
      </c>
      <c r="E142" s="253"/>
      <c r="F142" s="253"/>
      <c r="G142" s="253"/>
      <c r="H142" s="254"/>
      <c r="I142" s="221" t="s">
        <v>1778</v>
      </c>
      <c r="J142" s="254"/>
      <c r="K142" s="105"/>
      <c r="L142" s="105"/>
      <c r="M142" s="105"/>
      <c r="N142" s="105"/>
      <c r="O142" s="105"/>
      <c r="P142" s="105"/>
      <c r="Q142" s="105"/>
      <c r="R142" s="105"/>
      <c r="S142" s="105"/>
      <c r="T142" s="105"/>
      <c r="U142" s="105"/>
      <c r="V142" s="105"/>
      <c r="W142" s="105"/>
      <c r="X142" s="105"/>
      <c r="Y142" s="105"/>
      <c r="Z142" s="105"/>
      <c r="AA142" s="105"/>
    </row>
    <row r="143" spans="1:27" ht="15">
      <c r="A143" s="67" t="s">
        <v>1642</v>
      </c>
      <c r="B143" s="62"/>
      <c r="C143" s="62"/>
      <c r="D143" s="221" t="s">
        <v>1780</v>
      </c>
      <c r="E143" s="253"/>
      <c r="F143" s="253"/>
      <c r="G143" s="253"/>
      <c r="H143" s="254"/>
      <c r="I143" s="221" t="s">
        <v>1781</v>
      </c>
      <c r="J143" s="254"/>
      <c r="K143" s="105"/>
      <c r="L143" s="105"/>
      <c r="M143" s="105"/>
      <c r="N143" s="105"/>
      <c r="O143" s="105"/>
      <c r="P143" s="105"/>
      <c r="Q143" s="105"/>
      <c r="R143" s="105"/>
      <c r="S143" s="105"/>
      <c r="T143" s="105"/>
      <c r="U143" s="105"/>
      <c r="V143" s="105"/>
      <c r="W143" s="105"/>
      <c r="X143" s="105"/>
      <c r="Y143" s="105"/>
      <c r="Z143" s="105"/>
      <c r="AA143" s="105"/>
    </row>
    <row r="144" spans="1:27" ht="15">
      <c r="A144" s="67" t="s">
        <v>1642</v>
      </c>
      <c r="B144" s="62"/>
      <c r="C144" s="62"/>
      <c r="D144" s="222" t="s">
        <v>1782</v>
      </c>
      <c r="E144" s="253"/>
      <c r="F144" s="253"/>
      <c r="G144" s="253"/>
      <c r="H144" s="254"/>
      <c r="I144" s="221" t="s">
        <v>1783</v>
      </c>
      <c r="J144" s="254"/>
      <c r="K144" s="105"/>
      <c r="L144" s="105"/>
      <c r="M144" s="105"/>
      <c r="N144" s="105"/>
      <c r="O144" s="105"/>
      <c r="P144" s="105"/>
      <c r="Q144" s="105"/>
      <c r="R144" s="105"/>
      <c r="S144" s="105"/>
      <c r="T144" s="105"/>
      <c r="U144" s="105"/>
      <c r="V144" s="105"/>
      <c r="W144" s="105"/>
      <c r="X144" s="105"/>
      <c r="Y144" s="105"/>
      <c r="Z144" s="105"/>
      <c r="AA144" s="105"/>
    </row>
    <row r="145" spans="1:27" ht="15">
      <c r="A145" s="67" t="s">
        <v>1642</v>
      </c>
      <c r="B145" s="62"/>
      <c r="C145" s="62"/>
      <c r="D145" s="222" t="s">
        <v>1784</v>
      </c>
      <c r="E145" s="253"/>
      <c r="F145" s="253"/>
      <c r="G145" s="253"/>
      <c r="H145" s="254"/>
      <c r="I145" s="221" t="s">
        <v>1783</v>
      </c>
      <c r="J145" s="254"/>
      <c r="K145" s="105"/>
      <c r="L145" s="105"/>
      <c r="M145" s="105"/>
      <c r="N145" s="105"/>
      <c r="O145" s="105"/>
      <c r="P145" s="105"/>
      <c r="Q145" s="105"/>
      <c r="R145" s="105"/>
      <c r="S145" s="105"/>
      <c r="T145" s="105"/>
      <c r="U145" s="105"/>
      <c r="V145" s="105"/>
      <c r="W145" s="105"/>
      <c r="X145" s="105"/>
      <c r="Y145" s="105"/>
      <c r="Z145" s="105"/>
      <c r="AA145" s="105"/>
    </row>
    <row r="146" spans="1:27" ht="15">
      <c r="A146" s="67" t="s">
        <v>1642</v>
      </c>
      <c r="B146" s="62"/>
      <c r="C146" s="62"/>
      <c r="D146" s="221" t="s">
        <v>1785</v>
      </c>
      <c r="E146" s="253"/>
      <c r="F146" s="253"/>
      <c r="G146" s="253"/>
      <c r="H146" s="254"/>
      <c r="I146" s="260" t="s">
        <v>1738</v>
      </c>
      <c r="J146" s="256"/>
      <c r="K146" s="105"/>
      <c r="L146" s="105"/>
      <c r="M146" s="105"/>
      <c r="N146" s="105"/>
      <c r="O146" s="105"/>
      <c r="P146" s="105"/>
      <c r="Q146" s="105"/>
      <c r="R146" s="105"/>
      <c r="S146" s="105"/>
      <c r="T146" s="105"/>
      <c r="U146" s="105"/>
      <c r="V146" s="105"/>
      <c r="W146" s="105"/>
      <c r="X146" s="105"/>
      <c r="Y146" s="105"/>
      <c r="Z146" s="105"/>
      <c r="AA146" s="105"/>
    </row>
    <row r="147" spans="1:27" ht="15">
      <c r="A147" s="67" t="s">
        <v>1642</v>
      </c>
      <c r="B147" s="62"/>
      <c r="C147" s="62" t="s">
        <v>1786</v>
      </c>
      <c r="D147" s="221" t="s">
        <v>1787</v>
      </c>
      <c r="E147" s="253"/>
      <c r="F147" s="253"/>
      <c r="G147" s="253"/>
      <c r="H147" s="254"/>
      <c r="I147" s="221" t="s">
        <v>1788</v>
      </c>
      <c r="J147" s="254"/>
      <c r="K147" s="105"/>
      <c r="L147" s="105"/>
      <c r="M147" s="105"/>
      <c r="N147" s="105"/>
      <c r="O147" s="105"/>
      <c r="P147" s="105"/>
      <c r="Q147" s="105"/>
      <c r="R147" s="105"/>
      <c r="S147" s="105"/>
      <c r="T147" s="105"/>
      <c r="U147" s="105"/>
      <c r="V147" s="105"/>
      <c r="W147" s="105"/>
      <c r="X147" s="105"/>
      <c r="Y147" s="105"/>
      <c r="Z147" s="105"/>
      <c r="AA147" s="105"/>
    </row>
    <row r="148" spans="1:27" ht="15">
      <c r="A148" s="67" t="s">
        <v>1789</v>
      </c>
      <c r="B148" s="62"/>
      <c r="C148" s="62"/>
      <c r="D148" s="221" t="s">
        <v>1790</v>
      </c>
      <c r="E148" s="253"/>
      <c r="F148" s="253"/>
      <c r="G148" s="253"/>
      <c r="H148" s="254"/>
      <c r="I148" s="260" t="s">
        <v>1791</v>
      </c>
      <c r="J148" s="256"/>
      <c r="K148" s="105"/>
      <c r="L148" s="105"/>
      <c r="M148" s="105"/>
      <c r="N148" s="105"/>
      <c r="O148" s="105"/>
      <c r="P148" s="105"/>
      <c r="Q148" s="105"/>
      <c r="R148" s="105"/>
      <c r="S148" s="105"/>
      <c r="T148" s="105"/>
      <c r="U148" s="105"/>
      <c r="V148" s="105"/>
      <c r="W148" s="105"/>
      <c r="X148" s="105"/>
      <c r="Y148" s="105"/>
      <c r="Z148" s="105"/>
      <c r="AA148" s="105"/>
    </row>
    <row r="149" spans="1:27" ht="15">
      <c r="A149" s="67" t="s">
        <v>715</v>
      </c>
      <c r="B149" s="62"/>
      <c r="C149" s="62"/>
      <c r="D149" s="221" t="s">
        <v>1792</v>
      </c>
      <c r="E149" s="253"/>
      <c r="F149" s="253"/>
      <c r="G149" s="253"/>
      <c r="H149" s="254"/>
      <c r="I149" s="260" t="s">
        <v>1791</v>
      </c>
      <c r="J149" s="256"/>
      <c r="K149" s="105"/>
      <c r="L149" s="105"/>
      <c r="M149" s="105"/>
      <c r="N149" s="105"/>
      <c r="O149" s="105"/>
      <c r="P149" s="105"/>
      <c r="Q149" s="105"/>
      <c r="R149" s="105"/>
      <c r="S149" s="105"/>
      <c r="T149" s="105"/>
      <c r="U149" s="105"/>
      <c r="V149" s="105"/>
      <c r="W149" s="105"/>
      <c r="X149" s="105"/>
      <c r="Y149" s="105"/>
      <c r="Z149" s="105"/>
      <c r="AA149" s="105"/>
    </row>
    <row r="150" spans="1:27" ht="15">
      <c r="A150" s="67" t="s">
        <v>1793</v>
      </c>
      <c r="B150" s="62"/>
      <c r="C150" s="62" t="s">
        <v>588</v>
      </c>
      <c r="D150" s="221" t="s">
        <v>1794</v>
      </c>
      <c r="E150" s="253"/>
      <c r="F150" s="253"/>
      <c r="G150" s="253"/>
      <c r="H150" s="254"/>
      <c r="I150" s="260" t="s">
        <v>1795</v>
      </c>
      <c r="J150" s="256"/>
      <c r="K150" s="105"/>
      <c r="L150" s="105"/>
      <c r="M150" s="105"/>
      <c r="N150" s="105"/>
      <c r="O150" s="105"/>
      <c r="P150" s="105"/>
      <c r="Q150" s="105"/>
      <c r="R150" s="105"/>
      <c r="S150" s="105"/>
      <c r="T150" s="105"/>
      <c r="U150" s="105"/>
      <c r="V150" s="105"/>
      <c r="W150" s="105"/>
      <c r="X150" s="105"/>
      <c r="Y150" s="105"/>
      <c r="Z150" s="105"/>
      <c r="AA150" s="105"/>
    </row>
    <row r="151" spans="1:27" ht="15">
      <c r="A151" s="67" t="s">
        <v>1793</v>
      </c>
      <c r="B151" s="62"/>
      <c r="C151" s="62" t="s">
        <v>591</v>
      </c>
      <c r="D151" s="221" t="s">
        <v>1794</v>
      </c>
      <c r="E151" s="253"/>
      <c r="F151" s="253"/>
      <c r="G151" s="253"/>
      <c r="H151" s="254"/>
      <c r="I151" s="260" t="s">
        <v>1795</v>
      </c>
      <c r="J151" s="256"/>
      <c r="K151" s="105"/>
      <c r="L151" s="105"/>
      <c r="M151" s="105"/>
      <c r="N151" s="105"/>
      <c r="O151" s="105"/>
      <c r="P151" s="105"/>
      <c r="Q151" s="105"/>
      <c r="R151" s="105"/>
      <c r="S151" s="105"/>
      <c r="T151" s="105"/>
      <c r="U151" s="105"/>
      <c r="V151" s="105"/>
      <c r="W151" s="105"/>
      <c r="X151" s="105"/>
      <c r="Y151" s="105"/>
      <c r="Z151" s="105"/>
      <c r="AA151" s="105"/>
    </row>
    <row r="152" spans="1:27" ht="15">
      <c r="A152" s="67" t="s">
        <v>1793</v>
      </c>
      <c r="B152" s="62"/>
      <c r="C152" s="62" t="s">
        <v>593</v>
      </c>
      <c r="D152" s="221" t="s">
        <v>1794</v>
      </c>
      <c r="E152" s="253"/>
      <c r="F152" s="253"/>
      <c r="G152" s="253"/>
      <c r="H152" s="254"/>
      <c r="I152" s="260" t="s">
        <v>1795</v>
      </c>
      <c r="J152" s="256"/>
      <c r="K152" s="105"/>
      <c r="L152" s="105"/>
      <c r="M152" s="105"/>
      <c r="N152" s="105"/>
      <c r="O152" s="105"/>
      <c r="P152" s="105"/>
      <c r="Q152" s="105"/>
      <c r="R152" s="105"/>
      <c r="S152" s="105"/>
      <c r="T152" s="105"/>
      <c r="U152" s="105"/>
      <c r="V152" s="105"/>
      <c r="W152" s="105"/>
      <c r="X152" s="105"/>
      <c r="Y152" s="105"/>
      <c r="Z152" s="105"/>
      <c r="AA152" s="105"/>
    </row>
    <row r="153" spans="1:27" ht="15">
      <c r="A153" s="67" t="s">
        <v>1793</v>
      </c>
      <c r="B153" s="62"/>
      <c r="C153" s="62" t="s">
        <v>595</v>
      </c>
      <c r="D153" s="221" t="s">
        <v>1794</v>
      </c>
      <c r="E153" s="253"/>
      <c r="F153" s="253"/>
      <c r="G153" s="253"/>
      <c r="H153" s="254"/>
      <c r="I153" s="260" t="s">
        <v>1795</v>
      </c>
      <c r="J153" s="256"/>
      <c r="K153" s="105"/>
      <c r="L153" s="105"/>
      <c r="M153" s="105"/>
      <c r="N153" s="105"/>
      <c r="O153" s="105"/>
      <c r="P153" s="105"/>
      <c r="Q153" s="105"/>
      <c r="R153" s="105"/>
      <c r="S153" s="105"/>
      <c r="T153" s="105"/>
      <c r="U153" s="105"/>
      <c r="V153" s="105"/>
      <c r="W153" s="105"/>
      <c r="X153" s="105"/>
      <c r="Y153" s="105"/>
      <c r="Z153" s="105"/>
      <c r="AA153" s="105"/>
    </row>
    <row r="154" spans="1:27" ht="15">
      <c r="A154" s="67" t="s">
        <v>1793</v>
      </c>
      <c r="B154" s="62"/>
      <c r="C154" s="62" t="s">
        <v>600</v>
      </c>
      <c r="D154" s="221" t="s">
        <v>1794</v>
      </c>
      <c r="E154" s="253"/>
      <c r="F154" s="253"/>
      <c r="G154" s="253"/>
      <c r="H154" s="254"/>
      <c r="I154" s="260" t="s">
        <v>1795</v>
      </c>
      <c r="J154" s="256"/>
      <c r="K154" s="105"/>
      <c r="L154" s="105"/>
      <c r="M154" s="105"/>
      <c r="N154" s="105"/>
      <c r="O154" s="105"/>
      <c r="P154" s="105"/>
      <c r="Q154" s="105"/>
      <c r="R154" s="105"/>
      <c r="S154" s="105"/>
      <c r="T154" s="105"/>
      <c r="U154" s="105"/>
      <c r="V154" s="105"/>
      <c r="W154" s="105"/>
      <c r="X154" s="105"/>
      <c r="Y154" s="105"/>
      <c r="Z154" s="105"/>
      <c r="AA154" s="105"/>
    </row>
    <row r="155" spans="1:27" ht="15">
      <c r="A155" s="67" t="s">
        <v>1793</v>
      </c>
      <c r="B155" s="62"/>
      <c r="C155" s="62" t="s">
        <v>619</v>
      </c>
      <c r="D155" s="221" t="s">
        <v>1794</v>
      </c>
      <c r="E155" s="253"/>
      <c r="F155" s="253"/>
      <c r="G155" s="253"/>
      <c r="H155" s="254"/>
      <c r="I155" s="260" t="s">
        <v>1795</v>
      </c>
      <c r="J155" s="256"/>
      <c r="K155" s="105"/>
      <c r="L155" s="105"/>
      <c r="M155" s="105"/>
      <c r="N155" s="105"/>
      <c r="O155" s="105"/>
      <c r="P155" s="105"/>
      <c r="Q155" s="105"/>
      <c r="R155" s="105"/>
      <c r="S155" s="105"/>
      <c r="T155" s="105"/>
      <c r="U155" s="105"/>
      <c r="V155" s="105"/>
      <c r="W155" s="105"/>
      <c r="X155" s="105"/>
      <c r="Y155" s="105"/>
      <c r="Z155" s="105"/>
      <c r="AA155" s="105"/>
    </row>
    <row r="156" spans="1:27" ht="15">
      <c r="A156" s="67" t="s">
        <v>1793</v>
      </c>
      <c r="B156" s="62"/>
      <c r="C156" s="62" t="s">
        <v>621</v>
      </c>
      <c r="D156" s="221" t="s">
        <v>1794</v>
      </c>
      <c r="E156" s="253"/>
      <c r="F156" s="253"/>
      <c r="G156" s="253"/>
      <c r="H156" s="254"/>
      <c r="I156" s="260" t="s">
        <v>1795</v>
      </c>
      <c r="J156" s="256"/>
      <c r="K156" s="105"/>
      <c r="L156" s="105"/>
      <c r="M156" s="105"/>
      <c r="N156" s="105"/>
      <c r="O156" s="105"/>
      <c r="P156" s="105"/>
      <c r="Q156" s="105"/>
      <c r="R156" s="105"/>
      <c r="S156" s="105"/>
      <c r="T156" s="105"/>
      <c r="U156" s="105"/>
      <c r="V156" s="105"/>
      <c r="W156" s="105"/>
      <c r="X156" s="105"/>
      <c r="Y156" s="105"/>
      <c r="Z156" s="105"/>
      <c r="AA156" s="105"/>
    </row>
    <row r="157" spans="1:27" ht="15">
      <c r="A157" s="67" t="s">
        <v>1793</v>
      </c>
      <c r="B157" s="62"/>
      <c r="C157" s="62" t="s">
        <v>623</v>
      </c>
      <c r="D157" s="221" t="s">
        <v>1794</v>
      </c>
      <c r="E157" s="253"/>
      <c r="F157" s="253"/>
      <c r="G157" s="253"/>
      <c r="H157" s="254"/>
      <c r="I157" s="260" t="s">
        <v>1795</v>
      </c>
      <c r="J157" s="256"/>
      <c r="K157" s="105"/>
      <c r="L157" s="105"/>
      <c r="M157" s="105"/>
      <c r="N157" s="105"/>
      <c r="O157" s="105"/>
      <c r="P157" s="105"/>
      <c r="Q157" s="105"/>
      <c r="R157" s="105"/>
      <c r="S157" s="105"/>
      <c r="T157" s="105"/>
      <c r="U157" s="105"/>
      <c r="V157" s="105"/>
      <c r="W157" s="105"/>
      <c r="X157" s="105"/>
      <c r="Y157" s="105"/>
      <c r="Z157" s="105"/>
      <c r="AA157" s="105"/>
    </row>
    <row r="158" spans="1:27" ht="15">
      <c r="A158" s="67" t="s">
        <v>1793</v>
      </c>
      <c r="B158" s="62"/>
      <c r="C158" s="62" t="s">
        <v>692</v>
      </c>
      <c r="D158" s="221" t="s">
        <v>1796</v>
      </c>
      <c r="E158" s="253"/>
      <c r="F158" s="253"/>
      <c r="G158" s="253"/>
      <c r="H158" s="254"/>
      <c r="I158" s="221"/>
      <c r="J158" s="254"/>
      <c r="K158" s="105"/>
      <c r="L158" s="105"/>
      <c r="M158" s="105"/>
      <c r="N158" s="105"/>
      <c r="O158" s="105"/>
      <c r="P158" s="105"/>
      <c r="Q158" s="105"/>
      <c r="R158" s="105"/>
      <c r="S158" s="105"/>
      <c r="T158" s="105"/>
      <c r="U158" s="105"/>
      <c r="V158" s="105"/>
      <c r="W158" s="105"/>
      <c r="X158" s="105"/>
      <c r="Y158" s="105"/>
      <c r="Z158" s="105"/>
      <c r="AA158" s="105"/>
    </row>
    <row r="159" spans="1:27" ht="15">
      <c r="A159" s="67" t="s">
        <v>1793</v>
      </c>
      <c r="B159" s="62"/>
      <c r="C159" s="62" t="s">
        <v>701</v>
      </c>
      <c r="D159" s="221" t="s">
        <v>1797</v>
      </c>
      <c r="E159" s="253"/>
      <c r="F159" s="253"/>
      <c r="G159" s="253"/>
      <c r="H159" s="254"/>
      <c r="I159" s="260" t="s">
        <v>1795</v>
      </c>
      <c r="J159" s="256"/>
      <c r="K159" s="105"/>
      <c r="L159" s="105"/>
      <c r="M159" s="105"/>
      <c r="N159" s="105"/>
      <c r="O159" s="105"/>
      <c r="P159" s="105"/>
      <c r="Q159" s="105"/>
      <c r="R159" s="105"/>
      <c r="S159" s="105"/>
      <c r="T159" s="105"/>
      <c r="U159" s="105"/>
      <c r="V159" s="105"/>
      <c r="W159" s="105"/>
      <c r="X159" s="105"/>
      <c r="Y159" s="105"/>
      <c r="Z159" s="105"/>
      <c r="AA159" s="105"/>
    </row>
    <row r="160" spans="1:27" ht="15">
      <c r="A160" s="67" t="s">
        <v>1798</v>
      </c>
      <c r="B160" s="62"/>
      <c r="C160" s="62" t="s">
        <v>559</v>
      </c>
      <c r="D160" s="221" t="s">
        <v>1799</v>
      </c>
      <c r="E160" s="253"/>
      <c r="F160" s="253"/>
      <c r="G160" s="253"/>
      <c r="H160" s="254"/>
      <c r="I160" s="260" t="s">
        <v>1800</v>
      </c>
      <c r="J160" s="256"/>
      <c r="K160" s="105"/>
      <c r="L160" s="105"/>
      <c r="M160" s="105"/>
      <c r="N160" s="105"/>
      <c r="O160" s="105"/>
      <c r="P160" s="105"/>
      <c r="Q160" s="105"/>
      <c r="R160" s="105"/>
      <c r="S160" s="105"/>
      <c r="T160" s="105"/>
      <c r="U160" s="105"/>
      <c r="V160" s="105"/>
      <c r="W160" s="105"/>
      <c r="X160" s="105"/>
      <c r="Y160" s="105"/>
      <c r="Z160" s="105"/>
      <c r="AA160" s="105"/>
    </row>
    <row r="161" spans="1:27" ht="15">
      <c r="A161" s="67" t="s">
        <v>1798</v>
      </c>
      <c r="B161" s="62"/>
      <c r="C161" s="62" t="s">
        <v>1801</v>
      </c>
      <c r="D161" s="221" t="s">
        <v>1802</v>
      </c>
      <c r="E161" s="253"/>
      <c r="F161" s="253"/>
      <c r="G161" s="253"/>
      <c r="H161" s="254"/>
      <c r="I161" s="260" t="s">
        <v>1800</v>
      </c>
      <c r="J161" s="256"/>
      <c r="K161" s="105"/>
      <c r="L161" s="105"/>
      <c r="M161" s="105"/>
      <c r="N161" s="105"/>
      <c r="O161" s="105"/>
      <c r="P161" s="105"/>
      <c r="Q161" s="105"/>
      <c r="R161" s="105"/>
      <c r="S161" s="105"/>
      <c r="T161" s="105"/>
      <c r="U161" s="105"/>
      <c r="V161" s="105"/>
      <c r="W161" s="105"/>
      <c r="X161" s="105"/>
      <c r="Y161" s="105"/>
      <c r="Z161" s="105"/>
      <c r="AA161" s="105"/>
    </row>
    <row r="162" spans="1:27" ht="15">
      <c r="A162" s="67" t="s">
        <v>1793</v>
      </c>
      <c r="B162" s="62"/>
      <c r="C162" s="62" t="s">
        <v>1803</v>
      </c>
      <c r="D162" s="326" t="s">
        <v>1804</v>
      </c>
      <c r="E162" s="217"/>
      <c r="F162" s="217"/>
      <c r="G162" s="217"/>
      <c r="H162" s="217"/>
      <c r="I162" s="260" t="s">
        <v>1795</v>
      </c>
      <c r="J162" s="256"/>
      <c r="K162" s="105"/>
      <c r="L162" s="105"/>
      <c r="M162" s="105"/>
      <c r="N162" s="105"/>
      <c r="O162" s="105"/>
      <c r="P162" s="105"/>
      <c r="Q162" s="105"/>
      <c r="R162" s="105"/>
      <c r="S162" s="105"/>
      <c r="T162" s="105"/>
      <c r="U162" s="105"/>
      <c r="V162" s="105"/>
      <c r="W162" s="105"/>
      <c r="X162" s="105"/>
      <c r="Y162" s="105"/>
      <c r="Z162" s="105"/>
      <c r="AA162" s="105"/>
    </row>
    <row r="163" spans="1:27" ht="15">
      <c r="A163" s="67" t="s">
        <v>1793</v>
      </c>
      <c r="B163" s="62"/>
      <c r="C163" s="62" t="s">
        <v>706</v>
      </c>
      <c r="D163" s="221" t="s">
        <v>1805</v>
      </c>
      <c r="E163" s="253"/>
      <c r="F163" s="253"/>
      <c r="G163" s="253"/>
      <c r="H163" s="254"/>
      <c r="I163" s="260" t="s">
        <v>1806</v>
      </c>
      <c r="J163" s="256"/>
      <c r="K163" s="105"/>
      <c r="L163" s="105"/>
      <c r="M163" s="105"/>
      <c r="N163" s="105"/>
      <c r="O163" s="105"/>
      <c r="P163" s="105"/>
      <c r="Q163" s="105"/>
      <c r="R163" s="105"/>
      <c r="S163" s="105"/>
      <c r="T163" s="105"/>
      <c r="U163" s="105"/>
      <c r="V163" s="105"/>
      <c r="W163" s="105"/>
      <c r="X163" s="105"/>
      <c r="Y163" s="105"/>
      <c r="Z163" s="105"/>
      <c r="AA163" s="105"/>
    </row>
    <row r="164" spans="1:27" ht="15">
      <c r="A164" s="67" t="s">
        <v>1793</v>
      </c>
      <c r="B164" s="62"/>
      <c r="C164" s="62" t="s">
        <v>711</v>
      </c>
      <c r="D164" s="221" t="s">
        <v>1805</v>
      </c>
      <c r="E164" s="253"/>
      <c r="F164" s="253"/>
      <c r="G164" s="253"/>
      <c r="H164" s="254"/>
      <c r="I164" s="260" t="s">
        <v>1807</v>
      </c>
      <c r="J164" s="256"/>
      <c r="K164" s="105"/>
      <c r="L164" s="105"/>
      <c r="M164" s="105"/>
      <c r="N164" s="105"/>
      <c r="O164" s="105"/>
      <c r="P164" s="105"/>
      <c r="Q164" s="105"/>
      <c r="R164" s="105"/>
      <c r="S164" s="105"/>
      <c r="T164" s="105"/>
      <c r="U164" s="105"/>
      <c r="V164" s="105"/>
      <c r="W164" s="105"/>
      <c r="X164" s="105"/>
      <c r="Y164" s="105"/>
      <c r="Z164" s="105"/>
      <c r="AA164" s="105"/>
    </row>
    <row r="165" spans="1:27" ht="15">
      <c r="A165" s="67" t="s">
        <v>684</v>
      </c>
      <c r="B165" s="62"/>
      <c r="C165" s="62" t="s">
        <v>918</v>
      </c>
      <c r="D165" s="221" t="s">
        <v>1808</v>
      </c>
      <c r="E165" s="253"/>
      <c r="F165" s="253"/>
      <c r="G165" s="253"/>
      <c r="H165" s="254"/>
      <c r="I165" s="209" t="s">
        <v>1809</v>
      </c>
      <c r="J165" s="59"/>
      <c r="K165" s="105"/>
      <c r="L165" s="105"/>
      <c r="M165" s="105"/>
      <c r="N165" s="105"/>
      <c r="O165" s="105"/>
      <c r="P165" s="105"/>
      <c r="Q165" s="105"/>
      <c r="R165" s="105"/>
      <c r="S165" s="105"/>
      <c r="T165" s="105"/>
      <c r="U165" s="105"/>
      <c r="V165" s="105"/>
      <c r="W165" s="105"/>
      <c r="X165" s="105"/>
      <c r="Y165" s="105"/>
      <c r="Z165" s="105"/>
      <c r="AA165" s="105"/>
    </row>
    <row r="166" spans="1:27" ht="15">
      <c r="A166" s="67" t="s">
        <v>684</v>
      </c>
      <c r="B166" s="62"/>
      <c r="C166" s="62" t="s">
        <v>908</v>
      </c>
      <c r="D166" s="221" t="s">
        <v>1808</v>
      </c>
      <c r="E166" s="253"/>
      <c r="F166" s="253"/>
      <c r="G166" s="253"/>
      <c r="H166" s="254"/>
      <c r="I166" s="209" t="s">
        <v>1809</v>
      </c>
      <c r="J166" s="59"/>
      <c r="K166" s="105"/>
      <c r="L166" s="105"/>
      <c r="M166" s="105"/>
      <c r="N166" s="105"/>
      <c r="O166" s="105"/>
      <c r="P166" s="105"/>
      <c r="Q166" s="105"/>
      <c r="R166" s="105"/>
      <c r="S166" s="105"/>
      <c r="T166" s="105"/>
      <c r="U166" s="105"/>
      <c r="V166" s="105"/>
      <c r="W166" s="105"/>
      <c r="X166" s="105"/>
      <c r="Y166" s="105"/>
      <c r="Z166" s="105"/>
      <c r="AA166" s="105"/>
    </row>
    <row r="167" spans="1:27" ht="15">
      <c r="A167" s="67" t="s">
        <v>684</v>
      </c>
      <c r="B167" s="62"/>
      <c r="C167" s="62" t="s">
        <v>1810</v>
      </c>
      <c r="D167" s="221" t="s">
        <v>1808</v>
      </c>
      <c r="E167" s="253"/>
      <c r="F167" s="253"/>
      <c r="G167" s="253"/>
      <c r="H167" s="254"/>
      <c r="I167" s="209" t="s">
        <v>1809</v>
      </c>
      <c r="J167" s="59"/>
      <c r="K167" s="105"/>
      <c r="L167" s="105"/>
      <c r="M167" s="105"/>
      <c r="N167" s="105"/>
      <c r="O167" s="105"/>
      <c r="P167" s="105"/>
      <c r="Q167" s="105"/>
      <c r="R167" s="105"/>
      <c r="S167" s="105"/>
      <c r="T167" s="105"/>
      <c r="U167" s="105"/>
      <c r="V167" s="105"/>
      <c r="W167" s="105"/>
      <c r="X167" s="105"/>
      <c r="Y167" s="105"/>
      <c r="Z167" s="105"/>
      <c r="AA167" s="105"/>
    </row>
    <row r="168" spans="1:27" ht="15">
      <c r="A168" s="67" t="s">
        <v>684</v>
      </c>
      <c r="B168" s="62"/>
      <c r="C168" s="62" t="s">
        <v>903</v>
      </c>
      <c r="D168" s="221" t="s">
        <v>1808</v>
      </c>
      <c r="E168" s="253"/>
      <c r="F168" s="253"/>
      <c r="G168" s="253"/>
      <c r="H168" s="254"/>
      <c r="I168" s="209" t="s">
        <v>1809</v>
      </c>
      <c r="J168" s="59"/>
      <c r="K168" s="105"/>
      <c r="L168" s="105"/>
      <c r="M168" s="105"/>
      <c r="N168" s="105"/>
      <c r="O168" s="105"/>
      <c r="P168" s="105"/>
      <c r="Q168" s="105"/>
      <c r="R168" s="105"/>
      <c r="S168" s="105"/>
      <c r="T168" s="105"/>
      <c r="U168" s="105"/>
      <c r="V168" s="105"/>
      <c r="W168" s="105"/>
      <c r="X168" s="105"/>
      <c r="Y168" s="105"/>
      <c r="Z168" s="105"/>
      <c r="AA168" s="105"/>
    </row>
    <row r="169" spans="1:27" ht="15">
      <c r="A169" s="67" t="s">
        <v>684</v>
      </c>
      <c r="B169" s="62"/>
      <c r="C169" s="62" t="s">
        <v>905</v>
      </c>
      <c r="D169" s="221" t="s">
        <v>1808</v>
      </c>
      <c r="E169" s="253"/>
      <c r="F169" s="253"/>
      <c r="G169" s="253"/>
      <c r="H169" s="254"/>
      <c r="I169" s="209" t="s">
        <v>1809</v>
      </c>
      <c r="J169" s="59"/>
      <c r="K169" s="105"/>
      <c r="L169" s="105"/>
      <c r="M169" s="105"/>
      <c r="N169" s="105"/>
      <c r="O169" s="105"/>
      <c r="P169" s="105"/>
      <c r="Q169" s="105"/>
      <c r="R169" s="105"/>
      <c r="S169" s="105"/>
      <c r="T169" s="105"/>
      <c r="U169" s="105"/>
      <c r="V169" s="105"/>
      <c r="W169" s="105"/>
      <c r="X169" s="105"/>
      <c r="Y169" s="105"/>
      <c r="Z169" s="105"/>
      <c r="AA169" s="105"/>
    </row>
    <row r="170" spans="1:27" ht="15">
      <c r="A170" s="67" t="s">
        <v>684</v>
      </c>
      <c r="B170" s="62"/>
      <c r="C170" s="62" t="s">
        <v>914</v>
      </c>
      <c r="D170" s="221" t="s">
        <v>1808</v>
      </c>
      <c r="E170" s="253"/>
      <c r="F170" s="253"/>
      <c r="G170" s="253"/>
      <c r="H170" s="254"/>
      <c r="I170" s="209" t="s">
        <v>1809</v>
      </c>
      <c r="J170" s="59"/>
      <c r="K170" s="105"/>
      <c r="L170" s="105"/>
      <c r="M170" s="105"/>
      <c r="N170" s="105"/>
      <c r="O170" s="105"/>
      <c r="P170" s="105"/>
      <c r="Q170" s="105"/>
      <c r="R170" s="105"/>
      <c r="S170" s="105"/>
      <c r="T170" s="105"/>
      <c r="U170" s="105"/>
      <c r="V170" s="105"/>
      <c r="W170" s="105"/>
      <c r="X170" s="105"/>
      <c r="Y170" s="105"/>
      <c r="Z170" s="105"/>
      <c r="AA170" s="105"/>
    </row>
    <row r="171" spans="1:27" ht="15">
      <c r="A171" s="67" t="s">
        <v>684</v>
      </c>
      <c r="B171" s="62"/>
      <c r="C171" s="62" t="s">
        <v>916</v>
      </c>
      <c r="D171" s="221" t="s">
        <v>1808</v>
      </c>
      <c r="E171" s="253"/>
      <c r="F171" s="253"/>
      <c r="G171" s="253"/>
      <c r="H171" s="254"/>
      <c r="I171" s="209" t="s">
        <v>1809</v>
      </c>
      <c r="J171" s="59"/>
      <c r="K171" s="105"/>
      <c r="L171" s="105"/>
      <c r="M171" s="105"/>
      <c r="N171" s="105"/>
      <c r="O171" s="105"/>
      <c r="P171" s="105"/>
      <c r="Q171" s="105"/>
      <c r="R171" s="105"/>
      <c r="S171" s="105"/>
      <c r="T171" s="105"/>
      <c r="U171" s="105"/>
      <c r="V171" s="105"/>
      <c r="W171" s="105"/>
      <c r="X171" s="105"/>
      <c r="Y171" s="105"/>
      <c r="Z171" s="105"/>
      <c r="AA171" s="105"/>
    </row>
    <row r="172" spans="1:27" ht="15">
      <c r="A172" s="67" t="s">
        <v>684</v>
      </c>
      <c r="B172" s="62"/>
      <c r="C172" s="168" t="s">
        <v>910</v>
      </c>
      <c r="D172" s="221" t="s">
        <v>1808</v>
      </c>
      <c r="E172" s="253"/>
      <c r="F172" s="253"/>
      <c r="G172" s="253"/>
      <c r="H172" s="254"/>
      <c r="I172" s="209" t="s">
        <v>1809</v>
      </c>
      <c r="J172" s="59" t="s">
        <v>1811</v>
      </c>
      <c r="K172" s="105"/>
      <c r="L172" s="105"/>
      <c r="M172" s="105"/>
      <c r="N172" s="105"/>
      <c r="O172" s="105"/>
      <c r="P172" s="105"/>
      <c r="Q172" s="105"/>
      <c r="R172" s="105"/>
      <c r="S172" s="105"/>
      <c r="T172" s="105"/>
      <c r="U172" s="105"/>
      <c r="V172" s="105"/>
      <c r="W172" s="105"/>
      <c r="X172" s="105"/>
      <c r="Y172" s="105"/>
      <c r="Z172" s="105"/>
      <c r="AA172" s="105"/>
    </row>
    <row r="173" spans="1:27" ht="15">
      <c r="A173" s="67" t="s">
        <v>684</v>
      </c>
      <c r="B173" s="62"/>
      <c r="C173" s="168" t="s">
        <v>913</v>
      </c>
      <c r="D173" s="221" t="s">
        <v>1808</v>
      </c>
      <c r="E173" s="253"/>
      <c r="F173" s="253"/>
      <c r="G173" s="253"/>
      <c r="H173" s="254"/>
      <c r="I173" s="209" t="s">
        <v>1809</v>
      </c>
      <c r="J173" s="59" t="s">
        <v>1811</v>
      </c>
      <c r="K173" s="105"/>
      <c r="L173" s="105"/>
      <c r="M173" s="105"/>
      <c r="N173" s="105"/>
      <c r="O173" s="105"/>
      <c r="P173" s="105"/>
      <c r="Q173" s="105"/>
      <c r="R173" s="105"/>
      <c r="S173" s="105"/>
      <c r="T173" s="105"/>
      <c r="U173" s="105"/>
      <c r="V173" s="105"/>
      <c r="W173" s="105"/>
      <c r="X173" s="105"/>
      <c r="Y173" s="105"/>
      <c r="Z173" s="105"/>
      <c r="AA173" s="105"/>
    </row>
    <row r="174" spans="1:27" ht="15">
      <c r="A174" s="67" t="s">
        <v>684</v>
      </c>
      <c r="B174" s="62"/>
      <c r="C174" s="168" t="s">
        <v>900</v>
      </c>
      <c r="D174" s="221" t="s">
        <v>1808</v>
      </c>
      <c r="E174" s="253"/>
      <c r="F174" s="253"/>
      <c r="G174" s="253"/>
      <c r="H174" s="254"/>
      <c r="I174" s="209" t="s">
        <v>1809</v>
      </c>
      <c r="J174" s="59" t="s">
        <v>1811</v>
      </c>
      <c r="K174" s="105"/>
      <c r="L174" s="105"/>
      <c r="M174" s="105"/>
      <c r="N174" s="105"/>
      <c r="O174" s="105"/>
      <c r="P174" s="105"/>
      <c r="Q174" s="105"/>
      <c r="R174" s="105"/>
      <c r="S174" s="105"/>
      <c r="T174" s="105"/>
      <c r="U174" s="105"/>
      <c r="V174" s="105"/>
      <c r="W174" s="105"/>
      <c r="X174" s="105"/>
      <c r="Y174" s="105"/>
      <c r="Z174" s="105"/>
      <c r="AA174" s="105"/>
    </row>
    <row r="175" spans="1:27" ht="15">
      <c r="A175" s="67" t="s">
        <v>684</v>
      </c>
      <c r="B175" s="62"/>
      <c r="C175" s="62" t="s">
        <v>1812</v>
      </c>
      <c r="D175" s="221" t="s">
        <v>1813</v>
      </c>
      <c r="E175" s="253"/>
      <c r="F175" s="253"/>
      <c r="G175" s="253"/>
      <c r="H175" s="254"/>
      <c r="I175" s="223" t="s">
        <v>1809</v>
      </c>
      <c r="J175" s="217"/>
      <c r="K175" s="105"/>
      <c r="L175" s="105"/>
      <c r="M175" s="105"/>
      <c r="N175" s="105"/>
      <c r="O175" s="105"/>
      <c r="P175" s="105"/>
      <c r="Q175" s="105"/>
      <c r="R175" s="105"/>
      <c r="S175" s="105"/>
      <c r="T175" s="105"/>
      <c r="U175" s="105"/>
      <c r="V175" s="105"/>
      <c r="W175" s="105"/>
      <c r="X175" s="105"/>
      <c r="Y175" s="105"/>
      <c r="Z175" s="105"/>
      <c r="AA175" s="105"/>
    </row>
    <row r="176" spans="1:27" ht="15">
      <c r="A176" s="67" t="s">
        <v>684</v>
      </c>
      <c r="B176" s="62"/>
      <c r="C176" s="62" t="s">
        <v>1814</v>
      </c>
      <c r="D176" s="221" t="s">
        <v>1815</v>
      </c>
      <c r="E176" s="253"/>
      <c r="F176" s="253"/>
      <c r="G176" s="253"/>
      <c r="H176" s="254"/>
      <c r="I176" s="223" t="s">
        <v>1809</v>
      </c>
      <c r="J176" s="217"/>
      <c r="K176" s="105"/>
      <c r="L176" s="105"/>
      <c r="M176" s="105"/>
      <c r="N176" s="105"/>
      <c r="O176" s="105"/>
      <c r="P176" s="105"/>
      <c r="Q176" s="105"/>
      <c r="R176" s="105"/>
      <c r="S176" s="105"/>
      <c r="T176" s="105"/>
      <c r="U176" s="105"/>
      <c r="V176" s="105"/>
      <c r="W176" s="105"/>
      <c r="X176" s="105"/>
      <c r="Y176" s="105"/>
      <c r="Z176" s="105"/>
      <c r="AA176" s="105"/>
    </row>
    <row r="177" spans="1:27" ht="15">
      <c r="A177" s="67"/>
      <c r="B177" s="62"/>
      <c r="C177" s="62"/>
      <c r="D177" s="221" t="s">
        <v>1816</v>
      </c>
      <c r="E177" s="253"/>
      <c r="F177" s="253"/>
      <c r="G177" s="253"/>
      <c r="H177" s="254"/>
      <c r="I177" s="221" t="s">
        <v>1817</v>
      </c>
      <c r="J177" s="254"/>
      <c r="K177" s="105"/>
      <c r="L177" s="105"/>
      <c r="M177" s="105"/>
      <c r="N177" s="105"/>
      <c r="O177" s="105"/>
      <c r="P177" s="105"/>
      <c r="Q177" s="105"/>
      <c r="R177" s="105"/>
      <c r="S177" s="105"/>
      <c r="T177" s="105"/>
      <c r="U177" s="105"/>
      <c r="V177" s="105"/>
      <c r="W177" s="105"/>
      <c r="X177" s="105"/>
      <c r="Y177" s="105"/>
      <c r="Z177" s="105"/>
      <c r="AA177" s="105"/>
    </row>
    <row r="178" spans="1:27" ht="15">
      <c r="A178" s="67"/>
      <c r="B178" s="62"/>
      <c r="C178" s="62" t="s">
        <v>1818</v>
      </c>
      <c r="D178" s="221" t="s">
        <v>1819</v>
      </c>
      <c r="E178" s="253"/>
      <c r="F178" s="253"/>
      <c r="G178" s="253"/>
      <c r="H178" s="254"/>
      <c r="I178" s="221" t="s">
        <v>1817</v>
      </c>
      <c r="J178" s="254"/>
      <c r="K178" s="105"/>
      <c r="L178" s="105"/>
      <c r="M178" s="105"/>
      <c r="N178" s="105"/>
      <c r="O178" s="105"/>
      <c r="P178" s="105"/>
      <c r="Q178" s="105"/>
      <c r="R178" s="105"/>
      <c r="S178" s="105"/>
      <c r="T178" s="105"/>
      <c r="U178" s="105"/>
      <c r="V178" s="105"/>
      <c r="W178" s="105"/>
      <c r="X178" s="105"/>
      <c r="Y178" s="105"/>
      <c r="Z178" s="105"/>
      <c r="AA178" s="105"/>
    </row>
    <row r="179" spans="1:27" ht="15">
      <c r="A179" s="67"/>
      <c r="B179" s="62"/>
      <c r="C179" s="62" t="s">
        <v>1820</v>
      </c>
      <c r="D179" s="221" t="s">
        <v>1821</v>
      </c>
      <c r="E179" s="253"/>
      <c r="F179" s="253"/>
      <c r="G179" s="253"/>
      <c r="H179" s="254"/>
      <c r="I179" s="221" t="s">
        <v>1817</v>
      </c>
      <c r="J179" s="254"/>
      <c r="K179" s="105"/>
      <c r="L179" s="105"/>
      <c r="M179" s="105"/>
      <c r="N179" s="105"/>
      <c r="O179" s="105"/>
      <c r="P179" s="105"/>
      <c r="Q179" s="105"/>
      <c r="R179" s="105"/>
      <c r="S179" s="105"/>
      <c r="T179" s="105"/>
      <c r="U179" s="105"/>
      <c r="V179" s="105"/>
      <c r="W179" s="105"/>
      <c r="X179" s="105"/>
      <c r="Y179" s="105"/>
      <c r="Z179" s="105"/>
      <c r="AA179" s="105"/>
    </row>
    <row r="180" spans="1:27" ht="15">
      <c r="A180" s="67"/>
      <c r="B180" s="62"/>
      <c r="C180" s="62" t="s">
        <v>1822</v>
      </c>
      <c r="D180" s="221" t="s">
        <v>1821</v>
      </c>
      <c r="E180" s="253"/>
      <c r="F180" s="253"/>
      <c r="G180" s="253"/>
      <c r="H180" s="254"/>
      <c r="I180" s="221" t="s">
        <v>1817</v>
      </c>
      <c r="J180" s="254"/>
      <c r="K180" s="105"/>
      <c r="L180" s="105"/>
      <c r="M180" s="105"/>
      <c r="N180" s="105"/>
      <c r="O180" s="105"/>
      <c r="P180" s="105"/>
      <c r="Q180" s="105"/>
      <c r="R180" s="105"/>
      <c r="S180" s="105"/>
      <c r="T180" s="105"/>
      <c r="U180" s="105"/>
      <c r="V180" s="105"/>
      <c r="W180" s="105"/>
      <c r="X180" s="105"/>
      <c r="Y180" s="105"/>
      <c r="Z180" s="105"/>
      <c r="AA180" s="105"/>
    </row>
    <row r="181" spans="1:27" ht="15">
      <c r="A181" s="67"/>
      <c r="B181" s="62"/>
      <c r="C181" s="119" t="s">
        <v>532</v>
      </c>
      <c r="D181" s="221" t="s">
        <v>1823</v>
      </c>
      <c r="E181" s="253"/>
      <c r="F181" s="253"/>
      <c r="G181" s="253"/>
      <c r="H181" s="254"/>
      <c r="I181" s="221" t="s">
        <v>1824</v>
      </c>
      <c r="J181" s="254"/>
      <c r="K181" s="105"/>
      <c r="L181" s="105"/>
      <c r="M181" s="105"/>
      <c r="N181" s="105"/>
      <c r="O181" s="105"/>
      <c r="P181" s="105"/>
      <c r="Q181" s="105"/>
      <c r="R181" s="105"/>
      <c r="S181" s="105"/>
      <c r="T181" s="105"/>
      <c r="U181" s="105"/>
      <c r="V181" s="105"/>
      <c r="W181" s="105"/>
      <c r="X181" s="105"/>
      <c r="Y181" s="105"/>
      <c r="Z181" s="105"/>
      <c r="AA181" s="105"/>
    </row>
    <row r="182" spans="1:27" ht="15">
      <c r="A182" s="67"/>
      <c r="B182" s="62"/>
      <c r="C182" s="119" t="s">
        <v>699</v>
      </c>
      <c r="D182" s="221" t="s">
        <v>1823</v>
      </c>
      <c r="E182" s="253"/>
      <c r="F182" s="253"/>
      <c r="G182" s="253"/>
      <c r="H182" s="254"/>
      <c r="I182" s="221" t="s">
        <v>1825</v>
      </c>
      <c r="J182" s="254"/>
      <c r="K182" s="105"/>
      <c r="L182" s="105"/>
      <c r="M182" s="105"/>
      <c r="N182" s="105"/>
      <c r="O182" s="105"/>
      <c r="P182" s="105"/>
      <c r="Q182" s="105"/>
      <c r="R182" s="105"/>
      <c r="S182" s="105"/>
      <c r="T182" s="105"/>
      <c r="U182" s="105"/>
      <c r="V182" s="105"/>
      <c r="W182" s="105"/>
      <c r="X182" s="105"/>
      <c r="Y182" s="105"/>
      <c r="Z182" s="105"/>
      <c r="AA182" s="105"/>
    </row>
    <row r="183" spans="1:27" ht="15">
      <c r="A183" s="64" t="s">
        <v>1826</v>
      </c>
      <c r="B183" s="65"/>
      <c r="C183" s="65"/>
      <c r="D183" s="225"/>
      <c r="E183" s="253"/>
      <c r="F183" s="253"/>
      <c r="G183" s="253"/>
      <c r="H183" s="254"/>
      <c r="I183" s="225"/>
      <c r="J183" s="254"/>
      <c r="K183" s="105"/>
      <c r="L183" s="105"/>
      <c r="M183" s="105"/>
      <c r="N183" s="105"/>
      <c r="O183" s="105"/>
      <c r="P183" s="105"/>
      <c r="Q183" s="105"/>
      <c r="R183" s="105"/>
      <c r="S183" s="105"/>
      <c r="T183" s="105"/>
      <c r="U183" s="105"/>
      <c r="V183" s="105"/>
      <c r="W183" s="105"/>
      <c r="X183" s="105"/>
      <c r="Y183" s="105"/>
      <c r="Z183" s="105"/>
      <c r="AA183" s="105"/>
    </row>
    <row r="184" spans="1:27" ht="15">
      <c r="A184" s="66" t="s">
        <v>1827</v>
      </c>
      <c r="B184" s="70" t="s">
        <v>1828</v>
      </c>
      <c r="C184" s="70" t="s">
        <v>1829</v>
      </c>
      <c r="D184" s="220" t="s">
        <v>1830</v>
      </c>
      <c r="E184" s="253"/>
      <c r="F184" s="253"/>
      <c r="G184" s="253"/>
      <c r="H184" s="254"/>
      <c r="I184" s="220" t="s">
        <v>1831</v>
      </c>
      <c r="J184" s="254"/>
      <c r="K184" s="105"/>
      <c r="L184" s="105"/>
      <c r="M184" s="105"/>
      <c r="N184" s="105"/>
      <c r="O184" s="105"/>
      <c r="P184" s="105"/>
      <c r="Q184" s="105"/>
      <c r="R184" s="105"/>
      <c r="S184" s="105"/>
      <c r="T184" s="105"/>
      <c r="U184" s="105"/>
      <c r="V184" s="105"/>
      <c r="W184" s="105"/>
      <c r="X184" s="105"/>
      <c r="Y184" s="105"/>
      <c r="Z184" s="105"/>
      <c r="AA184" s="105"/>
    </row>
    <row r="185" spans="1:27" ht="15">
      <c r="A185" s="66"/>
      <c r="B185" s="70" t="s">
        <v>1832</v>
      </c>
      <c r="C185" s="70" t="s">
        <v>1829</v>
      </c>
      <c r="D185" s="220" t="s">
        <v>1830</v>
      </c>
      <c r="E185" s="253"/>
      <c r="F185" s="253"/>
      <c r="G185" s="253"/>
      <c r="H185" s="254"/>
      <c r="I185" s="220" t="s">
        <v>1831</v>
      </c>
      <c r="J185" s="254"/>
      <c r="K185" s="105"/>
      <c r="L185" s="105"/>
      <c r="M185" s="105"/>
      <c r="N185" s="105"/>
      <c r="O185" s="105"/>
      <c r="P185" s="105"/>
      <c r="Q185" s="105"/>
      <c r="R185" s="105"/>
      <c r="S185" s="105"/>
      <c r="T185" s="105"/>
      <c r="U185" s="105"/>
      <c r="V185" s="105"/>
      <c r="W185" s="105"/>
      <c r="X185" s="105"/>
      <c r="Y185" s="105"/>
      <c r="Z185" s="105"/>
      <c r="AA185" s="105"/>
    </row>
    <row r="186" spans="1:27" ht="15">
      <c r="A186" s="67"/>
      <c r="B186" s="62" t="s">
        <v>1833</v>
      </c>
      <c r="C186" s="70" t="s">
        <v>1829</v>
      </c>
      <c r="D186" s="220" t="s">
        <v>1830</v>
      </c>
      <c r="E186" s="253"/>
      <c r="F186" s="253"/>
      <c r="G186" s="253"/>
      <c r="H186" s="254"/>
      <c r="I186" s="220" t="s">
        <v>1831</v>
      </c>
      <c r="J186" s="254"/>
      <c r="K186" s="105"/>
      <c r="L186" s="105"/>
      <c r="M186" s="105"/>
      <c r="N186" s="105"/>
      <c r="O186" s="105"/>
      <c r="P186" s="105"/>
      <c r="Q186" s="105"/>
      <c r="R186" s="105"/>
      <c r="S186" s="105"/>
      <c r="T186" s="105"/>
      <c r="U186" s="105"/>
      <c r="V186" s="105"/>
      <c r="W186" s="105"/>
      <c r="X186" s="105"/>
      <c r="Y186" s="105"/>
      <c r="Z186" s="105"/>
      <c r="AA186" s="105"/>
    </row>
    <row r="187" spans="1:27" ht="15">
      <c r="A187" s="67"/>
      <c r="B187" s="62" t="s">
        <v>1834</v>
      </c>
      <c r="C187" s="70" t="s">
        <v>1829</v>
      </c>
      <c r="D187" s="220" t="s">
        <v>1830</v>
      </c>
      <c r="E187" s="253"/>
      <c r="F187" s="253"/>
      <c r="G187" s="253"/>
      <c r="H187" s="254"/>
      <c r="I187" s="220" t="s">
        <v>1831</v>
      </c>
      <c r="J187" s="254"/>
      <c r="K187" s="105"/>
      <c r="L187" s="105"/>
      <c r="M187" s="105"/>
      <c r="N187" s="105"/>
      <c r="O187" s="105"/>
      <c r="P187" s="105"/>
      <c r="Q187" s="105"/>
      <c r="R187" s="105"/>
      <c r="S187" s="105"/>
      <c r="T187" s="105"/>
      <c r="U187" s="105"/>
      <c r="V187" s="105"/>
      <c r="W187" s="105"/>
      <c r="X187" s="105"/>
      <c r="Y187" s="105"/>
      <c r="Z187" s="105"/>
      <c r="AA187" s="105"/>
    </row>
    <row r="188" spans="1:27" ht="15">
      <c r="A188" s="67" t="s">
        <v>1835</v>
      </c>
      <c r="B188" s="62" t="s">
        <v>1836</v>
      </c>
      <c r="C188" s="62" t="s">
        <v>1837</v>
      </c>
      <c r="D188" s="221" t="s">
        <v>1838</v>
      </c>
      <c r="E188" s="253"/>
      <c r="F188" s="253"/>
      <c r="G188" s="253"/>
      <c r="H188" s="254"/>
      <c r="I188" s="220" t="s">
        <v>1831</v>
      </c>
      <c r="J188" s="254"/>
      <c r="K188" s="105"/>
      <c r="L188" s="105"/>
      <c r="M188" s="105"/>
      <c r="N188" s="105"/>
      <c r="O188" s="105"/>
      <c r="P188" s="105"/>
      <c r="Q188" s="105"/>
      <c r="R188" s="105"/>
      <c r="S188" s="105"/>
      <c r="T188" s="105"/>
      <c r="U188" s="105"/>
      <c r="V188" s="105"/>
      <c r="W188" s="105"/>
      <c r="X188" s="105"/>
      <c r="Y188" s="105"/>
      <c r="Z188" s="105"/>
      <c r="AA188" s="105"/>
    </row>
    <row r="189" spans="1:27" ht="15">
      <c r="A189" s="67" t="s">
        <v>1839</v>
      </c>
      <c r="B189" s="62"/>
      <c r="C189" s="62" t="s">
        <v>1840</v>
      </c>
      <c r="D189" s="221" t="s">
        <v>1841</v>
      </c>
      <c r="E189" s="253"/>
      <c r="F189" s="253"/>
      <c r="G189" s="253"/>
      <c r="H189" s="254"/>
      <c r="I189" s="220" t="s">
        <v>1842</v>
      </c>
      <c r="J189" s="254"/>
      <c r="K189" s="105"/>
      <c r="L189" s="105"/>
      <c r="M189" s="105"/>
      <c r="N189" s="105"/>
      <c r="O189" s="105"/>
      <c r="P189" s="105"/>
      <c r="Q189" s="105"/>
      <c r="R189" s="105"/>
      <c r="S189" s="105"/>
      <c r="T189" s="105"/>
      <c r="U189" s="105"/>
      <c r="V189" s="105"/>
      <c r="W189" s="105"/>
      <c r="X189" s="105"/>
      <c r="Y189" s="105"/>
      <c r="Z189" s="105"/>
      <c r="AA189" s="105"/>
    </row>
    <row r="190" spans="1:27" ht="15">
      <c r="A190" s="67"/>
      <c r="B190" s="62"/>
      <c r="C190" s="62"/>
      <c r="D190" s="221" t="s">
        <v>1843</v>
      </c>
      <c r="E190" s="253"/>
      <c r="F190" s="253"/>
      <c r="G190" s="253"/>
      <c r="H190" s="254"/>
      <c r="I190" s="221" t="s">
        <v>1844</v>
      </c>
      <c r="J190" s="254"/>
      <c r="K190" s="105"/>
      <c r="L190" s="105"/>
      <c r="M190" s="105"/>
      <c r="N190" s="105"/>
      <c r="O190" s="105"/>
      <c r="P190" s="105"/>
      <c r="Q190" s="105"/>
      <c r="R190" s="105"/>
      <c r="S190" s="105"/>
      <c r="T190" s="105"/>
      <c r="U190" s="105"/>
      <c r="V190" s="105"/>
      <c r="W190" s="105"/>
      <c r="X190" s="105"/>
      <c r="Y190" s="105"/>
      <c r="Z190" s="105"/>
      <c r="AA190" s="105"/>
    </row>
    <row r="191" spans="1:27" ht="15">
      <c r="A191" s="67"/>
      <c r="B191" s="62" t="s">
        <v>1845</v>
      </c>
      <c r="C191" s="62"/>
      <c r="D191" s="221" t="s">
        <v>1846</v>
      </c>
      <c r="E191" s="253"/>
      <c r="F191" s="253"/>
      <c r="G191" s="253"/>
      <c r="H191" s="254"/>
      <c r="I191" s="220" t="s">
        <v>1847</v>
      </c>
      <c r="J191" s="254"/>
      <c r="K191" s="105"/>
      <c r="L191" s="105"/>
      <c r="M191" s="105"/>
      <c r="N191" s="105"/>
      <c r="O191" s="105"/>
      <c r="P191" s="105"/>
      <c r="Q191" s="105"/>
      <c r="R191" s="105"/>
      <c r="S191" s="105"/>
      <c r="T191" s="105"/>
      <c r="U191" s="105"/>
      <c r="V191" s="105"/>
      <c r="W191" s="105"/>
      <c r="X191" s="105"/>
      <c r="Y191" s="105"/>
      <c r="Z191" s="105"/>
      <c r="AA191" s="105"/>
    </row>
    <row r="192" spans="1:27" ht="15">
      <c r="A192" s="67" t="s">
        <v>1848</v>
      </c>
      <c r="B192" s="62" t="s">
        <v>1849</v>
      </c>
      <c r="C192" s="62"/>
      <c r="D192" s="221" t="s">
        <v>1850</v>
      </c>
      <c r="E192" s="253"/>
      <c r="F192" s="253"/>
      <c r="G192" s="253"/>
      <c r="H192" s="254"/>
      <c r="I192" s="220" t="s">
        <v>1851</v>
      </c>
      <c r="J192" s="254"/>
      <c r="K192" s="105"/>
      <c r="L192" s="105"/>
      <c r="M192" s="105"/>
      <c r="N192" s="105"/>
      <c r="O192" s="105"/>
      <c r="P192" s="105"/>
      <c r="Q192" s="105"/>
      <c r="R192" s="105"/>
      <c r="S192" s="105"/>
      <c r="T192" s="105"/>
      <c r="U192" s="105"/>
      <c r="V192" s="105"/>
      <c r="W192" s="105"/>
      <c r="X192" s="105"/>
      <c r="Y192" s="105"/>
      <c r="Z192" s="105"/>
      <c r="AA192" s="105"/>
    </row>
    <row r="193" spans="1:27" ht="15">
      <c r="A193" s="67"/>
      <c r="B193" s="62"/>
      <c r="C193" s="62"/>
      <c r="D193" s="221" t="s">
        <v>1852</v>
      </c>
      <c r="E193" s="253"/>
      <c r="F193" s="253"/>
      <c r="G193" s="253"/>
      <c r="H193" s="254"/>
      <c r="I193" s="220" t="s">
        <v>1853</v>
      </c>
      <c r="J193" s="254"/>
      <c r="K193" s="105"/>
      <c r="L193" s="105"/>
      <c r="M193" s="105"/>
      <c r="N193" s="105"/>
      <c r="O193" s="105"/>
      <c r="P193" s="105"/>
      <c r="Q193" s="105"/>
      <c r="R193" s="105"/>
      <c r="S193" s="105"/>
      <c r="T193" s="105"/>
      <c r="U193" s="105"/>
      <c r="V193" s="105"/>
      <c r="W193" s="105"/>
      <c r="X193" s="105"/>
      <c r="Y193" s="105"/>
      <c r="Z193" s="105"/>
      <c r="AA193" s="105"/>
    </row>
    <row r="194" spans="1:27" ht="15">
      <c r="A194" s="67"/>
      <c r="B194" s="62"/>
      <c r="C194" s="62"/>
      <c r="D194" s="221" t="s">
        <v>1854</v>
      </c>
      <c r="E194" s="253"/>
      <c r="F194" s="253"/>
      <c r="G194" s="253"/>
      <c r="H194" s="254"/>
      <c r="I194" s="221"/>
      <c r="J194" s="254"/>
      <c r="K194" s="105"/>
      <c r="L194" s="105"/>
      <c r="M194" s="105"/>
      <c r="N194" s="105"/>
      <c r="O194" s="105"/>
      <c r="P194" s="105"/>
      <c r="Q194" s="105"/>
      <c r="R194" s="105"/>
      <c r="S194" s="105"/>
      <c r="T194" s="105"/>
      <c r="U194" s="105"/>
      <c r="V194" s="105"/>
      <c r="W194" s="105"/>
      <c r="X194" s="105"/>
      <c r="Y194" s="105"/>
      <c r="Z194" s="105"/>
      <c r="AA194" s="105"/>
    </row>
    <row r="195" spans="1:27" ht="15">
      <c r="A195" s="67"/>
      <c r="B195" s="62" t="s">
        <v>1845</v>
      </c>
      <c r="C195" s="62"/>
      <c r="D195" s="226" t="s">
        <v>1846</v>
      </c>
      <c r="E195" s="253"/>
      <c r="F195" s="253"/>
      <c r="G195" s="253"/>
      <c r="H195" s="254"/>
      <c r="I195" s="220" t="s">
        <v>1851</v>
      </c>
      <c r="J195" s="254"/>
      <c r="K195" s="105"/>
      <c r="L195" s="105"/>
      <c r="M195" s="105"/>
      <c r="N195" s="105"/>
      <c r="O195" s="105"/>
      <c r="P195" s="105"/>
      <c r="Q195" s="105"/>
      <c r="R195" s="105"/>
      <c r="S195" s="105"/>
      <c r="T195" s="105"/>
      <c r="U195" s="105"/>
      <c r="V195" s="105"/>
      <c r="W195" s="105"/>
      <c r="X195" s="105"/>
      <c r="Y195" s="105"/>
      <c r="Z195" s="105"/>
      <c r="AA195" s="105"/>
    </row>
    <row r="196" spans="1:27" ht="15">
      <c r="A196" s="67"/>
      <c r="B196" s="62"/>
      <c r="C196" s="62" t="s">
        <v>1855</v>
      </c>
      <c r="D196" s="226" t="s">
        <v>1856</v>
      </c>
      <c r="E196" s="253"/>
      <c r="F196" s="253"/>
      <c r="G196" s="253"/>
      <c r="H196" s="254"/>
      <c r="I196" s="220" t="s">
        <v>1851</v>
      </c>
      <c r="J196" s="254"/>
      <c r="K196" s="105"/>
      <c r="L196" s="105"/>
      <c r="M196" s="105"/>
      <c r="N196" s="105"/>
      <c r="O196" s="105"/>
      <c r="P196" s="105"/>
      <c r="Q196" s="105"/>
      <c r="R196" s="105"/>
      <c r="S196" s="105"/>
      <c r="T196" s="105"/>
      <c r="U196" s="105"/>
      <c r="V196" s="105"/>
      <c r="W196" s="105"/>
      <c r="X196" s="105"/>
      <c r="Y196" s="105"/>
      <c r="Z196" s="105"/>
      <c r="AA196" s="105"/>
    </row>
    <row r="197" spans="1:27" ht="15">
      <c r="A197" s="67"/>
      <c r="B197" s="62"/>
      <c r="C197" s="62" t="s">
        <v>1857</v>
      </c>
      <c r="D197" s="226" t="s">
        <v>1858</v>
      </c>
      <c r="E197" s="253"/>
      <c r="F197" s="253"/>
      <c r="G197" s="253"/>
      <c r="H197" s="254"/>
      <c r="I197" s="220" t="s">
        <v>1851</v>
      </c>
      <c r="J197" s="254"/>
      <c r="K197" s="105"/>
      <c r="L197" s="105"/>
      <c r="M197" s="105"/>
      <c r="N197" s="105"/>
      <c r="O197" s="105"/>
      <c r="P197" s="105"/>
      <c r="Q197" s="105"/>
      <c r="R197" s="105"/>
      <c r="S197" s="105"/>
      <c r="T197" s="105"/>
      <c r="U197" s="105"/>
      <c r="V197" s="105"/>
      <c r="W197" s="105"/>
      <c r="X197" s="105"/>
      <c r="Y197" s="105"/>
      <c r="Z197" s="105"/>
      <c r="AA197" s="105"/>
    </row>
    <row r="198" spans="1:27" ht="15">
      <c r="A198" s="67"/>
      <c r="B198" s="62"/>
      <c r="C198" s="62" t="s">
        <v>1859</v>
      </c>
      <c r="D198" s="226" t="s">
        <v>1860</v>
      </c>
      <c r="E198" s="253"/>
      <c r="F198" s="253"/>
      <c r="G198" s="253"/>
      <c r="H198" s="254"/>
      <c r="I198" s="220" t="s">
        <v>1851</v>
      </c>
      <c r="J198" s="254"/>
      <c r="K198" s="105"/>
      <c r="L198" s="105"/>
      <c r="M198" s="105"/>
      <c r="N198" s="105"/>
      <c r="O198" s="105"/>
      <c r="P198" s="105"/>
      <c r="Q198" s="105"/>
      <c r="R198" s="105"/>
      <c r="S198" s="105"/>
      <c r="T198" s="105"/>
      <c r="U198" s="105"/>
      <c r="V198" s="105"/>
      <c r="W198" s="105"/>
      <c r="X198" s="105"/>
      <c r="Y198" s="105"/>
      <c r="Z198" s="105"/>
      <c r="AA198" s="105"/>
    </row>
    <row r="199" spans="1:27" ht="15">
      <c r="A199" s="67"/>
      <c r="B199" s="62"/>
      <c r="C199" s="62" t="s">
        <v>1861</v>
      </c>
      <c r="D199" s="226" t="s">
        <v>1862</v>
      </c>
      <c r="E199" s="253"/>
      <c r="F199" s="253"/>
      <c r="G199" s="253"/>
      <c r="H199" s="254"/>
      <c r="I199" s="220" t="s">
        <v>1851</v>
      </c>
      <c r="J199" s="254"/>
      <c r="K199" s="105"/>
      <c r="L199" s="105"/>
      <c r="M199" s="105"/>
      <c r="N199" s="105"/>
      <c r="O199" s="105"/>
      <c r="P199" s="105"/>
      <c r="Q199" s="105"/>
      <c r="R199" s="105"/>
      <c r="S199" s="105"/>
      <c r="T199" s="105"/>
      <c r="U199" s="105"/>
      <c r="V199" s="105"/>
      <c r="W199" s="105"/>
      <c r="X199" s="105"/>
      <c r="Y199" s="105"/>
      <c r="Z199" s="105"/>
      <c r="AA199" s="105"/>
    </row>
    <row r="200" spans="1:27" ht="15">
      <c r="A200" s="67"/>
      <c r="B200" s="62"/>
      <c r="C200" s="62" t="s">
        <v>1863</v>
      </c>
      <c r="D200" s="226" t="s">
        <v>1864</v>
      </c>
      <c r="E200" s="253"/>
      <c r="F200" s="253"/>
      <c r="G200" s="253"/>
      <c r="H200" s="254"/>
      <c r="I200" s="220" t="s">
        <v>1865</v>
      </c>
      <c r="J200" s="254"/>
      <c r="K200" s="105"/>
      <c r="L200" s="105"/>
      <c r="M200" s="105"/>
      <c r="N200" s="105"/>
      <c r="O200" s="105"/>
      <c r="P200" s="105"/>
      <c r="Q200" s="105"/>
      <c r="R200" s="105"/>
      <c r="S200" s="105"/>
      <c r="T200" s="105"/>
      <c r="U200" s="105"/>
      <c r="V200" s="105"/>
      <c r="W200" s="105"/>
      <c r="X200" s="105"/>
      <c r="Y200" s="105"/>
      <c r="Z200" s="105"/>
      <c r="AA200" s="105"/>
    </row>
    <row r="201" spans="1:27" ht="15">
      <c r="A201" s="67"/>
      <c r="B201" s="62"/>
      <c r="C201" s="62" t="s">
        <v>1866</v>
      </c>
      <c r="D201" s="226" t="s">
        <v>1867</v>
      </c>
      <c r="E201" s="253"/>
      <c r="F201" s="253"/>
      <c r="G201" s="253"/>
      <c r="H201" s="254"/>
      <c r="I201" s="220" t="s">
        <v>1865</v>
      </c>
      <c r="J201" s="254"/>
      <c r="K201" s="105"/>
      <c r="L201" s="105"/>
      <c r="M201" s="105"/>
      <c r="N201" s="105"/>
      <c r="O201" s="105"/>
      <c r="P201" s="105"/>
      <c r="Q201" s="105"/>
      <c r="R201" s="105"/>
      <c r="S201" s="105"/>
      <c r="T201" s="105"/>
      <c r="U201" s="105"/>
      <c r="V201" s="105"/>
      <c r="W201" s="105"/>
      <c r="X201" s="105"/>
      <c r="Y201" s="105"/>
      <c r="Z201" s="105"/>
      <c r="AA201" s="105"/>
    </row>
    <row r="202" spans="1:27" ht="15">
      <c r="A202" s="67"/>
      <c r="B202" s="62"/>
      <c r="C202" s="62" t="s">
        <v>1868</v>
      </c>
      <c r="D202" s="226" t="s">
        <v>1869</v>
      </c>
      <c r="E202" s="253"/>
      <c r="F202" s="253"/>
      <c r="G202" s="253"/>
      <c r="H202" s="254"/>
      <c r="I202" s="220" t="s">
        <v>1865</v>
      </c>
      <c r="J202" s="254"/>
      <c r="K202" s="105"/>
      <c r="L202" s="105"/>
      <c r="M202" s="105"/>
      <c r="N202" s="105"/>
      <c r="O202" s="105"/>
      <c r="P202" s="105"/>
      <c r="Q202" s="105"/>
      <c r="R202" s="105"/>
      <c r="S202" s="105"/>
      <c r="T202" s="105"/>
      <c r="U202" s="105"/>
      <c r="V202" s="105"/>
      <c r="W202" s="105"/>
      <c r="X202" s="105"/>
      <c r="Y202" s="105"/>
      <c r="Z202" s="105"/>
      <c r="AA202" s="105"/>
    </row>
    <row r="203" spans="1:27" ht="15">
      <c r="A203" s="67"/>
      <c r="B203" s="62"/>
      <c r="C203" s="62" t="s">
        <v>1870</v>
      </c>
      <c r="D203" s="226" t="s">
        <v>1871</v>
      </c>
      <c r="E203" s="253"/>
      <c r="F203" s="253"/>
      <c r="G203" s="253"/>
      <c r="H203" s="254"/>
      <c r="I203" s="220" t="s">
        <v>1865</v>
      </c>
      <c r="J203" s="254"/>
      <c r="K203" s="105"/>
      <c r="L203" s="105"/>
      <c r="M203" s="105"/>
      <c r="N203" s="105"/>
      <c r="O203" s="105"/>
      <c r="P203" s="105"/>
      <c r="Q203" s="105"/>
      <c r="R203" s="105"/>
      <c r="S203" s="105"/>
      <c r="T203" s="105"/>
      <c r="U203" s="105"/>
      <c r="V203" s="105"/>
      <c r="W203" s="105"/>
      <c r="X203" s="105"/>
      <c r="Y203" s="105"/>
      <c r="Z203" s="105"/>
      <c r="AA203" s="105"/>
    </row>
    <row r="204" spans="1:27" ht="15">
      <c r="A204" s="67"/>
      <c r="B204" s="62"/>
      <c r="C204" s="62" t="s">
        <v>1872</v>
      </c>
      <c r="D204" s="226" t="s">
        <v>1873</v>
      </c>
      <c r="E204" s="253"/>
      <c r="F204" s="253"/>
      <c r="G204" s="253"/>
      <c r="H204" s="254"/>
      <c r="I204" s="220" t="s">
        <v>1865</v>
      </c>
      <c r="J204" s="254"/>
      <c r="K204" s="105"/>
      <c r="L204" s="105"/>
      <c r="M204" s="105"/>
      <c r="N204" s="105"/>
      <c r="O204" s="105"/>
      <c r="P204" s="105"/>
      <c r="Q204" s="105"/>
      <c r="R204" s="105"/>
      <c r="S204" s="105"/>
      <c r="T204" s="105"/>
      <c r="U204" s="105"/>
      <c r="V204" s="105"/>
      <c r="W204" s="105"/>
      <c r="X204" s="105"/>
      <c r="Y204" s="105"/>
      <c r="Z204" s="105"/>
      <c r="AA204" s="105"/>
    </row>
    <row r="205" spans="1:27" ht="15">
      <c r="A205" s="67"/>
      <c r="B205" s="62"/>
      <c r="C205" s="62" t="s">
        <v>1874</v>
      </c>
      <c r="D205" s="226" t="s">
        <v>1875</v>
      </c>
      <c r="E205" s="253"/>
      <c r="F205" s="253"/>
      <c r="G205" s="253"/>
      <c r="H205" s="254"/>
      <c r="I205" s="220" t="s">
        <v>1865</v>
      </c>
      <c r="J205" s="254"/>
      <c r="K205" s="105"/>
      <c r="L205" s="105"/>
      <c r="M205" s="105"/>
      <c r="N205" s="105"/>
      <c r="O205" s="105"/>
      <c r="P205" s="105"/>
      <c r="Q205" s="105"/>
      <c r="R205" s="105"/>
      <c r="S205" s="105"/>
      <c r="T205" s="105"/>
      <c r="U205" s="105"/>
      <c r="V205" s="105"/>
      <c r="W205" s="105"/>
      <c r="X205" s="105"/>
      <c r="Y205" s="105"/>
      <c r="Z205" s="105"/>
      <c r="AA205" s="105"/>
    </row>
    <row r="206" spans="1:27" ht="15">
      <c r="A206" s="67"/>
      <c r="B206" s="62"/>
      <c r="C206" s="62" t="s">
        <v>1876</v>
      </c>
      <c r="D206" s="226" t="s">
        <v>1877</v>
      </c>
      <c r="E206" s="253"/>
      <c r="F206" s="253"/>
      <c r="G206" s="253"/>
      <c r="H206" s="254"/>
      <c r="I206" s="220" t="s">
        <v>1865</v>
      </c>
      <c r="J206" s="254"/>
      <c r="K206" s="105"/>
      <c r="L206" s="105"/>
      <c r="M206" s="105"/>
      <c r="N206" s="105"/>
      <c r="O206" s="105"/>
      <c r="P206" s="105"/>
      <c r="Q206" s="105"/>
      <c r="R206" s="105"/>
      <c r="S206" s="105"/>
      <c r="T206" s="105"/>
      <c r="U206" s="105"/>
      <c r="V206" s="105"/>
      <c r="W206" s="105"/>
      <c r="X206" s="105"/>
      <c r="Y206" s="105"/>
      <c r="Z206" s="105"/>
      <c r="AA206" s="105"/>
    </row>
    <row r="207" spans="1:27" ht="15">
      <c r="A207" s="67"/>
      <c r="B207" s="62"/>
      <c r="C207" s="62" t="s">
        <v>1878</v>
      </c>
      <c r="D207" s="226" t="s">
        <v>1879</v>
      </c>
      <c r="E207" s="253"/>
      <c r="F207" s="253"/>
      <c r="G207" s="253"/>
      <c r="H207" s="254"/>
      <c r="I207" s="220" t="s">
        <v>1865</v>
      </c>
      <c r="J207" s="254"/>
      <c r="K207" s="105"/>
      <c r="L207" s="105"/>
      <c r="M207" s="105"/>
      <c r="N207" s="105"/>
      <c r="O207" s="105"/>
      <c r="P207" s="105"/>
      <c r="Q207" s="105"/>
      <c r="R207" s="105"/>
      <c r="S207" s="105"/>
      <c r="T207" s="105"/>
      <c r="U207" s="105"/>
      <c r="V207" s="105"/>
      <c r="W207" s="105"/>
      <c r="X207" s="105"/>
      <c r="Y207" s="105"/>
      <c r="Z207" s="105"/>
      <c r="AA207" s="105"/>
    </row>
    <row r="208" spans="1:27" ht="15">
      <c r="A208" s="67"/>
      <c r="B208" s="62"/>
      <c r="C208" s="62" t="s">
        <v>1880</v>
      </c>
      <c r="D208" s="226" t="s">
        <v>1881</v>
      </c>
      <c r="E208" s="253"/>
      <c r="F208" s="253"/>
      <c r="G208" s="253"/>
      <c r="H208" s="254"/>
      <c r="I208" s="220" t="s">
        <v>1865</v>
      </c>
      <c r="J208" s="254"/>
      <c r="K208" s="105"/>
      <c r="L208" s="105"/>
      <c r="M208" s="105"/>
      <c r="N208" s="105"/>
      <c r="O208" s="105"/>
      <c r="P208" s="105"/>
      <c r="Q208" s="105"/>
      <c r="R208" s="105"/>
      <c r="S208" s="105"/>
      <c r="T208" s="105"/>
      <c r="U208" s="105"/>
      <c r="V208" s="105"/>
      <c r="W208" s="105"/>
      <c r="X208" s="105"/>
      <c r="Y208" s="105"/>
      <c r="Z208" s="105"/>
      <c r="AA208" s="105"/>
    </row>
    <row r="209" spans="1:27" ht="15">
      <c r="A209" s="67" t="s">
        <v>1882</v>
      </c>
      <c r="B209" s="62" t="s">
        <v>1883</v>
      </c>
      <c r="C209" s="62" t="s">
        <v>1884</v>
      </c>
      <c r="D209" s="221" t="s">
        <v>1885</v>
      </c>
      <c r="E209" s="253"/>
      <c r="F209" s="253"/>
      <c r="G209" s="253"/>
      <c r="H209" s="254"/>
      <c r="I209" s="221" t="s">
        <v>1886</v>
      </c>
      <c r="J209" s="254"/>
      <c r="K209" s="105"/>
      <c r="L209" s="105"/>
      <c r="M209" s="105"/>
      <c r="N209" s="105"/>
      <c r="O209" s="105"/>
      <c r="P209" s="105"/>
      <c r="Q209" s="105"/>
      <c r="R209" s="105"/>
      <c r="S209" s="105"/>
      <c r="T209" s="105"/>
      <c r="U209" s="105"/>
      <c r="V209" s="105"/>
      <c r="W209" s="105"/>
      <c r="X209" s="105"/>
      <c r="Y209" s="105"/>
      <c r="Z209" s="105"/>
      <c r="AA209" s="105"/>
    </row>
    <row r="210" spans="1:27" ht="15">
      <c r="A210" s="67" t="s">
        <v>338</v>
      </c>
      <c r="B210" s="62" t="s">
        <v>815</v>
      </c>
      <c r="C210" s="62"/>
      <c r="D210" s="221" t="s">
        <v>1887</v>
      </c>
      <c r="E210" s="253"/>
      <c r="F210" s="253"/>
      <c r="G210" s="253"/>
      <c r="H210" s="254"/>
      <c r="I210" s="220" t="s">
        <v>1865</v>
      </c>
      <c r="J210" s="254"/>
      <c r="K210" s="105"/>
      <c r="L210" s="105"/>
      <c r="M210" s="105"/>
      <c r="N210" s="105"/>
      <c r="O210" s="105"/>
      <c r="P210" s="105"/>
      <c r="Q210" s="105"/>
      <c r="R210" s="105"/>
      <c r="S210" s="105"/>
      <c r="T210" s="105"/>
      <c r="U210" s="105"/>
      <c r="V210" s="105"/>
      <c r="W210" s="105"/>
      <c r="X210" s="105"/>
      <c r="Y210" s="105"/>
      <c r="Z210" s="105"/>
      <c r="AA210" s="105"/>
    </row>
    <row r="211" spans="1:27" ht="15">
      <c r="A211" s="67"/>
      <c r="B211" s="62"/>
      <c r="C211" s="62"/>
      <c r="D211" s="221" t="s">
        <v>1888</v>
      </c>
      <c r="E211" s="253"/>
      <c r="F211" s="253"/>
      <c r="G211" s="253"/>
      <c r="H211" s="254"/>
      <c r="I211" s="220" t="s">
        <v>1865</v>
      </c>
      <c r="J211" s="254"/>
      <c r="K211" s="105"/>
      <c r="L211" s="105"/>
      <c r="M211" s="105"/>
      <c r="N211" s="105"/>
      <c r="O211" s="105"/>
      <c r="P211" s="105"/>
      <c r="Q211" s="105"/>
      <c r="R211" s="105"/>
      <c r="S211" s="105"/>
      <c r="T211" s="105"/>
      <c r="U211" s="105"/>
      <c r="V211" s="105"/>
      <c r="W211" s="105"/>
      <c r="X211" s="105"/>
      <c r="Y211" s="105"/>
      <c r="Z211" s="105"/>
      <c r="AA211" s="105"/>
    </row>
    <row r="212" spans="1:27" ht="15">
      <c r="A212" s="67" t="s">
        <v>521</v>
      </c>
      <c r="B212" s="62" t="s">
        <v>1889</v>
      </c>
      <c r="C212" s="62"/>
      <c r="D212" s="221" t="s">
        <v>1890</v>
      </c>
      <c r="E212" s="253"/>
      <c r="F212" s="253"/>
      <c r="G212" s="253"/>
      <c r="H212" s="254"/>
      <c r="I212" s="221" t="s">
        <v>1886</v>
      </c>
      <c r="J212" s="254"/>
      <c r="K212" s="105"/>
      <c r="L212" s="105"/>
      <c r="M212" s="105"/>
      <c r="N212" s="105"/>
      <c r="O212" s="105"/>
      <c r="P212" s="105"/>
      <c r="Q212" s="105"/>
      <c r="R212" s="105"/>
      <c r="S212" s="105"/>
      <c r="T212" s="105"/>
      <c r="U212" s="105"/>
      <c r="V212" s="105"/>
      <c r="W212" s="105"/>
      <c r="X212" s="105"/>
      <c r="Y212" s="105"/>
      <c r="Z212" s="105"/>
      <c r="AA212" s="105"/>
    </row>
    <row r="213" spans="1:27" ht="15">
      <c r="A213" s="67" t="s">
        <v>253</v>
      </c>
      <c r="B213" s="62" t="s">
        <v>1891</v>
      </c>
      <c r="C213" s="62"/>
      <c r="D213" s="221" t="s">
        <v>1890</v>
      </c>
      <c r="E213" s="253"/>
      <c r="F213" s="253"/>
      <c r="G213" s="253"/>
      <c r="H213" s="254"/>
      <c r="I213" s="221" t="s">
        <v>1886</v>
      </c>
      <c r="J213" s="254"/>
      <c r="K213" s="105"/>
      <c r="L213" s="105"/>
      <c r="M213" s="105"/>
      <c r="N213" s="105"/>
      <c r="O213" s="105"/>
      <c r="P213" s="105"/>
      <c r="Q213" s="105"/>
      <c r="R213" s="105"/>
      <c r="S213" s="105"/>
      <c r="T213" s="105"/>
      <c r="U213" s="105"/>
      <c r="V213" s="105"/>
      <c r="W213" s="105"/>
      <c r="X213" s="105"/>
      <c r="Y213" s="105"/>
      <c r="Z213" s="105"/>
      <c r="AA213" s="105"/>
    </row>
    <row r="214" spans="1:27" ht="15">
      <c r="A214" s="67" t="s">
        <v>1057</v>
      </c>
      <c r="B214" s="62" t="s">
        <v>1892</v>
      </c>
      <c r="C214" s="67" t="s">
        <v>1057</v>
      </c>
      <c r="D214" s="221" t="s">
        <v>1893</v>
      </c>
      <c r="E214" s="253"/>
      <c r="F214" s="253"/>
      <c r="G214" s="253"/>
      <c r="H214" s="254"/>
      <c r="I214" s="220" t="s">
        <v>1894</v>
      </c>
      <c r="J214" s="254"/>
      <c r="K214" s="105"/>
      <c r="L214" s="105"/>
      <c r="M214" s="105"/>
      <c r="N214" s="105"/>
      <c r="O214" s="105"/>
      <c r="P214" s="105"/>
      <c r="Q214" s="105"/>
      <c r="R214" s="105"/>
      <c r="S214" s="105"/>
      <c r="T214" s="105"/>
      <c r="U214" s="105"/>
      <c r="V214" s="105"/>
      <c r="W214" s="105"/>
      <c r="X214" s="105"/>
      <c r="Y214" s="105"/>
      <c r="Z214" s="105"/>
      <c r="AA214" s="105"/>
    </row>
    <row r="215" spans="1:27" ht="15">
      <c r="A215" s="67" t="s">
        <v>1061</v>
      </c>
      <c r="B215" s="62" t="s">
        <v>1895</v>
      </c>
      <c r="C215" s="67" t="s">
        <v>1061</v>
      </c>
      <c r="D215" s="221" t="s">
        <v>1893</v>
      </c>
      <c r="E215" s="253"/>
      <c r="F215" s="253"/>
      <c r="G215" s="253"/>
      <c r="H215" s="254"/>
      <c r="I215" s="220" t="s">
        <v>1894</v>
      </c>
      <c r="J215" s="254"/>
      <c r="K215" s="105"/>
      <c r="L215" s="105"/>
      <c r="M215" s="105"/>
      <c r="N215" s="105"/>
      <c r="O215" s="105"/>
      <c r="P215" s="105"/>
      <c r="Q215" s="105"/>
      <c r="R215" s="105"/>
      <c r="S215" s="105"/>
      <c r="T215" s="105"/>
      <c r="U215" s="105"/>
      <c r="V215" s="105"/>
      <c r="W215" s="105"/>
      <c r="X215" s="105"/>
      <c r="Y215" s="105"/>
      <c r="Z215" s="105"/>
      <c r="AA215" s="105"/>
    </row>
    <row r="216" spans="1:27" ht="15">
      <c r="A216" s="67" t="s">
        <v>1046</v>
      </c>
      <c r="B216" s="62" t="s">
        <v>1896</v>
      </c>
      <c r="C216" s="67" t="s">
        <v>1046</v>
      </c>
      <c r="D216" s="221" t="s">
        <v>1893</v>
      </c>
      <c r="E216" s="253"/>
      <c r="F216" s="253"/>
      <c r="G216" s="253"/>
      <c r="H216" s="254"/>
      <c r="I216" s="220" t="s">
        <v>1894</v>
      </c>
      <c r="J216" s="254"/>
      <c r="K216" s="105"/>
      <c r="L216" s="105"/>
      <c r="M216" s="105"/>
      <c r="N216" s="105"/>
      <c r="O216" s="105"/>
      <c r="P216" s="105"/>
      <c r="Q216" s="105"/>
      <c r="R216" s="105"/>
      <c r="S216" s="105"/>
      <c r="T216" s="105"/>
      <c r="U216" s="105"/>
      <c r="V216" s="105"/>
      <c r="W216" s="105"/>
      <c r="X216" s="105"/>
      <c r="Y216" s="105"/>
      <c r="Z216" s="105"/>
      <c r="AA216" s="105"/>
    </row>
    <row r="217" spans="1:27" ht="15">
      <c r="A217" s="67" t="s">
        <v>1053</v>
      </c>
      <c r="B217" s="62" t="s">
        <v>1897</v>
      </c>
      <c r="C217" s="67" t="s">
        <v>1053</v>
      </c>
      <c r="D217" s="221" t="s">
        <v>1893</v>
      </c>
      <c r="E217" s="253"/>
      <c r="F217" s="253"/>
      <c r="G217" s="253"/>
      <c r="H217" s="254"/>
      <c r="I217" s="220" t="s">
        <v>1894</v>
      </c>
      <c r="J217" s="254"/>
      <c r="K217" s="105"/>
      <c r="L217" s="105"/>
      <c r="M217" s="105"/>
      <c r="N217" s="105"/>
      <c r="O217" s="105"/>
      <c r="P217" s="105"/>
      <c r="Q217" s="105"/>
      <c r="R217" s="105"/>
      <c r="S217" s="105"/>
      <c r="T217" s="105"/>
      <c r="U217" s="105"/>
      <c r="V217" s="105"/>
      <c r="W217" s="105"/>
      <c r="X217" s="105"/>
      <c r="Y217" s="105"/>
      <c r="Z217" s="105"/>
      <c r="AA217" s="105"/>
    </row>
    <row r="218" spans="1:27" ht="15">
      <c r="A218" s="67">
        <v>80</v>
      </c>
      <c r="B218" s="62"/>
      <c r="C218" s="62"/>
      <c r="D218" s="221" t="s">
        <v>1898</v>
      </c>
      <c r="E218" s="253"/>
      <c r="F218" s="253"/>
      <c r="G218" s="253"/>
      <c r="H218" s="254"/>
      <c r="I218" s="221" t="s">
        <v>1899</v>
      </c>
      <c r="J218" s="254"/>
      <c r="K218" s="105"/>
      <c r="L218" s="105"/>
      <c r="M218" s="105"/>
      <c r="N218" s="105"/>
      <c r="O218" s="105"/>
      <c r="P218" s="105"/>
      <c r="Q218" s="105"/>
      <c r="R218" s="105"/>
      <c r="S218" s="105"/>
      <c r="T218" s="105"/>
      <c r="U218" s="105"/>
      <c r="V218" s="105"/>
      <c r="W218" s="105"/>
      <c r="X218" s="105"/>
      <c r="Y218" s="105"/>
      <c r="Z218" s="105"/>
      <c r="AA218" s="105"/>
    </row>
    <row r="219" spans="1:27" ht="15">
      <c r="A219" s="67">
        <v>227</v>
      </c>
      <c r="B219" s="62"/>
      <c r="C219" s="62"/>
      <c r="D219" s="221" t="s">
        <v>1898</v>
      </c>
      <c r="E219" s="253"/>
      <c r="F219" s="253"/>
      <c r="G219" s="253"/>
      <c r="H219" s="254"/>
      <c r="I219" s="221" t="s">
        <v>1900</v>
      </c>
      <c r="J219" s="254"/>
      <c r="K219" s="105"/>
      <c r="L219" s="105"/>
      <c r="M219" s="105"/>
      <c r="N219" s="105"/>
      <c r="O219" s="105"/>
      <c r="P219" s="105"/>
      <c r="Q219" s="105"/>
      <c r="R219" s="105"/>
      <c r="S219" s="105"/>
      <c r="T219" s="105"/>
      <c r="U219" s="105"/>
      <c r="V219" s="105"/>
      <c r="W219" s="105"/>
      <c r="X219" s="105"/>
      <c r="Y219" s="105"/>
      <c r="Z219" s="105"/>
      <c r="AA219" s="105"/>
    </row>
    <row r="220" spans="1:27" ht="15">
      <c r="A220" s="67"/>
      <c r="B220" s="62" t="s">
        <v>924</v>
      </c>
      <c r="C220" s="62"/>
      <c r="D220" s="221" t="s">
        <v>1901</v>
      </c>
      <c r="E220" s="253"/>
      <c r="F220" s="253"/>
      <c r="G220" s="253"/>
      <c r="H220" s="254"/>
      <c r="I220" s="220" t="s">
        <v>1902</v>
      </c>
      <c r="J220" s="254"/>
      <c r="K220" s="105"/>
      <c r="L220" s="105"/>
      <c r="M220" s="105"/>
      <c r="N220" s="105"/>
      <c r="O220" s="105"/>
      <c r="P220" s="105"/>
      <c r="Q220" s="105"/>
      <c r="R220" s="105"/>
      <c r="S220" s="105"/>
      <c r="T220" s="105"/>
      <c r="U220" s="105"/>
      <c r="V220" s="105"/>
      <c r="W220" s="105"/>
      <c r="X220" s="105"/>
      <c r="Y220" s="105"/>
      <c r="Z220" s="105"/>
      <c r="AA220" s="105"/>
    </row>
    <row r="221" spans="1:27" ht="15">
      <c r="A221" s="67"/>
      <c r="B221" s="62"/>
      <c r="C221" s="62"/>
      <c r="D221" s="221" t="s">
        <v>1903</v>
      </c>
      <c r="E221" s="253"/>
      <c r="F221" s="253"/>
      <c r="G221" s="253"/>
      <c r="H221" s="254"/>
      <c r="I221" s="220" t="s">
        <v>1902</v>
      </c>
      <c r="J221" s="254"/>
      <c r="K221" s="105"/>
      <c r="L221" s="105"/>
      <c r="M221" s="105"/>
      <c r="N221" s="105"/>
      <c r="O221" s="105"/>
      <c r="P221" s="105"/>
      <c r="Q221" s="105"/>
      <c r="R221" s="105"/>
      <c r="S221" s="105"/>
      <c r="T221" s="105"/>
      <c r="U221" s="105"/>
      <c r="V221" s="105"/>
      <c r="W221" s="105"/>
      <c r="X221" s="105"/>
      <c r="Y221" s="105"/>
      <c r="Z221" s="105"/>
      <c r="AA221" s="105"/>
    </row>
    <row r="222" spans="1:27" ht="15">
      <c r="A222" s="67"/>
      <c r="B222" s="62"/>
      <c r="C222" s="62"/>
      <c r="D222" s="221" t="s">
        <v>1904</v>
      </c>
      <c r="E222" s="253"/>
      <c r="F222" s="253"/>
      <c r="G222" s="253"/>
      <c r="H222" s="254"/>
      <c r="I222" s="221"/>
      <c r="J222" s="254"/>
      <c r="K222" s="105"/>
      <c r="L222" s="105"/>
      <c r="M222" s="105"/>
      <c r="N222" s="105"/>
      <c r="O222" s="105"/>
      <c r="P222" s="105"/>
      <c r="Q222" s="105"/>
      <c r="R222" s="105"/>
      <c r="S222" s="105"/>
      <c r="T222" s="105"/>
      <c r="U222" s="105"/>
      <c r="V222" s="105"/>
      <c r="W222" s="105"/>
      <c r="X222" s="105"/>
      <c r="Y222" s="105"/>
      <c r="Z222" s="105"/>
      <c r="AA222" s="105"/>
    </row>
    <row r="223" spans="1:27" ht="15">
      <c r="A223" s="67"/>
      <c r="B223" s="62" t="s">
        <v>328</v>
      </c>
      <c r="C223" s="62"/>
      <c r="D223" s="221" t="s">
        <v>1905</v>
      </c>
      <c r="E223" s="253"/>
      <c r="F223" s="253"/>
      <c r="G223" s="253"/>
      <c r="H223" s="254"/>
      <c r="I223" s="220" t="s">
        <v>1853</v>
      </c>
      <c r="J223" s="254"/>
      <c r="K223" s="105"/>
      <c r="L223" s="105"/>
      <c r="M223" s="105"/>
      <c r="N223" s="105"/>
      <c r="O223" s="105"/>
      <c r="P223" s="105"/>
      <c r="Q223" s="105"/>
      <c r="R223" s="105"/>
      <c r="S223" s="105"/>
      <c r="T223" s="105"/>
      <c r="U223" s="105"/>
      <c r="V223" s="105"/>
      <c r="W223" s="105"/>
      <c r="X223" s="105"/>
      <c r="Y223" s="105"/>
      <c r="Z223" s="105"/>
      <c r="AA223" s="105"/>
    </row>
    <row r="224" spans="1:27" ht="15">
      <c r="A224" s="67"/>
      <c r="B224" s="62"/>
      <c r="C224" s="62" t="s">
        <v>1906</v>
      </c>
      <c r="D224" s="221" t="s">
        <v>1233</v>
      </c>
      <c r="E224" s="253"/>
      <c r="F224" s="253"/>
      <c r="G224" s="253"/>
      <c r="H224" s="254"/>
      <c r="I224" s="220" t="s">
        <v>1853</v>
      </c>
      <c r="J224" s="254"/>
      <c r="K224" s="105"/>
      <c r="L224" s="105"/>
      <c r="M224" s="105"/>
      <c r="N224" s="105"/>
      <c r="O224" s="105"/>
      <c r="P224" s="105"/>
      <c r="Q224" s="105"/>
      <c r="R224" s="105"/>
      <c r="S224" s="105"/>
      <c r="T224" s="105"/>
      <c r="U224" s="105"/>
      <c r="V224" s="105"/>
      <c r="W224" s="105"/>
      <c r="X224" s="105"/>
      <c r="Y224" s="105"/>
      <c r="Z224" s="105"/>
      <c r="AA224" s="105"/>
    </row>
    <row r="225" spans="1:27" ht="15">
      <c r="A225" s="67"/>
      <c r="B225" s="67"/>
      <c r="C225" s="62" t="s">
        <v>1907</v>
      </c>
      <c r="D225" s="221" t="s">
        <v>1231</v>
      </c>
      <c r="E225" s="253"/>
      <c r="F225" s="253"/>
      <c r="G225" s="253"/>
      <c r="H225" s="254"/>
      <c r="I225" s="220" t="s">
        <v>1853</v>
      </c>
      <c r="J225" s="254"/>
      <c r="K225" s="105"/>
      <c r="L225" s="105"/>
      <c r="M225" s="105"/>
      <c r="N225" s="105"/>
      <c r="O225" s="105"/>
      <c r="P225" s="105"/>
      <c r="Q225" s="105"/>
      <c r="R225" s="105"/>
      <c r="S225" s="105"/>
      <c r="T225" s="105"/>
      <c r="U225" s="105"/>
      <c r="V225" s="105"/>
      <c r="W225" s="105"/>
      <c r="X225" s="105"/>
      <c r="Y225" s="105"/>
      <c r="Z225" s="105"/>
      <c r="AA225" s="105"/>
    </row>
    <row r="226" spans="1:27" ht="15">
      <c r="A226" s="67"/>
      <c r="B226" s="67"/>
      <c r="C226" s="62" t="s">
        <v>1908</v>
      </c>
      <c r="D226" s="221" t="s">
        <v>1232</v>
      </c>
      <c r="E226" s="253"/>
      <c r="F226" s="253"/>
      <c r="G226" s="253"/>
      <c r="H226" s="254"/>
      <c r="I226" s="220" t="s">
        <v>1853</v>
      </c>
      <c r="J226" s="254"/>
      <c r="K226" s="105"/>
      <c r="L226" s="105"/>
      <c r="M226" s="105"/>
      <c r="N226" s="105"/>
      <c r="O226" s="105"/>
      <c r="P226" s="105"/>
      <c r="Q226" s="105"/>
      <c r="R226" s="105"/>
      <c r="S226" s="105"/>
      <c r="T226" s="105"/>
      <c r="U226" s="105"/>
      <c r="V226" s="105"/>
      <c r="W226" s="105"/>
      <c r="X226" s="105"/>
      <c r="Y226" s="105"/>
      <c r="Z226" s="105"/>
      <c r="AA226" s="105"/>
    </row>
    <row r="227" spans="1:27" ht="15">
      <c r="A227" s="67"/>
      <c r="B227" s="67"/>
      <c r="C227" s="62" t="s">
        <v>1909</v>
      </c>
      <c r="D227" s="221" t="s">
        <v>1229</v>
      </c>
      <c r="E227" s="253"/>
      <c r="F227" s="253"/>
      <c r="G227" s="253"/>
      <c r="H227" s="254"/>
      <c r="I227" s="220" t="s">
        <v>1853</v>
      </c>
      <c r="J227" s="254"/>
      <c r="K227" s="105"/>
      <c r="L227" s="105"/>
      <c r="M227" s="105"/>
      <c r="N227" s="105"/>
      <c r="O227" s="105"/>
      <c r="P227" s="105"/>
      <c r="Q227" s="105"/>
      <c r="R227" s="105"/>
      <c r="S227" s="105"/>
      <c r="T227" s="105"/>
      <c r="U227" s="105"/>
      <c r="V227" s="105"/>
      <c r="W227" s="105"/>
      <c r="X227" s="105"/>
      <c r="Y227" s="105"/>
      <c r="Z227" s="105"/>
      <c r="AA227" s="105"/>
    </row>
    <row r="228" spans="1:27" ht="15">
      <c r="A228" s="67"/>
      <c r="B228" s="67"/>
      <c r="C228" s="62" t="s">
        <v>1910</v>
      </c>
      <c r="D228" s="221" t="s">
        <v>1234</v>
      </c>
      <c r="E228" s="253"/>
      <c r="F228" s="253"/>
      <c r="G228" s="253"/>
      <c r="H228" s="254"/>
      <c r="I228" s="220" t="s">
        <v>1853</v>
      </c>
      <c r="J228" s="254"/>
      <c r="K228" s="105"/>
      <c r="L228" s="105"/>
      <c r="M228" s="105"/>
      <c r="N228" s="105"/>
      <c r="O228" s="105"/>
      <c r="P228" s="105"/>
      <c r="Q228" s="105"/>
      <c r="R228" s="105"/>
      <c r="S228" s="105"/>
      <c r="T228" s="105"/>
      <c r="U228" s="105"/>
      <c r="V228" s="105"/>
      <c r="W228" s="105"/>
      <c r="X228" s="105"/>
      <c r="Y228" s="105"/>
      <c r="Z228" s="105"/>
      <c r="AA228" s="105"/>
    </row>
    <row r="229" spans="1:27" ht="15">
      <c r="A229" s="67"/>
      <c r="B229" s="67"/>
      <c r="C229" s="62" t="s">
        <v>1911</v>
      </c>
      <c r="D229" s="221" t="s">
        <v>1211</v>
      </c>
      <c r="E229" s="253"/>
      <c r="F229" s="253"/>
      <c r="G229" s="253"/>
      <c r="H229" s="254"/>
      <c r="I229" s="220" t="s">
        <v>1853</v>
      </c>
      <c r="J229" s="254"/>
      <c r="K229" s="105"/>
      <c r="L229" s="105"/>
      <c r="M229" s="105"/>
      <c r="N229" s="105"/>
      <c r="O229" s="105"/>
      <c r="P229" s="105"/>
      <c r="Q229" s="105"/>
      <c r="R229" s="105"/>
      <c r="S229" s="105"/>
      <c r="T229" s="105"/>
      <c r="U229" s="105"/>
      <c r="V229" s="105"/>
      <c r="W229" s="105"/>
      <c r="X229" s="105"/>
      <c r="Y229" s="105"/>
      <c r="Z229" s="105"/>
      <c r="AA229" s="105"/>
    </row>
    <row r="230" spans="1:27" ht="15">
      <c r="A230" s="67"/>
      <c r="B230" s="67"/>
      <c r="C230" s="62" t="s">
        <v>1912</v>
      </c>
      <c r="D230" s="221" t="s">
        <v>1209</v>
      </c>
      <c r="E230" s="253"/>
      <c r="F230" s="253"/>
      <c r="G230" s="253"/>
      <c r="H230" s="254"/>
      <c r="I230" s="220" t="s">
        <v>1853</v>
      </c>
      <c r="J230" s="254"/>
      <c r="K230" s="105"/>
      <c r="L230" s="105"/>
      <c r="M230" s="105"/>
      <c r="N230" s="105"/>
      <c r="O230" s="105"/>
      <c r="P230" s="105"/>
      <c r="Q230" s="105"/>
      <c r="R230" s="105"/>
      <c r="S230" s="105"/>
      <c r="T230" s="105"/>
      <c r="U230" s="105"/>
      <c r="V230" s="105"/>
      <c r="W230" s="105"/>
      <c r="X230" s="105"/>
      <c r="Y230" s="105"/>
      <c r="Z230" s="105"/>
      <c r="AA230" s="105"/>
    </row>
    <row r="231" spans="1:27" ht="15">
      <c r="A231" s="67"/>
      <c r="B231" s="67"/>
      <c r="C231" s="62" t="s">
        <v>1913</v>
      </c>
      <c r="D231" s="221" t="s">
        <v>1210</v>
      </c>
      <c r="E231" s="253"/>
      <c r="F231" s="253"/>
      <c r="G231" s="253"/>
      <c r="H231" s="254"/>
      <c r="I231" s="220" t="s">
        <v>1853</v>
      </c>
      <c r="J231" s="254"/>
      <c r="K231" s="105"/>
      <c r="L231" s="105"/>
      <c r="M231" s="105"/>
      <c r="N231" s="105"/>
      <c r="O231" s="105"/>
      <c r="P231" s="105"/>
      <c r="Q231" s="105"/>
      <c r="R231" s="105"/>
      <c r="S231" s="105"/>
      <c r="T231" s="105"/>
      <c r="U231" s="105"/>
      <c r="V231" s="105"/>
      <c r="W231" s="105"/>
      <c r="X231" s="105"/>
      <c r="Y231" s="105"/>
      <c r="Z231" s="105"/>
      <c r="AA231" s="105"/>
    </row>
    <row r="232" spans="1:27" ht="15">
      <c r="A232" s="67"/>
      <c r="B232" s="67"/>
      <c r="C232" s="62" t="s">
        <v>1914</v>
      </c>
      <c r="D232" s="221" t="s">
        <v>1207</v>
      </c>
      <c r="E232" s="253"/>
      <c r="F232" s="253"/>
      <c r="G232" s="253"/>
      <c r="H232" s="254"/>
      <c r="I232" s="220" t="s">
        <v>1853</v>
      </c>
      <c r="J232" s="254"/>
      <c r="K232" s="105"/>
      <c r="L232" s="105"/>
      <c r="M232" s="105"/>
      <c r="N232" s="105"/>
      <c r="O232" s="105"/>
      <c r="P232" s="105"/>
      <c r="Q232" s="105"/>
      <c r="R232" s="105"/>
      <c r="S232" s="105"/>
      <c r="T232" s="105"/>
      <c r="U232" s="105"/>
      <c r="V232" s="105"/>
      <c r="W232" s="105"/>
      <c r="X232" s="105"/>
      <c r="Y232" s="105"/>
      <c r="Z232" s="105"/>
      <c r="AA232" s="105"/>
    </row>
    <row r="233" spans="1:27" ht="15">
      <c r="A233" s="67"/>
      <c r="B233" s="67"/>
      <c r="C233" s="62" t="s">
        <v>1915</v>
      </c>
      <c r="D233" s="221" t="s">
        <v>1213</v>
      </c>
      <c r="E233" s="253"/>
      <c r="F233" s="253"/>
      <c r="G233" s="253"/>
      <c r="H233" s="254"/>
      <c r="I233" s="220" t="s">
        <v>1853</v>
      </c>
      <c r="J233" s="254"/>
      <c r="K233" s="105"/>
      <c r="L233" s="105"/>
      <c r="M233" s="105"/>
      <c r="N233" s="105"/>
      <c r="O233" s="105"/>
      <c r="P233" s="105"/>
      <c r="Q233" s="105"/>
      <c r="R233" s="105"/>
      <c r="S233" s="105"/>
      <c r="T233" s="105"/>
      <c r="U233" s="105"/>
      <c r="V233" s="105"/>
      <c r="W233" s="105"/>
      <c r="X233" s="105"/>
      <c r="Y233" s="105"/>
      <c r="Z233" s="105"/>
      <c r="AA233" s="105"/>
    </row>
    <row r="234" spans="1:27" ht="15">
      <c r="A234" s="67"/>
      <c r="B234" s="67"/>
      <c r="C234" s="62" t="s">
        <v>1916</v>
      </c>
      <c r="D234" s="221" t="s">
        <v>1917</v>
      </c>
      <c r="E234" s="253"/>
      <c r="F234" s="253"/>
      <c r="G234" s="253"/>
      <c r="H234" s="254"/>
      <c r="I234" s="220" t="s">
        <v>1842</v>
      </c>
      <c r="J234" s="254"/>
      <c r="K234" s="105"/>
      <c r="L234" s="105"/>
      <c r="M234" s="105"/>
      <c r="N234" s="105"/>
      <c r="O234" s="105"/>
      <c r="P234" s="105"/>
      <c r="Q234" s="105"/>
      <c r="R234" s="105"/>
      <c r="S234" s="105"/>
      <c r="T234" s="105"/>
      <c r="U234" s="105"/>
      <c r="V234" s="105"/>
      <c r="W234" s="105"/>
      <c r="X234" s="105"/>
      <c r="Y234" s="105"/>
      <c r="Z234" s="105"/>
      <c r="AA234" s="105"/>
    </row>
    <row r="235" spans="1:27" ht="15">
      <c r="A235" s="67"/>
      <c r="B235" s="67"/>
      <c r="C235" s="62" t="s">
        <v>1918</v>
      </c>
      <c r="D235" s="221" t="s">
        <v>1919</v>
      </c>
      <c r="E235" s="253"/>
      <c r="F235" s="253"/>
      <c r="G235" s="253"/>
      <c r="H235" s="254"/>
      <c r="I235" s="220" t="s">
        <v>1842</v>
      </c>
      <c r="J235" s="254"/>
      <c r="K235" s="105"/>
      <c r="L235" s="105"/>
      <c r="M235" s="105"/>
      <c r="N235" s="105"/>
      <c r="O235" s="105"/>
      <c r="P235" s="105"/>
      <c r="Q235" s="105"/>
      <c r="R235" s="105"/>
      <c r="S235" s="105"/>
      <c r="T235" s="105"/>
      <c r="U235" s="105"/>
      <c r="V235" s="105"/>
      <c r="W235" s="105"/>
      <c r="X235" s="105"/>
      <c r="Y235" s="105"/>
      <c r="Z235" s="105"/>
      <c r="AA235" s="105"/>
    </row>
    <row r="236" spans="1:27" ht="15">
      <c r="A236" s="67"/>
      <c r="B236" s="67"/>
      <c r="C236" s="62" t="s">
        <v>1920</v>
      </c>
      <c r="D236" s="221" t="s">
        <v>1921</v>
      </c>
      <c r="E236" s="253"/>
      <c r="F236" s="253"/>
      <c r="G236" s="253"/>
      <c r="H236" s="254"/>
      <c r="I236" s="220" t="s">
        <v>1842</v>
      </c>
      <c r="J236" s="254"/>
      <c r="K236" s="105"/>
      <c r="L236" s="105"/>
      <c r="M236" s="105"/>
      <c r="N236" s="105"/>
      <c r="O236" s="105"/>
      <c r="P236" s="105"/>
      <c r="Q236" s="105"/>
      <c r="R236" s="105"/>
      <c r="S236" s="105"/>
      <c r="T236" s="105"/>
      <c r="U236" s="105"/>
      <c r="V236" s="105"/>
      <c r="W236" s="105"/>
      <c r="X236" s="105"/>
      <c r="Y236" s="105"/>
      <c r="Z236" s="105"/>
      <c r="AA236" s="105"/>
    </row>
    <row r="237" spans="1:27" ht="15">
      <c r="A237" s="67"/>
      <c r="B237" s="67"/>
      <c r="C237" s="62" t="s">
        <v>1922</v>
      </c>
      <c r="D237" s="221" t="s">
        <v>1923</v>
      </c>
      <c r="E237" s="253"/>
      <c r="F237" s="253"/>
      <c r="G237" s="253"/>
      <c r="H237" s="254"/>
      <c r="I237" s="220" t="s">
        <v>1842</v>
      </c>
      <c r="J237" s="254"/>
      <c r="K237" s="105"/>
      <c r="L237" s="105"/>
      <c r="M237" s="105"/>
      <c r="N237" s="105"/>
      <c r="O237" s="105"/>
      <c r="P237" s="105"/>
      <c r="Q237" s="105"/>
      <c r="R237" s="105"/>
      <c r="S237" s="105"/>
      <c r="T237" s="105"/>
      <c r="U237" s="105"/>
      <c r="V237" s="105"/>
      <c r="W237" s="105"/>
      <c r="X237" s="105"/>
      <c r="Y237" s="105"/>
      <c r="Z237" s="105"/>
      <c r="AA237" s="105"/>
    </row>
    <row r="238" spans="1:27" ht="15">
      <c r="A238" s="67"/>
      <c r="B238" s="67"/>
      <c r="C238" s="62" t="s">
        <v>1924</v>
      </c>
      <c r="D238" s="221" t="s">
        <v>1925</v>
      </c>
      <c r="E238" s="253"/>
      <c r="F238" s="253"/>
      <c r="G238" s="253"/>
      <c r="H238" s="254"/>
      <c r="I238" s="220" t="s">
        <v>1842</v>
      </c>
      <c r="J238" s="254"/>
      <c r="K238" s="105"/>
      <c r="L238" s="105"/>
      <c r="M238" s="105"/>
      <c r="N238" s="105"/>
      <c r="O238" s="105"/>
      <c r="P238" s="105"/>
      <c r="Q238" s="105"/>
      <c r="R238" s="105"/>
      <c r="S238" s="105"/>
      <c r="T238" s="105"/>
      <c r="U238" s="105"/>
      <c r="V238" s="105"/>
      <c r="W238" s="105"/>
      <c r="X238" s="105"/>
      <c r="Y238" s="105"/>
      <c r="Z238" s="105"/>
      <c r="AA238" s="105"/>
    </row>
    <row r="239" spans="1:27" ht="15">
      <c r="A239" s="67"/>
      <c r="B239" s="67"/>
      <c r="C239" s="62" t="s">
        <v>1926</v>
      </c>
      <c r="D239" s="221" t="s">
        <v>1927</v>
      </c>
      <c r="E239" s="253"/>
      <c r="F239" s="253"/>
      <c r="G239" s="253"/>
      <c r="H239" s="254"/>
      <c r="I239" s="220" t="s">
        <v>1842</v>
      </c>
      <c r="J239" s="254"/>
      <c r="K239" s="105"/>
      <c r="L239" s="105"/>
      <c r="M239" s="105"/>
      <c r="N239" s="105"/>
      <c r="O239" s="105"/>
      <c r="P239" s="105"/>
      <c r="Q239" s="105"/>
      <c r="R239" s="105"/>
      <c r="S239" s="105"/>
      <c r="T239" s="105"/>
      <c r="U239" s="105"/>
      <c r="V239" s="105"/>
      <c r="W239" s="105"/>
      <c r="X239" s="105"/>
      <c r="Y239" s="105"/>
      <c r="Z239" s="105"/>
      <c r="AA239" s="105"/>
    </row>
    <row r="240" spans="1:27" ht="15">
      <c r="A240" s="67">
        <v>231</v>
      </c>
      <c r="B240" s="67" t="s">
        <v>1928</v>
      </c>
      <c r="C240" s="62"/>
      <c r="D240" s="224" t="str">
        <f>HYPERLINK("https://www.netonix.com/wisp-switch/ws-12-250-dc.html","There is a switch now in the CB6 control skid for networking. WS-12-250-DC. This need to be inserted into the panel layout")</f>
        <v>There is a switch now in the CB6 control skid for networking. WS-12-250-DC. This need to be inserted into the panel layout</v>
      </c>
      <c r="E240" s="253"/>
      <c r="F240" s="253"/>
      <c r="G240" s="253"/>
      <c r="H240" s="254"/>
      <c r="I240" s="220"/>
      <c r="J240" s="254"/>
      <c r="K240" s="105"/>
      <c r="L240" s="105"/>
      <c r="M240" s="105"/>
      <c r="N240" s="105"/>
      <c r="O240" s="105"/>
      <c r="P240" s="105"/>
      <c r="Q240" s="105"/>
      <c r="R240" s="105"/>
      <c r="S240" s="105"/>
      <c r="T240" s="105"/>
      <c r="U240" s="105"/>
      <c r="V240" s="105"/>
      <c r="W240" s="105"/>
      <c r="X240" s="105"/>
      <c r="Y240" s="105"/>
      <c r="Z240" s="105"/>
      <c r="AA240" s="105"/>
    </row>
    <row r="241" spans="1:27" ht="15">
      <c r="A241" s="67"/>
      <c r="B241" s="67"/>
      <c r="C241" s="62"/>
      <c r="D241" s="221" t="s">
        <v>1929</v>
      </c>
      <c r="E241" s="253"/>
      <c r="F241" s="253"/>
      <c r="G241" s="253"/>
      <c r="H241" s="254"/>
      <c r="I241" s="220" t="s">
        <v>11</v>
      </c>
      <c r="J241" s="254"/>
      <c r="K241" s="105"/>
      <c r="L241" s="105"/>
      <c r="M241" s="105"/>
      <c r="N241" s="105"/>
      <c r="O241" s="105"/>
      <c r="P241" s="105"/>
      <c r="Q241" s="105"/>
      <c r="R241" s="105"/>
      <c r="S241" s="105"/>
      <c r="T241" s="105"/>
      <c r="U241" s="105"/>
      <c r="V241" s="105"/>
      <c r="W241" s="105"/>
      <c r="X241" s="105"/>
      <c r="Y241" s="105"/>
      <c r="Z241" s="105"/>
      <c r="AA241" s="105"/>
    </row>
    <row r="242" spans="1:27" ht="15">
      <c r="A242" s="119" t="s">
        <v>1930</v>
      </c>
      <c r="B242" s="67"/>
      <c r="C242" s="62" t="s">
        <v>1931</v>
      </c>
      <c r="D242" s="221" t="s">
        <v>1932</v>
      </c>
      <c r="E242" s="253"/>
      <c r="F242" s="253"/>
      <c r="G242" s="253"/>
      <c r="H242" s="254"/>
      <c r="I242" s="220" t="s">
        <v>1842</v>
      </c>
      <c r="J242" s="254"/>
      <c r="K242" s="105"/>
      <c r="L242" s="105"/>
      <c r="M242" s="105"/>
      <c r="N242" s="105"/>
      <c r="O242" s="105"/>
      <c r="P242" s="105"/>
      <c r="Q242" s="105"/>
      <c r="R242" s="105"/>
      <c r="S242" s="105"/>
      <c r="T242" s="105"/>
      <c r="U242" s="105"/>
      <c r="V242" s="105"/>
      <c r="W242" s="105"/>
      <c r="X242" s="105"/>
      <c r="Y242" s="105"/>
      <c r="Z242" s="105"/>
      <c r="AA242" s="105"/>
    </row>
    <row r="243" spans="1:27" ht="15">
      <c r="A243" s="67" t="s">
        <v>1933</v>
      </c>
      <c r="B243" s="67"/>
      <c r="C243" s="62" t="s">
        <v>1772</v>
      </c>
      <c r="D243" s="221" t="s">
        <v>1934</v>
      </c>
      <c r="E243" s="253"/>
      <c r="F243" s="253"/>
      <c r="G243" s="253"/>
      <c r="H243" s="254"/>
      <c r="I243" s="220" t="s">
        <v>1842</v>
      </c>
      <c r="J243" s="254"/>
      <c r="K243" s="105"/>
      <c r="L243" s="105"/>
      <c r="M243" s="105"/>
      <c r="N243" s="105"/>
      <c r="O243" s="105"/>
      <c r="P243" s="105"/>
      <c r="Q243" s="105"/>
      <c r="R243" s="105"/>
      <c r="S243" s="105"/>
      <c r="T243" s="105"/>
      <c r="U243" s="105"/>
      <c r="V243" s="105"/>
      <c r="W243" s="105"/>
      <c r="X243" s="105"/>
      <c r="Y243" s="105"/>
      <c r="Z243" s="105"/>
      <c r="AA243" s="105"/>
    </row>
    <row r="244" spans="1:27" ht="15">
      <c r="A244" s="67" t="s">
        <v>1935</v>
      </c>
      <c r="B244" s="67"/>
      <c r="C244" s="119" t="s">
        <v>1936</v>
      </c>
      <c r="D244" s="221" t="s">
        <v>1937</v>
      </c>
      <c r="E244" s="253"/>
      <c r="F244" s="253"/>
      <c r="G244" s="253"/>
      <c r="H244" s="254"/>
      <c r="I244" s="220" t="s">
        <v>1842</v>
      </c>
      <c r="J244" s="254"/>
      <c r="K244" s="105"/>
      <c r="L244" s="105"/>
      <c r="M244" s="105"/>
      <c r="N244" s="105"/>
      <c r="O244" s="105"/>
      <c r="P244" s="105"/>
      <c r="Q244" s="105"/>
      <c r="R244" s="105"/>
      <c r="S244" s="105"/>
      <c r="T244" s="105"/>
      <c r="U244" s="105"/>
      <c r="V244" s="105"/>
      <c r="W244" s="105"/>
      <c r="X244" s="105"/>
      <c r="Y244" s="105"/>
      <c r="Z244" s="105"/>
      <c r="AA244" s="105"/>
    </row>
    <row r="245" spans="1:27" ht="15">
      <c r="A245" s="67" t="s">
        <v>1938</v>
      </c>
      <c r="B245" s="67"/>
      <c r="C245" s="119" t="s">
        <v>1939</v>
      </c>
      <c r="D245" s="221" t="s">
        <v>1937</v>
      </c>
      <c r="E245" s="253"/>
      <c r="F245" s="253"/>
      <c r="G245" s="253"/>
      <c r="H245" s="254"/>
      <c r="I245" s="220" t="s">
        <v>1842</v>
      </c>
      <c r="J245" s="254"/>
      <c r="K245" s="105"/>
      <c r="L245" s="105"/>
      <c r="M245" s="105"/>
      <c r="N245" s="105"/>
      <c r="O245" s="105"/>
      <c r="P245" s="105"/>
      <c r="Q245" s="105"/>
      <c r="R245" s="105"/>
      <c r="S245" s="105"/>
      <c r="T245" s="105"/>
      <c r="U245" s="105"/>
      <c r="V245" s="105"/>
      <c r="W245" s="105"/>
      <c r="X245" s="105"/>
      <c r="Y245" s="105"/>
      <c r="Z245" s="105"/>
      <c r="AA245" s="105"/>
    </row>
    <row r="246" spans="1:27" ht="15">
      <c r="A246" s="67" t="s">
        <v>1940</v>
      </c>
      <c r="B246" s="66"/>
      <c r="C246" s="70" t="s">
        <v>1470</v>
      </c>
      <c r="D246" s="220" t="s">
        <v>1941</v>
      </c>
      <c r="E246" s="253"/>
      <c r="F246" s="253"/>
      <c r="G246" s="253"/>
      <c r="H246" s="254"/>
      <c r="I246" s="220" t="s">
        <v>1942</v>
      </c>
      <c r="J246" s="254"/>
      <c r="K246" s="69"/>
      <c r="L246" s="69"/>
      <c r="M246" s="69"/>
      <c r="N246" s="69"/>
      <c r="O246" s="69"/>
      <c r="P246" s="69"/>
      <c r="Q246" s="69"/>
      <c r="R246" s="69"/>
      <c r="S246" s="69"/>
      <c r="T246" s="69"/>
      <c r="U246" s="69"/>
      <c r="V246" s="69"/>
      <c r="W246" s="69"/>
      <c r="X246" s="69"/>
      <c r="Y246" s="69"/>
      <c r="Z246" s="69"/>
      <c r="AA246" s="69"/>
    </row>
    <row r="247" spans="1:27" ht="15">
      <c r="A247" s="67"/>
      <c r="B247" s="66"/>
      <c r="C247" s="70" t="s">
        <v>1470</v>
      </c>
      <c r="D247" s="220" t="s">
        <v>1943</v>
      </c>
      <c r="E247" s="253"/>
      <c r="F247" s="253"/>
      <c r="G247" s="253"/>
      <c r="H247" s="254"/>
      <c r="I247" s="220" t="s">
        <v>1944</v>
      </c>
      <c r="J247" s="254"/>
      <c r="K247" s="69"/>
      <c r="L247" s="69"/>
      <c r="M247" s="69"/>
      <c r="N247" s="69"/>
      <c r="O247" s="69"/>
      <c r="P247" s="69"/>
      <c r="Q247" s="69"/>
      <c r="R247" s="69"/>
      <c r="S247" s="69"/>
      <c r="T247" s="69"/>
      <c r="U247" s="69"/>
      <c r="V247" s="69"/>
      <c r="W247" s="69"/>
      <c r="X247" s="69"/>
      <c r="Y247" s="69"/>
      <c r="Z247" s="69"/>
      <c r="AA247" s="69"/>
    </row>
    <row r="248" spans="1:27" ht="15">
      <c r="A248" s="99" t="s">
        <v>1945</v>
      </c>
      <c r="B248" s="66"/>
      <c r="C248" s="70" t="s">
        <v>1470</v>
      </c>
      <c r="D248" s="220" t="s">
        <v>1946</v>
      </c>
      <c r="E248" s="253"/>
      <c r="F248" s="253"/>
      <c r="G248" s="253"/>
      <c r="H248" s="254"/>
      <c r="I248" s="220" t="s">
        <v>1944</v>
      </c>
      <c r="J248" s="254"/>
      <c r="K248" s="69"/>
      <c r="L248" s="69"/>
      <c r="M248" s="69"/>
      <c r="N248" s="69"/>
      <c r="O248" s="69"/>
      <c r="P248" s="69"/>
      <c r="Q248" s="69"/>
      <c r="R248" s="69"/>
      <c r="S248" s="69"/>
      <c r="T248" s="69"/>
      <c r="U248" s="69"/>
      <c r="V248" s="69"/>
      <c r="W248" s="69"/>
      <c r="X248" s="69"/>
      <c r="Y248" s="69"/>
      <c r="Z248" s="69"/>
      <c r="AA248" s="69"/>
    </row>
    <row r="249" spans="1:27" ht="15">
      <c r="A249" s="67" t="s">
        <v>1947</v>
      </c>
      <c r="B249" s="66"/>
      <c r="C249" s="70" t="s">
        <v>1465</v>
      </c>
      <c r="D249" s="220" t="s">
        <v>1948</v>
      </c>
      <c r="E249" s="253"/>
      <c r="F249" s="253"/>
      <c r="G249" s="253"/>
      <c r="H249" s="254"/>
      <c r="I249" s="220" t="s">
        <v>1944</v>
      </c>
      <c r="J249" s="254"/>
      <c r="K249" s="69"/>
      <c r="L249" s="69"/>
      <c r="M249" s="69"/>
      <c r="N249" s="69"/>
      <c r="O249" s="69"/>
      <c r="P249" s="69"/>
      <c r="Q249" s="69"/>
      <c r="R249" s="69"/>
      <c r="S249" s="69"/>
      <c r="T249" s="69"/>
      <c r="U249" s="69"/>
      <c r="V249" s="69"/>
      <c r="W249" s="69"/>
      <c r="X249" s="69"/>
      <c r="Y249" s="69"/>
      <c r="Z249" s="69"/>
      <c r="AA249" s="69"/>
    </row>
    <row r="250" spans="1:27" ht="15">
      <c r="A250" s="67"/>
      <c r="B250" s="66"/>
      <c r="C250" s="70" t="s">
        <v>1465</v>
      </c>
      <c r="D250" s="220" t="s">
        <v>1943</v>
      </c>
      <c r="E250" s="253"/>
      <c r="F250" s="253"/>
      <c r="G250" s="253"/>
      <c r="H250" s="254"/>
      <c r="I250" s="220" t="s">
        <v>1944</v>
      </c>
      <c r="J250" s="254"/>
      <c r="K250" s="69"/>
      <c r="L250" s="69"/>
      <c r="M250" s="69"/>
      <c r="N250" s="69"/>
      <c r="O250" s="69"/>
      <c r="P250" s="69"/>
      <c r="Q250" s="69"/>
      <c r="R250" s="69"/>
      <c r="S250" s="69"/>
      <c r="T250" s="69"/>
      <c r="U250" s="69"/>
      <c r="V250" s="69"/>
      <c r="W250" s="69"/>
      <c r="X250" s="69"/>
      <c r="Y250" s="69"/>
      <c r="Z250" s="69"/>
      <c r="AA250" s="69"/>
    </row>
    <row r="251" spans="1:27" ht="15">
      <c r="A251" s="99" t="s">
        <v>1949</v>
      </c>
      <c r="B251" s="66"/>
      <c r="C251" s="70" t="s">
        <v>1465</v>
      </c>
      <c r="D251" s="220" t="s">
        <v>1946</v>
      </c>
      <c r="E251" s="253"/>
      <c r="F251" s="253"/>
      <c r="G251" s="253"/>
      <c r="H251" s="254"/>
      <c r="I251" s="220" t="s">
        <v>1944</v>
      </c>
      <c r="J251" s="254"/>
      <c r="K251" s="69"/>
      <c r="L251" s="69"/>
      <c r="M251" s="69"/>
      <c r="N251" s="69"/>
      <c r="O251" s="69"/>
      <c r="P251" s="69"/>
      <c r="Q251" s="69"/>
      <c r="R251" s="69"/>
      <c r="S251" s="69"/>
      <c r="T251" s="69"/>
      <c r="U251" s="69"/>
      <c r="V251" s="69"/>
      <c r="W251" s="69"/>
      <c r="X251" s="69"/>
      <c r="Y251" s="69"/>
      <c r="Z251" s="69"/>
      <c r="AA251" s="69"/>
    </row>
    <row r="252" spans="1:27" ht="15">
      <c r="A252" s="67" t="s">
        <v>1950</v>
      </c>
      <c r="B252" s="66"/>
      <c r="C252" s="70" t="s">
        <v>1459</v>
      </c>
      <c r="D252" s="220" t="s">
        <v>1951</v>
      </c>
      <c r="E252" s="253"/>
      <c r="F252" s="253"/>
      <c r="G252" s="253"/>
      <c r="H252" s="254"/>
      <c r="I252" s="220" t="s">
        <v>1944</v>
      </c>
      <c r="J252" s="254"/>
      <c r="K252" s="69"/>
      <c r="L252" s="69"/>
      <c r="M252" s="69"/>
      <c r="N252" s="69"/>
      <c r="O252" s="69"/>
      <c r="P252" s="69"/>
      <c r="Q252" s="69"/>
      <c r="R252" s="69"/>
      <c r="S252" s="69"/>
      <c r="T252" s="69"/>
      <c r="U252" s="69"/>
      <c r="V252" s="69"/>
      <c r="W252" s="69"/>
      <c r="X252" s="69"/>
      <c r="Y252" s="69"/>
      <c r="Z252" s="69"/>
      <c r="AA252" s="69"/>
    </row>
    <row r="253" spans="1:27" ht="15">
      <c r="A253" s="67"/>
      <c r="B253" s="66"/>
      <c r="C253" s="70" t="s">
        <v>1459</v>
      </c>
      <c r="D253" s="220" t="s">
        <v>1943</v>
      </c>
      <c r="E253" s="253"/>
      <c r="F253" s="253"/>
      <c r="G253" s="253"/>
      <c r="H253" s="254"/>
      <c r="I253" s="220" t="s">
        <v>1944</v>
      </c>
      <c r="J253" s="254"/>
      <c r="K253" s="69"/>
      <c r="L253" s="69"/>
      <c r="M253" s="69"/>
      <c r="N253" s="69"/>
      <c r="O253" s="69"/>
      <c r="P253" s="69"/>
      <c r="Q253" s="69"/>
      <c r="R253" s="69"/>
      <c r="S253" s="69"/>
      <c r="T253" s="69"/>
      <c r="U253" s="69"/>
      <c r="V253" s="69"/>
      <c r="W253" s="69"/>
      <c r="X253" s="69"/>
      <c r="Y253" s="69"/>
      <c r="Z253" s="69"/>
      <c r="AA253" s="69"/>
    </row>
    <row r="254" spans="1:27" ht="15">
      <c r="A254" s="99" t="s">
        <v>1952</v>
      </c>
      <c r="B254" s="66"/>
      <c r="C254" s="70" t="s">
        <v>1459</v>
      </c>
      <c r="D254" s="220" t="s">
        <v>1946</v>
      </c>
      <c r="E254" s="253"/>
      <c r="F254" s="253"/>
      <c r="G254" s="253"/>
      <c r="H254" s="254"/>
      <c r="I254" s="220" t="s">
        <v>1944</v>
      </c>
      <c r="J254" s="254"/>
      <c r="K254" s="69"/>
      <c r="L254" s="69"/>
      <c r="M254" s="69"/>
      <c r="N254" s="69"/>
      <c r="O254" s="69"/>
      <c r="P254" s="69"/>
      <c r="Q254" s="69"/>
      <c r="R254" s="69"/>
      <c r="S254" s="69"/>
      <c r="T254" s="69"/>
      <c r="U254" s="69"/>
      <c r="V254" s="69"/>
      <c r="W254" s="69"/>
      <c r="X254" s="69"/>
      <c r="Y254" s="69"/>
      <c r="Z254" s="69"/>
      <c r="AA254" s="69"/>
    </row>
    <row r="255" spans="1:27" ht="15">
      <c r="A255" s="66"/>
      <c r="B255" s="66"/>
      <c r="C255" s="70" t="s">
        <v>1953</v>
      </c>
      <c r="D255" s="220" t="s">
        <v>1954</v>
      </c>
      <c r="E255" s="253"/>
      <c r="F255" s="253"/>
      <c r="G255" s="253"/>
      <c r="H255" s="254"/>
      <c r="I255" s="220" t="s">
        <v>1955</v>
      </c>
      <c r="J255" s="254"/>
      <c r="K255" s="69"/>
      <c r="L255" s="69"/>
      <c r="M255" s="69"/>
      <c r="N255" s="69"/>
      <c r="O255" s="69"/>
      <c r="P255" s="69"/>
      <c r="Q255" s="69"/>
      <c r="R255" s="69"/>
      <c r="S255" s="69"/>
      <c r="T255" s="69"/>
      <c r="U255" s="69"/>
      <c r="V255" s="69"/>
      <c r="W255" s="69"/>
      <c r="X255" s="69"/>
      <c r="Y255" s="69"/>
      <c r="Z255" s="69"/>
      <c r="AA255" s="69"/>
    </row>
    <row r="256" spans="1:27" ht="15">
      <c r="A256" s="66"/>
      <c r="B256" s="66"/>
      <c r="C256" s="70"/>
      <c r="D256" s="220" t="s">
        <v>1956</v>
      </c>
      <c r="E256" s="253"/>
      <c r="F256" s="253"/>
      <c r="G256" s="253"/>
      <c r="H256" s="254"/>
      <c r="I256" s="220"/>
      <c r="J256" s="254"/>
      <c r="K256" s="69"/>
      <c r="L256" s="69"/>
      <c r="M256" s="69"/>
      <c r="N256" s="69"/>
      <c r="O256" s="69"/>
      <c r="P256" s="69"/>
      <c r="Q256" s="69"/>
      <c r="R256" s="69"/>
      <c r="S256" s="69"/>
      <c r="T256" s="69"/>
      <c r="U256" s="69"/>
      <c r="V256" s="69"/>
      <c r="W256" s="69"/>
      <c r="X256" s="69"/>
      <c r="Y256" s="69"/>
      <c r="Z256" s="69"/>
      <c r="AA256" s="69"/>
    </row>
    <row r="257" spans="1:27" ht="15">
      <c r="A257" s="66"/>
      <c r="B257" s="66"/>
      <c r="C257" s="70"/>
      <c r="D257" s="220" t="s">
        <v>1957</v>
      </c>
      <c r="E257" s="253"/>
      <c r="F257" s="253"/>
      <c r="G257" s="253"/>
      <c r="H257" s="254"/>
      <c r="I257" s="220"/>
      <c r="J257" s="254"/>
      <c r="K257" s="69"/>
      <c r="L257" s="69"/>
      <c r="M257" s="69"/>
      <c r="N257" s="69"/>
      <c r="O257" s="69"/>
      <c r="P257" s="69"/>
      <c r="Q257" s="69"/>
      <c r="R257" s="69"/>
      <c r="S257" s="69"/>
      <c r="T257" s="69"/>
      <c r="U257" s="69"/>
      <c r="V257" s="69"/>
      <c r="W257" s="69"/>
      <c r="X257" s="69"/>
      <c r="Y257" s="69"/>
      <c r="Z257" s="69"/>
      <c r="AA257" s="69"/>
    </row>
    <row r="258" spans="1:27" ht="15.95">
      <c r="A258" s="66"/>
      <c r="B258" s="66"/>
      <c r="C258" s="79"/>
      <c r="D258" s="220" t="s">
        <v>1958</v>
      </c>
      <c r="E258" s="253"/>
      <c r="F258" s="253"/>
      <c r="G258" s="253"/>
      <c r="H258" s="254"/>
      <c r="I258" s="220"/>
      <c r="J258" s="254"/>
      <c r="K258" s="69"/>
      <c r="L258" s="69"/>
      <c r="M258" s="69"/>
      <c r="N258" s="69"/>
      <c r="O258" s="69"/>
      <c r="P258" s="69"/>
      <c r="Q258" s="69"/>
      <c r="R258" s="69"/>
      <c r="S258" s="69"/>
      <c r="T258" s="69"/>
      <c r="U258" s="69"/>
      <c r="V258" s="69"/>
      <c r="W258" s="69"/>
      <c r="X258" s="69"/>
      <c r="Y258" s="69"/>
      <c r="Z258" s="69"/>
      <c r="AA258" s="69"/>
    </row>
    <row r="259" spans="1:27" ht="15.95">
      <c r="A259" s="66"/>
      <c r="B259" s="66"/>
      <c r="C259" s="71" t="s">
        <v>662</v>
      </c>
      <c r="D259" s="226" t="s">
        <v>1959</v>
      </c>
      <c r="E259" s="253"/>
      <c r="F259" s="253"/>
      <c r="G259" s="253"/>
      <c r="H259" s="254"/>
      <c r="I259" s="220"/>
      <c r="J259" s="254"/>
      <c r="K259" s="69"/>
      <c r="L259" s="69"/>
      <c r="M259" s="69"/>
      <c r="N259" s="69"/>
      <c r="O259" s="69"/>
      <c r="P259" s="69"/>
      <c r="Q259" s="69"/>
      <c r="R259" s="69"/>
      <c r="S259" s="69"/>
      <c r="T259" s="69"/>
      <c r="U259" s="69"/>
      <c r="V259" s="69"/>
      <c r="W259" s="69"/>
      <c r="X259" s="69"/>
      <c r="Y259" s="69"/>
      <c r="Z259" s="69"/>
      <c r="AA259" s="69"/>
    </row>
    <row r="260" spans="1:27" ht="15.95">
      <c r="A260" s="66"/>
      <c r="B260" s="66"/>
      <c r="C260" s="72" t="s">
        <v>936</v>
      </c>
      <c r="D260" s="220" t="s">
        <v>1960</v>
      </c>
      <c r="E260" s="253"/>
      <c r="F260" s="253"/>
      <c r="G260" s="253"/>
      <c r="H260" s="254"/>
      <c r="I260" s="220" t="s">
        <v>1961</v>
      </c>
      <c r="J260" s="254"/>
      <c r="K260" s="69"/>
      <c r="L260" s="69"/>
      <c r="M260" s="69"/>
      <c r="N260" s="69"/>
      <c r="O260" s="69"/>
      <c r="P260" s="69"/>
      <c r="Q260" s="69"/>
      <c r="R260" s="69"/>
      <c r="S260" s="69"/>
      <c r="T260" s="69"/>
      <c r="U260" s="69"/>
      <c r="V260" s="69"/>
      <c r="W260" s="69"/>
      <c r="X260" s="69"/>
      <c r="Y260" s="69"/>
      <c r="Z260" s="69"/>
      <c r="AA260" s="69"/>
    </row>
    <row r="261" spans="1:27" ht="15.95">
      <c r="A261" s="66"/>
      <c r="B261" s="66"/>
      <c r="C261" s="72" t="s">
        <v>967</v>
      </c>
      <c r="D261" s="220" t="s">
        <v>1962</v>
      </c>
      <c r="E261" s="253"/>
      <c r="F261" s="253"/>
      <c r="G261" s="253"/>
      <c r="H261" s="254"/>
      <c r="I261" s="220" t="s">
        <v>1961</v>
      </c>
      <c r="J261" s="254"/>
      <c r="K261" s="69"/>
      <c r="L261" s="69"/>
      <c r="M261" s="69"/>
      <c r="N261" s="69"/>
      <c r="O261" s="69"/>
      <c r="P261" s="69"/>
      <c r="Q261" s="69"/>
      <c r="R261" s="69"/>
      <c r="S261" s="69"/>
      <c r="T261" s="69"/>
      <c r="U261" s="69"/>
      <c r="V261" s="69"/>
      <c r="W261" s="69"/>
      <c r="X261" s="69"/>
      <c r="Y261" s="69"/>
      <c r="Z261" s="69"/>
      <c r="AA261" s="69"/>
    </row>
    <row r="262" spans="1:27" ht="15.95">
      <c r="A262" s="66"/>
      <c r="B262" s="66"/>
      <c r="C262" s="72" t="s">
        <v>949</v>
      </c>
      <c r="D262" s="220" t="s">
        <v>1962</v>
      </c>
      <c r="E262" s="253"/>
      <c r="F262" s="253"/>
      <c r="G262" s="253"/>
      <c r="H262" s="254"/>
      <c r="I262" s="220" t="s">
        <v>1961</v>
      </c>
      <c r="J262" s="254"/>
      <c r="K262" s="69"/>
      <c r="L262" s="69"/>
      <c r="M262" s="69"/>
      <c r="N262" s="69"/>
      <c r="O262" s="69"/>
      <c r="P262" s="69"/>
      <c r="Q262" s="69"/>
      <c r="R262" s="69"/>
      <c r="S262" s="69"/>
      <c r="T262" s="69"/>
      <c r="U262" s="69"/>
      <c r="V262" s="69"/>
      <c r="W262" s="69"/>
      <c r="X262" s="69"/>
      <c r="Y262" s="69"/>
      <c r="Z262" s="69"/>
      <c r="AA262" s="69"/>
    </row>
    <row r="263" spans="1:27" ht="15.95">
      <c r="A263" s="66"/>
      <c r="B263" s="66"/>
      <c r="C263" s="72" t="s">
        <v>957</v>
      </c>
      <c r="D263" s="220" t="s">
        <v>1962</v>
      </c>
      <c r="E263" s="253"/>
      <c r="F263" s="253"/>
      <c r="G263" s="253"/>
      <c r="H263" s="254"/>
      <c r="I263" s="220" t="s">
        <v>1961</v>
      </c>
      <c r="J263" s="254"/>
      <c r="K263" s="69"/>
      <c r="L263" s="69"/>
      <c r="M263" s="69"/>
      <c r="N263" s="69"/>
      <c r="O263" s="69"/>
      <c r="P263" s="69"/>
      <c r="Q263" s="69"/>
      <c r="R263" s="69"/>
      <c r="S263" s="69"/>
      <c r="T263" s="69"/>
      <c r="U263" s="69"/>
      <c r="V263" s="69"/>
      <c r="W263" s="69"/>
      <c r="X263" s="69"/>
      <c r="Y263" s="69"/>
      <c r="Z263" s="69"/>
      <c r="AA263" s="69"/>
    </row>
    <row r="264" spans="1:27" ht="15.95">
      <c r="A264" s="66"/>
      <c r="B264" s="66"/>
      <c r="C264" s="72" t="s">
        <v>935</v>
      </c>
      <c r="D264" s="220" t="s">
        <v>1962</v>
      </c>
      <c r="E264" s="253"/>
      <c r="F264" s="253"/>
      <c r="G264" s="253"/>
      <c r="H264" s="254"/>
      <c r="I264" s="220" t="s">
        <v>1961</v>
      </c>
      <c r="J264" s="254"/>
      <c r="K264" s="69"/>
      <c r="L264" s="69"/>
      <c r="M264" s="69"/>
      <c r="N264" s="69"/>
      <c r="O264" s="69"/>
      <c r="P264" s="69"/>
      <c r="Q264" s="69"/>
      <c r="R264" s="69"/>
      <c r="S264" s="69"/>
      <c r="T264" s="69"/>
      <c r="U264" s="69"/>
      <c r="V264" s="69"/>
      <c r="W264" s="69"/>
      <c r="X264" s="69"/>
      <c r="Y264" s="69"/>
      <c r="Z264" s="69"/>
      <c r="AA264" s="69"/>
    </row>
    <row r="265" spans="1:27" ht="15.95">
      <c r="A265" s="66"/>
      <c r="B265" s="66"/>
      <c r="C265" s="79"/>
      <c r="D265" s="220" t="s">
        <v>1963</v>
      </c>
      <c r="E265" s="253"/>
      <c r="F265" s="253"/>
      <c r="G265" s="253"/>
      <c r="H265" s="254"/>
      <c r="I265" s="220"/>
      <c r="J265" s="254"/>
      <c r="K265" s="69"/>
      <c r="L265" s="69"/>
      <c r="M265" s="69"/>
      <c r="N265" s="69"/>
      <c r="O265" s="69"/>
      <c r="P265" s="69"/>
      <c r="Q265" s="69"/>
      <c r="R265" s="69"/>
      <c r="S265" s="69"/>
      <c r="T265" s="69"/>
      <c r="U265" s="69"/>
      <c r="V265" s="69"/>
      <c r="W265" s="69"/>
      <c r="X265" s="69"/>
      <c r="Y265" s="69"/>
      <c r="Z265" s="69"/>
      <c r="AA265" s="69"/>
    </row>
    <row r="266" spans="1:27" ht="15.95">
      <c r="A266" s="66"/>
      <c r="B266" s="119" t="s">
        <v>1964</v>
      </c>
      <c r="C266" s="79">
        <v>120</v>
      </c>
      <c r="D266" s="220" t="s">
        <v>1965</v>
      </c>
      <c r="E266" s="253"/>
      <c r="F266" s="253"/>
      <c r="G266" s="253"/>
      <c r="H266" s="254"/>
      <c r="I266" s="220"/>
      <c r="J266" s="254"/>
      <c r="K266" s="69"/>
      <c r="L266" s="69"/>
      <c r="M266" s="69"/>
      <c r="N266" s="69"/>
      <c r="O266" s="69"/>
      <c r="P266" s="69"/>
      <c r="Q266" s="69"/>
      <c r="R266" s="69"/>
      <c r="S266" s="69"/>
      <c r="T266" s="69"/>
      <c r="U266" s="69"/>
      <c r="V266" s="69"/>
      <c r="W266" s="69"/>
      <c r="X266" s="69"/>
      <c r="Y266" s="69"/>
      <c r="Z266" s="69"/>
      <c r="AA266" s="69"/>
    </row>
    <row r="267" spans="1:27" ht="15.95">
      <c r="A267" s="66"/>
      <c r="B267" s="119" t="s">
        <v>1966</v>
      </c>
      <c r="C267" s="79">
        <v>121</v>
      </c>
      <c r="D267" s="220" t="s">
        <v>1967</v>
      </c>
      <c r="E267" s="253"/>
      <c r="F267" s="253"/>
      <c r="G267" s="253"/>
      <c r="H267" s="254"/>
      <c r="I267" s="220"/>
      <c r="J267" s="254"/>
      <c r="K267" s="69"/>
      <c r="L267" s="69"/>
      <c r="M267" s="69"/>
      <c r="N267" s="69"/>
      <c r="O267" s="69"/>
      <c r="P267" s="69"/>
      <c r="Q267" s="69"/>
      <c r="R267" s="69"/>
      <c r="S267" s="69"/>
      <c r="T267" s="69"/>
      <c r="U267" s="69"/>
      <c r="V267" s="69"/>
      <c r="W267" s="69"/>
      <c r="X267" s="69"/>
      <c r="Y267" s="69"/>
      <c r="Z267" s="69"/>
      <c r="AA267" s="69"/>
    </row>
    <row r="268" spans="1:27" ht="15.95">
      <c r="A268" s="66"/>
      <c r="B268" s="66"/>
      <c r="C268" s="79"/>
      <c r="D268" s="207" t="s">
        <v>1968</v>
      </c>
      <c r="E268" s="73">
        <v>639</v>
      </c>
      <c r="F268" s="73" t="s">
        <v>1252</v>
      </c>
      <c r="G268" s="73"/>
      <c r="H268" s="74"/>
      <c r="I268" s="220"/>
      <c r="J268" s="254"/>
      <c r="K268" s="69"/>
      <c r="L268" s="69"/>
      <c r="M268" s="69"/>
      <c r="N268" s="69"/>
      <c r="O268" s="69"/>
      <c r="P268" s="69"/>
      <c r="Q268" s="69"/>
      <c r="R268" s="69"/>
      <c r="S268" s="69"/>
      <c r="T268" s="69"/>
      <c r="U268" s="69"/>
      <c r="V268" s="69"/>
      <c r="W268" s="69"/>
      <c r="X268" s="69"/>
      <c r="Y268" s="69"/>
      <c r="Z268" s="69"/>
      <c r="AA268" s="69"/>
    </row>
    <row r="269" spans="1:27" ht="15.95">
      <c r="A269" s="66"/>
      <c r="B269" s="66"/>
      <c r="C269" s="79"/>
      <c r="D269" s="220" t="s">
        <v>1969</v>
      </c>
      <c r="E269" s="253"/>
      <c r="F269" s="253"/>
      <c r="G269" s="253"/>
      <c r="H269" s="254"/>
      <c r="I269" s="220" t="s">
        <v>1970</v>
      </c>
      <c r="J269" s="254"/>
      <c r="K269" s="69"/>
      <c r="L269" s="69"/>
      <c r="M269" s="69"/>
      <c r="N269" s="69"/>
      <c r="O269" s="69"/>
      <c r="P269" s="69"/>
      <c r="Q269" s="69"/>
      <c r="R269" s="69"/>
      <c r="S269" s="69"/>
      <c r="T269" s="69"/>
      <c r="U269" s="69"/>
      <c r="V269" s="69"/>
      <c r="W269" s="69"/>
      <c r="X269" s="69"/>
      <c r="Y269" s="69"/>
      <c r="Z269" s="69"/>
      <c r="AA269" s="69"/>
    </row>
    <row r="270" spans="1:27" ht="15.95">
      <c r="A270" s="66"/>
      <c r="B270" s="66"/>
      <c r="C270" s="79"/>
      <c r="D270" s="220" t="s">
        <v>1971</v>
      </c>
      <c r="E270" s="253"/>
      <c r="F270" s="253"/>
      <c r="G270" s="253"/>
      <c r="H270" s="254"/>
      <c r="I270" s="220" t="s">
        <v>1972</v>
      </c>
      <c r="J270" s="254"/>
      <c r="K270" s="69"/>
      <c r="L270" s="69"/>
      <c r="M270" s="69"/>
      <c r="N270" s="69"/>
      <c r="O270" s="69"/>
      <c r="P270" s="69"/>
      <c r="Q270" s="69"/>
      <c r="R270" s="69"/>
      <c r="S270" s="69"/>
      <c r="T270" s="69"/>
      <c r="U270" s="69"/>
      <c r="V270" s="69"/>
      <c r="W270" s="69"/>
      <c r="X270" s="69"/>
      <c r="Y270" s="69"/>
      <c r="Z270" s="69"/>
      <c r="AA270" s="69"/>
    </row>
    <row r="271" spans="1:27" ht="15.95">
      <c r="A271" s="66"/>
      <c r="B271" s="66"/>
      <c r="C271" s="78"/>
      <c r="D271" s="220" t="s">
        <v>1973</v>
      </c>
      <c r="E271" s="253"/>
      <c r="F271" s="253"/>
      <c r="G271" s="253"/>
      <c r="H271" s="254"/>
      <c r="I271" s="220" t="s">
        <v>1974</v>
      </c>
      <c r="J271" s="254"/>
      <c r="K271" s="69"/>
      <c r="L271" s="69"/>
      <c r="M271" s="69"/>
      <c r="N271" s="69"/>
      <c r="O271" s="69"/>
      <c r="P271" s="69"/>
      <c r="Q271" s="69"/>
      <c r="R271" s="69"/>
      <c r="S271" s="69"/>
      <c r="T271" s="69"/>
      <c r="U271" s="69"/>
      <c r="V271" s="69"/>
      <c r="W271" s="69"/>
      <c r="X271" s="69"/>
      <c r="Y271" s="69"/>
      <c r="Z271" s="69"/>
      <c r="AA271" s="69"/>
    </row>
    <row r="272" spans="1:27" ht="15.95">
      <c r="A272" s="66"/>
      <c r="B272" s="66"/>
      <c r="C272" s="78"/>
      <c r="D272" s="220" t="s">
        <v>1975</v>
      </c>
      <c r="E272" s="253"/>
      <c r="F272" s="253"/>
      <c r="G272" s="253"/>
      <c r="H272" s="254"/>
      <c r="I272" s="220" t="s">
        <v>1974</v>
      </c>
      <c r="J272" s="254"/>
      <c r="K272" s="69"/>
      <c r="L272" s="69"/>
      <c r="M272" s="69"/>
      <c r="N272" s="69"/>
      <c r="O272" s="69"/>
      <c r="P272" s="69"/>
      <c r="Q272" s="69"/>
      <c r="R272" s="69"/>
      <c r="S272" s="69"/>
      <c r="T272" s="69"/>
      <c r="U272" s="69"/>
      <c r="V272" s="69"/>
      <c r="W272" s="69"/>
      <c r="X272" s="69"/>
      <c r="Y272" s="69"/>
      <c r="Z272" s="69"/>
      <c r="AA272" s="69"/>
    </row>
    <row r="273" spans="1:27" ht="15.95">
      <c r="A273" s="66"/>
      <c r="B273" s="66"/>
      <c r="C273" s="78"/>
      <c r="D273" s="220" t="s">
        <v>1976</v>
      </c>
      <c r="E273" s="253"/>
      <c r="F273" s="253"/>
      <c r="G273" s="253"/>
      <c r="H273" s="254"/>
      <c r="I273" s="220" t="s">
        <v>1977</v>
      </c>
      <c r="J273" s="254"/>
      <c r="K273" s="69"/>
      <c r="L273" s="69"/>
      <c r="M273" s="69"/>
      <c r="N273" s="69"/>
      <c r="O273" s="69"/>
      <c r="P273" s="69"/>
      <c r="Q273" s="69"/>
      <c r="R273" s="69"/>
      <c r="S273" s="69"/>
      <c r="T273" s="69"/>
      <c r="U273" s="69"/>
      <c r="V273" s="69"/>
      <c r="W273" s="69"/>
      <c r="X273" s="69"/>
      <c r="Y273" s="69"/>
      <c r="Z273" s="69"/>
      <c r="AA273" s="69"/>
    </row>
    <row r="274" spans="1:27" ht="15.95">
      <c r="A274" s="66"/>
      <c r="B274" s="66"/>
      <c r="C274" s="78"/>
      <c r="D274" s="220" t="s">
        <v>1978</v>
      </c>
      <c r="E274" s="253"/>
      <c r="F274" s="253"/>
      <c r="G274" s="253"/>
      <c r="H274" s="254"/>
      <c r="I274" s="220" t="s">
        <v>1977</v>
      </c>
      <c r="J274" s="254"/>
      <c r="K274" s="69"/>
      <c r="L274" s="69"/>
      <c r="M274" s="69"/>
      <c r="N274" s="69"/>
      <c r="O274" s="69"/>
      <c r="P274" s="69"/>
      <c r="Q274" s="69"/>
      <c r="R274" s="69"/>
      <c r="S274" s="69"/>
      <c r="T274" s="69"/>
      <c r="U274" s="69"/>
      <c r="V274" s="69"/>
      <c r="W274" s="69"/>
      <c r="X274" s="69"/>
      <c r="Y274" s="69"/>
      <c r="Z274" s="69"/>
      <c r="AA274" s="69"/>
    </row>
    <row r="275" spans="1:27" ht="15.95">
      <c r="A275" s="66"/>
      <c r="B275" s="66"/>
      <c r="C275" s="78"/>
      <c r="D275" s="220" t="s">
        <v>1979</v>
      </c>
      <c r="E275" s="253"/>
      <c r="F275" s="253"/>
      <c r="G275" s="253"/>
      <c r="H275" s="254"/>
      <c r="I275" s="220" t="s">
        <v>1977</v>
      </c>
      <c r="J275" s="254"/>
      <c r="K275" s="69"/>
      <c r="L275" s="69"/>
      <c r="M275" s="69"/>
      <c r="N275" s="69"/>
      <c r="O275" s="69"/>
      <c r="P275" s="69"/>
      <c r="Q275" s="69"/>
      <c r="R275" s="69"/>
      <c r="S275" s="69"/>
      <c r="T275" s="69"/>
      <c r="U275" s="69"/>
      <c r="V275" s="69"/>
      <c r="W275" s="69"/>
      <c r="X275" s="69"/>
      <c r="Y275" s="69"/>
      <c r="Z275" s="69"/>
      <c r="AA275" s="69"/>
    </row>
    <row r="276" spans="1:27" ht="15.95">
      <c r="A276" s="66"/>
      <c r="B276" s="66"/>
      <c r="C276" s="78" t="s">
        <v>1980</v>
      </c>
      <c r="D276" s="220" t="s">
        <v>1981</v>
      </c>
      <c r="E276" s="253"/>
      <c r="F276" s="253"/>
      <c r="G276" s="253"/>
      <c r="H276" s="254"/>
      <c r="I276" s="220" t="s">
        <v>1977</v>
      </c>
      <c r="J276" s="254"/>
      <c r="K276" s="69"/>
      <c r="L276" s="69"/>
      <c r="M276" s="69"/>
      <c r="N276" s="69"/>
      <c r="O276" s="69"/>
      <c r="P276" s="69"/>
      <c r="Q276" s="69"/>
      <c r="R276" s="69"/>
      <c r="S276" s="69"/>
      <c r="T276" s="69"/>
      <c r="U276" s="69"/>
      <c r="V276" s="69"/>
      <c r="W276" s="69"/>
      <c r="X276" s="69"/>
      <c r="Y276" s="69"/>
      <c r="Z276" s="69"/>
      <c r="AA276" s="69"/>
    </row>
    <row r="277" spans="1:27" ht="15.95">
      <c r="A277" s="66"/>
      <c r="B277" s="66"/>
      <c r="C277" s="78" t="s">
        <v>1980</v>
      </c>
      <c r="D277" s="220" t="s">
        <v>1982</v>
      </c>
      <c r="E277" s="253"/>
      <c r="F277" s="253"/>
      <c r="G277" s="253"/>
      <c r="H277" s="254"/>
      <c r="I277" s="220" t="s">
        <v>1977</v>
      </c>
      <c r="J277" s="254"/>
      <c r="K277" s="69"/>
      <c r="L277" s="69"/>
      <c r="M277" s="69"/>
      <c r="N277" s="69"/>
      <c r="O277" s="69"/>
      <c r="P277" s="69"/>
      <c r="Q277" s="69"/>
      <c r="R277" s="69"/>
      <c r="S277" s="69"/>
      <c r="T277" s="69"/>
      <c r="U277" s="69"/>
      <c r="V277" s="69"/>
      <c r="W277" s="69"/>
      <c r="X277" s="69"/>
      <c r="Y277" s="69"/>
      <c r="Z277" s="69"/>
      <c r="AA277" s="69"/>
    </row>
    <row r="278" spans="1:27" ht="15.95">
      <c r="A278" s="66"/>
      <c r="B278" s="66"/>
      <c r="C278" s="78" t="s">
        <v>1980</v>
      </c>
      <c r="D278" s="220" t="s">
        <v>1983</v>
      </c>
      <c r="E278" s="253"/>
      <c r="F278" s="253"/>
      <c r="G278" s="253"/>
      <c r="H278" s="254"/>
      <c r="I278" s="220" t="s">
        <v>1977</v>
      </c>
      <c r="J278" s="254"/>
      <c r="K278" s="69"/>
      <c r="L278" s="69"/>
      <c r="M278" s="69"/>
      <c r="N278" s="69"/>
      <c r="O278" s="69"/>
      <c r="P278" s="69"/>
      <c r="Q278" s="69"/>
      <c r="R278" s="69"/>
      <c r="S278" s="69"/>
      <c r="T278" s="69"/>
      <c r="U278" s="69"/>
      <c r="V278" s="69"/>
      <c r="W278" s="69"/>
      <c r="X278" s="69"/>
      <c r="Y278" s="69"/>
      <c r="Z278" s="69"/>
      <c r="AA278" s="69"/>
    </row>
    <row r="279" spans="1:27" ht="15.95">
      <c r="A279" s="66"/>
      <c r="B279" s="66"/>
      <c r="C279" s="78"/>
      <c r="D279" s="206" t="s">
        <v>1068</v>
      </c>
      <c r="E279" s="73" t="s">
        <v>1984</v>
      </c>
      <c r="F279" s="73"/>
      <c r="G279" s="73"/>
      <c r="H279" s="74"/>
      <c r="I279" s="220" t="s">
        <v>1974</v>
      </c>
      <c r="J279" s="254"/>
      <c r="K279" s="69"/>
      <c r="L279" s="69"/>
      <c r="M279" s="69"/>
      <c r="N279" s="69"/>
      <c r="O279" s="69"/>
      <c r="P279" s="69"/>
      <c r="Q279" s="69"/>
      <c r="R279" s="69"/>
      <c r="S279" s="69"/>
      <c r="T279" s="69"/>
      <c r="U279" s="69"/>
      <c r="V279" s="69"/>
      <c r="W279" s="69"/>
      <c r="X279" s="69"/>
      <c r="Y279" s="69"/>
      <c r="Z279" s="69"/>
      <c r="AA279" s="69"/>
    </row>
    <row r="280" spans="1:27" ht="15.95">
      <c r="A280" s="66"/>
      <c r="B280" s="66"/>
      <c r="C280" s="78"/>
      <c r="D280" s="206" t="s">
        <v>1070</v>
      </c>
      <c r="E280" s="73" t="s">
        <v>1984</v>
      </c>
      <c r="F280" s="73"/>
      <c r="G280" s="73"/>
      <c r="H280" s="74"/>
      <c r="I280" s="220" t="s">
        <v>1974</v>
      </c>
      <c r="J280" s="254"/>
      <c r="K280" s="69"/>
      <c r="L280" s="69"/>
      <c r="M280" s="69"/>
      <c r="N280" s="69"/>
      <c r="O280" s="69"/>
      <c r="P280" s="69"/>
      <c r="Q280" s="69"/>
      <c r="R280" s="69"/>
      <c r="S280" s="69"/>
      <c r="T280" s="69"/>
      <c r="U280" s="69"/>
      <c r="V280" s="69"/>
      <c r="W280" s="69"/>
      <c r="X280" s="69"/>
      <c r="Y280" s="69"/>
      <c r="Z280" s="69"/>
      <c r="AA280" s="69"/>
    </row>
    <row r="281" spans="1:27" ht="15.95">
      <c r="A281" s="66"/>
      <c r="B281" s="66"/>
      <c r="C281" s="78"/>
      <c r="D281" s="206" t="s">
        <v>1072</v>
      </c>
      <c r="E281" s="73" t="s">
        <v>1984</v>
      </c>
      <c r="F281" s="73"/>
      <c r="G281" s="73"/>
      <c r="H281" s="74"/>
      <c r="I281" s="220" t="s">
        <v>1974</v>
      </c>
      <c r="J281" s="254"/>
      <c r="K281" s="69"/>
      <c r="L281" s="69"/>
      <c r="M281" s="69"/>
      <c r="N281" s="69"/>
      <c r="O281" s="69"/>
      <c r="P281" s="69"/>
      <c r="Q281" s="69"/>
      <c r="R281" s="69"/>
      <c r="S281" s="69"/>
      <c r="T281" s="69"/>
      <c r="U281" s="69"/>
      <c r="V281" s="69"/>
      <c r="W281" s="69"/>
      <c r="X281" s="69"/>
      <c r="Y281" s="69"/>
      <c r="Z281" s="69"/>
      <c r="AA281" s="69"/>
    </row>
    <row r="282" spans="1:27" ht="15.95">
      <c r="A282" s="66"/>
      <c r="B282" s="66"/>
      <c r="C282" s="78"/>
      <c r="D282" s="206" t="s">
        <v>1074</v>
      </c>
      <c r="E282" s="73" t="s">
        <v>1984</v>
      </c>
      <c r="F282" s="73"/>
      <c r="G282" s="73"/>
      <c r="H282" s="74"/>
      <c r="I282" s="220" t="s">
        <v>1974</v>
      </c>
      <c r="J282" s="254"/>
      <c r="K282" s="69"/>
      <c r="L282" s="69"/>
      <c r="M282" s="69"/>
      <c r="N282" s="69"/>
      <c r="O282" s="69"/>
      <c r="P282" s="69"/>
      <c r="Q282" s="69"/>
      <c r="R282" s="69"/>
      <c r="S282" s="69"/>
      <c r="T282" s="69"/>
      <c r="U282" s="69"/>
      <c r="V282" s="69"/>
      <c r="W282" s="69"/>
      <c r="X282" s="69"/>
      <c r="Y282" s="69"/>
      <c r="Z282" s="69"/>
      <c r="AA282" s="69"/>
    </row>
    <row r="283" spans="1:27" ht="15.95">
      <c r="A283" s="66"/>
      <c r="B283" s="66"/>
      <c r="C283" s="78"/>
      <c r="D283" s="206" t="s">
        <v>1076</v>
      </c>
      <c r="E283" s="73" t="s">
        <v>1984</v>
      </c>
      <c r="F283" s="73"/>
      <c r="G283" s="73"/>
      <c r="H283" s="74"/>
      <c r="I283" s="220" t="s">
        <v>1974</v>
      </c>
      <c r="J283" s="254"/>
      <c r="K283" s="69"/>
      <c r="L283" s="69"/>
      <c r="M283" s="69"/>
      <c r="N283" s="69"/>
      <c r="O283" s="69"/>
      <c r="P283" s="69"/>
      <c r="Q283" s="69"/>
      <c r="R283" s="69"/>
      <c r="S283" s="69"/>
      <c r="T283" s="69"/>
      <c r="U283" s="69"/>
      <c r="V283" s="69"/>
      <c r="W283" s="69"/>
      <c r="X283" s="69"/>
      <c r="Y283" s="69"/>
      <c r="Z283" s="69"/>
      <c r="AA283" s="69"/>
    </row>
    <row r="284" spans="1:27" ht="15.95">
      <c r="A284" s="66"/>
      <c r="B284" s="66"/>
      <c r="C284" s="78"/>
      <c r="D284" s="206" t="s">
        <v>1078</v>
      </c>
      <c r="E284" s="73" t="s">
        <v>1984</v>
      </c>
      <c r="F284" s="73"/>
      <c r="G284" s="73"/>
      <c r="H284" s="74"/>
      <c r="I284" s="220" t="s">
        <v>1974</v>
      </c>
      <c r="J284" s="254"/>
      <c r="K284" s="69"/>
      <c r="L284" s="69"/>
      <c r="M284" s="69"/>
      <c r="N284" s="69"/>
      <c r="O284" s="69"/>
      <c r="P284" s="69"/>
      <c r="Q284" s="69"/>
      <c r="R284" s="69"/>
      <c r="S284" s="69"/>
      <c r="T284" s="69"/>
      <c r="U284" s="69"/>
      <c r="V284" s="69"/>
      <c r="W284" s="69"/>
      <c r="X284" s="69"/>
      <c r="Y284" s="69"/>
      <c r="Z284" s="69"/>
      <c r="AA284" s="69"/>
    </row>
    <row r="285" spans="1:27" ht="15.95">
      <c r="A285" s="66"/>
      <c r="B285" s="66"/>
      <c r="C285" s="78"/>
      <c r="D285" s="206" t="s">
        <v>1080</v>
      </c>
      <c r="E285" s="73" t="s">
        <v>1984</v>
      </c>
      <c r="F285" s="73"/>
      <c r="G285" s="73"/>
      <c r="H285" s="74"/>
      <c r="I285" s="220" t="s">
        <v>1974</v>
      </c>
      <c r="J285" s="254"/>
      <c r="K285" s="69"/>
      <c r="L285" s="69"/>
      <c r="M285" s="69"/>
      <c r="N285" s="69"/>
      <c r="O285" s="69"/>
      <c r="P285" s="69"/>
      <c r="Q285" s="69"/>
      <c r="R285" s="69"/>
      <c r="S285" s="69"/>
      <c r="T285" s="69"/>
      <c r="U285" s="69"/>
      <c r="V285" s="69"/>
      <c r="W285" s="69"/>
      <c r="X285" s="69"/>
      <c r="Y285" s="69"/>
      <c r="Z285" s="69"/>
      <c r="AA285" s="69"/>
    </row>
    <row r="286" spans="1:27" ht="15.95">
      <c r="A286" s="66"/>
      <c r="B286" s="66"/>
      <c r="C286" s="78"/>
      <c r="D286" s="206" t="s">
        <v>1082</v>
      </c>
      <c r="E286" s="73" t="s">
        <v>1984</v>
      </c>
      <c r="F286" s="73"/>
      <c r="G286" s="73"/>
      <c r="H286" s="74"/>
      <c r="I286" s="220" t="s">
        <v>1974</v>
      </c>
      <c r="J286" s="254"/>
      <c r="K286" s="69"/>
      <c r="L286" s="69"/>
      <c r="M286" s="69"/>
      <c r="N286" s="69"/>
      <c r="O286" s="69"/>
      <c r="P286" s="69"/>
      <c r="Q286" s="69"/>
      <c r="R286" s="69"/>
      <c r="S286" s="69"/>
      <c r="T286" s="69"/>
      <c r="U286" s="69"/>
      <c r="V286" s="69"/>
      <c r="W286" s="69"/>
      <c r="X286" s="69"/>
      <c r="Y286" s="69"/>
      <c r="Z286" s="69"/>
      <c r="AA286" s="69"/>
    </row>
    <row r="287" spans="1:27" ht="15.95">
      <c r="A287" s="66"/>
      <c r="B287" s="66"/>
      <c r="C287" s="78"/>
      <c r="D287" s="206" t="s">
        <v>1892</v>
      </c>
      <c r="E287" s="73" t="s">
        <v>1984</v>
      </c>
      <c r="F287" s="73"/>
      <c r="G287" s="73"/>
      <c r="H287" s="74"/>
      <c r="I287" s="220" t="s">
        <v>1974</v>
      </c>
      <c r="J287" s="254"/>
      <c r="K287" s="69"/>
      <c r="L287" s="69"/>
      <c r="M287" s="69"/>
      <c r="N287" s="69"/>
      <c r="O287" s="69"/>
      <c r="P287" s="69"/>
      <c r="Q287" s="69"/>
      <c r="R287" s="69"/>
      <c r="S287" s="69"/>
      <c r="T287" s="69"/>
      <c r="U287" s="69"/>
      <c r="V287" s="69"/>
      <c r="W287" s="69"/>
      <c r="X287" s="69"/>
      <c r="Y287" s="69"/>
      <c r="Z287" s="69"/>
      <c r="AA287" s="69"/>
    </row>
    <row r="288" spans="1:27" ht="15.95">
      <c r="A288" s="66"/>
      <c r="B288" s="66"/>
      <c r="C288" s="78"/>
      <c r="D288" s="206" t="s">
        <v>1895</v>
      </c>
      <c r="E288" s="73" t="s">
        <v>1984</v>
      </c>
      <c r="F288" s="73"/>
      <c r="G288" s="73"/>
      <c r="H288" s="74"/>
      <c r="I288" s="220" t="s">
        <v>1974</v>
      </c>
      <c r="J288" s="254"/>
      <c r="K288" s="69"/>
      <c r="L288" s="69"/>
      <c r="M288" s="69"/>
      <c r="N288" s="69"/>
      <c r="O288" s="69"/>
      <c r="P288" s="69"/>
      <c r="Q288" s="69"/>
      <c r="R288" s="69"/>
      <c r="S288" s="69"/>
      <c r="T288" s="69"/>
      <c r="U288" s="69"/>
      <c r="V288" s="69"/>
      <c r="W288" s="69"/>
      <c r="X288" s="69"/>
      <c r="Y288" s="69"/>
      <c r="Z288" s="69"/>
      <c r="AA288" s="69"/>
    </row>
    <row r="289" spans="1:27" ht="15.95">
      <c r="A289" s="66"/>
      <c r="B289" s="66"/>
      <c r="C289" s="78"/>
      <c r="D289" s="206" t="s">
        <v>1896</v>
      </c>
      <c r="E289" s="73" t="s">
        <v>1984</v>
      </c>
      <c r="F289" s="73"/>
      <c r="G289" s="73"/>
      <c r="H289" s="74"/>
      <c r="I289" s="220" t="s">
        <v>1974</v>
      </c>
      <c r="J289" s="254"/>
      <c r="K289" s="69"/>
      <c r="L289" s="69"/>
      <c r="M289" s="69"/>
      <c r="N289" s="69"/>
      <c r="O289" s="69"/>
      <c r="P289" s="69"/>
      <c r="Q289" s="69"/>
      <c r="R289" s="69"/>
      <c r="S289" s="69"/>
      <c r="T289" s="69"/>
      <c r="U289" s="69"/>
      <c r="V289" s="69"/>
      <c r="W289" s="69"/>
      <c r="X289" s="69"/>
      <c r="Y289" s="69"/>
      <c r="Z289" s="69"/>
      <c r="AA289" s="69"/>
    </row>
    <row r="290" spans="1:27" ht="15.95">
      <c r="A290" s="66"/>
      <c r="B290" s="66"/>
      <c r="C290" s="78"/>
      <c r="D290" s="206" t="s">
        <v>1897</v>
      </c>
      <c r="E290" s="73" t="s">
        <v>1984</v>
      </c>
      <c r="F290" s="73"/>
      <c r="G290" s="73"/>
      <c r="H290" s="74"/>
      <c r="I290" s="220" t="s">
        <v>1974</v>
      </c>
      <c r="J290" s="254"/>
      <c r="K290" s="69"/>
      <c r="L290" s="69"/>
      <c r="M290" s="69"/>
      <c r="N290" s="69"/>
      <c r="O290" s="69"/>
      <c r="P290" s="69"/>
      <c r="Q290" s="69"/>
      <c r="R290" s="69"/>
      <c r="S290" s="69"/>
      <c r="T290" s="69"/>
      <c r="U290" s="69"/>
      <c r="V290" s="69"/>
      <c r="W290" s="69"/>
      <c r="X290" s="69"/>
      <c r="Y290" s="69"/>
      <c r="Z290" s="69"/>
      <c r="AA290" s="69"/>
    </row>
    <row r="291" spans="1:27" ht="15.95">
      <c r="A291" s="66"/>
      <c r="B291" s="66"/>
      <c r="C291" s="78"/>
      <c r="D291" s="220" t="s">
        <v>1985</v>
      </c>
      <c r="E291" s="253"/>
      <c r="F291" s="253"/>
      <c r="G291" s="253"/>
      <c r="H291" s="254"/>
      <c r="I291" s="220" t="s">
        <v>1970</v>
      </c>
      <c r="J291" s="254"/>
      <c r="K291" s="69"/>
      <c r="L291" s="69"/>
      <c r="M291" s="69"/>
      <c r="N291" s="69"/>
      <c r="O291" s="69"/>
      <c r="P291" s="69"/>
      <c r="Q291" s="69"/>
      <c r="R291" s="69"/>
      <c r="S291" s="69"/>
      <c r="T291" s="69"/>
      <c r="U291" s="69"/>
      <c r="V291" s="69"/>
      <c r="W291" s="69"/>
      <c r="X291" s="69"/>
      <c r="Y291" s="69"/>
      <c r="Z291" s="69"/>
      <c r="AA291" s="69"/>
    </row>
    <row r="292" spans="1:27" ht="15.95">
      <c r="A292" s="66"/>
      <c r="B292" s="66"/>
      <c r="C292" s="78" t="s">
        <v>1451</v>
      </c>
      <c r="D292" s="220" t="s">
        <v>1986</v>
      </c>
      <c r="E292" s="253"/>
      <c r="F292" s="253"/>
      <c r="G292" s="253"/>
      <c r="H292" s="254"/>
      <c r="I292" s="220" t="s">
        <v>1977</v>
      </c>
      <c r="J292" s="254"/>
      <c r="K292" s="69"/>
      <c r="L292" s="69"/>
      <c r="M292" s="69"/>
      <c r="N292" s="69"/>
      <c r="O292" s="69"/>
      <c r="P292" s="69"/>
      <c r="Q292" s="69"/>
      <c r="R292" s="69"/>
      <c r="S292" s="69"/>
      <c r="T292" s="69"/>
      <c r="U292" s="69"/>
      <c r="V292" s="69"/>
      <c r="W292" s="69"/>
      <c r="X292" s="69"/>
      <c r="Y292" s="69"/>
      <c r="Z292" s="69"/>
      <c r="AA292" s="69"/>
    </row>
    <row r="293" spans="1:27" ht="15.95">
      <c r="A293" s="66"/>
      <c r="B293" s="66"/>
      <c r="C293" s="78" t="s">
        <v>1453</v>
      </c>
      <c r="D293" s="220" t="s">
        <v>1986</v>
      </c>
      <c r="E293" s="253"/>
      <c r="F293" s="253"/>
      <c r="G293" s="253"/>
      <c r="H293" s="254"/>
      <c r="I293" s="220" t="s">
        <v>1977</v>
      </c>
      <c r="J293" s="254"/>
      <c r="K293" s="69"/>
      <c r="L293" s="69"/>
      <c r="M293" s="69"/>
      <c r="N293" s="69"/>
      <c r="O293" s="69"/>
      <c r="P293" s="69"/>
      <c r="Q293" s="69"/>
      <c r="R293" s="69"/>
      <c r="S293" s="69"/>
      <c r="T293" s="69"/>
      <c r="U293" s="69"/>
      <c r="V293" s="69"/>
      <c r="W293" s="69"/>
      <c r="X293" s="69"/>
      <c r="Y293" s="69"/>
      <c r="Z293" s="69"/>
      <c r="AA293" s="69"/>
    </row>
    <row r="294" spans="1:27" ht="15.95">
      <c r="A294" s="66"/>
      <c r="B294" s="66"/>
      <c r="C294" s="78" t="s">
        <v>1455</v>
      </c>
      <c r="D294" s="220" t="s">
        <v>1986</v>
      </c>
      <c r="E294" s="253"/>
      <c r="F294" s="253"/>
      <c r="G294" s="253"/>
      <c r="H294" s="254"/>
      <c r="I294" s="220" t="s">
        <v>1977</v>
      </c>
      <c r="J294" s="254"/>
      <c r="K294" s="69"/>
      <c r="L294" s="69"/>
      <c r="M294" s="69"/>
      <c r="N294" s="69"/>
      <c r="O294" s="69"/>
      <c r="P294" s="69"/>
      <c r="Q294" s="69"/>
      <c r="R294" s="69"/>
      <c r="S294" s="69"/>
      <c r="T294" s="69"/>
      <c r="U294" s="69"/>
      <c r="V294" s="69"/>
      <c r="W294" s="69"/>
      <c r="X294" s="69"/>
      <c r="Y294" s="69"/>
      <c r="Z294" s="69"/>
      <c r="AA294" s="69"/>
    </row>
    <row r="295" spans="1:27" ht="15.95">
      <c r="A295" s="66"/>
      <c r="B295" s="66"/>
      <c r="C295" s="78" t="s">
        <v>1457</v>
      </c>
      <c r="D295" s="220" t="s">
        <v>1986</v>
      </c>
      <c r="E295" s="253"/>
      <c r="F295" s="253"/>
      <c r="G295" s="253"/>
      <c r="H295" s="254"/>
      <c r="I295" s="220" t="s">
        <v>1977</v>
      </c>
      <c r="J295" s="254"/>
      <c r="K295" s="69"/>
      <c r="L295" s="69"/>
      <c r="M295" s="69"/>
      <c r="N295" s="69"/>
      <c r="O295" s="69"/>
      <c r="P295" s="69"/>
      <c r="Q295" s="69"/>
      <c r="R295" s="69"/>
      <c r="S295" s="69"/>
      <c r="T295" s="69"/>
      <c r="U295" s="69"/>
      <c r="V295" s="69"/>
      <c r="W295" s="69"/>
      <c r="X295" s="69"/>
      <c r="Y295" s="69"/>
      <c r="Z295" s="69"/>
      <c r="AA295" s="69"/>
    </row>
    <row r="296" spans="1:27" ht="15">
      <c r="A296" s="66"/>
      <c r="B296" s="66"/>
      <c r="C296" s="66"/>
      <c r="D296" s="220" t="s">
        <v>1987</v>
      </c>
      <c r="E296" s="253"/>
      <c r="F296" s="253"/>
      <c r="G296" s="253"/>
      <c r="H296" s="254"/>
      <c r="I296" s="220" t="s">
        <v>1974</v>
      </c>
      <c r="J296" s="254"/>
      <c r="K296" s="69"/>
      <c r="L296" s="69"/>
      <c r="M296" s="69"/>
      <c r="N296" s="69"/>
      <c r="O296" s="69"/>
      <c r="P296" s="69"/>
      <c r="Q296" s="69"/>
      <c r="R296" s="69"/>
      <c r="S296" s="69"/>
      <c r="T296" s="69"/>
      <c r="U296" s="69"/>
      <c r="V296" s="69"/>
      <c r="W296" s="69"/>
      <c r="X296" s="69"/>
      <c r="Y296" s="69"/>
      <c r="Z296" s="69"/>
      <c r="AA296" s="69"/>
    </row>
    <row r="297" spans="1:27" ht="15">
      <c r="A297" s="66" t="s">
        <v>1988</v>
      </c>
      <c r="B297" s="66"/>
      <c r="C297" s="66" t="s">
        <v>1989</v>
      </c>
      <c r="D297" s="220" t="s">
        <v>1990</v>
      </c>
      <c r="E297" s="253"/>
      <c r="F297" s="253"/>
      <c r="G297" s="253"/>
      <c r="H297" s="254"/>
      <c r="I297" s="220" t="s">
        <v>1974</v>
      </c>
      <c r="J297" s="254"/>
      <c r="K297" s="69"/>
      <c r="L297" s="69"/>
      <c r="M297" s="69"/>
      <c r="N297" s="69"/>
      <c r="O297" s="69"/>
      <c r="P297" s="69"/>
      <c r="Q297" s="69"/>
      <c r="R297" s="69"/>
      <c r="S297" s="69"/>
      <c r="T297" s="69"/>
      <c r="U297" s="69"/>
      <c r="V297" s="69"/>
      <c r="W297" s="69"/>
      <c r="X297" s="69"/>
      <c r="Y297" s="69"/>
      <c r="Z297" s="69"/>
      <c r="AA297" s="69"/>
    </row>
    <row r="298" spans="1:27" ht="15">
      <c r="A298" s="66" t="s">
        <v>884</v>
      </c>
      <c r="B298" s="66"/>
      <c r="C298" s="66" t="s">
        <v>883</v>
      </c>
      <c r="D298" s="220" t="s">
        <v>1990</v>
      </c>
      <c r="E298" s="253"/>
      <c r="F298" s="253"/>
      <c r="G298" s="253"/>
      <c r="H298" s="254"/>
      <c r="I298" s="220" t="s">
        <v>1974</v>
      </c>
      <c r="J298" s="254"/>
      <c r="K298" s="69"/>
      <c r="L298" s="69"/>
      <c r="M298" s="69"/>
      <c r="N298" s="69"/>
      <c r="O298" s="69"/>
      <c r="P298" s="69"/>
      <c r="Q298" s="69"/>
      <c r="R298" s="69"/>
      <c r="S298" s="69"/>
      <c r="T298" s="69"/>
      <c r="U298" s="69"/>
      <c r="V298" s="69"/>
      <c r="W298" s="69"/>
      <c r="X298" s="69"/>
      <c r="Y298" s="69"/>
      <c r="Z298" s="69"/>
      <c r="AA298" s="69"/>
    </row>
    <row r="299" spans="1:27" ht="15">
      <c r="A299" s="66"/>
      <c r="B299" s="66"/>
      <c r="C299" s="66"/>
      <c r="D299" s="220" t="s">
        <v>1991</v>
      </c>
      <c r="E299" s="253"/>
      <c r="F299" s="253"/>
      <c r="G299" s="253"/>
      <c r="H299" s="254"/>
      <c r="I299" s="220" t="s">
        <v>1992</v>
      </c>
      <c r="J299" s="254"/>
      <c r="K299" s="69"/>
      <c r="L299" s="69"/>
      <c r="M299" s="69"/>
      <c r="N299" s="69"/>
      <c r="O299" s="69"/>
      <c r="P299" s="69"/>
      <c r="Q299" s="69"/>
      <c r="R299" s="69"/>
      <c r="S299" s="69"/>
      <c r="T299" s="69"/>
      <c r="U299" s="69"/>
      <c r="V299" s="69"/>
      <c r="W299" s="69"/>
      <c r="X299" s="69"/>
      <c r="Y299" s="69"/>
      <c r="Z299" s="69"/>
      <c r="AA299" s="69"/>
    </row>
    <row r="300" spans="1:27" ht="15">
      <c r="A300" s="66"/>
      <c r="B300" s="66"/>
      <c r="C300" s="66"/>
      <c r="D300" s="220" t="s">
        <v>1993</v>
      </c>
      <c r="E300" s="253"/>
      <c r="F300" s="253"/>
      <c r="G300" s="253"/>
      <c r="H300" s="254"/>
      <c r="I300" s="220" t="s">
        <v>1992</v>
      </c>
      <c r="J300" s="254"/>
      <c r="K300" s="69"/>
      <c r="L300" s="69"/>
      <c r="M300" s="69"/>
      <c r="N300" s="69"/>
      <c r="O300" s="69"/>
      <c r="P300" s="69"/>
      <c r="Q300" s="69"/>
      <c r="R300" s="69"/>
      <c r="S300" s="69"/>
      <c r="T300" s="69"/>
      <c r="U300" s="69"/>
      <c r="V300" s="69"/>
      <c r="W300" s="69"/>
      <c r="X300" s="69"/>
      <c r="Y300" s="69"/>
      <c r="Z300" s="69"/>
      <c r="AA300" s="69"/>
    </row>
    <row r="301" spans="1:27" ht="15.95">
      <c r="A301" s="66"/>
      <c r="B301" s="66"/>
      <c r="C301" s="78"/>
      <c r="D301" s="220" t="s">
        <v>1994</v>
      </c>
      <c r="E301" s="253"/>
      <c r="F301" s="253"/>
      <c r="G301" s="253"/>
      <c r="H301" s="254"/>
      <c r="I301" s="220" t="s">
        <v>1995</v>
      </c>
      <c r="J301" s="254"/>
      <c r="K301" s="69"/>
      <c r="L301" s="69"/>
      <c r="M301" s="69"/>
      <c r="N301" s="69"/>
      <c r="O301" s="69"/>
      <c r="P301" s="69"/>
      <c r="Q301" s="69"/>
      <c r="R301" s="69"/>
      <c r="S301" s="69"/>
      <c r="T301" s="69"/>
      <c r="U301" s="69"/>
      <c r="V301" s="69"/>
      <c r="W301" s="69"/>
      <c r="X301" s="69"/>
      <c r="Y301" s="69"/>
      <c r="Z301" s="69"/>
      <c r="AA301" s="69"/>
    </row>
    <row r="302" spans="1:27" ht="15.95">
      <c r="A302" s="66"/>
      <c r="B302" s="66"/>
      <c r="C302" s="78"/>
      <c r="D302" s="220" t="s">
        <v>1996</v>
      </c>
      <c r="E302" s="253"/>
      <c r="F302" s="253"/>
      <c r="G302" s="253"/>
      <c r="H302" s="254"/>
      <c r="I302" s="220"/>
      <c r="J302" s="254"/>
      <c r="K302" s="69"/>
      <c r="L302" s="69"/>
      <c r="M302" s="69"/>
      <c r="N302" s="69"/>
      <c r="O302" s="69"/>
      <c r="P302" s="69"/>
      <c r="Q302" s="69"/>
      <c r="R302" s="69"/>
      <c r="S302" s="69"/>
      <c r="T302" s="69"/>
      <c r="U302" s="69"/>
      <c r="V302" s="69"/>
      <c r="W302" s="69"/>
      <c r="X302" s="69"/>
      <c r="Y302" s="69"/>
      <c r="Z302" s="69"/>
      <c r="AA302" s="69"/>
    </row>
    <row r="303" spans="1:27" ht="15.95">
      <c r="A303" s="66"/>
      <c r="B303" s="66"/>
      <c r="C303" s="79" t="s">
        <v>1459</v>
      </c>
      <c r="D303" s="220" t="s">
        <v>1997</v>
      </c>
      <c r="E303" s="253"/>
      <c r="F303" s="253"/>
      <c r="G303" s="253"/>
      <c r="H303" s="254"/>
      <c r="I303" s="220" t="s">
        <v>1894</v>
      </c>
      <c r="J303" s="254"/>
      <c r="K303" s="69"/>
      <c r="L303" s="69"/>
      <c r="M303" s="69"/>
      <c r="N303" s="69"/>
      <c r="O303" s="69"/>
      <c r="P303" s="69"/>
      <c r="Q303" s="69"/>
      <c r="R303" s="69"/>
      <c r="S303" s="69"/>
      <c r="T303" s="69"/>
      <c r="U303" s="69"/>
      <c r="V303" s="69"/>
      <c r="W303" s="69"/>
      <c r="X303" s="69"/>
      <c r="Y303" s="69"/>
      <c r="Z303" s="69"/>
      <c r="AA303" s="69"/>
    </row>
    <row r="304" spans="1:27" ht="15.95">
      <c r="A304" s="66"/>
      <c r="B304" s="66"/>
      <c r="C304" s="78" t="s">
        <v>1465</v>
      </c>
      <c r="D304" s="220" t="s">
        <v>1997</v>
      </c>
      <c r="E304" s="253"/>
      <c r="F304" s="253"/>
      <c r="G304" s="253"/>
      <c r="H304" s="254"/>
      <c r="I304" s="220" t="s">
        <v>1894</v>
      </c>
      <c r="J304" s="254"/>
      <c r="K304" s="69"/>
      <c r="L304" s="69"/>
      <c r="M304" s="69"/>
      <c r="N304" s="69"/>
      <c r="O304" s="69"/>
      <c r="P304" s="69"/>
      <c r="Q304" s="69"/>
      <c r="R304" s="69"/>
      <c r="S304" s="69"/>
      <c r="T304" s="69"/>
      <c r="U304" s="69"/>
      <c r="V304" s="69"/>
      <c r="W304" s="69"/>
      <c r="X304" s="69"/>
      <c r="Y304" s="69"/>
      <c r="Z304" s="69"/>
      <c r="AA304" s="69"/>
    </row>
    <row r="305" spans="1:27" ht="15.95">
      <c r="A305" s="66"/>
      <c r="B305" s="66"/>
      <c r="C305" s="78" t="s">
        <v>1470</v>
      </c>
      <c r="D305" s="220" t="s">
        <v>1997</v>
      </c>
      <c r="E305" s="253"/>
      <c r="F305" s="253"/>
      <c r="G305" s="253"/>
      <c r="H305" s="254"/>
      <c r="I305" s="220" t="s">
        <v>1894</v>
      </c>
      <c r="J305" s="254"/>
      <c r="K305" s="69"/>
      <c r="L305" s="69"/>
      <c r="M305" s="69"/>
      <c r="N305" s="69"/>
      <c r="O305" s="69"/>
      <c r="P305" s="69"/>
      <c r="Q305" s="69"/>
      <c r="R305" s="69"/>
      <c r="S305" s="69"/>
      <c r="T305" s="69"/>
      <c r="U305" s="69"/>
      <c r="V305" s="69"/>
      <c r="W305" s="69"/>
      <c r="X305" s="69"/>
      <c r="Y305" s="69"/>
      <c r="Z305" s="69"/>
      <c r="AA305" s="69"/>
    </row>
    <row r="306" spans="1:27" ht="15.95">
      <c r="A306" s="66"/>
      <c r="B306" s="66"/>
      <c r="C306" s="78"/>
      <c r="D306" s="220" t="s">
        <v>1998</v>
      </c>
      <c r="E306" s="253"/>
      <c r="F306" s="253"/>
      <c r="G306" s="253"/>
      <c r="H306" s="254"/>
      <c r="I306" s="220" t="s">
        <v>1992</v>
      </c>
      <c r="J306" s="254"/>
      <c r="K306" s="69"/>
      <c r="L306" s="69"/>
      <c r="M306" s="69"/>
      <c r="N306" s="69"/>
      <c r="O306" s="69"/>
      <c r="P306" s="69"/>
      <c r="Q306" s="69"/>
      <c r="R306" s="69"/>
      <c r="S306" s="69"/>
      <c r="T306" s="69"/>
      <c r="U306" s="69"/>
      <c r="V306" s="69"/>
      <c r="W306" s="69"/>
      <c r="X306" s="69"/>
      <c r="Y306" s="69"/>
      <c r="Z306" s="69"/>
      <c r="AA306" s="69"/>
    </row>
    <row r="307" spans="1:27" ht="15.95">
      <c r="A307" s="66"/>
      <c r="B307" s="66"/>
      <c r="C307" s="79" t="s">
        <v>1988</v>
      </c>
      <c r="D307" s="220" t="s">
        <v>1999</v>
      </c>
      <c r="E307" s="253"/>
      <c r="F307" s="253"/>
      <c r="G307" s="253"/>
      <c r="H307" s="254"/>
      <c r="I307" s="220" t="s">
        <v>2000</v>
      </c>
      <c r="J307" s="254"/>
      <c r="K307" s="69"/>
      <c r="L307" s="69"/>
      <c r="M307" s="69"/>
      <c r="N307" s="69"/>
      <c r="O307" s="69"/>
      <c r="P307" s="69"/>
      <c r="Q307" s="69"/>
      <c r="R307" s="69"/>
      <c r="S307" s="69"/>
      <c r="T307" s="69"/>
      <c r="U307" s="69"/>
      <c r="V307" s="69"/>
      <c r="W307" s="69"/>
      <c r="X307" s="69"/>
      <c r="Y307" s="69"/>
      <c r="Z307" s="69"/>
      <c r="AA307" s="69"/>
    </row>
    <row r="308" spans="1:27" ht="15.95">
      <c r="A308" s="66"/>
      <c r="B308" s="66"/>
      <c r="C308" s="79" t="s">
        <v>2001</v>
      </c>
      <c r="D308" s="220" t="s">
        <v>2002</v>
      </c>
      <c r="E308" s="253"/>
      <c r="F308" s="253"/>
      <c r="G308" s="253"/>
      <c r="H308" s="254"/>
      <c r="I308" s="220" t="s">
        <v>2000</v>
      </c>
      <c r="J308" s="254"/>
      <c r="K308" s="69"/>
      <c r="L308" s="69"/>
      <c r="M308" s="69"/>
      <c r="N308" s="69"/>
      <c r="O308" s="69"/>
      <c r="P308" s="69"/>
      <c r="Q308" s="69"/>
      <c r="R308" s="69"/>
      <c r="S308" s="69"/>
      <c r="T308" s="69"/>
      <c r="U308" s="69"/>
      <c r="V308" s="69"/>
      <c r="W308" s="69"/>
      <c r="X308" s="69"/>
      <c r="Y308" s="69"/>
      <c r="Z308" s="69"/>
      <c r="AA308" s="69"/>
    </row>
    <row r="309" spans="1:27" ht="15.95">
      <c r="A309" s="66"/>
      <c r="B309" s="66"/>
      <c r="C309" s="79" t="s">
        <v>2003</v>
      </c>
      <c r="D309" s="220" t="s">
        <v>2002</v>
      </c>
      <c r="E309" s="253"/>
      <c r="F309" s="253"/>
      <c r="G309" s="253"/>
      <c r="H309" s="254"/>
      <c r="I309" s="220" t="s">
        <v>2000</v>
      </c>
      <c r="J309" s="254"/>
      <c r="K309" s="69"/>
      <c r="L309" s="69"/>
      <c r="M309" s="69"/>
      <c r="N309" s="69"/>
      <c r="O309" s="69"/>
      <c r="P309" s="69"/>
      <c r="Q309" s="69"/>
      <c r="R309" s="69"/>
      <c r="S309" s="69"/>
      <c r="T309" s="69"/>
      <c r="U309" s="69"/>
      <c r="V309" s="69"/>
      <c r="W309" s="69"/>
      <c r="X309" s="69"/>
      <c r="Y309" s="69"/>
      <c r="Z309" s="69"/>
      <c r="AA309" s="69"/>
    </row>
    <row r="310" spans="1:27" ht="15.95">
      <c r="A310" s="66"/>
      <c r="B310" s="66"/>
      <c r="C310" s="79"/>
      <c r="D310" s="232" t="s">
        <v>2004</v>
      </c>
      <c r="E310" s="253"/>
      <c r="F310" s="253"/>
      <c r="G310" s="253"/>
      <c r="H310" s="254"/>
      <c r="I310" s="220" t="s">
        <v>2005</v>
      </c>
      <c r="J310" s="254"/>
      <c r="K310" s="69"/>
      <c r="L310" s="69"/>
      <c r="M310" s="69"/>
      <c r="N310" s="69"/>
      <c r="O310" s="69"/>
      <c r="P310" s="69"/>
      <c r="Q310" s="69"/>
      <c r="R310" s="69"/>
      <c r="S310" s="69"/>
      <c r="T310" s="69"/>
      <c r="U310" s="69"/>
      <c r="V310" s="69"/>
      <c r="W310" s="69"/>
      <c r="X310" s="69"/>
      <c r="Y310" s="69"/>
      <c r="Z310" s="69"/>
      <c r="AA310" s="69"/>
    </row>
    <row r="311" spans="1:27" ht="15.95">
      <c r="A311" s="66"/>
      <c r="B311" s="66">
        <v>1</v>
      </c>
      <c r="C311" s="79" t="s">
        <v>1351</v>
      </c>
      <c r="D311" s="220" t="s">
        <v>2006</v>
      </c>
      <c r="E311" s="253"/>
      <c r="F311" s="253"/>
      <c r="G311" s="253"/>
      <c r="H311" s="254"/>
      <c r="I311" s="220" t="s">
        <v>2005</v>
      </c>
      <c r="J311" s="254"/>
      <c r="K311" s="69"/>
      <c r="L311" s="69"/>
      <c r="M311" s="69"/>
      <c r="N311" s="69"/>
      <c r="O311" s="69"/>
      <c r="P311" s="69"/>
      <c r="Q311" s="69"/>
      <c r="R311" s="69"/>
      <c r="S311" s="69"/>
      <c r="T311" s="69"/>
      <c r="U311" s="69"/>
      <c r="V311" s="69"/>
      <c r="W311" s="69"/>
      <c r="X311" s="69"/>
      <c r="Y311" s="69"/>
      <c r="Z311" s="69"/>
      <c r="AA311" s="69"/>
    </row>
    <row r="312" spans="1:27" ht="15.95">
      <c r="A312" s="66"/>
      <c r="B312" s="66">
        <v>2</v>
      </c>
      <c r="C312" s="79" t="s">
        <v>1349</v>
      </c>
      <c r="D312" s="220" t="s">
        <v>2007</v>
      </c>
      <c r="E312" s="253"/>
      <c r="F312" s="253"/>
      <c r="G312" s="253"/>
      <c r="H312" s="254"/>
      <c r="I312" s="220" t="s">
        <v>2005</v>
      </c>
      <c r="J312" s="254"/>
      <c r="K312" s="69"/>
      <c r="L312" s="69"/>
      <c r="M312" s="205"/>
      <c r="N312" s="69"/>
      <c r="O312" s="69"/>
      <c r="P312" s="69"/>
      <c r="Q312" s="69"/>
      <c r="R312" s="69"/>
      <c r="S312" s="69"/>
      <c r="T312" s="69"/>
      <c r="U312" s="69"/>
      <c r="V312" s="69"/>
      <c r="W312" s="69"/>
      <c r="X312" s="69"/>
      <c r="Y312" s="69"/>
      <c r="Z312" s="69"/>
      <c r="AA312" s="69"/>
    </row>
    <row r="313" spans="1:27" ht="15.95">
      <c r="A313" s="66"/>
      <c r="B313" s="66">
        <v>3</v>
      </c>
      <c r="C313" s="79" t="s">
        <v>1182</v>
      </c>
      <c r="D313" s="220" t="s">
        <v>2008</v>
      </c>
      <c r="E313" s="253"/>
      <c r="F313" s="253"/>
      <c r="G313" s="253"/>
      <c r="H313" s="254"/>
      <c r="I313" s="220" t="s">
        <v>2005</v>
      </c>
      <c r="J313" s="254"/>
      <c r="K313" s="69"/>
      <c r="L313" s="69"/>
      <c r="M313" s="205"/>
      <c r="N313" s="69"/>
      <c r="O313" s="69"/>
      <c r="P313" s="69"/>
      <c r="Q313" s="69"/>
      <c r="R313" s="69"/>
      <c r="S313" s="69"/>
      <c r="T313" s="69"/>
      <c r="U313" s="69"/>
      <c r="V313" s="69"/>
      <c r="W313" s="69"/>
      <c r="X313" s="69"/>
      <c r="Y313" s="69"/>
      <c r="Z313" s="69"/>
      <c r="AA313" s="69"/>
    </row>
    <row r="314" spans="1:27" ht="15">
      <c r="A314" s="66"/>
      <c r="B314" s="66">
        <v>4</v>
      </c>
      <c r="C314" s="66"/>
      <c r="D314" s="220" t="s">
        <v>2009</v>
      </c>
      <c r="E314" s="253"/>
      <c r="F314" s="253"/>
      <c r="G314" s="253"/>
      <c r="H314" s="254"/>
      <c r="I314" s="220" t="s">
        <v>2005</v>
      </c>
      <c r="J314" s="254"/>
      <c r="K314" s="69"/>
      <c r="L314" s="69"/>
      <c r="M314" s="205"/>
      <c r="N314" s="69"/>
      <c r="O314" s="69"/>
      <c r="P314" s="69"/>
      <c r="Q314" s="69"/>
      <c r="R314" s="69"/>
      <c r="S314" s="69"/>
      <c r="T314" s="69"/>
      <c r="U314" s="69"/>
      <c r="V314" s="69"/>
      <c r="W314" s="69"/>
      <c r="X314" s="69"/>
      <c r="Y314" s="69"/>
      <c r="Z314" s="69"/>
      <c r="AA314" s="69"/>
    </row>
    <row r="315" spans="1:27" ht="15.95">
      <c r="A315" s="66"/>
      <c r="B315" s="66">
        <v>5</v>
      </c>
      <c r="C315" s="79" t="s">
        <v>1044</v>
      </c>
      <c r="D315" s="220" t="s">
        <v>1043</v>
      </c>
      <c r="E315" s="253"/>
      <c r="F315" s="253"/>
      <c r="G315" s="253"/>
      <c r="H315" s="254"/>
      <c r="I315" s="220" t="s">
        <v>2005</v>
      </c>
      <c r="J315" s="254"/>
      <c r="K315" s="69"/>
      <c r="L315" s="69"/>
      <c r="M315" s="205"/>
      <c r="N315" s="69"/>
      <c r="O315" s="69"/>
      <c r="P315" s="69"/>
      <c r="Q315" s="69"/>
      <c r="R315" s="69"/>
      <c r="S315" s="69"/>
      <c r="T315" s="69"/>
      <c r="U315" s="69"/>
      <c r="V315" s="69"/>
      <c r="W315" s="69"/>
      <c r="X315" s="69"/>
      <c r="Y315" s="69"/>
      <c r="Z315" s="69"/>
      <c r="AA315" s="69"/>
    </row>
    <row r="316" spans="1:27" ht="15.95">
      <c r="A316" s="66"/>
      <c r="B316" s="66">
        <v>6</v>
      </c>
      <c r="C316" s="79" t="s">
        <v>1039</v>
      </c>
      <c r="D316" s="220" t="s">
        <v>2010</v>
      </c>
      <c r="E316" s="253"/>
      <c r="F316" s="253"/>
      <c r="G316" s="253"/>
      <c r="H316" s="254"/>
      <c r="I316" s="220" t="s">
        <v>2005</v>
      </c>
      <c r="J316" s="254"/>
      <c r="K316" s="69"/>
      <c r="L316" s="69"/>
      <c r="M316" s="205"/>
      <c r="N316" s="69"/>
      <c r="O316" s="69"/>
      <c r="P316" s="69"/>
      <c r="Q316" s="69"/>
      <c r="R316" s="69"/>
      <c r="S316" s="69"/>
      <c r="T316" s="69"/>
      <c r="U316" s="69"/>
      <c r="V316" s="69"/>
      <c r="W316" s="69"/>
      <c r="X316" s="69"/>
      <c r="Y316" s="69"/>
      <c r="Z316" s="69"/>
      <c r="AA316" s="69"/>
    </row>
    <row r="317" spans="1:27" ht="15.95">
      <c r="A317" s="66"/>
      <c r="B317" s="66">
        <v>7</v>
      </c>
      <c r="C317" s="79" t="s">
        <v>1507</v>
      </c>
      <c r="D317" s="220" t="s">
        <v>2011</v>
      </c>
      <c r="E317" s="253"/>
      <c r="F317" s="253"/>
      <c r="G317" s="253"/>
      <c r="H317" s="254"/>
      <c r="I317" s="220" t="s">
        <v>2005</v>
      </c>
      <c r="J317" s="254"/>
      <c r="K317" s="69"/>
      <c r="L317" s="69"/>
      <c r="M317" s="205"/>
      <c r="N317" s="69"/>
      <c r="O317" s="69"/>
      <c r="P317" s="69"/>
      <c r="Q317" s="69"/>
      <c r="R317" s="69"/>
      <c r="S317" s="69"/>
      <c r="T317" s="69"/>
      <c r="U317" s="69"/>
      <c r="V317" s="69"/>
      <c r="W317" s="69"/>
      <c r="X317" s="69"/>
      <c r="Y317" s="69"/>
      <c r="Z317" s="69"/>
      <c r="AA317" s="69"/>
    </row>
    <row r="318" spans="1:27" ht="15.95">
      <c r="A318" s="66"/>
      <c r="B318" s="66"/>
      <c r="C318" s="79" t="s">
        <v>1394</v>
      </c>
      <c r="D318" s="220" t="s">
        <v>1393</v>
      </c>
      <c r="E318" s="253"/>
      <c r="F318" s="253"/>
      <c r="G318" s="253"/>
      <c r="H318" s="254"/>
      <c r="I318" s="220" t="s">
        <v>2005</v>
      </c>
      <c r="J318" s="254"/>
      <c r="K318" s="69"/>
      <c r="L318" s="69"/>
      <c r="M318" s="205"/>
      <c r="N318" s="69"/>
      <c r="O318" s="69"/>
      <c r="P318" s="69"/>
      <c r="Q318" s="69"/>
      <c r="R318" s="69"/>
      <c r="S318" s="69"/>
      <c r="T318" s="69"/>
      <c r="U318" s="69"/>
      <c r="V318" s="69"/>
      <c r="W318" s="69"/>
      <c r="X318" s="69"/>
      <c r="Y318" s="69"/>
      <c r="Z318" s="69"/>
      <c r="AA318" s="69"/>
    </row>
    <row r="319" spans="1:27" ht="15.95">
      <c r="A319" s="67"/>
      <c r="B319" s="67"/>
      <c r="C319" s="79" t="s">
        <v>1563</v>
      </c>
      <c r="D319" s="220" t="s">
        <v>1562</v>
      </c>
      <c r="E319" s="253"/>
      <c r="F319" s="253"/>
      <c r="G319" s="253"/>
      <c r="H319" s="254"/>
      <c r="I319" s="220" t="s">
        <v>2005</v>
      </c>
      <c r="J319" s="254"/>
      <c r="K319" s="105"/>
      <c r="L319" s="105"/>
      <c r="M319" s="105"/>
      <c r="N319" s="105"/>
      <c r="O319" s="105"/>
      <c r="P319" s="105"/>
      <c r="Q319" s="105"/>
      <c r="R319" s="105"/>
      <c r="S319" s="105"/>
      <c r="T319" s="105"/>
      <c r="U319" s="105"/>
      <c r="V319" s="105"/>
      <c r="W319" s="105"/>
      <c r="X319" s="105"/>
      <c r="Y319" s="105"/>
      <c r="Z319" s="105"/>
      <c r="AA319" s="105"/>
    </row>
    <row r="320" spans="1:27" ht="15.95">
      <c r="A320" s="67"/>
      <c r="B320" s="67"/>
      <c r="C320" s="79" t="s">
        <v>1565</v>
      </c>
      <c r="D320" s="220" t="s">
        <v>1564</v>
      </c>
      <c r="E320" s="253"/>
      <c r="F320" s="253"/>
      <c r="G320" s="253"/>
      <c r="H320" s="254"/>
      <c r="I320" s="220" t="s">
        <v>2005</v>
      </c>
      <c r="J320" s="254"/>
      <c r="K320" s="105"/>
      <c r="L320" s="105"/>
      <c r="M320" s="105"/>
      <c r="N320" s="105"/>
      <c r="O320" s="105"/>
      <c r="P320" s="105"/>
      <c r="Q320" s="105"/>
      <c r="R320" s="105"/>
      <c r="S320" s="105"/>
      <c r="T320" s="105"/>
      <c r="U320" s="105"/>
      <c r="V320" s="105"/>
      <c r="W320" s="105"/>
      <c r="X320" s="105"/>
      <c r="Y320" s="105"/>
      <c r="Z320" s="105"/>
      <c r="AA320" s="105"/>
    </row>
    <row r="321" spans="1:27" ht="15.95">
      <c r="A321" s="67"/>
      <c r="B321" s="67"/>
      <c r="C321" s="79" t="s">
        <v>1567</v>
      </c>
      <c r="D321" s="220" t="s">
        <v>1566</v>
      </c>
      <c r="E321" s="253"/>
      <c r="F321" s="253"/>
      <c r="G321" s="253"/>
      <c r="H321" s="254"/>
      <c r="I321" s="220" t="s">
        <v>2005</v>
      </c>
      <c r="J321" s="254"/>
      <c r="K321" s="105"/>
      <c r="L321" s="105"/>
      <c r="M321" s="105"/>
      <c r="N321" s="105"/>
      <c r="O321" s="105"/>
      <c r="P321" s="105"/>
      <c r="Q321" s="105"/>
      <c r="R321" s="105"/>
      <c r="S321" s="105"/>
      <c r="T321" s="105"/>
      <c r="U321" s="105"/>
      <c r="V321" s="105"/>
      <c r="W321" s="105"/>
      <c r="X321" s="105"/>
      <c r="Y321" s="105"/>
      <c r="Z321" s="105"/>
      <c r="AA321" s="105"/>
    </row>
    <row r="322" spans="1:27" ht="15.95">
      <c r="A322" s="67"/>
      <c r="B322" s="67"/>
      <c r="C322" s="79" t="s">
        <v>1569</v>
      </c>
      <c r="D322" s="220" t="s">
        <v>1568</v>
      </c>
      <c r="E322" s="253"/>
      <c r="F322" s="253"/>
      <c r="G322" s="253"/>
      <c r="H322" s="254"/>
      <c r="I322" s="220" t="s">
        <v>2005</v>
      </c>
      <c r="J322" s="254"/>
      <c r="K322" s="105"/>
      <c r="L322" s="105"/>
      <c r="M322" s="105"/>
      <c r="N322" s="105"/>
      <c r="O322" s="105"/>
      <c r="P322" s="105"/>
      <c r="Q322" s="105"/>
      <c r="R322" s="105"/>
      <c r="S322" s="105"/>
      <c r="T322" s="105"/>
      <c r="U322" s="105"/>
      <c r="V322" s="105"/>
      <c r="W322" s="105"/>
      <c r="X322" s="105"/>
      <c r="Y322" s="105"/>
      <c r="Z322" s="105"/>
      <c r="AA322" s="105"/>
    </row>
    <row r="323" spans="1:27" ht="15.95">
      <c r="A323" s="67"/>
      <c r="B323" s="67"/>
      <c r="C323" s="79" t="s">
        <v>1571</v>
      </c>
      <c r="D323" s="220" t="s">
        <v>1570</v>
      </c>
      <c r="E323" s="253"/>
      <c r="F323" s="253"/>
      <c r="G323" s="253"/>
      <c r="H323" s="254"/>
      <c r="I323" s="220" t="s">
        <v>2005</v>
      </c>
      <c r="J323" s="254"/>
      <c r="K323" s="105"/>
      <c r="L323" s="105"/>
      <c r="M323" s="105"/>
      <c r="N323" s="105"/>
      <c r="O323" s="105"/>
      <c r="P323" s="105"/>
      <c r="Q323" s="105"/>
      <c r="R323" s="105"/>
      <c r="S323" s="105"/>
      <c r="T323" s="105"/>
      <c r="U323" s="105"/>
      <c r="V323" s="105"/>
      <c r="W323" s="105"/>
      <c r="X323" s="105"/>
      <c r="Y323" s="105"/>
      <c r="Z323" s="105"/>
      <c r="AA323" s="105"/>
    </row>
    <row r="324" spans="1:27" ht="15.95">
      <c r="A324" s="67"/>
      <c r="B324" s="67"/>
      <c r="C324" s="79"/>
      <c r="D324" s="220" t="s">
        <v>2012</v>
      </c>
      <c r="E324" s="253"/>
      <c r="F324" s="253"/>
      <c r="G324" s="253"/>
      <c r="H324" s="254"/>
      <c r="I324" s="220" t="s">
        <v>2013</v>
      </c>
      <c r="J324" s="254"/>
      <c r="K324" s="105"/>
      <c r="L324" s="105"/>
      <c r="M324" s="105"/>
      <c r="N324" s="105"/>
      <c r="O324" s="105"/>
      <c r="P324" s="105"/>
      <c r="Q324" s="105"/>
      <c r="R324" s="105"/>
      <c r="S324" s="105"/>
      <c r="T324" s="105"/>
      <c r="U324" s="105"/>
      <c r="V324" s="105"/>
      <c r="W324" s="105"/>
      <c r="X324" s="105"/>
      <c r="Y324" s="105"/>
      <c r="Z324" s="105"/>
      <c r="AA324" s="105"/>
    </row>
    <row r="325" spans="1:27" ht="15">
      <c r="A325" s="67"/>
      <c r="B325" s="67"/>
      <c r="C325" s="67"/>
      <c r="D325" s="221" t="s">
        <v>2014</v>
      </c>
      <c r="E325" s="253"/>
      <c r="F325" s="253"/>
      <c r="G325" s="253"/>
      <c r="H325" s="254"/>
      <c r="I325" s="220" t="s">
        <v>2013</v>
      </c>
      <c r="J325" s="254"/>
      <c r="K325" s="105"/>
      <c r="L325" s="105"/>
      <c r="M325" s="105"/>
      <c r="N325" s="105"/>
      <c r="O325" s="105"/>
      <c r="P325" s="105"/>
      <c r="Q325" s="105"/>
      <c r="R325" s="105"/>
      <c r="S325" s="105"/>
      <c r="T325" s="105"/>
      <c r="U325" s="105"/>
      <c r="V325" s="105"/>
      <c r="W325" s="105"/>
      <c r="X325" s="105"/>
      <c r="Y325" s="105"/>
      <c r="Z325" s="105"/>
      <c r="AA325" s="105"/>
    </row>
    <row r="326" spans="1:27" ht="15">
      <c r="A326" s="67"/>
      <c r="B326" s="67"/>
      <c r="C326" s="67"/>
      <c r="D326" s="221" t="s">
        <v>2015</v>
      </c>
      <c r="E326" s="253"/>
      <c r="F326" s="253"/>
      <c r="G326" s="253"/>
      <c r="H326" s="254"/>
      <c r="I326" s="220"/>
      <c r="J326" s="254"/>
      <c r="K326" s="105"/>
      <c r="L326" s="105"/>
      <c r="M326" s="105"/>
      <c r="N326" s="105"/>
      <c r="O326" s="105"/>
      <c r="P326" s="105"/>
      <c r="Q326" s="105"/>
      <c r="R326" s="105"/>
      <c r="S326" s="105"/>
      <c r="T326" s="105"/>
      <c r="U326" s="105"/>
      <c r="V326" s="105"/>
      <c r="W326" s="105"/>
      <c r="X326" s="105"/>
      <c r="Y326" s="105"/>
      <c r="Z326" s="105"/>
      <c r="AA326" s="105"/>
    </row>
    <row r="327" spans="1:27" ht="15">
      <c r="A327" s="67"/>
      <c r="B327" s="67"/>
      <c r="C327" s="67"/>
      <c r="D327" s="221" t="s">
        <v>2016</v>
      </c>
      <c r="E327" s="253"/>
      <c r="F327" s="253"/>
      <c r="G327" s="253"/>
      <c r="H327" s="254"/>
      <c r="I327" s="220" t="s">
        <v>2013</v>
      </c>
      <c r="J327" s="254"/>
      <c r="K327" s="105"/>
      <c r="L327" s="105"/>
      <c r="M327" s="105"/>
      <c r="N327" s="105"/>
      <c r="O327" s="105"/>
      <c r="P327" s="105"/>
      <c r="Q327" s="105"/>
      <c r="R327" s="105"/>
      <c r="S327" s="105"/>
      <c r="T327" s="105"/>
      <c r="U327" s="105"/>
      <c r="V327" s="105"/>
      <c r="W327" s="105"/>
      <c r="X327" s="105"/>
      <c r="Y327" s="105"/>
      <c r="Z327" s="105"/>
      <c r="AA327" s="105"/>
    </row>
    <row r="328" spans="1:27" ht="15">
      <c r="A328" s="67"/>
      <c r="B328" s="67"/>
      <c r="C328" s="67"/>
      <c r="D328" s="221" t="s">
        <v>2017</v>
      </c>
      <c r="E328" s="253"/>
      <c r="F328" s="253"/>
      <c r="G328" s="253"/>
      <c r="H328" s="254"/>
      <c r="I328" s="220" t="s">
        <v>2013</v>
      </c>
      <c r="J328" s="254"/>
      <c r="K328" s="105"/>
      <c r="L328" s="105"/>
      <c r="M328" s="105"/>
      <c r="N328" s="105"/>
      <c r="O328" s="105"/>
      <c r="P328" s="105"/>
      <c r="Q328" s="105"/>
      <c r="R328" s="105"/>
      <c r="S328" s="105"/>
      <c r="T328" s="105"/>
      <c r="U328" s="105"/>
      <c r="V328" s="105"/>
      <c r="W328" s="105"/>
      <c r="X328" s="105"/>
      <c r="Y328" s="105"/>
      <c r="Z328" s="105"/>
      <c r="AA328" s="105"/>
    </row>
    <row r="329" spans="1:27" ht="15">
      <c r="A329" s="67"/>
      <c r="B329" s="67"/>
      <c r="C329" s="67"/>
      <c r="D329" s="221" t="s">
        <v>2018</v>
      </c>
      <c r="E329" s="253"/>
      <c r="F329" s="253"/>
      <c r="G329" s="253"/>
      <c r="H329" s="254"/>
      <c r="I329" s="220" t="s">
        <v>2019</v>
      </c>
      <c r="J329" s="254"/>
      <c r="K329" s="105"/>
      <c r="L329" s="105"/>
      <c r="M329" s="105"/>
      <c r="N329" s="105"/>
      <c r="O329" s="105"/>
      <c r="P329" s="105"/>
      <c r="Q329" s="105"/>
      <c r="R329" s="105"/>
      <c r="S329" s="105"/>
      <c r="T329" s="105"/>
      <c r="U329" s="105"/>
      <c r="V329" s="105"/>
      <c r="W329" s="105"/>
      <c r="X329" s="105"/>
      <c r="Y329" s="105"/>
      <c r="Z329" s="105"/>
      <c r="AA329" s="105"/>
    </row>
    <row r="330" spans="1:27" ht="15">
      <c r="A330" s="67"/>
      <c r="B330" s="67"/>
      <c r="C330" s="67"/>
      <c r="D330" s="221" t="s">
        <v>2020</v>
      </c>
      <c r="E330" s="253"/>
      <c r="F330" s="253"/>
      <c r="G330" s="253"/>
      <c r="H330" s="254"/>
      <c r="I330" s="220" t="s">
        <v>2019</v>
      </c>
      <c r="J330" s="254"/>
      <c r="K330" s="105"/>
      <c r="L330" s="105"/>
      <c r="M330" s="105"/>
      <c r="N330" s="105"/>
      <c r="O330" s="105"/>
      <c r="P330" s="105"/>
      <c r="Q330" s="105"/>
      <c r="R330" s="105"/>
      <c r="S330" s="105"/>
      <c r="T330" s="105"/>
      <c r="U330" s="105"/>
      <c r="V330" s="105"/>
      <c r="W330" s="105"/>
      <c r="X330" s="105"/>
      <c r="Y330" s="105"/>
      <c r="Z330" s="105"/>
      <c r="AA330" s="105"/>
    </row>
    <row r="331" spans="1:27" ht="15">
      <c r="A331" s="67"/>
      <c r="B331" s="67"/>
      <c r="C331" s="67"/>
      <c r="D331" s="221" t="s">
        <v>2021</v>
      </c>
      <c r="E331" s="253"/>
      <c r="F331" s="253"/>
      <c r="G331" s="253"/>
      <c r="H331" s="254"/>
      <c r="I331" s="220" t="s">
        <v>2019</v>
      </c>
      <c r="J331" s="254"/>
      <c r="K331" s="105"/>
      <c r="L331" s="105"/>
      <c r="M331" s="105"/>
      <c r="N331" s="105"/>
      <c r="O331" s="105"/>
      <c r="P331" s="105"/>
      <c r="Q331" s="105"/>
      <c r="R331" s="105"/>
      <c r="S331" s="105"/>
      <c r="T331" s="105"/>
      <c r="U331" s="105"/>
      <c r="V331" s="105"/>
      <c r="W331" s="105"/>
      <c r="X331" s="105"/>
      <c r="Y331" s="105"/>
      <c r="Z331" s="105"/>
      <c r="AA331" s="105"/>
    </row>
    <row r="332" spans="1:27" ht="15">
      <c r="A332" s="67"/>
      <c r="B332" s="67"/>
      <c r="C332" s="67"/>
      <c r="D332" s="221" t="s">
        <v>2022</v>
      </c>
      <c r="E332" s="253"/>
      <c r="F332" s="253"/>
      <c r="G332" s="253"/>
      <c r="H332" s="254"/>
      <c r="I332" s="220" t="s">
        <v>2019</v>
      </c>
      <c r="J332" s="254"/>
      <c r="K332" s="105"/>
      <c r="L332" s="105"/>
      <c r="M332" s="105"/>
      <c r="N332" s="105"/>
      <c r="O332" s="105"/>
      <c r="P332" s="105"/>
      <c r="Q332" s="105"/>
      <c r="R332" s="105"/>
      <c r="S332" s="105"/>
      <c r="T332" s="105"/>
      <c r="U332" s="105"/>
      <c r="V332" s="105"/>
      <c r="W332" s="105"/>
      <c r="X332" s="105"/>
      <c r="Y332" s="105"/>
      <c r="Z332" s="105"/>
      <c r="AA332" s="105"/>
    </row>
    <row r="333" spans="1:27" ht="15">
      <c r="A333" s="67"/>
      <c r="B333" s="67"/>
      <c r="C333" s="67"/>
      <c r="D333" s="221" t="s">
        <v>2023</v>
      </c>
      <c r="E333" s="253"/>
      <c r="F333" s="253"/>
      <c r="G333" s="253"/>
      <c r="H333" s="254"/>
      <c r="I333" s="220" t="s">
        <v>2019</v>
      </c>
      <c r="J333" s="254"/>
      <c r="K333" s="105"/>
      <c r="L333" s="105"/>
      <c r="M333" s="105"/>
      <c r="N333" s="105"/>
      <c r="O333" s="105"/>
      <c r="P333" s="105"/>
      <c r="Q333" s="105"/>
      <c r="R333" s="105"/>
      <c r="S333" s="105"/>
      <c r="T333" s="105"/>
      <c r="U333" s="105"/>
      <c r="V333" s="105"/>
      <c r="W333" s="105"/>
      <c r="X333" s="105"/>
      <c r="Y333" s="105"/>
      <c r="Z333" s="105"/>
      <c r="AA333" s="105"/>
    </row>
    <row r="334" spans="1:27" ht="15">
      <c r="A334" s="67"/>
      <c r="B334" s="67"/>
      <c r="C334" s="67"/>
      <c r="D334" s="221"/>
      <c r="E334" s="253"/>
      <c r="F334" s="253"/>
      <c r="G334" s="253"/>
      <c r="H334" s="254"/>
      <c r="I334" s="220"/>
      <c r="J334" s="254"/>
      <c r="K334" s="105"/>
      <c r="L334" s="105"/>
      <c r="M334" s="105"/>
      <c r="N334" s="105"/>
      <c r="O334" s="105"/>
      <c r="P334" s="105"/>
      <c r="Q334" s="105"/>
      <c r="R334" s="105"/>
      <c r="S334" s="105"/>
      <c r="T334" s="105"/>
      <c r="U334" s="105"/>
      <c r="V334" s="105"/>
      <c r="W334" s="105"/>
      <c r="X334" s="105"/>
      <c r="Y334" s="105"/>
      <c r="Z334" s="105"/>
      <c r="AA334" s="105"/>
    </row>
    <row r="335" spans="1:27" ht="15">
      <c r="A335" s="67"/>
      <c r="B335" s="67"/>
      <c r="C335" s="67"/>
      <c r="D335" s="221"/>
      <c r="E335" s="253"/>
      <c r="F335" s="253"/>
      <c r="G335" s="253"/>
      <c r="H335" s="254"/>
      <c r="I335" s="220"/>
      <c r="J335" s="254"/>
      <c r="K335" s="105"/>
      <c r="L335" s="105"/>
      <c r="M335" s="105"/>
      <c r="N335" s="105"/>
      <c r="O335" s="105"/>
      <c r="P335" s="105"/>
      <c r="Q335" s="105"/>
      <c r="R335" s="105"/>
      <c r="S335" s="105"/>
      <c r="T335" s="105"/>
      <c r="U335" s="105"/>
      <c r="V335" s="105"/>
      <c r="W335" s="105"/>
      <c r="X335" s="105"/>
      <c r="Y335" s="105"/>
      <c r="Z335" s="105"/>
      <c r="AA335" s="105"/>
    </row>
    <row r="336" spans="1:27" ht="15">
      <c r="A336" s="67"/>
      <c r="B336" s="67"/>
      <c r="C336" s="67"/>
      <c r="D336" s="221"/>
      <c r="E336" s="253"/>
      <c r="F336" s="253"/>
      <c r="G336" s="253"/>
      <c r="H336" s="254"/>
      <c r="I336" s="220"/>
      <c r="J336" s="254"/>
      <c r="K336" s="105"/>
      <c r="L336" s="105"/>
      <c r="M336" s="105"/>
      <c r="N336" s="105"/>
      <c r="O336" s="105"/>
      <c r="P336" s="105"/>
      <c r="Q336" s="105"/>
      <c r="R336" s="105"/>
      <c r="S336" s="105"/>
      <c r="T336" s="105"/>
      <c r="U336" s="105"/>
      <c r="V336" s="105"/>
      <c r="W336" s="105"/>
      <c r="X336" s="105"/>
      <c r="Y336" s="105"/>
      <c r="Z336" s="105"/>
      <c r="AA336" s="105"/>
    </row>
    <row r="337" spans="1:27" ht="15">
      <c r="A337" s="67"/>
      <c r="B337" s="67"/>
      <c r="C337" s="67"/>
      <c r="D337" s="221"/>
      <c r="E337" s="253"/>
      <c r="F337" s="253"/>
      <c r="G337" s="253"/>
      <c r="H337" s="254"/>
      <c r="I337" s="220"/>
      <c r="J337" s="254"/>
      <c r="K337" s="105"/>
      <c r="L337" s="105"/>
      <c r="M337" s="105"/>
      <c r="N337" s="105"/>
      <c r="O337" s="105"/>
      <c r="P337" s="105"/>
      <c r="Q337" s="105"/>
      <c r="R337" s="105"/>
      <c r="S337" s="105"/>
      <c r="T337" s="105"/>
      <c r="U337" s="105"/>
      <c r="V337" s="105"/>
      <c r="W337" s="105"/>
      <c r="X337" s="105"/>
      <c r="Y337" s="105"/>
      <c r="Z337" s="105"/>
      <c r="AA337" s="105"/>
    </row>
    <row r="338" spans="1:27" ht="15">
      <c r="A338" s="67"/>
      <c r="B338" s="67"/>
      <c r="C338" s="67"/>
      <c r="D338" s="221"/>
      <c r="E338" s="253"/>
      <c r="F338" s="253"/>
      <c r="G338" s="253"/>
      <c r="H338" s="254"/>
      <c r="I338" s="220"/>
      <c r="J338" s="254"/>
      <c r="K338" s="105"/>
      <c r="L338" s="105"/>
      <c r="M338" s="105"/>
      <c r="N338" s="105"/>
      <c r="O338" s="105"/>
      <c r="P338" s="105"/>
      <c r="Q338" s="105"/>
      <c r="R338" s="105"/>
      <c r="S338" s="105"/>
      <c r="T338" s="105"/>
      <c r="U338" s="105"/>
      <c r="V338" s="105"/>
      <c r="W338" s="105"/>
      <c r="X338" s="105"/>
      <c r="Y338" s="105"/>
      <c r="Z338" s="105"/>
      <c r="AA338" s="105"/>
    </row>
    <row r="339" spans="1:27" ht="15">
      <c r="A339" s="67"/>
      <c r="B339" s="67"/>
      <c r="C339" s="67"/>
      <c r="D339" s="221"/>
      <c r="E339" s="253"/>
      <c r="F339" s="253"/>
      <c r="G339" s="253"/>
      <c r="H339" s="254"/>
      <c r="I339" s="220"/>
      <c r="J339" s="254"/>
      <c r="K339" s="105"/>
      <c r="L339" s="105"/>
      <c r="M339" s="105"/>
      <c r="N339" s="105"/>
      <c r="O339" s="105"/>
      <c r="P339" s="105"/>
      <c r="Q339" s="105"/>
      <c r="R339" s="105"/>
      <c r="S339" s="105"/>
      <c r="T339" s="105"/>
      <c r="U339" s="105"/>
      <c r="V339" s="105"/>
      <c r="W339" s="105"/>
      <c r="X339" s="105"/>
      <c r="Y339" s="105"/>
      <c r="Z339" s="105"/>
      <c r="AA339" s="105"/>
    </row>
    <row r="340" spans="1:27" ht="15">
      <c r="A340" s="67"/>
      <c r="B340" s="67"/>
      <c r="C340" s="67"/>
      <c r="D340" s="221"/>
      <c r="E340" s="253"/>
      <c r="F340" s="253"/>
      <c r="G340" s="253"/>
      <c r="H340" s="254"/>
      <c r="I340" s="220"/>
      <c r="J340" s="254"/>
      <c r="K340" s="105"/>
      <c r="L340" s="105"/>
      <c r="M340" s="105"/>
      <c r="N340" s="105"/>
      <c r="O340" s="105"/>
      <c r="P340" s="105"/>
      <c r="Q340" s="105"/>
      <c r="R340" s="105"/>
      <c r="S340" s="105"/>
      <c r="T340" s="105"/>
      <c r="U340" s="105"/>
      <c r="V340" s="105"/>
      <c r="W340" s="105"/>
      <c r="X340" s="105"/>
      <c r="Y340" s="105"/>
      <c r="Z340" s="105"/>
      <c r="AA340" s="105"/>
    </row>
    <row r="341" spans="1:27" ht="15">
      <c r="A341" s="67"/>
      <c r="B341" s="67"/>
      <c r="C341" s="67"/>
      <c r="D341" s="221"/>
      <c r="E341" s="253"/>
      <c r="F341" s="253"/>
      <c r="G341" s="253"/>
      <c r="H341" s="254"/>
      <c r="I341" s="220"/>
      <c r="J341" s="254"/>
      <c r="K341" s="105"/>
      <c r="L341" s="105"/>
      <c r="M341" s="105"/>
      <c r="N341" s="105"/>
      <c r="O341" s="105"/>
      <c r="P341" s="105"/>
      <c r="Q341" s="105"/>
      <c r="R341" s="105"/>
      <c r="S341" s="105"/>
      <c r="T341" s="105"/>
      <c r="U341" s="105"/>
      <c r="V341" s="105"/>
      <c r="W341" s="105"/>
      <c r="X341" s="105"/>
      <c r="Y341" s="105"/>
      <c r="Z341" s="105"/>
      <c r="AA341" s="105"/>
    </row>
    <row r="342" spans="1:27" ht="15">
      <c r="A342" s="67"/>
      <c r="B342" s="67"/>
      <c r="C342" s="67"/>
      <c r="D342" s="221"/>
      <c r="E342" s="253"/>
      <c r="F342" s="253"/>
      <c r="G342" s="253"/>
      <c r="H342" s="254"/>
      <c r="I342" s="220"/>
      <c r="J342" s="254"/>
      <c r="K342" s="105"/>
      <c r="L342" s="105"/>
      <c r="M342" s="105"/>
      <c r="N342" s="105"/>
      <c r="O342" s="105"/>
      <c r="P342" s="105"/>
      <c r="Q342" s="105"/>
      <c r="R342" s="105"/>
      <c r="S342" s="105"/>
      <c r="T342" s="105"/>
      <c r="U342" s="105"/>
      <c r="V342" s="105"/>
      <c r="W342" s="105"/>
      <c r="X342" s="105"/>
      <c r="Y342" s="105"/>
      <c r="Z342" s="105"/>
      <c r="AA342" s="105"/>
    </row>
    <row r="343" spans="1:27" ht="15">
      <c r="A343" s="67"/>
      <c r="B343" s="67"/>
      <c r="C343" s="67"/>
      <c r="D343" s="221"/>
      <c r="E343" s="253"/>
      <c r="F343" s="253"/>
      <c r="G343" s="253"/>
      <c r="H343" s="254"/>
      <c r="I343" s="220"/>
      <c r="J343" s="254"/>
      <c r="K343" s="105"/>
      <c r="L343" s="105"/>
      <c r="M343" s="105"/>
      <c r="N343" s="105"/>
      <c r="O343" s="105"/>
      <c r="P343" s="105"/>
      <c r="Q343" s="105"/>
      <c r="R343" s="105"/>
      <c r="S343" s="105"/>
      <c r="T343" s="105"/>
      <c r="U343" s="105"/>
      <c r="V343" s="105"/>
      <c r="W343" s="105"/>
      <c r="X343" s="105"/>
      <c r="Y343" s="105"/>
      <c r="Z343" s="105"/>
      <c r="AA343" s="105"/>
    </row>
    <row r="344" spans="1:27" ht="15">
      <c r="A344" s="67"/>
      <c r="B344" s="67"/>
      <c r="C344" s="67"/>
      <c r="D344" s="221"/>
      <c r="E344" s="253"/>
      <c r="F344" s="253"/>
      <c r="G344" s="253"/>
      <c r="H344" s="254"/>
      <c r="I344" s="220"/>
      <c r="J344" s="254"/>
      <c r="K344" s="105"/>
      <c r="L344" s="105"/>
      <c r="M344" s="105"/>
      <c r="N344" s="105"/>
      <c r="O344" s="105"/>
      <c r="P344" s="105"/>
      <c r="Q344" s="105"/>
      <c r="R344" s="105"/>
      <c r="S344" s="105"/>
      <c r="T344" s="105"/>
      <c r="U344" s="105"/>
      <c r="V344" s="105"/>
      <c r="W344" s="105"/>
      <c r="X344" s="105"/>
      <c r="Y344" s="105"/>
      <c r="Z344" s="105"/>
      <c r="AA344" s="105"/>
    </row>
    <row r="345" spans="1:27" ht="15">
      <c r="A345" s="67"/>
      <c r="B345" s="67"/>
      <c r="C345" s="67"/>
      <c r="D345" s="221"/>
      <c r="E345" s="253"/>
      <c r="F345" s="253"/>
      <c r="G345" s="253"/>
      <c r="H345" s="254"/>
      <c r="I345" s="220"/>
      <c r="J345" s="254"/>
      <c r="K345" s="105"/>
      <c r="L345" s="105"/>
      <c r="M345" s="105"/>
      <c r="N345" s="105"/>
      <c r="O345" s="105"/>
      <c r="P345" s="105"/>
      <c r="Q345" s="105"/>
      <c r="R345" s="105"/>
      <c r="S345" s="105"/>
      <c r="T345" s="105"/>
      <c r="U345" s="105"/>
      <c r="V345" s="105"/>
      <c r="W345" s="105"/>
      <c r="X345" s="105"/>
      <c r="Y345" s="105"/>
      <c r="Z345" s="105"/>
      <c r="AA345" s="105"/>
    </row>
    <row r="346" spans="1:27" ht="15">
      <c r="A346" s="67"/>
      <c r="B346" s="67"/>
      <c r="C346" s="67"/>
      <c r="D346" s="221"/>
      <c r="E346" s="253"/>
      <c r="F346" s="253"/>
      <c r="G346" s="253"/>
      <c r="H346" s="254"/>
      <c r="I346" s="220"/>
      <c r="J346" s="254"/>
      <c r="K346" s="105"/>
      <c r="L346" s="105"/>
      <c r="M346" s="105"/>
      <c r="N346" s="105"/>
      <c r="O346" s="105"/>
      <c r="P346" s="105"/>
      <c r="Q346" s="105"/>
      <c r="R346" s="105"/>
      <c r="S346" s="105"/>
      <c r="T346" s="105"/>
      <c r="U346" s="105"/>
      <c r="V346" s="105"/>
      <c r="W346" s="105"/>
      <c r="X346" s="105"/>
      <c r="Y346" s="105"/>
      <c r="Z346" s="105"/>
      <c r="AA346" s="105"/>
    </row>
    <row r="347" spans="1:27" ht="15">
      <c r="A347" s="67"/>
      <c r="B347" s="67"/>
      <c r="C347" s="67"/>
      <c r="D347" s="221"/>
      <c r="E347" s="253"/>
      <c r="F347" s="253"/>
      <c r="G347" s="253"/>
      <c r="H347" s="254"/>
      <c r="I347" s="220"/>
      <c r="J347" s="254"/>
      <c r="K347" s="105"/>
      <c r="L347" s="105"/>
      <c r="M347" s="105"/>
      <c r="N347" s="105"/>
      <c r="O347" s="105"/>
      <c r="P347" s="105"/>
      <c r="Q347" s="105"/>
      <c r="R347" s="105"/>
      <c r="S347" s="105"/>
      <c r="T347" s="105"/>
      <c r="U347" s="105"/>
      <c r="V347" s="105"/>
      <c r="W347" s="105"/>
      <c r="X347" s="105"/>
      <c r="Y347" s="105"/>
      <c r="Z347" s="105"/>
      <c r="AA347" s="105"/>
    </row>
    <row r="348" spans="1:27" ht="15">
      <c r="A348" s="67"/>
      <c r="B348" s="67"/>
      <c r="C348" s="67"/>
      <c r="D348" s="221"/>
      <c r="E348" s="253"/>
      <c r="F348" s="253"/>
      <c r="G348" s="253"/>
      <c r="H348" s="254"/>
      <c r="I348" s="220"/>
      <c r="J348" s="254"/>
      <c r="K348" s="105"/>
      <c r="L348" s="105"/>
      <c r="M348" s="105"/>
      <c r="N348" s="105"/>
      <c r="O348" s="105"/>
      <c r="P348" s="105"/>
      <c r="Q348" s="105"/>
      <c r="R348" s="105"/>
      <c r="S348" s="105"/>
      <c r="T348" s="105"/>
      <c r="U348" s="105"/>
      <c r="V348" s="105"/>
      <c r="W348" s="105"/>
      <c r="X348" s="105"/>
      <c r="Y348" s="105"/>
      <c r="Z348" s="105"/>
      <c r="AA348" s="105"/>
    </row>
    <row r="349" spans="1:27" ht="15">
      <c r="A349" s="67"/>
      <c r="B349" s="67"/>
      <c r="C349" s="67"/>
      <c r="D349" s="221"/>
      <c r="E349" s="253"/>
      <c r="F349" s="253"/>
      <c r="G349" s="253"/>
      <c r="H349" s="254"/>
      <c r="I349" s="220"/>
      <c r="J349" s="254"/>
      <c r="K349" s="105"/>
      <c r="L349" s="105"/>
      <c r="M349" s="105"/>
      <c r="N349" s="105"/>
      <c r="O349" s="105"/>
      <c r="P349" s="105"/>
      <c r="Q349" s="105"/>
      <c r="R349" s="105"/>
      <c r="S349" s="105"/>
      <c r="T349" s="105"/>
      <c r="U349" s="105"/>
      <c r="V349" s="105"/>
      <c r="W349" s="105"/>
      <c r="X349" s="105"/>
      <c r="Y349" s="105"/>
      <c r="Z349" s="105"/>
      <c r="AA349" s="105"/>
    </row>
    <row r="350" spans="1:27" ht="15">
      <c r="A350" s="67"/>
      <c r="B350" s="67"/>
      <c r="C350" s="67"/>
      <c r="D350" s="221"/>
      <c r="E350" s="253"/>
      <c r="F350" s="253"/>
      <c r="G350" s="253"/>
      <c r="H350" s="254"/>
      <c r="I350" s="220"/>
      <c r="J350" s="254"/>
      <c r="K350" s="105"/>
      <c r="L350" s="105"/>
      <c r="M350" s="105"/>
      <c r="N350" s="105"/>
      <c r="O350" s="105"/>
      <c r="P350" s="105"/>
      <c r="Q350" s="105"/>
      <c r="R350" s="105"/>
      <c r="S350" s="105"/>
      <c r="T350" s="105"/>
      <c r="U350" s="105"/>
      <c r="V350" s="105"/>
      <c r="W350" s="105"/>
      <c r="X350" s="105"/>
      <c r="Y350" s="105"/>
      <c r="Z350" s="105"/>
      <c r="AA350" s="105"/>
    </row>
    <row r="351" spans="1:27" ht="15">
      <c r="A351" s="67"/>
      <c r="B351" s="67"/>
      <c r="C351" s="67"/>
      <c r="D351" s="221"/>
      <c r="E351" s="253"/>
      <c r="F351" s="253"/>
      <c r="G351" s="253"/>
      <c r="H351" s="254"/>
      <c r="I351" s="220"/>
      <c r="J351" s="254"/>
      <c r="K351" s="105"/>
      <c r="L351" s="105"/>
      <c r="M351" s="105"/>
      <c r="N351" s="105"/>
      <c r="O351" s="105"/>
      <c r="P351" s="105"/>
      <c r="Q351" s="105"/>
      <c r="R351" s="105"/>
      <c r="S351" s="105"/>
      <c r="T351" s="105"/>
      <c r="U351" s="105"/>
      <c r="V351" s="105"/>
      <c r="W351" s="105"/>
      <c r="X351" s="105"/>
      <c r="Y351" s="105"/>
      <c r="Z351" s="105"/>
      <c r="AA351" s="105"/>
    </row>
    <row r="352" spans="1:27" ht="15">
      <c r="A352" s="67"/>
      <c r="B352" s="67"/>
      <c r="C352" s="67"/>
      <c r="D352" s="221"/>
      <c r="E352" s="253"/>
      <c r="F352" s="253"/>
      <c r="G352" s="253"/>
      <c r="H352" s="254"/>
      <c r="I352" s="220"/>
      <c r="J352" s="254"/>
      <c r="K352" s="105"/>
      <c r="L352" s="105"/>
      <c r="M352" s="105"/>
      <c r="N352" s="105"/>
      <c r="O352" s="105"/>
      <c r="P352" s="105"/>
      <c r="Q352" s="105"/>
      <c r="R352" s="105"/>
      <c r="S352" s="105"/>
      <c r="T352" s="105"/>
      <c r="U352" s="105"/>
      <c r="V352" s="105"/>
      <c r="W352" s="105"/>
      <c r="X352" s="105"/>
      <c r="Y352" s="105"/>
      <c r="Z352" s="105"/>
      <c r="AA352" s="105"/>
    </row>
    <row r="353" spans="1:27" ht="15">
      <c r="A353" s="67"/>
      <c r="B353" s="67"/>
      <c r="C353" s="67"/>
      <c r="D353" s="221"/>
      <c r="E353" s="253"/>
      <c r="F353" s="253"/>
      <c r="G353" s="253"/>
      <c r="H353" s="254"/>
      <c r="I353" s="220"/>
      <c r="J353" s="254"/>
      <c r="K353" s="105"/>
      <c r="L353" s="105"/>
      <c r="M353" s="105"/>
      <c r="N353" s="105"/>
      <c r="O353" s="105"/>
      <c r="P353" s="105"/>
      <c r="Q353" s="105"/>
      <c r="R353" s="105"/>
      <c r="S353" s="105"/>
      <c r="T353" s="105"/>
      <c r="U353" s="105"/>
      <c r="V353" s="105"/>
      <c r="W353" s="105"/>
      <c r="X353" s="105"/>
      <c r="Y353" s="105"/>
      <c r="Z353" s="105"/>
      <c r="AA353" s="105"/>
    </row>
    <row r="354" spans="1:27" ht="15">
      <c r="A354" s="67"/>
      <c r="B354" s="67"/>
      <c r="C354" s="67"/>
      <c r="D354" s="221"/>
      <c r="E354" s="253"/>
      <c r="F354" s="253"/>
      <c r="G354" s="253"/>
      <c r="H354" s="254"/>
      <c r="I354" s="220"/>
      <c r="J354" s="254"/>
      <c r="K354" s="105"/>
      <c r="L354" s="105"/>
      <c r="M354" s="105"/>
      <c r="N354" s="105"/>
      <c r="O354" s="105"/>
      <c r="P354" s="105"/>
      <c r="Q354" s="105"/>
      <c r="R354" s="105"/>
      <c r="S354" s="105"/>
      <c r="T354" s="105"/>
      <c r="U354" s="105"/>
      <c r="V354" s="105"/>
      <c r="W354" s="105"/>
      <c r="X354" s="105"/>
      <c r="Y354" s="105"/>
      <c r="Z354" s="105"/>
      <c r="AA354" s="105"/>
    </row>
    <row r="355" spans="1:27" ht="15">
      <c r="A355" s="67"/>
      <c r="B355" s="67"/>
      <c r="C355" s="67"/>
      <c r="D355" s="221"/>
      <c r="E355" s="253"/>
      <c r="F355" s="253"/>
      <c r="G355" s="253"/>
      <c r="H355" s="254"/>
      <c r="I355" s="220"/>
      <c r="J355" s="254"/>
      <c r="K355" s="105"/>
      <c r="L355" s="105"/>
      <c r="M355" s="105"/>
      <c r="N355" s="105"/>
      <c r="O355" s="105"/>
      <c r="P355" s="105"/>
      <c r="Q355" s="105"/>
      <c r="R355" s="105"/>
      <c r="S355" s="105"/>
      <c r="T355" s="105"/>
      <c r="U355" s="105"/>
      <c r="V355" s="105"/>
      <c r="W355" s="105"/>
      <c r="X355" s="105"/>
      <c r="Y355" s="105"/>
      <c r="Z355" s="105"/>
      <c r="AA355" s="105"/>
    </row>
    <row r="356" spans="1:27" ht="15">
      <c r="A356" s="51"/>
      <c r="B356" s="105"/>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c r="AA356" s="105"/>
    </row>
    <row r="357" spans="1:27" ht="15">
      <c r="A357" s="51"/>
      <c r="B357" s="105"/>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c r="AA357" s="105"/>
    </row>
    <row r="358" spans="1:27" ht="15">
      <c r="A358" s="51"/>
      <c r="B358" s="105"/>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c r="AA358" s="105"/>
    </row>
    <row r="359" spans="1:27" ht="15">
      <c r="A359" s="51"/>
      <c r="B359" s="105"/>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c r="AA359" s="105"/>
    </row>
    <row r="360" spans="1:27" ht="15">
      <c r="A360" s="51"/>
      <c r="B360" s="105"/>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c r="AA360" s="105"/>
    </row>
    <row r="361" spans="1:27" ht="15">
      <c r="A361" s="51"/>
      <c r="B361" s="105"/>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c r="AA361" s="105"/>
    </row>
    <row r="362" spans="1:27" ht="15">
      <c r="A362" s="51"/>
      <c r="B362" s="105"/>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c r="AA362" s="105"/>
    </row>
    <row r="363" spans="1:27" ht="15">
      <c r="A363" s="51"/>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c r="AA363" s="105"/>
    </row>
    <row r="364" spans="1:27" ht="15">
      <c r="A364" s="51"/>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c r="AA364" s="105"/>
    </row>
    <row r="365" spans="1:27" ht="15">
      <c r="A365" s="51"/>
      <c r="B365" s="105"/>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c r="AA365" s="105"/>
    </row>
    <row r="366" spans="1:27" ht="15">
      <c r="A366" s="51"/>
      <c r="B366" s="105"/>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c r="AA366" s="105"/>
    </row>
    <row r="367" spans="1:27" ht="15">
      <c r="A367" s="51"/>
      <c r="B367" s="105"/>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c r="AA367" s="105"/>
    </row>
    <row r="368" spans="1:27" ht="15">
      <c r="A368" s="51"/>
      <c r="B368" s="105"/>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c r="AA368" s="105"/>
    </row>
    <row r="369" spans="1:27" ht="15">
      <c r="A369" s="51"/>
      <c r="B369" s="105"/>
      <c r="C369" s="105"/>
      <c r="D369" s="105"/>
      <c r="E369" s="105"/>
      <c r="F369" s="105"/>
      <c r="G369" s="105"/>
      <c r="H369" s="105"/>
      <c r="I369" s="105"/>
      <c r="J369" s="105"/>
      <c r="K369" s="105"/>
      <c r="L369" s="105"/>
      <c r="M369" s="105"/>
      <c r="N369" s="105"/>
      <c r="O369" s="105"/>
      <c r="P369" s="105"/>
      <c r="Q369" s="105"/>
      <c r="R369" s="105"/>
      <c r="S369" s="105"/>
      <c r="T369" s="105"/>
      <c r="U369" s="105"/>
      <c r="V369" s="105"/>
      <c r="W369" s="105"/>
      <c r="X369" s="105"/>
      <c r="Y369" s="105"/>
      <c r="Z369" s="105"/>
      <c r="AA369" s="105"/>
    </row>
    <row r="370" spans="1:27" ht="15">
      <c r="A370" s="51"/>
      <c r="B370" s="105"/>
      <c r="C370" s="105"/>
      <c r="D370" s="105"/>
      <c r="E370" s="105"/>
      <c r="F370" s="105"/>
      <c r="G370" s="105"/>
      <c r="H370" s="105"/>
      <c r="I370" s="105"/>
      <c r="J370" s="105"/>
      <c r="K370" s="105"/>
      <c r="L370" s="105"/>
      <c r="M370" s="105"/>
      <c r="N370" s="105"/>
      <c r="O370" s="105"/>
      <c r="P370" s="105"/>
      <c r="Q370" s="105"/>
      <c r="R370" s="105"/>
      <c r="S370" s="105"/>
      <c r="T370" s="105"/>
      <c r="U370" s="105"/>
      <c r="V370" s="105"/>
      <c r="W370" s="105"/>
      <c r="X370" s="105"/>
      <c r="Y370" s="105"/>
      <c r="Z370" s="105"/>
      <c r="AA370" s="105"/>
    </row>
    <row r="371" spans="1:27" ht="15">
      <c r="A371" s="51"/>
      <c r="B371" s="105"/>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c r="AA371" s="105"/>
    </row>
    <row r="372" spans="1:27" ht="15">
      <c r="A372" s="51"/>
      <c r="B372" s="105"/>
      <c r="C372" s="105"/>
      <c r="D372" s="105"/>
      <c r="E372" s="105"/>
      <c r="F372" s="105"/>
      <c r="G372" s="105"/>
      <c r="H372" s="105"/>
      <c r="I372" s="105"/>
      <c r="J372" s="105"/>
      <c r="K372" s="105"/>
      <c r="L372" s="105"/>
      <c r="M372" s="105"/>
      <c r="N372" s="105"/>
      <c r="O372" s="105"/>
      <c r="P372" s="105"/>
      <c r="Q372" s="105"/>
      <c r="R372" s="105"/>
      <c r="S372" s="105"/>
      <c r="T372" s="105"/>
      <c r="U372" s="105"/>
      <c r="V372" s="105"/>
      <c r="W372" s="105"/>
      <c r="X372" s="105"/>
      <c r="Y372" s="105"/>
      <c r="Z372" s="105"/>
      <c r="AA372" s="105"/>
    </row>
    <row r="373" spans="1:27" ht="15">
      <c r="A373" s="51"/>
      <c r="B373" s="105"/>
      <c r="C373" s="105"/>
      <c r="D373" s="105"/>
      <c r="E373" s="105"/>
      <c r="F373" s="105"/>
      <c r="G373" s="105"/>
      <c r="H373" s="105"/>
      <c r="I373" s="105"/>
      <c r="J373" s="105"/>
      <c r="K373" s="105"/>
      <c r="L373" s="105"/>
      <c r="M373" s="105"/>
      <c r="N373" s="105"/>
      <c r="O373" s="105"/>
      <c r="P373" s="105"/>
      <c r="Q373" s="105"/>
      <c r="R373" s="105"/>
      <c r="S373" s="105"/>
      <c r="T373" s="105"/>
      <c r="U373" s="105"/>
      <c r="V373" s="105"/>
      <c r="W373" s="105"/>
      <c r="X373" s="105"/>
      <c r="Y373" s="105"/>
      <c r="Z373" s="105"/>
      <c r="AA373" s="105"/>
    </row>
    <row r="374" spans="1:27" ht="15">
      <c r="A374" s="51"/>
      <c r="B374" s="105"/>
      <c r="C374" s="105"/>
      <c r="D374" s="105"/>
      <c r="E374" s="105"/>
      <c r="F374" s="105"/>
      <c r="G374" s="105"/>
      <c r="H374" s="105"/>
      <c r="I374" s="105"/>
      <c r="J374" s="105"/>
      <c r="K374" s="105"/>
      <c r="L374" s="105"/>
      <c r="M374" s="105"/>
      <c r="N374" s="105"/>
      <c r="O374" s="105"/>
      <c r="P374" s="105"/>
      <c r="Q374" s="105"/>
      <c r="R374" s="105"/>
      <c r="S374" s="105"/>
      <c r="T374" s="105"/>
      <c r="U374" s="105"/>
      <c r="V374" s="105"/>
      <c r="W374" s="105"/>
      <c r="X374" s="105"/>
      <c r="Y374" s="105"/>
      <c r="Z374" s="105"/>
      <c r="AA374" s="105"/>
    </row>
    <row r="375" spans="1:27" ht="15">
      <c r="A375" s="51"/>
      <c r="B375" s="105"/>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c r="AA375" s="105"/>
    </row>
    <row r="376" spans="1:27" ht="15">
      <c r="A376" s="51"/>
      <c r="B376" s="105"/>
      <c r="C376" s="105"/>
      <c r="D376" s="105"/>
      <c r="E376" s="105"/>
      <c r="F376" s="105"/>
      <c r="G376" s="105"/>
      <c r="H376" s="105"/>
      <c r="I376" s="105"/>
      <c r="J376" s="105"/>
      <c r="K376" s="105"/>
      <c r="L376" s="105"/>
      <c r="M376" s="105"/>
      <c r="N376" s="105"/>
      <c r="O376" s="105"/>
      <c r="P376" s="105"/>
      <c r="Q376" s="105"/>
      <c r="R376" s="105"/>
      <c r="S376" s="105"/>
      <c r="T376" s="105"/>
      <c r="U376" s="105"/>
      <c r="V376" s="105"/>
      <c r="W376" s="105"/>
      <c r="X376" s="105"/>
      <c r="Y376" s="105"/>
      <c r="Z376" s="105"/>
      <c r="AA376" s="105"/>
    </row>
    <row r="377" spans="1:27" ht="15">
      <c r="A377" s="51"/>
      <c r="B377" s="105"/>
      <c r="C377" s="105"/>
      <c r="D377" s="105"/>
      <c r="E377" s="105"/>
      <c r="F377" s="105"/>
      <c r="G377" s="105"/>
      <c r="H377" s="105"/>
      <c r="I377" s="105"/>
      <c r="J377" s="105"/>
      <c r="K377" s="105"/>
      <c r="L377" s="105"/>
      <c r="M377" s="105"/>
      <c r="N377" s="105"/>
      <c r="O377" s="105"/>
      <c r="P377" s="105"/>
      <c r="Q377" s="105"/>
      <c r="R377" s="105"/>
      <c r="S377" s="105"/>
      <c r="T377" s="105"/>
      <c r="U377" s="105"/>
      <c r="V377" s="105"/>
      <c r="W377" s="105"/>
      <c r="X377" s="105"/>
      <c r="Y377" s="105"/>
      <c r="Z377" s="105"/>
      <c r="AA377" s="105"/>
    </row>
    <row r="378" spans="1:27" ht="15">
      <c r="A378" s="51"/>
      <c r="B378" s="105"/>
      <c r="C378" s="105"/>
      <c r="D378" s="105"/>
      <c r="E378" s="105"/>
      <c r="F378" s="105"/>
      <c r="G378" s="105"/>
      <c r="H378" s="105"/>
      <c r="I378" s="105"/>
      <c r="J378" s="105"/>
      <c r="K378" s="105"/>
      <c r="L378" s="105"/>
      <c r="M378" s="105"/>
      <c r="N378" s="105"/>
      <c r="O378" s="105"/>
      <c r="P378" s="105"/>
      <c r="Q378" s="105"/>
      <c r="R378" s="105"/>
      <c r="S378" s="105"/>
      <c r="T378" s="105"/>
      <c r="U378" s="105"/>
      <c r="V378" s="105"/>
      <c r="W378" s="105"/>
      <c r="X378" s="105"/>
      <c r="Y378" s="105"/>
      <c r="Z378" s="105"/>
      <c r="AA378" s="105"/>
    </row>
    <row r="379" spans="1:27" ht="15">
      <c r="A379" s="51"/>
      <c r="B379" s="105"/>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c r="AA379" s="105"/>
    </row>
    <row r="380" spans="1:27" ht="15">
      <c r="A380" s="51"/>
      <c r="B380" s="105"/>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c r="AA380" s="105"/>
    </row>
    <row r="381" spans="1:27" ht="15">
      <c r="A381" s="51"/>
      <c r="B381" s="105"/>
      <c r="C381" s="105"/>
      <c r="D381" s="105"/>
      <c r="E381" s="105"/>
      <c r="F381" s="105"/>
      <c r="G381" s="105"/>
      <c r="H381" s="105"/>
      <c r="I381" s="105"/>
      <c r="J381" s="105"/>
      <c r="K381" s="105"/>
      <c r="L381" s="105"/>
      <c r="M381" s="105"/>
      <c r="N381" s="105"/>
      <c r="O381" s="105"/>
      <c r="P381" s="105"/>
      <c r="Q381" s="105"/>
      <c r="R381" s="105"/>
      <c r="S381" s="105"/>
      <c r="T381" s="105"/>
      <c r="U381" s="105"/>
      <c r="V381" s="105"/>
      <c r="W381" s="105"/>
      <c r="X381" s="105"/>
      <c r="Y381" s="105"/>
      <c r="Z381" s="105"/>
      <c r="AA381" s="105"/>
    </row>
    <row r="382" spans="1:27" ht="15">
      <c r="A382" s="51"/>
      <c r="B382" s="105"/>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c r="AA382" s="105"/>
    </row>
    <row r="383" spans="1:27" ht="15">
      <c r="A383" s="51"/>
      <c r="B383" s="105"/>
      <c r="C383" s="105"/>
      <c r="D383" s="105"/>
      <c r="E383" s="105"/>
      <c r="F383" s="105"/>
      <c r="G383" s="105"/>
      <c r="H383" s="105"/>
      <c r="I383" s="105"/>
      <c r="J383" s="105"/>
      <c r="K383" s="105"/>
      <c r="L383" s="105"/>
      <c r="M383" s="105"/>
      <c r="N383" s="105"/>
      <c r="O383" s="105"/>
      <c r="P383" s="105"/>
      <c r="Q383" s="105"/>
      <c r="R383" s="105"/>
      <c r="S383" s="105"/>
      <c r="T383" s="105"/>
      <c r="U383" s="105"/>
      <c r="V383" s="105"/>
      <c r="W383" s="105"/>
      <c r="X383" s="105"/>
      <c r="Y383" s="105"/>
      <c r="Z383" s="105"/>
      <c r="AA383" s="105"/>
    </row>
    <row r="384" spans="1:27" ht="15">
      <c r="A384" s="51"/>
      <c r="B384" s="105"/>
      <c r="C384" s="105"/>
      <c r="D384" s="105"/>
      <c r="E384" s="105"/>
      <c r="F384" s="105"/>
      <c r="G384" s="105"/>
      <c r="H384" s="105"/>
      <c r="I384" s="105"/>
      <c r="J384" s="105"/>
      <c r="K384" s="105"/>
      <c r="L384" s="105"/>
      <c r="M384" s="105"/>
      <c r="N384" s="105"/>
      <c r="O384" s="105"/>
      <c r="P384" s="105"/>
      <c r="Q384" s="105"/>
      <c r="R384" s="105"/>
      <c r="S384" s="105"/>
      <c r="T384" s="105"/>
      <c r="U384" s="105"/>
      <c r="V384" s="105"/>
      <c r="W384" s="105"/>
      <c r="X384" s="105"/>
      <c r="Y384" s="105"/>
      <c r="Z384" s="105"/>
      <c r="AA384" s="105"/>
    </row>
    <row r="385" spans="1:27" ht="15">
      <c r="A385" s="51"/>
      <c r="B385" s="105"/>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c r="AA385" s="105"/>
    </row>
    <row r="386" spans="1:27" ht="15">
      <c r="A386" s="51"/>
      <c r="B386" s="105"/>
      <c r="C386" s="105"/>
      <c r="D386" s="105"/>
      <c r="E386" s="105"/>
      <c r="F386" s="105"/>
      <c r="G386" s="105"/>
      <c r="H386" s="105"/>
      <c r="I386" s="105"/>
      <c r="J386" s="105"/>
      <c r="K386" s="105"/>
      <c r="L386" s="105"/>
      <c r="M386" s="105"/>
      <c r="N386" s="105"/>
      <c r="O386" s="105"/>
      <c r="P386" s="105"/>
      <c r="Q386" s="105"/>
      <c r="R386" s="105"/>
      <c r="S386" s="105"/>
      <c r="T386" s="105"/>
      <c r="U386" s="105"/>
      <c r="V386" s="105"/>
      <c r="W386" s="105"/>
      <c r="X386" s="105"/>
      <c r="Y386" s="105"/>
      <c r="Z386" s="105"/>
      <c r="AA386" s="105"/>
    </row>
    <row r="387" spans="1:27" ht="15">
      <c r="A387" s="51"/>
      <c r="B387" s="105"/>
      <c r="C387" s="105"/>
      <c r="D387" s="105"/>
      <c r="E387" s="105"/>
      <c r="F387" s="105"/>
      <c r="G387" s="105"/>
      <c r="H387" s="105"/>
      <c r="I387" s="105"/>
      <c r="J387" s="105"/>
      <c r="K387" s="105"/>
      <c r="L387" s="105"/>
      <c r="M387" s="105"/>
      <c r="N387" s="105"/>
      <c r="O387" s="105"/>
      <c r="P387" s="105"/>
      <c r="Q387" s="105"/>
      <c r="R387" s="105"/>
      <c r="S387" s="105"/>
      <c r="T387" s="105"/>
      <c r="U387" s="105"/>
      <c r="V387" s="105"/>
      <c r="W387" s="105"/>
      <c r="X387" s="105"/>
      <c r="Y387" s="105"/>
      <c r="Z387" s="105"/>
      <c r="AA387" s="105"/>
    </row>
    <row r="388" spans="1:27" ht="15">
      <c r="A388" s="51"/>
      <c r="B388" s="105"/>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c r="AA388" s="105"/>
    </row>
    <row r="389" spans="1:27" ht="15">
      <c r="A389" s="51"/>
      <c r="B389" s="105"/>
      <c r="C389" s="105"/>
      <c r="D389" s="105"/>
      <c r="E389" s="105"/>
      <c r="F389" s="105"/>
      <c r="G389" s="105"/>
      <c r="H389" s="105"/>
      <c r="I389" s="105"/>
      <c r="J389" s="105"/>
      <c r="K389" s="105"/>
      <c r="L389" s="105"/>
      <c r="M389" s="105"/>
      <c r="N389" s="105"/>
      <c r="O389" s="105"/>
      <c r="P389" s="105"/>
      <c r="Q389" s="105"/>
      <c r="R389" s="105"/>
      <c r="S389" s="105"/>
      <c r="T389" s="105"/>
      <c r="U389" s="105"/>
      <c r="V389" s="105"/>
      <c r="W389" s="105"/>
      <c r="X389" s="105"/>
      <c r="Y389" s="105"/>
      <c r="Z389" s="105"/>
      <c r="AA389" s="105"/>
    </row>
    <row r="390" spans="1:27" ht="15">
      <c r="A390" s="51"/>
      <c r="B390" s="105"/>
      <c r="C390" s="105"/>
      <c r="D390" s="105"/>
      <c r="E390" s="105"/>
      <c r="F390" s="105"/>
      <c r="G390" s="105"/>
      <c r="H390" s="105"/>
      <c r="I390" s="105"/>
      <c r="J390" s="105"/>
      <c r="K390" s="105"/>
      <c r="L390" s="105"/>
      <c r="M390" s="105"/>
      <c r="N390" s="105"/>
      <c r="O390" s="105"/>
      <c r="P390" s="105"/>
      <c r="Q390" s="105"/>
      <c r="R390" s="105"/>
      <c r="S390" s="105"/>
      <c r="T390" s="105"/>
      <c r="U390" s="105"/>
      <c r="V390" s="105"/>
      <c r="W390" s="105"/>
      <c r="X390" s="105"/>
      <c r="Y390" s="105"/>
      <c r="Z390" s="105"/>
      <c r="AA390" s="105"/>
    </row>
    <row r="391" spans="1:27" ht="15">
      <c r="A391" s="51"/>
      <c r="B391" s="105"/>
      <c r="C391" s="105"/>
      <c r="D391" s="105"/>
      <c r="E391" s="105"/>
      <c r="F391" s="105"/>
      <c r="G391" s="105"/>
      <c r="H391" s="105"/>
      <c r="I391" s="105"/>
      <c r="J391" s="105"/>
      <c r="K391" s="105"/>
      <c r="L391" s="105"/>
      <c r="M391" s="105"/>
      <c r="N391" s="105"/>
      <c r="O391" s="105"/>
      <c r="P391" s="105"/>
      <c r="Q391" s="105"/>
      <c r="R391" s="105"/>
      <c r="S391" s="105"/>
      <c r="T391" s="105"/>
      <c r="U391" s="105"/>
      <c r="V391" s="105"/>
      <c r="W391" s="105"/>
      <c r="X391" s="105"/>
      <c r="Y391" s="105"/>
      <c r="Z391" s="105"/>
      <c r="AA391" s="105"/>
    </row>
    <row r="392" spans="1:27" ht="15">
      <c r="A392" s="51"/>
      <c r="B392" s="105"/>
      <c r="C392" s="105"/>
      <c r="D392" s="105"/>
      <c r="E392" s="105"/>
      <c r="F392" s="105"/>
      <c r="G392" s="105"/>
      <c r="H392" s="105"/>
      <c r="I392" s="105"/>
      <c r="J392" s="105"/>
      <c r="K392" s="105"/>
      <c r="L392" s="105"/>
      <c r="M392" s="105"/>
      <c r="N392" s="105"/>
      <c r="O392" s="105"/>
      <c r="P392" s="105"/>
      <c r="Q392" s="105"/>
      <c r="R392" s="105"/>
      <c r="S392" s="105"/>
      <c r="T392" s="105"/>
      <c r="U392" s="105"/>
      <c r="V392" s="105"/>
      <c r="W392" s="105"/>
      <c r="X392" s="105"/>
      <c r="Y392" s="105"/>
      <c r="Z392" s="105"/>
      <c r="AA392" s="105"/>
    </row>
    <row r="393" spans="1:27" ht="15">
      <c r="A393" s="51"/>
      <c r="B393" s="105"/>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c r="AA393" s="105"/>
    </row>
    <row r="394" spans="1:27" ht="15">
      <c r="A394" s="51"/>
      <c r="B394" s="105"/>
      <c r="C394" s="105"/>
      <c r="D394" s="105"/>
      <c r="E394" s="105"/>
      <c r="F394" s="105"/>
      <c r="G394" s="105"/>
      <c r="H394" s="105"/>
      <c r="I394" s="105"/>
      <c r="J394" s="105"/>
      <c r="K394" s="105"/>
      <c r="L394" s="105"/>
      <c r="M394" s="105"/>
      <c r="N394" s="105"/>
      <c r="O394" s="105"/>
      <c r="P394" s="105"/>
      <c r="Q394" s="105"/>
      <c r="R394" s="105"/>
      <c r="S394" s="105"/>
      <c r="T394" s="105"/>
      <c r="U394" s="105"/>
      <c r="V394" s="105"/>
      <c r="W394" s="105"/>
      <c r="X394" s="105"/>
      <c r="Y394" s="105"/>
      <c r="Z394" s="105"/>
      <c r="AA394" s="105"/>
    </row>
    <row r="395" spans="1:27" ht="15">
      <c r="A395" s="51"/>
      <c r="B395" s="105"/>
      <c r="C395" s="105"/>
      <c r="D395" s="105"/>
      <c r="E395" s="105"/>
      <c r="F395" s="105"/>
      <c r="G395" s="105"/>
      <c r="H395" s="105"/>
      <c r="I395" s="105"/>
      <c r="J395" s="105"/>
      <c r="K395" s="105"/>
      <c r="L395" s="105"/>
      <c r="M395" s="105"/>
      <c r="N395" s="105"/>
      <c r="O395" s="105"/>
      <c r="P395" s="105"/>
      <c r="Q395" s="105"/>
      <c r="R395" s="105"/>
      <c r="S395" s="105"/>
      <c r="T395" s="105"/>
      <c r="U395" s="105"/>
      <c r="V395" s="105"/>
      <c r="W395" s="105"/>
      <c r="X395" s="105"/>
      <c r="Y395" s="105"/>
      <c r="Z395" s="105"/>
      <c r="AA395" s="105"/>
    </row>
    <row r="396" spans="1:27" ht="15">
      <c r="A396" s="51"/>
      <c r="B396" s="105"/>
      <c r="C396" s="105"/>
      <c r="D396" s="105"/>
      <c r="E396" s="105"/>
      <c r="F396" s="105"/>
      <c r="G396" s="105"/>
      <c r="H396" s="105"/>
      <c r="I396" s="105"/>
      <c r="J396" s="105"/>
      <c r="K396" s="105"/>
      <c r="L396" s="105"/>
      <c r="M396" s="105"/>
      <c r="N396" s="105"/>
      <c r="O396" s="105"/>
      <c r="P396" s="105"/>
      <c r="Q396" s="105"/>
      <c r="R396" s="105"/>
      <c r="S396" s="105"/>
      <c r="T396" s="105"/>
      <c r="U396" s="105"/>
      <c r="V396" s="105"/>
      <c r="W396" s="105"/>
      <c r="X396" s="105"/>
      <c r="Y396" s="105"/>
      <c r="Z396" s="105"/>
      <c r="AA396" s="105"/>
    </row>
    <row r="397" spans="1:27" ht="15">
      <c r="A397" s="51"/>
      <c r="B397" s="105"/>
      <c r="C397" s="105"/>
      <c r="D397" s="105"/>
      <c r="E397" s="105"/>
      <c r="F397" s="105"/>
      <c r="G397" s="105"/>
      <c r="H397" s="105"/>
      <c r="I397" s="105"/>
      <c r="J397" s="105"/>
      <c r="K397" s="105"/>
      <c r="L397" s="105"/>
      <c r="M397" s="105"/>
      <c r="N397" s="105"/>
      <c r="O397" s="105"/>
      <c r="P397" s="105"/>
      <c r="Q397" s="105"/>
      <c r="R397" s="105"/>
      <c r="S397" s="105"/>
      <c r="T397" s="105"/>
      <c r="U397" s="105"/>
      <c r="V397" s="105"/>
      <c r="W397" s="105"/>
      <c r="X397" s="105"/>
      <c r="Y397" s="105"/>
      <c r="Z397" s="105"/>
      <c r="AA397" s="105"/>
    </row>
    <row r="398" spans="1:27" ht="15">
      <c r="A398" s="51"/>
      <c r="B398" s="105"/>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c r="AA398" s="105"/>
    </row>
    <row r="399" spans="1:27" ht="15">
      <c r="A399" s="51"/>
      <c r="B399" s="105"/>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105"/>
      <c r="Y399" s="105"/>
      <c r="Z399" s="105"/>
      <c r="AA399" s="105"/>
    </row>
    <row r="400" spans="1:27" ht="15">
      <c r="A400" s="51"/>
      <c r="B400" s="105"/>
      <c r="C400" s="105"/>
      <c r="D400" s="105"/>
      <c r="E400" s="105"/>
      <c r="F400" s="105"/>
      <c r="G400" s="105"/>
      <c r="H400" s="105"/>
      <c r="I400" s="105"/>
      <c r="J400" s="105"/>
      <c r="K400" s="105"/>
      <c r="L400" s="105"/>
      <c r="M400" s="105"/>
      <c r="N400" s="105"/>
      <c r="O400" s="105"/>
      <c r="P400" s="105"/>
      <c r="Q400" s="105"/>
      <c r="R400" s="105"/>
      <c r="S400" s="105"/>
      <c r="T400" s="105"/>
      <c r="U400" s="105"/>
      <c r="V400" s="105"/>
      <c r="W400" s="105"/>
      <c r="X400" s="105"/>
      <c r="Y400" s="105"/>
      <c r="Z400" s="105"/>
      <c r="AA400" s="105"/>
    </row>
    <row r="401" spans="1:27" ht="15">
      <c r="A401" s="51"/>
      <c r="B401" s="105"/>
      <c r="C401" s="105"/>
      <c r="D401" s="105"/>
      <c r="E401" s="105"/>
      <c r="F401" s="105"/>
      <c r="G401" s="105"/>
      <c r="H401" s="105"/>
      <c r="I401" s="105"/>
      <c r="J401" s="105"/>
      <c r="K401" s="105"/>
      <c r="L401" s="105"/>
      <c r="M401" s="105"/>
      <c r="N401" s="105"/>
      <c r="O401" s="105"/>
      <c r="P401" s="105"/>
      <c r="Q401" s="105"/>
      <c r="R401" s="105"/>
      <c r="S401" s="105"/>
      <c r="T401" s="105"/>
      <c r="U401" s="105"/>
      <c r="V401" s="105"/>
      <c r="W401" s="105"/>
      <c r="X401" s="105"/>
      <c r="Y401" s="105"/>
      <c r="Z401" s="105"/>
      <c r="AA401" s="105"/>
    </row>
    <row r="402" spans="1:27" ht="15">
      <c r="A402" s="51"/>
      <c r="B402" s="105"/>
      <c r="C402" s="105"/>
      <c r="D402" s="105"/>
      <c r="E402" s="105"/>
      <c r="F402" s="105"/>
      <c r="G402" s="105"/>
      <c r="H402" s="105"/>
      <c r="I402" s="105"/>
      <c r="J402" s="105"/>
      <c r="K402" s="105"/>
      <c r="L402" s="105"/>
      <c r="M402" s="105"/>
      <c r="N402" s="105"/>
      <c r="O402" s="105"/>
      <c r="P402" s="105"/>
      <c r="Q402" s="105"/>
      <c r="R402" s="105"/>
      <c r="S402" s="105"/>
      <c r="T402" s="105"/>
      <c r="U402" s="105"/>
      <c r="V402" s="105"/>
      <c r="W402" s="105"/>
      <c r="X402" s="105"/>
      <c r="Y402" s="105"/>
      <c r="Z402" s="105"/>
      <c r="AA402" s="105"/>
    </row>
    <row r="403" spans="1:27" ht="15">
      <c r="A403" s="51"/>
      <c r="B403" s="105"/>
      <c r="C403" s="105"/>
      <c r="D403" s="105"/>
      <c r="E403" s="105"/>
      <c r="F403" s="105"/>
      <c r="G403" s="105"/>
      <c r="H403" s="105"/>
      <c r="I403" s="105"/>
      <c r="J403" s="105"/>
      <c r="K403" s="105"/>
      <c r="L403" s="105"/>
      <c r="M403" s="105"/>
      <c r="N403" s="105"/>
      <c r="O403" s="105"/>
      <c r="P403" s="105"/>
      <c r="Q403" s="105"/>
      <c r="R403" s="105"/>
      <c r="S403" s="105"/>
      <c r="T403" s="105"/>
      <c r="U403" s="105"/>
      <c r="V403" s="105"/>
      <c r="W403" s="105"/>
      <c r="X403" s="105"/>
      <c r="Y403" s="105"/>
      <c r="Z403" s="105"/>
      <c r="AA403" s="105"/>
    </row>
    <row r="404" spans="1:27" ht="15">
      <c r="A404" s="51"/>
      <c r="B404" s="105"/>
      <c r="C404" s="105"/>
      <c r="D404" s="105"/>
      <c r="E404" s="105"/>
      <c r="F404" s="105"/>
      <c r="G404" s="105"/>
      <c r="H404" s="105"/>
      <c r="I404" s="105"/>
      <c r="J404" s="105"/>
      <c r="K404" s="105"/>
      <c r="L404" s="105"/>
      <c r="M404" s="105"/>
      <c r="N404" s="105"/>
      <c r="O404" s="105"/>
      <c r="P404" s="105"/>
      <c r="Q404" s="105"/>
      <c r="R404" s="105"/>
      <c r="S404" s="105"/>
      <c r="T404" s="105"/>
      <c r="U404" s="105"/>
      <c r="V404" s="105"/>
      <c r="W404" s="105"/>
      <c r="X404" s="105"/>
      <c r="Y404" s="105"/>
      <c r="Z404" s="105"/>
      <c r="AA404" s="105"/>
    </row>
    <row r="405" spans="1:27" ht="15">
      <c r="A405" s="51"/>
      <c r="B405" s="105"/>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c r="AA405" s="105"/>
    </row>
    <row r="406" spans="1:27" ht="15">
      <c r="A406" s="51"/>
      <c r="B406" s="105"/>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c r="AA406" s="105"/>
    </row>
    <row r="407" spans="1:27" ht="15">
      <c r="A407" s="51"/>
      <c r="B407" s="105"/>
      <c r="C407" s="105"/>
      <c r="D407" s="105"/>
      <c r="E407" s="105"/>
      <c r="F407" s="105"/>
      <c r="G407" s="105"/>
      <c r="H407" s="105"/>
      <c r="I407" s="105"/>
      <c r="J407" s="105"/>
      <c r="K407" s="105"/>
      <c r="L407" s="105"/>
      <c r="M407" s="105"/>
      <c r="N407" s="105"/>
      <c r="O407" s="105"/>
      <c r="P407" s="105"/>
      <c r="Q407" s="105"/>
      <c r="R407" s="105"/>
      <c r="S407" s="105"/>
      <c r="T407" s="105"/>
      <c r="U407" s="105"/>
      <c r="V407" s="105"/>
      <c r="W407" s="105"/>
      <c r="X407" s="105"/>
      <c r="Y407" s="105"/>
      <c r="Z407" s="105"/>
      <c r="AA407" s="105"/>
    </row>
    <row r="408" spans="1:27" ht="15">
      <c r="A408" s="51"/>
      <c r="B408" s="105"/>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c r="AA408" s="105"/>
    </row>
    <row r="409" spans="1:27" ht="15">
      <c r="A409" s="51"/>
      <c r="B409" s="105"/>
      <c r="C409" s="105"/>
      <c r="D409" s="105"/>
      <c r="E409" s="105"/>
      <c r="F409" s="105"/>
      <c r="G409" s="105"/>
      <c r="H409" s="105"/>
      <c r="I409" s="105"/>
      <c r="J409" s="105"/>
      <c r="K409" s="105"/>
      <c r="L409" s="105"/>
      <c r="M409" s="105"/>
      <c r="N409" s="105"/>
      <c r="O409" s="105"/>
      <c r="P409" s="105"/>
      <c r="Q409" s="105"/>
      <c r="R409" s="105"/>
      <c r="S409" s="105"/>
      <c r="T409" s="105"/>
      <c r="U409" s="105"/>
      <c r="V409" s="105"/>
      <c r="W409" s="105"/>
      <c r="X409" s="105"/>
      <c r="Y409" s="105"/>
      <c r="Z409" s="105"/>
      <c r="AA409" s="105"/>
    </row>
    <row r="410" spans="1:27" ht="15">
      <c r="A410" s="51"/>
      <c r="B410" s="105"/>
      <c r="C410" s="105"/>
      <c r="D410" s="105"/>
      <c r="E410" s="105"/>
      <c r="F410" s="105"/>
      <c r="G410" s="105"/>
      <c r="H410" s="105"/>
      <c r="I410" s="105"/>
      <c r="J410" s="105"/>
      <c r="K410" s="105"/>
      <c r="L410" s="105"/>
      <c r="M410" s="105"/>
      <c r="N410" s="105"/>
      <c r="O410" s="105"/>
      <c r="P410" s="105"/>
      <c r="Q410" s="105"/>
      <c r="R410" s="105"/>
      <c r="S410" s="105"/>
      <c r="T410" s="105"/>
      <c r="U410" s="105"/>
      <c r="V410" s="105"/>
      <c r="W410" s="105"/>
      <c r="X410" s="105"/>
      <c r="Y410" s="105"/>
      <c r="Z410" s="105"/>
      <c r="AA410" s="105"/>
    </row>
    <row r="411" spans="1:27" ht="15">
      <c r="A411" s="51"/>
      <c r="B411" s="105"/>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c r="AA411" s="105"/>
    </row>
    <row r="412" spans="1:27" ht="15">
      <c r="A412" s="51"/>
      <c r="B412" s="105"/>
      <c r="C412" s="105"/>
      <c r="D412" s="105"/>
      <c r="E412" s="105"/>
      <c r="F412" s="105"/>
      <c r="G412" s="105"/>
      <c r="H412" s="105"/>
      <c r="I412" s="105"/>
      <c r="J412" s="105"/>
      <c r="K412" s="105"/>
      <c r="L412" s="105"/>
      <c r="M412" s="105"/>
      <c r="N412" s="105"/>
      <c r="O412" s="105"/>
      <c r="P412" s="105"/>
      <c r="Q412" s="105"/>
      <c r="R412" s="105"/>
      <c r="S412" s="105"/>
      <c r="T412" s="105"/>
      <c r="U412" s="105"/>
      <c r="V412" s="105"/>
      <c r="W412" s="105"/>
      <c r="X412" s="105"/>
      <c r="Y412" s="105"/>
      <c r="Z412" s="105"/>
      <c r="AA412" s="105"/>
    </row>
    <row r="413" spans="1:27" ht="15">
      <c r="A413" s="51"/>
      <c r="B413" s="105"/>
      <c r="C413" s="105"/>
      <c r="D413" s="105"/>
      <c r="E413" s="105"/>
      <c r="F413" s="105"/>
      <c r="G413" s="105"/>
      <c r="H413" s="105"/>
      <c r="I413" s="105"/>
      <c r="J413" s="105"/>
      <c r="K413" s="105"/>
      <c r="L413" s="105"/>
      <c r="M413" s="105"/>
      <c r="N413" s="105"/>
      <c r="O413" s="105"/>
      <c r="P413" s="105"/>
      <c r="Q413" s="105"/>
      <c r="R413" s="105"/>
      <c r="S413" s="105"/>
      <c r="T413" s="105"/>
      <c r="U413" s="105"/>
      <c r="V413" s="105"/>
      <c r="W413" s="105"/>
      <c r="X413" s="105"/>
      <c r="Y413" s="105"/>
      <c r="Z413" s="105"/>
      <c r="AA413" s="105"/>
    </row>
    <row r="414" spans="1:27" ht="15">
      <c r="A414" s="51"/>
      <c r="B414" s="105"/>
      <c r="C414" s="105"/>
      <c r="D414" s="105"/>
      <c r="E414" s="105"/>
      <c r="F414" s="105"/>
      <c r="G414" s="105"/>
      <c r="H414" s="105"/>
      <c r="I414" s="105"/>
      <c r="J414" s="105"/>
      <c r="K414" s="105"/>
      <c r="L414" s="105"/>
      <c r="M414" s="105"/>
      <c r="N414" s="105"/>
      <c r="O414" s="105"/>
      <c r="P414" s="105"/>
      <c r="Q414" s="105"/>
      <c r="R414" s="105"/>
      <c r="S414" s="105"/>
      <c r="T414" s="105"/>
      <c r="U414" s="105"/>
      <c r="V414" s="105"/>
      <c r="W414" s="105"/>
      <c r="X414" s="105"/>
      <c r="Y414" s="105"/>
      <c r="Z414" s="105"/>
      <c r="AA414" s="105"/>
    </row>
    <row r="415" spans="1:27" ht="15">
      <c r="A415" s="51"/>
      <c r="B415" s="105"/>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c r="AA415" s="105"/>
    </row>
    <row r="416" spans="1:27" ht="15">
      <c r="A416" s="51"/>
      <c r="B416" s="105"/>
      <c r="C416" s="105"/>
      <c r="D416" s="105"/>
      <c r="E416" s="105"/>
      <c r="F416" s="105"/>
      <c r="G416" s="105"/>
      <c r="H416" s="105"/>
      <c r="I416" s="105"/>
      <c r="J416" s="105"/>
      <c r="K416" s="105"/>
      <c r="L416" s="105"/>
      <c r="M416" s="105"/>
      <c r="N416" s="105"/>
      <c r="O416" s="105"/>
      <c r="P416" s="105"/>
      <c r="Q416" s="105"/>
      <c r="R416" s="105"/>
      <c r="S416" s="105"/>
      <c r="T416" s="105"/>
      <c r="U416" s="105"/>
      <c r="V416" s="105"/>
      <c r="W416" s="105"/>
      <c r="X416" s="105"/>
      <c r="Y416" s="105"/>
      <c r="Z416" s="105"/>
      <c r="AA416" s="105"/>
    </row>
    <row r="417" spans="1:27" ht="15">
      <c r="A417" s="51"/>
      <c r="B417" s="105"/>
      <c r="C417" s="105"/>
      <c r="D417" s="105"/>
      <c r="E417" s="105"/>
      <c r="F417" s="105"/>
      <c r="G417" s="105"/>
      <c r="H417" s="105"/>
      <c r="I417" s="105"/>
      <c r="J417" s="105"/>
      <c r="K417" s="105"/>
      <c r="L417" s="105"/>
      <c r="M417" s="105"/>
      <c r="N417" s="105"/>
      <c r="O417" s="105"/>
      <c r="P417" s="105"/>
      <c r="Q417" s="105"/>
      <c r="R417" s="105"/>
      <c r="S417" s="105"/>
      <c r="T417" s="105"/>
      <c r="U417" s="105"/>
      <c r="V417" s="105"/>
      <c r="W417" s="105"/>
      <c r="X417" s="105"/>
      <c r="Y417" s="105"/>
      <c r="Z417" s="105"/>
      <c r="AA417" s="105"/>
    </row>
    <row r="418" spans="1:27" ht="15">
      <c r="A418" s="51"/>
      <c r="B418" s="105"/>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c r="AA418" s="105"/>
    </row>
    <row r="419" spans="1:27" ht="15">
      <c r="A419" s="51"/>
      <c r="B419" s="105"/>
      <c r="C419" s="105"/>
      <c r="D419" s="105"/>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c r="AA419" s="105"/>
    </row>
    <row r="420" spans="1:27" ht="15">
      <c r="A420" s="51"/>
      <c r="B420" s="105"/>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c r="AA420" s="105"/>
    </row>
    <row r="421" spans="1:27" ht="15">
      <c r="A421" s="51"/>
      <c r="B421" s="105"/>
      <c r="C421" s="105"/>
      <c r="D421" s="105"/>
      <c r="E421" s="105"/>
      <c r="F421" s="105"/>
      <c r="G421" s="105"/>
      <c r="H421" s="105"/>
      <c r="I421" s="105"/>
      <c r="J421" s="105"/>
      <c r="K421" s="105"/>
      <c r="L421" s="105"/>
      <c r="M421" s="105"/>
      <c r="N421" s="105"/>
      <c r="O421" s="105"/>
      <c r="P421" s="105"/>
      <c r="Q421" s="105"/>
      <c r="R421" s="105"/>
      <c r="S421" s="105"/>
      <c r="T421" s="105"/>
      <c r="U421" s="105"/>
      <c r="V421" s="105"/>
      <c r="W421" s="105"/>
      <c r="X421" s="105"/>
      <c r="Y421" s="105"/>
      <c r="Z421" s="105"/>
      <c r="AA421" s="105"/>
    </row>
    <row r="422" spans="1:27" ht="15">
      <c r="A422" s="51"/>
      <c r="B422" s="105"/>
      <c r="C422" s="105"/>
      <c r="D422" s="105"/>
      <c r="E422" s="105"/>
      <c r="F422" s="105"/>
      <c r="G422" s="105"/>
      <c r="H422" s="105"/>
      <c r="I422" s="105"/>
      <c r="J422" s="105"/>
      <c r="K422" s="105"/>
      <c r="L422" s="105"/>
      <c r="M422" s="105"/>
      <c r="N422" s="105"/>
      <c r="O422" s="105"/>
      <c r="P422" s="105"/>
      <c r="Q422" s="105"/>
      <c r="R422" s="105"/>
      <c r="S422" s="105"/>
      <c r="T422" s="105"/>
      <c r="U422" s="105"/>
      <c r="V422" s="105"/>
      <c r="W422" s="105"/>
      <c r="X422" s="105"/>
      <c r="Y422" s="105"/>
      <c r="Z422" s="105"/>
      <c r="AA422" s="105"/>
    </row>
    <row r="423" spans="1:27" ht="15">
      <c r="A423" s="51"/>
      <c r="B423" s="105"/>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c r="AA423" s="105"/>
    </row>
    <row r="424" spans="1:27" ht="15">
      <c r="A424" s="51"/>
      <c r="B424" s="105"/>
      <c r="C424" s="105"/>
      <c r="D424" s="105"/>
      <c r="E424" s="105"/>
      <c r="F424" s="105"/>
      <c r="G424" s="105"/>
      <c r="H424" s="105"/>
      <c r="I424" s="105"/>
      <c r="J424" s="105"/>
      <c r="K424" s="105"/>
      <c r="L424" s="105"/>
      <c r="M424" s="105"/>
      <c r="N424" s="105"/>
      <c r="O424" s="105"/>
      <c r="P424" s="105"/>
      <c r="Q424" s="105"/>
      <c r="R424" s="105"/>
      <c r="S424" s="105"/>
      <c r="T424" s="105"/>
      <c r="U424" s="105"/>
      <c r="V424" s="105"/>
      <c r="W424" s="105"/>
      <c r="X424" s="105"/>
      <c r="Y424" s="105"/>
      <c r="Z424" s="105"/>
      <c r="AA424" s="105"/>
    </row>
    <row r="425" spans="1:27" ht="15">
      <c r="A425" s="51"/>
      <c r="B425" s="105"/>
      <c r="C425" s="105"/>
      <c r="D425" s="105"/>
      <c r="E425" s="105"/>
      <c r="F425" s="105"/>
      <c r="G425" s="105"/>
      <c r="H425" s="105"/>
      <c r="I425" s="105"/>
      <c r="J425" s="105"/>
      <c r="K425" s="105"/>
      <c r="L425" s="105"/>
      <c r="M425" s="105"/>
      <c r="N425" s="105"/>
      <c r="O425" s="105"/>
      <c r="P425" s="105"/>
      <c r="Q425" s="105"/>
      <c r="R425" s="105"/>
      <c r="S425" s="105"/>
      <c r="T425" s="105"/>
      <c r="U425" s="105"/>
      <c r="V425" s="105"/>
      <c r="W425" s="105"/>
      <c r="X425" s="105"/>
      <c r="Y425" s="105"/>
      <c r="Z425" s="105"/>
      <c r="AA425" s="105"/>
    </row>
    <row r="426" spans="1:27" ht="15">
      <c r="A426" s="51"/>
      <c r="B426" s="105"/>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c r="AA426" s="105"/>
    </row>
    <row r="427" spans="1:27" ht="15">
      <c r="A427" s="51"/>
      <c r="B427" s="105"/>
      <c r="C427" s="105"/>
      <c r="D427" s="105"/>
      <c r="E427" s="105"/>
      <c r="F427" s="105"/>
      <c r="G427" s="105"/>
      <c r="H427" s="105"/>
      <c r="I427" s="105"/>
      <c r="J427" s="105"/>
      <c r="K427" s="105"/>
      <c r="L427" s="105"/>
      <c r="M427" s="105"/>
      <c r="N427" s="105"/>
      <c r="O427" s="105"/>
      <c r="P427" s="105"/>
      <c r="Q427" s="105"/>
      <c r="R427" s="105"/>
      <c r="S427" s="105"/>
      <c r="T427" s="105"/>
      <c r="U427" s="105"/>
      <c r="V427" s="105"/>
      <c r="W427" s="105"/>
      <c r="X427" s="105"/>
      <c r="Y427" s="105"/>
      <c r="Z427" s="105"/>
      <c r="AA427" s="105"/>
    </row>
    <row r="428" spans="1:27" ht="15">
      <c r="A428" s="51"/>
      <c r="B428" s="105"/>
      <c r="C428" s="105"/>
      <c r="D428" s="105"/>
      <c r="E428" s="105"/>
      <c r="F428" s="105"/>
      <c r="G428" s="105"/>
      <c r="H428" s="105"/>
      <c r="I428" s="105"/>
      <c r="J428" s="105"/>
      <c r="K428" s="105"/>
      <c r="L428" s="105"/>
      <c r="M428" s="105"/>
      <c r="N428" s="105"/>
      <c r="O428" s="105"/>
      <c r="P428" s="105"/>
      <c r="Q428" s="105"/>
      <c r="R428" s="105"/>
      <c r="S428" s="105"/>
      <c r="T428" s="105"/>
      <c r="U428" s="105"/>
      <c r="V428" s="105"/>
      <c r="W428" s="105"/>
      <c r="X428" s="105"/>
      <c r="Y428" s="105"/>
      <c r="Z428" s="105"/>
      <c r="AA428" s="105"/>
    </row>
    <row r="429" spans="1:27" ht="15">
      <c r="A429" s="51"/>
      <c r="B429" s="105"/>
      <c r="C429" s="105"/>
      <c r="D429" s="105"/>
      <c r="E429" s="105"/>
      <c r="F429" s="105"/>
      <c r="G429" s="105"/>
      <c r="H429" s="105"/>
      <c r="I429" s="105"/>
      <c r="J429" s="105"/>
      <c r="K429" s="105"/>
      <c r="L429" s="105"/>
      <c r="M429" s="105"/>
      <c r="N429" s="105"/>
      <c r="O429" s="105"/>
      <c r="P429" s="105"/>
      <c r="Q429" s="105"/>
      <c r="R429" s="105"/>
      <c r="S429" s="105"/>
      <c r="T429" s="105"/>
      <c r="U429" s="105"/>
      <c r="V429" s="105"/>
      <c r="W429" s="105"/>
      <c r="X429" s="105"/>
      <c r="Y429" s="105"/>
      <c r="Z429" s="105"/>
      <c r="AA429" s="105"/>
    </row>
    <row r="430" spans="1:27" ht="15">
      <c r="A430" s="51"/>
      <c r="B430" s="105"/>
      <c r="C430" s="105"/>
      <c r="D430" s="105"/>
      <c r="E430" s="105"/>
      <c r="F430" s="105"/>
      <c r="G430" s="105"/>
      <c r="H430" s="105"/>
      <c r="I430" s="105"/>
      <c r="J430" s="105"/>
      <c r="K430" s="105"/>
      <c r="L430" s="105"/>
      <c r="M430" s="105"/>
      <c r="N430" s="105"/>
      <c r="O430" s="105"/>
      <c r="P430" s="105"/>
      <c r="Q430" s="105"/>
      <c r="R430" s="105"/>
      <c r="S430" s="105"/>
      <c r="T430" s="105"/>
      <c r="U430" s="105"/>
      <c r="V430" s="105"/>
      <c r="W430" s="105"/>
      <c r="X430" s="105"/>
      <c r="Y430" s="105"/>
      <c r="Z430" s="105"/>
      <c r="AA430" s="105"/>
    </row>
    <row r="431" spans="1:27" ht="15">
      <c r="A431" s="51"/>
      <c r="B431" s="105"/>
      <c r="C431" s="105"/>
      <c r="D431" s="105"/>
      <c r="E431" s="105"/>
      <c r="F431" s="105"/>
      <c r="G431" s="105"/>
      <c r="H431" s="105"/>
      <c r="I431" s="105"/>
      <c r="J431" s="105"/>
      <c r="K431" s="105"/>
      <c r="L431" s="105"/>
      <c r="M431" s="105"/>
      <c r="N431" s="105"/>
      <c r="O431" s="105"/>
      <c r="P431" s="105"/>
      <c r="Q431" s="105"/>
      <c r="R431" s="105"/>
      <c r="S431" s="105"/>
      <c r="T431" s="105"/>
      <c r="U431" s="105"/>
      <c r="V431" s="105"/>
      <c r="W431" s="105"/>
      <c r="X431" s="105"/>
      <c r="Y431" s="105"/>
      <c r="Z431" s="105"/>
      <c r="AA431" s="105"/>
    </row>
    <row r="432" spans="1:27" ht="15">
      <c r="A432" s="51"/>
      <c r="B432" s="105"/>
      <c r="C432" s="105"/>
      <c r="D432" s="105"/>
      <c r="E432" s="105"/>
      <c r="F432" s="105"/>
      <c r="G432" s="105"/>
      <c r="H432" s="105"/>
      <c r="I432" s="105"/>
      <c r="J432" s="105"/>
      <c r="K432" s="105"/>
      <c r="L432" s="105"/>
      <c r="M432" s="105"/>
      <c r="N432" s="105"/>
      <c r="O432" s="105"/>
      <c r="P432" s="105"/>
      <c r="Q432" s="105"/>
      <c r="R432" s="105"/>
      <c r="S432" s="105"/>
      <c r="T432" s="105"/>
      <c r="U432" s="105"/>
      <c r="V432" s="105"/>
      <c r="W432" s="105"/>
      <c r="X432" s="105"/>
      <c r="Y432" s="105"/>
      <c r="Z432" s="105"/>
      <c r="AA432" s="105"/>
    </row>
    <row r="433" spans="1:27" ht="15">
      <c r="A433" s="51"/>
      <c r="B433" s="105"/>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c r="AA433" s="105"/>
    </row>
    <row r="434" spans="1:27" ht="15">
      <c r="A434" s="51"/>
      <c r="B434" s="105"/>
      <c r="C434" s="105"/>
      <c r="D434" s="105"/>
      <c r="E434" s="105"/>
      <c r="F434" s="105"/>
      <c r="G434" s="105"/>
      <c r="H434" s="105"/>
      <c r="I434" s="105"/>
      <c r="J434" s="105"/>
      <c r="K434" s="105"/>
      <c r="L434" s="105"/>
      <c r="M434" s="105"/>
      <c r="N434" s="105"/>
      <c r="O434" s="105"/>
      <c r="P434" s="105"/>
      <c r="Q434" s="105"/>
      <c r="R434" s="105"/>
      <c r="S434" s="105"/>
      <c r="T434" s="105"/>
      <c r="U434" s="105"/>
      <c r="V434" s="105"/>
      <c r="W434" s="105"/>
      <c r="X434" s="105"/>
      <c r="Y434" s="105"/>
      <c r="Z434" s="105"/>
      <c r="AA434" s="105"/>
    </row>
    <row r="435" spans="1:27" ht="15">
      <c r="A435" s="51"/>
      <c r="B435" s="105"/>
      <c r="C435" s="105"/>
      <c r="D435" s="105"/>
      <c r="E435" s="105"/>
      <c r="F435" s="105"/>
      <c r="G435" s="105"/>
      <c r="H435" s="105"/>
      <c r="I435" s="105"/>
      <c r="J435" s="105"/>
      <c r="K435" s="105"/>
      <c r="L435" s="105"/>
      <c r="M435" s="105"/>
      <c r="N435" s="105"/>
      <c r="O435" s="105"/>
      <c r="P435" s="105"/>
      <c r="Q435" s="105"/>
      <c r="R435" s="105"/>
      <c r="S435" s="105"/>
      <c r="T435" s="105"/>
      <c r="U435" s="105"/>
      <c r="V435" s="105"/>
      <c r="W435" s="105"/>
      <c r="X435" s="105"/>
      <c r="Y435" s="105"/>
      <c r="Z435" s="105"/>
      <c r="AA435" s="105"/>
    </row>
    <row r="436" spans="1:27" ht="15">
      <c r="A436" s="51"/>
      <c r="B436" s="105"/>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c r="AA436" s="105"/>
    </row>
    <row r="437" spans="1:27" ht="15">
      <c r="A437" s="51"/>
      <c r="B437" s="105"/>
      <c r="C437" s="105"/>
      <c r="D437" s="105"/>
      <c r="E437" s="105"/>
      <c r="F437" s="105"/>
      <c r="G437" s="105"/>
      <c r="H437" s="105"/>
      <c r="I437" s="105"/>
      <c r="J437" s="105"/>
      <c r="K437" s="105"/>
      <c r="L437" s="105"/>
      <c r="M437" s="105"/>
      <c r="N437" s="105"/>
      <c r="O437" s="105"/>
      <c r="P437" s="105"/>
      <c r="Q437" s="105"/>
      <c r="R437" s="105"/>
      <c r="S437" s="105"/>
      <c r="T437" s="105"/>
      <c r="U437" s="105"/>
      <c r="V437" s="105"/>
      <c r="W437" s="105"/>
      <c r="X437" s="105"/>
      <c r="Y437" s="105"/>
      <c r="Z437" s="105"/>
      <c r="AA437" s="105"/>
    </row>
    <row r="438" spans="1:27" ht="15">
      <c r="A438" s="51"/>
      <c r="B438" s="105"/>
      <c r="C438" s="105"/>
      <c r="D438" s="105"/>
      <c r="E438" s="105"/>
      <c r="F438" s="105"/>
      <c r="G438" s="105"/>
      <c r="H438" s="105"/>
      <c r="I438" s="105"/>
      <c r="J438" s="105"/>
      <c r="K438" s="105"/>
      <c r="L438" s="105"/>
      <c r="M438" s="105"/>
      <c r="N438" s="105"/>
      <c r="O438" s="105"/>
      <c r="P438" s="105"/>
      <c r="Q438" s="105"/>
      <c r="R438" s="105"/>
      <c r="S438" s="105"/>
      <c r="T438" s="105"/>
      <c r="U438" s="105"/>
      <c r="V438" s="105"/>
      <c r="W438" s="105"/>
      <c r="X438" s="105"/>
      <c r="Y438" s="105"/>
      <c r="Z438" s="105"/>
      <c r="AA438" s="105"/>
    </row>
    <row r="439" spans="1:27" ht="15">
      <c r="A439" s="51"/>
      <c r="B439" s="105"/>
      <c r="C439" s="105"/>
      <c r="D439" s="105"/>
      <c r="E439" s="105"/>
      <c r="F439" s="105"/>
      <c r="G439" s="105"/>
      <c r="H439" s="105"/>
      <c r="I439" s="105"/>
      <c r="J439" s="105"/>
      <c r="K439" s="105"/>
      <c r="L439" s="105"/>
      <c r="M439" s="105"/>
      <c r="N439" s="105"/>
      <c r="O439" s="105"/>
      <c r="P439" s="105"/>
      <c r="Q439" s="105"/>
      <c r="R439" s="105"/>
      <c r="S439" s="105"/>
      <c r="T439" s="105"/>
      <c r="U439" s="105"/>
      <c r="V439" s="105"/>
      <c r="W439" s="105"/>
      <c r="X439" s="105"/>
      <c r="Y439" s="105"/>
      <c r="Z439" s="105"/>
      <c r="AA439" s="105"/>
    </row>
    <row r="440" spans="1:27" ht="15">
      <c r="A440" s="51"/>
      <c r="B440" s="105"/>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c r="AA440" s="105"/>
    </row>
    <row r="441" spans="1:27" ht="15">
      <c r="A441" s="51"/>
      <c r="B441" s="105"/>
      <c r="C441" s="105"/>
      <c r="D441" s="105"/>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c r="AA441" s="105"/>
    </row>
    <row r="442" spans="1:27" ht="15">
      <c r="A442" s="51"/>
      <c r="B442" s="105"/>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c r="AA442" s="105"/>
    </row>
    <row r="443" spans="1:27" ht="15">
      <c r="A443" s="51"/>
      <c r="B443" s="105"/>
      <c r="C443" s="105"/>
      <c r="D443" s="105"/>
      <c r="E443" s="105"/>
      <c r="F443" s="105"/>
      <c r="G443" s="105"/>
      <c r="H443" s="105"/>
      <c r="I443" s="105"/>
      <c r="J443" s="105"/>
      <c r="K443" s="105"/>
      <c r="L443" s="105"/>
      <c r="M443" s="105"/>
      <c r="N443" s="105"/>
      <c r="O443" s="105"/>
      <c r="P443" s="105"/>
      <c r="Q443" s="105"/>
      <c r="R443" s="105"/>
      <c r="S443" s="105"/>
      <c r="T443" s="105"/>
      <c r="U443" s="105"/>
      <c r="V443" s="105"/>
      <c r="W443" s="105"/>
      <c r="X443" s="105"/>
      <c r="Y443" s="105"/>
      <c r="Z443" s="105"/>
      <c r="AA443" s="105"/>
    </row>
    <row r="444" spans="1:27" ht="15">
      <c r="A444" s="51"/>
      <c r="B444" s="105"/>
      <c r="C444" s="105"/>
      <c r="D444" s="105"/>
      <c r="E444" s="105"/>
      <c r="F444" s="105"/>
      <c r="G444" s="105"/>
      <c r="H444" s="105"/>
      <c r="I444" s="105"/>
      <c r="J444" s="105"/>
      <c r="K444" s="105"/>
      <c r="L444" s="105"/>
      <c r="M444" s="105"/>
      <c r="N444" s="105"/>
      <c r="O444" s="105"/>
      <c r="P444" s="105"/>
      <c r="Q444" s="105"/>
      <c r="R444" s="105"/>
      <c r="S444" s="105"/>
      <c r="T444" s="105"/>
      <c r="U444" s="105"/>
      <c r="V444" s="105"/>
      <c r="W444" s="105"/>
      <c r="X444" s="105"/>
      <c r="Y444" s="105"/>
      <c r="Z444" s="105"/>
      <c r="AA444" s="105"/>
    </row>
    <row r="445" spans="1:27" ht="15">
      <c r="A445" s="51"/>
      <c r="B445" s="105"/>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c r="AA445" s="105"/>
    </row>
    <row r="446" spans="1:27" ht="15">
      <c r="A446" s="51"/>
      <c r="B446" s="105"/>
      <c r="C446" s="105"/>
      <c r="D446" s="105"/>
      <c r="E446" s="105"/>
      <c r="F446" s="105"/>
      <c r="G446" s="105"/>
      <c r="H446" s="105"/>
      <c r="I446" s="105"/>
      <c r="J446" s="105"/>
      <c r="K446" s="105"/>
      <c r="L446" s="105"/>
      <c r="M446" s="105"/>
      <c r="N446" s="105"/>
      <c r="O446" s="105"/>
      <c r="P446" s="105"/>
      <c r="Q446" s="105"/>
      <c r="R446" s="105"/>
      <c r="S446" s="105"/>
      <c r="T446" s="105"/>
      <c r="U446" s="105"/>
      <c r="V446" s="105"/>
      <c r="W446" s="105"/>
      <c r="X446" s="105"/>
      <c r="Y446" s="105"/>
      <c r="Z446" s="105"/>
      <c r="AA446" s="105"/>
    </row>
    <row r="447" spans="1:27" ht="15">
      <c r="A447" s="51"/>
      <c r="B447" s="105"/>
      <c r="C447" s="105"/>
      <c r="D447" s="105"/>
      <c r="E447" s="105"/>
      <c r="F447" s="105"/>
      <c r="G447" s="105"/>
      <c r="H447" s="105"/>
      <c r="I447" s="105"/>
      <c r="J447" s="105"/>
      <c r="K447" s="105"/>
      <c r="L447" s="105"/>
      <c r="M447" s="105"/>
      <c r="N447" s="105"/>
      <c r="O447" s="105"/>
      <c r="P447" s="105"/>
      <c r="Q447" s="105"/>
      <c r="R447" s="105"/>
      <c r="S447" s="105"/>
      <c r="T447" s="105"/>
      <c r="U447" s="105"/>
      <c r="V447" s="105"/>
      <c r="W447" s="105"/>
      <c r="X447" s="105"/>
      <c r="Y447" s="105"/>
      <c r="Z447" s="105"/>
      <c r="AA447" s="105"/>
    </row>
    <row r="448" spans="1:27" ht="15">
      <c r="A448" s="51"/>
      <c r="B448" s="105"/>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c r="AA448" s="105"/>
    </row>
    <row r="449" spans="1:27" ht="15">
      <c r="A449" s="51"/>
      <c r="B449" s="105"/>
      <c r="C449" s="105"/>
      <c r="D449" s="105"/>
      <c r="E449" s="105"/>
      <c r="F449" s="105"/>
      <c r="G449" s="105"/>
      <c r="H449" s="105"/>
      <c r="I449" s="105"/>
      <c r="J449" s="105"/>
      <c r="K449" s="105"/>
      <c r="L449" s="105"/>
      <c r="M449" s="105"/>
      <c r="N449" s="105"/>
      <c r="O449" s="105"/>
      <c r="P449" s="105"/>
      <c r="Q449" s="105"/>
      <c r="R449" s="105"/>
      <c r="S449" s="105"/>
      <c r="T449" s="105"/>
      <c r="U449" s="105"/>
      <c r="V449" s="105"/>
      <c r="W449" s="105"/>
      <c r="X449" s="105"/>
      <c r="Y449" s="105"/>
      <c r="Z449" s="105"/>
      <c r="AA449" s="105"/>
    </row>
    <row r="450" spans="1:27" ht="15">
      <c r="A450" s="51"/>
      <c r="B450" s="105"/>
      <c r="C450" s="105"/>
      <c r="D450" s="105"/>
      <c r="E450" s="105"/>
      <c r="F450" s="105"/>
      <c r="G450" s="105"/>
      <c r="H450" s="105"/>
      <c r="I450" s="105"/>
      <c r="J450" s="105"/>
      <c r="K450" s="105"/>
      <c r="L450" s="105"/>
      <c r="M450" s="105"/>
      <c r="N450" s="105"/>
      <c r="O450" s="105"/>
      <c r="P450" s="105"/>
      <c r="Q450" s="105"/>
      <c r="R450" s="105"/>
      <c r="S450" s="105"/>
      <c r="T450" s="105"/>
      <c r="U450" s="105"/>
      <c r="V450" s="105"/>
      <c r="W450" s="105"/>
      <c r="X450" s="105"/>
      <c r="Y450" s="105"/>
      <c r="Z450" s="105"/>
      <c r="AA450" s="105"/>
    </row>
    <row r="451" spans="1:27" ht="15">
      <c r="A451" s="51"/>
      <c r="B451" s="105"/>
      <c r="C451" s="105"/>
      <c r="D451" s="105"/>
      <c r="E451" s="105"/>
      <c r="F451" s="105"/>
      <c r="G451" s="105"/>
      <c r="H451" s="105"/>
      <c r="I451" s="105"/>
      <c r="J451" s="105"/>
      <c r="K451" s="105"/>
      <c r="L451" s="105"/>
      <c r="M451" s="105"/>
      <c r="N451" s="105"/>
      <c r="O451" s="105"/>
      <c r="P451" s="105"/>
      <c r="Q451" s="105"/>
      <c r="R451" s="105"/>
      <c r="S451" s="105"/>
      <c r="T451" s="105"/>
      <c r="U451" s="105"/>
      <c r="V451" s="105"/>
      <c r="W451" s="105"/>
      <c r="X451" s="105"/>
      <c r="Y451" s="105"/>
      <c r="Z451" s="105"/>
      <c r="AA451" s="105"/>
    </row>
    <row r="452" spans="1:27" ht="15">
      <c r="A452" s="51"/>
      <c r="B452" s="105"/>
      <c r="C452" s="105"/>
      <c r="D452" s="105"/>
      <c r="E452" s="105"/>
      <c r="F452" s="105"/>
      <c r="G452" s="105"/>
      <c r="H452" s="105"/>
      <c r="I452" s="105"/>
      <c r="J452" s="105"/>
      <c r="K452" s="105"/>
      <c r="L452" s="105"/>
      <c r="M452" s="105"/>
      <c r="N452" s="105"/>
      <c r="O452" s="105"/>
      <c r="P452" s="105"/>
      <c r="Q452" s="105"/>
      <c r="R452" s="105"/>
      <c r="S452" s="105"/>
      <c r="T452" s="105"/>
      <c r="U452" s="105"/>
      <c r="V452" s="105"/>
      <c r="W452" s="105"/>
      <c r="X452" s="105"/>
      <c r="Y452" s="105"/>
      <c r="Z452" s="105"/>
      <c r="AA452" s="105"/>
    </row>
    <row r="453" spans="1:27" ht="15">
      <c r="A453" s="51"/>
      <c r="B453" s="105"/>
      <c r="C453" s="105"/>
      <c r="D453" s="105"/>
      <c r="E453" s="105"/>
      <c r="F453" s="105"/>
      <c r="G453" s="105"/>
      <c r="H453" s="105"/>
      <c r="I453" s="105"/>
      <c r="J453" s="105"/>
      <c r="K453" s="105"/>
      <c r="L453" s="105"/>
      <c r="M453" s="105"/>
      <c r="N453" s="105"/>
      <c r="O453" s="105"/>
      <c r="P453" s="105"/>
      <c r="Q453" s="105"/>
      <c r="R453" s="105"/>
      <c r="S453" s="105"/>
      <c r="T453" s="105"/>
      <c r="U453" s="105"/>
      <c r="V453" s="105"/>
      <c r="W453" s="105"/>
      <c r="X453" s="105"/>
      <c r="Y453" s="105"/>
      <c r="Z453" s="105"/>
      <c r="AA453" s="105"/>
    </row>
    <row r="454" spans="1:27" ht="15">
      <c r="A454" s="51"/>
      <c r="B454" s="105"/>
      <c r="C454" s="105"/>
      <c r="D454" s="105"/>
      <c r="E454" s="105"/>
      <c r="F454" s="105"/>
      <c r="G454" s="105"/>
      <c r="H454" s="105"/>
      <c r="I454" s="105"/>
      <c r="J454" s="105"/>
      <c r="K454" s="105"/>
      <c r="L454" s="105"/>
      <c r="M454" s="105"/>
      <c r="N454" s="105"/>
      <c r="O454" s="105"/>
      <c r="P454" s="105"/>
      <c r="Q454" s="105"/>
      <c r="R454" s="105"/>
      <c r="S454" s="105"/>
      <c r="T454" s="105"/>
      <c r="U454" s="105"/>
      <c r="V454" s="105"/>
      <c r="W454" s="105"/>
      <c r="X454" s="105"/>
      <c r="Y454" s="105"/>
      <c r="Z454" s="105"/>
      <c r="AA454" s="105"/>
    </row>
    <row r="455" spans="1:27" ht="15">
      <c r="A455" s="51"/>
      <c r="B455" s="105"/>
      <c r="C455" s="105"/>
      <c r="D455" s="105"/>
      <c r="E455" s="105"/>
      <c r="F455" s="105"/>
      <c r="G455" s="105"/>
      <c r="H455" s="105"/>
      <c r="I455" s="105"/>
      <c r="J455" s="105"/>
      <c r="K455" s="105"/>
      <c r="L455" s="105"/>
      <c r="M455" s="105"/>
      <c r="N455" s="105"/>
      <c r="O455" s="105"/>
      <c r="P455" s="105"/>
      <c r="Q455" s="105"/>
      <c r="R455" s="105"/>
      <c r="S455" s="105"/>
      <c r="T455" s="105"/>
      <c r="U455" s="105"/>
      <c r="V455" s="105"/>
      <c r="W455" s="105"/>
      <c r="X455" s="105"/>
      <c r="Y455" s="105"/>
      <c r="Z455" s="105"/>
      <c r="AA455" s="105"/>
    </row>
    <row r="456" spans="1:27" ht="15">
      <c r="A456" s="51"/>
      <c r="B456" s="105"/>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c r="AA456" s="105"/>
    </row>
    <row r="457" spans="1:27" ht="15">
      <c r="A457" s="51"/>
      <c r="B457" s="105"/>
      <c r="C457" s="105"/>
      <c r="D457" s="105"/>
      <c r="E457" s="105"/>
      <c r="F457" s="105"/>
      <c r="G457" s="105"/>
      <c r="H457" s="105"/>
      <c r="I457" s="105"/>
      <c r="J457" s="105"/>
      <c r="K457" s="105"/>
      <c r="L457" s="105"/>
      <c r="M457" s="105"/>
      <c r="N457" s="105"/>
      <c r="O457" s="105"/>
      <c r="P457" s="105"/>
      <c r="Q457" s="105"/>
      <c r="R457" s="105"/>
      <c r="S457" s="105"/>
      <c r="T457" s="105"/>
      <c r="U457" s="105"/>
      <c r="V457" s="105"/>
      <c r="W457" s="105"/>
      <c r="X457" s="105"/>
      <c r="Y457" s="105"/>
      <c r="Z457" s="105"/>
      <c r="AA457" s="105"/>
    </row>
    <row r="458" spans="1:27" ht="15">
      <c r="A458" s="51"/>
      <c r="B458" s="105"/>
      <c r="C458" s="105"/>
      <c r="D458" s="105"/>
      <c r="E458" s="105"/>
      <c r="F458" s="105"/>
      <c r="G458" s="105"/>
      <c r="H458" s="105"/>
      <c r="I458" s="105"/>
      <c r="J458" s="105"/>
      <c r="K458" s="105"/>
      <c r="L458" s="105"/>
      <c r="M458" s="105"/>
      <c r="N458" s="105"/>
      <c r="O458" s="105"/>
      <c r="P458" s="105"/>
      <c r="Q458" s="105"/>
      <c r="R458" s="105"/>
      <c r="S458" s="105"/>
      <c r="T458" s="105"/>
      <c r="U458" s="105"/>
      <c r="V458" s="105"/>
      <c r="W458" s="105"/>
      <c r="X458" s="105"/>
      <c r="Y458" s="105"/>
      <c r="Z458" s="105"/>
      <c r="AA458" s="105"/>
    </row>
    <row r="459" spans="1:27" ht="15">
      <c r="A459" s="51"/>
      <c r="B459" s="105"/>
      <c r="C459" s="105"/>
      <c r="D459" s="105"/>
      <c r="E459" s="105"/>
      <c r="F459" s="105"/>
      <c r="G459" s="105"/>
      <c r="H459" s="105"/>
      <c r="I459" s="105"/>
      <c r="J459" s="105"/>
      <c r="K459" s="105"/>
      <c r="L459" s="105"/>
      <c r="M459" s="105"/>
      <c r="N459" s="105"/>
      <c r="O459" s="105"/>
      <c r="P459" s="105"/>
      <c r="Q459" s="105"/>
      <c r="R459" s="105"/>
      <c r="S459" s="105"/>
      <c r="T459" s="105"/>
      <c r="U459" s="105"/>
      <c r="V459" s="105"/>
      <c r="W459" s="105"/>
      <c r="X459" s="105"/>
      <c r="Y459" s="105"/>
      <c r="Z459" s="105"/>
      <c r="AA459" s="105"/>
    </row>
    <row r="460" spans="1:27" ht="15">
      <c r="A460" s="51"/>
      <c r="B460" s="105"/>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c r="AA460" s="105"/>
    </row>
    <row r="461" spans="1:27" ht="15">
      <c r="A461" s="51"/>
      <c r="B461" s="105"/>
      <c r="C461" s="105"/>
      <c r="D461" s="105"/>
      <c r="E461" s="105"/>
      <c r="F461" s="105"/>
      <c r="G461" s="105"/>
      <c r="H461" s="105"/>
      <c r="I461" s="105"/>
      <c r="J461" s="105"/>
      <c r="K461" s="105"/>
      <c r="L461" s="105"/>
      <c r="M461" s="105"/>
      <c r="N461" s="105"/>
      <c r="O461" s="105"/>
      <c r="P461" s="105"/>
      <c r="Q461" s="105"/>
      <c r="R461" s="105"/>
      <c r="S461" s="105"/>
      <c r="T461" s="105"/>
      <c r="U461" s="105"/>
      <c r="V461" s="105"/>
      <c r="W461" s="105"/>
      <c r="X461" s="105"/>
      <c r="Y461" s="105"/>
      <c r="Z461" s="105"/>
      <c r="AA461" s="105"/>
    </row>
    <row r="462" spans="1:27" ht="15">
      <c r="A462" s="51"/>
      <c r="B462" s="105"/>
      <c r="C462" s="105"/>
      <c r="D462" s="105"/>
      <c r="E462" s="105"/>
      <c r="F462" s="105"/>
      <c r="G462" s="105"/>
      <c r="H462" s="105"/>
      <c r="I462" s="105"/>
      <c r="J462" s="105"/>
      <c r="K462" s="105"/>
      <c r="L462" s="105"/>
      <c r="M462" s="105"/>
      <c r="N462" s="105"/>
      <c r="O462" s="105"/>
      <c r="P462" s="105"/>
      <c r="Q462" s="105"/>
      <c r="R462" s="105"/>
      <c r="S462" s="105"/>
      <c r="T462" s="105"/>
      <c r="U462" s="105"/>
      <c r="V462" s="105"/>
      <c r="W462" s="105"/>
      <c r="X462" s="105"/>
      <c r="Y462" s="105"/>
      <c r="Z462" s="105"/>
      <c r="AA462" s="105"/>
    </row>
    <row r="463" spans="1:27" ht="15">
      <c r="A463" s="51"/>
      <c r="B463" s="105"/>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c r="AA463" s="105"/>
    </row>
    <row r="464" spans="1:27" ht="15">
      <c r="A464" s="51"/>
      <c r="B464" s="105"/>
      <c r="C464" s="105"/>
      <c r="D464" s="105"/>
      <c r="E464" s="105"/>
      <c r="F464" s="105"/>
      <c r="G464" s="105"/>
      <c r="H464" s="105"/>
      <c r="I464" s="105"/>
      <c r="J464" s="105"/>
      <c r="K464" s="105"/>
      <c r="L464" s="105"/>
      <c r="M464" s="105"/>
      <c r="N464" s="105"/>
      <c r="O464" s="105"/>
      <c r="P464" s="105"/>
      <c r="Q464" s="105"/>
      <c r="R464" s="105"/>
      <c r="S464" s="105"/>
      <c r="T464" s="105"/>
      <c r="U464" s="105"/>
      <c r="V464" s="105"/>
      <c r="W464" s="105"/>
      <c r="X464" s="105"/>
      <c r="Y464" s="105"/>
      <c r="Z464" s="105"/>
      <c r="AA464" s="105"/>
    </row>
    <row r="465" spans="1:27" ht="15">
      <c r="A465" s="51"/>
      <c r="B465" s="105"/>
      <c r="C465" s="105"/>
      <c r="D465" s="105"/>
      <c r="E465" s="105"/>
      <c r="F465" s="105"/>
      <c r="G465" s="105"/>
      <c r="H465" s="105"/>
      <c r="I465" s="105"/>
      <c r="J465" s="105"/>
      <c r="K465" s="105"/>
      <c r="L465" s="105"/>
      <c r="M465" s="105"/>
      <c r="N465" s="105"/>
      <c r="O465" s="105"/>
      <c r="P465" s="105"/>
      <c r="Q465" s="105"/>
      <c r="R465" s="105"/>
      <c r="S465" s="105"/>
      <c r="T465" s="105"/>
      <c r="U465" s="105"/>
      <c r="V465" s="105"/>
      <c r="W465" s="105"/>
      <c r="X465" s="105"/>
      <c r="Y465" s="105"/>
      <c r="Z465" s="105"/>
      <c r="AA465" s="105"/>
    </row>
    <row r="466" spans="1:27" ht="15">
      <c r="A466" s="51"/>
      <c r="B466" s="105"/>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c r="AA466" s="105"/>
    </row>
    <row r="467" spans="1:27" ht="15">
      <c r="A467" s="51"/>
      <c r="B467" s="105"/>
      <c r="C467" s="105"/>
      <c r="D467" s="105"/>
      <c r="E467" s="105"/>
      <c r="F467" s="105"/>
      <c r="G467" s="105"/>
      <c r="H467" s="105"/>
      <c r="I467" s="105"/>
      <c r="J467" s="105"/>
      <c r="K467" s="105"/>
      <c r="L467" s="105"/>
      <c r="M467" s="105"/>
      <c r="N467" s="105"/>
      <c r="O467" s="105"/>
      <c r="P467" s="105"/>
      <c r="Q467" s="105"/>
      <c r="R467" s="105"/>
      <c r="S467" s="105"/>
      <c r="T467" s="105"/>
      <c r="U467" s="105"/>
      <c r="V467" s="105"/>
      <c r="W467" s="105"/>
      <c r="X467" s="105"/>
      <c r="Y467" s="105"/>
      <c r="Z467" s="105"/>
      <c r="AA467" s="105"/>
    </row>
    <row r="468" spans="1:27" ht="15">
      <c r="A468" s="51"/>
      <c r="B468" s="105"/>
      <c r="C468" s="105"/>
      <c r="D468" s="105"/>
      <c r="E468" s="105"/>
      <c r="F468" s="105"/>
      <c r="G468" s="105"/>
      <c r="H468" s="105"/>
      <c r="I468" s="105"/>
      <c r="J468" s="105"/>
      <c r="K468" s="105"/>
      <c r="L468" s="105"/>
      <c r="M468" s="105"/>
      <c r="N468" s="105"/>
      <c r="O468" s="105"/>
      <c r="P468" s="105"/>
      <c r="Q468" s="105"/>
      <c r="R468" s="105"/>
      <c r="S468" s="105"/>
      <c r="T468" s="105"/>
      <c r="U468" s="105"/>
      <c r="V468" s="105"/>
      <c r="W468" s="105"/>
      <c r="X468" s="105"/>
      <c r="Y468" s="105"/>
      <c r="Z468" s="105"/>
      <c r="AA468" s="105"/>
    </row>
    <row r="469" spans="1:27" ht="15">
      <c r="A469" s="51"/>
      <c r="B469" s="105"/>
      <c r="C469" s="105"/>
      <c r="D469" s="105"/>
      <c r="E469" s="105"/>
      <c r="F469" s="105"/>
      <c r="G469" s="105"/>
      <c r="H469" s="105"/>
      <c r="I469" s="105"/>
      <c r="J469" s="105"/>
      <c r="K469" s="105"/>
      <c r="L469" s="105"/>
      <c r="M469" s="105"/>
      <c r="N469" s="105"/>
      <c r="O469" s="105"/>
      <c r="P469" s="105"/>
      <c r="Q469" s="105"/>
      <c r="R469" s="105"/>
      <c r="S469" s="105"/>
      <c r="T469" s="105"/>
      <c r="U469" s="105"/>
      <c r="V469" s="105"/>
      <c r="W469" s="105"/>
      <c r="X469" s="105"/>
      <c r="Y469" s="105"/>
      <c r="Z469" s="105"/>
      <c r="AA469" s="105"/>
    </row>
    <row r="470" spans="1:27" ht="15">
      <c r="A470" s="51"/>
      <c r="B470" s="105"/>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c r="AA470" s="105"/>
    </row>
    <row r="471" spans="1:27" ht="15">
      <c r="A471" s="51"/>
      <c r="B471" s="105"/>
      <c r="C471" s="105"/>
      <c r="D471" s="105"/>
      <c r="E471" s="105"/>
      <c r="F471" s="105"/>
      <c r="G471" s="105"/>
      <c r="H471" s="105"/>
      <c r="I471" s="105"/>
      <c r="J471" s="105"/>
      <c r="K471" s="105"/>
      <c r="L471" s="105"/>
      <c r="M471" s="105"/>
      <c r="N471" s="105"/>
      <c r="O471" s="105"/>
      <c r="P471" s="105"/>
      <c r="Q471" s="105"/>
      <c r="R471" s="105"/>
      <c r="S471" s="105"/>
      <c r="T471" s="105"/>
      <c r="U471" s="105"/>
      <c r="V471" s="105"/>
      <c r="W471" s="105"/>
      <c r="X471" s="105"/>
      <c r="Y471" s="105"/>
      <c r="Z471" s="105"/>
      <c r="AA471" s="105"/>
    </row>
    <row r="472" spans="1:27" ht="15">
      <c r="A472" s="51"/>
      <c r="B472" s="105"/>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c r="AA472" s="105"/>
    </row>
    <row r="473" spans="1:27" ht="15">
      <c r="A473" s="51"/>
      <c r="B473" s="105"/>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c r="AA473" s="105"/>
    </row>
    <row r="474" spans="1:27" ht="15">
      <c r="A474" s="51"/>
      <c r="B474" s="105"/>
      <c r="C474" s="105"/>
      <c r="D474" s="105"/>
      <c r="E474" s="105"/>
      <c r="F474" s="105"/>
      <c r="G474" s="105"/>
      <c r="H474" s="105"/>
      <c r="I474" s="105"/>
      <c r="J474" s="105"/>
      <c r="K474" s="105"/>
      <c r="L474" s="105"/>
      <c r="M474" s="105"/>
      <c r="N474" s="105"/>
      <c r="O474" s="105"/>
      <c r="P474" s="105"/>
      <c r="Q474" s="105"/>
      <c r="R474" s="105"/>
      <c r="S474" s="105"/>
      <c r="T474" s="105"/>
      <c r="U474" s="105"/>
      <c r="V474" s="105"/>
      <c r="W474" s="105"/>
      <c r="X474" s="105"/>
      <c r="Y474" s="105"/>
      <c r="Z474" s="105"/>
      <c r="AA474" s="105"/>
    </row>
    <row r="475" spans="1:27" ht="15">
      <c r="A475" s="51"/>
      <c r="B475" s="105"/>
      <c r="C475" s="105"/>
      <c r="D475" s="105"/>
      <c r="E475" s="105"/>
      <c r="F475" s="105"/>
      <c r="G475" s="105"/>
      <c r="H475" s="105"/>
      <c r="I475" s="105"/>
      <c r="J475" s="105"/>
      <c r="K475" s="105"/>
      <c r="L475" s="105"/>
      <c r="M475" s="105"/>
      <c r="N475" s="105"/>
      <c r="O475" s="105"/>
      <c r="P475" s="105"/>
      <c r="Q475" s="105"/>
      <c r="R475" s="105"/>
      <c r="S475" s="105"/>
      <c r="T475" s="105"/>
      <c r="U475" s="105"/>
      <c r="V475" s="105"/>
      <c r="W475" s="105"/>
      <c r="X475" s="105"/>
      <c r="Y475" s="105"/>
      <c r="Z475" s="105"/>
      <c r="AA475" s="105"/>
    </row>
    <row r="476" spans="1:27" ht="15">
      <c r="A476" s="51"/>
      <c r="B476" s="105"/>
      <c r="C476" s="105"/>
      <c r="D476" s="105"/>
      <c r="E476" s="105"/>
      <c r="F476" s="105"/>
      <c r="G476" s="105"/>
      <c r="H476" s="105"/>
      <c r="I476" s="105"/>
      <c r="J476" s="105"/>
      <c r="K476" s="105"/>
      <c r="L476" s="105"/>
      <c r="M476" s="105"/>
      <c r="N476" s="105"/>
      <c r="O476" s="105"/>
      <c r="P476" s="105"/>
      <c r="Q476" s="105"/>
      <c r="R476" s="105"/>
      <c r="S476" s="105"/>
      <c r="T476" s="105"/>
      <c r="U476" s="105"/>
      <c r="V476" s="105"/>
      <c r="W476" s="105"/>
      <c r="X476" s="105"/>
      <c r="Y476" s="105"/>
      <c r="Z476" s="105"/>
      <c r="AA476" s="105"/>
    </row>
    <row r="477" spans="1:27" ht="15">
      <c r="A477" s="51"/>
      <c r="B477" s="105"/>
      <c r="C477" s="105"/>
      <c r="D477" s="105"/>
      <c r="E477" s="105"/>
      <c r="F477" s="105"/>
      <c r="G477" s="105"/>
      <c r="H477" s="105"/>
      <c r="I477" s="105"/>
      <c r="J477" s="105"/>
      <c r="K477" s="105"/>
      <c r="L477" s="105"/>
      <c r="M477" s="105"/>
      <c r="N477" s="105"/>
      <c r="O477" s="105"/>
      <c r="P477" s="105"/>
      <c r="Q477" s="105"/>
      <c r="R477" s="105"/>
      <c r="S477" s="105"/>
      <c r="T477" s="105"/>
      <c r="U477" s="105"/>
      <c r="V477" s="105"/>
      <c r="W477" s="105"/>
      <c r="X477" s="105"/>
      <c r="Y477" s="105"/>
      <c r="Z477" s="105"/>
      <c r="AA477" s="105"/>
    </row>
    <row r="478" spans="1:27" ht="15">
      <c r="A478" s="51"/>
      <c r="B478" s="105"/>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c r="AA478" s="105"/>
    </row>
    <row r="479" spans="1:27" ht="15">
      <c r="A479" s="51"/>
      <c r="B479" s="105"/>
      <c r="C479" s="105"/>
      <c r="D479" s="105"/>
      <c r="E479" s="105"/>
      <c r="F479" s="105"/>
      <c r="G479" s="105"/>
      <c r="H479" s="105"/>
      <c r="I479" s="105"/>
      <c r="J479" s="105"/>
      <c r="K479" s="105"/>
      <c r="L479" s="105"/>
      <c r="M479" s="105"/>
      <c r="N479" s="105"/>
      <c r="O479" s="105"/>
      <c r="P479" s="105"/>
      <c r="Q479" s="105"/>
      <c r="R479" s="105"/>
      <c r="S479" s="105"/>
      <c r="T479" s="105"/>
      <c r="U479" s="105"/>
      <c r="V479" s="105"/>
      <c r="W479" s="105"/>
      <c r="X479" s="105"/>
      <c r="Y479" s="105"/>
      <c r="Z479" s="105"/>
      <c r="AA479" s="105"/>
    </row>
    <row r="480" spans="1:27" ht="15">
      <c r="A480" s="51"/>
      <c r="B480" s="105"/>
      <c r="C480" s="105"/>
      <c r="D480" s="105"/>
      <c r="E480" s="105"/>
      <c r="F480" s="105"/>
      <c r="G480" s="105"/>
      <c r="H480" s="105"/>
      <c r="I480" s="105"/>
      <c r="J480" s="105"/>
      <c r="K480" s="105"/>
      <c r="L480" s="105"/>
      <c r="M480" s="105"/>
      <c r="N480" s="105"/>
      <c r="O480" s="105"/>
      <c r="P480" s="105"/>
      <c r="Q480" s="105"/>
      <c r="R480" s="105"/>
      <c r="S480" s="105"/>
      <c r="T480" s="105"/>
      <c r="U480" s="105"/>
      <c r="V480" s="105"/>
      <c r="W480" s="105"/>
      <c r="X480" s="105"/>
      <c r="Y480" s="105"/>
      <c r="Z480" s="105"/>
      <c r="AA480" s="105"/>
    </row>
    <row r="481" spans="1:27" ht="15">
      <c r="A481" s="51"/>
      <c r="B481" s="105"/>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c r="AA481" s="105"/>
    </row>
    <row r="482" spans="1:27" ht="15">
      <c r="A482" s="51"/>
      <c r="B482" s="105"/>
      <c r="C482" s="105"/>
      <c r="D482" s="105"/>
      <c r="E482" s="105"/>
      <c r="F482" s="105"/>
      <c r="G482" s="105"/>
      <c r="H482" s="105"/>
      <c r="I482" s="105"/>
      <c r="J482" s="105"/>
      <c r="K482" s="105"/>
      <c r="L482" s="105"/>
      <c r="M482" s="105"/>
      <c r="N482" s="105"/>
      <c r="O482" s="105"/>
      <c r="P482" s="105"/>
      <c r="Q482" s="105"/>
      <c r="R482" s="105"/>
      <c r="S482" s="105"/>
      <c r="T482" s="105"/>
      <c r="U482" s="105"/>
      <c r="V482" s="105"/>
      <c r="W482" s="105"/>
      <c r="X482" s="105"/>
      <c r="Y482" s="105"/>
      <c r="Z482" s="105"/>
      <c r="AA482" s="105"/>
    </row>
    <row r="483" spans="1:27" ht="15">
      <c r="A483" s="51"/>
      <c r="B483" s="105"/>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c r="AA483" s="105"/>
    </row>
    <row r="484" spans="1:27" ht="15">
      <c r="A484" s="51"/>
      <c r="B484" s="105"/>
      <c r="C484" s="105"/>
      <c r="D484" s="105"/>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c r="AA484" s="105"/>
    </row>
    <row r="485" spans="1:27" ht="15">
      <c r="A485" s="51"/>
      <c r="B485" s="105"/>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c r="AA485" s="105"/>
    </row>
    <row r="486" spans="1:27" ht="15">
      <c r="A486" s="51"/>
      <c r="B486" s="105"/>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c r="AA486" s="105"/>
    </row>
    <row r="487" spans="1:27" ht="15">
      <c r="A487" s="51"/>
      <c r="B487" s="105"/>
      <c r="C487" s="105"/>
      <c r="D487" s="105"/>
      <c r="E487" s="105"/>
      <c r="F487" s="105"/>
      <c r="G487" s="105"/>
      <c r="H487" s="105"/>
      <c r="I487" s="105"/>
      <c r="J487" s="105"/>
      <c r="K487" s="105"/>
      <c r="L487" s="105"/>
      <c r="M487" s="105"/>
      <c r="N487" s="105"/>
      <c r="O487" s="105"/>
      <c r="P487" s="105"/>
      <c r="Q487" s="105"/>
      <c r="R487" s="105"/>
      <c r="S487" s="105"/>
      <c r="T487" s="105"/>
      <c r="U487" s="105"/>
      <c r="V487" s="105"/>
      <c r="W487" s="105"/>
      <c r="X487" s="105"/>
      <c r="Y487" s="105"/>
      <c r="Z487" s="105"/>
      <c r="AA487" s="105"/>
    </row>
    <row r="488" spans="1:27" ht="15">
      <c r="A488" s="51"/>
      <c r="B488" s="105"/>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c r="AA488" s="105"/>
    </row>
    <row r="489" spans="1:27" ht="15">
      <c r="A489" s="51"/>
      <c r="B489" s="105"/>
      <c r="C489" s="105"/>
      <c r="D489" s="105"/>
      <c r="E489" s="105"/>
      <c r="F489" s="105"/>
      <c r="G489" s="105"/>
      <c r="H489" s="105"/>
      <c r="I489" s="105"/>
      <c r="J489" s="105"/>
      <c r="K489" s="105"/>
      <c r="L489" s="105"/>
      <c r="M489" s="105"/>
      <c r="N489" s="105"/>
      <c r="O489" s="105"/>
      <c r="P489" s="105"/>
      <c r="Q489" s="105"/>
      <c r="R489" s="105"/>
      <c r="S489" s="105"/>
      <c r="T489" s="105"/>
      <c r="U489" s="105"/>
      <c r="V489" s="105"/>
      <c r="W489" s="105"/>
      <c r="X489" s="105"/>
      <c r="Y489" s="105"/>
      <c r="Z489" s="105"/>
      <c r="AA489" s="105"/>
    </row>
    <row r="490" spans="1:27" ht="15">
      <c r="A490" s="51"/>
      <c r="B490" s="105"/>
      <c r="C490" s="105"/>
      <c r="D490" s="105"/>
      <c r="E490" s="105"/>
      <c r="F490" s="105"/>
      <c r="G490" s="105"/>
      <c r="H490" s="105"/>
      <c r="I490" s="105"/>
      <c r="J490" s="105"/>
      <c r="K490" s="105"/>
      <c r="L490" s="105"/>
      <c r="M490" s="105"/>
      <c r="N490" s="105"/>
      <c r="O490" s="105"/>
      <c r="P490" s="105"/>
      <c r="Q490" s="105"/>
      <c r="R490" s="105"/>
      <c r="S490" s="105"/>
      <c r="T490" s="105"/>
      <c r="U490" s="105"/>
      <c r="V490" s="105"/>
      <c r="W490" s="105"/>
      <c r="X490" s="105"/>
      <c r="Y490" s="105"/>
      <c r="Z490" s="105"/>
      <c r="AA490" s="105"/>
    </row>
    <row r="491" spans="1:27" ht="15">
      <c r="A491" s="51"/>
      <c r="B491" s="105"/>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c r="AA491" s="105"/>
    </row>
    <row r="492" spans="1:27" ht="15">
      <c r="A492" s="51"/>
      <c r="B492" s="105"/>
      <c r="C492" s="105"/>
      <c r="D492" s="105"/>
      <c r="E492" s="105"/>
      <c r="F492" s="105"/>
      <c r="G492" s="105"/>
      <c r="H492" s="105"/>
      <c r="I492" s="105"/>
      <c r="J492" s="105"/>
      <c r="K492" s="105"/>
      <c r="L492" s="105"/>
      <c r="M492" s="105"/>
      <c r="N492" s="105"/>
      <c r="O492" s="105"/>
      <c r="P492" s="105"/>
      <c r="Q492" s="105"/>
      <c r="R492" s="105"/>
      <c r="S492" s="105"/>
      <c r="T492" s="105"/>
      <c r="U492" s="105"/>
      <c r="V492" s="105"/>
      <c r="W492" s="105"/>
      <c r="X492" s="105"/>
      <c r="Y492" s="105"/>
      <c r="Z492" s="105"/>
      <c r="AA492" s="105"/>
    </row>
    <row r="493" spans="1:27" ht="15">
      <c r="A493" s="51"/>
      <c r="B493" s="105"/>
      <c r="C493" s="105"/>
      <c r="D493" s="105"/>
      <c r="E493" s="105"/>
      <c r="F493" s="105"/>
      <c r="G493" s="105"/>
      <c r="H493" s="105"/>
      <c r="I493" s="105"/>
      <c r="J493" s="105"/>
      <c r="K493" s="105"/>
      <c r="L493" s="105"/>
      <c r="M493" s="105"/>
      <c r="N493" s="105"/>
      <c r="O493" s="105"/>
      <c r="P493" s="105"/>
      <c r="Q493" s="105"/>
      <c r="R493" s="105"/>
      <c r="S493" s="105"/>
      <c r="T493" s="105"/>
      <c r="U493" s="105"/>
      <c r="V493" s="105"/>
      <c r="W493" s="105"/>
      <c r="X493" s="105"/>
      <c r="Y493" s="105"/>
      <c r="Z493" s="105"/>
      <c r="AA493" s="105"/>
    </row>
    <row r="494" spans="1:27" ht="15">
      <c r="A494" s="51"/>
      <c r="B494" s="105"/>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c r="AA494" s="105"/>
    </row>
    <row r="495" spans="1:27" ht="15">
      <c r="A495" s="51"/>
      <c r="B495" s="105"/>
      <c r="C495" s="105"/>
      <c r="D495" s="105"/>
      <c r="E495" s="105"/>
      <c r="F495" s="105"/>
      <c r="G495" s="105"/>
      <c r="H495" s="105"/>
      <c r="I495" s="105"/>
      <c r="J495" s="105"/>
      <c r="K495" s="105"/>
      <c r="L495" s="105"/>
      <c r="M495" s="105"/>
      <c r="N495" s="105"/>
      <c r="O495" s="105"/>
      <c r="P495" s="105"/>
      <c r="Q495" s="105"/>
      <c r="R495" s="105"/>
      <c r="S495" s="105"/>
      <c r="T495" s="105"/>
      <c r="U495" s="105"/>
      <c r="V495" s="105"/>
      <c r="W495" s="105"/>
      <c r="X495" s="105"/>
      <c r="Y495" s="105"/>
      <c r="Z495" s="105"/>
      <c r="AA495" s="105"/>
    </row>
    <row r="496" spans="1:27" ht="15">
      <c r="A496" s="51"/>
      <c r="B496" s="105"/>
      <c r="C496" s="105"/>
      <c r="D496" s="105"/>
      <c r="E496" s="105"/>
      <c r="F496" s="105"/>
      <c r="G496" s="105"/>
      <c r="H496" s="105"/>
      <c r="I496" s="105"/>
      <c r="J496" s="105"/>
      <c r="K496" s="105"/>
      <c r="L496" s="105"/>
      <c r="M496" s="105"/>
      <c r="N496" s="105"/>
      <c r="O496" s="105"/>
      <c r="P496" s="105"/>
      <c r="Q496" s="105"/>
      <c r="R496" s="105"/>
      <c r="S496" s="105"/>
      <c r="T496" s="105"/>
      <c r="U496" s="105"/>
      <c r="V496" s="105"/>
      <c r="W496" s="105"/>
      <c r="X496" s="105"/>
      <c r="Y496" s="105"/>
      <c r="Z496" s="105"/>
      <c r="AA496" s="105"/>
    </row>
    <row r="497" spans="1:27" ht="15">
      <c r="A497" s="51"/>
      <c r="B497" s="105"/>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c r="AA497" s="105"/>
    </row>
    <row r="498" spans="1:27" ht="15">
      <c r="A498" s="51"/>
      <c r="B498" s="105"/>
      <c r="C498" s="105"/>
      <c r="D498" s="105"/>
      <c r="E498" s="105"/>
      <c r="F498" s="105"/>
      <c r="G498" s="105"/>
      <c r="H498" s="105"/>
      <c r="I498" s="105"/>
      <c r="J498" s="105"/>
      <c r="K498" s="105"/>
      <c r="L498" s="105"/>
      <c r="M498" s="105"/>
      <c r="N498" s="105"/>
      <c r="O498" s="105"/>
      <c r="P498" s="105"/>
      <c r="Q498" s="105"/>
      <c r="R498" s="105"/>
      <c r="S498" s="105"/>
      <c r="T498" s="105"/>
      <c r="U498" s="105"/>
      <c r="V498" s="105"/>
      <c r="W498" s="105"/>
      <c r="X498" s="105"/>
      <c r="Y498" s="105"/>
      <c r="Z498" s="105"/>
      <c r="AA498" s="105"/>
    </row>
    <row r="499" spans="1:27" ht="15">
      <c r="A499" s="51"/>
      <c r="B499" s="105"/>
      <c r="C499" s="105"/>
      <c r="D499" s="105"/>
      <c r="E499" s="105"/>
      <c r="F499" s="105"/>
      <c r="G499" s="105"/>
      <c r="H499" s="105"/>
      <c r="I499" s="105"/>
      <c r="J499" s="105"/>
      <c r="K499" s="105"/>
      <c r="L499" s="105"/>
      <c r="M499" s="105"/>
      <c r="N499" s="105"/>
      <c r="O499" s="105"/>
      <c r="P499" s="105"/>
      <c r="Q499" s="105"/>
      <c r="R499" s="105"/>
      <c r="S499" s="105"/>
      <c r="T499" s="105"/>
      <c r="U499" s="105"/>
      <c r="V499" s="105"/>
      <c r="W499" s="105"/>
      <c r="X499" s="105"/>
      <c r="Y499" s="105"/>
      <c r="Z499" s="105"/>
      <c r="AA499" s="105"/>
    </row>
    <row r="500" spans="1:27" ht="15">
      <c r="A500" s="51"/>
      <c r="B500" s="105"/>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c r="AA500" s="105"/>
    </row>
    <row r="501" spans="1:27" ht="15">
      <c r="A501" s="51"/>
      <c r="B501" s="105"/>
      <c r="C501" s="105"/>
      <c r="D501" s="105"/>
      <c r="E501" s="105"/>
      <c r="F501" s="105"/>
      <c r="G501" s="105"/>
      <c r="H501" s="105"/>
      <c r="I501" s="105"/>
      <c r="J501" s="105"/>
      <c r="K501" s="105"/>
      <c r="L501" s="105"/>
      <c r="M501" s="105"/>
      <c r="N501" s="105"/>
      <c r="O501" s="105"/>
      <c r="P501" s="105"/>
      <c r="Q501" s="105"/>
      <c r="R501" s="105"/>
      <c r="S501" s="105"/>
      <c r="T501" s="105"/>
      <c r="U501" s="105"/>
      <c r="V501" s="105"/>
      <c r="W501" s="105"/>
      <c r="X501" s="105"/>
      <c r="Y501" s="105"/>
      <c r="Z501" s="105"/>
      <c r="AA501" s="105"/>
    </row>
    <row r="502" spans="1:27" ht="15">
      <c r="A502" s="51"/>
      <c r="B502" s="105"/>
      <c r="C502" s="105"/>
      <c r="D502" s="105"/>
      <c r="E502" s="105"/>
      <c r="F502" s="105"/>
      <c r="G502" s="105"/>
      <c r="H502" s="105"/>
      <c r="I502" s="105"/>
      <c r="J502" s="105"/>
      <c r="K502" s="105"/>
      <c r="L502" s="105"/>
      <c r="M502" s="105"/>
      <c r="N502" s="105"/>
      <c r="O502" s="105"/>
      <c r="P502" s="105"/>
      <c r="Q502" s="105"/>
      <c r="R502" s="105"/>
      <c r="S502" s="105"/>
      <c r="T502" s="105"/>
      <c r="U502" s="105"/>
      <c r="V502" s="105"/>
      <c r="W502" s="105"/>
      <c r="X502" s="105"/>
      <c r="Y502" s="105"/>
      <c r="Z502" s="105"/>
      <c r="AA502" s="105"/>
    </row>
    <row r="503" spans="1:27" ht="15">
      <c r="A503" s="51"/>
      <c r="B503" s="105"/>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c r="AA503" s="105"/>
    </row>
    <row r="504" spans="1:27" ht="15">
      <c r="A504" s="51"/>
      <c r="B504" s="105"/>
      <c r="C504" s="105"/>
      <c r="D504" s="105"/>
      <c r="E504" s="105"/>
      <c r="F504" s="105"/>
      <c r="G504" s="105"/>
      <c r="H504" s="105"/>
      <c r="I504" s="105"/>
      <c r="J504" s="105"/>
      <c r="K504" s="105"/>
      <c r="L504" s="105"/>
      <c r="M504" s="105"/>
      <c r="N504" s="105"/>
      <c r="O504" s="105"/>
      <c r="P504" s="105"/>
      <c r="Q504" s="105"/>
      <c r="R504" s="105"/>
      <c r="S504" s="105"/>
      <c r="T504" s="105"/>
      <c r="U504" s="105"/>
      <c r="V504" s="105"/>
      <c r="W504" s="105"/>
      <c r="X504" s="105"/>
      <c r="Y504" s="105"/>
      <c r="Z504" s="105"/>
      <c r="AA504" s="105"/>
    </row>
    <row r="505" spans="1:27" ht="15">
      <c r="A505" s="51"/>
      <c r="B505" s="105"/>
      <c r="C505" s="105"/>
      <c r="D505" s="105"/>
      <c r="E505" s="105"/>
      <c r="F505" s="105"/>
      <c r="G505" s="105"/>
      <c r="H505" s="105"/>
      <c r="I505" s="105"/>
      <c r="J505" s="105"/>
      <c r="K505" s="105"/>
      <c r="L505" s="105"/>
      <c r="M505" s="105"/>
      <c r="N505" s="105"/>
      <c r="O505" s="105"/>
      <c r="P505" s="105"/>
      <c r="Q505" s="105"/>
      <c r="R505" s="105"/>
      <c r="S505" s="105"/>
      <c r="T505" s="105"/>
      <c r="U505" s="105"/>
      <c r="V505" s="105"/>
      <c r="W505" s="105"/>
      <c r="X505" s="105"/>
      <c r="Y505" s="105"/>
      <c r="Z505" s="105"/>
      <c r="AA505" s="105"/>
    </row>
    <row r="506" spans="1:27" ht="15">
      <c r="A506" s="51"/>
      <c r="B506" s="105"/>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c r="AA506" s="105"/>
    </row>
    <row r="507" spans="1:27" ht="15">
      <c r="A507" s="51"/>
      <c r="B507" s="105"/>
      <c r="C507" s="105"/>
      <c r="D507" s="105"/>
      <c r="E507" s="105"/>
      <c r="F507" s="105"/>
      <c r="G507" s="105"/>
      <c r="H507" s="105"/>
      <c r="I507" s="105"/>
      <c r="J507" s="105"/>
      <c r="K507" s="105"/>
      <c r="L507" s="105"/>
      <c r="M507" s="105"/>
      <c r="N507" s="105"/>
      <c r="O507" s="105"/>
      <c r="P507" s="105"/>
      <c r="Q507" s="105"/>
      <c r="R507" s="105"/>
      <c r="S507" s="105"/>
      <c r="T507" s="105"/>
      <c r="U507" s="105"/>
      <c r="V507" s="105"/>
      <c r="W507" s="105"/>
      <c r="X507" s="105"/>
      <c r="Y507" s="105"/>
      <c r="Z507" s="105"/>
      <c r="AA507" s="105"/>
    </row>
    <row r="508" spans="1:27" ht="15">
      <c r="A508" s="51"/>
      <c r="B508" s="105"/>
      <c r="C508" s="105"/>
      <c r="D508" s="105"/>
      <c r="E508" s="105"/>
      <c r="F508" s="105"/>
      <c r="G508" s="105"/>
      <c r="H508" s="105"/>
      <c r="I508" s="105"/>
      <c r="J508" s="105"/>
      <c r="K508" s="105"/>
      <c r="L508" s="105"/>
      <c r="M508" s="105"/>
      <c r="N508" s="105"/>
      <c r="O508" s="105"/>
      <c r="P508" s="105"/>
      <c r="Q508" s="105"/>
      <c r="R508" s="105"/>
      <c r="S508" s="105"/>
      <c r="T508" s="105"/>
      <c r="U508" s="105"/>
      <c r="V508" s="105"/>
      <c r="W508" s="105"/>
      <c r="X508" s="105"/>
      <c r="Y508" s="105"/>
      <c r="Z508" s="105"/>
      <c r="AA508" s="105"/>
    </row>
    <row r="509" spans="1:27" ht="15">
      <c r="A509" s="51"/>
      <c r="B509" s="105"/>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c r="AA509" s="105"/>
    </row>
    <row r="510" spans="1:27" ht="15">
      <c r="A510" s="51"/>
      <c r="B510" s="105"/>
      <c r="C510" s="105"/>
      <c r="D510" s="105"/>
      <c r="E510" s="105"/>
      <c r="F510" s="105"/>
      <c r="G510" s="105"/>
      <c r="H510" s="105"/>
      <c r="I510" s="105"/>
      <c r="J510" s="105"/>
      <c r="K510" s="105"/>
      <c r="L510" s="105"/>
      <c r="M510" s="105"/>
      <c r="N510" s="105"/>
      <c r="O510" s="105"/>
      <c r="P510" s="105"/>
      <c r="Q510" s="105"/>
      <c r="R510" s="105"/>
      <c r="S510" s="105"/>
      <c r="T510" s="105"/>
      <c r="U510" s="105"/>
      <c r="V510" s="105"/>
      <c r="W510" s="105"/>
      <c r="X510" s="105"/>
      <c r="Y510" s="105"/>
      <c r="Z510" s="105"/>
      <c r="AA510" s="105"/>
    </row>
    <row r="511" spans="1:27" ht="15">
      <c r="A511" s="51"/>
      <c r="B511" s="105"/>
      <c r="C511" s="105"/>
      <c r="D511" s="105"/>
      <c r="E511" s="105"/>
      <c r="F511" s="105"/>
      <c r="G511" s="105"/>
      <c r="H511" s="105"/>
      <c r="I511" s="105"/>
      <c r="J511" s="105"/>
      <c r="K511" s="105"/>
      <c r="L511" s="105"/>
      <c r="M511" s="105"/>
      <c r="N511" s="105"/>
      <c r="O511" s="105"/>
      <c r="P511" s="105"/>
      <c r="Q511" s="105"/>
      <c r="R511" s="105"/>
      <c r="S511" s="105"/>
      <c r="T511" s="105"/>
      <c r="U511" s="105"/>
      <c r="V511" s="105"/>
      <c r="W511" s="105"/>
      <c r="X511" s="105"/>
      <c r="Y511" s="105"/>
      <c r="Z511" s="105"/>
      <c r="AA511" s="105"/>
    </row>
    <row r="512" spans="1:27" ht="15">
      <c r="A512" s="51"/>
      <c r="B512" s="105"/>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c r="AA512" s="105"/>
    </row>
    <row r="513" spans="1:27" ht="15">
      <c r="A513" s="51"/>
      <c r="B513" s="105"/>
      <c r="C513" s="105"/>
      <c r="D513" s="105"/>
      <c r="E513" s="105"/>
      <c r="F513" s="105"/>
      <c r="G513" s="105"/>
      <c r="H513" s="105"/>
      <c r="I513" s="105"/>
      <c r="J513" s="105"/>
      <c r="K513" s="105"/>
      <c r="L513" s="105"/>
      <c r="M513" s="105"/>
      <c r="N513" s="105"/>
      <c r="O513" s="105"/>
      <c r="P513" s="105"/>
      <c r="Q513" s="105"/>
      <c r="R513" s="105"/>
      <c r="S513" s="105"/>
      <c r="T513" s="105"/>
      <c r="U513" s="105"/>
      <c r="V513" s="105"/>
      <c r="W513" s="105"/>
      <c r="X513" s="105"/>
      <c r="Y513" s="105"/>
      <c r="Z513" s="105"/>
      <c r="AA513" s="105"/>
    </row>
    <row r="514" spans="1:27" ht="15">
      <c r="A514" s="51"/>
      <c r="B514" s="105"/>
      <c r="C514" s="105"/>
      <c r="D514" s="105"/>
      <c r="E514" s="105"/>
      <c r="F514" s="105"/>
      <c r="G514" s="105"/>
      <c r="H514" s="105"/>
      <c r="I514" s="105"/>
      <c r="J514" s="105"/>
      <c r="K514" s="105"/>
      <c r="L514" s="105"/>
      <c r="M514" s="105"/>
      <c r="N514" s="105"/>
      <c r="O514" s="105"/>
      <c r="P514" s="105"/>
      <c r="Q514" s="105"/>
      <c r="R514" s="105"/>
      <c r="S514" s="105"/>
      <c r="T514" s="105"/>
      <c r="U514" s="105"/>
      <c r="V514" s="105"/>
      <c r="W514" s="105"/>
      <c r="X514" s="105"/>
      <c r="Y514" s="105"/>
      <c r="Z514" s="105"/>
      <c r="AA514" s="105"/>
    </row>
    <row r="515" spans="1:27" ht="15">
      <c r="A515" s="51"/>
      <c r="B515" s="105"/>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c r="AA515" s="105"/>
    </row>
    <row r="516" spans="1:27" ht="15">
      <c r="A516" s="51"/>
      <c r="B516" s="105"/>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c r="AA516" s="105"/>
    </row>
    <row r="517" spans="1:27" ht="15">
      <c r="A517" s="51"/>
      <c r="B517" s="105"/>
      <c r="C517" s="105"/>
      <c r="D517" s="105"/>
      <c r="E517" s="105"/>
      <c r="F517" s="105"/>
      <c r="G517" s="105"/>
      <c r="H517" s="105"/>
      <c r="I517" s="105"/>
      <c r="J517" s="105"/>
      <c r="K517" s="105"/>
      <c r="L517" s="105"/>
      <c r="M517" s="105"/>
      <c r="N517" s="105"/>
      <c r="O517" s="105"/>
      <c r="P517" s="105"/>
      <c r="Q517" s="105"/>
      <c r="R517" s="105"/>
      <c r="S517" s="105"/>
      <c r="T517" s="105"/>
      <c r="U517" s="105"/>
      <c r="V517" s="105"/>
      <c r="W517" s="105"/>
      <c r="X517" s="105"/>
      <c r="Y517" s="105"/>
      <c r="Z517" s="105"/>
      <c r="AA517" s="105"/>
    </row>
    <row r="518" spans="1:27" ht="15">
      <c r="A518" s="51"/>
      <c r="B518" s="105"/>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c r="AA518" s="105"/>
    </row>
    <row r="519" spans="1:27" ht="15">
      <c r="A519" s="51"/>
      <c r="B519" s="105"/>
      <c r="C519" s="105"/>
      <c r="D519" s="105"/>
      <c r="E519" s="105"/>
      <c r="F519" s="105"/>
      <c r="G519" s="105"/>
      <c r="H519" s="105"/>
      <c r="I519" s="105"/>
      <c r="J519" s="105"/>
      <c r="K519" s="105"/>
      <c r="L519" s="105"/>
      <c r="M519" s="105"/>
      <c r="N519" s="105"/>
      <c r="O519" s="105"/>
      <c r="P519" s="105"/>
      <c r="Q519" s="105"/>
      <c r="R519" s="105"/>
      <c r="S519" s="105"/>
      <c r="T519" s="105"/>
      <c r="U519" s="105"/>
      <c r="V519" s="105"/>
      <c r="W519" s="105"/>
      <c r="X519" s="105"/>
      <c r="Y519" s="105"/>
      <c r="Z519" s="105"/>
      <c r="AA519" s="105"/>
    </row>
    <row r="520" spans="1:27" ht="15">
      <c r="A520" s="51"/>
      <c r="B520" s="105"/>
      <c r="C520" s="105"/>
      <c r="D520" s="105"/>
      <c r="E520" s="105"/>
      <c r="F520" s="105"/>
      <c r="G520" s="105"/>
      <c r="H520" s="105"/>
      <c r="I520" s="105"/>
      <c r="J520" s="105"/>
      <c r="K520" s="105"/>
      <c r="L520" s="105"/>
      <c r="M520" s="105"/>
      <c r="N520" s="105"/>
      <c r="O520" s="105"/>
      <c r="P520" s="105"/>
      <c r="Q520" s="105"/>
      <c r="R520" s="105"/>
      <c r="S520" s="105"/>
      <c r="T520" s="105"/>
      <c r="U520" s="105"/>
      <c r="V520" s="105"/>
      <c r="W520" s="105"/>
      <c r="X520" s="105"/>
      <c r="Y520" s="105"/>
      <c r="Z520" s="105"/>
      <c r="AA520" s="105"/>
    </row>
    <row r="521" spans="1:27" ht="15">
      <c r="A521" s="51"/>
      <c r="B521" s="105"/>
      <c r="C521" s="105"/>
      <c r="D521" s="105"/>
      <c r="E521" s="105"/>
      <c r="F521" s="105"/>
      <c r="G521" s="105"/>
      <c r="H521" s="105"/>
      <c r="I521" s="105"/>
      <c r="J521" s="105"/>
      <c r="K521" s="105"/>
      <c r="L521" s="105"/>
      <c r="M521" s="105"/>
      <c r="N521" s="105"/>
      <c r="O521" s="105"/>
      <c r="P521" s="105"/>
      <c r="Q521" s="105"/>
      <c r="R521" s="105"/>
      <c r="S521" s="105"/>
      <c r="T521" s="105"/>
      <c r="U521" s="105"/>
      <c r="V521" s="105"/>
      <c r="W521" s="105"/>
      <c r="X521" s="105"/>
      <c r="Y521" s="105"/>
      <c r="Z521" s="105"/>
      <c r="AA521" s="105"/>
    </row>
    <row r="522" spans="1:27" ht="15">
      <c r="A522" s="51"/>
      <c r="B522" s="105"/>
      <c r="C522" s="105"/>
      <c r="D522" s="105"/>
      <c r="E522" s="105"/>
      <c r="F522" s="105"/>
      <c r="G522" s="105"/>
      <c r="H522" s="105"/>
      <c r="I522" s="105"/>
      <c r="J522" s="105"/>
      <c r="K522" s="105"/>
      <c r="L522" s="105"/>
      <c r="M522" s="105"/>
      <c r="N522" s="105"/>
      <c r="O522" s="105"/>
      <c r="P522" s="105"/>
      <c r="Q522" s="105"/>
      <c r="R522" s="105"/>
      <c r="S522" s="105"/>
      <c r="T522" s="105"/>
      <c r="U522" s="105"/>
      <c r="V522" s="105"/>
      <c r="W522" s="105"/>
      <c r="X522" s="105"/>
      <c r="Y522" s="105"/>
      <c r="Z522" s="105"/>
      <c r="AA522" s="105"/>
    </row>
    <row r="523" spans="1:27" ht="15">
      <c r="A523" s="51"/>
      <c r="B523" s="105"/>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c r="AA523" s="105"/>
    </row>
    <row r="524" spans="1:27" ht="15">
      <c r="A524" s="51"/>
      <c r="B524" s="105"/>
      <c r="C524" s="105"/>
      <c r="D524" s="105"/>
      <c r="E524" s="105"/>
      <c r="F524" s="105"/>
      <c r="G524" s="105"/>
      <c r="H524" s="105"/>
      <c r="I524" s="105"/>
      <c r="J524" s="105"/>
      <c r="K524" s="105"/>
      <c r="L524" s="105"/>
      <c r="M524" s="105"/>
      <c r="N524" s="105"/>
      <c r="O524" s="105"/>
      <c r="P524" s="105"/>
      <c r="Q524" s="105"/>
      <c r="R524" s="105"/>
      <c r="S524" s="105"/>
      <c r="T524" s="105"/>
      <c r="U524" s="105"/>
      <c r="V524" s="105"/>
      <c r="W524" s="105"/>
      <c r="X524" s="105"/>
      <c r="Y524" s="105"/>
      <c r="Z524" s="105"/>
      <c r="AA524" s="105"/>
    </row>
    <row r="525" spans="1:27" ht="15">
      <c r="A525" s="51"/>
      <c r="B525" s="105"/>
      <c r="C525" s="105"/>
      <c r="D525" s="105"/>
      <c r="E525" s="105"/>
      <c r="F525" s="105"/>
      <c r="G525" s="105"/>
      <c r="H525" s="105"/>
      <c r="I525" s="105"/>
      <c r="J525" s="105"/>
      <c r="K525" s="105"/>
      <c r="L525" s="105"/>
      <c r="M525" s="105"/>
      <c r="N525" s="105"/>
      <c r="O525" s="105"/>
      <c r="P525" s="105"/>
      <c r="Q525" s="105"/>
      <c r="R525" s="105"/>
      <c r="S525" s="105"/>
      <c r="T525" s="105"/>
      <c r="U525" s="105"/>
      <c r="V525" s="105"/>
      <c r="W525" s="105"/>
      <c r="X525" s="105"/>
      <c r="Y525" s="105"/>
      <c r="Z525" s="105"/>
      <c r="AA525" s="105"/>
    </row>
    <row r="526" spans="1:27" ht="15">
      <c r="A526" s="51"/>
      <c r="B526" s="105"/>
      <c r="C526" s="105"/>
      <c r="D526" s="105"/>
      <c r="E526" s="105"/>
      <c r="F526" s="105"/>
      <c r="G526" s="105"/>
      <c r="H526" s="105"/>
      <c r="I526" s="105"/>
      <c r="J526" s="105"/>
      <c r="K526" s="105"/>
      <c r="L526" s="105"/>
      <c r="M526" s="105"/>
      <c r="N526" s="105"/>
      <c r="O526" s="105"/>
      <c r="P526" s="105"/>
      <c r="Q526" s="105"/>
      <c r="R526" s="105"/>
      <c r="S526" s="105"/>
      <c r="T526" s="105"/>
      <c r="U526" s="105"/>
      <c r="V526" s="105"/>
      <c r="W526" s="105"/>
      <c r="X526" s="105"/>
      <c r="Y526" s="105"/>
      <c r="Z526" s="105"/>
      <c r="AA526" s="105"/>
    </row>
    <row r="527" spans="1:27" ht="15">
      <c r="A527" s="51"/>
      <c r="B527" s="105"/>
      <c r="C527" s="105"/>
      <c r="D527" s="105"/>
      <c r="E527" s="105"/>
      <c r="F527" s="105"/>
      <c r="G527" s="105"/>
      <c r="H527" s="105"/>
      <c r="I527" s="105"/>
      <c r="J527" s="105"/>
      <c r="K527" s="105"/>
      <c r="L527" s="105"/>
      <c r="M527" s="105"/>
      <c r="N527" s="105"/>
      <c r="O527" s="105"/>
      <c r="P527" s="105"/>
      <c r="Q527" s="105"/>
      <c r="R527" s="105"/>
      <c r="S527" s="105"/>
      <c r="T527" s="105"/>
      <c r="U527" s="105"/>
      <c r="V527" s="105"/>
      <c r="W527" s="105"/>
      <c r="X527" s="105"/>
      <c r="Y527" s="105"/>
      <c r="Z527" s="105"/>
      <c r="AA527" s="105"/>
    </row>
    <row r="528" spans="1:27" ht="15">
      <c r="A528" s="51"/>
      <c r="B528" s="105"/>
      <c r="C528" s="105"/>
      <c r="D528" s="105"/>
      <c r="E528" s="105"/>
      <c r="F528" s="105"/>
      <c r="G528" s="105"/>
      <c r="H528" s="105"/>
      <c r="I528" s="105"/>
      <c r="J528" s="105"/>
      <c r="K528" s="105"/>
      <c r="L528" s="105"/>
      <c r="M528" s="105"/>
      <c r="N528" s="105"/>
      <c r="O528" s="105"/>
      <c r="P528" s="105"/>
      <c r="Q528" s="105"/>
      <c r="R528" s="105"/>
      <c r="S528" s="105"/>
      <c r="T528" s="105"/>
      <c r="U528" s="105"/>
      <c r="V528" s="105"/>
      <c r="W528" s="105"/>
      <c r="X528" s="105"/>
      <c r="Y528" s="105"/>
      <c r="Z528" s="105"/>
      <c r="AA528" s="105"/>
    </row>
    <row r="529" spans="1:27" ht="15">
      <c r="A529" s="51"/>
      <c r="B529" s="105"/>
      <c r="C529" s="105"/>
      <c r="D529" s="105"/>
      <c r="E529" s="105"/>
      <c r="F529" s="105"/>
      <c r="G529" s="105"/>
      <c r="H529" s="105"/>
      <c r="I529" s="105"/>
      <c r="J529" s="105"/>
      <c r="K529" s="105"/>
      <c r="L529" s="105"/>
      <c r="M529" s="105"/>
      <c r="N529" s="105"/>
      <c r="O529" s="105"/>
      <c r="P529" s="105"/>
      <c r="Q529" s="105"/>
      <c r="R529" s="105"/>
      <c r="S529" s="105"/>
      <c r="T529" s="105"/>
      <c r="U529" s="105"/>
      <c r="V529" s="105"/>
      <c r="W529" s="105"/>
      <c r="X529" s="105"/>
      <c r="Y529" s="105"/>
      <c r="Z529" s="105"/>
      <c r="AA529" s="105"/>
    </row>
    <row r="530" spans="1:27" ht="15">
      <c r="A530" s="51"/>
      <c r="B530" s="105"/>
      <c r="C530" s="105"/>
      <c r="D530" s="105"/>
      <c r="E530" s="105"/>
      <c r="F530" s="105"/>
      <c r="G530" s="105"/>
      <c r="H530" s="105"/>
      <c r="I530" s="105"/>
      <c r="J530" s="105"/>
      <c r="K530" s="105"/>
      <c r="L530" s="105"/>
      <c r="M530" s="105"/>
      <c r="N530" s="105"/>
      <c r="O530" s="105"/>
      <c r="P530" s="105"/>
      <c r="Q530" s="105"/>
      <c r="R530" s="105"/>
      <c r="S530" s="105"/>
      <c r="T530" s="105"/>
      <c r="U530" s="105"/>
      <c r="V530" s="105"/>
      <c r="W530" s="105"/>
      <c r="X530" s="105"/>
      <c r="Y530" s="105"/>
      <c r="Z530" s="105"/>
      <c r="AA530" s="105"/>
    </row>
    <row r="531" spans="1:27" ht="15">
      <c r="A531" s="51"/>
      <c r="B531" s="105"/>
      <c r="C531" s="105"/>
      <c r="D531" s="105"/>
      <c r="E531" s="105"/>
      <c r="F531" s="105"/>
      <c r="G531" s="105"/>
      <c r="H531" s="105"/>
      <c r="I531" s="105"/>
      <c r="J531" s="105"/>
      <c r="K531" s="105"/>
      <c r="L531" s="105"/>
      <c r="M531" s="105"/>
      <c r="N531" s="105"/>
      <c r="O531" s="105"/>
      <c r="P531" s="105"/>
      <c r="Q531" s="105"/>
      <c r="R531" s="105"/>
      <c r="S531" s="105"/>
      <c r="T531" s="105"/>
      <c r="U531" s="105"/>
      <c r="V531" s="105"/>
      <c r="W531" s="105"/>
      <c r="X531" s="105"/>
      <c r="Y531" s="105"/>
      <c r="Z531" s="105"/>
      <c r="AA531" s="105"/>
    </row>
    <row r="532" spans="1:27" ht="15">
      <c r="A532" s="51"/>
      <c r="B532" s="105"/>
      <c r="C532" s="105"/>
      <c r="D532" s="105"/>
      <c r="E532" s="105"/>
      <c r="F532" s="105"/>
      <c r="G532" s="105"/>
      <c r="H532" s="105"/>
      <c r="I532" s="105"/>
      <c r="J532" s="105"/>
      <c r="K532" s="105"/>
      <c r="L532" s="105"/>
      <c r="M532" s="105"/>
      <c r="N532" s="105"/>
      <c r="O532" s="105"/>
      <c r="P532" s="105"/>
      <c r="Q532" s="105"/>
      <c r="R532" s="105"/>
      <c r="S532" s="105"/>
      <c r="T532" s="105"/>
      <c r="U532" s="105"/>
      <c r="V532" s="105"/>
      <c r="W532" s="105"/>
      <c r="X532" s="105"/>
      <c r="Y532" s="105"/>
      <c r="Z532" s="105"/>
      <c r="AA532" s="105"/>
    </row>
    <row r="533" spans="1:27" ht="15">
      <c r="A533" s="51"/>
      <c r="B533" s="105"/>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c r="AA533" s="105"/>
    </row>
    <row r="534" spans="1:27" ht="15">
      <c r="A534" s="51"/>
      <c r="B534" s="105"/>
      <c r="C534" s="105"/>
      <c r="D534" s="105"/>
      <c r="E534" s="105"/>
      <c r="F534" s="105"/>
      <c r="G534" s="105"/>
      <c r="H534" s="105"/>
      <c r="I534" s="105"/>
      <c r="J534" s="105"/>
      <c r="K534" s="105"/>
      <c r="L534" s="105"/>
      <c r="M534" s="105"/>
      <c r="N534" s="105"/>
      <c r="O534" s="105"/>
      <c r="P534" s="105"/>
      <c r="Q534" s="105"/>
      <c r="R534" s="105"/>
      <c r="S534" s="105"/>
      <c r="T534" s="105"/>
      <c r="U534" s="105"/>
      <c r="V534" s="105"/>
      <c r="W534" s="105"/>
      <c r="X534" s="105"/>
      <c r="Y534" s="105"/>
      <c r="Z534" s="105"/>
      <c r="AA534" s="105"/>
    </row>
    <row r="535" spans="1:27" ht="15">
      <c r="A535" s="51"/>
      <c r="B535" s="105"/>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c r="AA535" s="105"/>
    </row>
    <row r="536" spans="1:27" ht="15">
      <c r="A536" s="51"/>
      <c r="B536" s="105"/>
      <c r="C536" s="105"/>
      <c r="D536" s="105"/>
      <c r="E536" s="105"/>
      <c r="F536" s="105"/>
      <c r="G536" s="105"/>
      <c r="H536" s="105"/>
      <c r="I536" s="105"/>
      <c r="J536" s="105"/>
      <c r="K536" s="105"/>
      <c r="L536" s="105"/>
      <c r="M536" s="105"/>
      <c r="N536" s="105"/>
      <c r="O536" s="105"/>
      <c r="P536" s="105"/>
      <c r="Q536" s="105"/>
      <c r="R536" s="105"/>
      <c r="S536" s="105"/>
      <c r="T536" s="105"/>
      <c r="U536" s="105"/>
      <c r="V536" s="105"/>
      <c r="W536" s="105"/>
      <c r="X536" s="105"/>
      <c r="Y536" s="105"/>
      <c r="Z536" s="105"/>
      <c r="AA536" s="105"/>
    </row>
    <row r="537" spans="1:27" ht="15">
      <c r="A537" s="51"/>
      <c r="B537" s="105"/>
      <c r="C537" s="105"/>
      <c r="D537" s="105"/>
      <c r="E537" s="105"/>
      <c r="F537" s="105"/>
      <c r="G537" s="105"/>
      <c r="H537" s="105"/>
      <c r="I537" s="105"/>
      <c r="J537" s="105"/>
      <c r="K537" s="105"/>
      <c r="L537" s="105"/>
      <c r="M537" s="105"/>
      <c r="N537" s="105"/>
      <c r="O537" s="105"/>
      <c r="P537" s="105"/>
      <c r="Q537" s="105"/>
      <c r="R537" s="105"/>
      <c r="S537" s="105"/>
      <c r="T537" s="105"/>
      <c r="U537" s="105"/>
      <c r="V537" s="105"/>
      <c r="W537" s="105"/>
      <c r="X537" s="105"/>
      <c r="Y537" s="105"/>
      <c r="Z537" s="105"/>
      <c r="AA537" s="105"/>
    </row>
    <row r="538" spans="1:27" ht="15">
      <c r="A538" s="51"/>
      <c r="B538" s="105"/>
      <c r="C538" s="105"/>
      <c r="D538" s="105"/>
      <c r="E538" s="105"/>
      <c r="F538" s="105"/>
      <c r="G538" s="105"/>
      <c r="H538" s="105"/>
      <c r="I538" s="105"/>
      <c r="J538" s="105"/>
      <c r="K538" s="105"/>
      <c r="L538" s="105"/>
      <c r="M538" s="105"/>
      <c r="N538" s="105"/>
      <c r="O538" s="105"/>
      <c r="P538" s="105"/>
      <c r="Q538" s="105"/>
      <c r="R538" s="105"/>
      <c r="S538" s="105"/>
      <c r="T538" s="105"/>
      <c r="U538" s="105"/>
      <c r="V538" s="105"/>
      <c r="W538" s="105"/>
      <c r="X538" s="105"/>
      <c r="Y538" s="105"/>
      <c r="Z538" s="105"/>
      <c r="AA538" s="105"/>
    </row>
    <row r="539" spans="1:27" ht="15">
      <c r="A539" s="51"/>
      <c r="B539" s="105"/>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c r="AA539" s="105"/>
    </row>
    <row r="540" spans="1:27" ht="15">
      <c r="A540" s="51"/>
      <c r="B540" s="105"/>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c r="AA540" s="105"/>
    </row>
    <row r="541" spans="1:27" ht="15">
      <c r="A541" s="51"/>
      <c r="B541" s="105"/>
      <c r="C541" s="105"/>
      <c r="D541" s="105"/>
      <c r="E541" s="105"/>
      <c r="F541" s="105"/>
      <c r="G541" s="105"/>
      <c r="H541" s="105"/>
      <c r="I541" s="105"/>
      <c r="J541" s="105"/>
      <c r="K541" s="105"/>
      <c r="L541" s="105"/>
      <c r="M541" s="105"/>
      <c r="N541" s="105"/>
      <c r="O541" s="105"/>
      <c r="P541" s="105"/>
      <c r="Q541" s="105"/>
      <c r="R541" s="105"/>
      <c r="S541" s="105"/>
      <c r="T541" s="105"/>
      <c r="U541" s="105"/>
      <c r="V541" s="105"/>
      <c r="W541" s="105"/>
      <c r="X541" s="105"/>
      <c r="Y541" s="105"/>
      <c r="Z541" s="105"/>
      <c r="AA541" s="105"/>
    </row>
    <row r="542" spans="1:27" ht="15">
      <c r="A542" s="51"/>
      <c r="B542" s="105"/>
      <c r="C542" s="105"/>
      <c r="D542" s="105"/>
      <c r="E542" s="105"/>
      <c r="F542" s="105"/>
      <c r="G542" s="105"/>
      <c r="H542" s="105"/>
      <c r="I542" s="105"/>
      <c r="J542" s="105"/>
      <c r="K542" s="105"/>
      <c r="L542" s="105"/>
      <c r="M542" s="105"/>
      <c r="N542" s="105"/>
      <c r="O542" s="105"/>
      <c r="P542" s="105"/>
      <c r="Q542" s="105"/>
      <c r="R542" s="105"/>
      <c r="S542" s="105"/>
      <c r="T542" s="105"/>
      <c r="U542" s="105"/>
      <c r="V542" s="105"/>
      <c r="W542" s="105"/>
      <c r="X542" s="105"/>
      <c r="Y542" s="105"/>
      <c r="Z542" s="105"/>
      <c r="AA542" s="105"/>
    </row>
    <row r="543" spans="1:27" ht="15">
      <c r="A543" s="51"/>
      <c r="B543" s="105"/>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c r="AA543" s="105"/>
    </row>
    <row r="544" spans="1:27" ht="15">
      <c r="A544" s="51"/>
      <c r="B544" s="105"/>
      <c r="C544" s="105"/>
      <c r="D544" s="105"/>
      <c r="E544" s="105"/>
      <c r="F544" s="105"/>
      <c r="G544" s="105"/>
      <c r="H544" s="105"/>
      <c r="I544" s="105"/>
      <c r="J544" s="105"/>
      <c r="K544" s="105"/>
      <c r="L544" s="105"/>
      <c r="M544" s="105"/>
      <c r="N544" s="105"/>
      <c r="O544" s="105"/>
      <c r="P544" s="105"/>
      <c r="Q544" s="105"/>
      <c r="R544" s="105"/>
      <c r="S544" s="105"/>
      <c r="T544" s="105"/>
      <c r="U544" s="105"/>
      <c r="V544" s="105"/>
      <c r="W544" s="105"/>
      <c r="X544" s="105"/>
      <c r="Y544" s="105"/>
      <c r="Z544" s="105"/>
      <c r="AA544" s="105"/>
    </row>
    <row r="545" spans="1:27" ht="15">
      <c r="A545" s="51"/>
      <c r="B545" s="105"/>
      <c r="C545" s="105"/>
      <c r="D545" s="105"/>
      <c r="E545" s="105"/>
      <c r="F545" s="105"/>
      <c r="G545" s="105"/>
      <c r="H545" s="105"/>
      <c r="I545" s="105"/>
      <c r="J545" s="105"/>
      <c r="K545" s="105"/>
      <c r="L545" s="105"/>
      <c r="M545" s="105"/>
      <c r="N545" s="105"/>
      <c r="O545" s="105"/>
      <c r="P545" s="105"/>
      <c r="Q545" s="105"/>
      <c r="R545" s="105"/>
      <c r="S545" s="105"/>
      <c r="T545" s="105"/>
      <c r="U545" s="105"/>
      <c r="V545" s="105"/>
      <c r="W545" s="105"/>
      <c r="X545" s="105"/>
      <c r="Y545" s="105"/>
      <c r="Z545" s="105"/>
      <c r="AA545" s="105"/>
    </row>
    <row r="546" spans="1:27" ht="15">
      <c r="A546" s="51"/>
      <c r="B546" s="105"/>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c r="AA546" s="105"/>
    </row>
    <row r="547" spans="1:27" ht="15">
      <c r="A547" s="51"/>
      <c r="B547" s="105"/>
      <c r="C547" s="105"/>
      <c r="D547" s="105"/>
      <c r="E547" s="105"/>
      <c r="F547" s="105"/>
      <c r="G547" s="105"/>
      <c r="H547" s="105"/>
      <c r="I547" s="105"/>
      <c r="J547" s="105"/>
      <c r="K547" s="105"/>
      <c r="L547" s="105"/>
      <c r="M547" s="105"/>
      <c r="N547" s="105"/>
      <c r="O547" s="105"/>
      <c r="P547" s="105"/>
      <c r="Q547" s="105"/>
      <c r="R547" s="105"/>
      <c r="S547" s="105"/>
      <c r="T547" s="105"/>
      <c r="U547" s="105"/>
      <c r="V547" s="105"/>
      <c r="W547" s="105"/>
      <c r="X547" s="105"/>
      <c r="Y547" s="105"/>
      <c r="Z547" s="105"/>
      <c r="AA547" s="105"/>
    </row>
    <row r="548" spans="1:27" ht="15">
      <c r="A548" s="51"/>
      <c r="B548" s="105"/>
      <c r="C548" s="105"/>
      <c r="D548" s="105"/>
      <c r="E548" s="105"/>
      <c r="F548" s="105"/>
      <c r="G548" s="105"/>
      <c r="H548" s="105"/>
      <c r="I548" s="105"/>
      <c r="J548" s="105"/>
      <c r="K548" s="105"/>
      <c r="L548" s="105"/>
      <c r="M548" s="105"/>
      <c r="N548" s="105"/>
      <c r="O548" s="105"/>
      <c r="P548" s="105"/>
      <c r="Q548" s="105"/>
      <c r="R548" s="105"/>
      <c r="S548" s="105"/>
      <c r="T548" s="105"/>
      <c r="U548" s="105"/>
      <c r="V548" s="105"/>
      <c r="W548" s="105"/>
      <c r="X548" s="105"/>
      <c r="Y548" s="105"/>
      <c r="Z548" s="105"/>
      <c r="AA548" s="105"/>
    </row>
    <row r="549" spans="1:27" ht="15">
      <c r="A549" s="51"/>
      <c r="B549" s="105"/>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c r="AA549" s="105"/>
    </row>
    <row r="550" spans="1:27" ht="15">
      <c r="A550" s="51"/>
      <c r="B550" s="105"/>
      <c r="C550" s="105"/>
      <c r="D550" s="105"/>
      <c r="E550" s="105"/>
      <c r="F550" s="105"/>
      <c r="G550" s="105"/>
      <c r="H550" s="105"/>
      <c r="I550" s="105"/>
      <c r="J550" s="105"/>
      <c r="K550" s="105"/>
      <c r="L550" s="105"/>
      <c r="M550" s="105"/>
      <c r="N550" s="105"/>
      <c r="O550" s="105"/>
      <c r="P550" s="105"/>
      <c r="Q550" s="105"/>
      <c r="R550" s="105"/>
      <c r="S550" s="105"/>
      <c r="T550" s="105"/>
      <c r="U550" s="105"/>
      <c r="V550" s="105"/>
      <c r="W550" s="105"/>
      <c r="X550" s="105"/>
      <c r="Y550" s="105"/>
      <c r="Z550" s="105"/>
      <c r="AA550" s="105"/>
    </row>
    <row r="551" spans="1:27" ht="15">
      <c r="A551" s="51"/>
      <c r="B551" s="105"/>
      <c r="C551" s="105"/>
      <c r="D551" s="105"/>
      <c r="E551" s="105"/>
      <c r="F551" s="105"/>
      <c r="G551" s="105"/>
      <c r="H551" s="105"/>
      <c r="I551" s="105"/>
      <c r="J551" s="105"/>
      <c r="K551" s="105"/>
      <c r="L551" s="105"/>
      <c r="M551" s="105"/>
      <c r="N551" s="105"/>
      <c r="O551" s="105"/>
      <c r="P551" s="105"/>
      <c r="Q551" s="105"/>
      <c r="R551" s="105"/>
      <c r="S551" s="105"/>
      <c r="T551" s="105"/>
      <c r="U551" s="105"/>
      <c r="V551" s="105"/>
      <c r="W551" s="105"/>
      <c r="X551" s="105"/>
      <c r="Y551" s="105"/>
      <c r="Z551" s="105"/>
      <c r="AA551" s="105"/>
    </row>
    <row r="552" spans="1:27" ht="15">
      <c r="A552" s="51"/>
      <c r="B552" s="105"/>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c r="AA552" s="105"/>
    </row>
    <row r="553" spans="1:27" ht="15">
      <c r="A553" s="51"/>
      <c r="B553" s="105"/>
      <c r="C553" s="105"/>
      <c r="D553" s="105"/>
      <c r="E553" s="105"/>
      <c r="F553" s="105"/>
      <c r="G553" s="105"/>
      <c r="H553" s="105"/>
      <c r="I553" s="105"/>
      <c r="J553" s="105"/>
      <c r="K553" s="105"/>
      <c r="L553" s="105"/>
      <c r="M553" s="105"/>
      <c r="N553" s="105"/>
      <c r="O553" s="105"/>
      <c r="P553" s="105"/>
      <c r="Q553" s="105"/>
      <c r="R553" s="105"/>
      <c r="S553" s="105"/>
      <c r="T553" s="105"/>
      <c r="U553" s="105"/>
      <c r="V553" s="105"/>
      <c r="W553" s="105"/>
      <c r="X553" s="105"/>
      <c r="Y553" s="105"/>
      <c r="Z553" s="105"/>
      <c r="AA553" s="105"/>
    </row>
    <row r="554" spans="1:27" ht="15">
      <c r="A554" s="51"/>
      <c r="B554" s="105"/>
      <c r="C554" s="105"/>
      <c r="D554" s="105"/>
      <c r="E554" s="105"/>
      <c r="F554" s="105"/>
      <c r="G554" s="105"/>
      <c r="H554" s="105"/>
      <c r="I554" s="105"/>
      <c r="J554" s="105"/>
      <c r="K554" s="105"/>
      <c r="L554" s="105"/>
      <c r="M554" s="105"/>
      <c r="N554" s="105"/>
      <c r="O554" s="105"/>
      <c r="P554" s="105"/>
      <c r="Q554" s="105"/>
      <c r="R554" s="105"/>
      <c r="S554" s="105"/>
      <c r="T554" s="105"/>
      <c r="U554" s="105"/>
      <c r="V554" s="105"/>
      <c r="W554" s="105"/>
      <c r="X554" s="105"/>
      <c r="Y554" s="105"/>
      <c r="Z554" s="105"/>
      <c r="AA554" s="105"/>
    </row>
    <row r="555" spans="1:27" ht="15">
      <c r="A555" s="51"/>
      <c r="B555" s="105"/>
      <c r="C555" s="105"/>
      <c r="D555" s="105"/>
      <c r="E555" s="105"/>
      <c r="F555" s="105"/>
      <c r="G555" s="105"/>
      <c r="H555" s="105"/>
      <c r="I555" s="105"/>
      <c r="J555" s="105"/>
      <c r="K555" s="105"/>
      <c r="L555" s="105"/>
      <c r="M555" s="105"/>
      <c r="N555" s="105"/>
      <c r="O555" s="105"/>
      <c r="P555" s="105"/>
      <c r="Q555" s="105"/>
      <c r="R555" s="105"/>
      <c r="S555" s="105"/>
      <c r="T555" s="105"/>
      <c r="U555" s="105"/>
      <c r="V555" s="105"/>
      <c r="W555" s="105"/>
      <c r="X555" s="105"/>
      <c r="Y555" s="105"/>
      <c r="Z555" s="105"/>
      <c r="AA555" s="105"/>
    </row>
    <row r="556" spans="1:27" ht="15">
      <c r="A556" s="51"/>
      <c r="B556" s="105"/>
      <c r="C556" s="105"/>
      <c r="D556" s="105"/>
      <c r="E556" s="105"/>
      <c r="F556" s="105"/>
      <c r="G556" s="105"/>
      <c r="H556" s="105"/>
      <c r="I556" s="105"/>
      <c r="J556" s="105"/>
      <c r="K556" s="105"/>
      <c r="L556" s="105"/>
      <c r="M556" s="105"/>
      <c r="N556" s="105"/>
      <c r="O556" s="105"/>
      <c r="P556" s="105"/>
      <c r="Q556" s="105"/>
      <c r="R556" s="105"/>
      <c r="S556" s="105"/>
      <c r="T556" s="105"/>
      <c r="U556" s="105"/>
      <c r="V556" s="105"/>
      <c r="W556" s="105"/>
      <c r="X556" s="105"/>
      <c r="Y556" s="105"/>
      <c r="Z556" s="105"/>
      <c r="AA556" s="105"/>
    </row>
    <row r="557" spans="1:27" ht="15">
      <c r="A557" s="51"/>
      <c r="B557" s="105"/>
      <c r="C557" s="105"/>
      <c r="D557" s="105"/>
      <c r="E557" s="105"/>
      <c r="F557" s="105"/>
      <c r="G557" s="105"/>
      <c r="H557" s="105"/>
      <c r="I557" s="105"/>
      <c r="J557" s="105"/>
      <c r="K557" s="105"/>
      <c r="L557" s="105"/>
      <c r="M557" s="105"/>
      <c r="N557" s="105"/>
      <c r="O557" s="105"/>
      <c r="P557" s="105"/>
      <c r="Q557" s="105"/>
      <c r="R557" s="105"/>
      <c r="S557" s="105"/>
      <c r="T557" s="105"/>
      <c r="U557" s="105"/>
      <c r="V557" s="105"/>
      <c r="W557" s="105"/>
      <c r="X557" s="105"/>
      <c r="Y557" s="105"/>
      <c r="Z557" s="105"/>
      <c r="AA557" s="105"/>
    </row>
    <row r="558" spans="1:27" ht="15">
      <c r="A558" s="51"/>
      <c r="B558" s="105"/>
      <c r="C558" s="105"/>
      <c r="D558" s="105"/>
      <c r="E558" s="105"/>
      <c r="F558" s="105"/>
      <c r="G558" s="105"/>
      <c r="H558" s="105"/>
      <c r="I558" s="105"/>
      <c r="J558" s="105"/>
      <c r="K558" s="105"/>
      <c r="L558" s="105"/>
      <c r="M558" s="105"/>
      <c r="N558" s="105"/>
      <c r="O558" s="105"/>
      <c r="P558" s="105"/>
      <c r="Q558" s="105"/>
      <c r="R558" s="105"/>
      <c r="S558" s="105"/>
      <c r="T558" s="105"/>
      <c r="U558" s="105"/>
      <c r="V558" s="105"/>
      <c r="W558" s="105"/>
      <c r="X558" s="105"/>
      <c r="Y558" s="105"/>
      <c r="Z558" s="105"/>
      <c r="AA558" s="105"/>
    </row>
    <row r="559" spans="1:27" ht="15">
      <c r="A559" s="51"/>
      <c r="B559" s="105"/>
      <c r="C559" s="105"/>
      <c r="D559" s="105"/>
      <c r="E559" s="105"/>
      <c r="F559" s="105"/>
      <c r="G559" s="105"/>
      <c r="H559" s="105"/>
      <c r="I559" s="105"/>
      <c r="J559" s="105"/>
      <c r="K559" s="105"/>
      <c r="L559" s="105"/>
      <c r="M559" s="105"/>
      <c r="N559" s="105"/>
      <c r="O559" s="105"/>
      <c r="P559" s="105"/>
      <c r="Q559" s="105"/>
      <c r="R559" s="105"/>
      <c r="S559" s="105"/>
      <c r="T559" s="105"/>
      <c r="U559" s="105"/>
      <c r="V559" s="105"/>
      <c r="W559" s="105"/>
      <c r="X559" s="105"/>
      <c r="Y559" s="105"/>
      <c r="Z559" s="105"/>
      <c r="AA559" s="105"/>
    </row>
    <row r="560" spans="1:27" ht="15">
      <c r="A560" s="51"/>
      <c r="B560" s="105"/>
      <c r="C560" s="105"/>
      <c r="D560" s="105"/>
      <c r="E560" s="105"/>
      <c r="F560" s="105"/>
      <c r="G560" s="105"/>
      <c r="H560" s="105"/>
      <c r="I560" s="105"/>
      <c r="J560" s="105"/>
      <c r="K560" s="105"/>
      <c r="L560" s="105"/>
      <c r="M560" s="105"/>
      <c r="N560" s="105"/>
      <c r="O560" s="105"/>
      <c r="P560" s="105"/>
      <c r="Q560" s="105"/>
      <c r="R560" s="105"/>
      <c r="S560" s="105"/>
      <c r="T560" s="105"/>
      <c r="U560" s="105"/>
      <c r="V560" s="105"/>
      <c r="W560" s="105"/>
      <c r="X560" s="105"/>
      <c r="Y560" s="105"/>
      <c r="Z560" s="105"/>
      <c r="AA560" s="105"/>
    </row>
    <row r="561" spans="1:27" ht="15">
      <c r="A561" s="51"/>
      <c r="B561" s="105"/>
      <c r="C561" s="105"/>
      <c r="D561" s="105"/>
      <c r="E561" s="105"/>
      <c r="F561" s="105"/>
      <c r="G561" s="105"/>
      <c r="H561" s="105"/>
      <c r="I561" s="105"/>
      <c r="J561" s="105"/>
      <c r="K561" s="105"/>
      <c r="L561" s="105"/>
      <c r="M561" s="105"/>
      <c r="N561" s="105"/>
      <c r="O561" s="105"/>
      <c r="P561" s="105"/>
      <c r="Q561" s="105"/>
      <c r="R561" s="105"/>
      <c r="S561" s="105"/>
      <c r="T561" s="105"/>
      <c r="U561" s="105"/>
      <c r="V561" s="105"/>
      <c r="W561" s="105"/>
      <c r="X561" s="105"/>
      <c r="Y561" s="105"/>
      <c r="Z561" s="105"/>
      <c r="AA561" s="105"/>
    </row>
    <row r="562" spans="1:27" ht="15">
      <c r="A562" s="51"/>
      <c r="B562" s="105"/>
      <c r="C562" s="105"/>
      <c r="D562" s="105"/>
      <c r="E562" s="105"/>
      <c r="F562" s="105"/>
      <c r="G562" s="105"/>
      <c r="H562" s="105"/>
      <c r="I562" s="105"/>
      <c r="J562" s="105"/>
      <c r="K562" s="105"/>
      <c r="L562" s="105"/>
      <c r="M562" s="105"/>
      <c r="N562" s="105"/>
      <c r="O562" s="105"/>
      <c r="P562" s="105"/>
      <c r="Q562" s="105"/>
      <c r="R562" s="105"/>
      <c r="S562" s="105"/>
      <c r="T562" s="105"/>
      <c r="U562" s="105"/>
      <c r="V562" s="105"/>
      <c r="W562" s="105"/>
      <c r="X562" s="105"/>
      <c r="Y562" s="105"/>
      <c r="Z562" s="105"/>
      <c r="AA562" s="105"/>
    </row>
    <row r="563" spans="1:27" ht="15">
      <c r="A563" s="51"/>
      <c r="B563" s="105"/>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c r="AA563" s="105"/>
    </row>
    <row r="564" spans="1:27" ht="15">
      <c r="A564" s="51"/>
      <c r="B564" s="105"/>
      <c r="C564" s="105"/>
      <c r="D564" s="105"/>
      <c r="E564" s="105"/>
      <c r="F564" s="105"/>
      <c r="G564" s="105"/>
      <c r="H564" s="105"/>
      <c r="I564" s="105"/>
      <c r="J564" s="105"/>
      <c r="K564" s="105"/>
      <c r="L564" s="105"/>
      <c r="M564" s="105"/>
      <c r="N564" s="105"/>
      <c r="O564" s="105"/>
      <c r="P564" s="105"/>
      <c r="Q564" s="105"/>
      <c r="R564" s="105"/>
      <c r="S564" s="105"/>
      <c r="T564" s="105"/>
      <c r="U564" s="105"/>
      <c r="V564" s="105"/>
      <c r="W564" s="105"/>
      <c r="X564" s="105"/>
      <c r="Y564" s="105"/>
      <c r="Z564" s="105"/>
      <c r="AA564" s="105"/>
    </row>
    <row r="565" spans="1:27" ht="15">
      <c r="A565" s="51"/>
      <c r="B565" s="105"/>
      <c r="C565" s="105"/>
      <c r="D565" s="105"/>
      <c r="E565" s="105"/>
      <c r="F565" s="105"/>
      <c r="G565" s="105"/>
      <c r="H565" s="105"/>
      <c r="I565" s="105"/>
      <c r="J565" s="105"/>
      <c r="K565" s="105"/>
      <c r="L565" s="105"/>
      <c r="M565" s="105"/>
      <c r="N565" s="105"/>
      <c r="O565" s="105"/>
      <c r="P565" s="105"/>
      <c r="Q565" s="105"/>
      <c r="R565" s="105"/>
      <c r="S565" s="105"/>
      <c r="T565" s="105"/>
      <c r="U565" s="105"/>
      <c r="V565" s="105"/>
      <c r="W565" s="105"/>
      <c r="X565" s="105"/>
      <c r="Y565" s="105"/>
      <c r="Z565" s="105"/>
      <c r="AA565" s="105"/>
    </row>
    <row r="566" spans="1:27" ht="15">
      <c r="A566" s="51"/>
      <c r="B566" s="105"/>
      <c r="C566" s="105"/>
      <c r="D566" s="105"/>
      <c r="E566" s="105"/>
      <c r="F566" s="105"/>
      <c r="G566" s="105"/>
      <c r="H566" s="105"/>
      <c r="I566" s="105"/>
      <c r="J566" s="105"/>
      <c r="K566" s="105"/>
      <c r="L566" s="105"/>
      <c r="M566" s="105"/>
      <c r="N566" s="105"/>
      <c r="O566" s="105"/>
      <c r="P566" s="105"/>
      <c r="Q566" s="105"/>
      <c r="R566" s="105"/>
      <c r="S566" s="105"/>
      <c r="T566" s="105"/>
      <c r="U566" s="105"/>
      <c r="V566" s="105"/>
      <c r="W566" s="105"/>
      <c r="X566" s="105"/>
      <c r="Y566" s="105"/>
      <c r="Z566" s="105"/>
      <c r="AA566" s="105"/>
    </row>
    <row r="567" spans="1:27" ht="15">
      <c r="A567" s="51"/>
      <c r="B567" s="105"/>
      <c r="C567" s="105"/>
      <c r="D567" s="105"/>
      <c r="E567" s="105"/>
      <c r="F567" s="105"/>
      <c r="G567" s="105"/>
      <c r="H567" s="105"/>
      <c r="I567" s="105"/>
      <c r="J567" s="105"/>
      <c r="K567" s="105"/>
      <c r="L567" s="105"/>
      <c r="M567" s="105"/>
      <c r="N567" s="105"/>
      <c r="O567" s="105"/>
      <c r="P567" s="105"/>
      <c r="Q567" s="105"/>
      <c r="R567" s="105"/>
      <c r="S567" s="105"/>
      <c r="T567" s="105"/>
      <c r="U567" s="105"/>
      <c r="V567" s="105"/>
      <c r="W567" s="105"/>
      <c r="X567" s="105"/>
      <c r="Y567" s="105"/>
      <c r="Z567" s="105"/>
      <c r="AA567" s="105"/>
    </row>
    <row r="568" spans="1:27" ht="15">
      <c r="A568" s="51"/>
      <c r="B568" s="105"/>
      <c r="C568" s="105"/>
      <c r="D568" s="105"/>
      <c r="E568" s="105"/>
      <c r="F568" s="105"/>
      <c r="G568" s="105"/>
      <c r="H568" s="105"/>
      <c r="I568" s="105"/>
      <c r="J568" s="105"/>
      <c r="K568" s="105"/>
      <c r="L568" s="105"/>
      <c r="M568" s="105"/>
      <c r="N568" s="105"/>
      <c r="O568" s="105"/>
      <c r="P568" s="105"/>
      <c r="Q568" s="105"/>
      <c r="R568" s="105"/>
      <c r="S568" s="105"/>
      <c r="T568" s="105"/>
      <c r="U568" s="105"/>
      <c r="V568" s="105"/>
      <c r="W568" s="105"/>
      <c r="X568" s="105"/>
      <c r="Y568" s="105"/>
      <c r="Z568" s="105"/>
      <c r="AA568" s="105"/>
    </row>
    <row r="569" spans="1:27" ht="15">
      <c r="A569" s="51"/>
      <c r="B569" s="105"/>
      <c r="C569" s="105"/>
      <c r="D569" s="105"/>
      <c r="E569" s="105"/>
      <c r="F569" s="105"/>
      <c r="G569" s="105"/>
      <c r="H569" s="105"/>
      <c r="I569" s="105"/>
      <c r="J569" s="105"/>
      <c r="K569" s="105"/>
      <c r="L569" s="105"/>
      <c r="M569" s="105"/>
      <c r="N569" s="105"/>
      <c r="O569" s="105"/>
      <c r="P569" s="105"/>
      <c r="Q569" s="105"/>
      <c r="R569" s="105"/>
      <c r="S569" s="105"/>
      <c r="T569" s="105"/>
      <c r="U569" s="105"/>
      <c r="V569" s="105"/>
      <c r="W569" s="105"/>
      <c r="X569" s="105"/>
      <c r="Y569" s="105"/>
      <c r="Z569" s="105"/>
      <c r="AA569" s="105"/>
    </row>
    <row r="570" spans="1:27" ht="15">
      <c r="A570" s="51"/>
      <c r="B570" s="105"/>
      <c r="C570" s="105"/>
      <c r="D570" s="105"/>
      <c r="E570" s="105"/>
      <c r="F570" s="105"/>
      <c r="G570" s="105"/>
      <c r="H570" s="105"/>
      <c r="I570" s="105"/>
      <c r="J570" s="105"/>
      <c r="K570" s="105"/>
      <c r="L570" s="105"/>
      <c r="M570" s="105"/>
      <c r="N570" s="105"/>
      <c r="O570" s="105"/>
      <c r="P570" s="105"/>
      <c r="Q570" s="105"/>
      <c r="R570" s="105"/>
      <c r="S570" s="105"/>
      <c r="T570" s="105"/>
      <c r="U570" s="105"/>
      <c r="V570" s="105"/>
      <c r="W570" s="105"/>
      <c r="X570" s="105"/>
      <c r="Y570" s="105"/>
      <c r="Z570" s="105"/>
      <c r="AA570" s="105"/>
    </row>
    <row r="571" spans="1:27" ht="15">
      <c r="A571" s="51"/>
      <c r="B571" s="105"/>
      <c r="C571" s="105"/>
      <c r="D571" s="105"/>
      <c r="E571" s="105"/>
      <c r="F571" s="105"/>
      <c r="G571" s="105"/>
      <c r="H571" s="105"/>
      <c r="I571" s="105"/>
      <c r="J571" s="105"/>
      <c r="K571" s="105"/>
      <c r="L571" s="105"/>
      <c r="M571" s="105"/>
      <c r="N571" s="105"/>
      <c r="O571" s="105"/>
      <c r="P571" s="105"/>
      <c r="Q571" s="105"/>
      <c r="R571" s="105"/>
      <c r="S571" s="105"/>
      <c r="T571" s="105"/>
      <c r="U571" s="105"/>
      <c r="V571" s="105"/>
      <c r="W571" s="105"/>
      <c r="X571" s="105"/>
      <c r="Y571" s="105"/>
      <c r="Z571" s="105"/>
      <c r="AA571" s="105"/>
    </row>
    <row r="572" spans="1:27" ht="15">
      <c r="A572" s="51"/>
      <c r="B572" s="105"/>
      <c r="C572" s="105"/>
      <c r="D572" s="105"/>
      <c r="E572" s="105"/>
      <c r="F572" s="105"/>
      <c r="G572" s="105"/>
      <c r="H572" s="105"/>
      <c r="I572" s="105"/>
      <c r="J572" s="105"/>
      <c r="K572" s="105"/>
      <c r="L572" s="105"/>
      <c r="M572" s="105"/>
      <c r="N572" s="105"/>
      <c r="O572" s="105"/>
      <c r="P572" s="105"/>
      <c r="Q572" s="105"/>
      <c r="R572" s="105"/>
      <c r="S572" s="105"/>
      <c r="T572" s="105"/>
      <c r="U572" s="105"/>
      <c r="V572" s="105"/>
      <c r="W572" s="105"/>
      <c r="X572" s="105"/>
      <c r="Y572" s="105"/>
      <c r="Z572" s="105"/>
      <c r="AA572" s="105"/>
    </row>
    <row r="573" spans="1:27" ht="15">
      <c r="A573" s="51"/>
      <c r="B573" s="105"/>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c r="AA573" s="105"/>
    </row>
    <row r="574" spans="1:27" ht="15">
      <c r="A574" s="51"/>
      <c r="B574" s="105"/>
      <c r="C574" s="105"/>
      <c r="D574" s="105"/>
      <c r="E574" s="105"/>
      <c r="F574" s="105"/>
      <c r="G574" s="105"/>
      <c r="H574" s="105"/>
      <c r="I574" s="105"/>
      <c r="J574" s="105"/>
      <c r="K574" s="105"/>
      <c r="L574" s="105"/>
      <c r="M574" s="105"/>
      <c r="N574" s="105"/>
      <c r="O574" s="105"/>
      <c r="P574" s="105"/>
      <c r="Q574" s="105"/>
      <c r="R574" s="105"/>
      <c r="S574" s="105"/>
      <c r="T574" s="105"/>
      <c r="U574" s="105"/>
      <c r="V574" s="105"/>
      <c r="W574" s="105"/>
      <c r="X574" s="105"/>
      <c r="Y574" s="105"/>
      <c r="Z574" s="105"/>
      <c r="AA574" s="105"/>
    </row>
    <row r="575" spans="1:27" ht="15">
      <c r="A575" s="51"/>
      <c r="B575" s="105"/>
      <c r="C575" s="105"/>
      <c r="D575" s="105"/>
      <c r="E575" s="105"/>
      <c r="F575" s="105"/>
      <c r="G575" s="105"/>
      <c r="H575" s="105"/>
      <c r="I575" s="105"/>
      <c r="J575" s="105"/>
      <c r="K575" s="105"/>
      <c r="L575" s="105"/>
      <c r="M575" s="105"/>
      <c r="N575" s="105"/>
      <c r="O575" s="105"/>
      <c r="P575" s="105"/>
      <c r="Q575" s="105"/>
      <c r="R575" s="105"/>
      <c r="S575" s="105"/>
      <c r="T575" s="105"/>
      <c r="U575" s="105"/>
      <c r="V575" s="105"/>
      <c r="W575" s="105"/>
      <c r="X575" s="105"/>
      <c r="Y575" s="105"/>
      <c r="Z575" s="105"/>
      <c r="AA575" s="105"/>
    </row>
    <row r="576" spans="1:27" ht="15">
      <c r="A576" s="51"/>
      <c r="B576" s="105"/>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c r="AA576" s="105"/>
    </row>
    <row r="577" spans="1:27" ht="15">
      <c r="A577" s="51"/>
      <c r="B577" s="105"/>
      <c r="C577" s="105"/>
      <c r="D577" s="105"/>
      <c r="E577" s="105"/>
      <c r="F577" s="105"/>
      <c r="G577" s="105"/>
      <c r="H577" s="105"/>
      <c r="I577" s="105"/>
      <c r="J577" s="105"/>
      <c r="K577" s="105"/>
      <c r="L577" s="105"/>
      <c r="M577" s="105"/>
      <c r="N577" s="105"/>
      <c r="O577" s="105"/>
      <c r="P577" s="105"/>
      <c r="Q577" s="105"/>
      <c r="R577" s="105"/>
      <c r="S577" s="105"/>
      <c r="T577" s="105"/>
      <c r="U577" s="105"/>
      <c r="V577" s="105"/>
      <c r="W577" s="105"/>
      <c r="X577" s="105"/>
      <c r="Y577" s="105"/>
      <c r="Z577" s="105"/>
      <c r="AA577" s="105"/>
    </row>
    <row r="578" spans="1:27" ht="15">
      <c r="A578" s="51"/>
      <c r="B578" s="105"/>
      <c r="C578" s="105"/>
      <c r="D578" s="105"/>
      <c r="E578" s="105"/>
      <c r="F578" s="105"/>
      <c r="G578" s="105"/>
      <c r="H578" s="105"/>
      <c r="I578" s="105"/>
      <c r="J578" s="105"/>
      <c r="K578" s="105"/>
      <c r="L578" s="105"/>
      <c r="M578" s="105"/>
      <c r="N578" s="105"/>
      <c r="O578" s="105"/>
      <c r="P578" s="105"/>
      <c r="Q578" s="105"/>
      <c r="R578" s="105"/>
      <c r="S578" s="105"/>
      <c r="T578" s="105"/>
      <c r="U578" s="105"/>
      <c r="V578" s="105"/>
      <c r="W578" s="105"/>
      <c r="X578" s="105"/>
      <c r="Y578" s="105"/>
      <c r="Z578" s="105"/>
      <c r="AA578" s="105"/>
    </row>
    <row r="579" spans="1:27" ht="15">
      <c r="A579" s="51"/>
      <c r="B579" s="105"/>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c r="AA579" s="105"/>
    </row>
    <row r="580" spans="1:27" ht="15">
      <c r="A580" s="51"/>
      <c r="B580" s="105"/>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c r="AA580" s="105"/>
    </row>
    <row r="581" spans="1:27" ht="15">
      <c r="A581" s="51"/>
      <c r="B581" s="105"/>
      <c r="C581" s="105"/>
      <c r="D581" s="105"/>
      <c r="E581" s="105"/>
      <c r="F581" s="105"/>
      <c r="G581" s="105"/>
      <c r="H581" s="105"/>
      <c r="I581" s="105"/>
      <c r="J581" s="105"/>
      <c r="K581" s="105"/>
      <c r="L581" s="105"/>
      <c r="M581" s="105"/>
      <c r="N581" s="105"/>
      <c r="O581" s="105"/>
      <c r="P581" s="105"/>
      <c r="Q581" s="105"/>
      <c r="R581" s="105"/>
      <c r="S581" s="105"/>
      <c r="T581" s="105"/>
      <c r="U581" s="105"/>
      <c r="V581" s="105"/>
      <c r="W581" s="105"/>
      <c r="X581" s="105"/>
      <c r="Y581" s="105"/>
      <c r="Z581" s="105"/>
      <c r="AA581" s="105"/>
    </row>
    <row r="582" spans="1:27" ht="15">
      <c r="A582" s="51"/>
      <c r="B582" s="105"/>
      <c r="C582" s="105"/>
      <c r="D582" s="105"/>
      <c r="E582" s="105"/>
      <c r="F582" s="105"/>
      <c r="G582" s="105"/>
      <c r="H582" s="105"/>
      <c r="I582" s="105"/>
      <c r="J582" s="105"/>
      <c r="K582" s="105"/>
      <c r="L582" s="105"/>
      <c r="M582" s="105"/>
      <c r="N582" s="105"/>
      <c r="O582" s="105"/>
      <c r="P582" s="105"/>
      <c r="Q582" s="105"/>
      <c r="R582" s="105"/>
      <c r="S582" s="105"/>
      <c r="T582" s="105"/>
      <c r="U582" s="105"/>
      <c r="V582" s="105"/>
      <c r="W582" s="105"/>
      <c r="X582" s="105"/>
      <c r="Y582" s="105"/>
      <c r="Z582" s="105"/>
      <c r="AA582" s="105"/>
    </row>
    <row r="583" spans="1:27" ht="15">
      <c r="A583" s="51"/>
      <c r="B583" s="105"/>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c r="AA583" s="105"/>
    </row>
    <row r="584" spans="1:27" ht="15">
      <c r="A584" s="51"/>
      <c r="B584" s="105"/>
      <c r="C584" s="105"/>
      <c r="D584" s="105"/>
      <c r="E584" s="105"/>
      <c r="F584" s="105"/>
      <c r="G584" s="105"/>
      <c r="H584" s="105"/>
      <c r="I584" s="105"/>
      <c r="J584" s="105"/>
      <c r="K584" s="105"/>
      <c r="L584" s="105"/>
      <c r="M584" s="105"/>
      <c r="N584" s="105"/>
      <c r="O584" s="105"/>
      <c r="P584" s="105"/>
      <c r="Q584" s="105"/>
      <c r="R584" s="105"/>
      <c r="S584" s="105"/>
      <c r="T584" s="105"/>
      <c r="U584" s="105"/>
      <c r="V584" s="105"/>
      <c r="W584" s="105"/>
      <c r="X584" s="105"/>
      <c r="Y584" s="105"/>
      <c r="Z584" s="105"/>
      <c r="AA584" s="105"/>
    </row>
    <row r="585" spans="1:27" ht="15">
      <c r="A585" s="51"/>
      <c r="B585" s="105"/>
      <c r="C585" s="105"/>
      <c r="D585" s="105"/>
      <c r="E585" s="105"/>
      <c r="F585" s="105"/>
      <c r="G585" s="105"/>
      <c r="H585" s="105"/>
      <c r="I585" s="105"/>
      <c r="J585" s="105"/>
      <c r="K585" s="105"/>
      <c r="L585" s="105"/>
      <c r="M585" s="105"/>
      <c r="N585" s="105"/>
      <c r="O585" s="105"/>
      <c r="P585" s="105"/>
      <c r="Q585" s="105"/>
      <c r="R585" s="105"/>
      <c r="S585" s="105"/>
      <c r="T585" s="105"/>
      <c r="U585" s="105"/>
      <c r="V585" s="105"/>
      <c r="W585" s="105"/>
      <c r="X585" s="105"/>
      <c r="Y585" s="105"/>
      <c r="Z585" s="105"/>
      <c r="AA585" s="105"/>
    </row>
    <row r="586" spans="1:27" ht="15">
      <c r="A586" s="51"/>
      <c r="B586" s="105"/>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c r="AA586" s="105"/>
    </row>
    <row r="587" spans="1:27" ht="15">
      <c r="A587" s="51"/>
      <c r="B587" s="105"/>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c r="AA587" s="105"/>
    </row>
    <row r="588" spans="1:27" ht="15">
      <c r="A588" s="51"/>
      <c r="B588" s="105"/>
      <c r="C588" s="105"/>
      <c r="D588" s="105"/>
      <c r="E588" s="105"/>
      <c r="F588" s="105"/>
      <c r="G588" s="105"/>
      <c r="H588" s="105"/>
      <c r="I588" s="105"/>
      <c r="J588" s="105"/>
      <c r="K588" s="105"/>
      <c r="L588" s="105"/>
      <c r="M588" s="105"/>
      <c r="N588" s="105"/>
      <c r="O588" s="105"/>
      <c r="P588" s="105"/>
      <c r="Q588" s="105"/>
      <c r="R588" s="105"/>
      <c r="S588" s="105"/>
      <c r="T588" s="105"/>
      <c r="U588" s="105"/>
      <c r="V588" s="105"/>
      <c r="W588" s="105"/>
      <c r="X588" s="105"/>
      <c r="Y588" s="105"/>
      <c r="Z588" s="105"/>
      <c r="AA588" s="105"/>
    </row>
    <row r="589" spans="1:27" ht="15">
      <c r="A589" s="51"/>
      <c r="B589" s="105"/>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c r="AA589" s="105"/>
    </row>
    <row r="590" spans="1:27" ht="15">
      <c r="A590" s="51"/>
      <c r="B590" s="105"/>
      <c r="C590" s="105"/>
      <c r="D590" s="105"/>
      <c r="E590" s="105"/>
      <c r="F590" s="105"/>
      <c r="G590" s="105"/>
      <c r="H590" s="105"/>
      <c r="I590" s="105"/>
      <c r="J590" s="105"/>
      <c r="K590" s="105"/>
      <c r="L590" s="105"/>
      <c r="M590" s="105"/>
      <c r="N590" s="105"/>
      <c r="O590" s="105"/>
      <c r="P590" s="105"/>
      <c r="Q590" s="105"/>
      <c r="R590" s="105"/>
      <c r="S590" s="105"/>
      <c r="T590" s="105"/>
      <c r="U590" s="105"/>
      <c r="V590" s="105"/>
      <c r="W590" s="105"/>
      <c r="X590" s="105"/>
      <c r="Y590" s="105"/>
      <c r="Z590" s="105"/>
      <c r="AA590" s="105"/>
    </row>
    <row r="591" spans="1:27" ht="15">
      <c r="A591" s="51"/>
      <c r="B591" s="105"/>
      <c r="C591" s="105"/>
      <c r="D591" s="105"/>
      <c r="E591" s="105"/>
      <c r="F591" s="105"/>
      <c r="G591" s="105"/>
      <c r="H591" s="105"/>
      <c r="I591" s="105"/>
      <c r="J591" s="105"/>
      <c r="K591" s="105"/>
      <c r="L591" s="105"/>
      <c r="M591" s="105"/>
      <c r="N591" s="105"/>
      <c r="O591" s="105"/>
      <c r="P591" s="105"/>
      <c r="Q591" s="105"/>
      <c r="R591" s="105"/>
      <c r="S591" s="105"/>
      <c r="T591" s="105"/>
      <c r="U591" s="105"/>
      <c r="V591" s="105"/>
      <c r="W591" s="105"/>
      <c r="X591" s="105"/>
      <c r="Y591" s="105"/>
      <c r="Z591" s="105"/>
      <c r="AA591" s="105"/>
    </row>
    <row r="592" spans="1:27" ht="15">
      <c r="A592" s="51"/>
      <c r="B592" s="105"/>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c r="AA592" s="105"/>
    </row>
    <row r="593" spans="1:27" ht="15">
      <c r="A593" s="51"/>
      <c r="B593" s="105"/>
      <c r="C593" s="105"/>
      <c r="D593" s="105"/>
      <c r="E593" s="105"/>
      <c r="F593" s="105"/>
      <c r="G593" s="105"/>
      <c r="H593" s="105"/>
      <c r="I593" s="105"/>
      <c r="J593" s="105"/>
      <c r="K593" s="105"/>
      <c r="L593" s="105"/>
      <c r="M593" s="105"/>
      <c r="N593" s="105"/>
      <c r="O593" s="105"/>
      <c r="P593" s="105"/>
      <c r="Q593" s="105"/>
      <c r="R593" s="105"/>
      <c r="S593" s="105"/>
      <c r="T593" s="105"/>
      <c r="U593" s="105"/>
      <c r="V593" s="105"/>
      <c r="W593" s="105"/>
      <c r="X593" s="105"/>
      <c r="Y593" s="105"/>
      <c r="Z593" s="105"/>
      <c r="AA593" s="105"/>
    </row>
    <row r="594" spans="1:27" ht="15">
      <c r="A594" s="51"/>
      <c r="B594" s="105"/>
      <c r="C594" s="105"/>
      <c r="D594" s="105"/>
      <c r="E594" s="105"/>
      <c r="F594" s="105"/>
      <c r="G594" s="105"/>
      <c r="H594" s="105"/>
      <c r="I594" s="105"/>
      <c r="J594" s="105"/>
      <c r="K594" s="105"/>
      <c r="L594" s="105"/>
      <c r="M594" s="105"/>
      <c r="N594" s="105"/>
      <c r="O594" s="105"/>
      <c r="P594" s="105"/>
      <c r="Q594" s="105"/>
      <c r="R594" s="105"/>
      <c r="S594" s="105"/>
      <c r="T594" s="105"/>
      <c r="U594" s="105"/>
      <c r="V594" s="105"/>
      <c r="W594" s="105"/>
      <c r="X594" s="105"/>
      <c r="Y594" s="105"/>
      <c r="Z594" s="105"/>
      <c r="AA594" s="105"/>
    </row>
    <row r="595" spans="1:27" ht="15">
      <c r="A595" s="51"/>
      <c r="B595" s="105"/>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c r="AA595" s="105"/>
    </row>
    <row r="596" spans="1:27" ht="15">
      <c r="A596" s="51"/>
      <c r="B596" s="105"/>
      <c r="C596" s="105"/>
      <c r="D596" s="105"/>
      <c r="E596" s="105"/>
      <c r="F596" s="105"/>
      <c r="G596" s="105"/>
      <c r="H596" s="105"/>
      <c r="I596" s="105"/>
      <c r="J596" s="105"/>
      <c r="K596" s="105"/>
      <c r="L596" s="105"/>
      <c r="M596" s="105"/>
      <c r="N596" s="105"/>
      <c r="O596" s="105"/>
      <c r="P596" s="105"/>
      <c r="Q596" s="105"/>
      <c r="R596" s="105"/>
      <c r="S596" s="105"/>
      <c r="T596" s="105"/>
      <c r="U596" s="105"/>
      <c r="V596" s="105"/>
      <c r="W596" s="105"/>
      <c r="X596" s="105"/>
      <c r="Y596" s="105"/>
      <c r="Z596" s="105"/>
      <c r="AA596" s="105"/>
    </row>
    <row r="597" spans="1:27" ht="15">
      <c r="A597" s="51"/>
      <c r="B597" s="105"/>
      <c r="C597" s="105"/>
      <c r="D597" s="105"/>
      <c r="E597" s="105"/>
      <c r="F597" s="105"/>
      <c r="G597" s="105"/>
      <c r="H597" s="105"/>
      <c r="I597" s="105"/>
      <c r="J597" s="105"/>
      <c r="K597" s="105"/>
      <c r="L597" s="105"/>
      <c r="M597" s="105"/>
      <c r="N597" s="105"/>
      <c r="O597" s="105"/>
      <c r="P597" s="105"/>
      <c r="Q597" s="105"/>
      <c r="R597" s="105"/>
      <c r="S597" s="105"/>
      <c r="T597" s="105"/>
      <c r="U597" s="105"/>
      <c r="V597" s="105"/>
      <c r="W597" s="105"/>
      <c r="X597" s="105"/>
      <c r="Y597" s="105"/>
      <c r="Z597" s="105"/>
      <c r="AA597" s="105"/>
    </row>
    <row r="598" spans="1:27" ht="15">
      <c r="A598" s="51"/>
      <c r="B598" s="105"/>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c r="AA598" s="105"/>
    </row>
    <row r="599" spans="1:27" ht="15">
      <c r="A599" s="51"/>
      <c r="B599" s="105"/>
      <c r="C599" s="105"/>
      <c r="D599" s="105"/>
      <c r="E599" s="105"/>
      <c r="F599" s="105"/>
      <c r="G599" s="105"/>
      <c r="H599" s="105"/>
      <c r="I599" s="105"/>
      <c r="J599" s="105"/>
      <c r="K599" s="105"/>
      <c r="L599" s="105"/>
      <c r="M599" s="105"/>
      <c r="N599" s="105"/>
      <c r="O599" s="105"/>
      <c r="P599" s="105"/>
      <c r="Q599" s="105"/>
      <c r="R599" s="105"/>
      <c r="S599" s="105"/>
      <c r="T599" s="105"/>
      <c r="U599" s="105"/>
      <c r="V599" s="105"/>
      <c r="W599" s="105"/>
      <c r="X599" s="105"/>
      <c r="Y599" s="105"/>
      <c r="Z599" s="105"/>
      <c r="AA599" s="105"/>
    </row>
    <row r="600" spans="1:27" ht="15">
      <c r="A600" s="51"/>
      <c r="B600" s="105"/>
      <c r="C600" s="105"/>
      <c r="D600" s="105"/>
      <c r="E600" s="105"/>
      <c r="F600" s="105"/>
      <c r="G600" s="105"/>
      <c r="H600" s="105"/>
      <c r="I600" s="105"/>
      <c r="J600" s="105"/>
      <c r="K600" s="105"/>
      <c r="L600" s="105"/>
      <c r="M600" s="105"/>
      <c r="N600" s="105"/>
      <c r="O600" s="105"/>
      <c r="P600" s="105"/>
      <c r="Q600" s="105"/>
      <c r="R600" s="105"/>
      <c r="S600" s="105"/>
      <c r="T600" s="105"/>
      <c r="U600" s="105"/>
      <c r="V600" s="105"/>
      <c r="W600" s="105"/>
      <c r="X600" s="105"/>
      <c r="Y600" s="105"/>
      <c r="Z600" s="105"/>
      <c r="AA600" s="105"/>
    </row>
    <row r="601" spans="1:27" ht="15">
      <c r="A601" s="51"/>
      <c r="B601" s="105"/>
      <c r="C601" s="105"/>
      <c r="D601" s="105"/>
      <c r="E601" s="105"/>
      <c r="F601" s="105"/>
      <c r="G601" s="105"/>
      <c r="H601" s="105"/>
      <c r="I601" s="105"/>
      <c r="J601" s="105"/>
      <c r="K601" s="105"/>
      <c r="L601" s="105"/>
      <c r="M601" s="105"/>
      <c r="N601" s="105"/>
      <c r="O601" s="105"/>
      <c r="P601" s="105"/>
      <c r="Q601" s="105"/>
      <c r="R601" s="105"/>
      <c r="S601" s="105"/>
      <c r="T601" s="105"/>
      <c r="U601" s="105"/>
      <c r="V601" s="105"/>
      <c r="W601" s="105"/>
      <c r="X601" s="105"/>
      <c r="Y601" s="105"/>
      <c r="Z601" s="105"/>
      <c r="AA601" s="105"/>
    </row>
    <row r="602" spans="1:27" ht="15">
      <c r="A602" s="51"/>
      <c r="B602" s="105"/>
      <c r="C602" s="105"/>
      <c r="D602" s="105"/>
      <c r="E602" s="105"/>
      <c r="F602" s="105"/>
      <c r="G602" s="105"/>
      <c r="H602" s="105"/>
      <c r="I602" s="105"/>
      <c r="J602" s="105"/>
      <c r="K602" s="105"/>
      <c r="L602" s="105"/>
      <c r="M602" s="105"/>
      <c r="N602" s="105"/>
      <c r="O602" s="105"/>
      <c r="P602" s="105"/>
      <c r="Q602" s="105"/>
      <c r="R602" s="105"/>
      <c r="S602" s="105"/>
      <c r="T602" s="105"/>
      <c r="U602" s="105"/>
      <c r="V602" s="105"/>
      <c r="W602" s="105"/>
      <c r="X602" s="105"/>
      <c r="Y602" s="105"/>
      <c r="Z602" s="105"/>
      <c r="AA602" s="105"/>
    </row>
    <row r="603" spans="1:27" ht="15">
      <c r="A603" s="51"/>
      <c r="B603" s="105"/>
      <c r="C603" s="105"/>
      <c r="D603" s="105"/>
      <c r="E603" s="105"/>
      <c r="F603" s="105"/>
      <c r="G603" s="105"/>
      <c r="H603" s="105"/>
      <c r="I603" s="105"/>
      <c r="J603" s="105"/>
      <c r="K603" s="105"/>
      <c r="L603" s="105"/>
      <c r="M603" s="105"/>
      <c r="N603" s="105"/>
      <c r="O603" s="105"/>
      <c r="P603" s="105"/>
      <c r="Q603" s="105"/>
      <c r="R603" s="105"/>
      <c r="S603" s="105"/>
      <c r="T603" s="105"/>
      <c r="U603" s="105"/>
      <c r="V603" s="105"/>
      <c r="W603" s="105"/>
      <c r="X603" s="105"/>
      <c r="Y603" s="105"/>
      <c r="Z603" s="105"/>
      <c r="AA603" s="105"/>
    </row>
    <row r="604" spans="1:27" ht="15">
      <c r="A604" s="51"/>
      <c r="B604" s="105"/>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c r="AA604" s="105"/>
    </row>
    <row r="605" spans="1:27" ht="15">
      <c r="A605" s="51"/>
      <c r="B605" s="105"/>
      <c r="C605" s="105"/>
      <c r="D605" s="105"/>
      <c r="E605" s="105"/>
      <c r="F605" s="105"/>
      <c r="G605" s="105"/>
      <c r="H605" s="105"/>
      <c r="I605" s="105"/>
      <c r="J605" s="105"/>
      <c r="K605" s="105"/>
      <c r="L605" s="105"/>
      <c r="M605" s="105"/>
      <c r="N605" s="105"/>
      <c r="O605" s="105"/>
      <c r="P605" s="105"/>
      <c r="Q605" s="105"/>
      <c r="R605" s="105"/>
      <c r="S605" s="105"/>
      <c r="T605" s="105"/>
      <c r="U605" s="105"/>
      <c r="V605" s="105"/>
      <c r="W605" s="105"/>
      <c r="X605" s="105"/>
      <c r="Y605" s="105"/>
      <c r="Z605" s="105"/>
      <c r="AA605" s="105"/>
    </row>
    <row r="606" spans="1:27" ht="15">
      <c r="A606" s="51"/>
      <c r="B606" s="105"/>
      <c r="C606" s="105"/>
      <c r="D606" s="105"/>
      <c r="E606" s="105"/>
      <c r="F606" s="105"/>
      <c r="G606" s="105"/>
      <c r="H606" s="105"/>
      <c r="I606" s="105"/>
      <c r="J606" s="105"/>
      <c r="K606" s="105"/>
      <c r="L606" s="105"/>
      <c r="M606" s="105"/>
      <c r="N606" s="105"/>
      <c r="O606" s="105"/>
      <c r="P606" s="105"/>
      <c r="Q606" s="105"/>
      <c r="R606" s="105"/>
      <c r="S606" s="105"/>
      <c r="T606" s="105"/>
      <c r="U606" s="105"/>
      <c r="V606" s="105"/>
      <c r="W606" s="105"/>
      <c r="X606" s="105"/>
      <c r="Y606" s="105"/>
      <c r="Z606" s="105"/>
      <c r="AA606" s="105"/>
    </row>
    <row r="607" spans="1:27" ht="15">
      <c r="A607" s="51"/>
      <c r="B607" s="105"/>
      <c r="C607" s="105"/>
      <c r="D607" s="105"/>
      <c r="E607" s="105"/>
      <c r="F607" s="105"/>
      <c r="G607" s="105"/>
      <c r="H607" s="105"/>
      <c r="I607" s="105"/>
      <c r="J607" s="105"/>
      <c r="K607" s="105"/>
      <c r="L607" s="105"/>
      <c r="M607" s="105"/>
      <c r="N607" s="105"/>
      <c r="O607" s="105"/>
      <c r="P607" s="105"/>
      <c r="Q607" s="105"/>
      <c r="R607" s="105"/>
      <c r="S607" s="105"/>
      <c r="T607" s="105"/>
      <c r="U607" s="105"/>
      <c r="V607" s="105"/>
      <c r="W607" s="105"/>
      <c r="X607" s="105"/>
      <c r="Y607" s="105"/>
      <c r="Z607" s="105"/>
      <c r="AA607" s="105"/>
    </row>
    <row r="608" spans="1:27" ht="15">
      <c r="A608" s="51"/>
      <c r="B608" s="105"/>
      <c r="C608" s="105"/>
      <c r="D608" s="105"/>
      <c r="E608" s="105"/>
      <c r="F608" s="105"/>
      <c r="G608" s="105"/>
      <c r="H608" s="105"/>
      <c r="I608" s="105"/>
      <c r="J608" s="105"/>
      <c r="K608" s="105"/>
      <c r="L608" s="105"/>
      <c r="M608" s="105"/>
      <c r="N608" s="105"/>
      <c r="O608" s="105"/>
      <c r="P608" s="105"/>
      <c r="Q608" s="105"/>
      <c r="R608" s="105"/>
      <c r="S608" s="105"/>
      <c r="T608" s="105"/>
      <c r="U608" s="105"/>
      <c r="V608" s="105"/>
      <c r="W608" s="105"/>
      <c r="X608" s="105"/>
      <c r="Y608" s="105"/>
      <c r="Z608" s="105"/>
      <c r="AA608" s="105"/>
    </row>
    <row r="609" spans="1:27" ht="15">
      <c r="A609" s="51"/>
      <c r="B609" s="105"/>
      <c r="C609" s="105"/>
      <c r="D609" s="105"/>
      <c r="E609" s="105"/>
      <c r="F609" s="105"/>
      <c r="G609" s="105"/>
      <c r="H609" s="105"/>
      <c r="I609" s="105"/>
      <c r="J609" s="105"/>
      <c r="K609" s="105"/>
      <c r="L609" s="105"/>
      <c r="M609" s="105"/>
      <c r="N609" s="105"/>
      <c r="O609" s="105"/>
      <c r="P609" s="105"/>
      <c r="Q609" s="105"/>
      <c r="R609" s="105"/>
      <c r="S609" s="105"/>
      <c r="T609" s="105"/>
      <c r="U609" s="105"/>
      <c r="V609" s="105"/>
      <c r="W609" s="105"/>
      <c r="X609" s="105"/>
      <c r="Y609" s="105"/>
      <c r="Z609" s="105"/>
      <c r="AA609" s="105"/>
    </row>
    <row r="610" spans="1:27" ht="15">
      <c r="A610" s="51"/>
      <c r="B610" s="105"/>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c r="AA610" s="105"/>
    </row>
    <row r="611" spans="1:27" ht="15">
      <c r="A611" s="51"/>
      <c r="B611" s="105"/>
      <c r="C611" s="105"/>
      <c r="D611" s="105"/>
      <c r="E611" s="105"/>
      <c r="F611" s="105"/>
      <c r="G611" s="105"/>
      <c r="H611" s="105"/>
      <c r="I611" s="105"/>
      <c r="J611" s="105"/>
      <c r="K611" s="105"/>
      <c r="L611" s="105"/>
      <c r="M611" s="105"/>
      <c r="N611" s="105"/>
      <c r="O611" s="105"/>
      <c r="P611" s="105"/>
      <c r="Q611" s="105"/>
      <c r="R611" s="105"/>
      <c r="S611" s="105"/>
      <c r="T611" s="105"/>
      <c r="U611" s="105"/>
      <c r="V611" s="105"/>
      <c r="W611" s="105"/>
      <c r="X611" s="105"/>
      <c r="Y611" s="105"/>
      <c r="Z611" s="105"/>
      <c r="AA611" s="105"/>
    </row>
    <row r="612" spans="1:27" ht="15">
      <c r="A612" s="51"/>
      <c r="B612" s="105"/>
      <c r="C612" s="105"/>
      <c r="D612" s="105"/>
      <c r="E612" s="105"/>
      <c r="F612" s="105"/>
      <c r="G612" s="105"/>
      <c r="H612" s="105"/>
      <c r="I612" s="105"/>
      <c r="J612" s="105"/>
      <c r="K612" s="105"/>
      <c r="L612" s="105"/>
      <c r="M612" s="105"/>
      <c r="N612" s="105"/>
      <c r="O612" s="105"/>
      <c r="P612" s="105"/>
      <c r="Q612" s="105"/>
      <c r="R612" s="105"/>
      <c r="S612" s="105"/>
      <c r="T612" s="105"/>
      <c r="U612" s="105"/>
      <c r="V612" s="105"/>
      <c r="W612" s="105"/>
      <c r="X612" s="105"/>
      <c r="Y612" s="105"/>
      <c r="Z612" s="105"/>
      <c r="AA612" s="105"/>
    </row>
    <row r="613" spans="1:27" ht="15">
      <c r="A613" s="51"/>
      <c r="B613" s="105"/>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c r="AA613" s="105"/>
    </row>
    <row r="614" spans="1:27" ht="15">
      <c r="A614" s="51"/>
      <c r="B614" s="105"/>
      <c r="C614" s="105"/>
      <c r="D614" s="105"/>
      <c r="E614" s="105"/>
      <c r="F614" s="105"/>
      <c r="G614" s="105"/>
      <c r="H614" s="105"/>
      <c r="I614" s="105"/>
      <c r="J614" s="105"/>
      <c r="K614" s="105"/>
      <c r="L614" s="105"/>
      <c r="M614" s="105"/>
      <c r="N614" s="105"/>
      <c r="O614" s="105"/>
      <c r="P614" s="105"/>
      <c r="Q614" s="105"/>
      <c r="R614" s="105"/>
      <c r="S614" s="105"/>
      <c r="T614" s="105"/>
      <c r="U614" s="105"/>
      <c r="V614" s="105"/>
      <c r="W614" s="105"/>
      <c r="X614" s="105"/>
      <c r="Y614" s="105"/>
      <c r="Z614" s="105"/>
      <c r="AA614" s="105"/>
    </row>
    <row r="615" spans="1:27" ht="15">
      <c r="A615" s="51"/>
      <c r="B615" s="105"/>
      <c r="C615" s="105"/>
      <c r="D615" s="105"/>
      <c r="E615" s="105"/>
      <c r="F615" s="105"/>
      <c r="G615" s="105"/>
      <c r="H615" s="105"/>
      <c r="I615" s="105"/>
      <c r="J615" s="105"/>
      <c r="K615" s="105"/>
      <c r="L615" s="105"/>
      <c r="M615" s="105"/>
      <c r="N615" s="105"/>
      <c r="O615" s="105"/>
      <c r="P615" s="105"/>
      <c r="Q615" s="105"/>
      <c r="R615" s="105"/>
      <c r="S615" s="105"/>
      <c r="T615" s="105"/>
      <c r="U615" s="105"/>
      <c r="V615" s="105"/>
      <c r="W615" s="105"/>
      <c r="X615" s="105"/>
      <c r="Y615" s="105"/>
      <c r="Z615" s="105"/>
      <c r="AA615" s="105"/>
    </row>
    <row r="616" spans="1:27" ht="15">
      <c r="A616" s="51"/>
      <c r="B616" s="105"/>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c r="AA616" s="105"/>
    </row>
    <row r="617" spans="1:27" ht="15">
      <c r="A617" s="51"/>
      <c r="B617" s="105"/>
      <c r="C617" s="105"/>
      <c r="D617" s="105"/>
      <c r="E617" s="105"/>
      <c r="F617" s="105"/>
      <c r="G617" s="105"/>
      <c r="H617" s="105"/>
      <c r="I617" s="105"/>
      <c r="J617" s="105"/>
      <c r="K617" s="105"/>
      <c r="L617" s="105"/>
      <c r="M617" s="105"/>
      <c r="N617" s="105"/>
      <c r="O617" s="105"/>
      <c r="P617" s="105"/>
      <c r="Q617" s="105"/>
      <c r="R617" s="105"/>
      <c r="S617" s="105"/>
      <c r="T617" s="105"/>
      <c r="U617" s="105"/>
      <c r="V617" s="105"/>
      <c r="W617" s="105"/>
      <c r="X617" s="105"/>
      <c r="Y617" s="105"/>
      <c r="Z617" s="105"/>
      <c r="AA617" s="105"/>
    </row>
    <row r="618" spans="1:27" ht="15">
      <c r="A618" s="51"/>
      <c r="B618" s="105"/>
      <c r="C618" s="105"/>
      <c r="D618" s="105"/>
      <c r="E618" s="105"/>
      <c r="F618" s="105"/>
      <c r="G618" s="105"/>
      <c r="H618" s="105"/>
      <c r="I618" s="105"/>
      <c r="J618" s="105"/>
      <c r="K618" s="105"/>
      <c r="L618" s="105"/>
      <c r="M618" s="105"/>
      <c r="N618" s="105"/>
      <c r="O618" s="105"/>
      <c r="P618" s="105"/>
      <c r="Q618" s="105"/>
      <c r="R618" s="105"/>
      <c r="S618" s="105"/>
      <c r="T618" s="105"/>
      <c r="U618" s="105"/>
      <c r="V618" s="105"/>
      <c r="W618" s="105"/>
      <c r="X618" s="105"/>
      <c r="Y618" s="105"/>
      <c r="Z618" s="105"/>
      <c r="AA618" s="105"/>
    </row>
    <row r="619" spans="1:27" ht="15">
      <c r="A619" s="51"/>
      <c r="B619" s="105"/>
      <c r="C619" s="105"/>
      <c r="D619" s="105"/>
      <c r="E619" s="105"/>
      <c r="F619" s="105"/>
      <c r="G619" s="105"/>
      <c r="H619" s="105"/>
      <c r="I619" s="105"/>
      <c r="J619" s="105"/>
      <c r="K619" s="105"/>
      <c r="L619" s="105"/>
      <c r="M619" s="105"/>
      <c r="N619" s="105"/>
      <c r="O619" s="105"/>
      <c r="P619" s="105"/>
      <c r="Q619" s="105"/>
      <c r="R619" s="105"/>
      <c r="S619" s="105"/>
      <c r="T619" s="105"/>
      <c r="U619" s="105"/>
      <c r="V619" s="105"/>
      <c r="W619" s="105"/>
      <c r="X619" s="105"/>
      <c r="Y619" s="105"/>
      <c r="Z619" s="105"/>
      <c r="AA619" s="105"/>
    </row>
    <row r="620" spans="1:27" ht="15">
      <c r="A620" s="51"/>
      <c r="B620" s="105"/>
      <c r="C620" s="105"/>
      <c r="D620" s="105"/>
      <c r="E620" s="105"/>
      <c r="F620" s="105"/>
      <c r="G620" s="105"/>
      <c r="H620" s="105"/>
      <c r="I620" s="105"/>
      <c r="J620" s="105"/>
      <c r="K620" s="105"/>
      <c r="L620" s="105"/>
      <c r="M620" s="105"/>
      <c r="N620" s="105"/>
      <c r="O620" s="105"/>
      <c r="P620" s="105"/>
      <c r="Q620" s="105"/>
      <c r="R620" s="105"/>
      <c r="S620" s="105"/>
      <c r="T620" s="105"/>
      <c r="U620" s="105"/>
      <c r="V620" s="105"/>
      <c r="W620" s="105"/>
      <c r="X620" s="105"/>
      <c r="Y620" s="105"/>
      <c r="Z620" s="105"/>
      <c r="AA620" s="105"/>
    </row>
    <row r="621" spans="1:27" ht="15">
      <c r="A621" s="51"/>
      <c r="B621" s="105"/>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c r="AA621" s="105"/>
    </row>
    <row r="622" spans="1:27" ht="15">
      <c r="A622" s="51"/>
      <c r="B622" s="105"/>
      <c r="C622" s="105"/>
      <c r="D622" s="105"/>
      <c r="E622" s="105"/>
      <c r="F622" s="105"/>
      <c r="G622" s="105"/>
      <c r="H622" s="105"/>
      <c r="I622" s="105"/>
      <c r="J622" s="105"/>
      <c r="K622" s="105"/>
      <c r="L622" s="105"/>
      <c r="M622" s="105"/>
      <c r="N622" s="105"/>
      <c r="O622" s="105"/>
      <c r="P622" s="105"/>
      <c r="Q622" s="105"/>
      <c r="R622" s="105"/>
      <c r="S622" s="105"/>
      <c r="T622" s="105"/>
      <c r="U622" s="105"/>
      <c r="V622" s="105"/>
      <c r="W622" s="105"/>
      <c r="X622" s="105"/>
      <c r="Y622" s="105"/>
      <c r="Z622" s="105"/>
      <c r="AA622" s="105"/>
    </row>
    <row r="623" spans="1:27" ht="15">
      <c r="A623" s="51"/>
      <c r="B623" s="105"/>
      <c r="C623" s="105"/>
      <c r="D623" s="105"/>
      <c r="E623" s="105"/>
      <c r="F623" s="105"/>
      <c r="G623" s="105"/>
      <c r="H623" s="105"/>
      <c r="I623" s="105"/>
      <c r="J623" s="105"/>
      <c r="K623" s="105"/>
      <c r="L623" s="105"/>
      <c r="M623" s="105"/>
      <c r="N623" s="105"/>
      <c r="O623" s="105"/>
      <c r="P623" s="105"/>
      <c r="Q623" s="105"/>
      <c r="R623" s="105"/>
      <c r="S623" s="105"/>
      <c r="T623" s="105"/>
      <c r="U623" s="105"/>
      <c r="V623" s="105"/>
      <c r="W623" s="105"/>
      <c r="X623" s="105"/>
      <c r="Y623" s="105"/>
      <c r="Z623" s="105"/>
      <c r="AA623" s="105"/>
    </row>
    <row r="624" spans="1:27" ht="15">
      <c r="A624" s="51"/>
      <c r="B624" s="105"/>
      <c r="C624" s="105"/>
      <c r="D624" s="105"/>
      <c r="E624" s="105"/>
      <c r="F624" s="105"/>
      <c r="G624" s="105"/>
      <c r="H624" s="105"/>
      <c r="I624" s="105"/>
      <c r="J624" s="105"/>
      <c r="K624" s="105"/>
      <c r="L624" s="105"/>
      <c r="M624" s="105"/>
      <c r="N624" s="105"/>
      <c r="O624" s="105"/>
      <c r="P624" s="105"/>
      <c r="Q624" s="105"/>
      <c r="R624" s="105"/>
      <c r="S624" s="105"/>
      <c r="T624" s="105"/>
      <c r="U624" s="105"/>
      <c r="V624" s="105"/>
      <c r="W624" s="105"/>
      <c r="X624" s="105"/>
      <c r="Y624" s="105"/>
      <c r="Z624" s="105"/>
      <c r="AA624" s="105"/>
    </row>
    <row r="625" spans="1:27" ht="15">
      <c r="A625" s="51"/>
      <c r="B625" s="105"/>
      <c r="C625" s="105"/>
      <c r="D625" s="105"/>
      <c r="E625" s="105"/>
      <c r="F625" s="105"/>
      <c r="G625" s="105"/>
      <c r="H625" s="105"/>
      <c r="I625" s="105"/>
      <c r="J625" s="105"/>
      <c r="K625" s="105"/>
      <c r="L625" s="105"/>
      <c r="M625" s="105"/>
      <c r="N625" s="105"/>
      <c r="O625" s="105"/>
      <c r="P625" s="105"/>
      <c r="Q625" s="105"/>
      <c r="R625" s="105"/>
      <c r="S625" s="105"/>
      <c r="T625" s="105"/>
      <c r="U625" s="105"/>
      <c r="V625" s="105"/>
      <c r="W625" s="105"/>
      <c r="X625" s="105"/>
      <c r="Y625" s="105"/>
      <c r="Z625" s="105"/>
      <c r="AA625" s="105"/>
    </row>
    <row r="626" spans="1:27" ht="15">
      <c r="A626" s="51"/>
      <c r="B626" s="105"/>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c r="AA626" s="105"/>
    </row>
    <row r="627" spans="1:27" ht="15">
      <c r="A627" s="51"/>
      <c r="B627" s="105"/>
      <c r="C627" s="105"/>
      <c r="D627" s="105"/>
      <c r="E627" s="105"/>
      <c r="F627" s="105"/>
      <c r="G627" s="105"/>
      <c r="H627" s="105"/>
      <c r="I627" s="105"/>
      <c r="J627" s="105"/>
      <c r="K627" s="105"/>
      <c r="L627" s="105"/>
      <c r="M627" s="105"/>
      <c r="N627" s="105"/>
      <c r="O627" s="105"/>
      <c r="P627" s="105"/>
      <c r="Q627" s="105"/>
      <c r="R627" s="105"/>
      <c r="S627" s="105"/>
      <c r="T627" s="105"/>
      <c r="U627" s="105"/>
      <c r="V627" s="105"/>
      <c r="W627" s="105"/>
      <c r="X627" s="105"/>
      <c r="Y627" s="105"/>
      <c r="Z627" s="105"/>
      <c r="AA627" s="105"/>
    </row>
    <row r="628" spans="1:27" ht="15">
      <c r="A628" s="51"/>
      <c r="B628" s="105"/>
      <c r="C628" s="105"/>
      <c r="D628" s="105"/>
      <c r="E628" s="105"/>
      <c r="F628" s="105"/>
      <c r="G628" s="105"/>
      <c r="H628" s="105"/>
      <c r="I628" s="105"/>
      <c r="J628" s="105"/>
      <c r="K628" s="105"/>
      <c r="L628" s="105"/>
      <c r="M628" s="105"/>
      <c r="N628" s="105"/>
      <c r="O628" s="105"/>
      <c r="P628" s="105"/>
      <c r="Q628" s="105"/>
      <c r="R628" s="105"/>
      <c r="S628" s="105"/>
      <c r="T628" s="105"/>
      <c r="U628" s="105"/>
      <c r="V628" s="105"/>
      <c r="W628" s="105"/>
      <c r="X628" s="105"/>
      <c r="Y628" s="105"/>
      <c r="Z628" s="105"/>
      <c r="AA628" s="105"/>
    </row>
    <row r="629" spans="1:27" ht="15">
      <c r="A629" s="51"/>
      <c r="B629" s="105"/>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c r="AA629" s="105"/>
    </row>
    <row r="630" spans="1:27" ht="15">
      <c r="A630" s="51"/>
      <c r="B630" s="105"/>
      <c r="C630" s="105"/>
      <c r="D630" s="105"/>
      <c r="E630" s="105"/>
      <c r="F630" s="105"/>
      <c r="G630" s="105"/>
      <c r="H630" s="105"/>
      <c r="I630" s="105"/>
      <c r="J630" s="105"/>
      <c r="K630" s="105"/>
      <c r="L630" s="105"/>
      <c r="M630" s="105"/>
      <c r="N630" s="105"/>
      <c r="O630" s="105"/>
      <c r="P630" s="105"/>
      <c r="Q630" s="105"/>
      <c r="R630" s="105"/>
      <c r="S630" s="105"/>
      <c r="T630" s="105"/>
      <c r="U630" s="105"/>
      <c r="V630" s="105"/>
      <c r="W630" s="105"/>
      <c r="X630" s="105"/>
      <c r="Y630" s="105"/>
      <c r="Z630" s="105"/>
      <c r="AA630" s="105"/>
    </row>
    <row r="631" spans="1:27" ht="15">
      <c r="A631" s="51"/>
      <c r="B631" s="105"/>
      <c r="C631" s="105"/>
      <c r="D631" s="105"/>
      <c r="E631" s="105"/>
      <c r="F631" s="105"/>
      <c r="G631" s="105"/>
      <c r="H631" s="105"/>
      <c r="I631" s="105"/>
      <c r="J631" s="105"/>
      <c r="K631" s="105"/>
      <c r="L631" s="105"/>
      <c r="M631" s="105"/>
      <c r="N631" s="105"/>
      <c r="O631" s="105"/>
      <c r="P631" s="105"/>
      <c r="Q631" s="105"/>
      <c r="R631" s="105"/>
      <c r="S631" s="105"/>
      <c r="T631" s="105"/>
      <c r="U631" s="105"/>
      <c r="V631" s="105"/>
      <c r="W631" s="105"/>
      <c r="X631" s="105"/>
      <c r="Y631" s="105"/>
      <c r="Z631" s="105"/>
      <c r="AA631" s="105"/>
    </row>
    <row r="632" spans="1:27" ht="15">
      <c r="A632" s="51"/>
      <c r="B632" s="105"/>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c r="AA632" s="105"/>
    </row>
    <row r="633" spans="1:27" ht="15">
      <c r="A633" s="51"/>
      <c r="B633" s="105"/>
      <c r="C633" s="105"/>
      <c r="D633" s="105"/>
      <c r="E633" s="105"/>
      <c r="F633" s="105"/>
      <c r="G633" s="105"/>
      <c r="H633" s="105"/>
      <c r="I633" s="105"/>
      <c r="J633" s="105"/>
      <c r="K633" s="105"/>
      <c r="L633" s="105"/>
      <c r="M633" s="105"/>
      <c r="N633" s="105"/>
      <c r="O633" s="105"/>
      <c r="P633" s="105"/>
      <c r="Q633" s="105"/>
      <c r="R633" s="105"/>
      <c r="S633" s="105"/>
      <c r="T633" s="105"/>
      <c r="U633" s="105"/>
      <c r="V633" s="105"/>
      <c r="W633" s="105"/>
      <c r="X633" s="105"/>
      <c r="Y633" s="105"/>
      <c r="Z633" s="105"/>
      <c r="AA633" s="105"/>
    </row>
    <row r="634" spans="1:27" ht="15">
      <c r="A634" s="51"/>
      <c r="B634" s="105"/>
      <c r="C634" s="105"/>
      <c r="D634" s="105"/>
      <c r="E634" s="105"/>
      <c r="F634" s="105"/>
      <c r="G634" s="105"/>
      <c r="H634" s="105"/>
      <c r="I634" s="105"/>
      <c r="J634" s="105"/>
      <c r="K634" s="105"/>
      <c r="L634" s="105"/>
      <c r="M634" s="105"/>
      <c r="N634" s="105"/>
      <c r="O634" s="105"/>
      <c r="P634" s="105"/>
      <c r="Q634" s="105"/>
      <c r="R634" s="105"/>
      <c r="S634" s="105"/>
      <c r="T634" s="105"/>
      <c r="U634" s="105"/>
      <c r="V634" s="105"/>
      <c r="W634" s="105"/>
      <c r="X634" s="105"/>
      <c r="Y634" s="105"/>
      <c r="Z634" s="105"/>
      <c r="AA634" s="105"/>
    </row>
    <row r="635" spans="1:27" ht="15">
      <c r="A635" s="51"/>
      <c r="B635" s="105"/>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c r="AA635" s="105"/>
    </row>
    <row r="636" spans="1:27" ht="15">
      <c r="A636" s="51"/>
      <c r="B636" s="105"/>
      <c r="C636" s="105"/>
      <c r="D636" s="105"/>
      <c r="E636" s="105"/>
      <c r="F636" s="105"/>
      <c r="G636" s="105"/>
      <c r="H636" s="105"/>
      <c r="I636" s="105"/>
      <c r="J636" s="105"/>
      <c r="K636" s="105"/>
      <c r="L636" s="105"/>
      <c r="M636" s="105"/>
      <c r="N636" s="105"/>
      <c r="O636" s="105"/>
      <c r="P636" s="105"/>
      <c r="Q636" s="105"/>
      <c r="R636" s="105"/>
      <c r="S636" s="105"/>
      <c r="T636" s="105"/>
      <c r="U636" s="105"/>
      <c r="V636" s="105"/>
      <c r="W636" s="105"/>
      <c r="X636" s="105"/>
      <c r="Y636" s="105"/>
      <c r="Z636" s="105"/>
      <c r="AA636" s="105"/>
    </row>
    <row r="637" spans="1:27" ht="15">
      <c r="A637" s="51"/>
      <c r="B637" s="105"/>
      <c r="C637" s="105"/>
      <c r="D637" s="105"/>
      <c r="E637" s="105"/>
      <c r="F637" s="105"/>
      <c r="G637" s="105"/>
      <c r="H637" s="105"/>
      <c r="I637" s="105"/>
      <c r="J637" s="105"/>
      <c r="K637" s="105"/>
      <c r="L637" s="105"/>
      <c r="M637" s="105"/>
      <c r="N637" s="105"/>
      <c r="O637" s="105"/>
      <c r="P637" s="105"/>
      <c r="Q637" s="105"/>
      <c r="R637" s="105"/>
      <c r="S637" s="105"/>
      <c r="T637" s="105"/>
      <c r="U637" s="105"/>
      <c r="V637" s="105"/>
      <c r="W637" s="105"/>
      <c r="X637" s="105"/>
      <c r="Y637" s="105"/>
      <c r="Z637" s="105"/>
      <c r="AA637" s="105"/>
    </row>
    <row r="638" spans="1:27" ht="15">
      <c r="A638" s="51"/>
      <c r="B638" s="105"/>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c r="AA638" s="105"/>
    </row>
    <row r="639" spans="1:27" ht="15">
      <c r="A639" s="51"/>
      <c r="B639" s="105"/>
      <c r="C639" s="105"/>
      <c r="D639" s="105"/>
      <c r="E639" s="105"/>
      <c r="F639" s="105"/>
      <c r="G639" s="105"/>
      <c r="H639" s="105"/>
      <c r="I639" s="105"/>
      <c r="J639" s="105"/>
      <c r="K639" s="105"/>
      <c r="L639" s="105"/>
      <c r="M639" s="105"/>
      <c r="N639" s="105"/>
      <c r="O639" s="105"/>
      <c r="P639" s="105"/>
      <c r="Q639" s="105"/>
      <c r="R639" s="105"/>
      <c r="S639" s="105"/>
      <c r="T639" s="105"/>
      <c r="U639" s="105"/>
      <c r="V639" s="105"/>
      <c r="W639" s="105"/>
      <c r="X639" s="105"/>
      <c r="Y639" s="105"/>
      <c r="Z639" s="105"/>
      <c r="AA639" s="105"/>
    </row>
    <row r="640" spans="1:27" ht="15">
      <c r="A640" s="51"/>
      <c r="B640" s="105"/>
      <c r="C640" s="105"/>
      <c r="D640" s="105"/>
      <c r="E640" s="105"/>
      <c r="F640" s="105"/>
      <c r="G640" s="105"/>
      <c r="H640" s="105"/>
      <c r="I640" s="105"/>
      <c r="J640" s="105"/>
      <c r="K640" s="105"/>
      <c r="L640" s="105"/>
      <c r="M640" s="105"/>
      <c r="N640" s="105"/>
      <c r="O640" s="105"/>
      <c r="P640" s="105"/>
      <c r="Q640" s="105"/>
      <c r="R640" s="105"/>
      <c r="S640" s="105"/>
      <c r="T640" s="105"/>
      <c r="U640" s="105"/>
      <c r="V640" s="105"/>
      <c r="W640" s="105"/>
      <c r="X640" s="105"/>
      <c r="Y640" s="105"/>
      <c r="Z640" s="105"/>
      <c r="AA640" s="105"/>
    </row>
    <row r="641" spans="1:27" ht="15">
      <c r="A641" s="51"/>
      <c r="B641" s="105"/>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c r="AA641" s="105"/>
    </row>
    <row r="642" spans="1:27" ht="15">
      <c r="A642" s="51"/>
      <c r="B642" s="105"/>
      <c r="C642" s="105"/>
      <c r="D642" s="105"/>
      <c r="E642" s="105"/>
      <c r="F642" s="105"/>
      <c r="G642" s="105"/>
      <c r="H642" s="105"/>
      <c r="I642" s="105"/>
      <c r="J642" s="105"/>
      <c r="K642" s="105"/>
      <c r="L642" s="105"/>
      <c r="M642" s="105"/>
      <c r="N642" s="105"/>
      <c r="O642" s="105"/>
      <c r="P642" s="105"/>
      <c r="Q642" s="105"/>
      <c r="R642" s="105"/>
      <c r="S642" s="105"/>
      <c r="T642" s="105"/>
      <c r="U642" s="105"/>
      <c r="V642" s="105"/>
      <c r="W642" s="105"/>
      <c r="X642" s="105"/>
      <c r="Y642" s="105"/>
      <c r="Z642" s="105"/>
      <c r="AA642" s="105"/>
    </row>
    <row r="643" spans="1:27" ht="15">
      <c r="A643" s="51"/>
      <c r="B643" s="105"/>
      <c r="C643" s="105"/>
      <c r="D643" s="105"/>
      <c r="E643" s="105"/>
      <c r="F643" s="105"/>
      <c r="G643" s="105"/>
      <c r="H643" s="105"/>
      <c r="I643" s="105"/>
      <c r="J643" s="105"/>
      <c r="K643" s="105"/>
      <c r="L643" s="105"/>
      <c r="M643" s="105"/>
      <c r="N643" s="105"/>
      <c r="O643" s="105"/>
      <c r="P643" s="105"/>
      <c r="Q643" s="105"/>
      <c r="R643" s="105"/>
      <c r="S643" s="105"/>
      <c r="T643" s="105"/>
      <c r="U643" s="105"/>
      <c r="V643" s="105"/>
      <c r="W643" s="105"/>
      <c r="X643" s="105"/>
      <c r="Y643" s="105"/>
      <c r="Z643" s="105"/>
      <c r="AA643" s="105"/>
    </row>
    <row r="644" spans="1:27" ht="15">
      <c r="A644" s="51"/>
      <c r="B644" s="105"/>
      <c r="C644" s="105"/>
      <c r="D644" s="105"/>
      <c r="E644" s="105"/>
      <c r="F644" s="105"/>
      <c r="G644" s="105"/>
      <c r="H644" s="105"/>
      <c r="I644" s="105"/>
      <c r="J644" s="105"/>
      <c r="K644" s="105"/>
      <c r="L644" s="105"/>
      <c r="M644" s="105"/>
      <c r="N644" s="105"/>
      <c r="O644" s="105"/>
      <c r="P644" s="105"/>
      <c r="Q644" s="105"/>
      <c r="R644" s="105"/>
      <c r="S644" s="105"/>
      <c r="T644" s="105"/>
      <c r="U644" s="105"/>
      <c r="V644" s="105"/>
      <c r="W644" s="105"/>
      <c r="X644" s="105"/>
      <c r="Y644" s="105"/>
      <c r="Z644" s="105"/>
      <c r="AA644" s="105"/>
    </row>
    <row r="645" spans="1:27" ht="15">
      <c r="A645" s="51"/>
      <c r="B645" s="105"/>
      <c r="C645" s="105"/>
      <c r="D645" s="105"/>
      <c r="E645" s="105"/>
      <c r="F645" s="105"/>
      <c r="G645" s="105"/>
      <c r="H645" s="105"/>
      <c r="I645" s="105"/>
      <c r="J645" s="105"/>
      <c r="K645" s="105"/>
      <c r="L645" s="105"/>
      <c r="M645" s="105"/>
      <c r="N645" s="105"/>
      <c r="O645" s="105"/>
      <c r="P645" s="105"/>
      <c r="Q645" s="105"/>
      <c r="R645" s="105"/>
      <c r="S645" s="105"/>
      <c r="T645" s="105"/>
      <c r="U645" s="105"/>
      <c r="V645" s="105"/>
      <c r="W645" s="105"/>
      <c r="X645" s="105"/>
      <c r="Y645" s="105"/>
      <c r="Z645" s="105"/>
      <c r="AA645" s="105"/>
    </row>
    <row r="646" spans="1:27" ht="15">
      <c r="A646" s="51"/>
      <c r="B646" s="105"/>
      <c r="C646" s="105"/>
      <c r="D646" s="105"/>
      <c r="E646" s="105"/>
      <c r="F646" s="105"/>
      <c r="G646" s="105"/>
      <c r="H646" s="105"/>
      <c r="I646" s="105"/>
      <c r="J646" s="105"/>
      <c r="K646" s="105"/>
      <c r="L646" s="105"/>
      <c r="M646" s="105"/>
      <c r="N646" s="105"/>
      <c r="O646" s="105"/>
      <c r="P646" s="105"/>
      <c r="Q646" s="105"/>
      <c r="R646" s="105"/>
      <c r="S646" s="105"/>
      <c r="T646" s="105"/>
      <c r="U646" s="105"/>
      <c r="V646" s="105"/>
      <c r="W646" s="105"/>
      <c r="X646" s="105"/>
      <c r="Y646" s="105"/>
      <c r="Z646" s="105"/>
      <c r="AA646" s="105"/>
    </row>
    <row r="647" spans="1:27" ht="15">
      <c r="A647" s="51"/>
      <c r="B647" s="105"/>
      <c r="C647" s="105"/>
      <c r="D647" s="105"/>
      <c r="E647" s="105"/>
      <c r="F647" s="105"/>
      <c r="G647" s="105"/>
      <c r="H647" s="105"/>
      <c r="I647" s="105"/>
      <c r="J647" s="105"/>
      <c r="K647" s="105"/>
      <c r="L647" s="105"/>
      <c r="M647" s="105"/>
      <c r="N647" s="105"/>
      <c r="O647" s="105"/>
      <c r="P647" s="105"/>
      <c r="Q647" s="105"/>
      <c r="R647" s="105"/>
      <c r="S647" s="105"/>
      <c r="T647" s="105"/>
      <c r="U647" s="105"/>
      <c r="V647" s="105"/>
      <c r="W647" s="105"/>
      <c r="X647" s="105"/>
      <c r="Y647" s="105"/>
      <c r="Z647" s="105"/>
      <c r="AA647" s="105"/>
    </row>
    <row r="648" spans="1:27" ht="15">
      <c r="A648" s="51"/>
      <c r="B648" s="105"/>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c r="AA648" s="105"/>
    </row>
    <row r="649" spans="1:27" ht="15">
      <c r="A649" s="51"/>
      <c r="B649" s="105"/>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c r="AA649" s="105"/>
    </row>
    <row r="650" spans="1:27" ht="15">
      <c r="A650" s="51"/>
      <c r="B650" s="105"/>
      <c r="C650" s="105"/>
      <c r="D650" s="105"/>
      <c r="E650" s="105"/>
      <c r="F650" s="105"/>
      <c r="G650" s="105"/>
      <c r="H650" s="105"/>
      <c r="I650" s="105"/>
      <c r="J650" s="105"/>
      <c r="K650" s="105"/>
      <c r="L650" s="105"/>
      <c r="M650" s="105"/>
      <c r="N650" s="105"/>
      <c r="O650" s="105"/>
      <c r="P650" s="105"/>
      <c r="Q650" s="105"/>
      <c r="R650" s="105"/>
      <c r="S650" s="105"/>
      <c r="T650" s="105"/>
      <c r="U650" s="105"/>
      <c r="V650" s="105"/>
      <c r="W650" s="105"/>
      <c r="X650" s="105"/>
      <c r="Y650" s="105"/>
      <c r="Z650" s="105"/>
      <c r="AA650" s="105"/>
    </row>
    <row r="651" spans="1:27" ht="15">
      <c r="A651" s="51"/>
      <c r="B651" s="105"/>
      <c r="C651" s="105"/>
      <c r="D651" s="105"/>
      <c r="E651" s="105"/>
      <c r="F651" s="105"/>
      <c r="G651" s="105"/>
      <c r="H651" s="105"/>
      <c r="I651" s="105"/>
      <c r="J651" s="105"/>
      <c r="K651" s="105"/>
      <c r="L651" s="105"/>
      <c r="M651" s="105"/>
      <c r="N651" s="105"/>
      <c r="O651" s="105"/>
      <c r="P651" s="105"/>
      <c r="Q651" s="105"/>
      <c r="R651" s="105"/>
      <c r="S651" s="105"/>
      <c r="T651" s="105"/>
      <c r="U651" s="105"/>
      <c r="V651" s="105"/>
      <c r="W651" s="105"/>
      <c r="X651" s="105"/>
      <c r="Y651" s="105"/>
      <c r="Z651" s="105"/>
      <c r="AA651" s="105"/>
    </row>
    <row r="652" spans="1:27" ht="15">
      <c r="A652" s="51"/>
      <c r="B652" s="105"/>
      <c r="C652" s="105"/>
      <c r="D652" s="105"/>
      <c r="E652" s="105"/>
      <c r="F652" s="105"/>
      <c r="G652" s="105"/>
      <c r="H652" s="105"/>
      <c r="I652" s="105"/>
      <c r="J652" s="105"/>
      <c r="K652" s="105"/>
      <c r="L652" s="105"/>
      <c r="M652" s="105"/>
      <c r="N652" s="105"/>
      <c r="O652" s="105"/>
      <c r="P652" s="105"/>
      <c r="Q652" s="105"/>
      <c r="R652" s="105"/>
      <c r="S652" s="105"/>
      <c r="T652" s="105"/>
      <c r="U652" s="105"/>
      <c r="V652" s="105"/>
      <c r="W652" s="105"/>
      <c r="X652" s="105"/>
      <c r="Y652" s="105"/>
      <c r="Z652" s="105"/>
      <c r="AA652" s="105"/>
    </row>
    <row r="653" spans="1:27" ht="15">
      <c r="A653" s="51"/>
      <c r="B653" s="105"/>
      <c r="C653" s="105"/>
      <c r="D653" s="105"/>
      <c r="E653" s="105"/>
      <c r="F653" s="105"/>
      <c r="G653" s="105"/>
      <c r="H653" s="105"/>
      <c r="I653" s="105"/>
      <c r="J653" s="105"/>
      <c r="K653" s="105"/>
      <c r="L653" s="105"/>
      <c r="M653" s="105"/>
      <c r="N653" s="105"/>
      <c r="O653" s="105"/>
      <c r="P653" s="105"/>
      <c r="Q653" s="105"/>
      <c r="R653" s="105"/>
      <c r="S653" s="105"/>
      <c r="T653" s="105"/>
      <c r="U653" s="105"/>
      <c r="V653" s="105"/>
      <c r="W653" s="105"/>
      <c r="X653" s="105"/>
      <c r="Y653" s="105"/>
      <c r="Z653" s="105"/>
      <c r="AA653" s="105"/>
    </row>
    <row r="654" spans="1:27" ht="15">
      <c r="A654" s="51"/>
      <c r="B654" s="105"/>
      <c r="C654" s="105"/>
      <c r="D654" s="105"/>
      <c r="E654" s="105"/>
      <c r="F654" s="105"/>
      <c r="G654" s="105"/>
      <c r="H654" s="105"/>
      <c r="I654" s="105"/>
      <c r="J654" s="105"/>
      <c r="K654" s="105"/>
      <c r="L654" s="105"/>
      <c r="M654" s="105"/>
      <c r="N654" s="105"/>
      <c r="O654" s="105"/>
      <c r="P654" s="105"/>
      <c r="Q654" s="105"/>
      <c r="R654" s="105"/>
      <c r="S654" s="105"/>
      <c r="T654" s="105"/>
      <c r="U654" s="105"/>
      <c r="V654" s="105"/>
      <c r="W654" s="105"/>
      <c r="X654" s="105"/>
      <c r="Y654" s="105"/>
      <c r="Z654" s="105"/>
      <c r="AA654" s="105"/>
    </row>
    <row r="655" spans="1:27" ht="15">
      <c r="A655" s="51"/>
      <c r="B655" s="105"/>
      <c r="C655" s="105"/>
      <c r="D655" s="105"/>
      <c r="E655" s="105"/>
      <c r="F655" s="105"/>
      <c r="G655" s="105"/>
      <c r="H655" s="105"/>
      <c r="I655" s="105"/>
      <c r="J655" s="105"/>
      <c r="K655" s="105"/>
      <c r="L655" s="105"/>
      <c r="M655" s="105"/>
      <c r="N655" s="105"/>
      <c r="O655" s="105"/>
      <c r="P655" s="105"/>
      <c r="Q655" s="105"/>
      <c r="R655" s="105"/>
      <c r="S655" s="105"/>
      <c r="T655" s="105"/>
      <c r="U655" s="105"/>
      <c r="V655" s="105"/>
      <c r="W655" s="105"/>
      <c r="X655" s="105"/>
      <c r="Y655" s="105"/>
      <c r="Z655" s="105"/>
      <c r="AA655" s="105"/>
    </row>
    <row r="656" spans="1:27" ht="15">
      <c r="A656" s="51"/>
      <c r="B656" s="105"/>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c r="AA656" s="105"/>
    </row>
    <row r="657" spans="1:27" ht="15">
      <c r="A657" s="51"/>
      <c r="B657" s="105"/>
      <c r="C657" s="105"/>
      <c r="D657" s="105"/>
      <c r="E657" s="105"/>
      <c r="F657" s="105"/>
      <c r="G657" s="105"/>
      <c r="H657" s="105"/>
      <c r="I657" s="105"/>
      <c r="J657" s="105"/>
      <c r="K657" s="105"/>
      <c r="L657" s="105"/>
      <c r="M657" s="105"/>
      <c r="N657" s="105"/>
      <c r="O657" s="105"/>
      <c r="P657" s="105"/>
      <c r="Q657" s="105"/>
      <c r="R657" s="105"/>
      <c r="S657" s="105"/>
      <c r="T657" s="105"/>
      <c r="U657" s="105"/>
      <c r="V657" s="105"/>
      <c r="W657" s="105"/>
      <c r="X657" s="105"/>
      <c r="Y657" s="105"/>
      <c r="Z657" s="105"/>
      <c r="AA657" s="105"/>
    </row>
    <row r="658" spans="1:27" ht="15">
      <c r="A658" s="51"/>
      <c r="B658" s="105"/>
      <c r="C658" s="105"/>
      <c r="D658" s="105"/>
      <c r="E658" s="105"/>
      <c r="F658" s="105"/>
      <c r="G658" s="105"/>
      <c r="H658" s="105"/>
      <c r="I658" s="105"/>
      <c r="J658" s="105"/>
      <c r="K658" s="105"/>
      <c r="L658" s="105"/>
      <c r="M658" s="105"/>
      <c r="N658" s="105"/>
      <c r="O658" s="105"/>
      <c r="P658" s="105"/>
      <c r="Q658" s="105"/>
      <c r="R658" s="105"/>
      <c r="S658" s="105"/>
      <c r="T658" s="105"/>
      <c r="U658" s="105"/>
      <c r="V658" s="105"/>
      <c r="W658" s="105"/>
      <c r="X658" s="105"/>
      <c r="Y658" s="105"/>
      <c r="Z658" s="105"/>
      <c r="AA658" s="105"/>
    </row>
    <row r="659" spans="1:27" ht="15">
      <c r="A659" s="51"/>
      <c r="B659" s="105"/>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c r="AA659" s="105"/>
    </row>
    <row r="660" spans="1:27" ht="15">
      <c r="A660" s="51"/>
      <c r="B660" s="105"/>
      <c r="C660" s="105"/>
      <c r="D660" s="105"/>
      <c r="E660" s="105"/>
      <c r="F660" s="105"/>
      <c r="G660" s="105"/>
      <c r="H660" s="105"/>
      <c r="I660" s="105"/>
      <c r="J660" s="105"/>
      <c r="K660" s="105"/>
      <c r="L660" s="105"/>
      <c r="M660" s="105"/>
      <c r="N660" s="105"/>
      <c r="O660" s="105"/>
      <c r="P660" s="105"/>
      <c r="Q660" s="105"/>
      <c r="R660" s="105"/>
      <c r="S660" s="105"/>
      <c r="T660" s="105"/>
      <c r="U660" s="105"/>
      <c r="V660" s="105"/>
      <c r="W660" s="105"/>
      <c r="X660" s="105"/>
      <c r="Y660" s="105"/>
      <c r="Z660" s="105"/>
      <c r="AA660" s="105"/>
    </row>
    <row r="661" spans="1:27" ht="15">
      <c r="A661" s="51"/>
      <c r="B661" s="105"/>
      <c r="C661" s="105"/>
      <c r="D661" s="105"/>
      <c r="E661" s="105"/>
      <c r="F661" s="105"/>
      <c r="G661" s="105"/>
      <c r="H661" s="105"/>
      <c r="I661" s="105"/>
      <c r="J661" s="105"/>
      <c r="K661" s="105"/>
      <c r="L661" s="105"/>
      <c r="M661" s="105"/>
      <c r="N661" s="105"/>
      <c r="O661" s="105"/>
      <c r="P661" s="105"/>
      <c r="Q661" s="105"/>
      <c r="R661" s="105"/>
      <c r="S661" s="105"/>
      <c r="T661" s="105"/>
      <c r="U661" s="105"/>
      <c r="V661" s="105"/>
      <c r="W661" s="105"/>
      <c r="X661" s="105"/>
      <c r="Y661" s="105"/>
      <c r="Z661" s="105"/>
      <c r="AA661" s="105"/>
    </row>
    <row r="662" spans="1:27" ht="15">
      <c r="A662" s="51"/>
      <c r="B662" s="105"/>
      <c r="C662" s="105"/>
      <c r="D662" s="105"/>
      <c r="E662" s="105"/>
      <c r="F662" s="105"/>
      <c r="G662" s="105"/>
      <c r="H662" s="105"/>
      <c r="I662" s="105"/>
      <c r="J662" s="105"/>
      <c r="K662" s="105"/>
      <c r="L662" s="105"/>
      <c r="M662" s="105"/>
      <c r="N662" s="105"/>
      <c r="O662" s="105"/>
      <c r="P662" s="105"/>
      <c r="Q662" s="105"/>
      <c r="R662" s="105"/>
      <c r="S662" s="105"/>
      <c r="T662" s="105"/>
      <c r="U662" s="105"/>
      <c r="V662" s="105"/>
      <c r="W662" s="105"/>
      <c r="X662" s="105"/>
      <c r="Y662" s="105"/>
      <c r="Z662" s="105"/>
      <c r="AA662" s="105"/>
    </row>
    <row r="663" spans="1:27" ht="15">
      <c r="A663" s="51"/>
      <c r="B663" s="105"/>
      <c r="C663" s="105"/>
      <c r="D663" s="105"/>
      <c r="E663" s="105"/>
      <c r="F663" s="105"/>
      <c r="G663" s="105"/>
      <c r="H663" s="105"/>
      <c r="I663" s="105"/>
      <c r="J663" s="105"/>
      <c r="K663" s="105"/>
      <c r="L663" s="105"/>
      <c r="M663" s="105"/>
      <c r="N663" s="105"/>
      <c r="O663" s="105"/>
      <c r="P663" s="105"/>
      <c r="Q663" s="105"/>
      <c r="R663" s="105"/>
      <c r="S663" s="105"/>
      <c r="T663" s="105"/>
      <c r="U663" s="105"/>
      <c r="V663" s="105"/>
      <c r="W663" s="105"/>
      <c r="X663" s="105"/>
      <c r="Y663" s="105"/>
      <c r="Z663" s="105"/>
      <c r="AA663" s="105"/>
    </row>
    <row r="664" spans="1:27" ht="15">
      <c r="A664" s="51"/>
      <c r="B664" s="105"/>
      <c r="C664" s="105"/>
      <c r="D664" s="105"/>
      <c r="E664" s="105"/>
      <c r="F664" s="105"/>
      <c r="G664" s="105"/>
      <c r="H664" s="105"/>
      <c r="I664" s="105"/>
      <c r="J664" s="105"/>
      <c r="K664" s="105"/>
      <c r="L664" s="105"/>
      <c r="M664" s="105"/>
      <c r="N664" s="105"/>
      <c r="O664" s="105"/>
      <c r="P664" s="105"/>
      <c r="Q664" s="105"/>
      <c r="R664" s="105"/>
      <c r="S664" s="105"/>
      <c r="T664" s="105"/>
      <c r="U664" s="105"/>
      <c r="V664" s="105"/>
      <c r="W664" s="105"/>
      <c r="X664" s="105"/>
      <c r="Y664" s="105"/>
      <c r="Z664" s="105"/>
      <c r="AA664" s="105"/>
    </row>
    <row r="665" spans="1:27" ht="15">
      <c r="A665" s="51"/>
      <c r="B665" s="105"/>
      <c r="C665" s="105"/>
      <c r="D665" s="105"/>
      <c r="E665" s="105"/>
      <c r="F665" s="105"/>
      <c r="G665" s="105"/>
      <c r="H665" s="105"/>
      <c r="I665" s="105"/>
      <c r="J665" s="105"/>
      <c r="K665" s="105"/>
      <c r="L665" s="105"/>
      <c r="M665" s="105"/>
      <c r="N665" s="105"/>
      <c r="O665" s="105"/>
      <c r="P665" s="105"/>
      <c r="Q665" s="105"/>
      <c r="R665" s="105"/>
      <c r="S665" s="105"/>
      <c r="T665" s="105"/>
      <c r="U665" s="105"/>
      <c r="V665" s="105"/>
      <c r="W665" s="105"/>
      <c r="X665" s="105"/>
      <c r="Y665" s="105"/>
      <c r="Z665" s="105"/>
      <c r="AA665" s="105"/>
    </row>
    <row r="666" spans="1:27" ht="15">
      <c r="A666" s="51"/>
      <c r="B666" s="105"/>
      <c r="C666" s="105"/>
      <c r="D666" s="105"/>
      <c r="E666" s="105"/>
      <c r="F666" s="105"/>
      <c r="G666" s="105"/>
      <c r="H666" s="105"/>
      <c r="I666" s="105"/>
      <c r="J666" s="105"/>
      <c r="K666" s="105"/>
      <c r="L666" s="105"/>
      <c r="M666" s="105"/>
      <c r="N666" s="105"/>
      <c r="O666" s="105"/>
      <c r="P666" s="105"/>
      <c r="Q666" s="105"/>
      <c r="R666" s="105"/>
      <c r="S666" s="105"/>
      <c r="T666" s="105"/>
      <c r="U666" s="105"/>
      <c r="V666" s="105"/>
      <c r="W666" s="105"/>
      <c r="X666" s="105"/>
      <c r="Y666" s="105"/>
      <c r="Z666" s="105"/>
      <c r="AA666" s="105"/>
    </row>
    <row r="667" spans="1:27" ht="15">
      <c r="A667" s="51"/>
      <c r="B667" s="105"/>
      <c r="C667" s="105"/>
      <c r="D667" s="105"/>
      <c r="E667" s="105"/>
      <c r="F667" s="105"/>
      <c r="G667" s="105"/>
      <c r="H667" s="105"/>
      <c r="I667" s="105"/>
      <c r="J667" s="105"/>
      <c r="K667" s="105"/>
      <c r="L667" s="105"/>
      <c r="M667" s="105"/>
      <c r="N667" s="105"/>
      <c r="O667" s="105"/>
      <c r="P667" s="105"/>
      <c r="Q667" s="105"/>
      <c r="R667" s="105"/>
      <c r="S667" s="105"/>
      <c r="T667" s="105"/>
      <c r="U667" s="105"/>
      <c r="V667" s="105"/>
      <c r="W667" s="105"/>
      <c r="X667" s="105"/>
      <c r="Y667" s="105"/>
      <c r="Z667" s="105"/>
      <c r="AA667" s="105"/>
    </row>
    <row r="668" spans="1:27" ht="15">
      <c r="A668" s="51"/>
      <c r="B668" s="105"/>
      <c r="C668" s="105"/>
      <c r="D668" s="105"/>
      <c r="E668" s="105"/>
      <c r="F668" s="105"/>
      <c r="G668" s="105"/>
      <c r="H668" s="105"/>
      <c r="I668" s="105"/>
      <c r="J668" s="105"/>
      <c r="K668" s="105"/>
      <c r="L668" s="105"/>
      <c r="M668" s="105"/>
      <c r="N668" s="105"/>
      <c r="O668" s="105"/>
      <c r="P668" s="105"/>
      <c r="Q668" s="105"/>
      <c r="R668" s="105"/>
      <c r="S668" s="105"/>
      <c r="T668" s="105"/>
      <c r="U668" s="105"/>
      <c r="V668" s="105"/>
      <c r="W668" s="105"/>
      <c r="X668" s="105"/>
      <c r="Y668" s="105"/>
      <c r="Z668" s="105"/>
      <c r="AA668" s="105"/>
    </row>
    <row r="669" spans="1:27" ht="15">
      <c r="A669" s="51"/>
      <c r="B669" s="105"/>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c r="AA669" s="105"/>
    </row>
    <row r="670" spans="1:27" ht="15">
      <c r="A670" s="51"/>
      <c r="B670" s="105"/>
      <c r="C670" s="105"/>
      <c r="D670" s="105"/>
      <c r="E670" s="105"/>
      <c r="F670" s="105"/>
      <c r="G670" s="105"/>
      <c r="H670" s="105"/>
      <c r="I670" s="105"/>
      <c r="J670" s="105"/>
      <c r="K670" s="105"/>
      <c r="L670" s="105"/>
      <c r="M670" s="105"/>
      <c r="N670" s="105"/>
      <c r="O670" s="105"/>
      <c r="P670" s="105"/>
      <c r="Q670" s="105"/>
      <c r="R670" s="105"/>
      <c r="S670" s="105"/>
      <c r="T670" s="105"/>
      <c r="U670" s="105"/>
      <c r="V670" s="105"/>
      <c r="W670" s="105"/>
      <c r="X670" s="105"/>
      <c r="Y670" s="105"/>
      <c r="Z670" s="105"/>
      <c r="AA670" s="105"/>
    </row>
    <row r="671" spans="1:27" ht="15">
      <c r="A671" s="51"/>
      <c r="B671" s="105"/>
      <c r="C671" s="105"/>
      <c r="D671" s="105"/>
      <c r="E671" s="105"/>
      <c r="F671" s="105"/>
      <c r="G671" s="105"/>
      <c r="H671" s="105"/>
      <c r="I671" s="105"/>
      <c r="J671" s="105"/>
      <c r="K671" s="105"/>
      <c r="L671" s="105"/>
      <c r="M671" s="105"/>
      <c r="N671" s="105"/>
      <c r="O671" s="105"/>
      <c r="P671" s="105"/>
      <c r="Q671" s="105"/>
      <c r="R671" s="105"/>
      <c r="S671" s="105"/>
      <c r="T671" s="105"/>
      <c r="U671" s="105"/>
      <c r="V671" s="105"/>
      <c r="W671" s="105"/>
      <c r="X671" s="105"/>
      <c r="Y671" s="105"/>
      <c r="Z671" s="105"/>
      <c r="AA671" s="105"/>
    </row>
    <row r="672" spans="1:27" ht="15">
      <c r="A672" s="51"/>
      <c r="B672" s="105"/>
      <c r="C672" s="105"/>
      <c r="D672" s="105"/>
      <c r="E672" s="105"/>
      <c r="F672" s="105"/>
      <c r="G672" s="105"/>
      <c r="H672" s="105"/>
      <c r="I672" s="105"/>
      <c r="J672" s="105"/>
      <c r="K672" s="105"/>
      <c r="L672" s="105"/>
      <c r="M672" s="105"/>
      <c r="N672" s="105"/>
      <c r="O672" s="105"/>
      <c r="P672" s="105"/>
      <c r="Q672" s="105"/>
      <c r="R672" s="105"/>
      <c r="S672" s="105"/>
      <c r="T672" s="105"/>
      <c r="U672" s="105"/>
      <c r="V672" s="105"/>
      <c r="W672" s="105"/>
      <c r="X672" s="105"/>
      <c r="Y672" s="105"/>
      <c r="Z672" s="105"/>
      <c r="AA672" s="105"/>
    </row>
    <row r="673" spans="1:27" ht="15">
      <c r="A673" s="51"/>
      <c r="B673" s="105"/>
      <c r="C673" s="105"/>
      <c r="D673" s="105"/>
      <c r="E673" s="105"/>
      <c r="F673" s="105"/>
      <c r="G673" s="105"/>
      <c r="H673" s="105"/>
      <c r="I673" s="105"/>
      <c r="J673" s="105"/>
      <c r="K673" s="105"/>
      <c r="L673" s="105"/>
      <c r="M673" s="105"/>
      <c r="N673" s="105"/>
      <c r="O673" s="105"/>
      <c r="P673" s="105"/>
      <c r="Q673" s="105"/>
      <c r="R673" s="105"/>
      <c r="S673" s="105"/>
      <c r="T673" s="105"/>
      <c r="U673" s="105"/>
      <c r="V673" s="105"/>
      <c r="W673" s="105"/>
      <c r="X673" s="105"/>
      <c r="Y673" s="105"/>
      <c r="Z673" s="105"/>
      <c r="AA673" s="105"/>
    </row>
    <row r="674" spans="1:27" ht="15">
      <c r="A674" s="51"/>
      <c r="B674" s="105"/>
      <c r="C674" s="105"/>
      <c r="D674" s="105"/>
      <c r="E674" s="105"/>
      <c r="F674" s="105"/>
      <c r="G674" s="105"/>
      <c r="H674" s="105"/>
      <c r="I674" s="105"/>
      <c r="J674" s="105"/>
      <c r="K674" s="105"/>
      <c r="L674" s="105"/>
      <c r="M674" s="105"/>
      <c r="N674" s="105"/>
      <c r="O674" s="105"/>
      <c r="P674" s="105"/>
      <c r="Q674" s="105"/>
      <c r="R674" s="105"/>
      <c r="S674" s="105"/>
      <c r="T674" s="105"/>
      <c r="U674" s="105"/>
      <c r="V674" s="105"/>
      <c r="W674" s="105"/>
      <c r="X674" s="105"/>
      <c r="Y674" s="105"/>
      <c r="Z674" s="105"/>
      <c r="AA674" s="105"/>
    </row>
    <row r="675" spans="1:27" ht="15">
      <c r="A675" s="51"/>
      <c r="B675" s="105"/>
      <c r="C675" s="105"/>
      <c r="D675" s="105"/>
      <c r="E675" s="105"/>
      <c r="F675" s="105"/>
      <c r="G675" s="105"/>
      <c r="H675" s="105"/>
      <c r="I675" s="105"/>
      <c r="J675" s="105"/>
      <c r="K675" s="105"/>
      <c r="L675" s="105"/>
      <c r="M675" s="105"/>
      <c r="N675" s="105"/>
      <c r="O675" s="105"/>
      <c r="P675" s="105"/>
      <c r="Q675" s="105"/>
      <c r="R675" s="105"/>
      <c r="S675" s="105"/>
      <c r="T675" s="105"/>
      <c r="U675" s="105"/>
      <c r="V675" s="105"/>
      <c r="W675" s="105"/>
      <c r="X675" s="105"/>
      <c r="Y675" s="105"/>
      <c r="Z675" s="105"/>
      <c r="AA675" s="105"/>
    </row>
    <row r="676" spans="1:27" ht="15">
      <c r="A676" s="51"/>
      <c r="B676" s="105"/>
      <c r="C676" s="105"/>
      <c r="D676" s="105"/>
      <c r="E676" s="105"/>
      <c r="F676" s="105"/>
      <c r="G676" s="105"/>
      <c r="H676" s="105"/>
      <c r="I676" s="105"/>
      <c r="J676" s="105"/>
      <c r="K676" s="105"/>
      <c r="L676" s="105"/>
      <c r="M676" s="105"/>
      <c r="N676" s="105"/>
      <c r="O676" s="105"/>
      <c r="P676" s="105"/>
      <c r="Q676" s="105"/>
      <c r="R676" s="105"/>
      <c r="S676" s="105"/>
      <c r="T676" s="105"/>
      <c r="U676" s="105"/>
      <c r="V676" s="105"/>
      <c r="W676" s="105"/>
      <c r="X676" s="105"/>
      <c r="Y676" s="105"/>
      <c r="Z676" s="105"/>
      <c r="AA676" s="105"/>
    </row>
    <row r="677" spans="1:27" ht="15">
      <c r="A677" s="51"/>
      <c r="B677" s="105"/>
      <c r="C677" s="105"/>
      <c r="D677" s="105"/>
      <c r="E677" s="105"/>
      <c r="F677" s="105"/>
      <c r="G677" s="105"/>
      <c r="H677" s="105"/>
      <c r="I677" s="105"/>
      <c r="J677" s="105"/>
      <c r="K677" s="105"/>
      <c r="L677" s="105"/>
      <c r="M677" s="105"/>
      <c r="N677" s="105"/>
      <c r="O677" s="105"/>
      <c r="P677" s="105"/>
      <c r="Q677" s="105"/>
      <c r="R677" s="105"/>
      <c r="S677" s="105"/>
      <c r="T677" s="105"/>
      <c r="U677" s="105"/>
      <c r="V677" s="105"/>
      <c r="W677" s="105"/>
      <c r="X677" s="105"/>
      <c r="Y677" s="105"/>
      <c r="Z677" s="105"/>
      <c r="AA677" s="105"/>
    </row>
    <row r="678" spans="1:27" ht="15">
      <c r="A678" s="51"/>
      <c r="B678" s="105"/>
      <c r="C678" s="105"/>
      <c r="D678" s="105"/>
      <c r="E678" s="105"/>
      <c r="F678" s="105"/>
      <c r="G678" s="105"/>
      <c r="H678" s="105"/>
      <c r="I678" s="105"/>
      <c r="J678" s="105"/>
      <c r="K678" s="105"/>
      <c r="L678" s="105"/>
      <c r="M678" s="105"/>
      <c r="N678" s="105"/>
      <c r="O678" s="105"/>
      <c r="P678" s="105"/>
      <c r="Q678" s="105"/>
      <c r="R678" s="105"/>
      <c r="S678" s="105"/>
      <c r="T678" s="105"/>
      <c r="U678" s="105"/>
      <c r="V678" s="105"/>
      <c r="W678" s="105"/>
      <c r="X678" s="105"/>
      <c r="Y678" s="105"/>
      <c r="Z678" s="105"/>
      <c r="AA678" s="105"/>
    </row>
    <row r="679" spans="1:27" ht="15">
      <c r="A679" s="51"/>
      <c r="B679" s="105"/>
      <c r="C679" s="105"/>
      <c r="D679" s="105"/>
      <c r="E679" s="105"/>
      <c r="F679" s="105"/>
      <c r="G679" s="105"/>
      <c r="H679" s="105"/>
      <c r="I679" s="105"/>
      <c r="J679" s="105"/>
      <c r="K679" s="105"/>
      <c r="L679" s="105"/>
      <c r="M679" s="105"/>
      <c r="N679" s="105"/>
      <c r="O679" s="105"/>
      <c r="P679" s="105"/>
      <c r="Q679" s="105"/>
      <c r="R679" s="105"/>
      <c r="S679" s="105"/>
      <c r="T679" s="105"/>
      <c r="U679" s="105"/>
      <c r="V679" s="105"/>
      <c r="W679" s="105"/>
      <c r="X679" s="105"/>
      <c r="Y679" s="105"/>
      <c r="Z679" s="105"/>
      <c r="AA679" s="105"/>
    </row>
    <row r="680" spans="1:27" ht="15">
      <c r="A680" s="51"/>
      <c r="B680" s="105"/>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c r="AA680" s="105"/>
    </row>
    <row r="681" spans="1:27" ht="15">
      <c r="A681" s="51"/>
      <c r="B681" s="105"/>
      <c r="C681" s="105"/>
      <c r="D681" s="105"/>
      <c r="E681" s="105"/>
      <c r="F681" s="105"/>
      <c r="G681" s="105"/>
      <c r="H681" s="105"/>
      <c r="I681" s="105"/>
      <c r="J681" s="105"/>
      <c r="K681" s="105"/>
      <c r="L681" s="105"/>
      <c r="M681" s="105"/>
      <c r="N681" s="105"/>
      <c r="O681" s="105"/>
      <c r="P681" s="105"/>
      <c r="Q681" s="105"/>
      <c r="R681" s="105"/>
      <c r="S681" s="105"/>
      <c r="T681" s="105"/>
      <c r="U681" s="105"/>
      <c r="V681" s="105"/>
      <c r="W681" s="105"/>
      <c r="X681" s="105"/>
      <c r="Y681" s="105"/>
      <c r="Z681" s="105"/>
      <c r="AA681" s="105"/>
    </row>
    <row r="682" spans="1:27" ht="15">
      <c r="A682" s="51"/>
      <c r="B682" s="105"/>
      <c r="C682" s="105"/>
      <c r="D682" s="105"/>
      <c r="E682" s="105"/>
      <c r="F682" s="105"/>
      <c r="G682" s="105"/>
      <c r="H682" s="105"/>
      <c r="I682" s="105"/>
      <c r="J682" s="105"/>
      <c r="K682" s="105"/>
      <c r="L682" s="105"/>
      <c r="M682" s="105"/>
      <c r="N682" s="105"/>
      <c r="O682" s="105"/>
      <c r="P682" s="105"/>
      <c r="Q682" s="105"/>
      <c r="R682" s="105"/>
      <c r="S682" s="105"/>
      <c r="T682" s="105"/>
      <c r="U682" s="105"/>
      <c r="V682" s="105"/>
      <c r="W682" s="105"/>
      <c r="X682" s="105"/>
      <c r="Y682" s="105"/>
      <c r="Z682" s="105"/>
      <c r="AA682" s="105"/>
    </row>
    <row r="683" spans="1:27" ht="15">
      <c r="A683" s="51"/>
      <c r="B683" s="105"/>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c r="AA683" s="105"/>
    </row>
    <row r="684" spans="1:27" ht="15">
      <c r="A684" s="51"/>
      <c r="B684" s="105"/>
      <c r="C684" s="105"/>
      <c r="D684" s="105"/>
      <c r="E684" s="105"/>
      <c r="F684" s="105"/>
      <c r="G684" s="105"/>
      <c r="H684" s="105"/>
      <c r="I684" s="105"/>
      <c r="J684" s="105"/>
      <c r="K684" s="105"/>
      <c r="L684" s="105"/>
      <c r="M684" s="105"/>
      <c r="N684" s="105"/>
      <c r="O684" s="105"/>
      <c r="P684" s="105"/>
      <c r="Q684" s="105"/>
      <c r="R684" s="105"/>
      <c r="S684" s="105"/>
      <c r="T684" s="105"/>
      <c r="U684" s="105"/>
      <c r="V684" s="105"/>
      <c r="W684" s="105"/>
      <c r="X684" s="105"/>
      <c r="Y684" s="105"/>
      <c r="Z684" s="105"/>
      <c r="AA684" s="105"/>
    </row>
    <row r="685" spans="1:27" ht="15">
      <c r="A685" s="51"/>
      <c r="B685" s="105"/>
      <c r="C685" s="105"/>
      <c r="D685" s="105"/>
      <c r="E685" s="105"/>
      <c r="F685" s="105"/>
      <c r="G685" s="105"/>
      <c r="H685" s="105"/>
      <c r="I685" s="105"/>
      <c r="J685" s="105"/>
      <c r="K685" s="105"/>
      <c r="L685" s="105"/>
      <c r="M685" s="105"/>
      <c r="N685" s="105"/>
      <c r="O685" s="105"/>
      <c r="P685" s="105"/>
      <c r="Q685" s="105"/>
      <c r="R685" s="105"/>
      <c r="S685" s="105"/>
      <c r="T685" s="105"/>
      <c r="U685" s="105"/>
      <c r="V685" s="105"/>
      <c r="W685" s="105"/>
      <c r="X685" s="105"/>
      <c r="Y685" s="105"/>
      <c r="Z685" s="105"/>
      <c r="AA685" s="105"/>
    </row>
    <row r="686" spans="1:27" ht="15">
      <c r="A686" s="51"/>
      <c r="B686" s="105"/>
      <c r="C686" s="105"/>
      <c r="D686" s="105"/>
      <c r="E686" s="105"/>
      <c r="F686" s="105"/>
      <c r="G686" s="105"/>
      <c r="H686" s="105"/>
      <c r="I686" s="105"/>
      <c r="J686" s="105"/>
      <c r="K686" s="105"/>
      <c r="L686" s="105"/>
      <c r="M686" s="105"/>
      <c r="N686" s="105"/>
      <c r="O686" s="105"/>
      <c r="P686" s="105"/>
      <c r="Q686" s="105"/>
      <c r="R686" s="105"/>
      <c r="S686" s="105"/>
      <c r="T686" s="105"/>
      <c r="U686" s="105"/>
      <c r="V686" s="105"/>
      <c r="W686" s="105"/>
      <c r="X686" s="105"/>
      <c r="Y686" s="105"/>
      <c r="Z686" s="105"/>
      <c r="AA686" s="105"/>
    </row>
    <row r="687" spans="1:27" ht="15">
      <c r="A687" s="51"/>
      <c r="B687" s="105"/>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c r="AA687" s="105"/>
    </row>
    <row r="688" spans="1:27" ht="15">
      <c r="A688" s="51"/>
      <c r="B688" s="105"/>
      <c r="C688" s="105"/>
      <c r="D688" s="105"/>
      <c r="E688" s="105"/>
      <c r="F688" s="105"/>
      <c r="G688" s="105"/>
      <c r="H688" s="105"/>
      <c r="I688" s="105"/>
      <c r="J688" s="105"/>
      <c r="K688" s="105"/>
      <c r="L688" s="105"/>
      <c r="M688" s="105"/>
      <c r="N688" s="105"/>
      <c r="O688" s="105"/>
      <c r="P688" s="105"/>
      <c r="Q688" s="105"/>
      <c r="R688" s="105"/>
      <c r="S688" s="105"/>
      <c r="T688" s="105"/>
      <c r="U688" s="105"/>
      <c r="V688" s="105"/>
      <c r="W688" s="105"/>
      <c r="X688" s="105"/>
      <c r="Y688" s="105"/>
      <c r="Z688" s="105"/>
      <c r="AA688" s="105"/>
    </row>
    <row r="689" spans="1:27" ht="15">
      <c r="A689" s="51"/>
      <c r="B689" s="105"/>
      <c r="C689" s="105"/>
      <c r="D689" s="105"/>
      <c r="E689" s="105"/>
      <c r="F689" s="105"/>
      <c r="G689" s="105"/>
      <c r="H689" s="105"/>
      <c r="I689" s="105"/>
      <c r="J689" s="105"/>
      <c r="K689" s="105"/>
      <c r="L689" s="105"/>
      <c r="M689" s="105"/>
      <c r="N689" s="105"/>
      <c r="O689" s="105"/>
      <c r="P689" s="105"/>
      <c r="Q689" s="105"/>
      <c r="R689" s="105"/>
      <c r="S689" s="105"/>
      <c r="T689" s="105"/>
      <c r="U689" s="105"/>
      <c r="V689" s="105"/>
      <c r="W689" s="105"/>
      <c r="X689" s="105"/>
      <c r="Y689" s="105"/>
      <c r="Z689" s="105"/>
      <c r="AA689" s="105"/>
    </row>
    <row r="690" spans="1:27" ht="15">
      <c r="A690" s="51"/>
      <c r="B690" s="105"/>
      <c r="C690" s="105"/>
      <c r="D690" s="105"/>
      <c r="E690" s="105"/>
      <c r="F690" s="105"/>
      <c r="G690" s="105"/>
      <c r="H690" s="105"/>
      <c r="I690" s="105"/>
      <c r="J690" s="105"/>
      <c r="K690" s="105"/>
      <c r="L690" s="105"/>
      <c r="M690" s="105"/>
      <c r="N690" s="105"/>
      <c r="O690" s="105"/>
      <c r="P690" s="105"/>
      <c r="Q690" s="105"/>
      <c r="R690" s="105"/>
      <c r="S690" s="105"/>
      <c r="T690" s="105"/>
      <c r="U690" s="105"/>
      <c r="V690" s="105"/>
      <c r="W690" s="105"/>
      <c r="X690" s="105"/>
      <c r="Y690" s="105"/>
      <c r="Z690" s="105"/>
      <c r="AA690" s="105"/>
    </row>
    <row r="691" spans="1:27" ht="15">
      <c r="A691" s="51"/>
      <c r="B691" s="105"/>
      <c r="C691" s="105"/>
      <c r="D691" s="105"/>
      <c r="E691" s="105"/>
      <c r="F691" s="105"/>
      <c r="G691" s="105"/>
      <c r="H691" s="105"/>
      <c r="I691" s="105"/>
      <c r="J691" s="105"/>
      <c r="K691" s="105"/>
      <c r="L691" s="105"/>
      <c r="M691" s="105"/>
      <c r="N691" s="105"/>
      <c r="O691" s="105"/>
      <c r="P691" s="105"/>
      <c r="Q691" s="105"/>
      <c r="R691" s="105"/>
      <c r="S691" s="105"/>
      <c r="T691" s="105"/>
      <c r="U691" s="105"/>
      <c r="V691" s="105"/>
      <c r="W691" s="105"/>
      <c r="X691" s="105"/>
      <c r="Y691" s="105"/>
      <c r="Z691" s="105"/>
      <c r="AA691" s="105"/>
    </row>
    <row r="692" spans="1:27" ht="15">
      <c r="A692" s="51"/>
      <c r="B692" s="105"/>
      <c r="C692" s="105"/>
      <c r="D692" s="105"/>
      <c r="E692" s="105"/>
      <c r="F692" s="105"/>
      <c r="G692" s="105"/>
      <c r="H692" s="105"/>
      <c r="I692" s="105"/>
      <c r="J692" s="105"/>
      <c r="K692" s="105"/>
      <c r="L692" s="105"/>
      <c r="M692" s="105"/>
      <c r="N692" s="105"/>
      <c r="O692" s="105"/>
      <c r="P692" s="105"/>
      <c r="Q692" s="105"/>
      <c r="R692" s="105"/>
      <c r="S692" s="105"/>
      <c r="T692" s="105"/>
      <c r="U692" s="105"/>
      <c r="V692" s="105"/>
      <c r="W692" s="105"/>
      <c r="X692" s="105"/>
      <c r="Y692" s="105"/>
      <c r="Z692" s="105"/>
      <c r="AA692" s="105"/>
    </row>
    <row r="693" spans="1:27" ht="15">
      <c r="A693" s="51"/>
      <c r="B693" s="105"/>
      <c r="C693" s="105"/>
      <c r="D693" s="105"/>
      <c r="E693" s="105"/>
      <c r="F693" s="105"/>
      <c r="G693" s="105"/>
      <c r="H693" s="105"/>
      <c r="I693" s="105"/>
      <c r="J693" s="105"/>
      <c r="K693" s="105"/>
      <c r="L693" s="105"/>
      <c r="M693" s="105"/>
      <c r="N693" s="105"/>
      <c r="O693" s="105"/>
      <c r="P693" s="105"/>
      <c r="Q693" s="105"/>
      <c r="R693" s="105"/>
      <c r="S693" s="105"/>
      <c r="T693" s="105"/>
      <c r="U693" s="105"/>
      <c r="V693" s="105"/>
      <c r="W693" s="105"/>
      <c r="X693" s="105"/>
      <c r="Y693" s="105"/>
      <c r="Z693" s="105"/>
      <c r="AA693" s="105"/>
    </row>
    <row r="694" spans="1:27" ht="15">
      <c r="A694" s="51"/>
      <c r="B694" s="105"/>
      <c r="C694" s="105"/>
      <c r="D694" s="105"/>
      <c r="E694" s="105"/>
      <c r="F694" s="105"/>
      <c r="G694" s="105"/>
      <c r="H694" s="105"/>
      <c r="I694" s="105"/>
      <c r="J694" s="105"/>
      <c r="K694" s="105"/>
      <c r="L694" s="105"/>
      <c r="M694" s="105"/>
      <c r="N694" s="105"/>
      <c r="O694" s="105"/>
      <c r="P694" s="105"/>
      <c r="Q694" s="105"/>
      <c r="R694" s="105"/>
      <c r="S694" s="105"/>
      <c r="T694" s="105"/>
      <c r="U694" s="105"/>
      <c r="V694" s="105"/>
      <c r="W694" s="105"/>
      <c r="X694" s="105"/>
      <c r="Y694" s="105"/>
      <c r="Z694" s="105"/>
      <c r="AA694" s="105"/>
    </row>
    <row r="695" spans="1:27" ht="15">
      <c r="A695" s="51"/>
      <c r="B695" s="105"/>
      <c r="C695" s="105"/>
      <c r="D695" s="105"/>
      <c r="E695" s="105"/>
      <c r="F695" s="105"/>
      <c r="G695" s="105"/>
      <c r="H695" s="105"/>
      <c r="I695" s="105"/>
      <c r="J695" s="105"/>
      <c r="K695" s="105"/>
      <c r="L695" s="105"/>
      <c r="M695" s="105"/>
      <c r="N695" s="105"/>
      <c r="O695" s="105"/>
      <c r="P695" s="105"/>
      <c r="Q695" s="105"/>
      <c r="R695" s="105"/>
      <c r="S695" s="105"/>
      <c r="T695" s="105"/>
      <c r="U695" s="105"/>
      <c r="V695" s="105"/>
      <c r="W695" s="105"/>
      <c r="X695" s="105"/>
      <c r="Y695" s="105"/>
      <c r="Z695" s="105"/>
      <c r="AA695" s="105"/>
    </row>
    <row r="696" spans="1:27" ht="15">
      <c r="A696" s="51"/>
      <c r="B696" s="105"/>
      <c r="C696" s="105"/>
      <c r="D696" s="105"/>
      <c r="E696" s="105"/>
      <c r="F696" s="105"/>
      <c r="G696" s="105"/>
      <c r="H696" s="105"/>
      <c r="I696" s="105"/>
      <c r="J696" s="105"/>
      <c r="K696" s="105"/>
      <c r="L696" s="105"/>
      <c r="M696" s="105"/>
      <c r="N696" s="105"/>
      <c r="O696" s="105"/>
      <c r="P696" s="105"/>
      <c r="Q696" s="105"/>
      <c r="R696" s="105"/>
      <c r="S696" s="105"/>
      <c r="T696" s="105"/>
      <c r="U696" s="105"/>
      <c r="V696" s="105"/>
      <c r="W696" s="105"/>
      <c r="X696" s="105"/>
      <c r="Y696" s="105"/>
      <c r="Z696" s="105"/>
      <c r="AA696" s="105"/>
    </row>
    <row r="697" spans="1:27" ht="15">
      <c r="A697" s="51"/>
      <c r="B697" s="105"/>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c r="AA697" s="105"/>
    </row>
    <row r="698" spans="1:27" ht="15">
      <c r="A698" s="51"/>
      <c r="B698" s="105"/>
      <c r="C698" s="105"/>
      <c r="D698" s="105"/>
      <c r="E698" s="105"/>
      <c r="F698" s="105"/>
      <c r="G698" s="105"/>
      <c r="H698" s="105"/>
      <c r="I698" s="105"/>
      <c r="J698" s="105"/>
      <c r="K698" s="105"/>
      <c r="L698" s="105"/>
      <c r="M698" s="105"/>
      <c r="N698" s="105"/>
      <c r="O698" s="105"/>
      <c r="P698" s="105"/>
      <c r="Q698" s="105"/>
      <c r="R698" s="105"/>
      <c r="S698" s="105"/>
      <c r="T698" s="105"/>
      <c r="U698" s="105"/>
      <c r="V698" s="105"/>
      <c r="W698" s="105"/>
      <c r="X698" s="105"/>
      <c r="Y698" s="105"/>
      <c r="Z698" s="105"/>
      <c r="AA698" s="105"/>
    </row>
    <row r="699" spans="1:27" ht="15">
      <c r="A699" s="51"/>
      <c r="B699" s="105"/>
      <c r="C699" s="105"/>
      <c r="D699" s="105"/>
      <c r="E699" s="105"/>
      <c r="F699" s="105"/>
      <c r="G699" s="105"/>
      <c r="H699" s="105"/>
      <c r="I699" s="105"/>
      <c r="J699" s="105"/>
      <c r="K699" s="105"/>
      <c r="L699" s="105"/>
      <c r="M699" s="105"/>
      <c r="N699" s="105"/>
      <c r="O699" s="105"/>
      <c r="P699" s="105"/>
      <c r="Q699" s="105"/>
      <c r="R699" s="105"/>
      <c r="S699" s="105"/>
      <c r="T699" s="105"/>
      <c r="U699" s="105"/>
      <c r="V699" s="105"/>
      <c r="W699" s="105"/>
      <c r="X699" s="105"/>
      <c r="Y699" s="105"/>
      <c r="Z699" s="105"/>
      <c r="AA699" s="105"/>
    </row>
    <row r="700" spans="1:27" ht="15">
      <c r="A700" s="51"/>
      <c r="B700" s="105"/>
      <c r="C700" s="105"/>
      <c r="D700" s="105"/>
      <c r="E700" s="105"/>
      <c r="F700" s="105"/>
      <c r="G700" s="105"/>
      <c r="H700" s="105"/>
      <c r="I700" s="105"/>
      <c r="J700" s="105"/>
      <c r="K700" s="105"/>
      <c r="L700" s="105"/>
      <c r="M700" s="105"/>
      <c r="N700" s="105"/>
      <c r="O700" s="105"/>
      <c r="P700" s="105"/>
      <c r="Q700" s="105"/>
      <c r="R700" s="105"/>
      <c r="S700" s="105"/>
      <c r="T700" s="105"/>
      <c r="U700" s="105"/>
      <c r="V700" s="105"/>
      <c r="W700" s="105"/>
      <c r="X700" s="105"/>
      <c r="Y700" s="105"/>
      <c r="Z700" s="105"/>
      <c r="AA700" s="105"/>
    </row>
    <row r="701" spans="1:27" ht="15">
      <c r="A701" s="51"/>
      <c r="B701" s="105"/>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c r="AA701" s="105"/>
    </row>
    <row r="702" spans="1:27" ht="15">
      <c r="A702" s="51"/>
      <c r="B702" s="105"/>
      <c r="C702" s="105"/>
      <c r="D702" s="105"/>
      <c r="E702" s="105"/>
      <c r="F702" s="105"/>
      <c r="G702" s="105"/>
      <c r="H702" s="105"/>
      <c r="I702" s="105"/>
      <c r="J702" s="105"/>
      <c r="K702" s="105"/>
      <c r="L702" s="105"/>
      <c r="M702" s="105"/>
      <c r="N702" s="105"/>
      <c r="O702" s="105"/>
      <c r="P702" s="105"/>
      <c r="Q702" s="105"/>
      <c r="R702" s="105"/>
      <c r="S702" s="105"/>
      <c r="T702" s="105"/>
      <c r="U702" s="105"/>
      <c r="V702" s="105"/>
      <c r="W702" s="105"/>
      <c r="X702" s="105"/>
      <c r="Y702" s="105"/>
      <c r="Z702" s="105"/>
      <c r="AA702" s="105"/>
    </row>
    <row r="703" spans="1:27" ht="15">
      <c r="A703" s="51"/>
      <c r="B703" s="105"/>
      <c r="C703" s="105"/>
      <c r="D703" s="105"/>
      <c r="E703" s="105"/>
      <c r="F703" s="105"/>
      <c r="G703" s="105"/>
      <c r="H703" s="105"/>
      <c r="I703" s="105"/>
      <c r="J703" s="105"/>
      <c r="K703" s="105"/>
      <c r="L703" s="105"/>
      <c r="M703" s="105"/>
      <c r="N703" s="105"/>
      <c r="O703" s="105"/>
      <c r="P703" s="105"/>
      <c r="Q703" s="105"/>
      <c r="R703" s="105"/>
      <c r="S703" s="105"/>
      <c r="T703" s="105"/>
      <c r="U703" s="105"/>
      <c r="V703" s="105"/>
      <c r="W703" s="105"/>
      <c r="X703" s="105"/>
      <c r="Y703" s="105"/>
      <c r="Z703" s="105"/>
      <c r="AA703" s="105"/>
    </row>
    <row r="704" spans="1:27" ht="15">
      <c r="A704" s="51"/>
      <c r="B704" s="105"/>
      <c r="C704" s="105"/>
      <c r="D704" s="105"/>
      <c r="E704" s="105"/>
      <c r="F704" s="105"/>
      <c r="G704" s="105"/>
      <c r="H704" s="105"/>
      <c r="I704" s="105"/>
      <c r="J704" s="105"/>
      <c r="K704" s="105"/>
      <c r="L704" s="105"/>
      <c r="M704" s="105"/>
      <c r="N704" s="105"/>
      <c r="O704" s="105"/>
      <c r="P704" s="105"/>
      <c r="Q704" s="105"/>
      <c r="R704" s="105"/>
      <c r="S704" s="105"/>
      <c r="T704" s="105"/>
      <c r="U704" s="105"/>
      <c r="V704" s="105"/>
      <c r="W704" s="105"/>
      <c r="X704" s="105"/>
      <c r="Y704" s="105"/>
      <c r="Z704" s="105"/>
      <c r="AA704" s="105"/>
    </row>
    <row r="705" spans="1:27" ht="15">
      <c r="A705" s="51"/>
      <c r="B705" s="105"/>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c r="AA705" s="105"/>
    </row>
    <row r="706" spans="1:27" ht="15">
      <c r="A706" s="51"/>
      <c r="B706" s="105"/>
      <c r="C706" s="105"/>
      <c r="D706" s="105"/>
      <c r="E706" s="105"/>
      <c r="F706" s="105"/>
      <c r="G706" s="105"/>
      <c r="H706" s="105"/>
      <c r="I706" s="105"/>
      <c r="J706" s="105"/>
      <c r="K706" s="105"/>
      <c r="L706" s="105"/>
      <c r="M706" s="105"/>
      <c r="N706" s="105"/>
      <c r="O706" s="105"/>
      <c r="P706" s="105"/>
      <c r="Q706" s="105"/>
      <c r="R706" s="105"/>
      <c r="S706" s="105"/>
      <c r="T706" s="105"/>
      <c r="U706" s="105"/>
      <c r="V706" s="105"/>
      <c r="W706" s="105"/>
      <c r="X706" s="105"/>
      <c r="Y706" s="105"/>
      <c r="Z706" s="105"/>
      <c r="AA706" s="105"/>
    </row>
    <row r="707" spans="1:27" ht="15">
      <c r="A707" s="51"/>
      <c r="B707" s="105"/>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c r="AA707" s="105"/>
    </row>
    <row r="708" spans="1:27" ht="15">
      <c r="A708" s="51"/>
      <c r="B708" s="105"/>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c r="AA708" s="105"/>
    </row>
    <row r="709" spans="1:27" ht="15">
      <c r="A709" s="51"/>
      <c r="B709" s="105"/>
      <c r="C709" s="105"/>
      <c r="D709" s="105"/>
      <c r="E709" s="105"/>
      <c r="F709" s="105"/>
      <c r="G709" s="105"/>
      <c r="H709" s="105"/>
      <c r="I709" s="105"/>
      <c r="J709" s="105"/>
      <c r="K709" s="105"/>
      <c r="L709" s="105"/>
      <c r="M709" s="105"/>
      <c r="N709" s="105"/>
      <c r="O709" s="105"/>
      <c r="P709" s="105"/>
      <c r="Q709" s="105"/>
      <c r="R709" s="105"/>
      <c r="S709" s="105"/>
      <c r="T709" s="105"/>
      <c r="U709" s="105"/>
      <c r="V709" s="105"/>
      <c r="W709" s="105"/>
      <c r="X709" s="105"/>
      <c r="Y709" s="105"/>
      <c r="Z709" s="105"/>
      <c r="AA709" s="105"/>
    </row>
    <row r="710" spans="1:27" ht="15">
      <c r="A710" s="51"/>
      <c r="B710" s="105"/>
      <c r="C710" s="105"/>
      <c r="D710" s="105"/>
      <c r="E710" s="105"/>
      <c r="F710" s="105"/>
      <c r="G710" s="105"/>
      <c r="H710" s="105"/>
      <c r="I710" s="105"/>
      <c r="J710" s="105"/>
      <c r="K710" s="105"/>
      <c r="L710" s="105"/>
      <c r="M710" s="105"/>
      <c r="N710" s="105"/>
      <c r="O710" s="105"/>
      <c r="P710" s="105"/>
      <c r="Q710" s="105"/>
      <c r="R710" s="105"/>
      <c r="S710" s="105"/>
      <c r="T710" s="105"/>
      <c r="U710" s="105"/>
      <c r="V710" s="105"/>
      <c r="W710" s="105"/>
      <c r="X710" s="105"/>
      <c r="Y710" s="105"/>
      <c r="Z710" s="105"/>
      <c r="AA710" s="105"/>
    </row>
    <row r="711" spans="1:27" ht="15">
      <c r="A711" s="51"/>
      <c r="B711" s="105"/>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c r="AA711" s="105"/>
    </row>
    <row r="712" spans="1:27" ht="15">
      <c r="A712" s="51"/>
      <c r="B712" s="105"/>
      <c r="C712" s="105"/>
      <c r="D712" s="105"/>
      <c r="E712" s="105"/>
      <c r="F712" s="105"/>
      <c r="G712" s="105"/>
      <c r="H712" s="105"/>
      <c r="I712" s="105"/>
      <c r="J712" s="105"/>
      <c r="K712" s="105"/>
      <c r="L712" s="105"/>
      <c r="M712" s="105"/>
      <c r="N712" s="105"/>
      <c r="O712" s="105"/>
      <c r="P712" s="105"/>
      <c r="Q712" s="105"/>
      <c r="R712" s="105"/>
      <c r="S712" s="105"/>
      <c r="T712" s="105"/>
      <c r="U712" s="105"/>
      <c r="V712" s="105"/>
      <c r="W712" s="105"/>
      <c r="X712" s="105"/>
      <c r="Y712" s="105"/>
      <c r="Z712" s="105"/>
      <c r="AA712" s="105"/>
    </row>
    <row r="713" spans="1:27" ht="15">
      <c r="A713" s="51"/>
      <c r="B713" s="105"/>
      <c r="C713" s="105"/>
      <c r="D713" s="105"/>
      <c r="E713" s="105"/>
      <c r="F713" s="105"/>
      <c r="G713" s="105"/>
      <c r="H713" s="105"/>
      <c r="I713" s="105"/>
      <c r="J713" s="105"/>
      <c r="K713" s="105"/>
      <c r="L713" s="105"/>
      <c r="M713" s="105"/>
      <c r="N713" s="105"/>
      <c r="O713" s="105"/>
      <c r="P713" s="105"/>
      <c r="Q713" s="105"/>
      <c r="R713" s="105"/>
      <c r="S713" s="105"/>
      <c r="T713" s="105"/>
      <c r="U713" s="105"/>
      <c r="V713" s="105"/>
      <c r="W713" s="105"/>
      <c r="X713" s="105"/>
      <c r="Y713" s="105"/>
      <c r="Z713" s="105"/>
      <c r="AA713" s="105"/>
    </row>
    <row r="714" spans="1:27" ht="15">
      <c r="A714" s="51"/>
      <c r="B714" s="105"/>
      <c r="C714" s="105"/>
      <c r="D714" s="105"/>
      <c r="E714" s="105"/>
      <c r="F714" s="105"/>
      <c r="G714" s="105"/>
      <c r="H714" s="105"/>
      <c r="I714" s="105"/>
      <c r="J714" s="105"/>
      <c r="K714" s="105"/>
      <c r="L714" s="105"/>
      <c r="M714" s="105"/>
      <c r="N714" s="105"/>
      <c r="O714" s="105"/>
      <c r="P714" s="105"/>
      <c r="Q714" s="105"/>
      <c r="R714" s="105"/>
      <c r="S714" s="105"/>
      <c r="T714" s="105"/>
      <c r="U714" s="105"/>
      <c r="V714" s="105"/>
      <c r="W714" s="105"/>
      <c r="X714" s="105"/>
      <c r="Y714" s="105"/>
      <c r="Z714" s="105"/>
      <c r="AA714" s="105"/>
    </row>
    <row r="715" spans="1:27" ht="15">
      <c r="A715" s="51"/>
      <c r="B715" s="105"/>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c r="AA715" s="105"/>
    </row>
    <row r="716" spans="1:27" ht="15">
      <c r="A716" s="51"/>
      <c r="B716" s="105"/>
      <c r="C716" s="105"/>
      <c r="D716" s="105"/>
      <c r="E716" s="105"/>
      <c r="F716" s="105"/>
      <c r="G716" s="105"/>
      <c r="H716" s="105"/>
      <c r="I716" s="105"/>
      <c r="J716" s="105"/>
      <c r="K716" s="105"/>
      <c r="L716" s="105"/>
      <c r="M716" s="105"/>
      <c r="N716" s="105"/>
      <c r="O716" s="105"/>
      <c r="P716" s="105"/>
      <c r="Q716" s="105"/>
      <c r="R716" s="105"/>
      <c r="S716" s="105"/>
      <c r="T716" s="105"/>
      <c r="U716" s="105"/>
      <c r="V716" s="105"/>
      <c r="W716" s="105"/>
      <c r="X716" s="105"/>
      <c r="Y716" s="105"/>
      <c r="Z716" s="105"/>
      <c r="AA716" s="105"/>
    </row>
    <row r="717" spans="1:27" ht="15">
      <c r="A717" s="51"/>
      <c r="B717" s="105"/>
      <c r="C717" s="105"/>
      <c r="D717" s="105"/>
      <c r="E717" s="105"/>
      <c r="F717" s="105"/>
      <c r="G717" s="105"/>
      <c r="H717" s="105"/>
      <c r="I717" s="105"/>
      <c r="J717" s="105"/>
      <c r="K717" s="105"/>
      <c r="L717" s="105"/>
      <c r="M717" s="105"/>
      <c r="N717" s="105"/>
      <c r="O717" s="105"/>
      <c r="P717" s="105"/>
      <c r="Q717" s="105"/>
      <c r="R717" s="105"/>
      <c r="S717" s="105"/>
      <c r="T717" s="105"/>
      <c r="U717" s="105"/>
      <c r="V717" s="105"/>
      <c r="W717" s="105"/>
      <c r="X717" s="105"/>
      <c r="Y717" s="105"/>
      <c r="Z717" s="105"/>
      <c r="AA717" s="105"/>
    </row>
    <row r="718" spans="1:27" ht="15">
      <c r="A718" s="51"/>
      <c r="B718" s="105"/>
      <c r="C718" s="105"/>
      <c r="D718" s="105"/>
      <c r="E718" s="105"/>
      <c r="F718" s="105"/>
      <c r="G718" s="105"/>
      <c r="H718" s="105"/>
      <c r="I718" s="105"/>
      <c r="J718" s="105"/>
      <c r="K718" s="105"/>
      <c r="L718" s="105"/>
      <c r="M718" s="105"/>
      <c r="N718" s="105"/>
      <c r="O718" s="105"/>
      <c r="P718" s="105"/>
      <c r="Q718" s="105"/>
      <c r="R718" s="105"/>
      <c r="S718" s="105"/>
      <c r="T718" s="105"/>
      <c r="U718" s="105"/>
      <c r="V718" s="105"/>
      <c r="W718" s="105"/>
      <c r="X718" s="105"/>
      <c r="Y718" s="105"/>
      <c r="Z718" s="105"/>
      <c r="AA718" s="105"/>
    </row>
    <row r="719" spans="1:27" ht="15">
      <c r="A719" s="51"/>
      <c r="B719" s="105"/>
      <c r="C719" s="105"/>
      <c r="D719" s="105"/>
      <c r="E719" s="105"/>
      <c r="F719" s="105"/>
      <c r="G719" s="105"/>
      <c r="H719" s="105"/>
      <c r="I719" s="105"/>
      <c r="J719" s="105"/>
      <c r="K719" s="105"/>
      <c r="L719" s="105"/>
      <c r="M719" s="105"/>
      <c r="N719" s="105"/>
      <c r="O719" s="105"/>
      <c r="P719" s="105"/>
      <c r="Q719" s="105"/>
      <c r="R719" s="105"/>
      <c r="S719" s="105"/>
      <c r="T719" s="105"/>
      <c r="U719" s="105"/>
      <c r="V719" s="105"/>
      <c r="W719" s="105"/>
      <c r="X719" s="105"/>
      <c r="Y719" s="105"/>
      <c r="Z719" s="105"/>
      <c r="AA719" s="105"/>
    </row>
    <row r="720" spans="1:27" ht="15">
      <c r="A720" s="51"/>
      <c r="B720" s="105"/>
      <c r="C720" s="105"/>
      <c r="D720" s="105"/>
      <c r="E720" s="105"/>
      <c r="F720" s="105"/>
      <c r="G720" s="105"/>
      <c r="H720" s="105"/>
      <c r="I720" s="105"/>
      <c r="J720" s="105"/>
      <c r="K720" s="105"/>
      <c r="L720" s="105"/>
      <c r="M720" s="105"/>
      <c r="N720" s="105"/>
      <c r="O720" s="105"/>
      <c r="P720" s="105"/>
      <c r="Q720" s="105"/>
      <c r="R720" s="105"/>
      <c r="S720" s="105"/>
      <c r="T720" s="105"/>
      <c r="U720" s="105"/>
      <c r="V720" s="105"/>
      <c r="W720" s="105"/>
      <c r="X720" s="105"/>
      <c r="Y720" s="105"/>
      <c r="Z720" s="105"/>
      <c r="AA720" s="105"/>
    </row>
    <row r="721" spans="1:27" ht="15">
      <c r="A721" s="51"/>
      <c r="B721" s="105"/>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c r="AA721" s="105"/>
    </row>
    <row r="722" spans="1:27" ht="15">
      <c r="A722" s="51"/>
      <c r="B722" s="105"/>
      <c r="C722" s="105"/>
      <c r="D722" s="105"/>
      <c r="E722" s="105"/>
      <c r="F722" s="105"/>
      <c r="G722" s="105"/>
      <c r="H722" s="105"/>
      <c r="I722" s="105"/>
      <c r="J722" s="105"/>
      <c r="K722" s="105"/>
      <c r="L722" s="105"/>
      <c r="M722" s="105"/>
      <c r="N722" s="105"/>
      <c r="O722" s="105"/>
      <c r="P722" s="105"/>
      <c r="Q722" s="105"/>
      <c r="R722" s="105"/>
      <c r="S722" s="105"/>
      <c r="T722" s="105"/>
      <c r="U722" s="105"/>
      <c r="V722" s="105"/>
      <c r="W722" s="105"/>
      <c r="X722" s="105"/>
      <c r="Y722" s="105"/>
      <c r="Z722" s="105"/>
      <c r="AA722" s="105"/>
    </row>
    <row r="723" spans="1:27" ht="15">
      <c r="A723" s="51"/>
      <c r="B723" s="105"/>
      <c r="C723" s="105"/>
      <c r="D723" s="105"/>
      <c r="E723" s="105"/>
      <c r="F723" s="105"/>
      <c r="G723" s="105"/>
      <c r="H723" s="105"/>
      <c r="I723" s="105"/>
      <c r="J723" s="105"/>
      <c r="K723" s="105"/>
      <c r="L723" s="105"/>
      <c r="M723" s="105"/>
      <c r="N723" s="105"/>
      <c r="O723" s="105"/>
      <c r="P723" s="105"/>
      <c r="Q723" s="105"/>
      <c r="R723" s="105"/>
      <c r="S723" s="105"/>
      <c r="T723" s="105"/>
      <c r="U723" s="105"/>
      <c r="V723" s="105"/>
      <c r="W723" s="105"/>
      <c r="X723" s="105"/>
      <c r="Y723" s="105"/>
      <c r="Z723" s="105"/>
      <c r="AA723" s="105"/>
    </row>
    <row r="724" spans="1:27" ht="15">
      <c r="A724" s="51"/>
      <c r="B724" s="105"/>
      <c r="C724" s="105"/>
      <c r="D724" s="105"/>
      <c r="E724" s="105"/>
      <c r="F724" s="105"/>
      <c r="G724" s="105"/>
      <c r="H724" s="105"/>
      <c r="I724" s="105"/>
      <c r="J724" s="105"/>
      <c r="K724" s="105"/>
      <c r="L724" s="105"/>
      <c r="M724" s="105"/>
      <c r="N724" s="105"/>
      <c r="O724" s="105"/>
      <c r="P724" s="105"/>
      <c r="Q724" s="105"/>
      <c r="R724" s="105"/>
      <c r="S724" s="105"/>
      <c r="T724" s="105"/>
      <c r="U724" s="105"/>
      <c r="V724" s="105"/>
      <c r="W724" s="105"/>
      <c r="X724" s="105"/>
      <c r="Y724" s="105"/>
      <c r="Z724" s="105"/>
      <c r="AA724" s="105"/>
    </row>
    <row r="725" spans="1:27" ht="15">
      <c r="A725" s="51"/>
      <c r="B725" s="105"/>
      <c r="C725" s="105"/>
      <c r="D725" s="105"/>
      <c r="E725" s="105"/>
      <c r="F725" s="105"/>
      <c r="G725" s="105"/>
      <c r="H725" s="105"/>
      <c r="I725" s="105"/>
      <c r="J725" s="105"/>
      <c r="K725" s="105"/>
      <c r="L725" s="105"/>
      <c r="M725" s="105"/>
      <c r="N725" s="105"/>
      <c r="O725" s="105"/>
      <c r="P725" s="105"/>
      <c r="Q725" s="105"/>
      <c r="R725" s="105"/>
      <c r="S725" s="105"/>
      <c r="T725" s="105"/>
      <c r="U725" s="105"/>
      <c r="V725" s="105"/>
      <c r="W725" s="105"/>
      <c r="X725" s="105"/>
      <c r="Y725" s="105"/>
      <c r="Z725" s="105"/>
      <c r="AA725" s="105"/>
    </row>
    <row r="726" spans="1:27" ht="15">
      <c r="A726" s="51"/>
      <c r="B726" s="105"/>
      <c r="C726" s="105"/>
      <c r="D726" s="105"/>
      <c r="E726" s="105"/>
      <c r="F726" s="105"/>
      <c r="G726" s="105"/>
      <c r="H726" s="105"/>
      <c r="I726" s="105"/>
      <c r="J726" s="105"/>
      <c r="K726" s="105"/>
      <c r="L726" s="105"/>
      <c r="M726" s="105"/>
      <c r="N726" s="105"/>
      <c r="O726" s="105"/>
      <c r="P726" s="105"/>
      <c r="Q726" s="105"/>
      <c r="R726" s="105"/>
      <c r="S726" s="105"/>
      <c r="T726" s="105"/>
      <c r="U726" s="105"/>
      <c r="V726" s="105"/>
      <c r="W726" s="105"/>
      <c r="X726" s="105"/>
      <c r="Y726" s="105"/>
      <c r="Z726" s="105"/>
      <c r="AA726" s="105"/>
    </row>
    <row r="727" spans="1:27" ht="15">
      <c r="A727" s="51"/>
      <c r="B727" s="105"/>
      <c r="C727" s="105"/>
      <c r="D727" s="105"/>
      <c r="E727" s="105"/>
      <c r="F727" s="105"/>
      <c r="G727" s="105"/>
      <c r="H727" s="105"/>
      <c r="I727" s="105"/>
      <c r="J727" s="105"/>
      <c r="K727" s="105"/>
      <c r="L727" s="105"/>
      <c r="M727" s="105"/>
      <c r="N727" s="105"/>
      <c r="O727" s="105"/>
      <c r="P727" s="105"/>
      <c r="Q727" s="105"/>
      <c r="R727" s="105"/>
      <c r="S727" s="105"/>
      <c r="T727" s="105"/>
      <c r="U727" s="105"/>
      <c r="V727" s="105"/>
      <c r="W727" s="105"/>
      <c r="X727" s="105"/>
      <c r="Y727" s="105"/>
      <c r="Z727" s="105"/>
      <c r="AA727" s="105"/>
    </row>
    <row r="728" spans="1:27" ht="15">
      <c r="A728" s="51"/>
      <c r="B728" s="105"/>
      <c r="C728" s="105"/>
      <c r="D728" s="105"/>
      <c r="E728" s="105"/>
      <c r="F728" s="105"/>
      <c r="G728" s="105"/>
      <c r="H728" s="105"/>
      <c r="I728" s="105"/>
      <c r="J728" s="105"/>
      <c r="K728" s="105"/>
      <c r="L728" s="105"/>
      <c r="M728" s="105"/>
      <c r="N728" s="105"/>
      <c r="O728" s="105"/>
      <c r="P728" s="105"/>
      <c r="Q728" s="105"/>
      <c r="R728" s="105"/>
      <c r="S728" s="105"/>
      <c r="T728" s="105"/>
      <c r="U728" s="105"/>
      <c r="V728" s="105"/>
      <c r="W728" s="105"/>
      <c r="X728" s="105"/>
      <c r="Y728" s="105"/>
      <c r="Z728" s="105"/>
      <c r="AA728" s="105"/>
    </row>
    <row r="729" spans="1:27" ht="15">
      <c r="A729" s="51"/>
      <c r="B729" s="105"/>
      <c r="C729" s="105"/>
      <c r="D729" s="105"/>
      <c r="E729" s="105"/>
      <c r="F729" s="105"/>
      <c r="G729" s="105"/>
      <c r="H729" s="105"/>
      <c r="I729" s="105"/>
      <c r="J729" s="105"/>
      <c r="K729" s="105"/>
      <c r="L729" s="105"/>
      <c r="M729" s="105"/>
      <c r="N729" s="105"/>
      <c r="O729" s="105"/>
      <c r="P729" s="105"/>
      <c r="Q729" s="105"/>
      <c r="R729" s="105"/>
      <c r="S729" s="105"/>
      <c r="T729" s="105"/>
      <c r="U729" s="105"/>
      <c r="V729" s="105"/>
      <c r="W729" s="105"/>
      <c r="X729" s="105"/>
      <c r="Y729" s="105"/>
      <c r="Z729" s="105"/>
      <c r="AA729" s="105"/>
    </row>
    <row r="730" spans="1:27" ht="15">
      <c r="A730" s="51"/>
      <c r="B730" s="105"/>
      <c r="C730" s="105"/>
      <c r="D730" s="105"/>
      <c r="E730" s="105"/>
      <c r="F730" s="105"/>
      <c r="G730" s="105"/>
      <c r="H730" s="105"/>
      <c r="I730" s="105"/>
      <c r="J730" s="105"/>
      <c r="K730" s="105"/>
      <c r="L730" s="105"/>
      <c r="M730" s="105"/>
      <c r="N730" s="105"/>
      <c r="O730" s="105"/>
      <c r="P730" s="105"/>
      <c r="Q730" s="105"/>
      <c r="R730" s="105"/>
      <c r="S730" s="105"/>
      <c r="T730" s="105"/>
      <c r="U730" s="105"/>
      <c r="V730" s="105"/>
      <c r="W730" s="105"/>
      <c r="X730" s="105"/>
      <c r="Y730" s="105"/>
      <c r="Z730" s="105"/>
      <c r="AA730" s="105"/>
    </row>
    <row r="731" spans="1:27" ht="15">
      <c r="A731" s="51"/>
      <c r="B731" s="105"/>
      <c r="C731" s="105"/>
      <c r="D731" s="105"/>
      <c r="E731" s="105"/>
      <c r="F731" s="105"/>
      <c r="G731" s="105"/>
      <c r="H731" s="105"/>
      <c r="I731" s="105"/>
      <c r="J731" s="105"/>
      <c r="K731" s="105"/>
      <c r="L731" s="105"/>
      <c r="M731" s="105"/>
      <c r="N731" s="105"/>
      <c r="O731" s="105"/>
      <c r="P731" s="105"/>
      <c r="Q731" s="105"/>
      <c r="R731" s="105"/>
      <c r="S731" s="105"/>
      <c r="T731" s="105"/>
      <c r="U731" s="105"/>
      <c r="V731" s="105"/>
      <c r="W731" s="105"/>
      <c r="X731" s="105"/>
      <c r="Y731" s="105"/>
      <c r="Z731" s="105"/>
      <c r="AA731" s="105"/>
    </row>
    <row r="732" spans="1:27" ht="15">
      <c r="A732" s="51"/>
      <c r="B732" s="105"/>
      <c r="C732" s="105"/>
      <c r="D732" s="105"/>
      <c r="E732" s="105"/>
      <c r="F732" s="105"/>
      <c r="G732" s="105"/>
      <c r="H732" s="105"/>
      <c r="I732" s="105"/>
      <c r="J732" s="105"/>
      <c r="K732" s="105"/>
      <c r="L732" s="105"/>
      <c r="M732" s="105"/>
      <c r="N732" s="105"/>
      <c r="O732" s="105"/>
      <c r="P732" s="105"/>
      <c r="Q732" s="105"/>
      <c r="R732" s="105"/>
      <c r="S732" s="105"/>
      <c r="T732" s="105"/>
      <c r="U732" s="105"/>
      <c r="V732" s="105"/>
      <c r="W732" s="105"/>
      <c r="X732" s="105"/>
      <c r="Y732" s="105"/>
      <c r="Z732" s="105"/>
      <c r="AA732" s="105"/>
    </row>
    <row r="733" spans="1:27" ht="15">
      <c r="A733" s="51"/>
      <c r="B733" s="105"/>
      <c r="C733" s="105"/>
      <c r="D733" s="105"/>
      <c r="E733" s="105"/>
      <c r="F733" s="105"/>
      <c r="G733" s="105"/>
      <c r="H733" s="105"/>
      <c r="I733" s="105"/>
      <c r="J733" s="105"/>
      <c r="K733" s="105"/>
      <c r="L733" s="105"/>
      <c r="M733" s="105"/>
      <c r="N733" s="105"/>
      <c r="O733" s="105"/>
      <c r="P733" s="105"/>
      <c r="Q733" s="105"/>
      <c r="R733" s="105"/>
      <c r="S733" s="105"/>
      <c r="T733" s="105"/>
      <c r="U733" s="105"/>
      <c r="V733" s="105"/>
      <c r="W733" s="105"/>
      <c r="X733" s="105"/>
      <c r="Y733" s="105"/>
      <c r="Z733" s="105"/>
      <c r="AA733" s="105"/>
    </row>
    <row r="734" spans="1:27" ht="15">
      <c r="A734" s="51"/>
      <c r="B734" s="105"/>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c r="AA734" s="105"/>
    </row>
    <row r="735" spans="1:27" ht="15">
      <c r="A735" s="51"/>
      <c r="B735" s="105"/>
      <c r="C735" s="105"/>
      <c r="D735" s="105"/>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c r="AA735" s="105"/>
    </row>
    <row r="736" spans="1:27" ht="15">
      <c r="A736" s="51"/>
      <c r="B736" s="105"/>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c r="AA736" s="105"/>
    </row>
    <row r="737" spans="1:27" ht="15">
      <c r="A737" s="51"/>
      <c r="B737" s="105"/>
      <c r="C737" s="105"/>
      <c r="D737" s="105"/>
      <c r="E737" s="105"/>
      <c r="F737" s="105"/>
      <c r="G737" s="105"/>
      <c r="H737" s="105"/>
      <c r="I737" s="105"/>
      <c r="J737" s="105"/>
      <c r="K737" s="105"/>
      <c r="L737" s="105"/>
      <c r="M737" s="105"/>
      <c r="N737" s="105"/>
      <c r="O737" s="105"/>
      <c r="P737" s="105"/>
      <c r="Q737" s="105"/>
      <c r="R737" s="105"/>
      <c r="S737" s="105"/>
      <c r="T737" s="105"/>
      <c r="U737" s="105"/>
      <c r="V737" s="105"/>
      <c r="W737" s="105"/>
      <c r="X737" s="105"/>
      <c r="Y737" s="105"/>
      <c r="Z737" s="105"/>
      <c r="AA737" s="105"/>
    </row>
    <row r="738" spans="1:27" ht="15">
      <c r="A738" s="51"/>
      <c r="B738" s="105"/>
      <c r="C738" s="105"/>
      <c r="D738" s="105"/>
      <c r="E738" s="105"/>
      <c r="F738" s="105"/>
      <c r="G738" s="105"/>
      <c r="H738" s="105"/>
      <c r="I738" s="105"/>
      <c r="J738" s="105"/>
      <c r="K738" s="105"/>
      <c r="L738" s="105"/>
      <c r="M738" s="105"/>
      <c r="N738" s="105"/>
      <c r="O738" s="105"/>
      <c r="P738" s="105"/>
      <c r="Q738" s="105"/>
      <c r="R738" s="105"/>
      <c r="S738" s="105"/>
      <c r="T738" s="105"/>
      <c r="U738" s="105"/>
      <c r="V738" s="105"/>
      <c r="W738" s="105"/>
      <c r="X738" s="105"/>
      <c r="Y738" s="105"/>
      <c r="Z738" s="105"/>
      <c r="AA738" s="105"/>
    </row>
    <row r="739" spans="1:27" ht="15">
      <c r="A739" s="51"/>
      <c r="B739" s="105"/>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c r="AA739" s="105"/>
    </row>
    <row r="740" spans="1:27" ht="15">
      <c r="A740" s="51"/>
      <c r="B740" s="105"/>
      <c r="C740" s="105"/>
      <c r="D740" s="105"/>
      <c r="E740" s="105"/>
      <c r="F740" s="105"/>
      <c r="G740" s="105"/>
      <c r="H740" s="105"/>
      <c r="I740" s="105"/>
      <c r="J740" s="105"/>
      <c r="K740" s="105"/>
      <c r="L740" s="105"/>
      <c r="M740" s="105"/>
      <c r="N740" s="105"/>
      <c r="O740" s="105"/>
      <c r="P740" s="105"/>
      <c r="Q740" s="105"/>
      <c r="R740" s="105"/>
      <c r="S740" s="105"/>
      <c r="T740" s="105"/>
      <c r="U740" s="105"/>
      <c r="V740" s="105"/>
      <c r="W740" s="105"/>
      <c r="X740" s="105"/>
      <c r="Y740" s="105"/>
      <c r="Z740" s="105"/>
      <c r="AA740" s="105"/>
    </row>
    <row r="741" spans="1:27" ht="15">
      <c r="A741" s="51"/>
      <c r="B741" s="105"/>
      <c r="C741" s="105"/>
      <c r="D741" s="105"/>
      <c r="E741" s="105"/>
      <c r="F741" s="105"/>
      <c r="G741" s="105"/>
      <c r="H741" s="105"/>
      <c r="I741" s="105"/>
      <c r="J741" s="105"/>
      <c r="K741" s="105"/>
      <c r="L741" s="105"/>
      <c r="M741" s="105"/>
      <c r="N741" s="105"/>
      <c r="O741" s="105"/>
      <c r="P741" s="105"/>
      <c r="Q741" s="105"/>
      <c r="R741" s="105"/>
      <c r="S741" s="105"/>
      <c r="T741" s="105"/>
      <c r="U741" s="105"/>
      <c r="V741" s="105"/>
      <c r="W741" s="105"/>
      <c r="X741" s="105"/>
      <c r="Y741" s="105"/>
      <c r="Z741" s="105"/>
      <c r="AA741" s="105"/>
    </row>
    <row r="742" spans="1:27" ht="15">
      <c r="A742" s="51"/>
      <c r="B742" s="105"/>
      <c r="C742" s="105"/>
      <c r="D742" s="105"/>
      <c r="E742" s="105"/>
      <c r="F742" s="105"/>
      <c r="G742" s="105"/>
      <c r="H742" s="105"/>
      <c r="I742" s="105"/>
      <c r="J742" s="105"/>
      <c r="K742" s="105"/>
      <c r="L742" s="105"/>
      <c r="M742" s="105"/>
      <c r="N742" s="105"/>
      <c r="O742" s="105"/>
      <c r="P742" s="105"/>
      <c r="Q742" s="105"/>
      <c r="R742" s="105"/>
      <c r="S742" s="105"/>
      <c r="T742" s="105"/>
      <c r="U742" s="105"/>
      <c r="V742" s="105"/>
      <c r="W742" s="105"/>
      <c r="X742" s="105"/>
      <c r="Y742" s="105"/>
      <c r="Z742" s="105"/>
      <c r="AA742" s="105"/>
    </row>
    <row r="743" spans="1:27" ht="15">
      <c r="A743" s="51"/>
      <c r="B743" s="105"/>
      <c r="C743" s="105"/>
      <c r="D743" s="105"/>
      <c r="E743" s="105"/>
      <c r="F743" s="105"/>
      <c r="G743" s="105"/>
      <c r="H743" s="105"/>
      <c r="I743" s="105"/>
      <c r="J743" s="105"/>
      <c r="K743" s="105"/>
      <c r="L743" s="105"/>
      <c r="M743" s="105"/>
      <c r="N743" s="105"/>
      <c r="O743" s="105"/>
      <c r="P743" s="105"/>
      <c r="Q743" s="105"/>
      <c r="R743" s="105"/>
      <c r="S743" s="105"/>
      <c r="T743" s="105"/>
      <c r="U743" s="105"/>
      <c r="V743" s="105"/>
      <c r="W743" s="105"/>
      <c r="X743" s="105"/>
      <c r="Y743" s="105"/>
      <c r="Z743" s="105"/>
      <c r="AA743" s="105"/>
    </row>
    <row r="744" spans="1:27" ht="15">
      <c r="A744" s="51"/>
      <c r="B744" s="105"/>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c r="AA744" s="105"/>
    </row>
    <row r="745" spans="1:27" ht="15">
      <c r="A745" s="51"/>
      <c r="B745" s="105"/>
      <c r="C745" s="105"/>
      <c r="D745" s="105"/>
      <c r="E745" s="105"/>
      <c r="F745" s="105"/>
      <c r="G745" s="105"/>
      <c r="H745" s="105"/>
      <c r="I745" s="105"/>
      <c r="J745" s="105"/>
      <c r="K745" s="105"/>
      <c r="L745" s="105"/>
      <c r="M745" s="105"/>
      <c r="N745" s="105"/>
      <c r="O745" s="105"/>
      <c r="P745" s="105"/>
      <c r="Q745" s="105"/>
      <c r="R745" s="105"/>
      <c r="S745" s="105"/>
      <c r="T745" s="105"/>
      <c r="U745" s="105"/>
      <c r="V745" s="105"/>
      <c r="W745" s="105"/>
      <c r="X745" s="105"/>
      <c r="Y745" s="105"/>
      <c r="Z745" s="105"/>
      <c r="AA745" s="105"/>
    </row>
    <row r="746" spans="1:27" ht="15">
      <c r="A746" s="51"/>
      <c r="B746" s="105"/>
      <c r="C746" s="105"/>
      <c r="D746" s="105"/>
      <c r="E746" s="105"/>
      <c r="F746" s="105"/>
      <c r="G746" s="105"/>
      <c r="H746" s="105"/>
      <c r="I746" s="105"/>
      <c r="J746" s="105"/>
      <c r="K746" s="105"/>
      <c r="L746" s="105"/>
      <c r="M746" s="105"/>
      <c r="N746" s="105"/>
      <c r="O746" s="105"/>
      <c r="P746" s="105"/>
      <c r="Q746" s="105"/>
      <c r="R746" s="105"/>
      <c r="S746" s="105"/>
      <c r="T746" s="105"/>
      <c r="U746" s="105"/>
      <c r="V746" s="105"/>
      <c r="W746" s="105"/>
      <c r="X746" s="105"/>
      <c r="Y746" s="105"/>
      <c r="Z746" s="105"/>
      <c r="AA746" s="105"/>
    </row>
    <row r="747" spans="1:27" ht="15">
      <c r="A747" s="51"/>
      <c r="B747" s="105"/>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c r="AA747" s="105"/>
    </row>
    <row r="748" spans="1:27" ht="15">
      <c r="A748" s="51"/>
      <c r="B748" s="105"/>
      <c r="C748" s="105"/>
      <c r="D748" s="105"/>
      <c r="E748" s="105"/>
      <c r="F748" s="105"/>
      <c r="G748" s="105"/>
      <c r="H748" s="105"/>
      <c r="I748" s="105"/>
      <c r="J748" s="105"/>
      <c r="K748" s="105"/>
      <c r="L748" s="105"/>
      <c r="M748" s="105"/>
      <c r="N748" s="105"/>
      <c r="O748" s="105"/>
      <c r="P748" s="105"/>
      <c r="Q748" s="105"/>
      <c r="R748" s="105"/>
      <c r="S748" s="105"/>
      <c r="T748" s="105"/>
      <c r="U748" s="105"/>
      <c r="V748" s="105"/>
      <c r="W748" s="105"/>
      <c r="X748" s="105"/>
      <c r="Y748" s="105"/>
      <c r="Z748" s="105"/>
      <c r="AA748" s="105"/>
    </row>
    <row r="749" spans="1:27" ht="15">
      <c r="A749" s="51"/>
      <c r="B749" s="105"/>
      <c r="C749" s="105"/>
      <c r="D749" s="105"/>
      <c r="E749" s="105"/>
      <c r="F749" s="105"/>
      <c r="G749" s="105"/>
      <c r="H749" s="105"/>
      <c r="I749" s="105"/>
      <c r="J749" s="105"/>
      <c r="K749" s="105"/>
      <c r="L749" s="105"/>
      <c r="M749" s="105"/>
      <c r="N749" s="105"/>
      <c r="O749" s="105"/>
      <c r="P749" s="105"/>
      <c r="Q749" s="105"/>
      <c r="R749" s="105"/>
      <c r="S749" s="105"/>
      <c r="T749" s="105"/>
      <c r="U749" s="105"/>
      <c r="V749" s="105"/>
      <c r="W749" s="105"/>
      <c r="X749" s="105"/>
      <c r="Y749" s="105"/>
      <c r="Z749" s="105"/>
      <c r="AA749" s="105"/>
    </row>
    <row r="750" spans="1:27" ht="15">
      <c r="A750" s="51"/>
      <c r="B750" s="105"/>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c r="AA750" s="105"/>
    </row>
    <row r="751" spans="1:27" ht="15">
      <c r="A751" s="51"/>
      <c r="B751" s="105"/>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c r="AA751" s="105"/>
    </row>
    <row r="752" spans="1:27" ht="15">
      <c r="A752" s="51"/>
      <c r="B752" s="105"/>
      <c r="C752" s="105"/>
      <c r="D752" s="105"/>
      <c r="E752" s="105"/>
      <c r="F752" s="105"/>
      <c r="G752" s="105"/>
      <c r="H752" s="105"/>
      <c r="I752" s="105"/>
      <c r="J752" s="105"/>
      <c r="K752" s="105"/>
      <c r="L752" s="105"/>
      <c r="M752" s="105"/>
      <c r="N752" s="105"/>
      <c r="O752" s="105"/>
      <c r="P752" s="105"/>
      <c r="Q752" s="105"/>
      <c r="R752" s="105"/>
      <c r="S752" s="105"/>
      <c r="T752" s="105"/>
      <c r="U752" s="105"/>
      <c r="V752" s="105"/>
      <c r="W752" s="105"/>
      <c r="X752" s="105"/>
      <c r="Y752" s="105"/>
      <c r="Z752" s="105"/>
      <c r="AA752" s="105"/>
    </row>
    <row r="753" spans="1:27" ht="15">
      <c r="A753" s="51"/>
      <c r="B753" s="105"/>
      <c r="C753" s="105"/>
      <c r="D753" s="105"/>
      <c r="E753" s="105"/>
      <c r="F753" s="105"/>
      <c r="G753" s="105"/>
      <c r="H753" s="105"/>
      <c r="I753" s="105"/>
      <c r="J753" s="105"/>
      <c r="K753" s="105"/>
      <c r="L753" s="105"/>
      <c r="M753" s="105"/>
      <c r="N753" s="105"/>
      <c r="O753" s="105"/>
      <c r="P753" s="105"/>
      <c r="Q753" s="105"/>
      <c r="R753" s="105"/>
      <c r="S753" s="105"/>
      <c r="T753" s="105"/>
      <c r="U753" s="105"/>
      <c r="V753" s="105"/>
      <c r="W753" s="105"/>
      <c r="X753" s="105"/>
      <c r="Y753" s="105"/>
      <c r="Z753" s="105"/>
      <c r="AA753" s="105"/>
    </row>
    <row r="754" spans="1:27" ht="15">
      <c r="A754" s="51"/>
      <c r="B754" s="105"/>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c r="AA754" s="105"/>
    </row>
    <row r="755" spans="1:27" ht="15">
      <c r="A755" s="51"/>
      <c r="B755" s="105"/>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c r="AA755" s="105"/>
    </row>
    <row r="756" spans="1:27" ht="15">
      <c r="A756" s="51"/>
      <c r="B756" s="105"/>
      <c r="C756" s="105"/>
      <c r="D756" s="105"/>
      <c r="E756" s="105"/>
      <c r="F756" s="105"/>
      <c r="G756" s="105"/>
      <c r="H756" s="105"/>
      <c r="I756" s="105"/>
      <c r="J756" s="105"/>
      <c r="K756" s="105"/>
      <c r="L756" s="105"/>
      <c r="M756" s="105"/>
      <c r="N756" s="105"/>
      <c r="O756" s="105"/>
      <c r="P756" s="105"/>
      <c r="Q756" s="105"/>
      <c r="R756" s="105"/>
      <c r="S756" s="105"/>
      <c r="T756" s="105"/>
      <c r="U756" s="105"/>
      <c r="V756" s="105"/>
      <c r="W756" s="105"/>
      <c r="X756" s="105"/>
      <c r="Y756" s="105"/>
      <c r="Z756" s="105"/>
      <c r="AA756" s="105"/>
    </row>
    <row r="757" spans="1:27" ht="15">
      <c r="A757" s="51"/>
      <c r="B757" s="105"/>
      <c r="C757" s="105"/>
      <c r="D757" s="105"/>
      <c r="E757" s="105"/>
      <c r="F757" s="105"/>
      <c r="G757" s="105"/>
      <c r="H757" s="105"/>
      <c r="I757" s="105"/>
      <c r="J757" s="105"/>
      <c r="K757" s="105"/>
      <c r="L757" s="105"/>
      <c r="M757" s="105"/>
      <c r="N757" s="105"/>
      <c r="O757" s="105"/>
      <c r="P757" s="105"/>
      <c r="Q757" s="105"/>
      <c r="R757" s="105"/>
      <c r="S757" s="105"/>
      <c r="T757" s="105"/>
      <c r="U757" s="105"/>
      <c r="V757" s="105"/>
      <c r="W757" s="105"/>
      <c r="X757" s="105"/>
      <c r="Y757" s="105"/>
      <c r="Z757" s="105"/>
      <c r="AA757" s="105"/>
    </row>
    <row r="758" spans="1:27" ht="15">
      <c r="A758" s="51"/>
      <c r="B758" s="105"/>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c r="AA758" s="105"/>
    </row>
    <row r="759" spans="1:27" ht="15">
      <c r="A759" s="51"/>
      <c r="B759" s="105"/>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c r="AA759" s="105"/>
    </row>
    <row r="760" spans="1:27" ht="15">
      <c r="A760" s="51"/>
      <c r="B760" s="105"/>
      <c r="C760" s="105"/>
      <c r="D760" s="105"/>
      <c r="E760" s="105"/>
      <c r="F760" s="105"/>
      <c r="G760" s="105"/>
      <c r="H760" s="105"/>
      <c r="I760" s="105"/>
      <c r="J760" s="105"/>
      <c r="K760" s="105"/>
      <c r="L760" s="105"/>
      <c r="M760" s="105"/>
      <c r="N760" s="105"/>
      <c r="O760" s="105"/>
      <c r="P760" s="105"/>
      <c r="Q760" s="105"/>
      <c r="R760" s="105"/>
      <c r="S760" s="105"/>
      <c r="T760" s="105"/>
      <c r="U760" s="105"/>
      <c r="V760" s="105"/>
      <c r="W760" s="105"/>
      <c r="X760" s="105"/>
      <c r="Y760" s="105"/>
      <c r="Z760" s="105"/>
      <c r="AA760" s="105"/>
    </row>
    <row r="761" spans="1:27" ht="15">
      <c r="A761" s="51"/>
      <c r="B761" s="105"/>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c r="AA761" s="105"/>
    </row>
    <row r="762" spans="1:27" ht="15">
      <c r="A762" s="51"/>
      <c r="B762" s="105"/>
      <c r="C762" s="105"/>
      <c r="D762" s="105"/>
      <c r="E762" s="105"/>
      <c r="F762" s="105"/>
      <c r="G762" s="105"/>
      <c r="H762" s="105"/>
      <c r="I762" s="105"/>
      <c r="J762" s="105"/>
      <c r="K762" s="105"/>
      <c r="L762" s="105"/>
      <c r="M762" s="105"/>
      <c r="N762" s="105"/>
      <c r="O762" s="105"/>
      <c r="P762" s="105"/>
      <c r="Q762" s="105"/>
      <c r="R762" s="105"/>
      <c r="S762" s="105"/>
      <c r="T762" s="105"/>
      <c r="U762" s="105"/>
      <c r="V762" s="105"/>
      <c r="W762" s="105"/>
      <c r="X762" s="105"/>
      <c r="Y762" s="105"/>
      <c r="Z762" s="105"/>
      <c r="AA762" s="105"/>
    </row>
    <row r="763" spans="1:27" ht="15">
      <c r="A763" s="51"/>
      <c r="B763" s="105"/>
      <c r="C763" s="105"/>
      <c r="D763" s="105"/>
      <c r="E763" s="105"/>
      <c r="F763" s="105"/>
      <c r="G763" s="105"/>
      <c r="H763" s="105"/>
      <c r="I763" s="105"/>
      <c r="J763" s="105"/>
      <c r="K763" s="105"/>
      <c r="L763" s="105"/>
      <c r="M763" s="105"/>
      <c r="N763" s="105"/>
      <c r="O763" s="105"/>
      <c r="P763" s="105"/>
      <c r="Q763" s="105"/>
      <c r="R763" s="105"/>
      <c r="S763" s="105"/>
      <c r="T763" s="105"/>
      <c r="U763" s="105"/>
      <c r="V763" s="105"/>
      <c r="W763" s="105"/>
      <c r="X763" s="105"/>
      <c r="Y763" s="105"/>
      <c r="Z763" s="105"/>
      <c r="AA763" s="105"/>
    </row>
    <row r="764" spans="1:27" ht="15">
      <c r="A764" s="51"/>
      <c r="B764" s="105"/>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c r="AA764" s="105"/>
    </row>
    <row r="765" spans="1:27" ht="15">
      <c r="A765" s="51"/>
      <c r="B765" s="105"/>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c r="AA765" s="105"/>
    </row>
    <row r="766" spans="1:27" ht="15">
      <c r="A766" s="51"/>
      <c r="B766" s="105"/>
      <c r="C766" s="105"/>
      <c r="D766" s="105"/>
      <c r="E766" s="105"/>
      <c r="F766" s="105"/>
      <c r="G766" s="105"/>
      <c r="H766" s="105"/>
      <c r="I766" s="105"/>
      <c r="J766" s="105"/>
      <c r="K766" s="105"/>
      <c r="L766" s="105"/>
      <c r="M766" s="105"/>
      <c r="N766" s="105"/>
      <c r="O766" s="105"/>
      <c r="P766" s="105"/>
      <c r="Q766" s="105"/>
      <c r="R766" s="105"/>
      <c r="S766" s="105"/>
      <c r="T766" s="105"/>
      <c r="U766" s="105"/>
      <c r="V766" s="105"/>
      <c r="W766" s="105"/>
      <c r="X766" s="105"/>
      <c r="Y766" s="105"/>
      <c r="Z766" s="105"/>
      <c r="AA766" s="105"/>
    </row>
    <row r="767" spans="1:27" ht="15">
      <c r="A767" s="51"/>
      <c r="B767" s="105"/>
      <c r="C767" s="105"/>
      <c r="D767" s="105"/>
      <c r="E767" s="105"/>
      <c r="F767" s="105"/>
      <c r="G767" s="105"/>
      <c r="H767" s="105"/>
      <c r="I767" s="105"/>
      <c r="J767" s="105"/>
      <c r="K767" s="105"/>
      <c r="L767" s="105"/>
      <c r="M767" s="105"/>
      <c r="N767" s="105"/>
      <c r="O767" s="105"/>
      <c r="P767" s="105"/>
      <c r="Q767" s="105"/>
      <c r="R767" s="105"/>
      <c r="S767" s="105"/>
      <c r="T767" s="105"/>
      <c r="U767" s="105"/>
      <c r="V767" s="105"/>
      <c r="W767" s="105"/>
      <c r="X767" s="105"/>
      <c r="Y767" s="105"/>
      <c r="Z767" s="105"/>
      <c r="AA767" s="105"/>
    </row>
    <row r="768" spans="1:27" ht="15">
      <c r="A768" s="51"/>
      <c r="B768" s="105"/>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c r="AA768" s="105"/>
    </row>
    <row r="769" spans="1:27" ht="15">
      <c r="A769" s="51"/>
      <c r="B769" s="105"/>
      <c r="C769" s="105"/>
      <c r="D769" s="105"/>
      <c r="E769" s="105"/>
      <c r="F769" s="105"/>
      <c r="G769" s="105"/>
      <c r="H769" s="105"/>
      <c r="I769" s="105"/>
      <c r="J769" s="105"/>
      <c r="K769" s="105"/>
      <c r="L769" s="105"/>
      <c r="M769" s="105"/>
      <c r="N769" s="105"/>
      <c r="O769" s="105"/>
      <c r="P769" s="105"/>
      <c r="Q769" s="105"/>
      <c r="R769" s="105"/>
      <c r="S769" s="105"/>
      <c r="T769" s="105"/>
      <c r="U769" s="105"/>
      <c r="V769" s="105"/>
      <c r="W769" s="105"/>
      <c r="X769" s="105"/>
      <c r="Y769" s="105"/>
      <c r="Z769" s="105"/>
      <c r="AA769" s="105"/>
    </row>
    <row r="770" spans="1:27" ht="15">
      <c r="A770" s="51"/>
      <c r="B770" s="105"/>
      <c r="C770" s="105"/>
      <c r="D770" s="105"/>
      <c r="E770" s="105"/>
      <c r="F770" s="105"/>
      <c r="G770" s="105"/>
      <c r="H770" s="105"/>
      <c r="I770" s="105"/>
      <c r="J770" s="105"/>
      <c r="K770" s="105"/>
      <c r="L770" s="105"/>
      <c r="M770" s="105"/>
      <c r="N770" s="105"/>
      <c r="O770" s="105"/>
      <c r="P770" s="105"/>
      <c r="Q770" s="105"/>
      <c r="R770" s="105"/>
      <c r="S770" s="105"/>
      <c r="T770" s="105"/>
      <c r="U770" s="105"/>
      <c r="V770" s="105"/>
      <c r="W770" s="105"/>
      <c r="X770" s="105"/>
      <c r="Y770" s="105"/>
      <c r="Z770" s="105"/>
      <c r="AA770" s="105"/>
    </row>
    <row r="771" spans="1:27" ht="15">
      <c r="A771" s="51"/>
      <c r="B771" s="105"/>
      <c r="C771" s="105"/>
      <c r="D771" s="105"/>
      <c r="E771" s="105"/>
      <c r="F771" s="105"/>
      <c r="G771" s="105"/>
      <c r="H771" s="105"/>
      <c r="I771" s="105"/>
      <c r="J771" s="105"/>
      <c r="K771" s="105"/>
      <c r="L771" s="105"/>
      <c r="M771" s="105"/>
      <c r="N771" s="105"/>
      <c r="O771" s="105"/>
      <c r="P771" s="105"/>
      <c r="Q771" s="105"/>
      <c r="R771" s="105"/>
      <c r="S771" s="105"/>
      <c r="T771" s="105"/>
      <c r="U771" s="105"/>
      <c r="V771" s="105"/>
      <c r="W771" s="105"/>
      <c r="X771" s="105"/>
      <c r="Y771" s="105"/>
      <c r="Z771" s="105"/>
      <c r="AA771" s="105"/>
    </row>
    <row r="772" spans="1:27" ht="15">
      <c r="A772" s="51"/>
      <c r="B772" s="105"/>
      <c r="C772" s="105"/>
      <c r="D772" s="105"/>
      <c r="E772" s="105"/>
      <c r="F772" s="105"/>
      <c r="G772" s="105"/>
      <c r="H772" s="105"/>
      <c r="I772" s="105"/>
      <c r="J772" s="105"/>
      <c r="K772" s="105"/>
      <c r="L772" s="105"/>
      <c r="M772" s="105"/>
      <c r="N772" s="105"/>
      <c r="O772" s="105"/>
      <c r="P772" s="105"/>
      <c r="Q772" s="105"/>
      <c r="R772" s="105"/>
      <c r="S772" s="105"/>
      <c r="T772" s="105"/>
      <c r="U772" s="105"/>
      <c r="V772" s="105"/>
      <c r="W772" s="105"/>
      <c r="X772" s="105"/>
      <c r="Y772" s="105"/>
      <c r="Z772" s="105"/>
      <c r="AA772" s="105"/>
    </row>
    <row r="773" spans="1:27" ht="15">
      <c r="A773" s="51"/>
      <c r="B773" s="105"/>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c r="AA773" s="105"/>
    </row>
    <row r="774" spans="1:27" ht="15">
      <c r="A774" s="51"/>
      <c r="B774" s="105"/>
      <c r="C774" s="105"/>
      <c r="D774" s="105"/>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c r="AA774" s="105"/>
    </row>
    <row r="775" spans="1:27" ht="15">
      <c r="A775" s="51"/>
      <c r="B775" s="105"/>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c r="AA775" s="105"/>
    </row>
    <row r="776" spans="1:27" ht="15">
      <c r="A776" s="51"/>
      <c r="B776" s="105"/>
      <c r="C776" s="105"/>
      <c r="D776" s="105"/>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c r="AA776" s="105"/>
    </row>
    <row r="777" spans="1:27" ht="15">
      <c r="A777" s="51"/>
      <c r="B777" s="105"/>
      <c r="C777" s="105"/>
      <c r="D777" s="105"/>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c r="AA777" s="105"/>
    </row>
    <row r="778" spans="1:27" ht="15">
      <c r="A778" s="51"/>
      <c r="B778" s="105"/>
      <c r="C778" s="105"/>
      <c r="D778" s="105"/>
      <c r="E778" s="105"/>
      <c r="F778" s="105"/>
      <c r="G778" s="105"/>
      <c r="H778" s="105"/>
      <c r="I778" s="105"/>
      <c r="J778" s="105"/>
      <c r="K778" s="105"/>
      <c r="L778" s="105"/>
      <c r="M778" s="105"/>
      <c r="N778" s="105"/>
      <c r="O778" s="105"/>
      <c r="P778" s="105"/>
      <c r="Q778" s="105"/>
      <c r="R778" s="105"/>
      <c r="S778" s="105"/>
      <c r="T778" s="105"/>
      <c r="U778" s="105"/>
      <c r="V778" s="105"/>
      <c r="W778" s="105"/>
      <c r="X778" s="105"/>
      <c r="Y778" s="105"/>
      <c r="Z778" s="105"/>
      <c r="AA778" s="105"/>
    </row>
    <row r="779" spans="1:27" ht="15">
      <c r="A779" s="51"/>
      <c r="B779" s="105"/>
      <c r="C779" s="105"/>
      <c r="D779" s="105"/>
      <c r="E779" s="105"/>
      <c r="F779" s="105"/>
      <c r="G779" s="105"/>
      <c r="H779" s="105"/>
      <c r="I779" s="105"/>
      <c r="J779" s="105"/>
      <c r="K779" s="105"/>
      <c r="L779" s="105"/>
      <c r="M779" s="105"/>
      <c r="N779" s="105"/>
      <c r="O779" s="105"/>
      <c r="P779" s="105"/>
      <c r="Q779" s="105"/>
      <c r="R779" s="105"/>
      <c r="S779" s="105"/>
      <c r="T779" s="105"/>
      <c r="U779" s="105"/>
      <c r="V779" s="105"/>
      <c r="W779" s="105"/>
      <c r="X779" s="105"/>
      <c r="Y779" s="105"/>
      <c r="Z779" s="105"/>
      <c r="AA779" s="105"/>
    </row>
    <row r="780" spans="1:27" ht="15">
      <c r="A780" s="51"/>
      <c r="B780" s="105"/>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c r="AA780" s="105"/>
    </row>
    <row r="781" spans="1:27" ht="15">
      <c r="A781" s="51"/>
      <c r="B781" s="105"/>
      <c r="C781" s="105"/>
      <c r="D781" s="105"/>
      <c r="E781" s="105"/>
      <c r="F781" s="105"/>
      <c r="G781" s="105"/>
      <c r="H781" s="105"/>
      <c r="I781" s="105"/>
      <c r="J781" s="105"/>
      <c r="K781" s="105"/>
      <c r="L781" s="105"/>
      <c r="M781" s="105"/>
      <c r="N781" s="105"/>
      <c r="O781" s="105"/>
      <c r="P781" s="105"/>
      <c r="Q781" s="105"/>
      <c r="R781" s="105"/>
      <c r="S781" s="105"/>
      <c r="T781" s="105"/>
      <c r="U781" s="105"/>
      <c r="V781" s="105"/>
      <c r="W781" s="105"/>
      <c r="X781" s="105"/>
      <c r="Y781" s="105"/>
      <c r="Z781" s="105"/>
      <c r="AA781" s="105"/>
    </row>
    <row r="782" spans="1:27" ht="15">
      <c r="A782" s="51"/>
      <c r="B782" s="105"/>
      <c r="C782" s="105"/>
      <c r="D782" s="105"/>
      <c r="E782" s="105"/>
      <c r="F782" s="105"/>
      <c r="G782" s="105"/>
      <c r="H782" s="105"/>
      <c r="I782" s="105"/>
      <c r="J782" s="105"/>
      <c r="K782" s="105"/>
      <c r="L782" s="105"/>
      <c r="M782" s="105"/>
      <c r="N782" s="105"/>
      <c r="O782" s="105"/>
      <c r="P782" s="105"/>
      <c r="Q782" s="105"/>
      <c r="R782" s="105"/>
      <c r="S782" s="105"/>
      <c r="T782" s="105"/>
      <c r="U782" s="105"/>
      <c r="V782" s="105"/>
      <c r="W782" s="105"/>
      <c r="X782" s="105"/>
      <c r="Y782" s="105"/>
      <c r="Z782" s="105"/>
      <c r="AA782" s="105"/>
    </row>
    <row r="783" spans="1:27" ht="15">
      <c r="A783" s="51"/>
      <c r="B783" s="105"/>
      <c r="C783" s="105"/>
      <c r="D783" s="105"/>
      <c r="E783" s="105"/>
      <c r="F783" s="105"/>
      <c r="G783" s="105"/>
      <c r="H783" s="105"/>
      <c r="I783" s="105"/>
      <c r="J783" s="105"/>
      <c r="K783" s="105"/>
      <c r="L783" s="105"/>
      <c r="M783" s="105"/>
      <c r="N783" s="105"/>
      <c r="O783" s="105"/>
      <c r="P783" s="105"/>
      <c r="Q783" s="105"/>
      <c r="R783" s="105"/>
      <c r="S783" s="105"/>
      <c r="T783" s="105"/>
      <c r="U783" s="105"/>
      <c r="V783" s="105"/>
      <c r="W783" s="105"/>
      <c r="X783" s="105"/>
      <c r="Y783" s="105"/>
      <c r="Z783" s="105"/>
      <c r="AA783" s="105"/>
    </row>
    <row r="784" spans="1:27" ht="15">
      <c r="A784" s="51"/>
      <c r="B784" s="105"/>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c r="AA784" s="105"/>
    </row>
    <row r="785" spans="1:27" ht="15">
      <c r="A785" s="51"/>
      <c r="B785" s="105"/>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c r="AA785" s="105"/>
    </row>
    <row r="786" spans="1:27" ht="15">
      <c r="A786" s="51"/>
      <c r="B786" s="105"/>
      <c r="C786" s="105"/>
      <c r="D786" s="105"/>
      <c r="E786" s="105"/>
      <c r="F786" s="105"/>
      <c r="G786" s="105"/>
      <c r="H786" s="105"/>
      <c r="I786" s="105"/>
      <c r="J786" s="105"/>
      <c r="K786" s="105"/>
      <c r="L786" s="105"/>
      <c r="M786" s="105"/>
      <c r="N786" s="105"/>
      <c r="O786" s="105"/>
      <c r="P786" s="105"/>
      <c r="Q786" s="105"/>
      <c r="R786" s="105"/>
      <c r="S786" s="105"/>
      <c r="T786" s="105"/>
      <c r="U786" s="105"/>
      <c r="V786" s="105"/>
      <c r="W786" s="105"/>
      <c r="X786" s="105"/>
      <c r="Y786" s="105"/>
      <c r="Z786" s="105"/>
      <c r="AA786" s="105"/>
    </row>
    <row r="787" spans="1:27" ht="15">
      <c r="A787" s="51"/>
      <c r="B787" s="105"/>
      <c r="C787" s="105"/>
      <c r="D787" s="105"/>
      <c r="E787" s="105"/>
      <c r="F787" s="105"/>
      <c r="G787" s="105"/>
      <c r="H787" s="105"/>
      <c r="I787" s="105"/>
      <c r="J787" s="105"/>
      <c r="K787" s="105"/>
      <c r="L787" s="105"/>
      <c r="M787" s="105"/>
      <c r="N787" s="105"/>
      <c r="O787" s="105"/>
      <c r="P787" s="105"/>
      <c r="Q787" s="105"/>
      <c r="R787" s="105"/>
      <c r="S787" s="105"/>
      <c r="T787" s="105"/>
      <c r="U787" s="105"/>
      <c r="V787" s="105"/>
      <c r="W787" s="105"/>
      <c r="X787" s="105"/>
      <c r="Y787" s="105"/>
      <c r="Z787" s="105"/>
      <c r="AA787" s="105"/>
    </row>
    <row r="788" spans="1:27" ht="15">
      <c r="A788" s="51"/>
      <c r="B788" s="105"/>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c r="AA788" s="105"/>
    </row>
    <row r="789" spans="1:27" ht="15">
      <c r="A789" s="51"/>
      <c r="B789" s="105"/>
      <c r="C789" s="105"/>
      <c r="D789" s="105"/>
      <c r="E789" s="105"/>
      <c r="F789" s="105"/>
      <c r="G789" s="105"/>
      <c r="H789" s="105"/>
      <c r="I789" s="105"/>
      <c r="J789" s="105"/>
      <c r="K789" s="105"/>
      <c r="L789" s="105"/>
      <c r="M789" s="105"/>
      <c r="N789" s="105"/>
      <c r="O789" s="105"/>
      <c r="P789" s="105"/>
      <c r="Q789" s="105"/>
      <c r="R789" s="105"/>
      <c r="S789" s="105"/>
      <c r="T789" s="105"/>
      <c r="U789" s="105"/>
      <c r="V789" s="105"/>
      <c r="W789" s="105"/>
      <c r="X789" s="105"/>
      <c r="Y789" s="105"/>
      <c r="Z789" s="105"/>
      <c r="AA789" s="105"/>
    </row>
    <row r="790" spans="1:27" ht="15">
      <c r="A790" s="51"/>
      <c r="B790" s="105"/>
      <c r="C790" s="105"/>
      <c r="D790" s="105"/>
      <c r="E790" s="105"/>
      <c r="F790" s="105"/>
      <c r="G790" s="105"/>
      <c r="H790" s="105"/>
      <c r="I790" s="105"/>
      <c r="J790" s="105"/>
      <c r="K790" s="105"/>
      <c r="L790" s="105"/>
      <c r="M790" s="105"/>
      <c r="N790" s="105"/>
      <c r="O790" s="105"/>
      <c r="P790" s="105"/>
      <c r="Q790" s="105"/>
      <c r="R790" s="105"/>
      <c r="S790" s="105"/>
      <c r="T790" s="105"/>
      <c r="U790" s="105"/>
      <c r="V790" s="105"/>
      <c r="W790" s="105"/>
      <c r="X790" s="105"/>
      <c r="Y790" s="105"/>
      <c r="Z790" s="105"/>
      <c r="AA790" s="105"/>
    </row>
    <row r="791" spans="1:27" ht="15">
      <c r="A791" s="51"/>
      <c r="B791" s="105"/>
      <c r="C791" s="105"/>
      <c r="D791" s="105"/>
      <c r="E791" s="105"/>
      <c r="F791" s="105"/>
      <c r="G791" s="105"/>
      <c r="H791" s="105"/>
      <c r="I791" s="105"/>
      <c r="J791" s="105"/>
      <c r="K791" s="105"/>
      <c r="L791" s="105"/>
      <c r="M791" s="105"/>
      <c r="N791" s="105"/>
      <c r="O791" s="105"/>
      <c r="P791" s="105"/>
      <c r="Q791" s="105"/>
      <c r="R791" s="105"/>
      <c r="S791" s="105"/>
      <c r="T791" s="105"/>
      <c r="U791" s="105"/>
      <c r="V791" s="105"/>
      <c r="W791" s="105"/>
      <c r="X791" s="105"/>
      <c r="Y791" s="105"/>
      <c r="Z791" s="105"/>
      <c r="AA791" s="105"/>
    </row>
    <row r="792" spans="1:27" ht="15">
      <c r="A792" s="51"/>
      <c r="B792" s="105"/>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c r="AA792" s="105"/>
    </row>
    <row r="793" spans="1:27" ht="15">
      <c r="A793" s="51"/>
      <c r="B793" s="105"/>
      <c r="C793" s="105"/>
      <c r="D793" s="105"/>
      <c r="E793" s="105"/>
      <c r="F793" s="105"/>
      <c r="G793" s="105"/>
      <c r="H793" s="105"/>
      <c r="I793" s="105"/>
      <c r="J793" s="105"/>
      <c r="K793" s="105"/>
      <c r="L793" s="105"/>
      <c r="M793" s="105"/>
      <c r="N793" s="105"/>
      <c r="O793" s="105"/>
      <c r="P793" s="105"/>
      <c r="Q793" s="105"/>
      <c r="R793" s="105"/>
      <c r="S793" s="105"/>
      <c r="T793" s="105"/>
      <c r="U793" s="105"/>
      <c r="V793" s="105"/>
      <c r="W793" s="105"/>
      <c r="X793" s="105"/>
      <c r="Y793" s="105"/>
      <c r="Z793" s="105"/>
      <c r="AA793" s="105"/>
    </row>
    <row r="794" spans="1:27" ht="15">
      <c r="A794" s="51"/>
      <c r="B794" s="105"/>
      <c r="C794" s="105"/>
      <c r="D794" s="105"/>
      <c r="E794" s="105"/>
      <c r="F794" s="105"/>
      <c r="G794" s="105"/>
      <c r="H794" s="105"/>
      <c r="I794" s="105"/>
      <c r="J794" s="105"/>
      <c r="K794" s="105"/>
      <c r="L794" s="105"/>
      <c r="M794" s="105"/>
      <c r="N794" s="105"/>
      <c r="O794" s="105"/>
      <c r="P794" s="105"/>
      <c r="Q794" s="105"/>
      <c r="R794" s="105"/>
      <c r="S794" s="105"/>
      <c r="T794" s="105"/>
      <c r="U794" s="105"/>
      <c r="V794" s="105"/>
      <c r="W794" s="105"/>
      <c r="X794" s="105"/>
      <c r="Y794" s="105"/>
      <c r="Z794" s="105"/>
      <c r="AA794" s="105"/>
    </row>
    <row r="795" spans="1:27" ht="15">
      <c r="A795" s="51"/>
      <c r="B795" s="105"/>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c r="AA795" s="105"/>
    </row>
    <row r="796" spans="1:27" ht="15">
      <c r="A796" s="51"/>
      <c r="B796" s="105"/>
      <c r="C796" s="105"/>
      <c r="D796" s="105"/>
      <c r="E796" s="105"/>
      <c r="F796" s="105"/>
      <c r="G796" s="105"/>
      <c r="H796" s="105"/>
      <c r="I796" s="105"/>
      <c r="J796" s="105"/>
      <c r="K796" s="105"/>
      <c r="L796" s="105"/>
      <c r="M796" s="105"/>
      <c r="N796" s="105"/>
      <c r="O796" s="105"/>
      <c r="P796" s="105"/>
      <c r="Q796" s="105"/>
      <c r="R796" s="105"/>
      <c r="S796" s="105"/>
      <c r="T796" s="105"/>
      <c r="U796" s="105"/>
      <c r="V796" s="105"/>
      <c r="W796" s="105"/>
      <c r="X796" s="105"/>
      <c r="Y796" s="105"/>
      <c r="Z796" s="105"/>
      <c r="AA796" s="105"/>
    </row>
    <row r="797" spans="1:27" ht="15">
      <c r="A797" s="51"/>
      <c r="B797" s="105"/>
      <c r="C797" s="105"/>
      <c r="D797" s="105"/>
      <c r="E797" s="105"/>
      <c r="F797" s="105"/>
      <c r="G797" s="105"/>
      <c r="H797" s="105"/>
      <c r="I797" s="105"/>
      <c r="J797" s="105"/>
      <c r="K797" s="105"/>
      <c r="L797" s="105"/>
      <c r="M797" s="105"/>
      <c r="N797" s="105"/>
      <c r="O797" s="105"/>
      <c r="P797" s="105"/>
      <c r="Q797" s="105"/>
      <c r="R797" s="105"/>
      <c r="S797" s="105"/>
      <c r="T797" s="105"/>
      <c r="U797" s="105"/>
      <c r="V797" s="105"/>
      <c r="W797" s="105"/>
      <c r="X797" s="105"/>
      <c r="Y797" s="105"/>
      <c r="Z797" s="105"/>
      <c r="AA797" s="105"/>
    </row>
    <row r="798" spans="1:27" ht="15">
      <c r="A798" s="51"/>
      <c r="B798" s="105"/>
      <c r="C798" s="105"/>
      <c r="D798" s="105"/>
      <c r="E798" s="105"/>
      <c r="F798" s="105"/>
      <c r="G798" s="105"/>
      <c r="H798" s="105"/>
      <c r="I798" s="105"/>
      <c r="J798" s="105"/>
      <c r="K798" s="105"/>
      <c r="L798" s="105"/>
      <c r="M798" s="105"/>
      <c r="N798" s="105"/>
      <c r="O798" s="105"/>
      <c r="P798" s="105"/>
      <c r="Q798" s="105"/>
      <c r="R798" s="105"/>
      <c r="S798" s="105"/>
      <c r="T798" s="105"/>
      <c r="U798" s="105"/>
      <c r="V798" s="105"/>
      <c r="W798" s="105"/>
      <c r="X798" s="105"/>
      <c r="Y798" s="105"/>
      <c r="Z798" s="105"/>
      <c r="AA798" s="105"/>
    </row>
    <row r="799" spans="1:27" ht="15">
      <c r="A799" s="51"/>
      <c r="B799" s="105"/>
      <c r="C799" s="105"/>
      <c r="D799" s="105"/>
      <c r="E799" s="105"/>
      <c r="F799" s="105"/>
      <c r="G799" s="105"/>
      <c r="H799" s="105"/>
      <c r="I799" s="105"/>
      <c r="J799" s="105"/>
      <c r="K799" s="105"/>
      <c r="L799" s="105"/>
      <c r="M799" s="105"/>
      <c r="N799" s="105"/>
      <c r="O799" s="105"/>
      <c r="P799" s="105"/>
      <c r="Q799" s="105"/>
      <c r="R799" s="105"/>
      <c r="S799" s="105"/>
      <c r="T799" s="105"/>
      <c r="U799" s="105"/>
      <c r="V799" s="105"/>
      <c r="W799" s="105"/>
      <c r="X799" s="105"/>
      <c r="Y799" s="105"/>
      <c r="Z799" s="105"/>
      <c r="AA799" s="105"/>
    </row>
    <row r="800" spans="1:27" ht="15">
      <c r="A800" s="51"/>
      <c r="B800" s="105"/>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c r="AA800" s="105"/>
    </row>
    <row r="801" spans="1:27" ht="15">
      <c r="A801" s="51"/>
      <c r="B801" s="105"/>
      <c r="C801" s="105"/>
      <c r="D801" s="105"/>
      <c r="E801" s="105"/>
      <c r="F801" s="105"/>
      <c r="G801" s="105"/>
      <c r="H801" s="105"/>
      <c r="I801" s="105"/>
      <c r="J801" s="105"/>
      <c r="K801" s="105"/>
      <c r="L801" s="105"/>
      <c r="M801" s="105"/>
      <c r="N801" s="105"/>
      <c r="O801" s="105"/>
      <c r="P801" s="105"/>
      <c r="Q801" s="105"/>
      <c r="R801" s="105"/>
      <c r="S801" s="105"/>
      <c r="T801" s="105"/>
      <c r="U801" s="105"/>
      <c r="V801" s="105"/>
      <c r="W801" s="105"/>
      <c r="X801" s="105"/>
      <c r="Y801" s="105"/>
      <c r="Z801" s="105"/>
      <c r="AA801" s="105"/>
    </row>
    <row r="802" spans="1:27" ht="15">
      <c r="A802" s="51"/>
      <c r="B802" s="105"/>
      <c r="C802" s="105"/>
      <c r="D802" s="105"/>
      <c r="E802" s="105"/>
      <c r="F802" s="105"/>
      <c r="G802" s="105"/>
      <c r="H802" s="105"/>
      <c r="I802" s="105"/>
      <c r="J802" s="105"/>
      <c r="K802" s="105"/>
      <c r="L802" s="105"/>
      <c r="M802" s="105"/>
      <c r="N802" s="105"/>
      <c r="O802" s="105"/>
      <c r="P802" s="105"/>
      <c r="Q802" s="105"/>
      <c r="R802" s="105"/>
      <c r="S802" s="105"/>
      <c r="T802" s="105"/>
      <c r="U802" s="105"/>
      <c r="V802" s="105"/>
      <c r="W802" s="105"/>
      <c r="X802" s="105"/>
      <c r="Y802" s="105"/>
      <c r="Z802" s="105"/>
      <c r="AA802" s="105"/>
    </row>
    <row r="803" spans="1:27" ht="15">
      <c r="A803" s="51"/>
      <c r="B803" s="105"/>
      <c r="C803" s="105"/>
      <c r="D803" s="105"/>
      <c r="E803" s="105"/>
      <c r="F803" s="105"/>
      <c r="G803" s="105"/>
      <c r="H803" s="105"/>
      <c r="I803" s="105"/>
      <c r="J803" s="105"/>
      <c r="K803" s="105"/>
      <c r="L803" s="105"/>
      <c r="M803" s="105"/>
      <c r="N803" s="105"/>
      <c r="O803" s="105"/>
      <c r="P803" s="105"/>
      <c r="Q803" s="105"/>
      <c r="R803" s="105"/>
      <c r="S803" s="105"/>
      <c r="T803" s="105"/>
      <c r="U803" s="105"/>
      <c r="V803" s="105"/>
      <c r="W803" s="105"/>
      <c r="X803" s="105"/>
      <c r="Y803" s="105"/>
      <c r="Z803" s="105"/>
      <c r="AA803" s="105"/>
    </row>
    <row r="804" spans="1:27" ht="15">
      <c r="A804" s="51"/>
      <c r="B804" s="105"/>
      <c r="C804" s="105"/>
      <c r="D804" s="105"/>
      <c r="E804" s="105"/>
      <c r="F804" s="105"/>
      <c r="G804" s="105"/>
      <c r="H804" s="105"/>
      <c r="I804" s="105"/>
      <c r="J804" s="105"/>
      <c r="K804" s="105"/>
      <c r="L804" s="105"/>
      <c r="M804" s="105"/>
      <c r="N804" s="105"/>
      <c r="O804" s="105"/>
      <c r="P804" s="105"/>
      <c r="Q804" s="105"/>
      <c r="R804" s="105"/>
      <c r="S804" s="105"/>
      <c r="T804" s="105"/>
      <c r="U804" s="105"/>
      <c r="V804" s="105"/>
      <c r="W804" s="105"/>
      <c r="X804" s="105"/>
      <c r="Y804" s="105"/>
      <c r="Z804" s="105"/>
      <c r="AA804" s="105"/>
    </row>
    <row r="805" spans="1:27" ht="15">
      <c r="A805" s="51"/>
      <c r="B805" s="105"/>
      <c r="C805" s="105"/>
      <c r="D805" s="105"/>
      <c r="E805" s="105"/>
      <c r="F805" s="105"/>
      <c r="G805" s="105"/>
      <c r="H805" s="105"/>
      <c r="I805" s="105"/>
      <c r="J805" s="105"/>
      <c r="K805" s="105"/>
      <c r="L805" s="105"/>
      <c r="M805" s="105"/>
      <c r="N805" s="105"/>
      <c r="O805" s="105"/>
      <c r="P805" s="105"/>
      <c r="Q805" s="105"/>
      <c r="R805" s="105"/>
      <c r="S805" s="105"/>
      <c r="T805" s="105"/>
      <c r="U805" s="105"/>
      <c r="V805" s="105"/>
      <c r="W805" s="105"/>
      <c r="X805" s="105"/>
      <c r="Y805" s="105"/>
      <c r="Z805" s="105"/>
      <c r="AA805" s="105"/>
    </row>
    <row r="806" spans="1:27" ht="15">
      <c r="A806" s="51"/>
      <c r="B806" s="105"/>
      <c r="C806" s="105"/>
      <c r="D806" s="105"/>
      <c r="E806" s="105"/>
      <c r="F806" s="105"/>
      <c r="G806" s="105"/>
      <c r="H806" s="105"/>
      <c r="I806" s="105"/>
      <c r="J806" s="105"/>
      <c r="K806" s="105"/>
      <c r="L806" s="105"/>
      <c r="M806" s="105"/>
      <c r="N806" s="105"/>
      <c r="O806" s="105"/>
      <c r="P806" s="105"/>
      <c r="Q806" s="105"/>
      <c r="R806" s="105"/>
      <c r="S806" s="105"/>
      <c r="T806" s="105"/>
      <c r="U806" s="105"/>
      <c r="V806" s="105"/>
      <c r="W806" s="105"/>
      <c r="X806" s="105"/>
      <c r="Y806" s="105"/>
      <c r="Z806" s="105"/>
      <c r="AA806" s="105"/>
    </row>
    <row r="807" spans="1:27" ht="15">
      <c r="A807" s="51"/>
      <c r="B807" s="105"/>
      <c r="C807" s="105"/>
      <c r="D807" s="105"/>
      <c r="E807" s="105"/>
      <c r="F807" s="105"/>
      <c r="G807" s="105"/>
      <c r="H807" s="105"/>
      <c r="I807" s="105"/>
      <c r="J807" s="105"/>
      <c r="K807" s="105"/>
      <c r="L807" s="105"/>
      <c r="M807" s="105"/>
      <c r="N807" s="105"/>
      <c r="O807" s="105"/>
      <c r="P807" s="105"/>
      <c r="Q807" s="105"/>
      <c r="R807" s="105"/>
      <c r="S807" s="105"/>
      <c r="T807" s="105"/>
      <c r="U807" s="105"/>
      <c r="V807" s="105"/>
      <c r="W807" s="105"/>
      <c r="X807" s="105"/>
      <c r="Y807" s="105"/>
      <c r="Z807" s="105"/>
      <c r="AA807" s="105"/>
    </row>
    <row r="808" spans="1:27" ht="15">
      <c r="A808" s="51"/>
      <c r="B808" s="105"/>
      <c r="C808" s="105"/>
      <c r="D808" s="105"/>
      <c r="E808" s="105"/>
      <c r="F808" s="105"/>
      <c r="G808" s="105"/>
      <c r="H808" s="105"/>
      <c r="I808" s="105"/>
      <c r="J808" s="105"/>
      <c r="K808" s="105"/>
      <c r="L808" s="105"/>
      <c r="M808" s="105"/>
      <c r="N808" s="105"/>
      <c r="O808" s="105"/>
      <c r="P808" s="105"/>
      <c r="Q808" s="105"/>
      <c r="R808" s="105"/>
      <c r="S808" s="105"/>
      <c r="T808" s="105"/>
      <c r="U808" s="105"/>
      <c r="V808" s="105"/>
      <c r="W808" s="105"/>
      <c r="X808" s="105"/>
      <c r="Y808" s="105"/>
      <c r="Z808" s="105"/>
      <c r="AA808" s="105"/>
    </row>
    <row r="809" spans="1:27" ht="15">
      <c r="A809" s="51"/>
      <c r="B809" s="105"/>
      <c r="C809" s="105"/>
      <c r="D809" s="105"/>
      <c r="E809" s="105"/>
      <c r="F809" s="105"/>
      <c r="G809" s="105"/>
      <c r="H809" s="105"/>
      <c r="I809" s="105"/>
      <c r="J809" s="105"/>
      <c r="K809" s="105"/>
      <c r="L809" s="105"/>
      <c r="M809" s="105"/>
      <c r="N809" s="105"/>
      <c r="O809" s="105"/>
      <c r="P809" s="105"/>
      <c r="Q809" s="105"/>
      <c r="R809" s="105"/>
      <c r="S809" s="105"/>
      <c r="T809" s="105"/>
      <c r="U809" s="105"/>
      <c r="V809" s="105"/>
      <c r="W809" s="105"/>
      <c r="X809" s="105"/>
      <c r="Y809" s="105"/>
      <c r="Z809" s="105"/>
      <c r="AA809" s="105"/>
    </row>
    <row r="810" spans="1:27" ht="15">
      <c r="A810" s="51"/>
      <c r="B810" s="105"/>
      <c r="C810" s="105"/>
      <c r="D810" s="105"/>
      <c r="E810" s="105"/>
      <c r="F810" s="105"/>
      <c r="G810" s="105"/>
      <c r="H810" s="105"/>
      <c r="I810" s="105"/>
      <c r="J810" s="105"/>
      <c r="K810" s="105"/>
      <c r="L810" s="105"/>
      <c r="M810" s="105"/>
      <c r="N810" s="105"/>
      <c r="O810" s="105"/>
      <c r="P810" s="105"/>
      <c r="Q810" s="105"/>
      <c r="R810" s="105"/>
      <c r="S810" s="105"/>
      <c r="T810" s="105"/>
      <c r="U810" s="105"/>
      <c r="V810" s="105"/>
      <c r="W810" s="105"/>
      <c r="X810" s="105"/>
      <c r="Y810" s="105"/>
      <c r="Z810" s="105"/>
      <c r="AA810" s="105"/>
    </row>
    <row r="811" spans="1:27" ht="15">
      <c r="A811" s="51"/>
      <c r="B811" s="105"/>
      <c r="C811" s="105"/>
      <c r="D811" s="105"/>
      <c r="E811" s="105"/>
      <c r="F811" s="105"/>
      <c r="G811" s="105"/>
      <c r="H811" s="105"/>
      <c r="I811" s="105"/>
      <c r="J811" s="105"/>
      <c r="K811" s="105"/>
      <c r="L811" s="105"/>
      <c r="M811" s="105"/>
      <c r="N811" s="105"/>
      <c r="O811" s="105"/>
      <c r="P811" s="105"/>
      <c r="Q811" s="105"/>
      <c r="R811" s="105"/>
      <c r="S811" s="105"/>
      <c r="T811" s="105"/>
      <c r="U811" s="105"/>
      <c r="V811" s="105"/>
      <c r="W811" s="105"/>
      <c r="X811" s="105"/>
      <c r="Y811" s="105"/>
      <c r="Z811" s="105"/>
      <c r="AA811" s="105"/>
    </row>
    <row r="812" spans="1:27" ht="15">
      <c r="A812" s="51"/>
      <c r="B812" s="105"/>
      <c r="C812" s="105"/>
      <c r="D812" s="105"/>
      <c r="E812" s="105"/>
      <c r="F812" s="105"/>
      <c r="G812" s="105"/>
      <c r="H812" s="105"/>
      <c r="I812" s="105"/>
      <c r="J812" s="105"/>
      <c r="K812" s="105"/>
      <c r="L812" s="105"/>
      <c r="M812" s="105"/>
      <c r="N812" s="105"/>
      <c r="O812" s="105"/>
      <c r="P812" s="105"/>
      <c r="Q812" s="105"/>
      <c r="R812" s="105"/>
      <c r="S812" s="105"/>
      <c r="T812" s="105"/>
      <c r="U812" s="105"/>
      <c r="V812" s="105"/>
      <c r="W812" s="105"/>
      <c r="X812" s="105"/>
      <c r="Y812" s="105"/>
      <c r="Z812" s="105"/>
      <c r="AA812" s="105"/>
    </row>
    <row r="813" spans="1:27" ht="15">
      <c r="A813" s="51"/>
      <c r="B813" s="105"/>
      <c r="C813" s="105"/>
      <c r="D813" s="105"/>
      <c r="E813" s="105"/>
      <c r="F813" s="105"/>
      <c r="G813" s="105"/>
      <c r="H813" s="105"/>
      <c r="I813" s="105"/>
      <c r="J813" s="105"/>
      <c r="K813" s="105"/>
      <c r="L813" s="105"/>
      <c r="M813" s="105"/>
      <c r="N813" s="105"/>
      <c r="O813" s="105"/>
      <c r="P813" s="105"/>
      <c r="Q813" s="105"/>
      <c r="R813" s="105"/>
      <c r="S813" s="105"/>
      <c r="T813" s="105"/>
      <c r="U813" s="105"/>
      <c r="V813" s="105"/>
      <c r="W813" s="105"/>
      <c r="X813" s="105"/>
      <c r="Y813" s="105"/>
      <c r="Z813" s="105"/>
      <c r="AA813" s="105"/>
    </row>
    <row r="814" spans="1:27" ht="15">
      <c r="A814" s="51"/>
      <c r="B814" s="105"/>
      <c r="C814" s="105"/>
      <c r="D814" s="105"/>
      <c r="E814" s="105"/>
      <c r="F814" s="105"/>
      <c r="G814" s="105"/>
      <c r="H814" s="105"/>
      <c r="I814" s="105"/>
      <c r="J814" s="105"/>
      <c r="K814" s="105"/>
      <c r="L814" s="105"/>
      <c r="M814" s="105"/>
      <c r="N814" s="105"/>
      <c r="O814" s="105"/>
      <c r="P814" s="105"/>
      <c r="Q814" s="105"/>
      <c r="R814" s="105"/>
      <c r="S814" s="105"/>
      <c r="T814" s="105"/>
      <c r="U814" s="105"/>
      <c r="V814" s="105"/>
      <c r="W814" s="105"/>
      <c r="X814" s="105"/>
      <c r="Y814" s="105"/>
      <c r="Z814" s="105"/>
      <c r="AA814" s="105"/>
    </row>
    <row r="815" spans="1:27" ht="15">
      <c r="A815" s="51"/>
      <c r="B815" s="105"/>
      <c r="C815" s="105"/>
      <c r="D815" s="105"/>
      <c r="E815" s="105"/>
      <c r="F815" s="105"/>
      <c r="G815" s="105"/>
      <c r="H815" s="105"/>
      <c r="I815" s="105"/>
      <c r="J815" s="105"/>
      <c r="K815" s="105"/>
      <c r="L815" s="105"/>
      <c r="M815" s="105"/>
      <c r="N815" s="105"/>
      <c r="O815" s="105"/>
      <c r="P815" s="105"/>
      <c r="Q815" s="105"/>
      <c r="R815" s="105"/>
      <c r="S815" s="105"/>
      <c r="T815" s="105"/>
      <c r="U815" s="105"/>
      <c r="V815" s="105"/>
      <c r="W815" s="105"/>
      <c r="X815" s="105"/>
      <c r="Y815" s="105"/>
      <c r="Z815" s="105"/>
      <c r="AA815" s="105"/>
    </row>
    <row r="816" spans="1:27" ht="15">
      <c r="A816" s="51"/>
      <c r="B816" s="105"/>
      <c r="C816" s="105"/>
      <c r="D816" s="105"/>
      <c r="E816" s="105"/>
      <c r="F816" s="105"/>
      <c r="G816" s="105"/>
      <c r="H816" s="105"/>
      <c r="I816" s="105"/>
      <c r="J816" s="105"/>
      <c r="K816" s="105"/>
      <c r="L816" s="105"/>
      <c r="M816" s="105"/>
      <c r="N816" s="105"/>
      <c r="O816" s="105"/>
      <c r="P816" s="105"/>
      <c r="Q816" s="105"/>
      <c r="R816" s="105"/>
      <c r="S816" s="105"/>
      <c r="T816" s="105"/>
      <c r="U816" s="105"/>
      <c r="V816" s="105"/>
      <c r="W816" s="105"/>
      <c r="X816" s="105"/>
      <c r="Y816" s="105"/>
      <c r="Z816" s="105"/>
      <c r="AA816" s="105"/>
    </row>
    <row r="817" spans="1:27" ht="15">
      <c r="A817" s="51"/>
      <c r="B817" s="105"/>
      <c r="C817" s="105"/>
      <c r="D817" s="105"/>
      <c r="E817" s="105"/>
      <c r="F817" s="105"/>
      <c r="G817" s="105"/>
      <c r="H817" s="105"/>
      <c r="I817" s="105"/>
      <c r="J817" s="105"/>
      <c r="K817" s="105"/>
      <c r="L817" s="105"/>
      <c r="M817" s="105"/>
      <c r="N817" s="105"/>
      <c r="O817" s="105"/>
      <c r="P817" s="105"/>
      <c r="Q817" s="105"/>
      <c r="R817" s="105"/>
      <c r="S817" s="105"/>
      <c r="T817" s="105"/>
      <c r="U817" s="105"/>
      <c r="V817" s="105"/>
      <c r="W817" s="105"/>
      <c r="X817" s="105"/>
      <c r="Y817" s="105"/>
      <c r="Z817" s="105"/>
      <c r="AA817" s="105"/>
    </row>
    <row r="818" spans="1:27" ht="15">
      <c r="A818" s="51"/>
      <c r="B818" s="105"/>
      <c r="C818" s="105"/>
      <c r="D818" s="105"/>
      <c r="E818" s="105"/>
      <c r="F818" s="105"/>
      <c r="G818" s="105"/>
      <c r="H818" s="105"/>
      <c r="I818" s="105"/>
      <c r="J818" s="105"/>
      <c r="K818" s="105"/>
      <c r="L818" s="105"/>
      <c r="M818" s="105"/>
      <c r="N818" s="105"/>
      <c r="O818" s="105"/>
      <c r="P818" s="105"/>
      <c r="Q818" s="105"/>
      <c r="R818" s="105"/>
      <c r="S818" s="105"/>
      <c r="T818" s="105"/>
      <c r="U818" s="105"/>
      <c r="V818" s="105"/>
      <c r="W818" s="105"/>
      <c r="X818" s="105"/>
      <c r="Y818" s="105"/>
      <c r="Z818" s="105"/>
      <c r="AA818" s="105"/>
    </row>
    <row r="819" spans="1:27" ht="15">
      <c r="A819" s="51"/>
      <c r="B819" s="105"/>
      <c r="C819" s="105"/>
      <c r="D819" s="105"/>
      <c r="E819" s="105"/>
      <c r="F819" s="105"/>
      <c r="G819" s="105"/>
      <c r="H819" s="105"/>
      <c r="I819" s="105"/>
      <c r="J819" s="105"/>
      <c r="K819" s="105"/>
      <c r="L819" s="105"/>
      <c r="M819" s="105"/>
      <c r="N819" s="105"/>
      <c r="O819" s="105"/>
      <c r="P819" s="105"/>
      <c r="Q819" s="105"/>
      <c r="R819" s="105"/>
      <c r="S819" s="105"/>
      <c r="T819" s="105"/>
      <c r="U819" s="105"/>
      <c r="V819" s="105"/>
      <c r="W819" s="105"/>
      <c r="X819" s="105"/>
      <c r="Y819" s="105"/>
      <c r="Z819" s="105"/>
      <c r="AA819" s="105"/>
    </row>
    <row r="820" spans="1:27" ht="15">
      <c r="A820" s="51"/>
      <c r="B820" s="105"/>
      <c r="C820" s="105"/>
      <c r="D820" s="105"/>
      <c r="E820" s="105"/>
      <c r="F820" s="105"/>
      <c r="G820" s="105"/>
      <c r="H820" s="105"/>
      <c r="I820" s="105"/>
      <c r="J820" s="105"/>
      <c r="K820" s="105"/>
      <c r="L820" s="105"/>
      <c r="M820" s="105"/>
      <c r="N820" s="105"/>
      <c r="O820" s="105"/>
      <c r="P820" s="105"/>
      <c r="Q820" s="105"/>
      <c r="R820" s="105"/>
      <c r="S820" s="105"/>
      <c r="T820" s="105"/>
      <c r="U820" s="105"/>
      <c r="V820" s="105"/>
      <c r="W820" s="105"/>
      <c r="X820" s="105"/>
      <c r="Y820" s="105"/>
      <c r="Z820" s="105"/>
      <c r="AA820" s="105"/>
    </row>
    <row r="821" spans="1:27" ht="15">
      <c r="A821" s="51"/>
      <c r="B821" s="105"/>
      <c r="C821" s="105"/>
      <c r="D821" s="105"/>
      <c r="E821" s="105"/>
      <c r="F821" s="105"/>
      <c r="G821" s="105"/>
      <c r="H821" s="105"/>
      <c r="I821" s="105"/>
      <c r="J821" s="105"/>
      <c r="K821" s="105"/>
      <c r="L821" s="105"/>
      <c r="M821" s="105"/>
      <c r="N821" s="105"/>
      <c r="O821" s="105"/>
      <c r="P821" s="105"/>
      <c r="Q821" s="105"/>
      <c r="R821" s="105"/>
      <c r="S821" s="105"/>
      <c r="T821" s="105"/>
      <c r="U821" s="105"/>
      <c r="V821" s="105"/>
      <c r="W821" s="105"/>
      <c r="X821" s="105"/>
      <c r="Y821" s="105"/>
      <c r="Z821" s="105"/>
      <c r="AA821" s="105"/>
    </row>
    <row r="822" spans="1:27" ht="15">
      <c r="A822" s="51"/>
      <c r="B822" s="105"/>
      <c r="C822" s="105"/>
      <c r="D822" s="105"/>
      <c r="E822" s="105"/>
      <c r="F822" s="105"/>
      <c r="G822" s="105"/>
      <c r="H822" s="105"/>
      <c r="I822" s="105"/>
      <c r="J822" s="105"/>
      <c r="K822" s="105"/>
      <c r="L822" s="105"/>
      <c r="M822" s="105"/>
      <c r="N822" s="105"/>
      <c r="O822" s="105"/>
      <c r="P822" s="105"/>
      <c r="Q822" s="105"/>
      <c r="R822" s="105"/>
      <c r="S822" s="105"/>
      <c r="T822" s="105"/>
      <c r="U822" s="105"/>
      <c r="V822" s="105"/>
      <c r="W822" s="105"/>
      <c r="X822" s="105"/>
      <c r="Y822" s="105"/>
      <c r="Z822" s="105"/>
      <c r="AA822" s="105"/>
    </row>
    <row r="823" spans="1:27" ht="15">
      <c r="A823" s="51"/>
      <c r="B823" s="105"/>
      <c r="C823" s="105"/>
      <c r="D823" s="105"/>
      <c r="E823" s="105"/>
      <c r="F823" s="105"/>
      <c r="G823" s="105"/>
      <c r="H823" s="105"/>
      <c r="I823" s="105"/>
      <c r="J823" s="105"/>
      <c r="K823" s="105"/>
      <c r="L823" s="105"/>
      <c r="M823" s="105"/>
      <c r="N823" s="105"/>
      <c r="O823" s="105"/>
      <c r="P823" s="105"/>
      <c r="Q823" s="105"/>
      <c r="R823" s="105"/>
      <c r="S823" s="105"/>
      <c r="T823" s="105"/>
      <c r="U823" s="105"/>
      <c r="V823" s="105"/>
      <c r="W823" s="105"/>
      <c r="X823" s="105"/>
      <c r="Y823" s="105"/>
      <c r="Z823" s="105"/>
      <c r="AA823" s="105"/>
    </row>
    <row r="824" spans="1:27" ht="15">
      <c r="A824" s="51"/>
      <c r="B824" s="105"/>
      <c r="C824" s="105"/>
      <c r="D824" s="105"/>
      <c r="E824" s="105"/>
      <c r="F824" s="105"/>
      <c r="G824" s="105"/>
      <c r="H824" s="105"/>
      <c r="I824" s="105"/>
      <c r="J824" s="105"/>
      <c r="K824" s="105"/>
      <c r="L824" s="105"/>
      <c r="M824" s="105"/>
      <c r="N824" s="105"/>
      <c r="O824" s="105"/>
      <c r="P824" s="105"/>
      <c r="Q824" s="105"/>
      <c r="R824" s="105"/>
      <c r="S824" s="105"/>
      <c r="T824" s="105"/>
      <c r="U824" s="105"/>
      <c r="V824" s="105"/>
      <c r="W824" s="105"/>
      <c r="X824" s="105"/>
      <c r="Y824" s="105"/>
      <c r="Z824" s="105"/>
      <c r="AA824" s="105"/>
    </row>
    <row r="825" spans="1:27" ht="15">
      <c r="A825" s="51"/>
      <c r="B825" s="105"/>
      <c r="C825" s="105"/>
      <c r="D825" s="105"/>
      <c r="E825" s="105"/>
      <c r="F825" s="105"/>
      <c r="G825" s="105"/>
      <c r="H825" s="105"/>
      <c r="I825" s="105"/>
      <c r="J825" s="105"/>
      <c r="K825" s="105"/>
      <c r="L825" s="105"/>
      <c r="M825" s="105"/>
      <c r="N825" s="105"/>
      <c r="O825" s="105"/>
      <c r="P825" s="105"/>
      <c r="Q825" s="105"/>
      <c r="R825" s="105"/>
      <c r="S825" s="105"/>
      <c r="T825" s="105"/>
      <c r="U825" s="105"/>
      <c r="V825" s="105"/>
      <c r="W825" s="105"/>
      <c r="X825" s="105"/>
      <c r="Y825" s="105"/>
      <c r="Z825" s="105"/>
      <c r="AA825" s="105"/>
    </row>
    <row r="826" spans="1:27" ht="15">
      <c r="A826" s="51"/>
      <c r="B826" s="105"/>
      <c r="C826" s="105"/>
      <c r="D826" s="105"/>
      <c r="E826" s="105"/>
      <c r="F826" s="105"/>
      <c r="G826" s="105"/>
      <c r="H826" s="105"/>
      <c r="I826" s="105"/>
      <c r="J826" s="105"/>
      <c r="K826" s="105"/>
      <c r="L826" s="105"/>
      <c r="M826" s="105"/>
      <c r="N826" s="105"/>
      <c r="O826" s="105"/>
      <c r="P826" s="105"/>
      <c r="Q826" s="105"/>
      <c r="R826" s="105"/>
      <c r="S826" s="105"/>
      <c r="T826" s="105"/>
      <c r="U826" s="105"/>
      <c r="V826" s="105"/>
      <c r="W826" s="105"/>
      <c r="X826" s="105"/>
      <c r="Y826" s="105"/>
      <c r="Z826" s="105"/>
      <c r="AA826" s="105"/>
    </row>
    <row r="827" spans="1:27" ht="15">
      <c r="A827" s="51"/>
      <c r="B827" s="105"/>
      <c r="C827" s="105"/>
      <c r="D827" s="105"/>
      <c r="E827" s="105"/>
      <c r="F827" s="105"/>
      <c r="G827" s="105"/>
      <c r="H827" s="105"/>
      <c r="I827" s="105"/>
      <c r="J827" s="105"/>
      <c r="K827" s="105"/>
      <c r="L827" s="105"/>
      <c r="M827" s="105"/>
      <c r="N827" s="105"/>
      <c r="O827" s="105"/>
      <c r="P827" s="105"/>
      <c r="Q827" s="105"/>
      <c r="R827" s="105"/>
      <c r="S827" s="105"/>
      <c r="T827" s="105"/>
      <c r="U827" s="105"/>
      <c r="V827" s="105"/>
      <c r="W827" s="105"/>
      <c r="X827" s="105"/>
      <c r="Y827" s="105"/>
      <c r="Z827" s="105"/>
      <c r="AA827" s="105"/>
    </row>
    <row r="828" spans="1:27" ht="15">
      <c r="A828" s="51"/>
      <c r="B828" s="105"/>
      <c r="C828" s="105"/>
      <c r="D828" s="105"/>
      <c r="E828" s="105"/>
      <c r="F828" s="105"/>
      <c r="G828" s="105"/>
      <c r="H828" s="105"/>
      <c r="I828" s="105"/>
      <c r="J828" s="105"/>
      <c r="K828" s="105"/>
      <c r="L828" s="105"/>
      <c r="M828" s="105"/>
      <c r="N828" s="105"/>
      <c r="O828" s="105"/>
      <c r="P828" s="105"/>
      <c r="Q828" s="105"/>
      <c r="R828" s="105"/>
      <c r="S828" s="105"/>
      <c r="T828" s="105"/>
      <c r="U828" s="105"/>
      <c r="V828" s="105"/>
      <c r="W828" s="105"/>
      <c r="X828" s="105"/>
      <c r="Y828" s="105"/>
      <c r="Z828" s="105"/>
      <c r="AA828" s="105"/>
    </row>
    <row r="829" spans="1:27" ht="15">
      <c r="A829" s="51"/>
      <c r="B829" s="105"/>
      <c r="C829" s="105"/>
      <c r="D829" s="105"/>
      <c r="E829" s="105"/>
      <c r="F829" s="105"/>
      <c r="G829" s="105"/>
      <c r="H829" s="105"/>
      <c r="I829" s="105"/>
      <c r="J829" s="105"/>
      <c r="K829" s="105"/>
      <c r="L829" s="105"/>
      <c r="M829" s="105"/>
      <c r="N829" s="105"/>
      <c r="O829" s="105"/>
      <c r="P829" s="105"/>
      <c r="Q829" s="105"/>
      <c r="R829" s="105"/>
      <c r="S829" s="105"/>
      <c r="T829" s="105"/>
      <c r="U829" s="105"/>
      <c r="V829" s="105"/>
      <c r="W829" s="105"/>
      <c r="X829" s="105"/>
      <c r="Y829" s="105"/>
      <c r="Z829" s="105"/>
      <c r="AA829" s="105"/>
    </row>
    <row r="830" spans="1:27" ht="15">
      <c r="A830" s="51"/>
      <c r="B830" s="105"/>
      <c r="C830" s="105"/>
      <c r="D830" s="105"/>
      <c r="E830" s="105"/>
      <c r="F830" s="105"/>
      <c r="G830" s="105"/>
      <c r="H830" s="105"/>
      <c r="I830" s="105"/>
      <c r="J830" s="105"/>
      <c r="K830" s="105"/>
      <c r="L830" s="105"/>
      <c r="M830" s="105"/>
      <c r="N830" s="105"/>
      <c r="O830" s="105"/>
      <c r="P830" s="105"/>
      <c r="Q830" s="105"/>
      <c r="R830" s="105"/>
      <c r="S830" s="105"/>
      <c r="T830" s="105"/>
      <c r="U830" s="105"/>
      <c r="V830" s="105"/>
      <c r="W830" s="105"/>
      <c r="X830" s="105"/>
      <c r="Y830" s="105"/>
      <c r="Z830" s="105"/>
      <c r="AA830" s="105"/>
    </row>
    <row r="831" spans="1:27" ht="15">
      <c r="A831" s="51"/>
      <c r="B831" s="105"/>
      <c r="C831" s="105"/>
      <c r="D831" s="105"/>
      <c r="E831" s="105"/>
      <c r="F831" s="105"/>
      <c r="G831" s="105"/>
      <c r="H831" s="105"/>
      <c r="I831" s="105"/>
      <c r="J831" s="105"/>
      <c r="K831" s="105"/>
      <c r="L831" s="105"/>
      <c r="M831" s="105"/>
      <c r="N831" s="105"/>
      <c r="O831" s="105"/>
      <c r="P831" s="105"/>
      <c r="Q831" s="105"/>
      <c r="R831" s="105"/>
      <c r="S831" s="105"/>
      <c r="T831" s="105"/>
      <c r="U831" s="105"/>
      <c r="V831" s="105"/>
      <c r="W831" s="105"/>
      <c r="X831" s="105"/>
      <c r="Y831" s="105"/>
      <c r="Z831" s="105"/>
      <c r="AA831" s="105"/>
    </row>
    <row r="832" spans="1:27" ht="15">
      <c r="A832" s="51"/>
      <c r="B832" s="105"/>
      <c r="C832" s="105"/>
      <c r="D832" s="105"/>
      <c r="E832" s="105"/>
      <c r="F832" s="105"/>
      <c r="G832" s="105"/>
      <c r="H832" s="105"/>
      <c r="I832" s="105"/>
      <c r="J832" s="105"/>
      <c r="K832" s="105"/>
      <c r="L832" s="105"/>
      <c r="M832" s="105"/>
      <c r="N832" s="105"/>
      <c r="O832" s="105"/>
      <c r="P832" s="105"/>
      <c r="Q832" s="105"/>
      <c r="R832" s="105"/>
      <c r="S832" s="105"/>
      <c r="T832" s="105"/>
      <c r="U832" s="105"/>
      <c r="V832" s="105"/>
      <c r="W832" s="105"/>
      <c r="X832" s="105"/>
      <c r="Y832" s="105"/>
      <c r="Z832" s="105"/>
      <c r="AA832" s="105"/>
    </row>
    <row r="833" spans="1:27" ht="15">
      <c r="A833" s="51"/>
      <c r="B833" s="105"/>
      <c r="C833" s="105"/>
      <c r="D833" s="105"/>
      <c r="E833" s="105"/>
      <c r="F833" s="105"/>
      <c r="G833" s="105"/>
      <c r="H833" s="105"/>
      <c r="I833" s="105"/>
      <c r="J833" s="105"/>
      <c r="K833" s="105"/>
      <c r="L833" s="105"/>
      <c r="M833" s="105"/>
      <c r="N833" s="105"/>
      <c r="O833" s="105"/>
      <c r="P833" s="105"/>
      <c r="Q833" s="105"/>
      <c r="R833" s="105"/>
      <c r="S833" s="105"/>
      <c r="T833" s="105"/>
      <c r="U833" s="105"/>
      <c r="V833" s="105"/>
      <c r="W833" s="105"/>
      <c r="X833" s="105"/>
      <c r="Y833" s="105"/>
      <c r="Z833" s="105"/>
      <c r="AA833" s="105"/>
    </row>
    <row r="834" spans="1:27" ht="15">
      <c r="A834" s="51"/>
      <c r="B834" s="105"/>
      <c r="C834" s="105"/>
      <c r="D834" s="105"/>
      <c r="E834" s="105"/>
      <c r="F834" s="105"/>
      <c r="G834" s="105"/>
      <c r="H834" s="105"/>
      <c r="I834" s="105"/>
      <c r="J834" s="105"/>
      <c r="K834" s="105"/>
      <c r="L834" s="105"/>
      <c r="M834" s="105"/>
      <c r="N834" s="105"/>
      <c r="O834" s="105"/>
      <c r="P834" s="105"/>
      <c r="Q834" s="105"/>
      <c r="R834" s="105"/>
      <c r="S834" s="105"/>
      <c r="T834" s="105"/>
      <c r="U834" s="105"/>
      <c r="V834" s="105"/>
      <c r="W834" s="105"/>
      <c r="X834" s="105"/>
      <c r="Y834" s="105"/>
      <c r="Z834" s="105"/>
      <c r="AA834" s="105"/>
    </row>
    <row r="835" spans="1:27" ht="15">
      <c r="A835" s="51"/>
      <c r="B835" s="105"/>
      <c r="C835" s="105"/>
      <c r="D835" s="105"/>
      <c r="E835" s="105"/>
      <c r="F835" s="105"/>
      <c r="G835" s="105"/>
      <c r="H835" s="105"/>
      <c r="I835" s="105"/>
      <c r="J835" s="105"/>
      <c r="K835" s="105"/>
      <c r="L835" s="105"/>
      <c r="M835" s="105"/>
      <c r="N835" s="105"/>
      <c r="O835" s="105"/>
      <c r="P835" s="105"/>
      <c r="Q835" s="105"/>
      <c r="R835" s="105"/>
      <c r="S835" s="105"/>
      <c r="T835" s="105"/>
      <c r="U835" s="105"/>
      <c r="V835" s="105"/>
      <c r="W835" s="105"/>
      <c r="X835" s="105"/>
      <c r="Y835" s="105"/>
      <c r="Z835" s="105"/>
      <c r="AA835" s="105"/>
    </row>
    <row r="836" spans="1:27" ht="15">
      <c r="A836" s="51"/>
      <c r="B836" s="105"/>
      <c r="C836" s="105"/>
      <c r="D836" s="105"/>
      <c r="E836" s="105"/>
      <c r="F836" s="105"/>
      <c r="G836" s="105"/>
      <c r="H836" s="105"/>
      <c r="I836" s="105"/>
      <c r="J836" s="105"/>
      <c r="K836" s="105"/>
      <c r="L836" s="105"/>
      <c r="M836" s="105"/>
      <c r="N836" s="105"/>
      <c r="O836" s="105"/>
      <c r="P836" s="105"/>
      <c r="Q836" s="105"/>
      <c r="R836" s="105"/>
      <c r="S836" s="105"/>
      <c r="T836" s="105"/>
      <c r="U836" s="105"/>
      <c r="V836" s="105"/>
      <c r="W836" s="105"/>
      <c r="X836" s="105"/>
      <c r="Y836" s="105"/>
      <c r="Z836" s="105"/>
      <c r="AA836" s="105"/>
    </row>
    <row r="837" spans="1:27" ht="15">
      <c r="A837" s="51"/>
      <c r="B837" s="105"/>
      <c r="C837" s="105"/>
      <c r="D837" s="105"/>
      <c r="E837" s="105"/>
      <c r="F837" s="105"/>
      <c r="G837" s="105"/>
      <c r="H837" s="105"/>
      <c r="I837" s="105"/>
      <c r="J837" s="105"/>
      <c r="K837" s="105"/>
      <c r="L837" s="105"/>
      <c r="M837" s="105"/>
      <c r="N837" s="105"/>
      <c r="O837" s="105"/>
      <c r="P837" s="105"/>
      <c r="Q837" s="105"/>
      <c r="R837" s="105"/>
      <c r="S837" s="105"/>
      <c r="T837" s="105"/>
      <c r="U837" s="105"/>
      <c r="V837" s="105"/>
      <c r="W837" s="105"/>
      <c r="X837" s="105"/>
      <c r="Y837" s="105"/>
      <c r="Z837" s="105"/>
      <c r="AA837" s="105"/>
    </row>
    <row r="838" spans="1:27" ht="15">
      <c r="A838" s="51"/>
      <c r="B838" s="105"/>
      <c r="C838" s="105"/>
      <c r="D838" s="105"/>
      <c r="E838" s="105"/>
      <c r="F838" s="105"/>
      <c r="G838" s="105"/>
      <c r="H838" s="105"/>
      <c r="I838" s="105"/>
      <c r="J838" s="105"/>
      <c r="K838" s="105"/>
      <c r="L838" s="105"/>
      <c r="M838" s="105"/>
      <c r="N838" s="105"/>
      <c r="O838" s="105"/>
      <c r="P838" s="105"/>
      <c r="Q838" s="105"/>
      <c r="R838" s="105"/>
      <c r="S838" s="105"/>
      <c r="T838" s="105"/>
      <c r="U838" s="105"/>
      <c r="V838" s="105"/>
      <c r="W838" s="105"/>
      <c r="X838" s="105"/>
      <c r="Y838" s="105"/>
      <c r="Z838" s="105"/>
      <c r="AA838" s="105"/>
    </row>
    <row r="839" spans="1:27" ht="15">
      <c r="A839" s="51"/>
      <c r="B839" s="105"/>
      <c r="C839" s="105"/>
      <c r="D839" s="105"/>
      <c r="E839" s="105"/>
      <c r="F839" s="105"/>
      <c r="G839" s="105"/>
      <c r="H839" s="105"/>
      <c r="I839" s="105"/>
      <c r="J839" s="105"/>
      <c r="K839" s="105"/>
      <c r="L839" s="105"/>
      <c r="M839" s="105"/>
      <c r="N839" s="105"/>
      <c r="O839" s="105"/>
      <c r="P839" s="105"/>
      <c r="Q839" s="105"/>
      <c r="R839" s="105"/>
      <c r="S839" s="105"/>
      <c r="T839" s="105"/>
      <c r="U839" s="105"/>
      <c r="V839" s="105"/>
      <c r="W839" s="105"/>
      <c r="X839" s="105"/>
      <c r="Y839" s="105"/>
      <c r="Z839" s="105"/>
      <c r="AA839" s="105"/>
    </row>
    <row r="840" spans="1:27" ht="15">
      <c r="A840" s="51"/>
      <c r="B840" s="105"/>
      <c r="C840" s="105"/>
      <c r="D840" s="105"/>
      <c r="E840" s="105"/>
      <c r="F840" s="105"/>
      <c r="G840" s="105"/>
      <c r="H840" s="105"/>
      <c r="I840" s="105"/>
      <c r="J840" s="105"/>
      <c r="K840" s="105"/>
      <c r="L840" s="105"/>
      <c r="M840" s="105"/>
      <c r="N840" s="105"/>
      <c r="O840" s="105"/>
      <c r="P840" s="105"/>
      <c r="Q840" s="105"/>
      <c r="R840" s="105"/>
      <c r="S840" s="105"/>
      <c r="T840" s="105"/>
      <c r="U840" s="105"/>
      <c r="V840" s="105"/>
      <c r="W840" s="105"/>
      <c r="X840" s="105"/>
      <c r="Y840" s="105"/>
      <c r="Z840" s="105"/>
      <c r="AA840" s="105"/>
    </row>
    <row r="841" spans="1:27" ht="15">
      <c r="A841" s="51"/>
      <c r="B841" s="105"/>
      <c r="C841" s="105"/>
      <c r="D841" s="105"/>
      <c r="E841" s="105"/>
      <c r="F841" s="105"/>
      <c r="G841" s="105"/>
      <c r="H841" s="105"/>
      <c r="I841" s="105"/>
      <c r="J841" s="105"/>
      <c r="K841" s="105"/>
      <c r="L841" s="105"/>
      <c r="M841" s="105"/>
      <c r="N841" s="105"/>
      <c r="O841" s="105"/>
      <c r="P841" s="105"/>
      <c r="Q841" s="105"/>
      <c r="R841" s="105"/>
      <c r="S841" s="105"/>
      <c r="T841" s="105"/>
      <c r="U841" s="105"/>
      <c r="V841" s="105"/>
      <c r="W841" s="105"/>
      <c r="X841" s="105"/>
      <c r="Y841" s="105"/>
      <c r="Z841" s="105"/>
      <c r="AA841" s="105"/>
    </row>
    <row r="842" spans="1:27" ht="15">
      <c r="A842" s="51"/>
      <c r="B842" s="105"/>
      <c r="C842" s="105"/>
      <c r="D842" s="105"/>
      <c r="E842" s="105"/>
      <c r="F842" s="105"/>
      <c r="G842" s="105"/>
      <c r="H842" s="105"/>
      <c r="I842" s="105"/>
      <c r="J842" s="105"/>
      <c r="K842" s="105"/>
      <c r="L842" s="105"/>
      <c r="M842" s="105"/>
      <c r="N842" s="105"/>
      <c r="O842" s="105"/>
      <c r="P842" s="105"/>
      <c r="Q842" s="105"/>
      <c r="R842" s="105"/>
      <c r="S842" s="105"/>
      <c r="T842" s="105"/>
      <c r="U842" s="105"/>
      <c r="V842" s="105"/>
      <c r="W842" s="105"/>
      <c r="X842" s="105"/>
      <c r="Y842" s="105"/>
      <c r="Z842" s="105"/>
      <c r="AA842" s="105"/>
    </row>
    <row r="843" spans="1:27" ht="15">
      <c r="A843" s="51"/>
      <c r="B843" s="105"/>
      <c r="C843" s="105"/>
      <c r="D843" s="105"/>
      <c r="E843" s="105"/>
      <c r="F843" s="105"/>
      <c r="G843" s="105"/>
      <c r="H843" s="105"/>
      <c r="I843" s="105"/>
      <c r="J843" s="105"/>
      <c r="K843" s="105"/>
      <c r="L843" s="105"/>
      <c r="M843" s="105"/>
      <c r="N843" s="105"/>
      <c r="O843" s="105"/>
      <c r="P843" s="105"/>
      <c r="Q843" s="105"/>
      <c r="R843" s="105"/>
      <c r="S843" s="105"/>
      <c r="T843" s="105"/>
      <c r="U843" s="105"/>
      <c r="V843" s="105"/>
      <c r="W843" s="105"/>
      <c r="X843" s="105"/>
      <c r="Y843" s="105"/>
      <c r="Z843" s="105"/>
      <c r="AA843" s="105"/>
    </row>
    <row r="844" spans="1:27" ht="15">
      <c r="A844" s="51"/>
      <c r="B844" s="105"/>
      <c r="C844" s="105"/>
      <c r="D844" s="105"/>
      <c r="E844" s="105"/>
      <c r="F844" s="105"/>
      <c r="G844" s="105"/>
      <c r="H844" s="105"/>
      <c r="I844" s="105"/>
      <c r="J844" s="105"/>
      <c r="K844" s="105"/>
      <c r="L844" s="105"/>
      <c r="M844" s="105"/>
      <c r="N844" s="105"/>
      <c r="O844" s="105"/>
      <c r="P844" s="105"/>
      <c r="Q844" s="105"/>
      <c r="R844" s="105"/>
      <c r="S844" s="105"/>
      <c r="T844" s="105"/>
      <c r="U844" s="105"/>
      <c r="V844" s="105"/>
      <c r="W844" s="105"/>
      <c r="X844" s="105"/>
      <c r="Y844" s="105"/>
      <c r="Z844" s="105"/>
      <c r="AA844" s="105"/>
    </row>
    <row r="845" spans="1:27" ht="15">
      <c r="A845" s="51"/>
      <c r="B845" s="105"/>
      <c r="C845" s="105"/>
      <c r="D845" s="105"/>
      <c r="E845" s="105"/>
      <c r="F845" s="105"/>
      <c r="G845" s="105"/>
      <c r="H845" s="105"/>
      <c r="I845" s="105"/>
      <c r="J845" s="105"/>
      <c r="K845" s="105"/>
      <c r="L845" s="105"/>
      <c r="M845" s="105"/>
      <c r="N845" s="105"/>
      <c r="O845" s="105"/>
      <c r="P845" s="105"/>
      <c r="Q845" s="105"/>
      <c r="R845" s="105"/>
      <c r="S845" s="105"/>
      <c r="T845" s="105"/>
      <c r="U845" s="105"/>
      <c r="V845" s="105"/>
      <c r="W845" s="105"/>
      <c r="X845" s="105"/>
      <c r="Y845" s="105"/>
      <c r="Z845" s="105"/>
      <c r="AA845" s="105"/>
    </row>
    <row r="846" spans="1:27" ht="15">
      <c r="A846" s="51"/>
      <c r="B846" s="105"/>
      <c r="C846" s="105"/>
      <c r="D846" s="105"/>
      <c r="E846" s="105"/>
      <c r="F846" s="105"/>
      <c r="G846" s="105"/>
      <c r="H846" s="105"/>
      <c r="I846" s="105"/>
      <c r="J846" s="105"/>
      <c r="K846" s="105"/>
      <c r="L846" s="105"/>
      <c r="M846" s="105"/>
      <c r="N846" s="105"/>
      <c r="O846" s="105"/>
      <c r="P846" s="105"/>
      <c r="Q846" s="105"/>
      <c r="R846" s="105"/>
      <c r="S846" s="105"/>
      <c r="T846" s="105"/>
      <c r="U846" s="105"/>
      <c r="V846" s="105"/>
      <c r="W846" s="105"/>
      <c r="X846" s="105"/>
      <c r="Y846" s="105"/>
      <c r="Z846" s="105"/>
      <c r="AA846" s="105"/>
    </row>
    <row r="847" spans="1:27" ht="15">
      <c r="A847" s="51"/>
      <c r="B847" s="105"/>
      <c r="C847" s="105"/>
      <c r="D847" s="105"/>
      <c r="E847" s="105"/>
      <c r="F847" s="105"/>
      <c r="G847" s="105"/>
      <c r="H847" s="105"/>
      <c r="I847" s="105"/>
      <c r="J847" s="105"/>
      <c r="K847" s="105"/>
      <c r="L847" s="105"/>
      <c r="M847" s="105"/>
      <c r="N847" s="105"/>
      <c r="O847" s="105"/>
      <c r="P847" s="105"/>
      <c r="Q847" s="105"/>
      <c r="R847" s="105"/>
      <c r="S847" s="105"/>
      <c r="T847" s="105"/>
      <c r="U847" s="105"/>
      <c r="V847" s="105"/>
      <c r="W847" s="105"/>
      <c r="X847" s="105"/>
      <c r="Y847" s="105"/>
      <c r="Z847" s="105"/>
      <c r="AA847" s="105"/>
    </row>
    <row r="848" spans="1:27" ht="15">
      <c r="A848" s="51"/>
      <c r="B848" s="105"/>
      <c r="C848" s="105"/>
      <c r="D848" s="105"/>
      <c r="E848" s="105"/>
      <c r="F848" s="105"/>
      <c r="G848" s="105"/>
      <c r="H848" s="105"/>
      <c r="I848" s="105"/>
      <c r="J848" s="105"/>
      <c r="K848" s="105"/>
      <c r="L848" s="105"/>
      <c r="M848" s="105"/>
      <c r="N848" s="105"/>
      <c r="O848" s="105"/>
      <c r="P848" s="105"/>
      <c r="Q848" s="105"/>
      <c r="R848" s="105"/>
      <c r="S848" s="105"/>
      <c r="T848" s="105"/>
      <c r="U848" s="105"/>
      <c r="V848" s="105"/>
      <c r="W848" s="105"/>
      <c r="X848" s="105"/>
      <c r="Y848" s="105"/>
      <c r="Z848" s="105"/>
      <c r="AA848" s="105"/>
    </row>
    <row r="849" spans="1:27" ht="15">
      <c r="A849" s="51"/>
      <c r="B849" s="105"/>
      <c r="C849" s="105"/>
      <c r="D849" s="105"/>
      <c r="E849" s="105"/>
      <c r="F849" s="105"/>
      <c r="G849" s="105"/>
      <c r="H849" s="105"/>
      <c r="I849" s="105"/>
      <c r="J849" s="105"/>
      <c r="K849" s="105"/>
      <c r="L849" s="105"/>
      <c r="M849" s="105"/>
      <c r="N849" s="105"/>
      <c r="O849" s="105"/>
      <c r="P849" s="105"/>
      <c r="Q849" s="105"/>
      <c r="R849" s="105"/>
      <c r="S849" s="105"/>
      <c r="T849" s="105"/>
      <c r="U849" s="105"/>
      <c r="V849" s="105"/>
      <c r="W849" s="105"/>
      <c r="X849" s="105"/>
      <c r="Y849" s="105"/>
      <c r="Z849" s="105"/>
      <c r="AA849" s="105"/>
    </row>
    <row r="850" spans="1:27" ht="15">
      <c r="A850" s="51"/>
      <c r="B850" s="105"/>
      <c r="C850" s="105"/>
      <c r="D850" s="105"/>
      <c r="E850" s="105"/>
      <c r="F850" s="105"/>
      <c r="G850" s="105"/>
      <c r="H850" s="105"/>
      <c r="I850" s="105"/>
      <c r="J850" s="105"/>
      <c r="K850" s="105"/>
      <c r="L850" s="105"/>
      <c r="M850" s="105"/>
      <c r="N850" s="105"/>
      <c r="O850" s="105"/>
      <c r="P850" s="105"/>
      <c r="Q850" s="105"/>
      <c r="R850" s="105"/>
      <c r="S850" s="105"/>
      <c r="T850" s="105"/>
      <c r="U850" s="105"/>
      <c r="V850" s="105"/>
      <c r="W850" s="105"/>
      <c r="X850" s="105"/>
      <c r="Y850" s="105"/>
      <c r="Z850" s="105"/>
      <c r="AA850" s="105"/>
    </row>
    <row r="851" spans="1:27" ht="15">
      <c r="A851" s="51"/>
      <c r="B851" s="105"/>
      <c r="C851" s="105"/>
      <c r="D851" s="105"/>
      <c r="E851" s="105"/>
      <c r="F851" s="105"/>
      <c r="G851" s="105"/>
      <c r="H851" s="105"/>
      <c r="I851" s="105"/>
      <c r="J851" s="105"/>
      <c r="K851" s="105"/>
      <c r="L851" s="105"/>
      <c r="M851" s="105"/>
      <c r="N851" s="105"/>
      <c r="O851" s="105"/>
      <c r="P851" s="105"/>
      <c r="Q851" s="105"/>
      <c r="R851" s="105"/>
      <c r="S851" s="105"/>
      <c r="T851" s="105"/>
      <c r="U851" s="105"/>
      <c r="V851" s="105"/>
      <c r="W851" s="105"/>
      <c r="X851" s="105"/>
      <c r="Y851" s="105"/>
      <c r="Z851" s="105"/>
      <c r="AA851" s="105"/>
    </row>
    <row r="852" spans="1:27" ht="15">
      <c r="A852" s="51"/>
      <c r="B852" s="105"/>
      <c r="C852" s="105"/>
      <c r="D852" s="105"/>
      <c r="E852" s="105"/>
      <c r="F852" s="105"/>
      <c r="G852" s="105"/>
      <c r="H852" s="105"/>
      <c r="I852" s="105"/>
      <c r="J852" s="105"/>
      <c r="K852" s="105"/>
      <c r="L852" s="105"/>
      <c r="M852" s="105"/>
      <c r="N852" s="105"/>
      <c r="O852" s="105"/>
      <c r="P852" s="105"/>
      <c r="Q852" s="105"/>
      <c r="R852" s="105"/>
      <c r="S852" s="105"/>
      <c r="T852" s="105"/>
      <c r="U852" s="105"/>
      <c r="V852" s="105"/>
      <c r="W852" s="105"/>
      <c r="X852" s="105"/>
      <c r="Y852" s="105"/>
      <c r="Z852" s="105"/>
      <c r="AA852" s="105"/>
    </row>
    <row r="853" spans="1:27" ht="15">
      <c r="A853" s="51"/>
      <c r="B853" s="105"/>
      <c r="C853" s="105"/>
      <c r="D853" s="105"/>
      <c r="E853" s="105"/>
      <c r="F853" s="105"/>
      <c r="G853" s="105"/>
      <c r="H853" s="105"/>
      <c r="I853" s="105"/>
      <c r="J853" s="105"/>
      <c r="K853" s="105"/>
      <c r="L853" s="105"/>
      <c r="M853" s="105"/>
      <c r="N853" s="105"/>
      <c r="O853" s="105"/>
      <c r="P853" s="105"/>
      <c r="Q853" s="105"/>
      <c r="R853" s="105"/>
      <c r="S853" s="105"/>
      <c r="T853" s="105"/>
      <c r="U853" s="105"/>
      <c r="V853" s="105"/>
      <c r="W853" s="105"/>
      <c r="X853" s="105"/>
      <c r="Y853" s="105"/>
      <c r="Z853" s="105"/>
      <c r="AA853" s="105"/>
    </row>
    <row r="854" spans="1:27" ht="15">
      <c r="A854" s="51"/>
      <c r="B854" s="105"/>
      <c r="C854" s="105"/>
      <c r="D854" s="105"/>
      <c r="E854" s="105"/>
      <c r="F854" s="105"/>
      <c r="G854" s="105"/>
      <c r="H854" s="105"/>
      <c r="I854" s="105"/>
      <c r="J854" s="105"/>
      <c r="K854" s="105"/>
      <c r="L854" s="105"/>
      <c r="M854" s="105"/>
      <c r="N854" s="105"/>
      <c r="O854" s="105"/>
      <c r="P854" s="105"/>
      <c r="Q854" s="105"/>
      <c r="R854" s="105"/>
      <c r="S854" s="105"/>
      <c r="T854" s="105"/>
      <c r="U854" s="105"/>
      <c r="V854" s="105"/>
      <c r="W854" s="105"/>
      <c r="X854" s="105"/>
      <c r="Y854" s="105"/>
      <c r="Z854" s="105"/>
      <c r="AA854" s="105"/>
    </row>
    <row r="855" spans="1:27" ht="15">
      <c r="A855" s="51"/>
      <c r="B855" s="105"/>
      <c r="C855" s="105"/>
      <c r="D855" s="105"/>
      <c r="E855" s="105"/>
      <c r="F855" s="105"/>
      <c r="G855" s="105"/>
      <c r="H855" s="105"/>
      <c r="I855" s="105"/>
      <c r="J855" s="105"/>
      <c r="K855" s="105"/>
      <c r="L855" s="105"/>
      <c r="M855" s="105"/>
      <c r="N855" s="105"/>
      <c r="O855" s="105"/>
      <c r="P855" s="105"/>
      <c r="Q855" s="105"/>
      <c r="R855" s="105"/>
      <c r="S855" s="105"/>
      <c r="T855" s="105"/>
      <c r="U855" s="105"/>
      <c r="V855" s="105"/>
      <c r="W855" s="105"/>
      <c r="X855" s="105"/>
      <c r="Y855" s="105"/>
      <c r="Z855" s="105"/>
      <c r="AA855" s="105"/>
    </row>
    <row r="856" spans="1:27" ht="15">
      <c r="A856" s="51"/>
      <c r="B856" s="105"/>
      <c r="C856" s="105"/>
      <c r="D856" s="105"/>
      <c r="E856" s="105"/>
      <c r="F856" s="105"/>
      <c r="G856" s="105"/>
      <c r="H856" s="105"/>
      <c r="I856" s="105"/>
      <c r="J856" s="105"/>
      <c r="K856" s="105"/>
      <c r="L856" s="105"/>
      <c r="M856" s="105"/>
      <c r="N856" s="105"/>
      <c r="O856" s="105"/>
      <c r="P856" s="105"/>
      <c r="Q856" s="105"/>
      <c r="R856" s="105"/>
      <c r="S856" s="105"/>
      <c r="T856" s="105"/>
      <c r="U856" s="105"/>
      <c r="V856" s="105"/>
      <c r="W856" s="105"/>
      <c r="X856" s="105"/>
      <c r="Y856" s="105"/>
      <c r="Z856" s="105"/>
      <c r="AA856" s="105"/>
    </row>
    <row r="857" spans="1:27" ht="15">
      <c r="A857" s="51"/>
      <c r="B857" s="105"/>
      <c r="C857" s="105"/>
      <c r="D857" s="105"/>
      <c r="E857" s="105"/>
      <c r="F857" s="105"/>
      <c r="G857" s="105"/>
      <c r="H857" s="105"/>
      <c r="I857" s="105"/>
      <c r="J857" s="105"/>
      <c r="K857" s="105"/>
      <c r="L857" s="105"/>
      <c r="M857" s="105"/>
      <c r="N857" s="105"/>
      <c r="O857" s="105"/>
      <c r="P857" s="105"/>
      <c r="Q857" s="105"/>
      <c r="R857" s="105"/>
      <c r="S857" s="105"/>
      <c r="T857" s="105"/>
      <c r="U857" s="105"/>
      <c r="V857" s="105"/>
      <c r="W857" s="105"/>
      <c r="X857" s="105"/>
      <c r="Y857" s="105"/>
      <c r="Z857" s="105"/>
      <c r="AA857" s="105"/>
    </row>
    <row r="858" spans="1:27" ht="15">
      <c r="A858" s="51"/>
      <c r="B858" s="105"/>
      <c r="C858" s="105"/>
      <c r="D858" s="105"/>
      <c r="E858" s="105"/>
      <c r="F858" s="105"/>
      <c r="G858" s="105"/>
      <c r="H858" s="105"/>
      <c r="I858" s="105"/>
      <c r="J858" s="105"/>
      <c r="K858" s="105"/>
      <c r="L858" s="105"/>
      <c r="M858" s="105"/>
      <c r="N858" s="105"/>
      <c r="O858" s="105"/>
      <c r="P858" s="105"/>
      <c r="Q858" s="105"/>
      <c r="R858" s="105"/>
      <c r="S858" s="105"/>
      <c r="T858" s="105"/>
      <c r="U858" s="105"/>
      <c r="V858" s="105"/>
      <c r="W858" s="105"/>
      <c r="X858" s="105"/>
      <c r="Y858" s="105"/>
      <c r="Z858" s="105"/>
      <c r="AA858" s="105"/>
    </row>
    <row r="859" spans="1:27" ht="15">
      <c r="A859" s="51"/>
      <c r="B859" s="105"/>
      <c r="C859" s="105"/>
      <c r="D859" s="105"/>
      <c r="E859" s="105"/>
      <c r="F859" s="105"/>
      <c r="G859" s="105"/>
      <c r="H859" s="105"/>
      <c r="I859" s="105"/>
      <c r="J859" s="105"/>
      <c r="K859" s="105"/>
      <c r="L859" s="105"/>
      <c r="M859" s="105"/>
      <c r="N859" s="105"/>
      <c r="O859" s="105"/>
      <c r="P859" s="105"/>
      <c r="Q859" s="105"/>
      <c r="R859" s="105"/>
      <c r="S859" s="105"/>
      <c r="T859" s="105"/>
      <c r="U859" s="105"/>
      <c r="V859" s="105"/>
      <c r="W859" s="105"/>
      <c r="X859" s="105"/>
      <c r="Y859" s="105"/>
      <c r="Z859" s="105"/>
      <c r="AA859" s="105"/>
    </row>
    <row r="860" spans="1:27" ht="15">
      <c r="A860" s="51"/>
      <c r="B860" s="105"/>
      <c r="C860" s="105"/>
      <c r="D860" s="105"/>
      <c r="E860" s="105"/>
      <c r="F860" s="105"/>
      <c r="G860" s="105"/>
      <c r="H860" s="105"/>
      <c r="I860" s="105"/>
      <c r="J860" s="105"/>
      <c r="K860" s="105"/>
      <c r="L860" s="105"/>
      <c r="M860" s="105"/>
      <c r="N860" s="105"/>
      <c r="O860" s="105"/>
      <c r="P860" s="105"/>
      <c r="Q860" s="105"/>
      <c r="R860" s="105"/>
      <c r="S860" s="105"/>
      <c r="T860" s="105"/>
      <c r="U860" s="105"/>
      <c r="V860" s="105"/>
      <c r="W860" s="105"/>
      <c r="X860" s="105"/>
      <c r="Y860" s="105"/>
      <c r="Z860" s="105"/>
      <c r="AA860" s="105"/>
    </row>
    <row r="861" spans="1:27" ht="15">
      <c r="A861" s="51"/>
      <c r="B861" s="105"/>
      <c r="C861" s="105"/>
      <c r="D861" s="105"/>
      <c r="E861" s="105"/>
      <c r="F861" s="105"/>
      <c r="G861" s="105"/>
      <c r="H861" s="105"/>
      <c r="I861" s="105"/>
      <c r="J861" s="105"/>
      <c r="K861" s="105"/>
      <c r="L861" s="105"/>
      <c r="M861" s="105"/>
      <c r="N861" s="105"/>
      <c r="O861" s="105"/>
      <c r="P861" s="105"/>
      <c r="Q861" s="105"/>
      <c r="R861" s="105"/>
      <c r="S861" s="105"/>
      <c r="T861" s="105"/>
      <c r="U861" s="105"/>
      <c r="V861" s="105"/>
      <c r="W861" s="105"/>
      <c r="X861" s="105"/>
      <c r="Y861" s="105"/>
      <c r="Z861" s="105"/>
      <c r="AA861" s="105"/>
    </row>
    <row r="862" spans="1:27" ht="15">
      <c r="A862" s="51"/>
      <c r="B862" s="105"/>
      <c r="C862" s="105"/>
      <c r="D862" s="105"/>
      <c r="E862" s="105"/>
      <c r="F862" s="105"/>
      <c r="G862" s="105"/>
      <c r="H862" s="105"/>
      <c r="I862" s="105"/>
      <c r="J862" s="105"/>
      <c r="K862" s="105"/>
      <c r="L862" s="105"/>
      <c r="M862" s="105"/>
      <c r="N862" s="105"/>
      <c r="O862" s="105"/>
      <c r="P862" s="105"/>
      <c r="Q862" s="105"/>
      <c r="R862" s="105"/>
      <c r="S862" s="105"/>
      <c r="T862" s="105"/>
      <c r="U862" s="105"/>
      <c r="V862" s="105"/>
      <c r="W862" s="105"/>
      <c r="X862" s="105"/>
      <c r="Y862" s="105"/>
      <c r="Z862" s="105"/>
      <c r="AA862" s="105"/>
    </row>
    <row r="863" spans="1:27" ht="15">
      <c r="A863" s="51"/>
      <c r="B863" s="105"/>
      <c r="C863" s="105"/>
      <c r="D863" s="105"/>
      <c r="E863" s="105"/>
      <c r="F863" s="105"/>
      <c r="G863" s="105"/>
      <c r="H863" s="105"/>
      <c r="I863" s="105"/>
      <c r="J863" s="105"/>
      <c r="K863" s="105"/>
      <c r="L863" s="105"/>
      <c r="M863" s="105"/>
      <c r="N863" s="105"/>
      <c r="O863" s="105"/>
      <c r="P863" s="105"/>
      <c r="Q863" s="105"/>
      <c r="R863" s="105"/>
      <c r="S863" s="105"/>
      <c r="T863" s="105"/>
      <c r="U863" s="105"/>
      <c r="V863" s="105"/>
      <c r="W863" s="105"/>
      <c r="X863" s="105"/>
      <c r="Y863" s="105"/>
      <c r="Z863" s="105"/>
      <c r="AA863" s="105"/>
    </row>
    <row r="864" spans="1:27" ht="15">
      <c r="A864" s="51"/>
      <c r="B864" s="105"/>
      <c r="C864" s="105"/>
      <c r="D864" s="105"/>
      <c r="E864" s="105"/>
      <c r="F864" s="105"/>
      <c r="G864" s="105"/>
      <c r="H864" s="105"/>
      <c r="I864" s="105"/>
      <c r="J864" s="105"/>
      <c r="K864" s="105"/>
      <c r="L864" s="105"/>
      <c r="M864" s="105"/>
      <c r="N864" s="105"/>
      <c r="O864" s="105"/>
      <c r="P864" s="105"/>
      <c r="Q864" s="105"/>
      <c r="R864" s="105"/>
      <c r="S864" s="105"/>
      <c r="T864" s="105"/>
      <c r="U864" s="105"/>
      <c r="V864" s="105"/>
      <c r="W864" s="105"/>
      <c r="X864" s="105"/>
      <c r="Y864" s="105"/>
      <c r="Z864" s="105"/>
      <c r="AA864" s="105"/>
    </row>
    <row r="865" spans="1:27" ht="15">
      <c r="A865" s="51"/>
      <c r="B865" s="105"/>
      <c r="C865" s="105"/>
      <c r="D865" s="105"/>
      <c r="E865" s="105"/>
      <c r="F865" s="105"/>
      <c r="G865" s="105"/>
      <c r="H865" s="105"/>
      <c r="I865" s="105"/>
      <c r="J865" s="105"/>
      <c r="K865" s="105"/>
      <c r="L865" s="105"/>
      <c r="M865" s="105"/>
      <c r="N865" s="105"/>
      <c r="O865" s="105"/>
      <c r="P865" s="105"/>
      <c r="Q865" s="105"/>
      <c r="R865" s="105"/>
      <c r="S865" s="105"/>
      <c r="T865" s="105"/>
      <c r="U865" s="105"/>
      <c r="V865" s="105"/>
      <c r="W865" s="105"/>
      <c r="X865" s="105"/>
      <c r="Y865" s="105"/>
      <c r="Z865" s="105"/>
      <c r="AA865" s="105"/>
    </row>
    <row r="866" spans="1:27" ht="15">
      <c r="A866" s="51"/>
      <c r="B866" s="105"/>
      <c r="C866" s="105"/>
      <c r="D866" s="105"/>
      <c r="E866" s="105"/>
      <c r="F866" s="105"/>
      <c r="G866" s="105"/>
      <c r="H866" s="105"/>
      <c r="I866" s="105"/>
      <c r="J866" s="105"/>
      <c r="K866" s="105"/>
      <c r="L866" s="105"/>
      <c r="M866" s="105"/>
      <c r="N866" s="105"/>
      <c r="O866" s="105"/>
      <c r="P866" s="105"/>
      <c r="Q866" s="105"/>
      <c r="R866" s="105"/>
      <c r="S866" s="105"/>
      <c r="T866" s="105"/>
      <c r="U866" s="105"/>
      <c r="V866" s="105"/>
      <c r="W866" s="105"/>
      <c r="X866" s="105"/>
      <c r="Y866" s="105"/>
      <c r="Z866" s="105"/>
      <c r="AA866" s="105"/>
    </row>
    <row r="867" spans="1:27" ht="15">
      <c r="A867" s="51"/>
      <c r="B867" s="105"/>
      <c r="C867" s="105"/>
      <c r="D867" s="105"/>
      <c r="E867" s="105"/>
      <c r="F867" s="105"/>
      <c r="G867" s="105"/>
      <c r="H867" s="105"/>
      <c r="I867" s="105"/>
      <c r="J867" s="105"/>
      <c r="K867" s="105"/>
      <c r="L867" s="105"/>
      <c r="M867" s="105"/>
      <c r="N867" s="105"/>
      <c r="O867" s="105"/>
      <c r="P867" s="105"/>
      <c r="Q867" s="105"/>
      <c r="R867" s="105"/>
      <c r="S867" s="105"/>
      <c r="T867" s="105"/>
      <c r="U867" s="105"/>
      <c r="V867" s="105"/>
      <c r="W867" s="105"/>
      <c r="X867" s="105"/>
      <c r="Y867" s="105"/>
      <c r="Z867" s="105"/>
      <c r="AA867" s="105"/>
    </row>
    <row r="868" spans="1:27" ht="15">
      <c r="A868" s="51"/>
      <c r="B868" s="105"/>
      <c r="C868" s="105"/>
      <c r="D868" s="105"/>
      <c r="E868" s="105"/>
      <c r="F868" s="105"/>
      <c r="G868" s="105"/>
      <c r="H868" s="105"/>
      <c r="I868" s="105"/>
      <c r="J868" s="105"/>
      <c r="K868" s="105"/>
      <c r="L868" s="105"/>
      <c r="M868" s="105"/>
      <c r="N868" s="105"/>
      <c r="O868" s="105"/>
      <c r="P868" s="105"/>
      <c r="Q868" s="105"/>
      <c r="R868" s="105"/>
      <c r="S868" s="105"/>
      <c r="T868" s="105"/>
      <c r="U868" s="105"/>
      <c r="V868" s="105"/>
      <c r="W868" s="105"/>
      <c r="X868" s="105"/>
      <c r="Y868" s="105"/>
      <c r="Z868" s="105"/>
      <c r="AA868" s="105"/>
    </row>
    <row r="869" spans="1:27" ht="15">
      <c r="A869" s="51"/>
      <c r="B869" s="105"/>
      <c r="C869" s="105"/>
      <c r="D869" s="105"/>
      <c r="E869" s="105"/>
      <c r="F869" s="105"/>
      <c r="G869" s="105"/>
      <c r="H869" s="105"/>
      <c r="I869" s="105"/>
      <c r="J869" s="105"/>
      <c r="K869" s="105"/>
      <c r="L869" s="105"/>
      <c r="M869" s="105"/>
      <c r="N869" s="105"/>
      <c r="O869" s="105"/>
      <c r="P869" s="105"/>
      <c r="Q869" s="105"/>
      <c r="R869" s="105"/>
      <c r="S869" s="105"/>
      <c r="T869" s="105"/>
      <c r="U869" s="105"/>
      <c r="V869" s="105"/>
      <c r="W869" s="105"/>
      <c r="X869" s="105"/>
      <c r="Y869" s="105"/>
      <c r="Z869" s="105"/>
      <c r="AA869" s="105"/>
    </row>
    <row r="870" spans="1:27" ht="15">
      <c r="A870" s="51"/>
      <c r="B870" s="105"/>
      <c r="C870" s="105"/>
      <c r="D870" s="105"/>
      <c r="E870" s="105"/>
      <c r="F870" s="105"/>
      <c r="G870" s="105"/>
      <c r="H870" s="105"/>
      <c r="I870" s="105"/>
      <c r="J870" s="105"/>
      <c r="K870" s="105"/>
      <c r="L870" s="105"/>
      <c r="M870" s="105"/>
      <c r="N870" s="105"/>
      <c r="O870" s="105"/>
      <c r="P870" s="105"/>
      <c r="Q870" s="105"/>
      <c r="R870" s="105"/>
      <c r="S870" s="105"/>
      <c r="T870" s="105"/>
      <c r="U870" s="105"/>
      <c r="V870" s="105"/>
      <c r="W870" s="105"/>
      <c r="X870" s="105"/>
      <c r="Y870" s="105"/>
      <c r="Z870" s="105"/>
      <c r="AA870" s="105"/>
    </row>
    <row r="871" spans="1:27" ht="15">
      <c r="A871" s="51"/>
      <c r="B871" s="105"/>
      <c r="C871" s="105"/>
      <c r="D871" s="105"/>
      <c r="E871" s="105"/>
      <c r="F871" s="105"/>
      <c r="G871" s="105"/>
      <c r="H871" s="105"/>
      <c r="I871" s="105"/>
      <c r="J871" s="105"/>
      <c r="K871" s="105"/>
      <c r="L871" s="105"/>
      <c r="M871" s="105"/>
      <c r="N871" s="105"/>
      <c r="O871" s="105"/>
      <c r="P871" s="105"/>
      <c r="Q871" s="105"/>
      <c r="R871" s="105"/>
      <c r="S871" s="105"/>
      <c r="T871" s="105"/>
      <c r="U871" s="105"/>
      <c r="V871" s="105"/>
      <c r="W871" s="105"/>
      <c r="X871" s="105"/>
      <c r="Y871" s="105"/>
      <c r="Z871" s="105"/>
      <c r="AA871" s="105"/>
    </row>
    <row r="872" spans="1:27" ht="15">
      <c r="A872" s="51"/>
      <c r="B872" s="105"/>
      <c r="C872" s="105"/>
      <c r="D872" s="105"/>
      <c r="E872" s="105"/>
      <c r="F872" s="105"/>
      <c r="G872" s="105"/>
      <c r="H872" s="105"/>
      <c r="I872" s="105"/>
      <c r="J872" s="105"/>
      <c r="K872" s="105"/>
      <c r="L872" s="105"/>
      <c r="M872" s="105"/>
      <c r="N872" s="105"/>
      <c r="O872" s="105"/>
      <c r="P872" s="105"/>
      <c r="Q872" s="105"/>
      <c r="R872" s="105"/>
      <c r="S872" s="105"/>
      <c r="T872" s="105"/>
      <c r="U872" s="105"/>
      <c r="V872" s="105"/>
      <c r="W872" s="105"/>
      <c r="X872" s="105"/>
      <c r="Y872" s="105"/>
      <c r="Z872" s="105"/>
      <c r="AA872" s="105"/>
    </row>
    <row r="873" spans="1:27" ht="15">
      <c r="A873" s="51"/>
      <c r="B873" s="105"/>
      <c r="C873" s="105"/>
      <c r="D873" s="105"/>
      <c r="E873" s="105"/>
      <c r="F873" s="105"/>
      <c r="G873" s="105"/>
      <c r="H873" s="105"/>
      <c r="I873" s="105"/>
      <c r="J873" s="105"/>
      <c r="K873" s="105"/>
      <c r="L873" s="105"/>
      <c r="M873" s="105"/>
      <c r="N873" s="105"/>
      <c r="O873" s="105"/>
      <c r="P873" s="105"/>
      <c r="Q873" s="105"/>
      <c r="R873" s="105"/>
      <c r="S873" s="105"/>
      <c r="T873" s="105"/>
      <c r="U873" s="105"/>
      <c r="V873" s="105"/>
      <c r="W873" s="105"/>
      <c r="X873" s="105"/>
      <c r="Y873" s="105"/>
      <c r="Z873" s="105"/>
      <c r="AA873" s="105"/>
    </row>
    <row r="874" spans="1:27" ht="15">
      <c r="A874" s="51"/>
      <c r="B874" s="105"/>
      <c r="C874" s="105"/>
      <c r="D874" s="105"/>
      <c r="E874" s="105"/>
      <c r="F874" s="105"/>
      <c r="G874" s="105"/>
      <c r="H874" s="105"/>
      <c r="I874" s="105"/>
      <c r="J874" s="105"/>
      <c r="K874" s="105"/>
      <c r="L874" s="105"/>
      <c r="M874" s="105"/>
      <c r="N874" s="105"/>
      <c r="O874" s="105"/>
      <c r="P874" s="105"/>
      <c r="Q874" s="105"/>
      <c r="R874" s="105"/>
      <c r="S874" s="105"/>
      <c r="T874" s="105"/>
      <c r="U874" s="105"/>
      <c r="V874" s="105"/>
      <c r="W874" s="105"/>
      <c r="X874" s="105"/>
      <c r="Y874" s="105"/>
      <c r="Z874" s="105"/>
      <c r="AA874" s="105"/>
    </row>
    <row r="875" spans="1:27" ht="15">
      <c r="A875" s="51"/>
      <c r="B875" s="105"/>
      <c r="C875" s="105"/>
      <c r="D875" s="105"/>
      <c r="E875" s="105"/>
      <c r="F875" s="105"/>
      <c r="G875" s="105"/>
      <c r="H875" s="105"/>
      <c r="I875" s="105"/>
      <c r="J875" s="105"/>
      <c r="K875" s="105"/>
      <c r="L875" s="105"/>
      <c r="M875" s="105"/>
      <c r="N875" s="105"/>
      <c r="O875" s="105"/>
      <c r="P875" s="105"/>
      <c r="Q875" s="105"/>
      <c r="R875" s="105"/>
      <c r="S875" s="105"/>
      <c r="T875" s="105"/>
      <c r="U875" s="105"/>
      <c r="V875" s="105"/>
      <c r="W875" s="105"/>
      <c r="X875" s="105"/>
      <c r="Y875" s="105"/>
      <c r="Z875" s="105"/>
      <c r="AA875" s="105"/>
    </row>
    <row r="876" spans="1:27" ht="15">
      <c r="A876" s="51"/>
      <c r="B876" s="105"/>
      <c r="C876" s="105"/>
      <c r="D876" s="105"/>
      <c r="E876" s="105"/>
      <c r="F876" s="105"/>
      <c r="G876" s="105"/>
      <c r="H876" s="105"/>
      <c r="I876" s="105"/>
      <c r="J876" s="105"/>
      <c r="K876" s="105"/>
      <c r="L876" s="105"/>
      <c r="M876" s="105"/>
      <c r="N876" s="105"/>
      <c r="O876" s="105"/>
      <c r="P876" s="105"/>
      <c r="Q876" s="105"/>
      <c r="R876" s="105"/>
      <c r="S876" s="105"/>
      <c r="T876" s="105"/>
      <c r="U876" s="105"/>
      <c r="V876" s="105"/>
      <c r="W876" s="105"/>
      <c r="X876" s="105"/>
      <c r="Y876" s="105"/>
      <c r="Z876" s="105"/>
      <c r="AA876" s="105"/>
    </row>
    <row r="877" spans="1:27" ht="15">
      <c r="A877" s="51"/>
      <c r="B877" s="105"/>
      <c r="C877" s="105"/>
      <c r="D877" s="105"/>
      <c r="E877" s="105"/>
      <c r="F877" s="105"/>
      <c r="G877" s="105"/>
      <c r="H877" s="105"/>
      <c r="I877" s="105"/>
      <c r="J877" s="105"/>
      <c r="K877" s="105"/>
      <c r="L877" s="105"/>
      <c r="M877" s="105"/>
      <c r="N877" s="105"/>
      <c r="O877" s="105"/>
      <c r="P877" s="105"/>
      <c r="Q877" s="105"/>
      <c r="R877" s="105"/>
      <c r="S877" s="105"/>
      <c r="T877" s="105"/>
      <c r="U877" s="105"/>
      <c r="V877" s="105"/>
      <c r="W877" s="105"/>
      <c r="X877" s="105"/>
      <c r="Y877" s="105"/>
      <c r="Z877" s="105"/>
      <c r="AA877" s="105"/>
    </row>
    <row r="878" spans="1:27" ht="15">
      <c r="A878" s="51"/>
      <c r="B878" s="105"/>
      <c r="C878" s="105"/>
      <c r="D878" s="105"/>
      <c r="E878" s="105"/>
      <c r="F878" s="105"/>
      <c r="G878" s="105"/>
      <c r="H878" s="105"/>
      <c r="I878" s="105"/>
      <c r="J878" s="105"/>
      <c r="K878" s="105"/>
      <c r="L878" s="105"/>
      <c r="M878" s="105"/>
      <c r="N878" s="105"/>
      <c r="O878" s="105"/>
      <c r="P878" s="105"/>
      <c r="Q878" s="105"/>
      <c r="R878" s="105"/>
      <c r="S878" s="105"/>
      <c r="T878" s="105"/>
      <c r="U878" s="105"/>
      <c r="V878" s="105"/>
      <c r="W878" s="105"/>
      <c r="X878" s="105"/>
      <c r="Y878" s="105"/>
      <c r="Z878" s="105"/>
      <c r="AA878" s="105"/>
    </row>
    <row r="879" spans="1:27" ht="15">
      <c r="A879" s="51"/>
      <c r="B879" s="105"/>
      <c r="C879" s="105"/>
      <c r="D879" s="105"/>
      <c r="E879" s="105"/>
      <c r="F879" s="105"/>
      <c r="G879" s="105"/>
      <c r="H879" s="105"/>
      <c r="I879" s="105"/>
      <c r="J879" s="105"/>
      <c r="K879" s="105"/>
      <c r="L879" s="105"/>
      <c r="M879" s="105"/>
      <c r="N879" s="105"/>
      <c r="O879" s="105"/>
      <c r="P879" s="105"/>
      <c r="Q879" s="105"/>
      <c r="R879" s="105"/>
      <c r="S879" s="105"/>
      <c r="T879" s="105"/>
      <c r="U879" s="105"/>
      <c r="V879" s="105"/>
      <c r="W879" s="105"/>
      <c r="X879" s="105"/>
      <c r="Y879" s="105"/>
      <c r="Z879" s="105"/>
      <c r="AA879" s="105"/>
    </row>
    <row r="880" spans="1:27" ht="15">
      <c r="A880" s="51"/>
      <c r="B880" s="105"/>
      <c r="C880" s="105"/>
      <c r="D880" s="105"/>
      <c r="E880" s="105"/>
      <c r="F880" s="105"/>
      <c r="G880" s="105"/>
      <c r="H880" s="105"/>
      <c r="I880" s="105"/>
      <c r="J880" s="105"/>
      <c r="K880" s="105"/>
      <c r="L880" s="105"/>
      <c r="M880" s="105"/>
      <c r="N880" s="105"/>
      <c r="O880" s="105"/>
      <c r="P880" s="105"/>
      <c r="Q880" s="105"/>
      <c r="R880" s="105"/>
      <c r="S880" s="105"/>
      <c r="T880" s="105"/>
      <c r="U880" s="105"/>
      <c r="V880" s="105"/>
      <c r="W880" s="105"/>
      <c r="X880" s="105"/>
      <c r="Y880" s="105"/>
      <c r="Z880" s="105"/>
      <c r="AA880" s="105"/>
    </row>
    <row r="881" spans="1:27" ht="15">
      <c r="A881" s="51"/>
      <c r="B881" s="105"/>
      <c r="C881" s="105"/>
      <c r="D881" s="105"/>
      <c r="E881" s="105"/>
      <c r="F881" s="105"/>
      <c r="G881" s="105"/>
      <c r="H881" s="105"/>
      <c r="I881" s="105"/>
      <c r="J881" s="105"/>
      <c r="K881" s="105"/>
      <c r="L881" s="105"/>
      <c r="M881" s="105"/>
      <c r="N881" s="105"/>
      <c r="O881" s="105"/>
      <c r="P881" s="105"/>
      <c r="Q881" s="105"/>
      <c r="R881" s="105"/>
      <c r="S881" s="105"/>
      <c r="T881" s="105"/>
      <c r="U881" s="105"/>
      <c r="V881" s="105"/>
      <c r="W881" s="105"/>
      <c r="X881" s="105"/>
      <c r="Y881" s="105"/>
      <c r="Z881" s="105"/>
      <c r="AA881" s="105"/>
    </row>
    <row r="882" spans="1:27" ht="15">
      <c r="A882" s="51"/>
      <c r="B882" s="105"/>
      <c r="C882" s="105"/>
      <c r="D882" s="105"/>
      <c r="E882" s="105"/>
      <c r="F882" s="105"/>
      <c r="G882" s="105"/>
      <c r="H882" s="105"/>
      <c r="I882" s="105"/>
      <c r="J882" s="105"/>
      <c r="K882" s="105"/>
      <c r="L882" s="105"/>
      <c r="M882" s="105"/>
      <c r="N882" s="105"/>
      <c r="O882" s="105"/>
      <c r="P882" s="105"/>
      <c r="Q882" s="105"/>
      <c r="R882" s="105"/>
      <c r="S882" s="105"/>
      <c r="T882" s="105"/>
      <c r="U882" s="105"/>
      <c r="V882" s="105"/>
      <c r="W882" s="105"/>
      <c r="X882" s="105"/>
      <c r="Y882" s="105"/>
      <c r="Z882" s="105"/>
      <c r="AA882" s="105"/>
    </row>
    <row r="883" spans="1:27" ht="15">
      <c r="A883" s="51"/>
      <c r="B883" s="105"/>
      <c r="C883" s="105"/>
      <c r="D883" s="105"/>
      <c r="E883" s="105"/>
      <c r="F883" s="105"/>
      <c r="G883" s="105"/>
      <c r="H883" s="105"/>
      <c r="I883" s="105"/>
      <c r="J883" s="105"/>
      <c r="K883" s="105"/>
      <c r="L883" s="105"/>
      <c r="M883" s="105"/>
      <c r="N883" s="105"/>
      <c r="O883" s="105"/>
      <c r="P883" s="105"/>
      <c r="Q883" s="105"/>
      <c r="R883" s="105"/>
      <c r="S883" s="105"/>
      <c r="T883" s="105"/>
      <c r="U883" s="105"/>
      <c r="V883" s="105"/>
      <c r="W883" s="105"/>
      <c r="X883" s="105"/>
      <c r="Y883" s="105"/>
      <c r="Z883" s="105"/>
      <c r="AA883" s="105"/>
    </row>
    <row r="884" spans="1:27" ht="15">
      <c r="A884" s="51"/>
      <c r="B884" s="105"/>
      <c r="C884" s="105"/>
      <c r="D884" s="105"/>
      <c r="E884" s="105"/>
      <c r="F884" s="105"/>
      <c r="G884" s="105"/>
      <c r="H884" s="105"/>
      <c r="I884" s="105"/>
      <c r="J884" s="105"/>
      <c r="K884" s="105"/>
      <c r="L884" s="105"/>
      <c r="M884" s="105"/>
      <c r="N884" s="105"/>
      <c r="O884" s="105"/>
      <c r="P884" s="105"/>
      <c r="Q884" s="105"/>
      <c r="R884" s="105"/>
      <c r="S884" s="105"/>
      <c r="T884" s="105"/>
      <c r="U884" s="105"/>
      <c r="V884" s="105"/>
      <c r="W884" s="105"/>
      <c r="X884" s="105"/>
      <c r="Y884" s="105"/>
      <c r="Z884" s="105"/>
      <c r="AA884" s="105"/>
    </row>
    <row r="885" spans="1:27" ht="15">
      <c r="A885" s="51"/>
      <c r="B885" s="105"/>
      <c r="C885" s="105"/>
      <c r="D885" s="105"/>
      <c r="E885" s="105"/>
      <c r="F885" s="105"/>
      <c r="G885" s="105"/>
      <c r="H885" s="105"/>
      <c r="I885" s="105"/>
      <c r="J885" s="105"/>
      <c r="K885" s="105"/>
      <c r="L885" s="105"/>
      <c r="M885" s="105"/>
      <c r="N885" s="105"/>
      <c r="O885" s="105"/>
      <c r="P885" s="105"/>
      <c r="Q885" s="105"/>
      <c r="R885" s="105"/>
      <c r="S885" s="105"/>
      <c r="T885" s="105"/>
      <c r="U885" s="105"/>
      <c r="V885" s="105"/>
      <c r="W885" s="105"/>
      <c r="X885" s="105"/>
      <c r="Y885" s="105"/>
      <c r="Z885" s="105"/>
      <c r="AA885" s="105"/>
    </row>
    <row r="886" spans="1:27" ht="15">
      <c r="A886" s="51"/>
      <c r="B886" s="105"/>
      <c r="C886" s="105"/>
      <c r="D886" s="105"/>
      <c r="E886" s="105"/>
      <c r="F886" s="105"/>
      <c r="G886" s="105"/>
      <c r="H886" s="105"/>
      <c r="I886" s="105"/>
      <c r="J886" s="105"/>
      <c r="K886" s="105"/>
      <c r="L886" s="105"/>
      <c r="M886" s="105"/>
      <c r="N886" s="105"/>
      <c r="O886" s="105"/>
      <c r="P886" s="105"/>
      <c r="Q886" s="105"/>
      <c r="R886" s="105"/>
      <c r="S886" s="105"/>
      <c r="T886" s="105"/>
      <c r="U886" s="105"/>
      <c r="V886" s="105"/>
      <c r="W886" s="105"/>
      <c r="X886" s="105"/>
      <c r="Y886" s="105"/>
      <c r="Z886" s="105"/>
      <c r="AA886" s="105"/>
    </row>
    <row r="887" spans="1:27" ht="15">
      <c r="A887" s="51"/>
      <c r="B887" s="105"/>
      <c r="C887" s="105"/>
      <c r="D887" s="105"/>
      <c r="E887" s="105"/>
      <c r="F887" s="105"/>
      <c r="G887" s="105"/>
      <c r="H887" s="105"/>
      <c r="I887" s="105"/>
      <c r="J887" s="105"/>
      <c r="K887" s="105"/>
      <c r="L887" s="105"/>
      <c r="M887" s="105"/>
      <c r="N887" s="105"/>
      <c r="O887" s="105"/>
      <c r="P887" s="105"/>
      <c r="Q887" s="105"/>
      <c r="R887" s="105"/>
      <c r="S887" s="105"/>
      <c r="T887" s="105"/>
      <c r="U887" s="105"/>
      <c r="V887" s="105"/>
      <c r="W887" s="105"/>
      <c r="X887" s="105"/>
      <c r="Y887" s="105"/>
      <c r="Z887" s="105"/>
      <c r="AA887" s="105"/>
    </row>
    <row r="888" spans="1:27" ht="15">
      <c r="A888" s="51"/>
      <c r="B888" s="105"/>
      <c r="C888" s="105"/>
      <c r="D888" s="105"/>
      <c r="E888" s="105"/>
      <c r="F888" s="105"/>
      <c r="G888" s="105"/>
      <c r="H888" s="105"/>
      <c r="I888" s="105"/>
      <c r="J888" s="105"/>
      <c r="K888" s="105"/>
      <c r="L888" s="105"/>
      <c r="M888" s="105"/>
      <c r="N888" s="105"/>
      <c r="O888" s="105"/>
      <c r="P888" s="105"/>
      <c r="Q888" s="105"/>
      <c r="R888" s="105"/>
      <c r="S888" s="105"/>
      <c r="T888" s="105"/>
      <c r="U888" s="105"/>
      <c r="V888" s="105"/>
      <c r="W888" s="105"/>
      <c r="X888" s="105"/>
      <c r="Y888" s="105"/>
      <c r="Z888" s="105"/>
      <c r="AA888" s="105"/>
    </row>
    <row r="889" spans="1:27" ht="15">
      <c r="A889" s="51"/>
      <c r="B889" s="105"/>
      <c r="C889" s="105"/>
      <c r="D889" s="105"/>
      <c r="E889" s="105"/>
      <c r="F889" s="105"/>
      <c r="G889" s="105"/>
      <c r="H889" s="105"/>
      <c r="I889" s="105"/>
      <c r="J889" s="105"/>
      <c r="K889" s="105"/>
      <c r="L889" s="105"/>
      <c r="M889" s="105"/>
      <c r="N889" s="105"/>
      <c r="O889" s="105"/>
      <c r="P889" s="105"/>
      <c r="Q889" s="105"/>
      <c r="R889" s="105"/>
      <c r="S889" s="105"/>
      <c r="T889" s="105"/>
      <c r="U889" s="105"/>
      <c r="V889" s="105"/>
      <c r="W889" s="105"/>
      <c r="X889" s="105"/>
      <c r="Y889" s="105"/>
      <c r="Z889" s="105"/>
      <c r="AA889" s="105"/>
    </row>
    <row r="890" spans="1:27" ht="15">
      <c r="A890" s="51"/>
      <c r="B890" s="105"/>
      <c r="C890" s="105"/>
      <c r="D890" s="105"/>
      <c r="E890" s="105"/>
      <c r="F890" s="105"/>
      <c r="G890" s="105"/>
      <c r="H890" s="105"/>
      <c r="I890" s="105"/>
      <c r="J890" s="105"/>
      <c r="K890" s="105"/>
      <c r="L890" s="105"/>
      <c r="M890" s="105"/>
      <c r="N890" s="105"/>
      <c r="O890" s="105"/>
      <c r="P890" s="105"/>
      <c r="Q890" s="105"/>
      <c r="R890" s="105"/>
      <c r="S890" s="105"/>
      <c r="T890" s="105"/>
      <c r="U890" s="105"/>
      <c r="V890" s="105"/>
      <c r="W890" s="105"/>
      <c r="X890" s="105"/>
      <c r="Y890" s="105"/>
      <c r="Z890" s="105"/>
      <c r="AA890" s="105"/>
    </row>
    <row r="891" spans="1:27" ht="15">
      <c r="A891" s="51"/>
      <c r="B891" s="105"/>
      <c r="C891" s="105"/>
      <c r="D891" s="105"/>
      <c r="E891" s="105"/>
      <c r="F891" s="105"/>
      <c r="G891" s="105"/>
      <c r="H891" s="105"/>
      <c r="I891" s="105"/>
      <c r="J891" s="105"/>
      <c r="K891" s="105"/>
      <c r="L891" s="105"/>
      <c r="M891" s="105"/>
      <c r="N891" s="105"/>
      <c r="O891" s="105"/>
      <c r="P891" s="105"/>
      <c r="Q891" s="105"/>
      <c r="R891" s="105"/>
      <c r="S891" s="105"/>
      <c r="T891" s="105"/>
      <c r="U891" s="105"/>
      <c r="V891" s="105"/>
      <c r="W891" s="105"/>
      <c r="X891" s="105"/>
      <c r="Y891" s="105"/>
      <c r="Z891" s="105"/>
      <c r="AA891" s="105"/>
    </row>
    <row r="892" spans="1:27" ht="15">
      <c r="A892" s="51"/>
      <c r="B892" s="105"/>
      <c r="C892" s="105"/>
      <c r="D892" s="105"/>
      <c r="E892" s="105"/>
      <c r="F892" s="105"/>
      <c r="G892" s="105"/>
      <c r="H892" s="105"/>
      <c r="I892" s="105"/>
      <c r="J892" s="105"/>
      <c r="K892" s="105"/>
      <c r="L892" s="105"/>
      <c r="M892" s="105"/>
      <c r="N892" s="105"/>
      <c r="O892" s="105"/>
      <c r="P892" s="105"/>
      <c r="Q892" s="105"/>
      <c r="R892" s="105"/>
      <c r="S892" s="105"/>
      <c r="T892" s="105"/>
      <c r="U892" s="105"/>
      <c r="V892" s="105"/>
      <c r="W892" s="105"/>
      <c r="X892" s="105"/>
      <c r="Y892" s="105"/>
      <c r="Z892" s="105"/>
      <c r="AA892" s="105"/>
    </row>
    <row r="893" spans="1:27" ht="15">
      <c r="A893" s="51"/>
      <c r="B893" s="105"/>
      <c r="C893" s="105"/>
      <c r="D893" s="105"/>
      <c r="E893" s="105"/>
      <c r="F893" s="105"/>
      <c r="G893" s="105"/>
      <c r="H893" s="105"/>
      <c r="I893" s="105"/>
      <c r="J893" s="105"/>
      <c r="K893" s="105"/>
      <c r="L893" s="105"/>
      <c r="M893" s="105"/>
      <c r="N893" s="105"/>
      <c r="O893" s="105"/>
      <c r="P893" s="105"/>
      <c r="Q893" s="105"/>
      <c r="R893" s="105"/>
      <c r="S893" s="105"/>
      <c r="T893" s="105"/>
      <c r="U893" s="105"/>
      <c r="V893" s="105"/>
      <c r="W893" s="105"/>
      <c r="X893" s="105"/>
      <c r="Y893" s="105"/>
      <c r="Z893" s="105"/>
      <c r="AA893" s="105"/>
    </row>
    <row r="894" spans="1:27" ht="15">
      <c r="A894" s="51"/>
      <c r="B894" s="105"/>
      <c r="C894" s="105"/>
      <c r="D894" s="105"/>
      <c r="E894" s="105"/>
      <c r="F894" s="105"/>
      <c r="G894" s="105"/>
      <c r="H894" s="105"/>
      <c r="I894" s="105"/>
      <c r="J894" s="105"/>
      <c r="K894" s="105"/>
      <c r="L894" s="105"/>
      <c r="M894" s="105"/>
      <c r="N894" s="105"/>
      <c r="O894" s="105"/>
      <c r="P894" s="105"/>
      <c r="Q894" s="105"/>
      <c r="R894" s="105"/>
      <c r="S894" s="105"/>
      <c r="T894" s="105"/>
      <c r="U894" s="105"/>
      <c r="V894" s="105"/>
      <c r="W894" s="105"/>
      <c r="X894" s="105"/>
      <c r="Y894" s="105"/>
      <c r="Z894" s="105"/>
      <c r="AA894" s="105"/>
    </row>
    <row r="895" spans="1:27" ht="15">
      <c r="A895" s="51"/>
      <c r="B895" s="105"/>
      <c r="C895" s="105"/>
      <c r="D895" s="105"/>
      <c r="E895" s="105"/>
      <c r="F895" s="105"/>
      <c r="G895" s="105"/>
      <c r="H895" s="105"/>
      <c r="I895" s="105"/>
      <c r="J895" s="105"/>
      <c r="K895" s="105"/>
      <c r="L895" s="105"/>
      <c r="M895" s="105"/>
      <c r="N895" s="105"/>
      <c r="O895" s="105"/>
      <c r="P895" s="105"/>
      <c r="Q895" s="105"/>
      <c r="R895" s="105"/>
      <c r="S895" s="105"/>
      <c r="T895" s="105"/>
      <c r="U895" s="105"/>
      <c r="V895" s="105"/>
      <c r="W895" s="105"/>
      <c r="X895" s="105"/>
      <c r="Y895" s="105"/>
      <c r="Z895" s="105"/>
      <c r="AA895" s="105"/>
    </row>
    <row r="896" spans="1:27" ht="15">
      <c r="A896" s="51"/>
      <c r="B896" s="105"/>
      <c r="C896" s="105"/>
      <c r="D896" s="105"/>
      <c r="E896" s="105"/>
      <c r="F896" s="105"/>
      <c r="G896" s="105"/>
      <c r="H896" s="105"/>
      <c r="I896" s="105"/>
      <c r="J896" s="105"/>
      <c r="K896" s="105"/>
      <c r="L896" s="105"/>
      <c r="M896" s="105"/>
      <c r="N896" s="105"/>
      <c r="O896" s="105"/>
      <c r="P896" s="105"/>
      <c r="Q896" s="105"/>
      <c r="R896" s="105"/>
      <c r="S896" s="105"/>
      <c r="T896" s="105"/>
      <c r="U896" s="105"/>
      <c r="V896" s="105"/>
      <c r="W896" s="105"/>
      <c r="X896" s="105"/>
      <c r="Y896" s="105"/>
      <c r="Z896" s="105"/>
      <c r="AA896" s="105"/>
    </row>
    <row r="897" spans="1:27" ht="15">
      <c r="A897" s="51"/>
      <c r="B897" s="105"/>
      <c r="C897" s="105"/>
      <c r="D897" s="105"/>
      <c r="E897" s="105"/>
      <c r="F897" s="105"/>
      <c r="G897" s="105"/>
      <c r="H897" s="105"/>
      <c r="I897" s="105"/>
      <c r="J897" s="105"/>
      <c r="K897" s="105"/>
      <c r="L897" s="105"/>
      <c r="M897" s="105"/>
      <c r="N897" s="105"/>
      <c r="O897" s="105"/>
      <c r="P897" s="105"/>
      <c r="Q897" s="105"/>
      <c r="R897" s="105"/>
      <c r="S897" s="105"/>
      <c r="T897" s="105"/>
      <c r="U897" s="105"/>
      <c r="V897" s="105"/>
      <c r="W897" s="105"/>
      <c r="X897" s="105"/>
      <c r="Y897" s="105"/>
      <c r="Z897" s="105"/>
      <c r="AA897" s="105"/>
    </row>
    <row r="898" spans="1:27" ht="15">
      <c r="A898" s="51"/>
      <c r="B898" s="105"/>
      <c r="C898" s="105"/>
      <c r="D898" s="105"/>
      <c r="E898" s="105"/>
      <c r="F898" s="105"/>
      <c r="G898" s="105"/>
      <c r="H898" s="105"/>
      <c r="I898" s="105"/>
      <c r="J898" s="105"/>
      <c r="K898" s="105"/>
      <c r="L898" s="105"/>
      <c r="M898" s="105"/>
      <c r="N898" s="105"/>
      <c r="O898" s="105"/>
      <c r="P898" s="105"/>
      <c r="Q898" s="105"/>
      <c r="R898" s="105"/>
      <c r="S898" s="105"/>
      <c r="T898" s="105"/>
      <c r="U898" s="105"/>
      <c r="V898" s="105"/>
      <c r="W898" s="105"/>
      <c r="X898" s="105"/>
      <c r="Y898" s="105"/>
      <c r="Z898" s="105"/>
      <c r="AA898" s="105"/>
    </row>
    <row r="899" spans="1:27" ht="15">
      <c r="A899" s="51"/>
      <c r="B899" s="105"/>
      <c r="C899" s="105"/>
      <c r="D899" s="105"/>
      <c r="E899" s="105"/>
      <c r="F899" s="105"/>
      <c r="G899" s="105"/>
      <c r="H899" s="105"/>
      <c r="I899" s="105"/>
      <c r="J899" s="105"/>
      <c r="K899" s="105"/>
      <c r="L899" s="105"/>
      <c r="M899" s="105"/>
      <c r="N899" s="105"/>
      <c r="O899" s="105"/>
      <c r="P899" s="105"/>
      <c r="Q899" s="105"/>
      <c r="R899" s="105"/>
      <c r="S899" s="105"/>
      <c r="T899" s="105"/>
      <c r="U899" s="105"/>
      <c r="V899" s="105"/>
      <c r="W899" s="105"/>
      <c r="X899" s="105"/>
      <c r="Y899" s="105"/>
      <c r="Z899" s="105"/>
      <c r="AA899" s="105"/>
    </row>
    <row r="900" spans="1:27" ht="15">
      <c r="A900" s="51"/>
      <c r="B900" s="105"/>
      <c r="C900" s="105"/>
      <c r="D900" s="105"/>
      <c r="E900" s="105"/>
      <c r="F900" s="105"/>
      <c r="G900" s="105"/>
      <c r="H900" s="105"/>
      <c r="I900" s="105"/>
      <c r="J900" s="105"/>
      <c r="K900" s="105"/>
      <c r="L900" s="105"/>
      <c r="M900" s="105"/>
      <c r="N900" s="105"/>
      <c r="O900" s="105"/>
      <c r="P900" s="105"/>
      <c r="Q900" s="105"/>
      <c r="R900" s="105"/>
      <c r="S900" s="105"/>
      <c r="T900" s="105"/>
      <c r="U900" s="105"/>
      <c r="V900" s="105"/>
      <c r="W900" s="105"/>
      <c r="X900" s="105"/>
      <c r="Y900" s="105"/>
      <c r="Z900" s="105"/>
      <c r="AA900" s="105"/>
    </row>
    <row r="901" spans="1:27" ht="15">
      <c r="A901" s="51"/>
      <c r="B901" s="105"/>
      <c r="C901" s="105"/>
      <c r="D901" s="105"/>
      <c r="E901" s="105"/>
      <c r="F901" s="105"/>
      <c r="G901" s="105"/>
      <c r="H901" s="105"/>
      <c r="I901" s="105"/>
      <c r="J901" s="105"/>
      <c r="K901" s="105"/>
      <c r="L901" s="105"/>
      <c r="M901" s="105"/>
      <c r="N901" s="105"/>
      <c r="O901" s="105"/>
      <c r="P901" s="105"/>
      <c r="Q901" s="105"/>
      <c r="R901" s="105"/>
      <c r="S901" s="105"/>
      <c r="T901" s="105"/>
      <c r="U901" s="105"/>
      <c r="V901" s="105"/>
      <c r="W901" s="105"/>
      <c r="X901" s="105"/>
      <c r="Y901" s="105"/>
      <c r="Z901" s="105"/>
      <c r="AA901" s="105"/>
    </row>
    <row r="902" spans="1:27" ht="15">
      <c r="A902" s="51"/>
      <c r="B902" s="105"/>
      <c r="C902" s="105"/>
      <c r="D902" s="105"/>
      <c r="E902" s="105"/>
      <c r="F902" s="105"/>
      <c r="G902" s="105"/>
      <c r="H902" s="105"/>
      <c r="I902" s="105"/>
      <c r="J902" s="105"/>
      <c r="K902" s="105"/>
      <c r="L902" s="105"/>
      <c r="M902" s="105"/>
      <c r="N902" s="105"/>
      <c r="O902" s="105"/>
      <c r="P902" s="105"/>
      <c r="Q902" s="105"/>
      <c r="R902" s="105"/>
      <c r="S902" s="105"/>
      <c r="T902" s="105"/>
      <c r="U902" s="105"/>
      <c r="V902" s="105"/>
      <c r="W902" s="105"/>
      <c r="X902" s="105"/>
      <c r="Y902" s="105"/>
      <c r="Z902" s="105"/>
      <c r="AA902" s="105"/>
    </row>
    <row r="903" spans="1:27" ht="15">
      <c r="A903" s="51"/>
      <c r="B903" s="105"/>
      <c r="C903" s="105"/>
      <c r="D903" s="105"/>
      <c r="E903" s="105"/>
      <c r="F903" s="105"/>
      <c r="G903" s="105"/>
      <c r="H903" s="105"/>
      <c r="I903" s="105"/>
      <c r="J903" s="105"/>
      <c r="K903" s="105"/>
      <c r="L903" s="105"/>
      <c r="M903" s="105"/>
      <c r="N903" s="105"/>
      <c r="O903" s="105"/>
      <c r="P903" s="105"/>
      <c r="Q903" s="105"/>
      <c r="R903" s="105"/>
      <c r="S903" s="105"/>
      <c r="T903" s="105"/>
      <c r="U903" s="105"/>
      <c r="V903" s="105"/>
      <c r="W903" s="105"/>
      <c r="X903" s="105"/>
      <c r="Y903" s="105"/>
      <c r="Z903" s="105"/>
      <c r="AA903" s="105"/>
    </row>
    <row r="904" spans="1:27" ht="15">
      <c r="A904" s="51"/>
      <c r="B904" s="105"/>
      <c r="C904" s="105"/>
      <c r="D904" s="105"/>
      <c r="E904" s="105"/>
      <c r="F904" s="105"/>
      <c r="G904" s="105"/>
      <c r="H904" s="105"/>
      <c r="I904" s="105"/>
      <c r="J904" s="105"/>
      <c r="K904" s="105"/>
      <c r="L904" s="105"/>
      <c r="M904" s="105"/>
      <c r="N904" s="105"/>
      <c r="O904" s="105"/>
      <c r="P904" s="105"/>
      <c r="Q904" s="105"/>
      <c r="R904" s="105"/>
      <c r="S904" s="105"/>
      <c r="T904" s="105"/>
      <c r="U904" s="105"/>
      <c r="V904" s="105"/>
      <c r="W904" s="105"/>
      <c r="X904" s="105"/>
      <c r="Y904" s="105"/>
      <c r="Z904" s="105"/>
      <c r="AA904" s="105"/>
    </row>
    <row r="905" spans="1:27" ht="15">
      <c r="A905" s="51"/>
      <c r="B905" s="105"/>
      <c r="C905" s="105"/>
      <c r="D905" s="105"/>
      <c r="E905" s="105"/>
      <c r="F905" s="105"/>
      <c r="G905" s="105"/>
      <c r="H905" s="105"/>
      <c r="I905" s="105"/>
      <c r="J905" s="105"/>
      <c r="K905" s="105"/>
      <c r="L905" s="105"/>
      <c r="M905" s="105"/>
      <c r="N905" s="105"/>
      <c r="O905" s="105"/>
      <c r="P905" s="105"/>
      <c r="Q905" s="105"/>
      <c r="R905" s="105"/>
      <c r="S905" s="105"/>
      <c r="T905" s="105"/>
      <c r="U905" s="105"/>
      <c r="V905" s="105"/>
      <c r="W905" s="105"/>
      <c r="X905" s="105"/>
      <c r="Y905" s="105"/>
      <c r="Z905" s="105"/>
      <c r="AA905" s="105"/>
    </row>
    <row r="906" spans="1:27" ht="15">
      <c r="A906" s="51"/>
      <c r="B906" s="105"/>
      <c r="C906" s="105"/>
      <c r="D906" s="105"/>
      <c r="E906" s="105"/>
      <c r="F906" s="105"/>
      <c r="G906" s="105"/>
      <c r="H906" s="105"/>
      <c r="I906" s="105"/>
      <c r="J906" s="105"/>
      <c r="K906" s="105"/>
      <c r="L906" s="105"/>
      <c r="M906" s="105"/>
      <c r="N906" s="105"/>
      <c r="O906" s="105"/>
      <c r="P906" s="105"/>
      <c r="Q906" s="105"/>
      <c r="R906" s="105"/>
      <c r="S906" s="105"/>
      <c r="T906" s="105"/>
      <c r="U906" s="105"/>
      <c r="V906" s="105"/>
      <c r="W906" s="105"/>
      <c r="X906" s="105"/>
      <c r="Y906" s="105"/>
      <c r="Z906" s="105"/>
      <c r="AA906" s="105"/>
    </row>
    <row r="907" spans="1:27" ht="15">
      <c r="A907" s="51"/>
      <c r="B907" s="105"/>
      <c r="C907" s="105"/>
      <c r="D907" s="105"/>
      <c r="E907" s="105"/>
      <c r="F907" s="105"/>
      <c r="G907" s="105"/>
      <c r="H907" s="105"/>
      <c r="I907" s="105"/>
      <c r="J907" s="105"/>
      <c r="K907" s="105"/>
      <c r="L907" s="105"/>
      <c r="M907" s="105"/>
      <c r="N907" s="105"/>
      <c r="O907" s="105"/>
      <c r="P907" s="105"/>
      <c r="Q907" s="105"/>
      <c r="R907" s="105"/>
      <c r="S907" s="105"/>
      <c r="T907" s="105"/>
      <c r="U907" s="105"/>
      <c r="V907" s="105"/>
      <c r="W907" s="105"/>
      <c r="X907" s="105"/>
      <c r="Y907" s="105"/>
      <c r="Z907" s="105"/>
      <c r="AA907" s="105"/>
    </row>
    <row r="908" spans="1:27" ht="15">
      <c r="A908" s="51"/>
      <c r="B908" s="105"/>
      <c r="C908" s="105"/>
      <c r="D908" s="105"/>
      <c r="E908" s="105"/>
      <c r="F908" s="105"/>
      <c r="G908" s="105"/>
      <c r="H908" s="105"/>
      <c r="I908" s="105"/>
      <c r="J908" s="105"/>
      <c r="K908" s="105"/>
      <c r="L908" s="105"/>
      <c r="M908" s="105"/>
      <c r="N908" s="105"/>
      <c r="O908" s="105"/>
      <c r="P908" s="105"/>
      <c r="Q908" s="105"/>
      <c r="R908" s="105"/>
      <c r="S908" s="105"/>
      <c r="T908" s="105"/>
      <c r="U908" s="105"/>
      <c r="V908" s="105"/>
      <c r="W908" s="105"/>
      <c r="X908" s="105"/>
      <c r="Y908" s="105"/>
      <c r="Z908" s="105"/>
      <c r="AA908" s="105"/>
    </row>
    <row r="909" spans="1:27" ht="15">
      <c r="A909" s="51"/>
      <c r="B909" s="105"/>
      <c r="C909" s="105"/>
      <c r="D909" s="105"/>
      <c r="E909" s="105"/>
      <c r="F909" s="105"/>
      <c r="G909" s="105"/>
      <c r="H909" s="105"/>
      <c r="I909" s="105"/>
      <c r="J909" s="105"/>
      <c r="K909" s="105"/>
      <c r="L909" s="105"/>
      <c r="M909" s="105"/>
      <c r="N909" s="105"/>
      <c r="O909" s="105"/>
      <c r="P909" s="105"/>
      <c r="Q909" s="105"/>
      <c r="R909" s="105"/>
      <c r="S909" s="105"/>
      <c r="T909" s="105"/>
      <c r="U909" s="105"/>
      <c r="V909" s="105"/>
      <c r="W909" s="105"/>
      <c r="X909" s="105"/>
      <c r="Y909" s="105"/>
      <c r="Z909" s="105"/>
      <c r="AA909" s="105"/>
    </row>
    <row r="910" spans="1:27" ht="15">
      <c r="A910" s="51"/>
      <c r="B910" s="105"/>
      <c r="C910" s="105"/>
      <c r="D910" s="105"/>
      <c r="E910" s="105"/>
      <c r="F910" s="105"/>
      <c r="G910" s="105"/>
      <c r="H910" s="105"/>
      <c r="I910" s="105"/>
      <c r="J910" s="105"/>
      <c r="K910" s="105"/>
      <c r="L910" s="105"/>
      <c r="M910" s="105"/>
      <c r="N910" s="105"/>
      <c r="O910" s="105"/>
      <c r="P910" s="105"/>
      <c r="Q910" s="105"/>
      <c r="R910" s="105"/>
      <c r="S910" s="105"/>
      <c r="T910" s="105"/>
      <c r="U910" s="105"/>
      <c r="V910" s="105"/>
      <c r="W910" s="105"/>
      <c r="X910" s="105"/>
      <c r="Y910" s="105"/>
      <c r="Z910" s="105"/>
      <c r="AA910" s="105"/>
    </row>
    <row r="911" spans="1:27" ht="15">
      <c r="A911" s="51"/>
      <c r="B911" s="105"/>
      <c r="C911" s="105"/>
      <c r="D911" s="105"/>
      <c r="E911" s="105"/>
      <c r="F911" s="105"/>
      <c r="G911" s="105"/>
      <c r="H911" s="105"/>
      <c r="I911" s="105"/>
      <c r="J911" s="105"/>
      <c r="K911" s="105"/>
      <c r="L911" s="105"/>
      <c r="M911" s="105"/>
      <c r="N911" s="105"/>
      <c r="O911" s="105"/>
      <c r="P911" s="105"/>
      <c r="Q911" s="105"/>
      <c r="R911" s="105"/>
      <c r="S911" s="105"/>
      <c r="T911" s="105"/>
      <c r="U911" s="105"/>
      <c r="V911" s="105"/>
      <c r="W911" s="105"/>
      <c r="X911" s="105"/>
      <c r="Y911" s="105"/>
      <c r="Z911" s="105"/>
      <c r="AA911" s="105"/>
    </row>
    <row r="912" spans="1:27" ht="15">
      <c r="A912" s="51"/>
      <c r="B912" s="105"/>
      <c r="C912" s="105"/>
      <c r="D912" s="105"/>
      <c r="E912" s="105"/>
      <c r="F912" s="105"/>
      <c r="G912" s="105"/>
      <c r="H912" s="105"/>
      <c r="I912" s="105"/>
      <c r="J912" s="105"/>
      <c r="K912" s="105"/>
      <c r="L912" s="105"/>
      <c r="M912" s="105"/>
      <c r="N912" s="105"/>
      <c r="O912" s="105"/>
      <c r="P912" s="105"/>
      <c r="Q912" s="105"/>
      <c r="R912" s="105"/>
      <c r="S912" s="105"/>
      <c r="T912" s="105"/>
      <c r="U912" s="105"/>
      <c r="V912" s="105"/>
      <c r="W912" s="105"/>
      <c r="X912" s="105"/>
      <c r="Y912" s="105"/>
      <c r="Z912" s="105"/>
      <c r="AA912" s="105"/>
    </row>
    <row r="913" spans="1:27" ht="15">
      <c r="A913" s="51"/>
      <c r="B913" s="105"/>
      <c r="C913" s="105"/>
      <c r="D913" s="105"/>
      <c r="E913" s="105"/>
      <c r="F913" s="105"/>
      <c r="G913" s="105"/>
      <c r="H913" s="105"/>
      <c r="I913" s="105"/>
      <c r="J913" s="105"/>
      <c r="K913" s="105"/>
      <c r="L913" s="105"/>
      <c r="M913" s="105"/>
      <c r="N913" s="105"/>
      <c r="O913" s="105"/>
      <c r="P913" s="105"/>
      <c r="Q913" s="105"/>
      <c r="R913" s="105"/>
      <c r="S913" s="105"/>
      <c r="T913" s="105"/>
      <c r="U913" s="105"/>
      <c r="V913" s="105"/>
      <c r="W913" s="105"/>
      <c r="X913" s="105"/>
      <c r="Y913" s="105"/>
      <c r="Z913" s="105"/>
      <c r="AA913" s="105"/>
    </row>
    <row r="914" spans="1:27" ht="15">
      <c r="A914" s="51"/>
      <c r="B914" s="105"/>
      <c r="C914" s="105"/>
      <c r="D914" s="105"/>
      <c r="E914" s="105"/>
      <c r="F914" s="105"/>
      <c r="G914" s="105"/>
      <c r="H914" s="105"/>
      <c r="I914" s="105"/>
      <c r="J914" s="105"/>
      <c r="K914" s="105"/>
      <c r="L914" s="105"/>
      <c r="M914" s="105"/>
      <c r="N914" s="105"/>
      <c r="O914" s="105"/>
      <c r="P914" s="105"/>
      <c r="Q914" s="105"/>
      <c r="R914" s="105"/>
      <c r="S914" s="105"/>
      <c r="T914" s="105"/>
      <c r="U914" s="105"/>
      <c r="V914" s="105"/>
      <c r="W914" s="105"/>
      <c r="X914" s="105"/>
      <c r="Y914" s="105"/>
      <c r="Z914" s="105"/>
      <c r="AA914" s="105"/>
    </row>
    <row r="915" spans="1:27" ht="15">
      <c r="A915" s="51"/>
      <c r="B915" s="105"/>
      <c r="C915" s="105"/>
      <c r="D915" s="105"/>
      <c r="E915" s="105"/>
      <c r="F915" s="105"/>
      <c r="G915" s="105"/>
      <c r="H915" s="105"/>
      <c r="I915" s="105"/>
      <c r="J915" s="105"/>
      <c r="K915" s="105"/>
      <c r="L915" s="105"/>
      <c r="M915" s="105"/>
      <c r="N915" s="105"/>
      <c r="O915" s="105"/>
      <c r="P915" s="105"/>
      <c r="Q915" s="105"/>
      <c r="R915" s="105"/>
      <c r="S915" s="105"/>
      <c r="T915" s="105"/>
      <c r="U915" s="105"/>
      <c r="V915" s="105"/>
      <c r="W915" s="105"/>
      <c r="X915" s="105"/>
      <c r="Y915" s="105"/>
      <c r="Z915" s="105"/>
      <c r="AA915" s="105"/>
    </row>
    <row r="916" spans="1:27" ht="15">
      <c r="A916" s="51"/>
      <c r="B916" s="105"/>
      <c r="C916" s="105"/>
      <c r="D916" s="105"/>
      <c r="E916" s="105"/>
      <c r="F916" s="105"/>
      <c r="G916" s="105"/>
      <c r="H916" s="105"/>
      <c r="I916" s="105"/>
      <c r="J916" s="105"/>
      <c r="K916" s="105"/>
      <c r="L916" s="105"/>
      <c r="M916" s="105"/>
      <c r="N916" s="105"/>
      <c r="O916" s="105"/>
      <c r="P916" s="105"/>
      <c r="Q916" s="105"/>
      <c r="R916" s="105"/>
      <c r="S916" s="105"/>
      <c r="T916" s="105"/>
      <c r="U916" s="105"/>
      <c r="V916" s="105"/>
      <c r="W916" s="105"/>
      <c r="X916" s="105"/>
      <c r="Y916" s="105"/>
      <c r="Z916" s="105"/>
      <c r="AA916" s="105"/>
    </row>
    <row r="917" spans="1:27" ht="15">
      <c r="A917" s="51"/>
      <c r="B917" s="105"/>
      <c r="C917" s="105"/>
      <c r="D917" s="105"/>
      <c r="E917" s="105"/>
      <c r="F917" s="105"/>
      <c r="G917" s="105"/>
      <c r="H917" s="105"/>
      <c r="I917" s="105"/>
      <c r="J917" s="105"/>
      <c r="K917" s="105"/>
      <c r="L917" s="105"/>
      <c r="M917" s="105"/>
      <c r="N917" s="105"/>
      <c r="O917" s="105"/>
      <c r="P917" s="105"/>
      <c r="Q917" s="105"/>
      <c r="R917" s="105"/>
      <c r="S917" s="105"/>
      <c r="T917" s="105"/>
      <c r="U917" s="105"/>
      <c r="V917" s="105"/>
      <c r="W917" s="105"/>
      <c r="X917" s="105"/>
      <c r="Y917" s="105"/>
      <c r="Z917" s="105"/>
      <c r="AA917" s="105"/>
    </row>
    <row r="918" spans="1:27" ht="15">
      <c r="A918" s="51"/>
      <c r="B918" s="105"/>
      <c r="C918" s="105"/>
      <c r="D918" s="105"/>
      <c r="E918" s="105"/>
      <c r="F918" s="105"/>
      <c r="G918" s="105"/>
      <c r="H918" s="105"/>
      <c r="I918" s="105"/>
      <c r="J918" s="105"/>
      <c r="K918" s="105"/>
      <c r="L918" s="105"/>
      <c r="M918" s="105"/>
      <c r="N918" s="105"/>
      <c r="O918" s="105"/>
      <c r="P918" s="105"/>
      <c r="Q918" s="105"/>
      <c r="R918" s="105"/>
      <c r="S918" s="105"/>
      <c r="T918" s="105"/>
      <c r="U918" s="105"/>
      <c r="V918" s="105"/>
      <c r="W918" s="105"/>
      <c r="X918" s="105"/>
      <c r="Y918" s="105"/>
      <c r="Z918" s="105"/>
      <c r="AA918" s="105"/>
    </row>
    <row r="919" spans="1:27" ht="15">
      <c r="A919" s="51"/>
      <c r="B919" s="105"/>
      <c r="C919" s="105"/>
      <c r="D919" s="105"/>
      <c r="E919" s="105"/>
      <c r="F919" s="105"/>
      <c r="G919" s="105"/>
      <c r="H919" s="105"/>
      <c r="I919" s="105"/>
      <c r="J919" s="105"/>
      <c r="K919" s="105"/>
      <c r="L919" s="105"/>
      <c r="M919" s="105"/>
      <c r="N919" s="105"/>
      <c r="O919" s="105"/>
      <c r="P919" s="105"/>
      <c r="Q919" s="105"/>
      <c r="R919" s="105"/>
      <c r="S919" s="105"/>
      <c r="T919" s="105"/>
      <c r="U919" s="105"/>
      <c r="V919" s="105"/>
      <c r="W919" s="105"/>
      <c r="X919" s="105"/>
      <c r="Y919" s="105"/>
      <c r="Z919" s="105"/>
      <c r="AA919" s="105"/>
    </row>
    <row r="920" spans="1:27" ht="15">
      <c r="A920" s="51"/>
      <c r="B920" s="105"/>
      <c r="C920" s="105"/>
      <c r="D920" s="105"/>
      <c r="E920" s="105"/>
      <c r="F920" s="105"/>
      <c r="G920" s="105"/>
      <c r="H920" s="105"/>
      <c r="I920" s="105"/>
      <c r="J920" s="105"/>
      <c r="K920" s="105"/>
      <c r="L920" s="105"/>
      <c r="M920" s="105"/>
      <c r="N920" s="105"/>
      <c r="O920" s="105"/>
      <c r="P920" s="105"/>
      <c r="Q920" s="105"/>
      <c r="R920" s="105"/>
      <c r="S920" s="105"/>
      <c r="T920" s="105"/>
      <c r="U920" s="105"/>
      <c r="V920" s="105"/>
      <c r="W920" s="105"/>
      <c r="X920" s="105"/>
      <c r="Y920" s="105"/>
      <c r="Z920" s="105"/>
      <c r="AA920" s="105"/>
    </row>
    <row r="921" spans="1:27" ht="15">
      <c r="A921" s="51"/>
      <c r="B921" s="105"/>
      <c r="C921" s="105"/>
      <c r="D921" s="105"/>
      <c r="E921" s="105"/>
      <c r="F921" s="105"/>
      <c r="G921" s="105"/>
      <c r="H921" s="105"/>
      <c r="I921" s="105"/>
      <c r="J921" s="105"/>
      <c r="K921" s="105"/>
      <c r="L921" s="105"/>
      <c r="M921" s="105"/>
      <c r="N921" s="105"/>
      <c r="O921" s="105"/>
      <c r="P921" s="105"/>
      <c r="Q921" s="105"/>
      <c r="R921" s="105"/>
      <c r="S921" s="105"/>
      <c r="T921" s="105"/>
      <c r="U921" s="105"/>
      <c r="V921" s="105"/>
      <c r="W921" s="105"/>
      <c r="X921" s="105"/>
      <c r="Y921" s="105"/>
      <c r="Z921" s="105"/>
      <c r="AA921" s="105"/>
    </row>
    <row r="922" spans="1:27" ht="15">
      <c r="A922" s="51"/>
      <c r="B922" s="105"/>
      <c r="C922" s="105"/>
      <c r="D922" s="105"/>
      <c r="E922" s="105"/>
      <c r="F922" s="105"/>
      <c r="G922" s="105"/>
      <c r="H922" s="105"/>
      <c r="I922" s="105"/>
      <c r="J922" s="105"/>
      <c r="K922" s="105"/>
      <c r="L922" s="105"/>
      <c r="M922" s="105"/>
      <c r="N922" s="105"/>
      <c r="O922" s="105"/>
      <c r="P922" s="105"/>
      <c r="Q922" s="105"/>
      <c r="R922" s="105"/>
      <c r="S922" s="105"/>
      <c r="T922" s="105"/>
      <c r="U922" s="105"/>
      <c r="V922" s="105"/>
      <c r="W922" s="105"/>
      <c r="X922" s="105"/>
      <c r="Y922" s="105"/>
      <c r="Z922" s="105"/>
      <c r="AA922" s="105"/>
    </row>
    <row r="923" spans="1:27" ht="15">
      <c r="A923" s="51"/>
      <c r="B923" s="105"/>
      <c r="C923" s="105"/>
      <c r="D923" s="105"/>
      <c r="E923" s="105"/>
      <c r="F923" s="105"/>
      <c r="G923" s="105"/>
      <c r="H923" s="105"/>
      <c r="I923" s="105"/>
      <c r="J923" s="105"/>
      <c r="K923" s="105"/>
      <c r="L923" s="105"/>
      <c r="M923" s="105"/>
      <c r="N923" s="105"/>
      <c r="O923" s="105"/>
      <c r="P923" s="105"/>
      <c r="Q923" s="105"/>
      <c r="R923" s="105"/>
      <c r="S923" s="105"/>
      <c r="T923" s="105"/>
      <c r="U923" s="105"/>
      <c r="V923" s="105"/>
      <c r="W923" s="105"/>
      <c r="X923" s="105"/>
      <c r="Y923" s="105"/>
      <c r="Z923" s="105"/>
      <c r="AA923" s="105"/>
    </row>
    <row r="924" spans="1:27" ht="15">
      <c r="A924" s="51"/>
      <c r="B924" s="105"/>
      <c r="C924" s="105"/>
      <c r="D924" s="105"/>
      <c r="E924" s="105"/>
      <c r="F924" s="105"/>
      <c r="G924" s="105"/>
      <c r="H924" s="105"/>
      <c r="I924" s="105"/>
      <c r="J924" s="105"/>
      <c r="K924" s="105"/>
      <c r="L924" s="105"/>
      <c r="M924" s="105"/>
      <c r="N924" s="105"/>
      <c r="O924" s="105"/>
      <c r="P924" s="105"/>
      <c r="Q924" s="105"/>
      <c r="R924" s="105"/>
      <c r="S924" s="105"/>
      <c r="T924" s="105"/>
      <c r="U924" s="105"/>
      <c r="V924" s="105"/>
      <c r="W924" s="105"/>
      <c r="X924" s="105"/>
      <c r="Y924" s="105"/>
      <c r="Z924" s="105"/>
      <c r="AA924" s="105"/>
    </row>
    <row r="925" spans="1:27" ht="15">
      <c r="A925" s="51"/>
      <c r="B925" s="105"/>
      <c r="C925" s="105"/>
      <c r="D925" s="105"/>
      <c r="E925" s="105"/>
      <c r="F925" s="105"/>
      <c r="G925" s="105"/>
      <c r="H925" s="105"/>
      <c r="I925" s="105"/>
      <c r="J925" s="105"/>
      <c r="K925" s="105"/>
      <c r="L925" s="105"/>
      <c r="M925" s="105"/>
      <c r="N925" s="105"/>
      <c r="O925" s="105"/>
      <c r="P925" s="105"/>
      <c r="Q925" s="105"/>
      <c r="R925" s="105"/>
      <c r="S925" s="105"/>
      <c r="T925" s="105"/>
      <c r="U925" s="105"/>
      <c r="V925" s="105"/>
      <c r="W925" s="105"/>
      <c r="X925" s="105"/>
      <c r="Y925" s="105"/>
      <c r="Z925" s="105"/>
      <c r="AA925" s="105"/>
    </row>
    <row r="926" spans="1:27" ht="15">
      <c r="A926" s="51"/>
      <c r="B926" s="105"/>
      <c r="C926" s="105"/>
      <c r="D926" s="105"/>
      <c r="E926" s="105"/>
      <c r="F926" s="105"/>
      <c r="G926" s="105"/>
      <c r="H926" s="105"/>
      <c r="I926" s="105"/>
      <c r="J926" s="105"/>
      <c r="K926" s="105"/>
      <c r="L926" s="105"/>
      <c r="M926" s="105"/>
      <c r="N926" s="105"/>
      <c r="O926" s="105"/>
      <c r="P926" s="105"/>
      <c r="Q926" s="105"/>
      <c r="R926" s="105"/>
      <c r="S926" s="105"/>
      <c r="T926" s="105"/>
      <c r="U926" s="105"/>
      <c r="V926" s="105"/>
      <c r="W926" s="105"/>
      <c r="X926" s="105"/>
      <c r="Y926" s="105"/>
      <c r="Z926" s="105"/>
      <c r="AA926" s="105"/>
    </row>
    <row r="927" spans="1:27" ht="15">
      <c r="A927" s="51"/>
      <c r="B927" s="105"/>
      <c r="C927" s="105"/>
      <c r="D927" s="105"/>
      <c r="E927" s="105"/>
      <c r="F927" s="105"/>
      <c r="G927" s="105"/>
      <c r="H927" s="105"/>
      <c r="I927" s="105"/>
      <c r="J927" s="105"/>
      <c r="K927" s="105"/>
      <c r="L927" s="105"/>
      <c r="M927" s="105"/>
      <c r="N927" s="105"/>
      <c r="O927" s="105"/>
      <c r="P927" s="105"/>
      <c r="Q927" s="105"/>
      <c r="R927" s="105"/>
      <c r="S927" s="105"/>
      <c r="T927" s="105"/>
      <c r="U927" s="105"/>
      <c r="V927" s="105"/>
      <c r="W927" s="105"/>
      <c r="X927" s="105"/>
      <c r="Y927" s="105"/>
      <c r="Z927" s="105"/>
      <c r="AA927" s="105"/>
    </row>
    <row r="928" spans="1:27" ht="15">
      <c r="A928" s="51"/>
      <c r="B928" s="105"/>
      <c r="C928" s="105"/>
      <c r="D928" s="105"/>
      <c r="E928" s="105"/>
      <c r="F928" s="105"/>
      <c r="G928" s="105"/>
      <c r="H928" s="105"/>
      <c r="I928" s="105"/>
      <c r="J928" s="105"/>
      <c r="K928" s="105"/>
      <c r="L928" s="105"/>
      <c r="M928" s="105"/>
      <c r="N928" s="105"/>
      <c r="O928" s="105"/>
      <c r="P928" s="105"/>
      <c r="Q928" s="105"/>
      <c r="R928" s="105"/>
      <c r="S928" s="105"/>
      <c r="T928" s="105"/>
      <c r="U928" s="105"/>
      <c r="V928" s="105"/>
      <c r="W928" s="105"/>
      <c r="X928" s="105"/>
      <c r="Y928" s="105"/>
      <c r="Z928" s="105"/>
      <c r="AA928" s="105"/>
    </row>
    <row r="929" spans="1:27" ht="15">
      <c r="A929" s="51"/>
      <c r="B929" s="105"/>
      <c r="C929" s="105"/>
      <c r="D929" s="105"/>
      <c r="E929" s="105"/>
      <c r="F929" s="105"/>
      <c r="G929" s="105"/>
      <c r="H929" s="105"/>
      <c r="I929" s="105"/>
      <c r="J929" s="105"/>
      <c r="K929" s="105"/>
      <c r="L929" s="105"/>
      <c r="M929" s="105"/>
      <c r="N929" s="105"/>
      <c r="O929" s="105"/>
      <c r="P929" s="105"/>
      <c r="Q929" s="105"/>
      <c r="R929" s="105"/>
      <c r="S929" s="105"/>
      <c r="T929" s="105"/>
      <c r="U929" s="105"/>
      <c r="V929" s="105"/>
      <c r="W929" s="105"/>
      <c r="X929" s="105"/>
      <c r="Y929" s="105"/>
      <c r="Z929" s="105"/>
      <c r="AA929" s="105"/>
    </row>
    <row r="930" spans="1:27" ht="15">
      <c r="A930" s="51"/>
      <c r="B930" s="105"/>
      <c r="C930" s="105"/>
      <c r="D930" s="105"/>
      <c r="E930" s="105"/>
      <c r="F930" s="105"/>
      <c r="G930" s="105"/>
      <c r="H930" s="105"/>
      <c r="I930" s="105"/>
      <c r="J930" s="105"/>
      <c r="K930" s="105"/>
      <c r="L930" s="105"/>
      <c r="M930" s="105"/>
      <c r="N930" s="105"/>
      <c r="O930" s="105"/>
      <c r="P930" s="105"/>
      <c r="Q930" s="105"/>
      <c r="R930" s="105"/>
      <c r="S930" s="105"/>
      <c r="T930" s="105"/>
      <c r="U930" s="105"/>
      <c r="V930" s="105"/>
      <c r="W930" s="105"/>
      <c r="X930" s="105"/>
      <c r="Y930" s="105"/>
      <c r="Z930" s="105"/>
      <c r="AA930" s="105"/>
    </row>
    <row r="931" spans="1:27" ht="15">
      <c r="A931" s="51"/>
      <c r="B931" s="105"/>
      <c r="C931" s="105"/>
      <c r="D931" s="105"/>
      <c r="E931" s="105"/>
      <c r="F931" s="105"/>
      <c r="G931" s="105"/>
      <c r="H931" s="105"/>
      <c r="I931" s="105"/>
      <c r="J931" s="105"/>
      <c r="K931" s="105"/>
      <c r="L931" s="105"/>
      <c r="M931" s="105"/>
      <c r="N931" s="105"/>
      <c r="O931" s="105"/>
      <c r="P931" s="105"/>
      <c r="Q931" s="105"/>
      <c r="R931" s="105"/>
      <c r="S931" s="105"/>
      <c r="T931" s="105"/>
      <c r="U931" s="105"/>
      <c r="V931" s="105"/>
      <c r="W931" s="105"/>
      <c r="X931" s="105"/>
      <c r="Y931" s="105"/>
      <c r="Z931" s="105"/>
      <c r="AA931" s="105"/>
    </row>
    <row r="932" spans="1:27" ht="15">
      <c r="A932" s="51"/>
      <c r="B932" s="105"/>
      <c r="C932" s="105"/>
      <c r="D932" s="105"/>
      <c r="E932" s="105"/>
      <c r="F932" s="105"/>
      <c r="G932" s="105"/>
      <c r="H932" s="105"/>
      <c r="I932" s="105"/>
      <c r="J932" s="105"/>
      <c r="K932" s="105"/>
      <c r="L932" s="105"/>
      <c r="M932" s="105"/>
      <c r="N932" s="105"/>
      <c r="O932" s="105"/>
      <c r="P932" s="105"/>
      <c r="Q932" s="105"/>
      <c r="R932" s="105"/>
      <c r="S932" s="105"/>
      <c r="T932" s="105"/>
      <c r="U932" s="105"/>
      <c r="V932" s="105"/>
      <c r="W932" s="105"/>
      <c r="X932" s="105"/>
      <c r="Y932" s="105"/>
      <c r="Z932" s="105"/>
      <c r="AA932" s="105"/>
    </row>
    <row r="933" spans="1:27" ht="15">
      <c r="A933" s="51"/>
      <c r="B933" s="105"/>
      <c r="C933" s="105"/>
      <c r="D933" s="105"/>
      <c r="E933" s="105"/>
      <c r="F933" s="105"/>
      <c r="G933" s="105"/>
      <c r="H933" s="105"/>
      <c r="I933" s="105"/>
      <c r="J933" s="105"/>
      <c r="K933" s="105"/>
      <c r="L933" s="105"/>
      <c r="M933" s="105"/>
      <c r="N933" s="105"/>
      <c r="O933" s="105"/>
      <c r="P933" s="105"/>
      <c r="Q933" s="105"/>
      <c r="R933" s="105"/>
      <c r="S933" s="105"/>
      <c r="T933" s="105"/>
      <c r="U933" s="105"/>
      <c r="V933" s="105"/>
      <c r="W933" s="105"/>
      <c r="X933" s="105"/>
      <c r="Y933" s="105"/>
      <c r="Z933" s="105"/>
      <c r="AA933" s="105"/>
    </row>
    <row r="934" spans="1:27" ht="15">
      <c r="A934" s="51"/>
      <c r="B934" s="105"/>
      <c r="C934" s="105"/>
      <c r="D934" s="105"/>
      <c r="E934" s="105"/>
      <c r="F934" s="105"/>
      <c r="G934" s="105"/>
      <c r="H934" s="105"/>
      <c r="I934" s="105"/>
      <c r="J934" s="105"/>
      <c r="K934" s="105"/>
      <c r="L934" s="105"/>
      <c r="M934" s="105"/>
      <c r="N934" s="105"/>
      <c r="O934" s="105"/>
      <c r="P934" s="105"/>
      <c r="Q934" s="105"/>
      <c r="R934" s="105"/>
      <c r="S934" s="105"/>
      <c r="T934" s="105"/>
      <c r="U934" s="105"/>
      <c r="V934" s="105"/>
      <c r="W934" s="105"/>
      <c r="X934" s="105"/>
      <c r="Y934" s="105"/>
      <c r="Z934" s="105"/>
      <c r="AA934" s="105"/>
    </row>
    <row r="935" spans="1:27" ht="15">
      <c r="A935" s="51"/>
      <c r="B935" s="105"/>
      <c r="C935" s="105"/>
      <c r="D935" s="105"/>
      <c r="E935" s="105"/>
      <c r="F935" s="105"/>
      <c r="G935" s="105"/>
      <c r="H935" s="105"/>
      <c r="I935" s="105"/>
      <c r="J935" s="105"/>
      <c r="K935" s="105"/>
      <c r="L935" s="105"/>
      <c r="M935" s="105"/>
      <c r="N935" s="105"/>
      <c r="O935" s="105"/>
      <c r="P935" s="105"/>
      <c r="Q935" s="105"/>
      <c r="R935" s="105"/>
      <c r="S935" s="105"/>
      <c r="T935" s="105"/>
      <c r="U935" s="105"/>
      <c r="V935" s="105"/>
      <c r="W935" s="105"/>
      <c r="X935" s="105"/>
      <c r="Y935" s="105"/>
      <c r="Z935" s="105"/>
      <c r="AA935" s="105"/>
    </row>
    <row r="936" spans="1:27" ht="15">
      <c r="A936" s="51"/>
      <c r="B936" s="105"/>
      <c r="C936" s="105"/>
      <c r="D936" s="105"/>
      <c r="E936" s="105"/>
      <c r="F936" s="105"/>
      <c r="G936" s="105"/>
      <c r="H936" s="105"/>
      <c r="I936" s="105"/>
      <c r="J936" s="105"/>
      <c r="K936" s="105"/>
      <c r="L936" s="105"/>
      <c r="M936" s="105"/>
      <c r="N936" s="105"/>
      <c r="O936" s="105"/>
      <c r="P936" s="105"/>
      <c r="Q936" s="105"/>
      <c r="R936" s="105"/>
      <c r="S936" s="105"/>
      <c r="T936" s="105"/>
      <c r="U936" s="105"/>
      <c r="V936" s="105"/>
      <c r="W936" s="105"/>
      <c r="X936" s="105"/>
      <c r="Y936" s="105"/>
      <c r="Z936" s="105"/>
      <c r="AA936" s="105"/>
    </row>
    <row r="937" spans="1:27" ht="15">
      <c r="A937" s="51"/>
      <c r="B937" s="105"/>
      <c r="C937" s="105"/>
      <c r="D937" s="105"/>
      <c r="E937" s="105"/>
      <c r="F937" s="105"/>
      <c r="G937" s="105"/>
      <c r="H937" s="105"/>
      <c r="I937" s="105"/>
      <c r="J937" s="105"/>
      <c r="K937" s="105"/>
      <c r="L937" s="105"/>
      <c r="M937" s="105"/>
      <c r="N937" s="105"/>
      <c r="O937" s="105"/>
      <c r="P937" s="105"/>
      <c r="Q937" s="105"/>
      <c r="R937" s="105"/>
      <c r="S937" s="105"/>
      <c r="T937" s="105"/>
      <c r="U937" s="105"/>
      <c r="V937" s="105"/>
      <c r="W937" s="105"/>
      <c r="X937" s="105"/>
      <c r="Y937" s="105"/>
      <c r="Z937" s="105"/>
      <c r="AA937" s="105"/>
    </row>
    <row r="938" spans="1:27" ht="15">
      <c r="A938" s="51"/>
      <c r="B938" s="105"/>
      <c r="C938" s="105"/>
      <c r="D938" s="105"/>
      <c r="E938" s="105"/>
      <c r="F938" s="105"/>
      <c r="G938" s="105"/>
      <c r="H938" s="105"/>
      <c r="I938" s="105"/>
      <c r="J938" s="105"/>
      <c r="K938" s="105"/>
      <c r="L938" s="105"/>
      <c r="M938" s="105"/>
      <c r="N938" s="105"/>
      <c r="O938" s="105"/>
      <c r="P938" s="105"/>
      <c r="Q938" s="105"/>
      <c r="R938" s="105"/>
      <c r="S938" s="105"/>
      <c r="T938" s="105"/>
      <c r="U938" s="105"/>
      <c r="V938" s="105"/>
      <c r="W938" s="105"/>
      <c r="X938" s="105"/>
      <c r="Y938" s="105"/>
      <c r="Z938" s="105"/>
      <c r="AA938" s="105"/>
    </row>
    <row r="939" spans="1:27" ht="15">
      <c r="A939" s="51"/>
      <c r="B939" s="105"/>
      <c r="C939" s="105"/>
      <c r="D939" s="105"/>
      <c r="E939" s="105"/>
      <c r="F939" s="105"/>
      <c r="G939" s="105"/>
      <c r="H939" s="105"/>
      <c r="I939" s="105"/>
      <c r="J939" s="105"/>
      <c r="K939" s="105"/>
      <c r="L939" s="105"/>
      <c r="M939" s="105"/>
      <c r="N939" s="105"/>
      <c r="O939" s="105"/>
      <c r="P939" s="105"/>
      <c r="Q939" s="105"/>
      <c r="R939" s="105"/>
      <c r="S939" s="105"/>
      <c r="T939" s="105"/>
      <c r="U939" s="105"/>
      <c r="V939" s="105"/>
      <c r="W939" s="105"/>
      <c r="X939" s="105"/>
      <c r="Y939" s="105"/>
      <c r="Z939" s="105"/>
      <c r="AA939" s="105"/>
    </row>
    <row r="940" spans="1:27" ht="15">
      <c r="A940" s="51"/>
      <c r="B940" s="105"/>
      <c r="C940" s="105"/>
      <c r="D940" s="105"/>
      <c r="E940" s="105"/>
      <c r="F940" s="105"/>
      <c r="G940" s="105"/>
      <c r="H940" s="105"/>
      <c r="I940" s="105"/>
      <c r="J940" s="105"/>
      <c r="K940" s="105"/>
      <c r="L940" s="105"/>
      <c r="M940" s="105"/>
      <c r="N940" s="105"/>
      <c r="O940" s="105"/>
      <c r="P940" s="105"/>
      <c r="Q940" s="105"/>
      <c r="R940" s="105"/>
      <c r="S940" s="105"/>
      <c r="T940" s="105"/>
      <c r="U940" s="105"/>
      <c r="V940" s="105"/>
      <c r="W940" s="105"/>
      <c r="X940" s="105"/>
      <c r="Y940" s="105"/>
      <c r="Z940" s="105"/>
      <c r="AA940" s="105"/>
    </row>
    <row r="941" spans="1:27" ht="15">
      <c r="A941" s="51"/>
      <c r="B941" s="105"/>
      <c r="C941" s="105"/>
      <c r="D941" s="105"/>
      <c r="E941" s="105"/>
      <c r="F941" s="105"/>
      <c r="G941" s="105"/>
      <c r="H941" s="105"/>
      <c r="I941" s="105"/>
      <c r="J941" s="105"/>
      <c r="K941" s="105"/>
      <c r="L941" s="105"/>
      <c r="M941" s="105"/>
      <c r="N941" s="105"/>
      <c r="O941" s="105"/>
      <c r="P941" s="105"/>
      <c r="Q941" s="105"/>
      <c r="R941" s="105"/>
      <c r="S941" s="105"/>
      <c r="T941" s="105"/>
      <c r="U941" s="105"/>
      <c r="V941" s="105"/>
      <c r="W941" s="105"/>
      <c r="X941" s="105"/>
      <c r="Y941" s="105"/>
      <c r="Z941" s="105"/>
      <c r="AA941" s="105"/>
    </row>
    <row r="942" spans="1:27" ht="15">
      <c r="A942" s="51"/>
      <c r="B942" s="105"/>
      <c r="C942" s="105"/>
      <c r="D942" s="105"/>
      <c r="E942" s="105"/>
      <c r="F942" s="105"/>
      <c r="G942" s="105"/>
      <c r="H942" s="105"/>
      <c r="I942" s="105"/>
      <c r="J942" s="105"/>
      <c r="K942" s="105"/>
      <c r="L942" s="105"/>
      <c r="M942" s="105"/>
      <c r="N942" s="105"/>
      <c r="O942" s="105"/>
      <c r="P942" s="105"/>
      <c r="Q942" s="105"/>
      <c r="R942" s="105"/>
      <c r="S942" s="105"/>
      <c r="T942" s="105"/>
      <c r="U942" s="105"/>
      <c r="V942" s="105"/>
      <c r="W942" s="105"/>
      <c r="X942" s="105"/>
      <c r="Y942" s="105"/>
      <c r="Z942" s="105"/>
      <c r="AA942" s="105"/>
    </row>
    <row r="943" spans="1:27" ht="15">
      <c r="A943" s="51"/>
      <c r="B943" s="105"/>
      <c r="C943" s="105"/>
      <c r="D943" s="105"/>
      <c r="E943" s="105"/>
      <c r="F943" s="105"/>
      <c r="G943" s="105"/>
      <c r="H943" s="105"/>
      <c r="I943" s="105"/>
      <c r="J943" s="105"/>
      <c r="K943" s="105"/>
      <c r="L943" s="105"/>
      <c r="M943" s="105"/>
      <c r="N943" s="105"/>
      <c r="O943" s="105"/>
      <c r="P943" s="105"/>
      <c r="Q943" s="105"/>
      <c r="R943" s="105"/>
      <c r="S943" s="105"/>
      <c r="T943" s="105"/>
      <c r="U943" s="105"/>
      <c r="V943" s="105"/>
      <c r="W943" s="105"/>
      <c r="X943" s="105"/>
      <c r="Y943" s="105"/>
      <c r="Z943" s="105"/>
      <c r="AA943" s="105"/>
    </row>
    <row r="944" spans="1:27" ht="15">
      <c r="A944" s="51"/>
      <c r="B944" s="105"/>
      <c r="C944" s="105"/>
      <c r="D944" s="105"/>
      <c r="E944" s="105"/>
      <c r="F944" s="105"/>
      <c r="G944" s="105"/>
      <c r="H944" s="105"/>
      <c r="I944" s="105"/>
      <c r="J944" s="105"/>
      <c r="K944" s="105"/>
      <c r="L944" s="105"/>
      <c r="M944" s="105"/>
      <c r="N944" s="105"/>
      <c r="O944" s="105"/>
      <c r="P944" s="105"/>
      <c r="Q944" s="105"/>
      <c r="R944" s="105"/>
      <c r="S944" s="105"/>
      <c r="T944" s="105"/>
      <c r="U944" s="105"/>
      <c r="V944" s="105"/>
      <c r="W944" s="105"/>
      <c r="X944" s="105"/>
      <c r="Y944" s="105"/>
      <c r="Z944" s="105"/>
      <c r="AA944" s="105"/>
    </row>
    <row r="945" spans="1:27" ht="15">
      <c r="A945" s="51"/>
      <c r="B945" s="105"/>
      <c r="C945" s="105"/>
      <c r="D945" s="105"/>
      <c r="E945" s="105"/>
      <c r="F945" s="105"/>
      <c r="G945" s="105"/>
      <c r="H945" s="105"/>
      <c r="I945" s="105"/>
      <c r="J945" s="105"/>
      <c r="K945" s="105"/>
      <c r="L945" s="105"/>
      <c r="M945" s="105"/>
      <c r="N945" s="105"/>
      <c r="O945" s="105"/>
      <c r="P945" s="105"/>
      <c r="Q945" s="105"/>
      <c r="R945" s="105"/>
      <c r="S945" s="105"/>
      <c r="T945" s="105"/>
      <c r="U945" s="105"/>
      <c r="V945" s="105"/>
      <c r="W945" s="105"/>
      <c r="X945" s="105"/>
      <c r="Y945" s="105"/>
      <c r="Z945" s="105"/>
      <c r="AA945" s="105"/>
    </row>
    <row r="946" spans="1:27" ht="15">
      <c r="A946" s="51"/>
      <c r="B946" s="105"/>
      <c r="C946" s="105"/>
      <c r="D946" s="105"/>
      <c r="E946" s="105"/>
      <c r="F946" s="105"/>
      <c r="G946" s="105"/>
      <c r="H946" s="105"/>
      <c r="I946" s="105"/>
      <c r="J946" s="105"/>
      <c r="K946" s="105"/>
      <c r="L946" s="105"/>
      <c r="M946" s="105"/>
      <c r="N946" s="105"/>
      <c r="O946" s="105"/>
      <c r="P946" s="105"/>
      <c r="Q946" s="105"/>
      <c r="R946" s="105"/>
      <c r="S946" s="105"/>
      <c r="T946" s="105"/>
      <c r="U946" s="105"/>
      <c r="V946" s="105"/>
      <c r="W946" s="105"/>
      <c r="X946" s="105"/>
      <c r="Y946" s="105"/>
      <c r="Z946" s="105"/>
      <c r="AA946" s="105"/>
    </row>
    <row r="947" spans="1:27" ht="15">
      <c r="A947" s="51"/>
      <c r="B947" s="105"/>
      <c r="C947" s="105"/>
      <c r="D947" s="105"/>
      <c r="E947" s="105"/>
      <c r="F947" s="105"/>
      <c r="G947" s="105"/>
      <c r="H947" s="105"/>
      <c r="I947" s="105"/>
      <c r="J947" s="105"/>
      <c r="K947" s="105"/>
      <c r="L947" s="105"/>
      <c r="M947" s="105"/>
      <c r="N947" s="105"/>
      <c r="O947" s="105"/>
      <c r="P947" s="105"/>
      <c r="Q947" s="105"/>
      <c r="R947" s="105"/>
      <c r="S947" s="105"/>
      <c r="T947" s="105"/>
      <c r="U947" s="105"/>
      <c r="V947" s="105"/>
      <c r="W947" s="105"/>
      <c r="X947" s="105"/>
      <c r="Y947" s="105"/>
      <c r="Z947" s="105"/>
      <c r="AA947" s="105"/>
    </row>
    <row r="948" spans="1:27" ht="15">
      <c r="A948" s="51"/>
      <c r="B948" s="105"/>
      <c r="C948" s="105"/>
      <c r="D948" s="105"/>
      <c r="E948" s="105"/>
      <c r="F948" s="105"/>
      <c r="G948" s="105"/>
      <c r="H948" s="105"/>
      <c r="I948" s="105"/>
      <c r="J948" s="105"/>
      <c r="K948" s="105"/>
      <c r="L948" s="105"/>
      <c r="M948" s="105"/>
      <c r="N948" s="105"/>
      <c r="O948" s="105"/>
      <c r="P948" s="105"/>
      <c r="Q948" s="105"/>
      <c r="R948" s="105"/>
      <c r="S948" s="105"/>
      <c r="T948" s="105"/>
      <c r="U948" s="105"/>
      <c r="V948" s="105"/>
      <c r="W948" s="105"/>
      <c r="X948" s="105"/>
      <c r="Y948" s="105"/>
      <c r="Z948" s="105"/>
      <c r="AA948" s="105"/>
    </row>
    <row r="949" spans="1:27" ht="15">
      <c r="A949" s="51"/>
      <c r="B949" s="105"/>
      <c r="C949" s="105"/>
      <c r="D949" s="105"/>
      <c r="E949" s="105"/>
      <c r="F949" s="105"/>
      <c r="G949" s="105"/>
      <c r="H949" s="105"/>
      <c r="I949" s="105"/>
      <c r="J949" s="105"/>
      <c r="K949" s="105"/>
      <c r="L949" s="105"/>
      <c r="M949" s="105"/>
      <c r="N949" s="105"/>
      <c r="O949" s="105"/>
      <c r="P949" s="105"/>
      <c r="Q949" s="105"/>
      <c r="R949" s="105"/>
      <c r="S949" s="105"/>
      <c r="T949" s="105"/>
      <c r="U949" s="105"/>
      <c r="V949" s="105"/>
      <c r="W949" s="105"/>
      <c r="X949" s="105"/>
      <c r="Y949" s="105"/>
      <c r="Z949" s="105"/>
      <c r="AA949" s="105"/>
    </row>
    <row r="950" spans="1:27" ht="15">
      <c r="A950" s="51"/>
      <c r="B950" s="105"/>
      <c r="C950" s="105"/>
      <c r="D950" s="105"/>
      <c r="E950" s="105"/>
      <c r="F950" s="105"/>
      <c r="G950" s="105"/>
      <c r="H950" s="105"/>
      <c r="I950" s="105"/>
      <c r="J950" s="105"/>
      <c r="K950" s="105"/>
      <c r="L950" s="105"/>
      <c r="M950" s="105"/>
      <c r="N950" s="105"/>
      <c r="O950" s="105"/>
      <c r="P950" s="105"/>
      <c r="Q950" s="105"/>
      <c r="R950" s="105"/>
      <c r="S950" s="105"/>
      <c r="T950" s="105"/>
      <c r="U950" s="105"/>
      <c r="V950" s="105"/>
      <c r="W950" s="105"/>
      <c r="X950" s="105"/>
      <c r="Y950" s="105"/>
      <c r="Z950" s="105"/>
      <c r="AA950" s="105"/>
    </row>
    <row r="951" spans="1:27" ht="15">
      <c r="A951" s="51"/>
      <c r="B951" s="105"/>
      <c r="C951" s="105"/>
      <c r="D951" s="105"/>
      <c r="E951" s="105"/>
      <c r="F951" s="105"/>
      <c r="G951" s="105"/>
      <c r="H951" s="105"/>
      <c r="I951" s="105"/>
      <c r="J951" s="105"/>
      <c r="K951" s="105"/>
      <c r="L951" s="105"/>
      <c r="M951" s="105"/>
      <c r="N951" s="105"/>
      <c r="O951" s="105"/>
      <c r="P951" s="105"/>
      <c r="Q951" s="105"/>
      <c r="R951" s="105"/>
      <c r="S951" s="105"/>
      <c r="T951" s="105"/>
      <c r="U951" s="105"/>
      <c r="V951" s="105"/>
      <c r="W951" s="105"/>
      <c r="X951" s="105"/>
      <c r="Y951" s="105"/>
      <c r="Z951" s="105"/>
      <c r="AA951" s="105"/>
    </row>
    <row r="952" spans="1:27" ht="15">
      <c r="A952" s="51"/>
      <c r="B952" s="105"/>
      <c r="C952" s="105"/>
      <c r="D952" s="105"/>
      <c r="E952" s="105"/>
      <c r="F952" s="105"/>
      <c r="G952" s="105"/>
      <c r="H952" s="105"/>
      <c r="I952" s="105"/>
      <c r="J952" s="105"/>
      <c r="K952" s="105"/>
      <c r="L952" s="105"/>
      <c r="M952" s="105"/>
      <c r="N952" s="105"/>
      <c r="O952" s="105"/>
      <c r="P952" s="105"/>
      <c r="Q952" s="105"/>
      <c r="R952" s="105"/>
      <c r="S952" s="105"/>
      <c r="T952" s="105"/>
      <c r="U952" s="105"/>
      <c r="V952" s="105"/>
      <c r="W952" s="105"/>
      <c r="X952" s="105"/>
      <c r="Y952" s="105"/>
      <c r="Z952" s="105"/>
      <c r="AA952" s="105"/>
    </row>
    <row r="953" spans="1:27" ht="15">
      <c r="A953" s="51"/>
      <c r="B953" s="105"/>
      <c r="C953" s="105"/>
      <c r="D953" s="105"/>
      <c r="E953" s="105"/>
      <c r="F953" s="105"/>
      <c r="G953" s="105"/>
      <c r="H953" s="105"/>
      <c r="I953" s="105"/>
      <c r="J953" s="105"/>
      <c r="K953" s="105"/>
      <c r="L953" s="105"/>
      <c r="M953" s="105"/>
      <c r="N953" s="105"/>
      <c r="O953" s="105"/>
      <c r="P953" s="105"/>
      <c r="Q953" s="105"/>
      <c r="R953" s="105"/>
      <c r="S953" s="105"/>
      <c r="T953" s="105"/>
      <c r="U953" s="105"/>
      <c r="V953" s="105"/>
      <c r="W953" s="105"/>
      <c r="X953" s="105"/>
      <c r="Y953" s="105"/>
      <c r="Z953" s="105"/>
      <c r="AA953" s="105"/>
    </row>
    <row r="954" spans="1:27" ht="15">
      <c r="A954" s="51"/>
      <c r="B954" s="105"/>
      <c r="C954" s="105"/>
      <c r="D954" s="105"/>
      <c r="E954" s="105"/>
      <c r="F954" s="105"/>
      <c r="G954" s="105"/>
      <c r="H954" s="105"/>
      <c r="I954" s="105"/>
      <c r="J954" s="105"/>
      <c r="K954" s="105"/>
      <c r="L954" s="105"/>
      <c r="M954" s="105"/>
      <c r="N954" s="105"/>
      <c r="O954" s="105"/>
      <c r="P954" s="105"/>
      <c r="Q954" s="105"/>
      <c r="R954" s="105"/>
      <c r="S954" s="105"/>
      <c r="T954" s="105"/>
      <c r="U954" s="105"/>
      <c r="V954" s="105"/>
      <c r="W954" s="105"/>
      <c r="X954" s="105"/>
      <c r="Y954" s="105"/>
      <c r="Z954" s="105"/>
      <c r="AA954" s="105"/>
    </row>
    <row r="955" spans="1:27" ht="15">
      <c r="A955" s="51"/>
      <c r="B955" s="105"/>
      <c r="C955" s="105"/>
      <c r="D955" s="105"/>
      <c r="E955" s="105"/>
      <c r="F955" s="105"/>
      <c r="G955" s="105"/>
      <c r="H955" s="105"/>
      <c r="I955" s="105"/>
      <c r="J955" s="105"/>
      <c r="K955" s="105"/>
      <c r="L955" s="105"/>
      <c r="M955" s="105"/>
      <c r="N955" s="105"/>
      <c r="O955" s="105"/>
      <c r="P955" s="105"/>
      <c r="Q955" s="105"/>
      <c r="R955" s="105"/>
      <c r="S955" s="105"/>
      <c r="T955" s="105"/>
      <c r="U955" s="105"/>
      <c r="V955" s="105"/>
      <c r="W955" s="105"/>
      <c r="X955" s="105"/>
      <c r="Y955" s="105"/>
      <c r="Z955" s="105"/>
      <c r="AA955" s="105"/>
    </row>
    <row r="956" spans="1:27" ht="15">
      <c r="A956" s="51"/>
      <c r="B956" s="105"/>
      <c r="C956" s="105"/>
      <c r="D956" s="105"/>
      <c r="E956" s="105"/>
      <c r="F956" s="105"/>
      <c r="G956" s="105"/>
      <c r="H956" s="105"/>
      <c r="I956" s="105"/>
      <c r="J956" s="105"/>
      <c r="K956" s="105"/>
      <c r="L956" s="105"/>
      <c r="M956" s="105"/>
      <c r="N956" s="105"/>
      <c r="O956" s="105"/>
      <c r="P956" s="105"/>
      <c r="Q956" s="105"/>
      <c r="R956" s="105"/>
      <c r="S956" s="105"/>
      <c r="T956" s="105"/>
      <c r="U956" s="105"/>
      <c r="V956" s="105"/>
      <c r="W956" s="105"/>
      <c r="X956" s="105"/>
      <c r="Y956" s="105"/>
      <c r="Z956" s="105"/>
      <c r="AA956" s="105"/>
    </row>
    <row r="957" spans="1:27" ht="15">
      <c r="A957" s="51"/>
      <c r="B957" s="105"/>
      <c r="C957" s="105"/>
      <c r="D957" s="105"/>
      <c r="E957" s="105"/>
      <c r="F957" s="105"/>
      <c r="G957" s="105"/>
      <c r="H957" s="105"/>
      <c r="I957" s="105"/>
      <c r="J957" s="105"/>
      <c r="K957" s="105"/>
      <c r="L957" s="105"/>
      <c r="M957" s="105"/>
      <c r="N957" s="105"/>
      <c r="O957" s="105"/>
      <c r="P957" s="105"/>
      <c r="Q957" s="105"/>
      <c r="R957" s="105"/>
      <c r="S957" s="105"/>
      <c r="T957" s="105"/>
      <c r="U957" s="105"/>
      <c r="V957" s="105"/>
      <c r="W957" s="105"/>
      <c r="X957" s="105"/>
      <c r="Y957" s="105"/>
      <c r="Z957" s="105"/>
      <c r="AA957" s="105"/>
    </row>
    <row r="958" spans="1:27" ht="15">
      <c r="A958" s="51"/>
      <c r="B958" s="105"/>
      <c r="C958" s="105"/>
      <c r="D958" s="105"/>
      <c r="E958" s="105"/>
      <c r="F958" s="105"/>
      <c r="G958" s="105"/>
      <c r="H958" s="105"/>
      <c r="I958" s="105"/>
      <c r="J958" s="105"/>
      <c r="K958" s="105"/>
      <c r="L958" s="105"/>
      <c r="M958" s="105"/>
      <c r="N958" s="105"/>
      <c r="O958" s="105"/>
      <c r="P958" s="105"/>
      <c r="Q958" s="105"/>
      <c r="R958" s="105"/>
      <c r="S958" s="105"/>
      <c r="T958" s="105"/>
      <c r="U958" s="105"/>
      <c r="V958" s="105"/>
      <c r="W958" s="105"/>
      <c r="X958" s="105"/>
      <c r="Y958" s="105"/>
      <c r="Z958" s="105"/>
      <c r="AA958" s="105"/>
    </row>
    <row r="959" spans="1:27" ht="15">
      <c r="A959" s="51"/>
      <c r="B959" s="105"/>
      <c r="C959" s="105"/>
      <c r="D959" s="105"/>
      <c r="E959" s="105"/>
      <c r="F959" s="105"/>
      <c r="G959" s="105"/>
      <c r="H959" s="105"/>
      <c r="I959" s="105"/>
      <c r="J959" s="105"/>
      <c r="K959" s="105"/>
      <c r="L959" s="105"/>
      <c r="M959" s="105"/>
      <c r="N959" s="105"/>
      <c r="O959" s="105"/>
      <c r="P959" s="105"/>
      <c r="Q959" s="105"/>
      <c r="R959" s="105"/>
      <c r="S959" s="105"/>
      <c r="T959" s="105"/>
      <c r="U959" s="105"/>
      <c r="V959" s="105"/>
      <c r="W959" s="105"/>
      <c r="X959" s="105"/>
      <c r="Y959" s="105"/>
      <c r="Z959" s="105"/>
      <c r="AA959" s="105"/>
    </row>
    <row r="960" spans="1:27" ht="15">
      <c r="A960" s="51"/>
      <c r="B960" s="105"/>
      <c r="C960" s="105"/>
      <c r="D960" s="105"/>
      <c r="E960" s="105"/>
      <c r="F960" s="105"/>
      <c r="G960" s="105"/>
      <c r="H960" s="105"/>
      <c r="I960" s="105"/>
      <c r="J960" s="105"/>
      <c r="K960" s="105"/>
      <c r="L960" s="105"/>
      <c r="M960" s="105"/>
      <c r="N960" s="105"/>
      <c r="O960" s="105"/>
      <c r="P960" s="105"/>
      <c r="Q960" s="105"/>
      <c r="R960" s="105"/>
      <c r="S960" s="105"/>
      <c r="T960" s="105"/>
      <c r="U960" s="105"/>
      <c r="V960" s="105"/>
      <c r="W960" s="105"/>
      <c r="X960" s="105"/>
      <c r="Y960" s="105"/>
      <c r="Z960" s="105"/>
      <c r="AA960" s="105"/>
    </row>
    <row r="961" spans="1:27" ht="15">
      <c r="A961" s="51"/>
      <c r="B961" s="105"/>
      <c r="C961" s="105"/>
      <c r="D961" s="105"/>
      <c r="E961" s="105"/>
      <c r="F961" s="105"/>
      <c r="G961" s="105"/>
      <c r="H961" s="105"/>
      <c r="I961" s="105"/>
      <c r="J961" s="105"/>
      <c r="K961" s="105"/>
      <c r="L961" s="105"/>
      <c r="M961" s="105"/>
      <c r="N961" s="105"/>
      <c r="O961" s="105"/>
      <c r="P961" s="105"/>
      <c r="Q961" s="105"/>
      <c r="R961" s="105"/>
      <c r="S961" s="105"/>
      <c r="T961" s="105"/>
      <c r="U961" s="105"/>
      <c r="V961" s="105"/>
      <c r="W961" s="105"/>
      <c r="X961" s="105"/>
      <c r="Y961" s="105"/>
      <c r="Z961" s="105"/>
      <c r="AA961" s="105"/>
    </row>
    <row r="962" spans="1:27" ht="15">
      <c r="A962" s="51"/>
      <c r="B962" s="105"/>
      <c r="C962" s="105"/>
      <c r="D962" s="105"/>
      <c r="E962" s="105"/>
      <c r="F962" s="105"/>
      <c r="G962" s="105"/>
      <c r="H962" s="105"/>
      <c r="I962" s="105"/>
      <c r="J962" s="105"/>
      <c r="K962" s="105"/>
      <c r="L962" s="105"/>
      <c r="M962" s="105"/>
      <c r="N962" s="105"/>
      <c r="O962" s="105"/>
      <c r="P962" s="105"/>
      <c r="Q962" s="105"/>
      <c r="R962" s="105"/>
      <c r="S962" s="105"/>
      <c r="T962" s="105"/>
      <c r="U962" s="105"/>
      <c r="V962" s="105"/>
      <c r="W962" s="105"/>
      <c r="X962" s="105"/>
      <c r="Y962" s="105"/>
      <c r="Z962" s="105"/>
      <c r="AA962" s="105"/>
    </row>
    <row r="963" spans="1:27" ht="15">
      <c r="A963" s="51"/>
      <c r="B963" s="105"/>
      <c r="C963" s="105"/>
      <c r="D963" s="105"/>
      <c r="E963" s="105"/>
      <c r="F963" s="105"/>
      <c r="G963" s="105"/>
      <c r="H963" s="105"/>
      <c r="I963" s="105"/>
      <c r="J963" s="105"/>
      <c r="K963" s="105"/>
      <c r="L963" s="105"/>
      <c r="M963" s="105"/>
      <c r="N963" s="105"/>
      <c r="O963" s="105"/>
      <c r="P963" s="105"/>
      <c r="Q963" s="105"/>
      <c r="R963" s="105"/>
      <c r="S963" s="105"/>
      <c r="T963" s="105"/>
      <c r="U963" s="105"/>
      <c r="V963" s="105"/>
      <c r="W963" s="105"/>
      <c r="X963" s="105"/>
      <c r="Y963" s="105"/>
      <c r="Z963" s="105"/>
      <c r="AA963" s="105"/>
    </row>
    <row r="964" spans="1:27" ht="15">
      <c r="A964" s="51"/>
      <c r="B964" s="105"/>
      <c r="C964" s="105"/>
      <c r="D964" s="105"/>
      <c r="E964" s="105"/>
      <c r="F964" s="105"/>
      <c r="G964" s="105"/>
      <c r="H964" s="105"/>
      <c r="I964" s="105"/>
      <c r="J964" s="105"/>
      <c r="K964" s="105"/>
      <c r="L964" s="105"/>
      <c r="M964" s="105"/>
      <c r="N964" s="105"/>
      <c r="O964" s="105"/>
      <c r="P964" s="105"/>
      <c r="Q964" s="105"/>
      <c r="R964" s="105"/>
      <c r="S964" s="105"/>
      <c r="T964" s="105"/>
      <c r="U964" s="105"/>
      <c r="V964" s="105"/>
      <c r="W964" s="105"/>
      <c r="X964" s="105"/>
      <c r="Y964" s="105"/>
      <c r="Z964" s="105"/>
      <c r="AA964" s="105"/>
    </row>
    <row r="965" spans="1:27" ht="15">
      <c r="A965" s="51"/>
      <c r="B965" s="105"/>
      <c r="C965" s="105"/>
      <c r="D965" s="105"/>
      <c r="E965" s="105"/>
      <c r="F965" s="105"/>
      <c r="G965" s="105"/>
      <c r="H965" s="105"/>
      <c r="I965" s="105"/>
      <c r="J965" s="105"/>
      <c r="K965" s="105"/>
      <c r="L965" s="105"/>
      <c r="M965" s="105"/>
      <c r="N965" s="105"/>
      <c r="O965" s="105"/>
      <c r="P965" s="105"/>
      <c r="Q965" s="105"/>
      <c r="R965" s="105"/>
      <c r="S965" s="105"/>
      <c r="T965" s="105"/>
      <c r="U965" s="105"/>
      <c r="V965" s="105"/>
      <c r="W965" s="105"/>
      <c r="X965" s="105"/>
      <c r="Y965" s="105"/>
      <c r="Z965" s="105"/>
      <c r="AA965" s="105"/>
    </row>
    <row r="966" spans="1:27" ht="15">
      <c r="A966" s="51"/>
      <c r="B966" s="105"/>
      <c r="C966" s="105"/>
      <c r="D966" s="105"/>
      <c r="E966" s="105"/>
      <c r="F966" s="105"/>
      <c r="G966" s="105"/>
      <c r="H966" s="105"/>
      <c r="I966" s="105"/>
      <c r="J966" s="105"/>
      <c r="K966" s="105"/>
      <c r="L966" s="105"/>
      <c r="M966" s="105"/>
      <c r="N966" s="105"/>
      <c r="O966" s="105"/>
      <c r="P966" s="105"/>
      <c r="Q966" s="105"/>
      <c r="R966" s="105"/>
      <c r="S966" s="105"/>
      <c r="T966" s="105"/>
      <c r="U966" s="105"/>
      <c r="V966" s="105"/>
      <c r="W966" s="105"/>
      <c r="X966" s="105"/>
      <c r="Y966" s="105"/>
      <c r="Z966" s="105"/>
      <c r="AA966" s="105"/>
    </row>
    <row r="967" spans="1:27" ht="15">
      <c r="A967" s="51"/>
      <c r="B967" s="105"/>
      <c r="C967" s="105"/>
      <c r="D967" s="105"/>
      <c r="E967" s="105"/>
      <c r="F967" s="105"/>
      <c r="G967" s="105"/>
      <c r="H967" s="105"/>
      <c r="I967" s="105"/>
      <c r="J967" s="105"/>
      <c r="K967" s="105"/>
      <c r="L967" s="105"/>
      <c r="M967" s="105"/>
      <c r="N967" s="105"/>
      <c r="O967" s="105"/>
      <c r="P967" s="105"/>
      <c r="Q967" s="105"/>
      <c r="R967" s="105"/>
      <c r="S967" s="105"/>
      <c r="T967" s="105"/>
      <c r="U967" s="105"/>
      <c r="V967" s="105"/>
      <c r="W967" s="105"/>
      <c r="X967" s="105"/>
      <c r="Y967" s="105"/>
      <c r="Z967" s="105"/>
      <c r="AA967" s="105"/>
    </row>
    <row r="968" spans="1:27" ht="15">
      <c r="A968" s="51"/>
      <c r="B968" s="105"/>
      <c r="C968" s="105"/>
      <c r="D968" s="105"/>
      <c r="E968" s="105"/>
      <c r="F968" s="105"/>
      <c r="G968" s="105"/>
      <c r="H968" s="105"/>
      <c r="I968" s="105"/>
      <c r="J968" s="105"/>
      <c r="K968" s="105"/>
      <c r="L968" s="105"/>
      <c r="M968" s="105"/>
      <c r="N968" s="105"/>
      <c r="O968" s="105"/>
      <c r="P968" s="105"/>
      <c r="Q968" s="105"/>
      <c r="R968" s="105"/>
      <c r="S968" s="105"/>
      <c r="T968" s="105"/>
      <c r="U968" s="105"/>
      <c r="V968" s="105"/>
      <c r="W968" s="105"/>
      <c r="X968" s="105"/>
      <c r="Y968" s="105"/>
      <c r="Z968" s="105"/>
      <c r="AA968" s="105"/>
    </row>
    <row r="969" spans="1:27" ht="15">
      <c r="A969" s="51"/>
      <c r="B969" s="105"/>
      <c r="C969" s="105"/>
      <c r="D969" s="105"/>
      <c r="E969" s="105"/>
      <c r="F969" s="105"/>
      <c r="G969" s="105"/>
      <c r="H969" s="105"/>
      <c r="I969" s="105"/>
      <c r="J969" s="105"/>
      <c r="K969" s="105"/>
      <c r="L969" s="105"/>
      <c r="M969" s="105"/>
      <c r="N969" s="105"/>
      <c r="O969" s="105"/>
      <c r="P969" s="105"/>
      <c r="Q969" s="105"/>
      <c r="R969" s="105"/>
      <c r="S969" s="105"/>
      <c r="T969" s="105"/>
      <c r="U969" s="105"/>
      <c r="V969" s="105"/>
      <c r="W969" s="105"/>
      <c r="X969" s="105"/>
      <c r="Y969" s="105"/>
      <c r="Z969" s="105"/>
      <c r="AA969" s="105"/>
    </row>
    <row r="970" spans="1:27" ht="15">
      <c r="A970" s="51"/>
      <c r="B970" s="105"/>
      <c r="C970" s="105"/>
      <c r="D970" s="105"/>
      <c r="E970" s="105"/>
      <c r="F970" s="105"/>
      <c r="G970" s="105"/>
      <c r="H970" s="105"/>
      <c r="I970" s="105"/>
      <c r="J970" s="105"/>
      <c r="K970" s="105"/>
      <c r="L970" s="105"/>
      <c r="M970" s="105"/>
      <c r="N970" s="105"/>
      <c r="O970" s="105"/>
      <c r="P970" s="105"/>
      <c r="Q970" s="105"/>
      <c r="R970" s="105"/>
      <c r="S970" s="105"/>
      <c r="T970" s="105"/>
      <c r="U970" s="105"/>
      <c r="V970" s="105"/>
      <c r="W970" s="105"/>
      <c r="X970" s="105"/>
      <c r="Y970" s="105"/>
      <c r="Z970" s="105"/>
      <c r="AA970" s="105"/>
    </row>
    <row r="971" spans="1:27" ht="15">
      <c r="A971" s="51"/>
      <c r="B971" s="105"/>
      <c r="C971" s="105"/>
      <c r="D971" s="105"/>
      <c r="E971" s="105"/>
      <c r="F971" s="105"/>
      <c r="G971" s="105"/>
      <c r="H971" s="105"/>
      <c r="I971" s="105"/>
      <c r="J971" s="105"/>
      <c r="K971" s="105"/>
      <c r="L971" s="105"/>
      <c r="M971" s="105"/>
      <c r="N971" s="105"/>
      <c r="O971" s="105"/>
      <c r="P971" s="105"/>
      <c r="Q971" s="105"/>
      <c r="R971" s="105"/>
      <c r="S971" s="105"/>
      <c r="T971" s="105"/>
      <c r="U971" s="105"/>
      <c r="V971" s="105"/>
      <c r="W971" s="105"/>
      <c r="X971" s="105"/>
      <c r="Y971" s="105"/>
      <c r="Z971" s="105"/>
      <c r="AA971" s="105"/>
    </row>
    <row r="972" spans="1:27" ht="15">
      <c r="A972" s="51"/>
      <c r="B972" s="105"/>
      <c r="C972" s="105"/>
      <c r="D972" s="105"/>
      <c r="E972" s="105"/>
      <c r="F972" s="105"/>
      <c r="G972" s="105"/>
      <c r="H972" s="105"/>
      <c r="I972" s="105"/>
      <c r="J972" s="105"/>
      <c r="K972" s="105"/>
      <c r="L972" s="105"/>
      <c r="M972" s="105"/>
      <c r="N972" s="105"/>
      <c r="O972" s="105"/>
      <c r="P972" s="105"/>
      <c r="Q972" s="105"/>
      <c r="R972" s="105"/>
      <c r="S972" s="105"/>
      <c r="T972" s="105"/>
      <c r="U972" s="105"/>
      <c r="V972" s="105"/>
      <c r="W972" s="105"/>
      <c r="X972" s="105"/>
      <c r="Y972" s="105"/>
      <c r="Z972" s="105"/>
      <c r="AA972" s="105"/>
    </row>
    <row r="973" spans="1:27" ht="15">
      <c r="A973" s="51"/>
      <c r="B973" s="105"/>
      <c r="C973" s="105"/>
      <c r="D973" s="105"/>
      <c r="E973" s="105"/>
      <c r="F973" s="105"/>
      <c r="G973" s="105"/>
      <c r="H973" s="105"/>
      <c r="I973" s="105"/>
      <c r="J973" s="105"/>
      <c r="K973" s="105"/>
      <c r="L973" s="105"/>
      <c r="M973" s="105"/>
      <c r="N973" s="105"/>
      <c r="O973" s="105"/>
      <c r="P973" s="105"/>
      <c r="Q973" s="105"/>
      <c r="R973" s="105"/>
      <c r="S973" s="105"/>
      <c r="T973" s="105"/>
      <c r="U973" s="105"/>
      <c r="V973" s="105"/>
      <c r="W973" s="105"/>
      <c r="X973" s="105"/>
      <c r="Y973" s="105"/>
      <c r="Z973" s="105"/>
      <c r="AA973" s="105"/>
    </row>
    <row r="974" spans="1:27" ht="15">
      <c r="A974" s="51"/>
      <c r="B974" s="105"/>
      <c r="C974" s="105"/>
      <c r="D974" s="105"/>
      <c r="E974" s="105"/>
      <c r="F974" s="105"/>
      <c r="G974" s="105"/>
      <c r="H974" s="105"/>
      <c r="I974" s="105"/>
      <c r="J974" s="105"/>
      <c r="K974" s="105"/>
      <c r="L974" s="105"/>
      <c r="M974" s="105"/>
      <c r="N974" s="105"/>
      <c r="O974" s="105"/>
      <c r="P974" s="105"/>
      <c r="Q974" s="105"/>
      <c r="R974" s="105"/>
      <c r="S974" s="105"/>
      <c r="T974" s="105"/>
      <c r="U974" s="105"/>
      <c r="V974" s="105"/>
      <c r="W974" s="105"/>
      <c r="X974" s="105"/>
      <c r="Y974" s="105"/>
      <c r="Z974" s="105"/>
      <c r="AA974" s="105"/>
    </row>
    <row r="975" spans="1:27" ht="15">
      <c r="A975" s="51"/>
      <c r="B975" s="105"/>
      <c r="C975" s="105"/>
      <c r="D975" s="105"/>
      <c r="E975" s="105"/>
      <c r="F975" s="105"/>
      <c r="G975" s="105"/>
      <c r="H975" s="105"/>
      <c r="I975" s="105"/>
      <c r="J975" s="105"/>
      <c r="K975" s="105"/>
      <c r="L975" s="105"/>
      <c r="M975" s="105"/>
      <c r="N975" s="105"/>
      <c r="O975" s="105"/>
      <c r="P975" s="105"/>
      <c r="Q975" s="105"/>
      <c r="R975" s="105"/>
      <c r="S975" s="105"/>
      <c r="T975" s="105"/>
      <c r="U975" s="105"/>
      <c r="V975" s="105"/>
      <c r="W975" s="105"/>
      <c r="X975" s="105"/>
      <c r="Y975" s="105"/>
      <c r="Z975" s="105"/>
      <c r="AA975" s="105"/>
    </row>
    <row r="976" spans="1:27" ht="15">
      <c r="A976" s="51"/>
      <c r="B976" s="105"/>
      <c r="C976" s="105"/>
      <c r="D976" s="105"/>
      <c r="E976" s="105"/>
      <c r="F976" s="105"/>
      <c r="G976" s="105"/>
      <c r="H976" s="105"/>
      <c r="I976" s="105"/>
      <c r="J976" s="105"/>
      <c r="K976" s="105"/>
      <c r="L976" s="105"/>
      <c r="M976" s="105"/>
      <c r="N976" s="105"/>
      <c r="O976" s="105"/>
      <c r="P976" s="105"/>
      <c r="Q976" s="105"/>
      <c r="R976" s="105"/>
      <c r="S976" s="105"/>
      <c r="T976" s="105"/>
      <c r="U976" s="105"/>
      <c r="V976" s="105"/>
      <c r="W976" s="105"/>
      <c r="X976" s="105"/>
      <c r="Y976" s="105"/>
      <c r="Z976" s="105"/>
      <c r="AA976" s="105"/>
    </row>
    <row r="977" spans="1:27" ht="15">
      <c r="A977" s="51"/>
      <c r="B977" s="105"/>
      <c r="C977" s="105"/>
      <c r="D977" s="105"/>
      <c r="E977" s="105"/>
      <c r="F977" s="105"/>
      <c r="G977" s="105"/>
      <c r="H977" s="105"/>
      <c r="I977" s="105"/>
      <c r="J977" s="105"/>
      <c r="K977" s="105"/>
      <c r="L977" s="105"/>
      <c r="M977" s="105"/>
      <c r="N977" s="105"/>
      <c r="O977" s="105"/>
      <c r="P977" s="105"/>
      <c r="Q977" s="105"/>
      <c r="R977" s="105"/>
      <c r="S977" s="105"/>
      <c r="T977" s="105"/>
      <c r="U977" s="105"/>
      <c r="V977" s="105"/>
      <c r="W977" s="105"/>
      <c r="X977" s="105"/>
      <c r="Y977" s="105"/>
      <c r="Z977" s="105"/>
      <c r="AA977" s="105"/>
    </row>
    <row r="978" spans="1:27" ht="15">
      <c r="A978" s="51"/>
      <c r="B978" s="105"/>
      <c r="C978" s="105"/>
      <c r="D978" s="105"/>
      <c r="E978" s="105"/>
      <c r="F978" s="105"/>
      <c r="G978" s="105"/>
      <c r="H978" s="105"/>
      <c r="I978" s="105"/>
      <c r="J978" s="105"/>
      <c r="K978" s="105"/>
      <c r="L978" s="105"/>
      <c r="M978" s="105"/>
      <c r="N978" s="105"/>
      <c r="O978" s="105"/>
      <c r="P978" s="105"/>
      <c r="Q978" s="105"/>
      <c r="R978" s="105"/>
      <c r="S978" s="105"/>
      <c r="T978" s="105"/>
      <c r="U978" s="105"/>
      <c r="V978" s="105"/>
      <c r="W978" s="105"/>
      <c r="X978" s="105"/>
      <c r="Y978" s="105"/>
      <c r="Z978" s="105"/>
      <c r="AA978" s="105"/>
    </row>
    <row r="979" spans="1:27" ht="15">
      <c r="A979" s="51"/>
      <c r="B979" s="105"/>
      <c r="C979" s="105"/>
      <c r="D979" s="105"/>
      <c r="E979" s="105"/>
      <c r="F979" s="105"/>
      <c r="G979" s="105"/>
      <c r="H979" s="105"/>
      <c r="I979" s="105"/>
      <c r="J979" s="105"/>
      <c r="K979" s="105"/>
      <c r="L979" s="105"/>
      <c r="M979" s="105"/>
      <c r="N979" s="105"/>
      <c r="O979" s="105"/>
      <c r="P979" s="105"/>
      <c r="Q979" s="105"/>
      <c r="R979" s="105"/>
      <c r="S979" s="105"/>
      <c r="T979" s="105"/>
      <c r="U979" s="105"/>
      <c r="V979" s="105"/>
      <c r="W979" s="105"/>
      <c r="X979" s="105"/>
      <c r="Y979" s="105"/>
      <c r="Z979" s="105"/>
      <c r="AA979" s="105"/>
    </row>
    <row r="980" spans="1:27" ht="15">
      <c r="A980" s="51"/>
      <c r="B980" s="105"/>
      <c r="C980" s="105"/>
      <c r="D980" s="105"/>
      <c r="E980" s="105"/>
      <c r="F980" s="105"/>
      <c r="G980" s="105"/>
      <c r="H980" s="105"/>
      <c r="I980" s="105"/>
      <c r="J980" s="105"/>
      <c r="K980" s="105"/>
      <c r="L980" s="105"/>
      <c r="M980" s="105"/>
      <c r="N980" s="105"/>
      <c r="O980" s="105"/>
      <c r="P980" s="105"/>
      <c r="Q980" s="105"/>
      <c r="R980" s="105"/>
      <c r="S980" s="105"/>
      <c r="T980" s="105"/>
      <c r="U980" s="105"/>
      <c r="V980" s="105"/>
      <c r="W980" s="105"/>
      <c r="X980" s="105"/>
      <c r="Y980" s="105"/>
      <c r="Z980" s="105"/>
      <c r="AA980" s="105"/>
    </row>
    <row r="981" spans="1:27" ht="15">
      <c r="A981" s="51"/>
      <c r="B981" s="105"/>
      <c r="C981" s="105"/>
      <c r="D981" s="105"/>
      <c r="E981" s="105"/>
      <c r="F981" s="105"/>
      <c r="G981" s="105"/>
      <c r="H981" s="105"/>
      <c r="I981" s="105"/>
      <c r="J981" s="105"/>
      <c r="K981" s="105"/>
      <c r="L981" s="105"/>
      <c r="M981" s="105"/>
      <c r="N981" s="105"/>
      <c r="O981" s="105"/>
      <c r="P981" s="105"/>
      <c r="Q981" s="105"/>
      <c r="R981" s="105"/>
      <c r="S981" s="105"/>
      <c r="T981" s="105"/>
      <c r="U981" s="105"/>
      <c r="V981" s="105"/>
      <c r="W981" s="105"/>
      <c r="X981" s="105"/>
      <c r="Y981" s="105"/>
      <c r="Z981" s="105"/>
      <c r="AA981" s="105"/>
    </row>
    <row r="982" spans="1:27" ht="15">
      <c r="A982" s="51"/>
      <c r="B982" s="105"/>
      <c r="C982" s="105"/>
      <c r="D982" s="105"/>
      <c r="E982" s="105"/>
      <c r="F982" s="105"/>
      <c r="G982" s="105"/>
      <c r="H982" s="105"/>
      <c r="I982" s="105"/>
      <c r="J982" s="105"/>
      <c r="K982" s="105"/>
      <c r="L982" s="105"/>
      <c r="M982" s="105"/>
      <c r="N982" s="105"/>
      <c r="O982" s="105"/>
      <c r="P982" s="105"/>
      <c r="Q982" s="105"/>
      <c r="R982" s="105"/>
      <c r="S982" s="105"/>
      <c r="T982" s="105"/>
      <c r="U982" s="105"/>
      <c r="V982" s="105"/>
      <c r="W982" s="105"/>
      <c r="X982" s="105"/>
      <c r="Y982" s="105"/>
      <c r="Z982" s="105"/>
      <c r="AA982" s="105"/>
    </row>
    <row r="983" spans="1:27" ht="15">
      <c r="A983" s="51"/>
      <c r="B983" s="105"/>
      <c r="C983" s="105"/>
      <c r="D983" s="105"/>
      <c r="E983" s="105"/>
      <c r="F983" s="105"/>
      <c r="G983" s="105"/>
      <c r="H983" s="105"/>
      <c r="I983" s="105"/>
      <c r="J983" s="105"/>
      <c r="K983" s="105"/>
      <c r="L983" s="105"/>
      <c r="M983" s="105"/>
      <c r="N983" s="105"/>
      <c r="O983" s="105"/>
      <c r="P983" s="105"/>
      <c r="Q983" s="105"/>
      <c r="R983" s="105"/>
      <c r="S983" s="105"/>
      <c r="T983" s="105"/>
      <c r="U983" s="105"/>
      <c r="V983" s="105"/>
      <c r="W983" s="105"/>
      <c r="X983" s="105"/>
      <c r="Y983" s="105"/>
      <c r="Z983" s="105"/>
      <c r="AA983" s="105"/>
    </row>
    <row r="984" spans="1:27" ht="15">
      <c r="A984" s="51"/>
      <c r="B984" s="105"/>
      <c r="C984" s="105"/>
      <c r="D984" s="105"/>
      <c r="E984" s="105"/>
      <c r="F984" s="105"/>
      <c r="G984" s="105"/>
      <c r="H984" s="105"/>
      <c r="I984" s="105"/>
      <c r="J984" s="105"/>
      <c r="K984" s="105"/>
      <c r="L984" s="105"/>
      <c r="M984" s="105"/>
      <c r="N984" s="105"/>
      <c r="O984" s="105"/>
      <c r="P984" s="105"/>
      <c r="Q984" s="105"/>
      <c r="R984" s="105"/>
      <c r="S984" s="105"/>
      <c r="T984" s="105"/>
      <c r="U984" s="105"/>
      <c r="V984" s="105"/>
      <c r="W984" s="105"/>
      <c r="X984" s="105"/>
      <c r="Y984" s="105"/>
      <c r="Z984" s="105"/>
      <c r="AA984" s="105"/>
    </row>
    <row r="985" spans="1:27" ht="15">
      <c r="A985" s="51"/>
      <c r="B985" s="105"/>
      <c r="C985" s="105"/>
      <c r="D985" s="105"/>
      <c r="E985" s="105"/>
      <c r="F985" s="105"/>
      <c r="G985" s="105"/>
      <c r="H985" s="105"/>
      <c r="I985" s="105"/>
      <c r="J985" s="105"/>
      <c r="K985" s="105"/>
      <c r="L985" s="105"/>
      <c r="M985" s="105"/>
      <c r="N985" s="105"/>
      <c r="O985" s="105"/>
      <c r="P985" s="105"/>
      <c r="Q985" s="105"/>
      <c r="R985" s="105"/>
      <c r="S985" s="105"/>
      <c r="T985" s="105"/>
      <c r="U985" s="105"/>
      <c r="V985" s="105"/>
      <c r="W985" s="105"/>
      <c r="X985" s="105"/>
      <c r="Y985" s="105"/>
      <c r="Z985" s="105"/>
      <c r="AA985" s="105"/>
    </row>
    <row r="986" spans="1:27" ht="15">
      <c r="A986" s="51"/>
      <c r="B986" s="105"/>
      <c r="C986" s="105"/>
      <c r="D986" s="105"/>
      <c r="E986" s="105"/>
      <c r="F986" s="105"/>
      <c r="G986" s="105"/>
      <c r="H986" s="105"/>
      <c r="I986" s="105"/>
      <c r="J986" s="105"/>
      <c r="K986" s="105"/>
      <c r="L986" s="105"/>
      <c r="M986" s="105"/>
      <c r="N986" s="105"/>
      <c r="O986" s="105"/>
      <c r="P986" s="105"/>
      <c r="Q986" s="105"/>
      <c r="R986" s="105"/>
      <c r="S986" s="105"/>
      <c r="T986" s="105"/>
      <c r="U986" s="105"/>
      <c r="V986" s="105"/>
      <c r="W986" s="105"/>
      <c r="X986" s="105"/>
      <c r="Y986" s="105"/>
      <c r="Z986" s="105"/>
      <c r="AA986" s="105"/>
    </row>
    <row r="987" spans="1:27" ht="15">
      <c r="A987" s="51"/>
      <c r="B987" s="105"/>
      <c r="C987" s="105"/>
      <c r="D987" s="105"/>
      <c r="E987" s="105"/>
      <c r="F987" s="105"/>
      <c r="G987" s="105"/>
      <c r="H987" s="105"/>
      <c r="I987" s="105"/>
      <c r="J987" s="105"/>
      <c r="K987" s="105"/>
      <c r="L987" s="105"/>
      <c r="M987" s="105"/>
      <c r="N987" s="105"/>
      <c r="O987" s="105"/>
      <c r="P987" s="105"/>
      <c r="Q987" s="105"/>
      <c r="R987" s="105"/>
      <c r="S987" s="105"/>
      <c r="T987" s="105"/>
      <c r="U987" s="105"/>
      <c r="V987" s="105"/>
      <c r="W987" s="105"/>
      <c r="X987" s="105"/>
      <c r="Y987" s="105"/>
      <c r="Z987" s="105"/>
      <c r="AA987" s="105"/>
    </row>
    <row r="988" spans="1:27" ht="15">
      <c r="A988" s="51"/>
      <c r="B988" s="105"/>
      <c r="C988" s="105"/>
      <c r="D988" s="105"/>
      <c r="E988" s="105"/>
      <c r="F988" s="105"/>
      <c r="G988" s="105"/>
      <c r="H988" s="105"/>
      <c r="I988" s="105"/>
      <c r="J988" s="105"/>
      <c r="K988" s="105"/>
      <c r="L988" s="105"/>
      <c r="M988" s="105"/>
      <c r="N988" s="105"/>
      <c r="O988" s="105"/>
      <c r="P988" s="105"/>
      <c r="Q988" s="105"/>
      <c r="R988" s="105"/>
      <c r="S988" s="105"/>
      <c r="T988" s="105"/>
      <c r="U988" s="105"/>
      <c r="V988" s="105"/>
      <c r="W988" s="105"/>
      <c r="X988" s="105"/>
      <c r="Y988" s="105"/>
      <c r="Z988" s="105"/>
      <c r="AA988" s="105"/>
    </row>
    <row r="989" spans="1:27" ht="15">
      <c r="A989" s="51"/>
      <c r="B989" s="105"/>
      <c r="C989" s="105"/>
      <c r="D989" s="105"/>
      <c r="E989" s="105"/>
      <c r="F989" s="105"/>
      <c r="G989" s="105"/>
      <c r="H989" s="105"/>
      <c r="I989" s="105"/>
      <c r="J989" s="105"/>
      <c r="K989" s="105"/>
      <c r="L989" s="105"/>
      <c r="M989" s="105"/>
      <c r="N989" s="105"/>
      <c r="O989" s="105"/>
      <c r="P989" s="105"/>
      <c r="Q989" s="105"/>
      <c r="R989" s="105"/>
      <c r="S989" s="105"/>
      <c r="T989" s="105"/>
      <c r="U989" s="105"/>
      <c r="V989" s="105"/>
      <c r="W989" s="105"/>
      <c r="X989" s="105"/>
      <c r="Y989" s="105"/>
      <c r="Z989" s="105"/>
      <c r="AA989" s="105"/>
    </row>
    <row r="990" spans="1:27" ht="15">
      <c r="A990" s="51"/>
      <c r="B990" s="105"/>
      <c r="C990" s="105"/>
      <c r="D990" s="105"/>
      <c r="E990" s="105"/>
      <c r="F990" s="105"/>
      <c r="G990" s="105"/>
      <c r="H990" s="105"/>
      <c r="I990" s="105"/>
      <c r="J990" s="105"/>
      <c r="K990" s="105"/>
      <c r="L990" s="105"/>
      <c r="M990" s="105"/>
      <c r="N990" s="105"/>
      <c r="O990" s="105"/>
      <c r="P990" s="105"/>
      <c r="Q990" s="105"/>
      <c r="R990" s="105"/>
      <c r="S990" s="105"/>
      <c r="T990" s="105"/>
      <c r="U990" s="105"/>
      <c r="V990" s="105"/>
      <c r="W990" s="105"/>
      <c r="X990" s="105"/>
      <c r="Y990" s="105"/>
      <c r="Z990" s="105"/>
      <c r="AA990" s="105"/>
    </row>
    <row r="991" spans="1:27" ht="15">
      <c r="A991" s="51"/>
      <c r="B991" s="105"/>
      <c r="C991" s="105"/>
      <c r="D991" s="105"/>
      <c r="E991" s="105"/>
      <c r="F991" s="105"/>
      <c r="G991" s="105"/>
      <c r="H991" s="105"/>
      <c r="I991" s="105"/>
      <c r="J991" s="105"/>
      <c r="K991" s="105"/>
      <c r="L991" s="105"/>
      <c r="M991" s="105"/>
      <c r="N991" s="105"/>
      <c r="O991" s="105"/>
      <c r="P991" s="105"/>
      <c r="Q991" s="105"/>
      <c r="R991" s="105"/>
      <c r="S991" s="105"/>
      <c r="T991" s="105"/>
      <c r="U991" s="105"/>
      <c r="V991" s="105"/>
      <c r="W991" s="105"/>
      <c r="X991" s="105"/>
      <c r="Y991" s="105"/>
      <c r="Z991" s="105"/>
      <c r="AA991" s="105"/>
    </row>
    <row r="992" spans="1:27" ht="15">
      <c r="A992" s="51"/>
      <c r="B992" s="105"/>
      <c r="C992" s="105"/>
      <c r="D992" s="105"/>
      <c r="E992" s="105"/>
      <c r="F992" s="105"/>
      <c r="G992" s="105"/>
      <c r="H992" s="105"/>
      <c r="I992" s="105"/>
      <c r="J992" s="105"/>
      <c r="K992" s="105"/>
      <c r="L992" s="105"/>
      <c r="M992" s="105"/>
      <c r="N992" s="105"/>
      <c r="O992" s="105"/>
      <c r="P992" s="105"/>
      <c r="Q992" s="105"/>
      <c r="R992" s="105"/>
      <c r="S992" s="105"/>
      <c r="T992" s="105"/>
      <c r="U992" s="105"/>
      <c r="V992" s="105"/>
      <c r="W992" s="105"/>
      <c r="X992" s="105"/>
      <c r="Y992" s="105"/>
      <c r="Z992" s="105"/>
      <c r="AA992" s="105"/>
    </row>
    <row r="993" spans="1:27" ht="15">
      <c r="A993" s="51"/>
      <c r="B993" s="105"/>
      <c r="C993" s="105"/>
      <c r="D993" s="105"/>
      <c r="E993" s="105"/>
      <c r="F993" s="105"/>
      <c r="G993" s="105"/>
      <c r="H993" s="105"/>
      <c r="I993" s="105"/>
      <c r="J993" s="105"/>
      <c r="K993" s="105"/>
      <c r="L993" s="105"/>
      <c r="M993" s="105"/>
      <c r="N993" s="105"/>
      <c r="O993" s="105"/>
      <c r="P993" s="105"/>
      <c r="Q993" s="105"/>
      <c r="R993" s="105"/>
      <c r="S993" s="105"/>
      <c r="T993" s="105"/>
      <c r="U993" s="105"/>
      <c r="V993" s="105"/>
      <c r="W993" s="105"/>
      <c r="X993" s="105"/>
      <c r="Y993" s="105"/>
      <c r="Z993" s="105"/>
      <c r="AA993" s="105"/>
    </row>
    <row r="994" spans="1:27" ht="15">
      <c r="A994" s="51"/>
      <c r="B994" s="105"/>
      <c r="C994" s="105"/>
      <c r="D994" s="105"/>
      <c r="E994" s="105"/>
      <c r="F994" s="105"/>
      <c r="G994" s="105"/>
      <c r="H994" s="105"/>
      <c r="I994" s="105"/>
      <c r="J994" s="105"/>
      <c r="K994" s="105"/>
      <c r="L994" s="105"/>
      <c r="M994" s="105"/>
      <c r="N994" s="105"/>
      <c r="O994" s="105"/>
      <c r="P994" s="105"/>
      <c r="Q994" s="105"/>
      <c r="R994" s="105"/>
      <c r="S994" s="105"/>
      <c r="T994" s="105"/>
      <c r="U994" s="105"/>
      <c r="V994" s="105"/>
      <c r="W994" s="105"/>
      <c r="X994" s="105"/>
      <c r="Y994" s="105"/>
      <c r="Z994" s="105"/>
      <c r="AA994" s="105"/>
    </row>
    <row r="995" spans="1:27" ht="15">
      <c r="A995" s="51"/>
      <c r="B995" s="105"/>
      <c r="C995" s="105"/>
      <c r="D995" s="105"/>
      <c r="E995" s="105"/>
      <c r="F995" s="105"/>
      <c r="G995" s="105"/>
      <c r="H995" s="105"/>
      <c r="I995" s="105"/>
      <c r="J995" s="105"/>
      <c r="K995" s="105"/>
      <c r="L995" s="105"/>
      <c r="M995" s="105"/>
      <c r="N995" s="105"/>
      <c r="O995" s="105"/>
      <c r="P995" s="105"/>
      <c r="Q995" s="105"/>
      <c r="R995" s="105"/>
      <c r="S995" s="105"/>
      <c r="T995" s="105"/>
      <c r="U995" s="105"/>
      <c r="V995" s="105"/>
      <c r="W995" s="105"/>
      <c r="X995" s="105"/>
      <c r="Y995" s="105"/>
      <c r="Z995" s="105"/>
      <c r="AA995" s="105"/>
    </row>
    <row r="996" spans="1:27" ht="15">
      <c r="A996" s="51"/>
      <c r="B996" s="105"/>
      <c r="C996" s="105"/>
      <c r="D996" s="105"/>
      <c r="E996" s="105"/>
      <c r="F996" s="105"/>
      <c r="G996" s="105"/>
      <c r="H996" s="105"/>
      <c r="I996" s="105"/>
      <c r="J996" s="105"/>
      <c r="K996" s="105"/>
      <c r="L996" s="105"/>
      <c r="M996" s="105"/>
      <c r="N996" s="105"/>
      <c r="O996" s="105"/>
      <c r="P996" s="105"/>
      <c r="Q996" s="105"/>
      <c r="R996" s="105"/>
      <c r="S996" s="105"/>
      <c r="T996" s="105"/>
      <c r="U996" s="105"/>
      <c r="V996" s="105"/>
      <c r="W996" s="105"/>
      <c r="X996" s="105"/>
      <c r="Y996" s="105"/>
      <c r="Z996" s="105"/>
      <c r="AA996" s="105"/>
    </row>
    <row r="997" spans="1:27" ht="15">
      <c r="A997" s="51"/>
      <c r="B997" s="105"/>
      <c r="C997" s="105"/>
      <c r="D997" s="105"/>
      <c r="E997" s="105"/>
      <c r="F997" s="105"/>
      <c r="G997" s="105"/>
      <c r="H997" s="105"/>
      <c r="I997" s="105"/>
      <c r="J997" s="105"/>
      <c r="K997" s="105"/>
      <c r="L997" s="105"/>
      <c r="M997" s="105"/>
      <c r="N997" s="105"/>
      <c r="O997" s="105"/>
      <c r="P997" s="105"/>
      <c r="Q997" s="105"/>
      <c r="R997" s="105"/>
      <c r="S997" s="105"/>
      <c r="T997" s="105"/>
      <c r="U997" s="105"/>
      <c r="V997" s="105"/>
      <c r="W997" s="105"/>
      <c r="X997" s="105"/>
      <c r="Y997" s="105"/>
      <c r="Z997" s="105"/>
      <c r="AA997" s="105"/>
    </row>
    <row r="998" spans="1:27" ht="15">
      <c r="A998" s="51"/>
      <c r="B998" s="105"/>
      <c r="C998" s="105"/>
      <c r="D998" s="105"/>
      <c r="E998" s="105"/>
      <c r="F998" s="105"/>
      <c r="G998" s="105"/>
      <c r="H998" s="105"/>
      <c r="I998" s="105"/>
      <c r="J998" s="105"/>
      <c r="K998" s="105"/>
      <c r="L998" s="105"/>
      <c r="M998" s="105"/>
      <c r="N998" s="105"/>
      <c r="O998" s="105"/>
      <c r="P998" s="105"/>
      <c r="Q998" s="105"/>
      <c r="R998" s="105"/>
      <c r="S998" s="105"/>
      <c r="T998" s="105"/>
      <c r="U998" s="105"/>
      <c r="V998" s="105"/>
      <c r="W998" s="105"/>
      <c r="X998" s="105"/>
      <c r="Y998" s="105"/>
      <c r="Z998" s="105"/>
      <c r="AA998" s="105"/>
    </row>
    <row r="999" spans="1:27" ht="15">
      <c r="A999" s="51"/>
      <c r="B999" s="105"/>
      <c r="C999" s="105"/>
      <c r="D999" s="105"/>
      <c r="E999" s="105"/>
      <c r="F999" s="105"/>
      <c r="G999" s="105"/>
      <c r="H999" s="105"/>
      <c r="I999" s="105"/>
      <c r="J999" s="105"/>
      <c r="K999" s="105"/>
      <c r="L999" s="105"/>
      <c r="M999" s="105"/>
      <c r="N999" s="105"/>
      <c r="O999" s="105"/>
      <c r="P999" s="105"/>
      <c r="Q999" s="105"/>
      <c r="R999" s="105"/>
      <c r="S999" s="105"/>
      <c r="T999" s="105"/>
      <c r="U999" s="105"/>
      <c r="V999" s="105"/>
      <c r="W999" s="105"/>
      <c r="X999" s="105"/>
      <c r="Y999" s="105"/>
      <c r="Z999" s="105"/>
      <c r="AA999" s="105"/>
    </row>
    <row r="1000" spans="1:27" ht="15">
      <c r="A1000" s="51"/>
      <c r="B1000" s="105"/>
      <c r="C1000" s="105"/>
      <c r="D1000" s="105"/>
      <c r="E1000" s="105"/>
      <c r="F1000" s="105"/>
      <c r="G1000" s="105"/>
      <c r="H1000" s="105"/>
      <c r="I1000" s="105"/>
      <c r="J1000" s="105"/>
      <c r="K1000" s="105"/>
      <c r="L1000" s="105"/>
      <c r="M1000" s="105"/>
      <c r="N1000" s="105"/>
      <c r="O1000" s="105"/>
      <c r="P1000" s="105"/>
      <c r="Q1000" s="105"/>
      <c r="R1000" s="105"/>
      <c r="S1000" s="105"/>
      <c r="T1000" s="105"/>
      <c r="U1000" s="105"/>
      <c r="V1000" s="105"/>
      <c r="W1000" s="105"/>
      <c r="X1000" s="105"/>
      <c r="Y1000" s="105"/>
      <c r="Z1000" s="105"/>
      <c r="AA1000" s="105"/>
    </row>
    <row r="1001" spans="1:27" ht="15">
      <c r="A1001" s="51"/>
      <c r="B1001" s="105"/>
      <c r="C1001" s="105"/>
      <c r="D1001" s="105"/>
      <c r="E1001" s="105"/>
      <c r="F1001" s="105"/>
      <c r="G1001" s="105"/>
      <c r="H1001" s="105"/>
      <c r="I1001" s="105"/>
      <c r="J1001" s="105"/>
      <c r="K1001" s="105"/>
      <c r="L1001" s="105"/>
      <c r="M1001" s="105"/>
      <c r="N1001" s="105"/>
      <c r="O1001" s="105"/>
      <c r="P1001" s="105"/>
      <c r="Q1001" s="105"/>
      <c r="R1001" s="105"/>
      <c r="S1001" s="105"/>
      <c r="T1001" s="105"/>
      <c r="U1001" s="105"/>
      <c r="V1001" s="105"/>
      <c r="W1001" s="105"/>
      <c r="X1001" s="105"/>
      <c r="Y1001" s="105"/>
      <c r="Z1001" s="105"/>
      <c r="AA1001" s="105"/>
    </row>
    <row r="1002" spans="1:27" ht="15">
      <c r="A1002" s="51"/>
      <c r="B1002" s="105"/>
      <c r="C1002" s="105"/>
      <c r="D1002" s="105"/>
      <c r="E1002" s="105"/>
      <c r="F1002" s="105"/>
      <c r="G1002" s="105"/>
      <c r="H1002" s="105"/>
      <c r="I1002" s="105"/>
      <c r="J1002" s="105"/>
      <c r="K1002" s="105"/>
      <c r="L1002" s="105"/>
      <c r="M1002" s="105"/>
      <c r="N1002" s="105"/>
      <c r="O1002" s="105"/>
      <c r="P1002" s="105"/>
      <c r="Q1002" s="105"/>
      <c r="R1002" s="105"/>
      <c r="S1002" s="105"/>
      <c r="T1002" s="105"/>
      <c r="U1002" s="105"/>
      <c r="V1002" s="105"/>
      <c r="W1002" s="105"/>
      <c r="X1002" s="105"/>
      <c r="Y1002" s="105"/>
      <c r="Z1002" s="105"/>
      <c r="AA1002" s="105"/>
    </row>
    <row r="1003" spans="1:27" ht="15">
      <c r="A1003" s="51"/>
      <c r="B1003" s="105"/>
      <c r="C1003" s="105"/>
      <c r="D1003" s="105"/>
      <c r="E1003" s="105"/>
      <c r="F1003" s="105"/>
      <c r="G1003" s="105"/>
      <c r="H1003" s="105"/>
      <c r="I1003" s="105"/>
      <c r="J1003" s="105"/>
      <c r="K1003" s="105"/>
      <c r="L1003" s="105"/>
      <c r="M1003" s="105"/>
      <c r="N1003" s="105"/>
      <c r="O1003" s="105"/>
      <c r="P1003" s="105"/>
      <c r="Q1003" s="105"/>
      <c r="R1003" s="105"/>
      <c r="S1003" s="105"/>
      <c r="T1003" s="105"/>
      <c r="U1003" s="105"/>
      <c r="V1003" s="105"/>
      <c r="W1003" s="105"/>
      <c r="X1003" s="105"/>
      <c r="Y1003" s="105"/>
      <c r="Z1003" s="105"/>
      <c r="AA1003" s="105"/>
    </row>
    <row r="1004" spans="1:27" ht="15">
      <c r="A1004" s="51"/>
      <c r="B1004" s="105"/>
      <c r="C1004" s="105"/>
      <c r="D1004" s="105"/>
      <c r="E1004" s="105"/>
      <c r="F1004" s="105"/>
      <c r="G1004" s="105"/>
      <c r="H1004" s="105"/>
      <c r="I1004" s="105"/>
      <c r="J1004" s="105"/>
      <c r="K1004" s="105"/>
      <c r="L1004" s="105"/>
      <c r="M1004" s="105"/>
      <c r="N1004" s="105"/>
      <c r="O1004" s="105"/>
      <c r="P1004" s="105"/>
      <c r="Q1004" s="105"/>
      <c r="R1004" s="105"/>
      <c r="S1004" s="105"/>
      <c r="T1004" s="105"/>
      <c r="U1004" s="105"/>
      <c r="V1004" s="105"/>
      <c r="W1004" s="105"/>
      <c r="X1004" s="105"/>
      <c r="Y1004" s="105"/>
      <c r="Z1004" s="105"/>
      <c r="AA1004" s="105"/>
    </row>
    <row r="1005" spans="1:27" ht="15">
      <c r="A1005" s="51"/>
      <c r="B1005" s="105"/>
      <c r="C1005" s="105"/>
      <c r="D1005" s="105"/>
      <c r="E1005" s="105"/>
      <c r="F1005" s="105"/>
      <c r="G1005" s="105"/>
      <c r="H1005" s="105"/>
      <c r="I1005" s="105"/>
      <c r="J1005" s="105"/>
      <c r="K1005" s="105"/>
      <c r="L1005" s="105"/>
      <c r="M1005" s="105"/>
      <c r="N1005" s="105"/>
      <c r="O1005" s="105"/>
      <c r="P1005" s="105"/>
      <c r="Q1005" s="105"/>
      <c r="R1005" s="105"/>
      <c r="S1005" s="105"/>
      <c r="T1005" s="105"/>
      <c r="U1005" s="105"/>
      <c r="V1005" s="105"/>
      <c r="W1005" s="105"/>
      <c r="X1005" s="105"/>
      <c r="Y1005" s="105"/>
      <c r="Z1005" s="105"/>
      <c r="AA1005" s="105"/>
    </row>
    <row r="1006" spans="1:27" ht="15">
      <c r="A1006" s="51"/>
      <c r="B1006" s="105"/>
      <c r="C1006" s="105"/>
      <c r="D1006" s="105"/>
      <c r="E1006" s="105"/>
      <c r="F1006" s="105"/>
      <c r="G1006" s="105"/>
      <c r="H1006" s="105"/>
      <c r="I1006" s="105"/>
      <c r="J1006" s="105"/>
      <c r="K1006" s="105"/>
      <c r="L1006" s="105"/>
      <c r="M1006" s="105"/>
      <c r="N1006" s="105"/>
      <c r="O1006" s="105"/>
      <c r="P1006" s="105"/>
      <c r="Q1006" s="105"/>
      <c r="R1006" s="105"/>
      <c r="S1006" s="105"/>
      <c r="T1006" s="105"/>
      <c r="U1006" s="105"/>
      <c r="V1006" s="105"/>
      <c r="W1006" s="105"/>
      <c r="X1006" s="105"/>
      <c r="Y1006" s="105"/>
      <c r="Z1006" s="105"/>
      <c r="AA1006" s="105"/>
    </row>
    <row r="1007" spans="1:27" ht="15">
      <c r="A1007" s="51"/>
      <c r="B1007" s="105"/>
      <c r="C1007" s="105"/>
      <c r="D1007" s="105"/>
      <c r="E1007" s="105"/>
      <c r="F1007" s="105"/>
      <c r="G1007" s="105"/>
      <c r="H1007" s="105"/>
      <c r="I1007" s="105"/>
      <c r="J1007" s="105"/>
      <c r="K1007" s="105"/>
      <c r="L1007" s="105"/>
      <c r="M1007" s="105"/>
      <c r="N1007" s="105"/>
      <c r="O1007" s="105"/>
      <c r="P1007" s="105"/>
      <c r="Q1007" s="105"/>
      <c r="R1007" s="105"/>
      <c r="S1007" s="105"/>
      <c r="T1007" s="105"/>
      <c r="U1007" s="105"/>
      <c r="V1007" s="105"/>
      <c r="W1007" s="105"/>
      <c r="X1007" s="105"/>
      <c r="Y1007" s="105"/>
      <c r="Z1007" s="105"/>
      <c r="AA1007" s="105"/>
    </row>
    <row r="1008" spans="1:27" ht="15">
      <c r="A1008" s="51"/>
      <c r="B1008" s="105"/>
      <c r="C1008" s="105"/>
      <c r="D1008" s="105"/>
      <c r="E1008" s="105"/>
      <c r="F1008" s="105"/>
      <c r="G1008" s="105"/>
      <c r="H1008" s="105"/>
      <c r="I1008" s="105"/>
      <c r="J1008" s="105"/>
      <c r="K1008" s="105"/>
      <c r="L1008" s="105"/>
      <c r="M1008" s="105"/>
      <c r="N1008" s="105"/>
      <c r="O1008" s="105"/>
      <c r="P1008" s="105"/>
      <c r="Q1008" s="105"/>
      <c r="R1008" s="105"/>
      <c r="S1008" s="105"/>
      <c r="T1008" s="105"/>
      <c r="U1008" s="105"/>
      <c r="V1008" s="105"/>
      <c r="W1008" s="105"/>
      <c r="X1008" s="105"/>
      <c r="Y1008" s="105"/>
      <c r="Z1008" s="105"/>
      <c r="AA1008" s="105"/>
    </row>
    <row r="1009" spans="1:27" ht="15">
      <c r="A1009" s="51"/>
      <c r="B1009" s="105"/>
      <c r="C1009" s="105"/>
      <c r="D1009" s="105"/>
      <c r="E1009" s="105"/>
      <c r="F1009" s="105"/>
      <c r="G1009" s="105"/>
      <c r="H1009" s="105"/>
      <c r="I1009" s="105"/>
      <c r="J1009" s="105"/>
      <c r="K1009" s="105"/>
      <c r="L1009" s="105"/>
      <c r="M1009" s="105"/>
      <c r="N1009" s="105"/>
      <c r="O1009" s="105"/>
      <c r="P1009" s="105"/>
      <c r="Q1009" s="105"/>
      <c r="R1009" s="105"/>
      <c r="S1009" s="105"/>
      <c r="T1009" s="105"/>
      <c r="U1009" s="105"/>
      <c r="V1009" s="105"/>
      <c r="W1009" s="105"/>
      <c r="X1009" s="105"/>
      <c r="Y1009" s="105"/>
      <c r="Z1009" s="105"/>
      <c r="AA1009" s="105"/>
    </row>
    <row r="1010" spans="1:27" ht="15">
      <c r="A1010" s="51"/>
      <c r="B1010" s="105"/>
      <c r="C1010" s="105"/>
      <c r="D1010" s="105"/>
      <c r="E1010" s="105"/>
      <c r="F1010" s="105"/>
      <c r="G1010" s="105"/>
      <c r="H1010" s="105"/>
      <c r="I1010" s="105"/>
      <c r="J1010" s="105"/>
      <c r="K1010" s="105"/>
      <c r="L1010" s="105"/>
      <c r="M1010" s="105"/>
      <c r="N1010" s="105"/>
      <c r="O1010" s="105"/>
      <c r="P1010" s="105"/>
      <c r="Q1010" s="105"/>
      <c r="R1010" s="105"/>
      <c r="S1010" s="105"/>
      <c r="T1010" s="105"/>
      <c r="U1010" s="105"/>
      <c r="V1010" s="105"/>
      <c r="W1010" s="105"/>
      <c r="X1010" s="105"/>
      <c r="Y1010" s="105"/>
      <c r="Z1010" s="105"/>
      <c r="AA1010" s="105"/>
    </row>
    <row r="1011" spans="1:27" ht="15">
      <c r="A1011" s="51"/>
      <c r="B1011" s="105"/>
      <c r="C1011" s="105"/>
      <c r="D1011" s="105"/>
      <c r="E1011" s="105"/>
      <c r="F1011" s="105"/>
      <c r="G1011" s="105"/>
      <c r="H1011" s="105"/>
      <c r="I1011" s="105"/>
      <c r="J1011" s="105"/>
      <c r="K1011" s="105"/>
      <c r="L1011" s="105"/>
      <c r="M1011" s="105"/>
      <c r="N1011" s="105"/>
      <c r="O1011" s="105"/>
      <c r="P1011" s="105"/>
      <c r="Q1011" s="105"/>
      <c r="R1011" s="105"/>
      <c r="S1011" s="105"/>
      <c r="T1011" s="105"/>
      <c r="U1011" s="105"/>
      <c r="V1011" s="105"/>
      <c r="W1011" s="105"/>
      <c r="X1011" s="105"/>
      <c r="Y1011" s="105"/>
      <c r="Z1011" s="105"/>
      <c r="AA1011" s="105"/>
    </row>
    <row r="1012" spans="1:27" ht="15">
      <c r="A1012" s="51"/>
      <c r="B1012" s="105"/>
      <c r="C1012" s="105"/>
      <c r="D1012" s="105"/>
      <c r="E1012" s="105"/>
      <c r="F1012" s="105"/>
      <c r="G1012" s="105"/>
      <c r="H1012" s="105"/>
      <c r="I1012" s="105"/>
      <c r="J1012" s="105"/>
      <c r="K1012" s="105"/>
      <c r="L1012" s="105"/>
      <c r="M1012" s="105"/>
      <c r="N1012" s="105"/>
      <c r="O1012" s="105"/>
      <c r="P1012" s="105"/>
      <c r="Q1012" s="105"/>
      <c r="R1012" s="105"/>
      <c r="S1012" s="105"/>
      <c r="T1012" s="105"/>
      <c r="U1012" s="105"/>
      <c r="V1012" s="105"/>
      <c r="W1012" s="105"/>
      <c r="X1012" s="105"/>
      <c r="Y1012" s="105"/>
      <c r="Z1012" s="105"/>
      <c r="AA1012" s="105"/>
    </row>
    <row r="1013" spans="1:27" ht="15">
      <c r="A1013" s="51"/>
      <c r="B1013" s="105"/>
      <c r="C1013" s="105"/>
      <c r="D1013" s="105"/>
      <c r="E1013" s="105"/>
      <c r="F1013" s="105"/>
      <c r="G1013" s="105"/>
      <c r="H1013" s="105"/>
      <c r="I1013" s="105"/>
      <c r="J1013" s="105"/>
      <c r="K1013" s="105"/>
      <c r="L1013" s="105"/>
      <c r="M1013" s="105"/>
      <c r="N1013" s="105"/>
      <c r="O1013" s="105"/>
      <c r="P1013" s="105"/>
      <c r="Q1013" s="105"/>
      <c r="R1013" s="105"/>
      <c r="S1013" s="105"/>
      <c r="T1013" s="105"/>
      <c r="U1013" s="105"/>
      <c r="V1013" s="105"/>
      <c r="W1013" s="105"/>
      <c r="X1013" s="105"/>
      <c r="Y1013" s="105"/>
      <c r="Z1013" s="105"/>
      <c r="AA1013" s="105"/>
    </row>
    <row r="1014" spans="1:27" ht="15">
      <c r="A1014" s="51"/>
      <c r="B1014" s="105"/>
      <c r="C1014" s="105"/>
      <c r="D1014" s="105"/>
      <c r="E1014" s="105"/>
      <c r="F1014" s="105"/>
      <c r="G1014" s="105"/>
      <c r="H1014" s="105"/>
      <c r="I1014" s="105"/>
      <c r="J1014" s="105"/>
      <c r="K1014" s="105"/>
      <c r="L1014" s="105"/>
      <c r="M1014" s="105"/>
      <c r="N1014" s="105"/>
      <c r="O1014" s="105"/>
      <c r="P1014" s="105"/>
      <c r="Q1014" s="105"/>
      <c r="R1014" s="105"/>
      <c r="S1014" s="105"/>
      <c r="T1014" s="105"/>
      <c r="U1014" s="105"/>
      <c r="V1014" s="105"/>
      <c r="W1014" s="105"/>
      <c r="X1014" s="105"/>
      <c r="Y1014" s="105"/>
      <c r="Z1014" s="105"/>
      <c r="AA1014" s="105"/>
    </row>
    <row r="1015" spans="1:27" ht="15">
      <c r="A1015" s="51"/>
      <c r="B1015" s="105"/>
      <c r="C1015" s="105"/>
      <c r="D1015" s="105"/>
      <c r="E1015" s="105"/>
      <c r="F1015" s="105"/>
      <c r="G1015" s="105"/>
      <c r="H1015" s="105"/>
      <c r="I1015" s="105"/>
      <c r="J1015" s="105"/>
      <c r="K1015" s="105"/>
      <c r="L1015" s="105"/>
      <c r="M1015" s="105"/>
      <c r="N1015" s="105"/>
      <c r="O1015" s="105"/>
      <c r="P1015" s="105"/>
      <c r="Q1015" s="105"/>
      <c r="R1015" s="105"/>
      <c r="S1015" s="105"/>
      <c r="T1015" s="105"/>
      <c r="U1015" s="105"/>
      <c r="V1015" s="105"/>
      <c r="W1015" s="105"/>
      <c r="X1015" s="105"/>
      <c r="Y1015" s="105"/>
      <c r="Z1015" s="105"/>
      <c r="AA1015" s="105"/>
    </row>
    <row r="1016" spans="1:27" ht="15">
      <c r="A1016" s="51"/>
      <c r="B1016" s="105"/>
      <c r="C1016" s="105"/>
      <c r="D1016" s="105"/>
      <c r="E1016" s="105"/>
      <c r="F1016" s="105"/>
      <c r="G1016" s="105"/>
      <c r="H1016" s="105"/>
      <c r="I1016" s="105"/>
      <c r="J1016" s="105"/>
      <c r="K1016" s="105"/>
      <c r="L1016" s="105"/>
      <c r="M1016" s="105"/>
      <c r="N1016" s="105"/>
      <c r="O1016" s="105"/>
      <c r="P1016" s="105"/>
      <c r="Q1016" s="105"/>
      <c r="R1016" s="105"/>
      <c r="S1016" s="105"/>
      <c r="T1016" s="105"/>
      <c r="U1016" s="105"/>
      <c r="V1016" s="105"/>
      <c r="W1016" s="105"/>
      <c r="X1016" s="105"/>
      <c r="Y1016" s="105"/>
      <c r="Z1016" s="105"/>
      <c r="AA1016" s="105"/>
    </row>
    <row r="1017" spans="1:27" ht="15">
      <c r="A1017" s="51"/>
      <c r="B1017" s="105"/>
      <c r="C1017" s="105"/>
      <c r="D1017" s="105"/>
      <c r="E1017" s="105"/>
      <c r="F1017" s="105"/>
      <c r="G1017" s="105"/>
      <c r="H1017" s="105"/>
      <c r="I1017" s="105"/>
      <c r="J1017" s="105"/>
      <c r="K1017" s="105"/>
      <c r="L1017" s="105"/>
      <c r="M1017" s="105"/>
      <c r="N1017" s="105"/>
      <c r="O1017" s="105"/>
      <c r="P1017" s="105"/>
      <c r="Q1017" s="105"/>
      <c r="R1017" s="105"/>
      <c r="S1017" s="105"/>
      <c r="T1017" s="105"/>
      <c r="U1017" s="105"/>
      <c r="V1017" s="105"/>
      <c r="W1017" s="105"/>
      <c r="X1017" s="105"/>
      <c r="Y1017" s="105"/>
      <c r="Z1017" s="105"/>
      <c r="AA1017" s="105"/>
    </row>
    <row r="1018" spans="1:27" ht="15">
      <c r="A1018" s="51"/>
      <c r="B1018" s="105"/>
      <c r="C1018" s="105"/>
      <c r="D1018" s="105"/>
      <c r="E1018" s="105"/>
      <c r="F1018" s="105"/>
      <c r="G1018" s="105"/>
      <c r="H1018" s="105"/>
      <c r="I1018" s="105"/>
      <c r="J1018" s="105"/>
      <c r="K1018" s="105"/>
      <c r="L1018" s="105"/>
      <c r="M1018" s="105"/>
      <c r="N1018" s="105"/>
      <c r="O1018" s="105"/>
      <c r="P1018" s="105"/>
      <c r="Q1018" s="105"/>
      <c r="R1018" s="105"/>
      <c r="S1018" s="105"/>
      <c r="T1018" s="105"/>
      <c r="U1018" s="105"/>
      <c r="V1018" s="105"/>
      <c r="W1018" s="105"/>
      <c r="X1018" s="105"/>
      <c r="Y1018" s="105"/>
      <c r="Z1018" s="105"/>
      <c r="AA1018" s="105"/>
    </row>
    <row r="1019" spans="1:27" ht="15">
      <c r="A1019" s="51"/>
      <c r="B1019" s="105"/>
      <c r="C1019" s="105"/>
      <c r="D1019" s="105"/>
      <c r="E1019" s="105"/>
      <c r="F1019" s="105"/>
      <c r="G1019" s="105"/>
      <c r="H1019" s="105"/>
      <c r="I1019" s="105"/>
      <c r="J1019" s="105"/>
      <c r="K1019" s="105"/>
      <c r="L1019" s="105"/>
      <c r="M1019" s="105"/>
      <c r="N1019" s="105"/>
      <c r="O1019" s="105"/>
      <c r="P1019" s="105"/>
      <c r="Q1019" s="105"/>
      <c r="R1019" s="105"/>
      <c r="S1019" s="105"/>
      <c r="T1019" s="105"/>
      <c r="U1019" s="105"/>
      <c r="V1019" s="105"/>
      <c r="W1019" s="105"/>
      <c r="X1019" s="105"/>
      <c r="Y1019" s="105"/>
      <c r="Z1019" s="105"/>
      <c r="AA1019" s="105"/>
    </row>
    <row r="1020" spans="1:27" ht="15">
      <c r="A1020" s="51"/>
      <c r="B1020" s="105"/>
      <c r="C1020" s="105"/>
      <c r="D1020" s="105"/>
      <c r="E1020" s="105"/>
      <c r="F1020" s="105"/>
      <c r="G1020" s="105"/>
      <c r="H1020" s="105"/>
      <c r="I1020" s="105"/>
      <c r="J1020" s="105"/>
      <c r="K1020" s="105"/>
      <c r="L1020" s="105"/>
      <c r="M1020" s="105"/>
      <c r="N1020" s="105"/>
      <c r="O1020" s="105"/>
      <c r="P1020" s="105"/>
      <c r="Q1020" s="105"/>
      <c r="R1020" s="105"/>
      <c r="S1020" s="105"/>
      <c r="T1020" s="105"/>
      <c r="U1020" s="105"/>
      <c r="V1020" s="105"/>
      <c r="W1020" s="105"/>
      <c r="X1020" s="105"/>
      <c r="Y1020" s="105"/>
      <c r="Z1020" s="105"/>
      <c r="AA1020" s="105"/>
    </row>
    <row r="1021" spans="1:27" ht="15">
      <c r="A1021" s="51"/>
      <c r="B1021" s="105"/>
      <c r="C1021" s="105"/>
      <c r="D1021" s="105"/>
      <c r="E1021" s="105"/>
      <c r="F1021" s="105"/>
      <c r="G1021" s="105"/>
      <c r="H1021" s="105"/>
      <c r="I1021" s="105"/>
      <c r="J1021" s="105"/>
      <c r="K1021" s="105"/>
      <c r="L1021" s="105"/>
      <c r="M1021" s="105"/>
      <c r="N1021" s="105"/>
      <c r="O1021" s="105"/>
      <c r="P1021" s="105"/>
      <c r="Q1021" s="105"/>
      <c r="R1021" s="105"/>
      <c r="S1021" s="105"/>
      <c r="T1021" s="105"/>
      <c r="U1021" s="105"/>
      <c r="V1021" s="105"/>
      <c r="W1021" s="105"/>
      <c r="X1021" s="105"/>
      <c r="Y1021" s="105"/>
      <c r="Z1021" s="105"/>
      <c r="AA1021" s="105"/>
    </row>
    <row r="1022" spans="1:27" ht="15">
      <c r="A1022" s="51"/>
      <c r="B1022" s="105"/>
      <c r="C1022" s="105"/>
      <c r="D1022" s="105"/>
      <c r="E1022" s="105"/>
      <c r="F1022" s="105"/>
      <c r="G1022" s="105"/>
      <c r="H1022" s="105"/>
      <c r="I1022" s="105"/>
      <c r="J1022" s="105"/>
      <c r="K1022" s="105"/>
      <c r="L1022" s="105"/>
      <c r="M1022" s="105"/>
      <c r="N1022" s="105"/>
      <c r="O1022" s="105"/>
      <c r="P1022" s="105"/>
      <c r="Q1022" s="105"/>
      <c r="R1022" s="105"/>
      <c r="S1022" s="105"/>
      <c r="T1022" s="105"/>
      <c r="U1022" s="105"/>
      <c r="V1022" s="105"/>
      <c r="W1022" s="105"/>
      <c r="X1022" s="105"/>
      <c r="Y1022" s="105"/>
      <c r="Z1022" s="105"/>
      <c r="AA1022" s="105"/>
    </row>
    <row r="1023" spans="1:27" ht="15">
      <c r="A1023" s="51"/>
      <c r="B1023" s="105"/>
      <c r="C1023" s="105"/>
      <c r="D1023" s="105"/>
      <c r="E1023" s="105"/>
      <c r="F1023" s="105"/>
      <c r="G1023" s="105"/>
      <c r="H1023" s="105"/>
      <c r="I1023" s="105"/>
      <c r="J1023" s="105"/>
      <c r="K1023" s="105"/>
      <c r="L1023" s="105"/>
      <c r="M1023" s="105"/>
      <c r="N1023" s="105"/>
      <c r="O1023" s="105"/>
      <c r="P1023" s="105"/>
      <c r="Q1023" s="105"/>
      <c r="R1023" s="105"/>
      <c r="S1023" s="105"/>
      <c r="T1023" s="105"/>
      <c r="U1023" s="105"/>
      <c r="V1023" s="105"/>
      <c r="W1023" s="105"/>
      <c r="X1023" s="105"/>
      <c r="Y1023" s="105"/>
      <c r="Z1023" s="105"/>
      <c r="AA1023" s="105"/>
    </row>
    <row r="1024" spans="1:27" ht="15">
      <c r="A1024" s="51"/>
      <c r="B1024" s="105"/>
      <c r="C1024" s="105"/>
      <c r="D1024" s="105"/>
      <c r="E1024" s="105"/>
      <c r="F1024" s="105"/>
      <c r="G1024" s="105"/>
      <c r="H1024" s="105"/>
      <c r="I1024" s="105"/>
      <c r="J1024" s="105"/>
      <c r="K1024" s="105"/>
      <c r="L1024" s="105"/>
      <c r="M1024" s="105"/>
      <c r="N1024" s="105"/>
      <c r="O1024" s="105"/>
      <c r="P1024" s="105"/>
      <c r="Q1024" s="105"/>
      <c r="R1024" s="105"/>
      <c r="S1024" s="105"/>
      <c r="T1024" s="105"/>
      <c r="U1024" s="105"/>
      <c r="V1024" s="105"/>
      <c r="W1024" s="105"/>
      <c r="X1024" s="105"/>
      <c r="Y1024" s="105"/>
      <c r="Z1024" s="105"/>
      <c r="AA1024" s="105"/>
    </row>
    <row r="1025" spans="1:27" ht="15">
      <c r="A1025" s="51"/>
      <c r="B1025" s="105"/>
      <c r="C1025" s="105"/>
      <c r="D1025" s="105"/>
      <c r="E1025" s="105"/>
      <c r="F1025" s="105"/>
      <c r="G1025" s="105"/>
      <c r="H1025" s="105"/>
      <c r="I1025" s="105"/>
      <c r="J1025" s="105"/>
      <c r="K1025" s="105"/>
      <c r="L1025" s="105"/>
      <c r="M1025" s="105"/>
      <c r="N1025" s="105"/>
      <c r="O1025" s="105"/>
      <c r="P1025" s="105"/>
      <c r="Q1025" s="105"/>
      <c r="R1025" s="105"/>
      <c r="S1025" s="105"/>
      <c r="T1025" s="105"/>
      <c r="U1025" s="105"/>
      <c r="V1025" s="105"/>
      <c r="W1025" s="105"/>
      <c r="X1025" s="105"/>
      <c r="Y1025" s="105"/>
      <c r="Z1025" s="105"/>
      <c r="AA1025" s="105"/>
    </row>
    <row r="1026" spans="1:27" ht="15">
      <c r="A1026" s="51"/>
      <c r="B1026" s="105"/>
      <c r="C1026" s="105"/>
      <c r="D1026" s="105"/>
      <c r="E1026" s="105"/>
      <c r="F1026" s="105"/>
      <c r="G1026" s="105"/>
      <c r="H1026" s="105"/>
      <c r="I1026" s="105"/>
      <c r="J1026" s="105"/>
      <c r="K1026" s="105"/>
      <c r="L1026" s="105"/>
      <c r="M1026" s="105"/>
      <c r="N1026" s="105"/>
      <c r="O1026" s="105"/>
      <c r="P1026" s="105"/>
      <c r="Q1026" s="105"/>
      <c r="R1026" s="105"/>
      <c r="S1026" s="105"/>
      <c r="T1026" s="105"/>
      <c r="U1026" s="105"/>
      <c r="V1026" s="105"/>
      <c r="W1026" s="105"/>
      <c r="X1026" s="105"/>
      <c r="Y1026" s="105"/>
      <c r="Z1026" s="105"/>
      <c r="AA1026" s="105"/>
    </row>
    <row r="1027" spans="1:27" ht="15">
      <c r="A1027" s="51"/>
      <c r="B1027" s="105"/>
      <c r="C1027" s="105"/>
      <c r="D1027" s="105"/>
      <c r="E1027" s="105"/>
      <c r="F1027" s="105"/>
      <c r="G1027" s="105"/>
      <c r="H1027" s="105"/>
      <c r="I1027" s="105"/>
      <c r="J1027" s="105"/>
      <c r="K1027" s="105"/>
      <c r="L1027" s="105"/>
      <c r="M1027" s="105"/>
      <c r="N1027" s="105"/>
      <c r="O1027" s="105"/>
      <c r="P1027" s="105"/>
      <c r="Q1027" s="105"/>
      <c r="R1027" s="105"/>
      <c r="S1027" s="105"/>
      <c r="T1027" s="105"/>
      <c r="U1027" s="105"/>
      <c r="V1027" s="105"/>
      <c r="W1027" s="105"/>
      <c r="X1027" s="105"/>
      <c r="Y1027" s="105"/>
      <c r="Z1027" s="105"/>
      <c r="AA1027" s="105"/>
    </row>
    <row r="1028" spans="1:27" ht="15">
      <c r="A1028" s="51"/>
      <c r="B1028" s="105"/>
      <c r="C1028" s="105"/>
      <c r="D1028" s="105"/>
      <c r="E1028" s="105"/>
      <c r="F1028" s="105"/>
      <c r="G1028" s="105"/>
      <c r="H1028" s="105"/>
      <c r="I1028" s="105"/>
      <c r="J1028" s="105"/>
      <c r="K1028" s="105"/>
      <c r="L1028" s="105"/>
      <c r="M1028" s="105"/>
      <c r="N1028" s="105"/>
      <c r="O1028" s="105"/>
      <c r="P1028" s="105"/>
      <c r="Q1028" s="105"/>
      <c r="R1028" s="105"/>
      <c r="S1028" s="105"/>
      <c r="T1028" s="105"/>
      <c r="U1028" s="105"/>
      <c r="V1028" s="105"/>
      <c r="W1028" s="105"/>
      <c r="X1028" s="105"/>
      <c r="Y1028" s="105"/>
      <c r="Z1028" s="105"/>
      <c r="AA1028" s="105"/>
    </row>
    <row r="1029" spans="1:27" ht="15">
      <c r="A1029" s="51"/>
      <c r="B1029" s="105"/>
      <c r="C1029" s="105"/>
      <c r="D1029" s="105"/>
      <c r="E1029" s="105"/>
      <c r="F1029" s="105"/>
      <c r="G1029" s="105"/>
      <c r="H1029" s="105"/>
      <c r="I1029" s="105"/>
      <c r="J1029" s="105"/>
      <c r="K1029" s="105"/>
      <c r="L1029" s="105"/>
      <c r="M1029" s="105"/>
      <c r="N1029" s="105"/>
      <c r="O1029" s="105"/>
      <c r="P1029" s="105"/>
      <c r="Q1029" s="105"/>
      <c r="R1029" s="105"/>
      <c r="S1029" s="105"/>
      <c r="T1029" s="105"/>
      <c r="U1029" s="105"/>
      <c r="V1029" s="105"/>
      <c r="W1029" s="105"/>
      <c r="X1029" s="105"/>
      <c r="Y1029" s="105"/>
      <c r="Z1029" s="105"/>
      <c r="AA1029" s="105"/>
    </row>
    <row r="1030" spans="1:27" ht="15">
      <c r="A1030" s="51"/>
      <c r="B1030" s="105"/>
      <c r="C1030" s="105"/>
      <c r="D1030" s="105"/>
      <c r="E1030" s="105"/>
      <c r="F1030" s="105"/>
      <c r="G1030" s="105"/>
      <c r="H1030" s="105"/>
      <c r="I1030" s="105"/>
      <c r="J1030" s="105"/>
      <c r="K1030" s="105"/>
      <c r="L1030" s="105"/>
      <c r="M1030" s="105"/>
      <c r="N1030" s="105"/>
      <c r="O1030" s="105"/>
      <c r="P1030" s="105"/>
      <c r="Q1030" s="105"/>
      <c r="R1030" s="105"/>
      <c r="S1030" s="105"/>
      <c r="T1030" s="105"/>
      <c r="U1030" s="105"/>
      <c r="V1030" s="105"/>
      <c r="W1030" s="105"/>
      <c r="X1030" s="105"/>
      <c r="Y1030" s="105"/>
      <c r="Z1030" s="105"/>
      <c r="AA1030" s="105"/>
    </row>
    <row r="1031" spans="1:27" ht="15">
      <c r="A1031" s="51"/>
      <c r="B1031" s="105"/>
      <c r="C1031" s="105"/>
      <c r="D1031" s="105"/>
      <c r="E1031" s="105"/>
      <c r="F1031" s="105"/>
      <c r="G1031" s="105"/>
      <c r="H1031" s="105"/>
      <c r="I1031" s="105"/>
      <c r="J1031" s="105"/>
      <c r="K1031" s="105"/>
      <c r="L1031" s="105"/>
      <c r="M1031" s="105"/>
      <c r="N1031" s="105"/>
      <c r="O1031" s="105"/>
      <c r="P1031" s="105"/>
      <c r="Q1031" s="105"/>
      <c r="R1031" s="105"/>
      <c r="S1031" s="105"/>
      <c r="T1031" s="105"/>
      <c r="U1031" s="105"/>
      <c r="V1031" s="105"/>
      <c r="W1031" s="105"/>
      <c r="X1031" s="105"/>
      <c r="Y1031" s="105"/>
      <c r="Z1031" s="105"/>
      <c r="AA1031" s="105"/>
    </row>
    <row r="1032" spans="1:27" ht="15">
      <c r="A1032" s="51"/>
      <c r="B1032" s="105"/>
      <c r="C1032" s="105"/>
      <c r="D1032" s="105"/>
      <c r="E1032" s="105"/>
      <c r="F1032" s="105"/>
      <c r="G1032" s="105"/>
      <c r="H1032" s="105"/>
      <c r="I1032" s="105"/>
      <c r="J1032" s="105"/>
      <c r="K1032" s="105"/>
      <c r="L1032" s="105"/>
      <c r="M1032" s="105"/>
      <c r="N1032" s="105"/>
      <c r="O1032" s="105"/>
      <c r="P1032" s="105"/>
      <c r="Q1032" s="105"/>
      <c r="R1032" s="105"/>
      <c r="S1032" s="105"/>
      <c r="T1032" s="105"/>
      <c r="U1032" s="105"/>
      <c r="V1032" s="105"/>
      <c r="W1032" s="105"/>
      <c r="X1032" s="105"/>
      <c r="Y1032" s="105"/>
      <c r="Z1032" s="105"/>
      <c r="AA1032" s="105"/>
    </row>
    <row r="1033" spans="1:27" ht="15">
      <c r="A1033" s="51"/>
      <c r="B1033" s="105"/>
      <c r="C1033" s="105"/>
      <c r="D1033" s="105"/>
      <c r="E1033" s="105"/>
      <c r="F1033" s="105"/>
      <c r="G1033" s="105"/>
      <c r="H1033" s="105"/>
      <c r="I1033" s="105"/>
      <c r="J1033" s="105"/>
      <c r="K1033" s="105"/>
      <c r="L1033" s="105"/>
      <c r="M1033" s="105"/>
      <c r="N1033" s="105"/>
      <c r="O1033" s="105"/>
      <c r="P1033" s="105"/>
      <c r="Q1033" s="105"/>
      <c r="R1033" s="105"/>
      <c r="S1033" s="105"/>
      <c r="T1033" s="105"/>
      <c r="U1033" s="105"/>
      <c r="V1033" s="105"/>
      <c r="W1033" s="105"/>
      <c r="X1033" s="105"/>
      <c r="Y1033" s="105"/>
      <c r="Z1033" s="105"/>
      <c r="AA1033" s="105"/>
    </row>
    <row r="1034" spans="1:27" ht="15">
      <c r="A1034" s="51"/>
      <c r="B1034" s="105"/>
      <c r="C1034" s="105"/>
      <c r="D1034" s="105"/>
      <c r="E1034" s="105"/>
      <c r="F1034" s="105"/>
      <c r="G1034" s="105"/>
      <c r="H1034" s="105"/>
      <c r="I1034" s="105"/>
      <c r="J1034" s="105"/>
      <c r="K1034" s="105"/>
      <c r="L1034" s="105"/>
      <c r="M1034" s="105"/>
      <c r="N1034" s="105"/>
      <c r="O1034" s="105"/>
      <c r="P1034" s="105"/>
      <c r="Q1034" s="105"/>
      <c r="R1034" s="105"/>
      <c r="S1034" s="105"/>
      <c r="T1034" s="105"/>
      <c r="U1034" s="105"/>
      <c r="V1034" s="105"/>
      <c r="W1034" s="105"/>
      <c r="X1034" s="105"/>
      <c r="Y1034" s="105"/>
      <c r="Z1034" s="105"/>
      <c r="AA1034" s="105"/>
    </row>
    <row r="1035" spans="1:27" ht="15">
      <c r="A1035" s="51"/>
      <c r="B1035" s="105"/>
      <c r="C1035" s="105"/>
      <c r="D1035" s="105"/>
      <c r="E1035" s="105"/>
      <c r="F1035" s="105"/>
      <c r="G1035" s="105"/>
      <c r="H1035" s="105"/>
      <c r="I1035" s="105"/>
      <c r="J1035" s="105"/>
      <c r="K1035" s="105"/>
      <c r="L1035" s="105"/>
      <c r="M1035" s="105"/>
      <c r="N1035" s="105"/>
      <c r="O1035" s="105"/>
      <c r="P1035" s="105"/>
      <c r="Q1035" s="105"/>
      <c r="R1035" s="105"/>
      <c r="S1035" s="105"/>
      <c r="T1035" s="105"/>
      <c r="U1035" s="105"/>
      <c r="V1035" s="105"/>
      <c r="W1035" s="105"/>
      <c r="X1035" s="105"/>
      <c r="Y1035" s="105"/>
      <c r="Z1035" s="105"/>
      <c r="AA1035" s="105"/>
    </row>
    <row r="1036" spans="1:27" ht="15">
      <c r="A1036" s="51"/>
      <c r="B1036" s="105"/>
      <c r="C1036" s="105"/>
      <c r="D1036" s="105"/>
      <c r="E1036" s="105"/>
      <c r="F1036" s="105"/>
      <c r="G1036" s="105"/>
      <c r="H1036" s="105"/>
      <c r="I1036" s="105"/>
      <c r="J1036" s="105"/>
      <c r="K1036" s="105"/>
      <c r="L1036" s="105"/>
      <c r="M1036" s="105"/>
      <c r="N1036" s="105"/>
      <c r="O1036" s="105"/>
      <c r="P1036" s="105"/>
      <c r="Q1036" s="105"/>
      <c r="R1036" s="105"/>
      <c r="S1036" s="105"/>
      <c r="T1036" s="105"/>
      <c r="U1036" s="105"/>
      <c r="V1036" s="105"/>
      <c r="W1036" s="105"/>
      <c r="X1036" s="105"/>
      <c r="Y1036" s="105"/>
      <c r="Z1036" s="105"/>
      <c r="AA1036" s="105"/>
    </row>
    <row r="1037" spans="1:27" ht="15">
      <c r="A1037" s="51"/>
      <c r="B1037" s="105"/>
      <c r="C1037" s="105"/>
      <c r="D1037" s="105"/>
      <c r="E1037" s="105"/>
      <c r="F1037" s="105"/>
      <c r="G1037" s="105"/>
      <c r="H1037" s="105"/>
      <c r="I1037" s="105"/>
      <c r="J1037" s="105"/>
      <c r="K1037" s="105"/>
      <c r="L1037" s="105"/>
      <c r="M1037" s="105"/>
      <c r="N1037" s="105"/>
      <c r="O1037" s="105"/>
      <c r="P1037" s="105"/>
      <c r="Q1037" s="105"/>
      <c r="R1037" s="105"/>
      <c r="S1037" s="105"/>
      <c r="T1037" s="105"/>
      <c r="U1037" s="105"/>
      <c r="V1037" s="105"/>
      <c r="W1037" s="105"/>
      <c r="X1037" s="105"/>
      <c r="Y1037" s="105"/>
      <c r="Z1037" s="105"/>
      <c r="AA1037" s="105"/>
    </row>
    <row r="1038" spans="1:27" ht="15">
      <c r="A1038" s="51"/>
      <c r="B1038" s="105"/>
      <c r="C1038" s="105"/>
      <c r="D1038" s="105"/>
      <c r="E1038" s="105"/>
      <c r="F1038" s="105"/>
      <c r="G1038" s="105"/>
      <c r="H1038" s="105"/>
      <c r="I1038" s="105"/>
      <c r="J1038" s="105"/>
      <c r="K1038" s="105"/>
      <c r="L1038" s="105"/>
      <c r="M1038" s="105"/>
      <c r="N1038" s="105"/>
      <c r="O1038" s="105"/>
      <c r="P1038" s="105"/>
      <c r="Q1038" s="105"/>
      <c r="R1038" s="105"/>
      <c r="S1038" s="105"/>
      <c r="T1038" s="105"/>
      <c r="U1038" s="105"/>
      <c r="V1038" s="105"/>
      <c r="W1038" s="105"/>
      <c r="X1038" s="105"/>
      <c r="Y1038" s="105"/>
      <c r="Z1038" s="105"/>
      <c r="AA1038" s="105"/>
    </row>
    <row r="1039" spans="1:27" ht="15">
      <c r="A1039" s="51"/>
      <c r="B1039" s="105"/>
      <c r="C1039" s="105"/>
      <c r="D1039" s="105"/>
      <c r="E1039" s="105"/>
      <c r="F1039" s="105"/>
      <c r="G1039" s="105"/>
      <c r="H1039" s="105"/>
      <c r="I1039" s="105"/>
      <c r="J1039" s="105"/>
      <c r="K1039" s="105"/>
      <c r="L1039" s="105"/>
      <c r="M1039" s="105"/>
      <c r="N1039" s="105"/>
      <c r="O1039" s="105"/>
      <c r="P1039" s="105"/>
      <c r="Q1039" s="105"/>
      <c r="R1039" s="105"/>
      <c r="S1039" s="105"/>
      <c r="T1039" s="105"/>
      <c r="U1039" s="105"/>
      <c r="V1039" s="105"/>
      <c r="W1039" s="105"/>
      <c r="X1039" s="105"/>
      <c r="Y1039" s="105"/>
      <c r="Z1039" s="105"/>
      <c r="AA1039" s="105"/>
    </row>
    <row r="1040" spans="1:27" ht="15">
      <c r="A1040" s="51"/>
      <c r="B1040" s="105"/>
      <c r="C1040" s="105"/>
      <c r="D1040" s="105"/>
      <c r="E1040" s="105"/>
      <c r="F1040" s="105"/>
      <c r="G1040" s="105"/>
      <c r="H1040" s="105"/>
      <c r="I1040" s="105"/>
      <c r="J1040" s="105"/>
      <c r="K1040" s="105"/>
      <c r="L1040" s="105"/>
      <c r="M1040" s="105"/>
      <c r="N1040" s="105"/>
      <c r="O1040" s="105"/>
      <c r="P1040" s="105"/>
      <c r="Q1040" s="105"/>
      <c r="R1040" s="105"/>
      <c r="S1040" s="105"/>
      <c r="T1040" s="105"/>
      <c r="U1040" s="105"/>
      <c r="V1040" s="105"/>
      <c r="W1040" s="105"/>
      <c r="X1040" s="105"/>
      <c r="Y1040" s="105"/>
      <c r="Z1040" s="105"/>
      <c r="AA1040" s="105"/>
    </row>
    <row r="1041" spans="1:27" ht="15">
      <c r="A1041" s="51"/>
      <c r="B1041" s="105"/>
      <c r="C1041" s="105"/>
      <c r="D1041" s="105"/>
      <c r="E1041" s="105"/>
      <c r="F1041" s="105"/>
      <c r="G1041" s="105"/>
      <c r="H1041" s="105"/>
      <c r="I1041" s="105"/>
      <c r="J1041" s="105"/>
      <c r="K1041" s="105"/>
      <c r="L1041" s="105"/>
      <c r="M1041" s="105"/>
      <c r="N1041" s="105"/>
      <c r="O1041" s="105"/>
      <c r="P1041" s="105"/>
      <c r="Q1041" s="105"/>
      <c r="R1041" s="105"/>
      <c r="S1041" s="105"/>
      <c r="T1041" s="105"/>
      <c r="U1041" s="105"/>
      <c r="V1041" s="105"/>
      <c r="W1041" s="105"/>
      <c r="X1041" s="105"/>
      <c r="Y1041" s="105"/>
      <c r="Z1041" s="105"/>
      <c r="AA1041" s="105"/>
    </row>
    <row r="1042" spans="1:27" ht="15">
      <c r="A1042" s="51"/>
      <c r="B1042" s="105"/>
      <c r="C1042" s="105"/>
      <c r="D1042" s="105"/>
      <c r="E1042" s="105"/>
      <c r="F1042" s="105"/>
      <c r="G1042" s="105"/>
      <c r="H1042" s="105"/>
      <c r="I1042" s="105"/>
      <c r="J1042" s="105"/>
      <c r="K1042" s="105"/>
      <c r="L1042" s="105"/>
      <c r="M1042" s="105"/>
      <c r="N1042" s="105"/>
      <c r="O1042" s="105"/>
      <c r="P1042" s="105"/>
      <c r="Q1042" s="105"/>
      <c r="R1042" s="105"/>
      <c r="S1042" s="105"/>
      <c r="T1042" s="105"/>
      <c r="U1042" s="105"/>
      <c r="V1042" s="105"/>
      <c r="W1042" s="105"/>
      <c r="X1042" s="105"/>
      <c r="Y1042" s="105"/>
      <c r="Z1042" s="105"/>
      <c r="AA1042" s="105"/>
    </row>
    <row r="1043" spans="1:27" ht="15">
      <c r="A1043" s="51"/>
      <c r="B1043" s="105"/>
      <c r="C1043" s="105"/>
      <c r="D1043" s="105"/>
      <c r="E1043" s="105"/>
      <c r="F1043" s="105"/>
      <c r="G1043" s="105"/>
      <c r="H1043" s="105"/>
      <c r="I1043" s="105"/>
      <c r="J1043" s="105"/>
      <c r="K1043" s="105"/>
      <c r="L1043" s="105"/>
      <c r="M1043" s="105"/>
      <c r="N1043" s="105"/>
      <c r="O1043" s="105"/>
      <c r="P1043" s="105"/>
      <c r="Q1043" s="105"/>
      <c r="R1043" s="105"/>
      <c r="S1043" s="105"/>
      <c r="T1043" s="105"/>
      <c r="U1043" s="105"/>
      <c r="V1043" s="105"/>
      <c r="W1043" s="105"/>
      <c r="X1043" s="105"/>
      <c r="Y1043" s="105"/>
      <c r="Z1043" s="105"/>
      <c r="AA1043" s="105"/>
    </row>
    <row r="1044" spans="1:27" ht="15">
      <c r="A1044" s="51"/>
      <c r="B1044" s="105"/>
      <c r="C1044" s="105"/>
      <c r="D1044" s="105"/>
      <c r="E1044" s="105"/>
      <c r="F1044" s="105"/>
      <c r="G1044" s="105"/>
      <c r="H1044" s="105"/>
      <c r="I1044" s="105"/>
      <c r="J1044" s="105"/>
      <c r="K1044" s="105"/>
      <c r="L1044" s="105"/>
      <c r="M1044" s="105"/>
      <c r="N1044" s="105"/>
      <c r="O1044" s="105"/>
      <c r="P1044" s="105"/>
      <c r="Q1044" s="105"/>
      <c r="R1044" s="105"/>
      <c r="S1044" s="105"/>
      <c r="T1044" s="105"/>
      <c r="U1044" s="105"/>
      <c r="V1044" s="105"/>
      <c r="W1044" s="105"/>
      <c r="X1044" s="105"/>
      <c r="Y1044" s="105"/>
      <c r="Z1044" s="105"/>
      <c r="AA1044" s="105"/>
    </row>
    <row r="1045" spans="1:27" ht="15">
      <c r="A1045" s="51"/>
      <c r="B1045" s="105"/>
      <c r="C1045" s="105"/>
      <c r="D1045" s="105"/>
      <c r="E1045" s="105"/>
      <c r="F1045" s="105"/>
      <c r="G1045" s="105"/>
      <c r="H1045" s="105"/>
      <c r="I1045" s="105"/>
      <c r="J1045" s="105"/>
      <c r="K1045" s="105"/>
      <c r="L1045" s="105"/>
      <c r="M1045" s="105"/>
      <c r="N1045" s="105"/>
      <c r="O1045" s="105"/>
      <c r="P1045" s="105"/>
      <c r="Q1045" s="105"/>
      <c r="R1045" s="105"/>
      <c r="S1045" s="105"/>
      <c r="T1045" s="105"/>
      <c r="U1045" s="105"/>
      <c r="V1045" s="105"/>
      <c r="W1045" s="105"/>
      <c r="X1045" s="105"/>
      <c r="Y1045" s="105"/>
      <c r="Z1045" s="105"/>
      <c r="AA1045" s="105"/>
    </row>
    <row r="1046" spans="1:27" ht="15">
      <c r="A1046" s="51"/>
      <c r="B1046" s="105"/>
      <c r="C1046" s="105"/>
      <c r="D1046" s="105"/>
      <c r="E1046" s="105"/>
      <c r="F1046" s="105"/>
      <c r="G1046" s="105"/>
      <c r="H1046" s="105"/>
      <c r="I1046" s="105"/>
      <c r="J1046" s="105"/>
      <c r="K1046" s="105"/>
      <c r="L1046" s="105"/>
      <c r="M1046" s="105"/>
      <c r="N1046" s="105"/>
      <c r="O1046" s="105"/>
      <c r="P1046" s="105"/>
      <c r="Q1046" s="105"/>
      <c r="R1046" s="105"/>
      <c r="S1046" s="105"/>
      <c r="T1046" s="105"/>
      <c r="U1046" s="105"/>
      <c r="V1046" s="105"/>
      <c r="W1046" s="105"/>
      <c r="X1046" s="105"/>
      <c r="Y1046" s="105"/>
      <c r="Z1046" s="105"/>
      <c r="AA1046" s="105"/>
    </row>
    <row r="1047" spans="1:27" ht="15">
      <c r="A1047" s="51"/>
      <c r="B1047" s="105"/>
      <c r="C1047" s="105"/>
      <c r="D1047" s="105"/>
      <c r="E1047" s="105"/>
      <c r="F1047" s="105"/>
      <c r="G1047" s="105"/>
      <c r="H1047" s="105"/>
      <c r="I1047" s="105"/>
      <c r="J1047" s="105"/>
      <c r="K1047" s="105"/>
      <c r="L1047" s="105"/>
      <c r="M1047" s="105"/>
      <c r="N1047" s="105"/>
      <c r="O1047" s="105"/>
      <c r="P1047" s="105"/>
      <c r="Q1047" s="105"/>
      <c r="R1047" s="105"/>
      <c r="S1047" s="105"/>
      <c r="T1047" s="105"/>
      <c r="U1047" s="105"/>
      <c r="V1047" s="105"/>
      <c r="W1047" s="105"/>
      <c r="X1047" s="105"/>
      <c r="Y1047" s="105"/>
      <c r="Z1047" s="105"/>
      <c r="AA1047" s="105"/>
    </row>
    <row r="1048" spans="1:27" ht="15">
      <c r="A1048" s="51"/>
      <c r="B1048" s="105"/>
      <c r="C1048" s="105"/>
      <c r="D1048" s="105"/>
      <c r="E1048" s="105"/>
      <c r="F1048" s="105"/>
      <c r="G1048" s="105"/>
      <c r="H1048" s="105"/>
      <c r="I1048" s="105"/>
      <c r="J1048" s="105"/>
      <c r="K1048" s="105"/>
      <c r="L1048" s="105"/>
      <c r="M1048" s="105"/>
      <c r="N1048" s="105"/>
      <c r="O1048" s="105"/>
      <c r="P1048" s="105"/>
      <c r="Q1048" s="105"/>
      <c r="R1048" s="105"/>
      <c r="S1048" s="105"/>
      <c r="T1048" s="105"/>
      <c r="U1048" s="105"/>
      <c r="V1048" s="105"/>
      <c r="W1048" s="105"/>
      <c r="X1048" s="105"/>
      <c r="Y1048" s="105"/>
      <c r="Z1048" s="105"/>
      <c r="AA1048" s="105"/>
    </row>
  </sheetData>
  <autoFilter ref="A6:J355" xr:uid="{00000000-0009-0000-0000-000002000000}"/>
  <customSheetViews>
    <customSheetView guid="{750001A0-4BA1-4CAB-BE59-8A1C31AEEEDB}" filter="1" showAutoFilter="1">
      <pageMargins left="0" right="0" top="0" bottom="0" header="0" footer="0"/>
      <autoFilter ref="C6:C441" xr:uid="{00000000-0000-0000-0000-000000000000}"/>
    </customSheetView>
    <customSheetView guid="{3E8E96FF-39B0-4F81-83BB-B3D9F28C1088}" filter="1" showAutoFilter="1">
      <pageMargins left="0" right="0" top="0" bottom="0" header="0" footer="0"/>
      <autoFilter ref="A6:J499" xr:uid="{00000000-0000-0000-0000-000000000000}"/>
    </customSheetView>
  </customSheetViews>
  <mergeCells count="677">
    <mergeCell ref="D184:H184"/>
    <mergeCell ref="D183:H183"/>
    <mergeCell ref="D178:H178"/>
    <mergeCell ref="D192:H192"/>
    <mergeCell ref="D191:H191"/>
    <mergeCell ref="D185:H185"/>
    <mergeCell ref="D186:H186"/>
    <mergeCell ref="D187:H187"/>
    <mergeCell ref="D188:H188"/>
    <mergeCell ref="D181:H181"/>
    <mergeCell ref="D182:H182"/>
    <mergeCell ref="D160:H160"/>
    <mergeCell ref="D161:H161"/>
    <mergeCell ref="D163:H163"/>
    <mergeCell ref="D162:H162"/>
    <mergeCell ref="D164:H164"/>
    <mergeCell ref="D177:H177"/>
    <mergeCell ref="D208:H208"/>
    <mergeCell ref="D329:H329"/>
    <mergeCell ref="D326:H326"/>
    <mergeCell ref="D327:H327"/>
    <mergeCell ref="D328:H328"/>
    <mergeCell ref="D320:H320"/>
    <mergeCell ref="D321:H321"/>
    <mergeCell ref="D322:H322"/>
    <mergeCell ref="D323:H323"/>
    <mergeCell ref="D314:H314"/>
    <mergeCell ref="D315:H315"/>
    <mergeCell ref="D317:H317"/>
    <mergeCell ref="D316:H316"/>
    <mergeCell ref="D319:H319"/>
    <mergeCell ref="D324:H324"/>
    <mergeCell ref="D310:H310"/>
    <mergeCell ref="D311:H311"/>
    <mergeCell ref="D313:H313"/>
    <mergeCell ref="D312:H312"/>
    <mergeCell ref="D331:H331"/>
    <mergeCell ref="D330:H330"/>
    <mergeCell ref="D318:H318"/>
    <mergeCell ref="D325:H325"/>
    <mergeCell ref="D212:H212"/>
    <mergeCell ref="D209:H209"/>
    <mergeCell ref="D189:H189"/>
    <mergeCell ref="D190:H190"/>
    <mergeCell ref="D216:H216"/>
    <mergeCell ref="D214:H214"/>
    <mergeCell ref="D223:H223"/>
    <mergeCell ref="D239:H239"/>
    <mergeCell ref="D213:H213"/>
    <mergeCell ref="D266:H266"/>
    <mergeCell ref="D267:H267"/>
    <mergeCell ref="D273:H273"/>
    <mergeCell ref="D276:H276"/>
    <mergeCell ref="D292:H292"/>
    <mergeCell ref="D293:H293"/>
    <mergeCell ref="D291:H291"/>
    <mergeCell ref="D262:H262"/>
    <mergeCell ref="D263:H263"/>
    <mergeCell ref="D265:H265"/>
    <mergeCell ref="D165:H165"/>
    <mergeCell ref="D169:H169"/>
    <mergeCell ref="D168:H168"/>
    <mergeCell ref="D167:H167"/>
    <mergeCell ref="D166:H166"/>
    <mergeCell ref="D176:H176"/>
    <mergeCell ref="D170:H170"/>
    <mergeCell ref="D171:H171"/>
    <mergeCell ref="D172:H172"/>
    <mergeCell ref="D174:H174"/>
    <mergeCell ref="D300:H300"/>
    <mergeCell ref="D297:H297"/>
    <mergeCell ref="D296:H296"/>
    <mergeCell ref="D295:H295"/>
    <mergeCell ref="D294:H294"/>
    <mergeCell ref="D298:H298"/>
    <mergeCell ref="D299:H299"/>
    <mergeCell ref="D180:H180"/>
    <mergeCell ref="D179:H179"/>
    <mergeCell ref="D207:H207"/>
    <mergeCell ref="D206:H206"/>
    <mergeCell ref="D193:H193"/>
    <mergeCell ref="D194:H194"/>
    <mergeCell ref="D196:H196"/>
    <mergeCell ref="D195:H195"/>
    <mergeCell ref="D197:H197"/>
    <mergeCell ref="D205:H205"/>
    <mergeCell ref="D244:H244"/>
    <mergeCell ref="D245:H245"/>
    <mergeCell ref="D248:H248"/>
    <mergeCell ref="D233:H233"/>
    <mergeCell ref="D232:H232"/>
    <mergeCell ref="D219:H219"/>
    <mergeCell ref="D264:H264"/>
    <mergeCell ref="D332:H332"/>
    <mergeCell ref="D334:H334"/>
    <mergeCell ref="D333:H333"/>
    <mergeCell ref="D335:H335"/>
    <mergeCell ref="D336:H336"/>
    <mergeCell ref="D217:H217"/>
    <mergeCell ref="D218:H218"/>
    <mergeCell ref="D261:H261"/>
    <mergeCell ref="D259:H259"/>
    <mergeCell ref="D260:H260"/>
    <mergeCell ref="D256:H256"/>
    <mergeCell ref="D254:H254"/>
    <mergeCell ref="D255:H255"/>
    <mergeCell ref="D249:H249"/>
    <mergeCell ref="D258:H258"/>
    <mergeCell ref="D250:H250"/>
    <mergeCell ref="D257:H257"/>
    <mergeCell ref="D253:H253"/>
    <mergeCell ref="D252:H252"/>
    <mergeCell ref="D251:H251"/>
    <mergeCell ref="D269:H269"/>
    <mergeCell ref="D243:H243"/>
    <mergeCell ref="D246:H246"/>
    <mergeCell ref="D247:H247"/>
    <mergeCell ref="D114:H114"/>
    <mergeCell ref="D117:H117"/>
    <mergeCell ref="D123:H123"/>
    <mergeCell ref="D124:H124"/>
    <mergeCell ref="D112:H112"/>
    <mergeCell ref="D111:H111"/>
    <mergeCell ref="D120:H120"/>
    <mergeCell ref="D119:H119"/>
    <mergeCell ref="D109:H109"/>
    <mergeCell ref="D110:H110"/>
    <mergeCell ref="D68:H68"/>
    <mergeCell ref="D63:H63"/>
    <mergeCell ref="D64:H64"/>
    <mergeCell ref="I44:J44"/>
    <mergeCell ref="I45:J45"/>
    <mergeCell ref="I46:J46"/>
    <mergeCell ref="I43:J43"/>
    <mergeCell ref="I37:J37"/>
    <mergeCell ref="I39:J39"/>
    <mergeCell ref="I38:J38"/>
    <mergeCell ref="I40:J40"/>
    <mergeCell ref="I41:J41"/>
    <mergeCell ref="I55:J55"/>
    <mergeCell ref="I54:J54"/>
    <mergeCell ref="I51:J51"/>
    <mergeCell ref="I52:J52"/>
    <mergeCell ref="I47:J47"/>
    <mergeCell ref="I48:J48"/>
    <mergeCell ref="I58:J58"/>
    <mergeCell ref="I57:J57"/>
    <mergeCell ref="D60:H60"/>
    <mergeCell ref="D61:H61"/>
    <mergeCell ref="D62:H62"/>
    <mergeCell ref="I99:J99"/>
    <mergeCell ref="I94:J94"/>
    <mergeCell ref="I95:J95"/>
    <mergeCell ref="I98:J98"/>
    <mergeCell ref="I97:J97"/>
    <mergeCell ref="I96:J96"/>
    <mergeCell ref="I100:J100"/>
    <mergeCell ref="I33:J33"/>
    <mergeCell ref="I31:J31"/>
    <mergeCell ref="I32:J32"/>
    <mergeCell ref="I34:J34"/>
    <mergeCell ref="I66:J66"/>
    <mergeCell ref="I67:J67"/>
    <mergeCell ref="I75:J75"/>
    <mergeCell ref="I74:J74"/>
    <mergeCell ref="I71:J71"/>
    <mergeCell ref="I70:J70"/>
    <mergeCell ref="I73:J73"/>
    <mergeCell ref="I72:J72"/>
    <mergeCell ref="I35:J35"/>
    <mergeCell ref="I36:J36"/>
    <mergeCell ref="I49:J49"/>
    <mergeCell ref="I42:J42"/>
    <mergeCell ref="I53:J53"/>
    <mergeCell ref="I28:J28"/>
    <mergeCell ref="I27:J27"/>
    <mergeCell ref="I92:J92"/>
    <mergeCell ref="I93:J93"/>
    <mergeCell ref="I88:J88"/>
    <mergeCell ref="I89:J89"/>
    <mergeCell ref="I86:J86"/>
    <mergeCell ref="I87:J87"/>
    <mergeCell ref="I68:J68"/>
    <mergeCell ref="I69:J69"/>
    <mergeCell ref="I30:J30"/>
    <mergeCell ref="I77:J77"/>
    <mergeCell ref="I76:J76"/>
    <mergeCell ref="I50:J50"/>
    <mergeCell ref="I65:J65"/>
    <mergeCell ref="I61:J61"/>
    <mergeCell ref="I62:J62"/>
    <mergeCell ref="I64:J64"/>
    <mergeCell ref="I63:J63"/>
    <mergeCell ref="I111:J111"/>
    <mergeCell ref="I113:J113"/>
    <mergeCell ref="I108:J108"/>
    <mergeCell ref="I123:J123"/>
    <mergeCell ref="I124:J124"/>
    <mergeCell ref="I101:J101"/>
    <mergeCell ref="I107:J107"/>
    <mergeCell ref="I106:J106"/>
    <mergeCell ref="I103:J103"/>
    <mergeCell ref="I102:J102"/>
    <mergeCell ref="I121:J121"/>
    <mergeCell ref="I122:J122"/>
    <mergeCell ref="I119:J119"/>
    <mergeCell ref="I120:J120"/>
    <mergeCell ref="I81:J81"/>
    <mergeCell ref="I80:J80"/>
    <mergeCell ref="D78:H78"/>
    <mergeCell ref="D79:H79"/>
    <mergeCell ref="I79:J79"/>
    <mergeCell ref="I78:J78"/>
    <mergeCell ref="D97:H97"/>
    <mergeCell ref="D98:H98"/>
    <mergeCell ref="D93:H93"/>
    <mergeCell ref="D83:H83"/>
    <mergeCell ref="D84:H84"/>
    <mergeCell ref="I90:J90"/>
    <mergeCell ref="I91:J91"/>
    <mergeCell ref="I83:J83"/>
    <mergeCell ref="I85:J85"/>
    <mergeCell ref="I84:J84"/>
    <mergeCell ref="D65:H65"/>
    <mergeCell ref="I60:J60"/>
    <mergeCell ref="I59:J59"/>
    <mergeCell ref="I56:J56"/>
    <mergeCell ref="I29:J29"/>
    <mergeCell ref="I26:J26"/>
    <mergeCell ref="I105:J105"/>
    <mergeCell ref="I104:J104"/>
    <mergeCell ref="D108:H108"/>
    <mergeCell ref="D94:H94"/>
    <mergeCell ref="D99:H99"/>
    <mergeCell ref="D96:H96"/>
    <mergeCell ref="D95:H95"/>
    <mergeCell ref="D103:H103"/>
    <mergeCell ref="D107:H107"/>
    <mergeCell ref="D66:H66"/>
    <mergeCell ref="D67:H67"/>
    <mergeCell ref="D54:H54"/>
    <mergeCell ref="D55:H55"/>
    <mergeCell ref="D59:H59"/>
    <mergeCell ref="D58:H58"/>
    <mergeCell ref="D56:H56"/>
    <mergeCell ref="D57:H57"/>
    <mergeCell ref="D53:H53"/>
    <mergeCell ref="D130:H130"/>
    <mergeCell ref="D129:H129"/>
    <mergeCell ref="D128:H128"/>
    <mergeCell ref="D127:H127"/>
    <mergeCell ref="D85:H85"/>
    <mergeCell ref="D105:H105"/>
    <mergeCell ref="D69:H69"/>
    <mergeCell ref="D74:H74"/>
    <mergeCell ref="D73:H73"/>
    <mergeCell ref="D77:H77"/>
    <mergeCell ref="D72:H72"/>
    <mergeCell ref="D71:H71"/>
    <mergeCell ref="D75:H75"/>
    <mergeCell ref="D76:H76"/>
    <mergeCell ref="D126:H126"/>
    <mergeCell ref="D125:H125"/>
    <mergeCell ref="D122:H122"/>
    <mergeCell ref="D121:H121"/>
    <mergeCell ref="D82:H82"/>
    <mergeCell ref="D80:H80"/>
    <mergeCell ref="D81:H81"/>
    <mergeCell ref="D70:H70"/>
    <mergeCell ref="D100:H100"/>
    <mergeCell ref="D101:H101"/>
    <mergeCell ref="D44:H44"/>
    <mergeCell ref="D49:H49"/>
    <mergeCell ref="D46:H46"/>
    <mergeCell ref="D48:H48"/>
    <mergeCell ref="D47:H47"/>
    <mergeCell ref="D52:H52"/>
    <mergeCell ref="D50:H50"/>
    <mergeCell ref="D51:H51"/>
    <mergeCell ref="D34:H34"/>
    <mergeCell ref="D38:H38"/>
    <mergeCell ref="D36:H36"/>
    <mergeCell ref="D35:H35"/>
    <mergeCell ref="D37:H37"/>
    <mergeCell ref="D39:H39"/>
    <mergeCell ref="D40:H40"/>
    <mergeCell ref="D43:H43"/>
    <mergeCell ref="D42:H42"/>
    <mergeCell ref="D33:H33"/>
    <mergeCell ref="D31:H31"/>
    <mergeCell ref="D32:H32"/>
    <mergeCell ref="D41:H41"/>
    <mergeCell ref="I109:J109"/>
    <mergeCell ref="I110:J110"/>
    <mergeCell ref="D118:H118"/>
    <mergeCell ref="D113:H113"/>
    <mergeCell ref="D115:H115"/>
    <mergeCell ref="D116:H116"/>
    <mergeCell ref="I114:J114"/>
    <mergeCell ref="I115:J115"/>
    <mergeCell ref="I112:J112"/>
    <mergeCell ref="D87:H87"/>
    <mergeCell ref="D86:H86"/>
    <mergeCell ref="D89:H89"/>
    <mergeCell ref="D90:H90"/>
    <mergeCell ref="D88:H88"/>
    <mergeCell ref="D92:H92"/>
    <mergeCell ref="D91:H91"/>
    <mergeCell ref="I118:J118"/>
    <mergeCell ref="I117:J117"/>
    <mergeCell ref="I116:J116"/>
    <mergeCell ref="D45:H45"/>
    <mergeCell ref="I126:J126"/>
    <mergeCell ref="I125:J125"/>
    <mergeCell ref="I127:J127"/>
    <mergeCell ref="I140:J140"/>
    <mergeCell ref="I136:J136"/>
    <mergeCell ref="I135:J135"/>
    <mergeCell ref="I139:J139"/>
    <mergeCell ref="I138:J138"/>
    <mergeCell ref="I137:J137"/>
    <mergeCell ref="A2:J2"/>
    <mergeCell ref="D3:E3"/>
    <mergeCell ref="D4:E4"/>
    <mergeCell ref="D19:H19"/>
    <mergeCell ref="D18:H18"/>
    <mergeCell ref="D17:H17"/>
    <mergeCell ref="I9:J9"/>
    <mergeCell ref="D14:H14"/>
    <mergeCell ref="D13:H13"/>
    <mergeCell ref="D15:H15"/>
    <mergeCell ref="D16:H16"/>
    <mergeCell ref="D7:H7"/>
    <mergeCell ref="D6:H6"/>
    <mergeCell ref="D9:H9"/>
    <mergeCell ref="D8:H8"/>
    <mergeCell ref="D11:H11"/>
    <mergeCell ref="D12:H12"/>
    <mergeCell ref="I16:J16"/>
    <mergeCell ref="I19:J19"/>
    <mergeCell ref="I14:J14"/>
    <mergeCell ref="I15:J15"/>
    <mergeCell ref="D10:H10"/>
    <mergeCell ref="I11:J11"/>
    <mergeCell ref="I12:J12"/>
    <mergeCell ref="D21:H21"/>
    <mergeCell ref="D23:H23"/>
    <mergeCell ref="D24:H24"/>
    <mergeCell ref="D25:H25"/>
    <mergeCell ref="D22:H22"/>
    <mergeCell ref="G4:H4"/>
    <mergeCell ref="I8:J8"/>
    <mergeCell ref="I6:J6"/>
    <mergeCell ref="I7:J7"/>
    <mergeCell ref="D20:H20"/>
    <mergeCell ref="I10:J10"/>
    <mergeCell ref="I13:J13"/>
    <mergeCell ref="I17:J17"/>
    <mergeCell ref="I21:J21"/>
    <mergeCell ref="I24:J24"/>
    <mergeCell ref="I18:J18"/>
    <mergeCell ref="I20:J20"/>
    <mergeCell ref="I23:J23"/>
    <mergeCell ref="I22:J22"/>
    <mergeCell ref="I25:J25"/>
    <mergeCell ref="I197:J197"/>
    <mergeCell ref="I207:J207"/>
    <mergeCell ref="I206:J206"/>
    <mergeCell ref="D204:H204"/>
    <mergeCell ref="D203:H203"/>
    <mergeCell ref="I209:J209"/>
    <mergeCell ref="D27:H27"/>
    <mergeCell ref="D26:H26"/>
    <mergeCell ref="D28:H28"/>
    <mergeCell ref="D29:H29"/>
    <mergeCell ref="D30:H30"/>
    <mergeCell ref="D135:H135"/>
    <mergeCell ref="D136:H136"/>
    <mergeCell ref="I131:J131"/>
    <mergeCell ref="I130:J130"/>
    <mergeCell ref="I128:J128"/>
    <mergeCell ref="I129:J129"/>
    <mergeCell ref="D131:H131"/>
    <mergeCell ref="D133:H133"/>
    <mergeCell ref="D132:H132"/>
    <mergeCell ref="D134:H134"/>
    <mergeCell ref="I133:J133"/>
    <mergeCell ref="I134:J134"/>
    <mergeCell ref="I132:J132"/>
    <mergeCell ref="I216:J216"/>
    <mergeCell ref="I213:J213"/>
    <mergeCell ref="I212:J212"/>
    <mergeCell ref="I211:J211"/>
    <mergeCell ref="I210:J210"/>
    <mergeCell ref="D198:H198"/>
    <mergeCell ref="D200:H200"/>
    <mergeCell ref="D199:H199"/>
    <mergeCell ref="I200:J200"/>
    <mergeCell ref="I199:J199"/>
    <mergeCell ref="D201:H201"/>
    <mergeCell ref="D202:H202"/>
    <mergeCell ref="I201:J201"/>
    <mergeCell ref="I202:J202"/>
    <mergeCell ref="I208:J208"/>
    <mergeCell ref="I205:J205"/>
    <mergeCell ref="D210:H210"/>
    <mergeCell ref="D211:H211"/>
    <mergeCell ref="D215:H215"/>
    <mergeCell ref="I214:J214"/>
    <mergeCell ref="I215:J215"/>
    <mergeCell ref="I204:J204"/>
    <mergeCell ref="I203:J203"/>
    <mergeCell ref="I198:J198"/>
    <mergeCell ref="I189:J189"/>
    <mergeCell ref="I192:J192"/>
    <mergeCell ref="I191:J191"/>
    <mergeCell ref="I190:J190"/>
    <mergeCell ref="I184:J184"/>
    <mergeCell ref="I183:J183"/>
    <mergeCell ref="I182:J182"/>
    <mergeCell ref="I196:J196"/>
    <mergeCell ref="I195:J195"/>
    <mergeCell ref="I188:J188"/>
    <mergeCell ref="I185:J185"/>
    <mergeCell ref="I187:J187"/>
    <mergeCell ref="I186:J186"/>
    <mergeCell ref="I193:J193"/>
    <mergeCell ref="I194:J194"/>
    <mergeCell ref="I218:J218"/>
    <mergeCell ref="I219:J219"/>
    <mergeCell ref="I217:J217"/>
    <mergeCell ref="D340:H340"/>
    <mergeCell ref="D343:H343"/>
    <mergeCell ref="D337:H337"/>
    <mergeCell ref="I337:J337"/>
    <mergeCell ref="I339:J339"/>
    <mergeCell ref="I340:J340"/>
    <mergeCell ref="D302:H302"/>
    <mergeCell ref="D301:H301"/>
    <mergeCell ref="I334:J334"/>
    <mergeCell ref="I335:J335"/>
    <mergeCell ref="I336:J336"/>
    <mergeCell ref="D303:H303"/>
    <mergeCell ref="I303:J303"/>
    <mergeCell ref="I308:J308"/>
    <mergeCell ref="I307:J307"/>
    <mergeCell ref="I315:J315"/>
    <mergeCell ref="I312:J312"/>
    <mergeCell ref="I313:J313"/>
    <mergeCell ref="I314:J314"/>
    <mergeCell ref="I311:J311"/>
    <mergeCell ref="I310:J310"/>
    <mergeCell ref="I353:J353"/>
    <mergeCell ref="I352:J352"/>
    <mergeCell ref="D350:H350"/>
    <mergeCell ref="D353:H353"/>
    <mergeCell ref="D349:H349"/>
    <mergeCell ref="D339:H339"/>
    <mergeCell ref="D338:H338"/>
    <mergeCell ref="I343:J343"/>
    <mergeCell ref="I345:J345"/>
    <mergeCell ref="I338:J338"/>
    <mergeCell ref="D348:H348"/>
    <mergeCell ref="D347:H347"/>
    <mergeCell ref="D346:H346"/>
    <mergeCell ref="D345:H345"/>
    <mergeCell ref="D341:H341"/>
    <mergeCell ref="D352:H352"/>
    <mergeCell ref="D351:H351"/>
    <mergeCell ref="D344:H344"/>
    <mergeCell ref="I344:J344"/>
    <mergeCell ref="I349:J349"/>
    <mergeCell ref="I348:J348"/>
    <mergeCell ref="I346:J346"/>
    <mergeCell ref="I347:J347"/>
    <mergeCell ref="I325:J325"/>
    <mergeCell ref="D354:H354"/>
    <mergeCell ref="I354:J354"/>
    <mergeCell ref="I355:J355"/>
    <mergeCell ref="D355:H355"/>
    <mergeCell ref="I350:J350"/>
    <mergeCell ref="I351:J351"/>
    <mergeCell ref="I304:J304"/>
    <mergeCell ref="I305:J305"/>
    <mergeCell ref="D308:H308"/>
    <mergeCell ref="D307:H307"/>
    <mergeCell ref="D306:H306"/>
    <mergeCell ref="D304:H304"/>
    <mergeCell ref="D305:H305"/>
    <mergeCell ref="D309:H309"/>
    <mergeCell ref="I306:J306"/>
    <mergeCell ref="I318:J318"/>
    <mergeCell ref="I316:J316"/>
    <mergeCell ref="I317:J317"/>
    <mergeCell ref="I323:J323"/>
    <mergeCell ref="I322:J322"/>
    <mergeCell ref="I341:J341"/>
    <mergeCell ref="I342:J342"/>
    <mergeCell ref="D342:H342"/>
    <mergeCell ref="I290:J290"/>
    <mergeCell ref="I289:J289"/>
    <mergeCell ref="I288:J288"/>
    <mergeCell ref="I333:J333"/>
    <mergeCell ref="I332:J332"/>
    <mergeCell ref="I321:J321"/>
    <mergeCell ref="I320:J320"/>
    <mergeCell ref="I319:J319"/>
    <mergeCell ref="I295:J295"/>
    <mergeCell ref="I300:J300"/>
    <mergeCell ref="I302:J302"/>
    <mergeCell ref="I301:J301"/>
    <mergeCell ref="I296:J296"/>
    <mergeCell ref="I297:J297"/>
    <mergeCell ref="I298:J298"/>
    <mergeCell ref="I299:J299"/>
    <mergeCell ref="I309:J309"/>
    <mergeCell ref="I329:J329"/>
    <mergeCell ref="I328:J328"/>
    <mergeCell ref="I326:J326"/>
    <mergeCell ref="I327:J327"/>
    <mergeCell ref="I331:J331"/>
    <mergeCell ref="I330:J330"/>
    <mergeCell ref="I324:J324"/>
    <mergeCell ref="I294:J294"/>
    <mergeCell ref="D277:H277"/>
    <mergeCell ref="I277:J277"/>
    <mergeCell ref="D275:H275"/>
    <mergeCell ref="D270:H270"/>
    <mergeCell ref="D278:H278"/>
    <mergeCell ref="D271:H271"/>
    <mergeCell ref="D272:H272"/>
    <mergeCell ref="D274:H274"/>
    <mergeCell ref="I276:J276"/>
    <mergeCell ref="I274:J274"/>
    <mergeCell ref="I279:J279"/>
    <mergeCell ref="I278:J278"/>
    <mergeCell ref="I280:J280"/>
    <mergeCell ref="I282:J282"/>
    <mergeCell ref="I281:J281"/>
    <mergeCell ref="I283:J283"/>
    <mergeCell ref="I284:J284"/>
    <mergeCell ref="I287:J287"/>
    <mergeCell ref="I286:J286"/>
    <mergeCell ref="I285:J285"/>
    <mergeCell ref="I293:J293"/>
    <mergeCell ref="I292:J292"/>
    <mergeCell ref="I291:J291"/>
    <mergeCell ref="I267:J267"/>
    <mergeCell ref="I268:J268"/>
    <mergeCell ref="I264:J264"/>
    <mergeCell ref="I263:J263"/>
    <mergeCell ref="I275:J275"/>
    <mergeCell ref="I266:J266"/>
    <mergeCell ref="I272:J272"/>
    <mergeCell ref="I270:J270"/>
    <mergeCell ref="I271:J271"/>
    <mergeCell ref="I269:J269"/>
    <mergeCell ref="I273:J273"/>
    <mergeCell ref="I265:J265"/>
    <mergeCell ref="I247:J247"/>
    <mergeCell ref="I248:J248"/>
    <mergeCell ref="I249:J249"/>
    <mergeCell ref="I250:J250"/>
    <mergeCell ref="I254:J254"/>
    <mergeCell ref="I252:J252"/>
    <mergeCell ref="I256:J256"/>
    <mergeCell ref="I245:J245"/>
    <mergeCell ref="I246:J246"/>
    <mergeCell ref="I253:J253"/>
    <mergeCell ref="I255:J255"/>
    <mergeCell ref="D154:H154"/>
    <mergeCell ref="D153:H153"/>
    <mergeCell ref="D156:H156"/>
    <mergeCell ref="D157:H157"/>
    <mergeCell ref="D158:H158"/>
    <mergeCell ref="I158:J158"/>
    <mergeCell ref="I151:J151"/>
    <mergeCell ref="I152:J152"/>
    <mergeCell ref="D151:H151"/>
    <mergeCell ref="D152:H152"/>
    <mergeCell ref="D159:H159"/>
    <mergeCell ref="I156:J156"/>
    <mergeCell ref="I155:J155"/>
    <mergeCell ref="D155:H155"/>
    <mergeCell ref="I157:J157"/>
    <mergeCell ref="I159:J159"/>
    <mergeCell ref="D236:H236"/>
    <mergeCell ref="D238:H238"/>
    <mergeCell ref="D229:H229"/>
    <mergeCell ref="D230:H230"/>
    <mergeCell ref="D235:H235"/>
    <mergeCell ref="D234:H234"/>
    <mergeCell ref="D231:H231"/>
    <mergeCell ref="I235:J235"/>
    <mergeCell ref="I227:J227"/>
    <mergeCell ref="I225:J225"/>
    <mergeCell ref="I223:J223"/>
    <mergeCell ref="I222:J222"/>
    <mergeCell ref="I221:J221"/>
    <mergeCell ref="I220:J220"/>
    <mergeCell ref="I226:J226"/>
    <mergeCell ref="I224:J224"/>
    <mergeCell ref="I232:J232"/>
    <mergeCell ref="I233:J233"/>
    <mergeCell ref="I242:J242"/>
    <mergeCell ref="I241:J241"/>
    <mergeCell ref="I239:J239"/>
    <mergeCell ref="I238:J238"/>
    <mergeCell ref="D237:H237"/>
    <mergeCell ref="I237:J237"/>
    <mergeCell ref="I236:J236"/>
    <mergeCell ref="I240:J240"/>
    <mergeCell ref="I244:J244"/>
    <mergeCell ref="I243:J243"/>
    <mergeCell ref="D240:H240"/>
    <mergeCell ref="D242:H242"/>
    <mergeCell ref="D241:H241"/>
    <mergeCell ref="I231:J231"/>
    <mergeCell ref="I229:J229"/>
    <mergeCell ref="I228:J228"/>
    <mergeCell ref="I234:J234"/>
    <mergeCell ref="D220:H220"/>
    <mergeCell ref="D222:H222"/>
    <mergeCell ref="D221:H221"/>
    <mergeCell ref="D225:H225"/>
    <mergeCell ref="D224:H224"/>
    <mergeCell ref="D226:H226"/>
    <mergeCell ref="D227:H227"/>
    <mergeCell ref="D228:H228"/>
    <mergeCell ref="D138:H138"/>
    <mergeCell ref="D137:H137"/>
    <mergeCell ref="I141:J141"/>
    <mergeCell ref="D145:H145"/>
    <mergeCell ref="I144:J144"/>
    <mergeCell ref="I145:J145"/>
    <mergeCell ref="I163:J163"/>
    <mergeCell ref="I162:J162"/>
    <mergeCell ref="I143:J143"/>
    <mergeCell ref="I142:J142"/>
    <mergeCell ref="D141:H141"/>
    <mergeCell ref="D142:H142"/>
    <mergeCell ref="D143:H143"/>
    <mergeCell ref="D144:H144"/>
    <mergeCell ref="D150:H150"/>
    <mergeCell ref="D148:H148"/>
    <mergeCell ref="D149:H149"/>
    <mergeCell ref="D147:H147"/>
    <mergeCell ref="D146:H146"/>
    <mergeCell ref="I146:J146"/>
    <mergeCell ref="I161:J161"/>
    <mergeCell ref="I160:J160"/>
    <mergeCell ref="I154:J154"/>
    <mergeCell ref="I153:J153"/>
    <mergeCell ref="I262:J262"/>
    <mergeCell ref="I261:J261"/>
    <mergeCell ref="I260:J260"/>
    <mergeCell ref="I259:J259"/>
    <mergeCell ref="I257:J257"/>
    <mergeCell ref="I258:J258"/>
    <mergeCell ref="I251:J251"/>
    <mergeCell ref="D140:H140"/>
    <mergeCell ref="D139:H139"/>
    <mergeCell ref="I149:J149"/>
    <mergeCell ref="I150:J150"/>
    <mergeCell ref="I147:J147"/>
    <mergeCell ref="I148:J148"/>
    <mergeCell ref="I164:J164"/>
    <mergeCell ref="I176:J176"/>
    <mergeCell ref="I177:J177"/>
    <mergeCell ref="D175:H175"/>
    <mergeCell ref="D173:H173"/>
    <mergeCell ref="I180:J180"/>
    <mergeCell ref="I179:J179"/>
    <mergeCell ref="I175:J175"/>
    <mergeCell ref="I181:J181"/>
    <mergeCell ref="I178:J178"/>
    <mergeCell ref="I230:J230"/>
  </mergeCells>
  <conditionalFormatting sqref="B266:B267">
    <cfRule type="colorScale" priority="1">
      <colorScale>
        <cfvo type="min"/>
        <cfvo type="max"/>
        <color rgb="FF57BB8A"/>
        <color rgb="FFFFFFFF"/>
      </colorScale>
    </cfRule>
  </conditionalFormatting>
  <conditionalFormatting sqref="A242 C245 A248 A251 A254">
    <cfRule type="expression" dxfId="10" priority="2">
      <formula>COUNTIF(A:A,A242)&gt;1</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801"/>
  <sheetViews>
    <sheetView workbookViewId="0">
      <pane ySplit="6" topLeftCell="A7" activePane="bottomLeft" state="frozen"/>
      <selection pane="bottomLeft" activeCell="B8" sqref="B8"/>
    </sheetView>
  </sheetViews>
  <sheetFormatPr defaultColWidth="14.42578125" defaultRowHeight="15.75" customHeight="1"/>
  <cols>
    <col min="1" max="1" width="25.140625" customWidth="1"/>
    <col min="2" max="2" width="21" customWidth="1"/>
    <col min="3" max="3" width="39.42578125" customWidth="1"/>
    <col min="4" max="4" width="21.42578125" customWidth="1"/>
    <col min="8" max="8" width="39" customWidth="1"/>
    <col min="9" max="9" width="21.140625" customWidth="1"/>
    <col min="10" max="10" width="22.42578125" customWidth="1"/>
  </cols>
  <sheetData>
    <row r="1" spans="1:27" ht="15.75" customHeight="1">
      <c r="A1" s="12" t="str">
        <f>HYPERLINK("https://drive.google.com/open?id=195ADsPF7e6qp-XCMHU02_gGfLOsAuj4y","Link to Drawing")</f>
        <v>Link to Drawing</v>
      </c>
      <c r="B1" s="100"/>
      <c r="C1" s="99"/>
      <c r="D1" s="99"/>
      <c r="E1" s="99"/>
      <c r="F1" s="99"/>
      <c r="G1" s="99"/>
      <c r="H1" s="99"/>
      <c r="I1" s="99"/>
      <c r="J1" s="99"/>
      <c r="K1" s="99"/>
      <c r="L1" s="99"/>
      <c r="M1" s="99"/>
      <c r="N1" s="99"/>
      <c r="O1" s="99"/>
      <c r="P1" s="99"/>
      <c r="Q1" s="99"/>
      <c r="R1" s="99"/>
      <c r="S1" s="99"/>
      <c r="T1" s="99"/>
      <c r="U1" s="99"/>
      <c r="V1" s="99"/>
      <c r="W1" s="99"/>
      <c r="X1" s="99"/>
      <c r="Y1" s="99"/>
      <c r="Z1" s="99"/>
      <c r="AA1" s="99"/>
    </row>
    <row r="2" spans="1:27">
      <c r="A2" s="315" t="s">
        <v>1578</v>
      </c>
      <c r="B2" s="260"/>
      <c r="C2" s="260"/>
      <c r="D2" s="260"/>
      <c r="E2" s="260"/>
      <c r="F2" s="260"/>
      <c r="G2" s="260"/>
      <c r="H2" s="260"/>
      <c r="I2" s="260"/>
      <c r="J2" s="260"/>
      <c r="K2" s="105"/>
      <c r="L2" s="105"/>
      <c r="M2" s="105"/>
      <c r="N2" s="105"/>
      <c r="O2" s="105"/>
      <c r="P2" s="105"/>
      <c r="Q2" s="105"/>
      <c r="R2" s="105"/>
      <c r="S2" s="105"/>
      <c r="T2" s="105"/>
      <c r="U2" s="105"/>
      <c r="V2" s="105"/>
      <c r="W2" s="105"/>
      <c r="X2" s="105"/>
      <c r="Y2" s="105"/>
      <c r="Z2" s="105"/>
      <c r="AA2" s="105"/>
    </row>
    <row r="3" spans="1:27">
      <c r="A3" s="16" t="s">
        <v>1579</v>
      </c>
      <c r="B3" s="17"/>
      <c r="C3" s="203"/>
      <c r="D3" s="260"/>
      <c r="E3" s="256"/>
      <c r="F3" s="316"/>
      <c r="G3" s="316"/>
      <c r="H3" s="316"/>
      <c r="I3" s="317"/>
      <c r="J3" s="317"/>
      <c r="K3" s="105"/>
      <c r="L3" s="105"/>
      <c r="M3" s="105"/>
      <c r="N3" s="105"/>
      <c r="O3" s="105"/>
      <c r="P3" s="105"/>
      <c r="Q3" s="105"/>
      <c r="R3" s="105"/>
      <c r="S3" s="105"/>
      <c r="T3" s="105"/>
      <c r="U3" s="105"/>
      <c r="V3" s="105"/>
      <c r="W3" s="105"/>
      <c r="X3" s="105"/>
      <c r="Y3" s="105"/>
      <c r="Z3" s="105"/>
      <c r="AA3" s="105"/>
    </row>
    <row r="4" spans="1:27">
      <c r="A4" s="16" t="s">
        <v>1580</v>
      </c>
      <c r="B4" s="17" t="s">
        <v>1581</v>
      </c>
      <c r="C4" s="203"/>
      <c r="D4" s="260"/>
      <c r="E4" s="256"/>
      <c r="F4" s="17" t="s">
        <v>1582</v>
      </c>
      <c r="G4" s="318">
        <v>43551</v>
      </c>
      <c r="H4" s="256"/>
      <c r="I4" s="317"/>
      <c r="J4" s="317"/>
      <c r="K4" s="105"/>
      <c r="L4" s="105"/>
      <c r="M4" s="105"/>
      <c r="N4" s="105"/>
      <c r="O4" s="105"/>
      <c r="P4" s="105"/>
      <c r="Q4" s="105"/>
      <c r="R4" s="105"/>
      <c r="S4" s="105"/>
      <c r="T4" s="105"/>
      <c r="U4" s="105"/>
      <c r="V4" s="105"/>
      <c r="W4" s="105"/>
      <c r="X4" s="105"/>
      <c r="Y4" s="105"/>
      <c r="Z4" s="105"/>
      <c r="AA4" s="105"/>
    </row>
    <row r="5" spans="1:27">
      <c r="A5" s="20"/>
      <c r="B5" s="316"/>
      <c r="C5" s="316"/>
      <c r="D5" s="316"/>
      <c r="E5" s="316"/>
      <c r="F5" s="316"/>
      <c r="G5" s="316"/>
      <c r="H5" s="316"/>
      <c r="I5" s="316"/>
      <c r="J5" s="316"/>
      <c r="K5" s="105"/>
      <c r="L5" s="105"/>
      <c r="M5" s="105"/>
      <c r="N5" s="105"/>
      <c r="O5" s="105"/>
      <c r="P5" s="105"/>
      <c r="Q5" s="105"/>
      <c r="R5" s="105"/>
      <c r="S5" s="105"/>
      <c r="T5" s="105"/>
      <c r="U5" s="105"/>
      <c r="V5" s="105"/>
      <c r="W5" s="105"/>
      <c r="X5" s="105"/>
      <c r="Y5" s="105"/>
      <c r="Z5" s="105"/>
      <c r="AA5" s="105"/>
    </row>
    <row r="6" spans="1:27">
      <c r="A6" s="21" t="s">
        <v>1583</v>
      </c>
      <c r="B6" s="22" t="s">
        <v>1584</v>
      </c>
      <c r="C6" s="23" t="s">
        <v>1585</v>
      </c>
      <c r="D6" s="319" t="s">
        <v>1586</v>
      </c>
      <c r="E6" s="260"/>
      <c r="F6" s="260"/>
      <c r="G6" s="260"/>
      <c r="H6" s="256"/>
      <c r="I6" s="320" t="s">
        <v>1587</v>
      </c>
      <c r="J6" s="256"/>
      <c r="K6" s="105"/>
      <c r="L6" s="105"/>
      <c r="M6" s="105"/>
      <c r="N6" s="105"/>
      <c r="O6" s="105"/>
      <c r="P6" s="105"/>
      <c r="Q6" s="105"/>
      <c r="R6" s="105"/>
      <c r="S6" s="105"/>
      <c r="T6" s="105"/>
      <c r="U6" s="105"/>
      <c r="V6" s="105"/>
      <c r="W6" s="105"/>
      <c r="X6" s="105"/>
      <c r="Y6" s="105"/>
      <c r="Z6" s="105"/>
      <c r="AA6" s="105"/>
    </row>
    <row r="7" spans="1:27">
      <c r="A7" s="67"/>
      <c r="B7" s="67"/>
      <c r="C7" s="32" t="s">
        <v>2024</v>
      </c>
      <c r="D7" s="221" t="s">
        <v>2025</v>
      </c>
      <c r="E7" s="253"/>
      <c r="F7" s="253"/>
      <c r="G7" s="253"/>
      <c r="H7" s="254"/>
      <c r="I7" s="220"/>
      <c r="J7" s="254"/>
      <c r="K7" s="105"/>
      <c r="L7" s="105"/>
      <c r="M7" s="105"/>
      <c r="N7" s="105"/>
      <c r="O7" s="105"/>
      <c r="P7" s="105"/>
      <c r="Q7" s="105"/>
      <c r="R7" s="105"/>
      <c r="S7" s="105"/>
      <c r="T7" s="105"/>
      <c r="U7" s="105"/>
      <c r="V7" s="105"/>
      <c r="W7" s="105"/>
      <c r="X7" s="105"/>
      <c r="Y7" s="105"/>
      <c r="Z7" s="105"/>
      <c r="AA7" s="105"/>
    </row>
    <row r="8" spans="1:27">
      <c r="A8" s="67"/>
      <c r="B8" s="67"/>
      <c r="C8" s="62"/>
      <c r="D8" s="221" t="s">
        <v>2026</v>
      </c>
      <c r="E8" s="253"/>
      <c r="F8" s="253"/>
      <c r="G8" s="253"/>
      <c r="H8" s="254"/>
      <c r="I8" s="220"/>
      <c r="J8" s="254"/>
      <c r="K8" s="105"/>
      <c r="L8" s="105"/>
      <c r="M8" s="105"/>
      <c r="N8" s="105"/>
      <c r="O8" s="105"/>
      <c r="P8" s="105"/>
      <c r="Q8" s="105"/>
      <c r="R8" s="105"/>
      <c r="S8" s="105"/>
      <c r="T8" s="105"/>
      <c r="U8" s="105"/>
      <c r="V8" s="105"/>
      <c r="W8" s="105"/>
      <c r="X8" s="105"/>
      <c r="Y8" s="105"/>
      <c r="Z8" s="105"/>
      <c r="AA8" s="105"/>
    </row>
    <row r="9" spans="1:27">
      <c r="A9" s="67"/>
      <c r="B9" s="67"/>
      <c r="C9" s="62"/>
      <c r="D9" s="221"/>
      <c r="E9" s="253"/>
      <c r="F9" s="253"/>
      <c r="G9" s="253"/>
      <c r="H9" s="254"/>
      <c r="I9" s="220"/>
      <c r="J9" s="254"/>
      <c r="K9" s="105"/>
      <c r="L9" s="105"/>
      <c r="M9" s="105"/>
      <c r="N9" s="105"/>
      <c r="O9" s="105"/>
      <c r="P9" s="105"/>
      <c r="Q9" s="105"/>
      <c r="R9" s="105"/>
      <c r="S9" s="105"/>
      <c r="T9" s="105"/>
      <c r="U9" s="105"/>
      <c r="V9" s="105"/>
      <c r="W9" s="105"/>
      <c r="X9" s="105"/>
      <c r="Y9" s="105"/>
      <c r="Z9" s="105"/>
      <c r="AA9" s="105"/>
    </row>
    <row r="10" spans="1:27">
      <c r="A10" s="67"/>
      <c r="B10" s="67"/>
      <c r="C10" s="62"/>
      <c r="D10" s="221"/>
      <c r="E10" s="253"/>
      <c r="F10" s="253"/>
      <c r="G10" s="253"/>
      <c r="H10" s="254"/>
      <c r="I10" s="220"/>
      <c r="J10" s="254"/>
      <c r="K10" s="105"/>
      <c r="L10" s="105"/>
      <c r="M10" s="105"/>
      <c r="N10" s="105"/>
      <c r="O10" s="105"/>
      <c r="P10" s="105"/>
      <c r="Q10" s="105"/>
      <c r="R10" s="105"/>
      <c r="S10" s="105"/>
      <c r="T10" s="105"/>
      <c r="U10" s="105"/>
      <c r="V10" s="105"/>
      <c r="W10" s="105"/>
      <c r="X10" s="105"/>
      <c r="Y10" s="105"/>
      <c r="Z10" s="105"/>
      <c r="AA10" s="105"/>
    </row>
    <row r="11" spans="1:27">
      <c r="A11" s="67"/>
      <c r="B11" s="67"/>
      <c r="C11" s="48" t="s">
        <v>735</v>
      </c>
      <c r="D11" s="221" t="s">
        <v>2027</v>
      </c>
      <c r="E11" s="253"/>
      <c r="F11" s="253"/>
      <c r="G11" s="253"/>
      <c r="H11" s="254"/>
      <c r="I11" s="220" t="s">
        <v>2028</v>
      </c>
      <c r="J11" s="254"/>
      <c r="K11" s="105"/>
      <c r="L11" s="105"/>
      <c r="M11" s="105"/>
      <c r="N11" s="105"/>
      <c r="O11" s="105"/>
      <c r="P11" s="105"/>
      <c r="Q11" s="105"/>
      <c r="R11" s="105"/>
      <c r="S11" s="105"/>
      <c r="T11" s="105"/>
      <c r="U11" s="105"/>
      <c r="V11" s="105"/>
      <c r="W11" s="105"/>
      <c r="X11" s="105"/>
      <c r="Y11" s="105"/>
      <c r="Z11" s="105"/>
      <c r="AA11" s="105"/>
    </row>
    <row r="12" spans="1:27">
      <c r="A12" s="67"/>
      <c r="B12" s="67"/>
      <c r="C12" s="49" t="s">
        <v>733</v>
      </c>
      <c r="D12" s="221" t="s">
        <v>2027</v>
      </c>
      <c r="E12" s="253"/>
      <c r="F12" s="253"/>
      <c r="G12" s="253"/>
      <c r="H12" s="254"/>
      <c r="I12" s="220" t="s">
        <v>2028</v>
      </c>
      <c r="J12" s="254"/>
      <c r="K12" s="105"/>
      <c r="L12" s="105"/>
      <c r="M12" s="105"/>
      <c r="N12" s="105"/>
      <c r="O12" s="105"/>
      <c r="P12" s="105"/>
      <c r="Q12" s="105"/>
      <c r="R12" s="105"/>
      <c r="S12" s="105"/>
      <c r="T12" s="105"/>
      <c r="U12" s="105"/>
      <c r="V12" s="105"/>
      <c r="W12" s="105"/>
      <c r="X12" s="105"/>
      <c r="Y12" s="105"/>
      <c r="Z12" s="105"/>
      <c r="AA12" s="105"/>
    </row>
    <row r="13" spans="1:27">
      <c r="A13" s="67"/>
      <c r="B13" s="67"/>
      <c r="C13" s="49" t="s">
        <v>773</v>
      </c>
      <c r="D13" s="221" t="s">
        <v>2027</v>
      </c>
      <c r="E13" s="253"/>
      <c r="F13" s="253"/>
      <c r="G13" s="253"/>
      <c r="H13" s="254"/>
      <c r="I13" s="220" t="s">
        <v>2028</v>
      </c>
      <c r="J13" s="254"/>
      <c r="K13" s="105"/>
      <c r="L13" s="105"/>
      <c r="M13" s="105"/>
      <c r="N13" s="105"/>
      <c r="O13" s="105"/>
      <c r="P13" s="105"/>
      <c r="Q13" s="105"/>
      <c r="R13" s="105"/>
      <c r="S13" s="105"/>
      <c r="T13" s="105"/>
      <c r="U13" s="105"/>
      <c r="V13" s="105"/>
      <c r="W13" s="105"/>
      <c r="X13" s="105"/>
      <c r="Y13" s="105"/>
      <c r="Z13" s="105"/>
      <c r="AA13" s="105"/>
    </row>
    <row r="14" spans="1:27">
      <c r="A14" s="67"/>
      <c r="B14" s="67"/>
      <c r="C14" s="49" t="s">
        <v>775</v>
      </c>
      <c r="D14" s="221" t="s">
        <v>2027</v>
      </c>
      <c r="E14" s="253"/>
      <c r="F14" s="253"/>
      <c r="G14" s="253"/>
      <c r="H14" s="254"/>
      <c r="I14" s="220" t="s">
        <v>2028</v>
      </c>
      <c r="J14" s="254"/>
      <c r="K14" s="105"/>
      <c r="L14" s="105"/>
      <c r="M14" s="105"/>
      <c r="N14" s="105"/>
      <c r="O14" s="105"/>
      <c r="P14" s="105"/>
      <c r="Q14" s="105"/>
      <c r="R14" s="105"/>
      <c r="S14" s="105"/>
      <c r="T14" s="105"/>
      <c r="U14" s="105"/>
      <c r="V14" s="105"/>
      <c r="W14" s="105"/>
      <c r="X14" s="105"/>
      <c r="Y14" s="105"/>
      <c r="Z14" s="105"/>
      <c r="AA14" s="105"/>
    </row>
    <row r="15" spans="1:27">
      <c r="A15" s="67"/>
      <c r="B15" s="67"/>
      <c r="C15" s="49" t="s">
        <v>779</v>
      </c>
      <c r="D15" s="221" t="s">
        <v>2027</v>
      </c>
      <c r="E15" s="253"/>
      <c r="F15" s="253"/>
      <c r="G15" s="253"/>
      <c r="H15" s="254"/>
      <c r="I15" s="220" t="s">
        <v>2028</v>
      </c>
      <c r="J15" s="254"/>
      <c r="K15" s="105"/>
      <c r="L15" s="105"/>
      <c r="M15" s="105"/>
      <c r="N15" s="105"/>
      <c r="O15" s="105"/>
      <c r="P15" s="105"/>
      <c r="Q15" s="105"/>
      <c r="R15" s="105"/>
      <c r="S15" s="105"/>
      <c r="T15" s="105"/>
      <c r="U15" s="105"/>
      <c r="V15" s="105"/>
      <c r="W15" s="105"/>
      <c r="X15" s="105"/>
      <c r="Y15" s="105"/>
      <c r="Z15" s="105"/>
      <c r="AA15" s="105"/>
    </row>
    <row r="16" spans="1:27">
      <c r="A16" s="67"/>
      <c r="B16" s="67"/>
      <c r="C16" s="49" t="s">
        <v>777</v>
      </c>
      <c r="D16" s="221" t="s">
        <v>2027</v>
      </c>
      <c r="E16" s="253"/>
      <c r="F16" s="253"/>
      <c r="G16" s="253"/>
      <c r="H16" s="254"/>
      <c r="I16" s="220" t="s">
        <v>2028</v>
      </c>
      <c r="J16" s="254"/>
      <c r="K16" s="105"/>
      <c r="L16" s="105"/>
      <c r="M16" s="105"/>
      <c r="N16" s="105"/>
      <c r="O16" s="105"/>
      <c r="P16" s="105"/>
      <c r="Q16" s="105"/>
      <c r="R16" s="105"/>
      <c r="S16" s="105"/>
      <c r="T16" s="105"/>
      <c r="U16" s="105"/>
      <c r="V16" s="105"/>
      <c r="W16" s="105"/>
      <c r="X16" s="105"/>
      <c r="Y16" s="105"/>
      <c r="Z16" s="105"/>
      <c r="AA16" s="105"/>
    </row>
    <row r="17" spans="1:27">
      <c r="A17" s="67"/>
      <c r="B17" s="67"/>
      <c r="C17" s="49" t="s">
        <v>647</v>
      </c>
      <c r="D17" s="221" t="s">
        <v>2027</v>
      </c>
      <c r="E17" s="253"/>
      <c r="F17" s="253"/>
      <c r="G17" s="253"/>
      <c r="H17" s="254"/>
      <c r="I17" s="220" t="s">
        <v>2028</v>
      </c>
      <c r="J17" s="254"/>
      <c r="K17" s="105"/>
      <c r="L17" s="105"/>
      <c r="M17" s="105"/>
      <c r="N17" s="105"/>
      <c r="O17" s="105"/>
      <c r="P17" s="105"/>
      <c r="Q17" s="105"/>
      <c r="R17" s="105"/>
      <c r="S17" s="105"/>
      <c r="T17" s="105"/>
      <c r="U17" s="105"/>
      <c r="V17" s="105"/>
      <c r="W17" s="105"/>
      <c r="X17" s="105"/>
      <c r="Y17" s="105"/>
      <c r="Z17" s="105"/>
      <c r="AA17" s="105"/>
    </row>
    <row r="18" spans="1:27">
      <c r="A18" s="67"/>
      <c r="B18" s="67"/>
      <c r="C18" s="49" t="s">
        <v>750</v>
      </c>
      <c r="D18" s="221" t="s">
        <v>2027</v>
      </c>
      <c r="E18" s="253"/>
      <c r="F18" s="253"/>
      <c r="G18" s="253"/>
      <c r="H18" s="254"/>
      <c r="I18" s="220" t="s">
        <v>2028</v>
      </c>
      <c r="J18" s="254"/>
      <c r="K18" s="105"/>
      <c r="L18" s="105"/>
      <c r="M18" s="105"/>
      <c r="N18" s="105"/>
      <c r="O18" s="105"/>
      <c r="P18" s="105"/>
      <c r="Q18" s="105"/>
      <c r="R18" s="105"/>
      <c r="S18" s="105"/>
      <c r="T18" s="105"/>
      <c r="U18" s="105"/>
      <c r="V18" s="105"/>
      <c r="W18" s="105"/>
      <c r="X18" s="105"/>
      <c r="Y18" s="105"/>
      <c r="Z18" s="105"/>
      <c r="AA18" s="105"/>
    </row>
    <row r="19" spans="1:27">
      <c r="A19" s="67"/>
      <c r="B19" s="67"/>
      <c r="C19" s="49" t="s">
        <v>752</v>
      </c>
      <c r="D19" s="221" t="s">
        <v>2027</v>
      </c>
      <c r="E19" s="253"/>
      <c r="F19" s="253"/>
      <c r="G19" s="253"/>
      <c r="H19" s="254"/>
      <c r="I19" s="220" t="s">
        <v>2028</v>
      </c>
      <c r="J19" s="254"/>
      <c r="K19" s="105"/>
      <c r="L19" s="105"/>
      <c r="M19" s="105"/>
      <c r="N19" s="105"/>
      <c r="O19" s="105"/>
      <c r="P19" s="105"/>
      <c r="Q19" s="105"/>
      <c r="R19" s="105"/>
      <c r="S19" s="105"/>
      <c r="T19" s="105"/>
      <c r="U19" s="105"/>
      <c r="V19" s="105"/>
      <c r="W19" s="105"/>
      <c r="X19" s="105"/>
      <c r="Y19" s="105"/>
      <c r="Z19" s="105"/>
      <c r="AA19" s="105"/>
    </row>
    <row r="20" spans="1:27">
      <c r="A20" s="67"/>
      <c r="B20" s="67"/>
      <c r="C20" s="49" t="s">
        <v>754</v>
      </c>
      <c r="D20" s="221" t="s">
        <v>2027</v>
      </c>
      <c r="E20" s="253"/>
      <c r="F20" s="253"/>
      <c r="G20" s="253"/>
      <c r="H20" s="254"/>
      <c r="I20" s="220" t="s">
        <v>2028</v>
      </c>
      <c r="J20" s="254"/>
      <c r="K20" s="105"/>
      <c r="L20" s="105"/>
      <c r="M20" s="105"/>
      <c r="N20" s="105"/>
      <c r="O20" s="105"/>
      <c r="P20" s="105"/>
      <c r="Q20" s="105"/>
      <c r="R20" s="105"/>
      <c r="S20" s="105"/>
      <c r="T20" s="105"/>
      <c r="U20" s="105"/>
      <c r="V20" s="105"/>
      <c r="W20" s="105"/>
      <c r="X20" s="105"/>
      <c r="Y20" s="105"/>
      <c r="Z20" s="105"/>
      <c r="AA20" s="105"/>
    </row>
    <row r="21" spans="1:27">
      <c r="A21" s="67"/>
      <c r="B21" s="67"/>
      <c r="C21" s="49" t="s">
        <v>756</v>
      </c>
      <c r="D21" s="221" t="s">
        <v>2027</v>
      </c>
      <c r="E21" s="253"/>
      <c r="F21" s="253"/>
      <c r="G21" s="253"/>
      <c r="H21" s="254"/>
      <c r="I21" s="220" t="s">
        <v>2028</v>
      </c>
      <c r="J21" s="254"/>
      <c r="K21" s="105"/>
      <c r="L21" s="105"/>
      <c r="M21" s="105"/>
      <c r="N21" s="105"/>
      <c r="O21" s="105"/>
      <c r="P21" s="105"/>
      <c r="Q21" s="105"/>
      <c r="R21" s="105"/>
      <c r="S21" s="105"/>
      <c r="T21" s="105"/>
      <c r="U21" s="105"/>
      <c r="V21" s="105"/>
      <c r="W21" s="105"/>
      <c r="X21" s="105"/>
      <c r="Y21" s="105"/>
      <c r="Z21" s="105"/>
      <c r="AA21" s="105"/>
    </row>
    <row r="22" spans="1:27">
      <c r="A22" s="67"/>
      <c r="B22" s="67"/>
      <c r="C22" s="49" t="s">
        <v>649</v>
      </c>
      <c r="D22" s="221" t="s">
        <v>2027</v>
      </c>
      <c r="E22" s="253"/>
      <c r="F22" s="253"/>
      <c r="G22" s="253"/>
      <c r="H22" s="254"/>
      <c r="I22" s="220" t="s">
        <v>2028</v>
      </c>
      <c r="J22" s="254"/>
      <c r="K22" s="105"/>
      <c r="L22" s="105"/>
      <c r="M22" s="105"/>
      <c r="N22" s="105"/>
      <c r="O22" s="105"/>
      <c r="P22" s="105"/>
      <c r="Q22" s="105"/>
      <c r="R22" s="105"/>
      <c r="S22" s="105"/>
      <c r="T22" s="105"/>
      <c r="U22" s="105"/>
      <c r="V22" s="105"/>
      <c r="W22" s="105"/>
      <c r="X22" s="105"/>
      <c r="Y22" s="105"/>
      <c r="Z22" s="105"/>
      <c r="AA22" s="105"/>
    </row>
    <row r="23" spans="1:27">
      <c r="A23" s="67"/>
      <c r="B23" s="67"/>
      <c r="C23" s="49" t="s">
        <v>344</v>
      </c>
      <c r="D23" s="221" t="s">
        <v>2027</v>
      </c>
      <c r="E23" s="253"/>
      <c r="F23" s="253"/>
      <c r="G23" s="253"/>
      <c r="H23" s="254"/>
      <c r="I23" s="220" t="s">
        <v>2028</v>
      </c>
      <c r="J23" s="254"/>
      <c r="K23" s="105"/>
      <c r="L23" s="105"/>
      <c r="M23" s="105"/>
      <c r="N23" s="105"/>
      <c r="O23" s="105"/>
      <c r="P23" s="105"/>
      <c r="Q23" s="105"/>
      <c r="R23" s="105"/>
      <c r="S23" s="105"/>
      <c r="T23" s="105"/>
      <c r="U23" s="105"/>
      <c r="V23" s="105"/>
      <c r="W23" s="105"/>
      <c r="X23" s="105"/>
      <c r="Y23" s="105"/>
      <c r="Z23" s="105"/>
      <c r="AA23" s="105"/>
    </row>
    <row r="24" spans="1:27">
      <c r="A24" s="67"/>
      <c r="B24" s="67"/>
      <c r="C24" s="49" t="s">
        <v>355</v>
      </c>
      <c r="D24" s="221" t="s">
        <v>2027</v>
      </c>
      <c r="E24" s="253"/>
      <c r="F24" s="253"/>
      <c r="G24" s="253"/>
      <c r="H24" s="254"/>
      <c r="I24" s="220" t="s">
        <v>2028</v>
      </c>
      <c r="J24" s="254"/>
      <c r="K24" s="105"/>
      <c r="L24" s="105"/>
      <c r="M24" s="105"/>
      <c r="N24" s="105"/>
      <c r="O24" s="105"/>
      <c r="P24" s="105"/>
      <c r="Q24" s="105"/>
      <c r="R24" s="105"/>
      <c r="S24" s="105"/>
      <c r="T24" s="105"/>
      <c r="U24" s="105"/>
      <c r="V24" s="105"/>
      <c r="W24" s="105"/>
      <c r="X24" s="105"/>
      <c r="Y24" s="105"/>
      <c r="Z24" s="105"/>
      <c r="AA24" s="105"/>
    </row>
    <row r="25" spans="1:27">
      <c r="A25" s="67"/>
      <c r="B25" s="67"/>
      <c r="C25" s="49" t="s">
        <v>361</v>
      </c>
      <c r="D25" s="221" t="s">
        <v>2027</v>
      </c>
      <c r="E25" s="253"/>
      <c r="F25" s="253"/>
      <c r="G25" s="253"/>
      <c r="H25" s="254"/>
      <c r="I25" s="220" t="s">
        <v>2028</v>
      </c>
      <c r="J25" s="254"/>
      <c r="K25" s="105"/>
      <c r="L25" s="105"/>
      <c r="M25" s="105"/>
      <c r="N25" s="105"/>
      <c r="O25" s="105"/>
      <c r="P25" s="105"/>
      <c r="Q25" s="105"/>
      <c r="R25" s="105"/>
      <c r="S25" s="105"/>
      <c r="T25" s="105"/>
      <c r="U25" s="105"/>
      <c r="V25" s="105"/>
      <c r="W25" s="105"/>
      <c r="X25" s="105"/>
      <c r="Y25" s="105"/>
      <c r="Z25" s="105"/>
      <c r="AA25" s="105"/>
    </row>
    <row r="26" spans="1:27">
      <c r="A26" s="67"/>
      <c r="B26" s="67"/>
      <c r="C26" s="49" t="s">
        <v>367</v>
      </c>
      <c r="D26" s="221" t="s">
        <v>2027</v>
      </c>
      <c r="E26" s="253"/>
      <c r="F26" s="253"/>
      <c r="G26" s="253"/>
      <c r="H26" s="254"/>
      <c r="I26" s="220" t="s">
        <v>2028</v>
      </c>
      <c r="J26" s="254"/>
      <c r="K26" s="105"/>
      <c r="L26" s="105"/>
      <c r="M26" s="105"/>
      <c r="N26" s="105"/>
      <c r="O26" s="105"/>
      <c r="P26" s="105"/>
      <c r="Q26" s="105"/>
      <c r="R26" s="105"/>
      <c r="S26" s="105"/>
      <c r="T26" s="105"/>
      <c r="U26" s="105"/>
      <c r="V26" s="105"/>
      <c r="W26" s="105"/>
      <c r="X26" s="105"/>
      <c r="Y26" s="105"/>
      <c r="Z26" s="105"/>
      <c r="AA26" s="105"/>
    </row>
    <row r="27" spans="1:27">
      <c r="A27" s="67"/>
      <c r="B27" s="67"/>
      <c r="C27" s="49" t="s">
        <v>370</v>
      </c>
      <c r="D27" s="221" t="s">
        <v>2027</v>
      </c>
      <c r="E27" s="253"/>
      <c r="F27" s="253"/>
      <c r="G27" s="253"/>
      <c r="H27" s="254"/>
      <c r="I27" s="220" t="s">
        <v>2028</v>
      </c>
      <c r="J27" s="254"/>
      <c r="K27" s="105"/>
      <c r="L27" s="105"/>
      <c r="M27" s="105"/>
      <c r="N27" s="105"/>
      <c r="O27" s="105"/>
      <c r="P27" s="105"/>
      <c r="Q27" s="105"/>
      <c r="R27" s="105"/>
      <c r="S27" s="105"/>
      <c r="T27" s="105"/>
      <c r="U27" s="105"/>
      <c r="V27" s="105"/>
      <c r="W27" s="105"/>
      <c r="X27" s="105"/>
      <c r="Y27" s="105"/>
      <c r="Z27" s="105"/>
      <c r="AA27" s="105"/>
    </row>
    <row r="28" spans="1:27">
      <c r="A28" s="67"/>
      <c r="B28" s="67"/>
      <c r="C28" s="49" t="s">
        <v>410</v>
      </c>
      <c r="D28" s="221" t="s">
        <v>2027</v>
      </c>
      <c r="E28" s="253"/>
      <c r="F28" s="253"/>
      <c r="G28" s="253"/>
      <c r="H28" s="254"/>
      <c r="I28" s="220" t="s">
        <v>2028</v>
      </c>
      <c r="J28" s="254"/>
      <c r="K28" s="105"/>
      <c r="L28" s="105"/>
      <c r="M28" s="105"/>
      <c r="N28" s="105"/>
      <c r="O28" s="105"/>
      <c r="P28" s="105"/>
      <c r="Q28" s="105"/>
      <c r="R28" s="105"/>
      <c r="S28" s="105"/>
      <c r="T28" s="105"/>
      <c r="U28" s="105"/>
      <c r="V28" s="105"/>
      <c r="W28" s="105"/>
      <c r="X28" s="105"/>
      <c r="Y28" s="105"/>
      <c r="Z28" s="105"/>
      <c r="AA28" s="105"/>
    </row>
    <row r="29" spans="1:27">
      <c r="A29" s="67"/>
      <c r="B29" s="67"/>
      <c r="C29" s="49" t="s">
        <v>378</v>
      </c>
      <c r="D29" s="221" t="s">
        <v>2027</v>
      </c>
      <c r="E29" s="253"/>
      <c r="F29" s="253"/>
      <c r="G29" s="253"/>
      <c r="H29" s="254"/>
      <c r="I29" s="220" t="s">
        <v>2028</v>
      </c>
      <c r="J29" s="254"/>
      <c r="K29" s="105"/>
      <c r="L29" s="105"/>
      <c r="M29" s="105"/>
      <c r="N29" s="105"/>
      <c r="O29" s="105"/>
      <c r="P29" s="105"/>
      <c r="Q29" s="105"/>
      <c r="R29" s="105"/>
      <c r="S29" s="105"/>
      <c r="T29" s="105"/>
      <c r="U29" s="105"/>
      <c r="V29" s="105"/>
      <c r="W29" s="105"/>
      <c r="X29" s="105"/>
      <c r="Y29" s="105"/>
      <c r="Z29" s="105"/>
      <c r="AA29" s="105"/>
    </row>
    <row r="30" spans="1:27">
      <c r="A30" s="67"/>
      <c r="B30" s="67"/>
      <c r="C30" s="49" t="s">
        <v>380</v>
      </c>
      <c r="D30" s="221" t="s">
        <v>2027</v>
      </c>
      <c r="E30" s="253"/>
      <c r="F30" s="253"/>
      <c r="G30" s="253"/>
      <c r="H30" s="254"/>
      <c r="I30" s="220" t="s">
        <v>2028</v>
      </c>
      <c r="J30" s="254"/>
      <c r="K30" s="105"/>
      <c r="L30" s="105"/>
      <c r="M30" s="105"/>
      <c r="N30" s="105"/>
      <c r="O30" s="105"/>
      <c r="P30" s="105"/>
      <c r="Q30" s="105"/>
      <c r="R30" s="105"/>
      <c r="S30" s="105"/>
      <c r="T30" s="105"/>
      <c r="U30" s="105"/>
      <c r="V30" s="105"/>
      <c r="W30" s="105"/>
      <c r="X30" s="105"/>
      <c r="Y30" s="105"/>
      <c r="Z30" s="105"/>
      <c r="AA30" s="105"/>
    </row>
    <row r="31" spans="1:27">
      <c r="A31" s="67"/>
      <c r="B31" s="67"/>
      <c r="C31" s="49" t="s">
        <v>393</v>
      </c>
      <c r="D31" s="221" t="s">
        <v>2027</v>
      </c>
      <c r="E31" s="253"/>
      <c r="F31" s="253"/>
      <c r="G31" s="253"/>
      <c r="H31" s="254"/>
      <c r="I31" s="220" t="s">
        <v>2028</v>
      </c>
      <c r="J31" s="254"/>
      <c r="K31" s="105"/>
      <c r="L31" s="105"/>
      <c r="M31" s="105"/>
      <c r="N31" s="105"/>
      <c r="O31" s="105"/>
      <c r="P31" s="105"/>
      <c r="Q31" s="105"/>
      <c r="R31" s="105"/>
      <c r="S31" s="105"/>
      <c r="T31" s="105"/>
      <c r="U31" s="105"/>
      <c r="V31" s="105"/>
      <c r="W31" s="105"/>
      <c r="X31" s="105"/>
      <c r="Y31" s="105"/>
      <c r="Z31" s="105"/>
      <c r="AA31" s="105"/>
    </row>
    <row r="32" spans="1:27">
      <c r="A32" s="67"/>
      <c r="B32" s="67"/>
      <c r="C32" s="49" t="s">
        <v>176</v>
      </c>
      <c r="D32" s="221" t="s">
        <v>2027</v>
      </c>
      <c r="E32" s="253"/>
      <c r="F32" s="253"/>
      <c r="G32" s="253"/>
      <c r="H32" s="254"/>
      <c r="I32" s="220" t="s">
        <v>2028</v>
      </c>
      <c r="J32" s="254"/>
      <c r="K32" s="105"/>
      <c r="L32" s="105"/>
      <c r="M32" s="105"/>
      <c r="N32" s="105"/>
      <c r="O32" s="105"/>
      <c r="P32" s="105"/>
      <c r="Q32" s="105"/>
      <c r="R32" s="105"/>
      <c r="S32" s="105"/>
      <c r="T32" s="105"/>
      <c r="U32" s="105"/>
      <c r="V32" s="105"/>
      <c r="W32" s="105"/>
      <c r="X32" s="105"/>
      <c r="Y32" s="105"/>
      <c r="Z32" s="105"/>
      <c r="AA32" s="105"/>
    </row>
    <row r="33" spans="1:27">
      <c r="A33" s="67"/>
      <c r="B33" s="67"/>
      <c r="C33" s="49" t="s">
        <v>181</v>
      </c>
      <c r="D33" s="221" t="s">
        <v>2027</v>
      </c>
      <c r="E33" s="253"/>
      <c r="F33" s="253"/>
      <c r="G33" s="253"/>
      <c r="H33" s="254"/>
      <c r="I33" s="220" t="s">
        <v>2029</v>
      </c>
      <c r="J33" s="254"/>
      <c r="K33" s="105"/>
      <c r="L33" s="105"/>
      <c r="M33" s="105"/>
      <c r="N33" s="105"/>
      <c r="O33" s="105"/>
      <c r="P33" s="105"/>
      <c r="Q33" s="105"/>
      <c r="R33" s="105"/>
      <c r="S33" s="105"/>
      <c r="T33" s="105"/>
      <c r="U33" s="105"/>
      <c r="V33" s="105"/>
      <c r="W33" s="105"/>
      <c r="X33" s="105"/>
      <c r="Y33" s="105"/>
      <c r="Z33" s="105"/>
      <c r="AA33" s="105"/>
    </row>
    <row r="34" spans="1:27">
      <c r="A34" s="67"/>
      <c r="B34" s="67"/>
      <c r="C34" s="49" t="s">
        <v>514</v>
      </c>
      <c r="D34" s="221" t="s">
        <v>2027</v>
      </c>
      <c r="E34" s="253"/>
      <c r="F34" s="253"/>
      <c r="G34" s="253"/>
      <c r="H34" s="254"/>
      <c r="I34" s="220" t="s">
        <v>2029</v>
      </c>
      <c r="J34" s="254"/>
      <c r="K34" s="105"/>
      <c r="L34" s="105"/>
      <c r="M34" s="105"/>
      <c r="N34" s="105"/>
      <c r="O34" s="105"/>
      <c r="P34" s="105"/>
      <c r="Q34" s="105"/>
      <c r="R34" s="105"/>
      <c r="S34" s="105"/>
      <c r="T34" s="105"/>
      <c r="U34" s="105"/>
      <c r="V34" s="105"/>
      <c r="W34" s="105"/>
      <c r="X34" s="105"/>
      <c r="Y34" s="105"/>
      <c r="Z34" s="105"/>
      <c r="AA34" s="105"/>
    </row>
    <row r="35" spans="1:27">
      <c r="A35" s="67"/>
      <c r="B35" s="67"/>
      <c r="C35" s="49" t="s">
        <v>516</v>
      </c>
      <c r="D35" s="221" t="s">
        <v>2027</v>
      </c>
      <c r="E35" s="253"/>
      <c r="F35" s="253"/>
      <c r="G35" s="253"/>
      <c r="H35" s="254"/>
      <c r="I35" s="220" t="s">
        <v>2029</v>
      </c>
      <c r="J35" s="254"/>
      <c r="K35" s="105"/>
      <c r="L35" s="105"/>
      <c r="M35" s="105"/>
      <c r="N35" s="105"/>
      <c r="O35" s="105"/>
      <c r="P35" s="105"/>
      <c r="Q35" s="105"/>
      <c r="R35" s="105"/>
      <c r="S35" s="105"/>
      <c r="T35" s="105"/>
      <c r="U35" s="105"/>
      <c r="V35" s="105"/>
      <c r="W35" s="105"/>
      <c r="X35" s="105"/>
      <c r="Y35" s="105"/>
      <c r="Z35" s="105"/>
      <c r="AA35" s="105"/>
    </row>
    <row r="36" spans="1:27">
      <c r="A36" s="67"/>
      <c r="B36" s="67"/>
      <c r="C36" s="49" t="s">
        <v>518</v>
      </c>
      <c r="D36" s="221" t="s">
        <v>2027</v>
      </c>
      <c r="E36" s="253"/>
      <c r="F36" s="253"/>
      <c r="G36" s="253"/>
      <c r="H36" s="254"/>
      <c r="I36" s="220" t="s">
        <v>2029</v>
      </c>
      <c r="J36" s="254"/>
      <c r="K36" s="105"/>
      <c r="L36" s="105"/>
      <c r="M36" s="105"/>
      <c r="N36" s="105"/>
      <c r="O36" s="105"/>
      <c r="P36" s="105"/>
      <c r="Q36" s="105"/>
      <c r="R36" s="105"/>
      <c r="S36" s="105"/>
      <c r="T36" s="105"/>
      <c r="U36" s="105"/>
      <c r="V36" s="105"/>
      <c r="W36" s="105"/>
      <c r="X36" s="105"/>
      <c r="Y36" s="105"/>
      <c r="Z36" s="105"/>
      <c r="AA36" s="105"/>
    </row>
    <row r="37" spans="1:27">
      <c r="A37" s="67"/>
      <c r="B37" s="67"/>
      <c r="C37" s="49" t="s">
        <v>520</v>
      </c>
      <c r="D37" s="221" t="s">
        <v>2027</v>
      </c>
      <c r="E37" s="253"/>
      <c r="F37" s="253"/>
      <c r="G37" s="253"/>
      <c r="H37" s="254"/>
      <c r="I37" s="220" t="s">
        <v>2029</v>
      </c>
      <c r="J37" s="254"/>
      <c r="K37" s="105"/>
      <c r="L37" s="105"/>
      <c r="M37" s="105"/>
      <c r="N37" s="105"/>
      <c r="O37" s="105"/>
      <c r="P37" s="105"/>
      <c r="Q37" s="105"/>
      <c r="R37" s="105"/>
      <c r="S37" s="105"/>
      <c r="T37" s="105"/>
      <c r="U37" s="105"/>
      <c r="V37" s="105"/>
      <c r="W37" s="105"/>
      <c r="X37" s="105"/>
      <c r="Y37" s="105"/>
      <c r="Z37" s="105"/>
      <c r="AA37" s="105"/>
    </row>
    <row r="38" spans="1:27">
      <c r="A38" s="67"/>
      <c r="B38" s="67"/>
      <c r="C38" s="49" t="s">
        <v>523</v>
      </c>
      <c r="D38" s="221" t="s">
        <v>2027</v>
      </c>
      <c r="E38" s="253"/>
      <c r="F38" s="253"/>
      <c r="G38" s="253"/>
      <c r="H38" s="254"/>
      <c r="I38" s="220" t="s">
        <v>2029</v>
      </c>
      <c r="J38" s="254"/>
      <c r="K38" s="105"/>
      <c r="L38" s="105"/>
      <c r="M38" s="105"/>
      <c r="N38" s="105"/>
      <c r="O38" s="105"/>
      <c r="P38" s="105"/>
      <c r="Q38" s="105"/>
      <c r="R38" s="105"/>
      <c r="S38" s="105"/>
      <c r="T38" s="105"/>
      <c r="U38" s="105"/>
      <c r="V38" s="105"/>
      <c r="W38" s="105"/>
      <c r="X38" s="105"/>
      <c r="Y38" s="105"/>
      <c r="Z38" s="105"/>
      <c r="AA38" s="105"/>
    </row>
    <row r="39" spans="1:27">
      <c r="A39" s="67"/>
      <c r="B39" s="67"/>
      <c r="C39" s="49" t="s">
        <v>525</v>
      </c>
      <c r="D39" s="221" t="s">
        <v>2027</v>
      </c>
      <c r="E39" s="253"/>
      <c r="F39" s="253"/>
      <c r="G39" s="253"/>
      <c r="H39" s="254"/>
      <c r="I39" s="220" t="s">
        <v>2029</v>
      </c>
      <c r="J39" s="254"/>
      <c r="K39" s="105"/>
      <c r="L39" s="105"/>
      <c r="M39" s="105"/>
      <c r="N39" s="105"/>
      <c r="O39" s="105"/>
      <c r="P39" s="105"/>
      <c r="Q39" s="105"/>
      <c r="R39" s="105"/>
      <c r="S39" s="105"/>
      <c r="T39" s="105"/>
      <c r="U39" s="105"/>
      <c r="V39" s="105"/>
      <c r="W39" s="105"/>
      <c r="X39" s="105"/>
      <c r="Y39" s="105"/>
      <c r="Z39" s="105"/>
      <c r="AA39" s="105"/>
    </row>
    <row r="40" spans="1:27">
      <c r="A40" s="67"/>
      <c r="B40" s="67"/>
      <c r="C40" s="49" t="s">
        <v>527</v>
      </c>
      <c r="D40" s="221" t="s">
        <v>2027</v>
      </c>
      <c r="E40" s="253"/>
      <c r="F40" s="253"/>
      <c r="G40" s="253"/>
      <c r="H40" s="254"/>
      <c r="I40" s="220" t="s">
        <v>2029</v>
      </c>
      <c r="J40" s="254"/>
      <c r="K40" s="105"/>
      <c r="L40" s="105"/>
      <c r="M40" s="105"/>
      <c r="N40" s="105"/>
      <c r="O40" s="105"/>
      <c r="P40" s="105"/>
      <c r="Q40" s="105"/>
      <c r="R40" s="105"/>
      <c r="S40" s="105"/>
      <c r="T40" s="105"/>
      <c r="U40" s="105"/>
      <c r="V40" s="105"/>
      <c r="W40" s="105"/>
      <c r="X40" s="105"/>
      <c r="Y40" s="105"/>
      <c r="Z40" s="105"/>
      <c r="AA40" s="105"/>
    </row>
    <row r="41" spans="1:27">
      <c r="A41" s="67"/>
      <c r="B41" s="67"/>
      <c r="C41" s="49" t="s">
        <v>673</v>
      </c>
      <c r="D41" s="221" t="s">
        <v>2027</v>
      </c>
      <c r="E41" s="253"/>
      <c r="F41" s="253"/>
      <c r="G41" s="253"/>
      <c r="H41" s="254"/>
      <c r="I41" s="220" t="s">
        <v>2029</v>
      </c>
      <c r="J41" s="254"/>
      <c r="K41" s="105"/>
      <c r="L41" s="105"/>
      <c r="M41" s="105"/>
      <c r="N41" s="105"/>
      <c r="O41" s="105"/>
      <c r="P41" s="105"/>
      <c r="Q41" s="105"/>
      <c r="R41" s="105"/>
      <c r="S41" s="105"/>
      <c r="T41" s="105"/>
      <c r="U41" s="105"/>
      <c r="V41" s="105"/>
      <c r="W41" s="105"/>
      <c r="X41" s="105"/>
      <c r="Y41" s="105"/>
      <c r="Z41" s="105"/>
      <c r="AA41" s="105"/>
    </row>
    <row r="42" spans="1:27">
      <c r="A42" s="67"/>
      <c r="B42" s="67"/>
      <c r="C42" s="49" t="s">
        <v>675</v>
      </c>
      <c r="D42" s="221" t="s">
        <v>2027</v>
      </c>
      <c r="E42" s="253"/>
      <c r="F42" s="253"/>
      <c r="G42" s="253"/>
      <c r="H42" s="254"/>
      <c r="I42" s="220" t="s">
        <v>2029</v>
      </c>
      <c r="J42" s="254"/>
      <c r="K42" s="105"/>
      <c r="L42" s="105"/>
      <c r="M42" s="105"/>
      <c r="N42" s="105"/>
      <c r="O42" s="105"/>
      <c r="P42" s="105"/>
      <c r="Q42" s="105"/>
      <c r="R42" s="105"/>
      <c r="S42" s="105"/>
      <c r="T42" s="105"/>
      <c r="U42" s="105"/>
      <c r="V42" s="105"/>
      <c r="W42" s="105"/>
      <c r="X42" s="105"/>
      <c r="Y42" s="105"/>
      <c r="Z42" s="105"/>
      <c r="AA42" s="105"/>
    </row>
    <row r="43" spans="1:27">
      <c r="A43" s="67"/>
      <c r="B43" s="67"/>
      <c r="C43" s="49" t="s">
        <v>677</v>
      </c>
      <c r="D43" s="221" t="s">
        <v>2027</v>
      </c>
      <c r="E43" s="253"/>
      <c r="F43" s="253"/>
      <c r="G43" s="253"/>
      <c r="H43" s="254"/>
      <c r="I43" s="220" t="s">
        <v>2029</v>
      </c>
      <c r="J43" s="254"/>
      <c r="K43" s="105"/>
      <c r="L43" s="105"/>
      <c r="M43" s="105"/>
      <c r="N43" s="105"/>
      <c r="O43" s="105"/>
      <c r="P43" s="105"/>
      <c r="Q43" s="105"/>
      <c r="R43" s="105"/>
      <c r="S43" s="105"/>
      <c r="T43" s="105"/>
      <c r="U43" s="105"/>
      <c r="V43" s="105"/>
      <c r="W43" s="105"/>
      <c r="X43" s="105"/>
      <c r="Y43" s="105"/>
      <c r="Z43" s="105"/>
      <c r="AA43" s="105"/>
    </row>
    <row r="44" spans="1:27">
      <c r="A44" s="67"/>
      <c r="B44" s="67"/>
      <c r="C44" s="49" t="s">
        <v>679</v>
      </c>
      <c r="D44" s="221" t="s">
        <v>2027</v>
      </c>
      <c r="E44" s="253"/>
      <c r="F44" s="253"/>
      <c r="G44" s="253"/>
      <c r="H44" s="254"/>
      <c r="I44" s="220" t="s">
        <v>2029</v>
      </c>
      <c r="J44" s="254"/>
      <c r="K44" s="105"/>
      <c r="L44" s="105"/>
      <c r="M44" s="105"/>
      <c r="N44" s="105"/>
      <c r="O44" s="105"/>
      <c r="P44" s="105"/>
      <c r="Q44" s="105"/>
      <c r="R44" s="105"/>
      <c r="S44" s="105"/>
      <c r="T44" s="105"/>
      <c r="U44" s="105"/>
      <c r="V44" s="105"/>
      <c r="W44" s="105"/>
      <c r="X44" s="105"/>
      <c r="Y44" s="105"/>
      <c r="Z44" s="105"/>
      <c r="AA44" s="105"/>
    </row>
    <row r="45" spans="1:27">
      <c r="A45" s="67"/>
      <c r="B45" s="67"/>
      <c r="C45" s="49" t="s">
        <v>457</v>
      </c>
      <c r="D45" s="221" t="s">
        <v>2027</v>
      </c>
      <c r="E45" s="253"/>
      <c r="F45" s="253"/>
      <c r="G45" s="253"/>
      <c r="H45" s="254"/>
      <c r="I45" s="220" t="s">
        <v>2029</v>
      </c>
      <c r="J45" s="254"/>
      <c r="K45" s="105"/>
      <c r="L45" s="105"/>
      <c r="M45" s="105"/>
      <c r="N45" s="105"/>
      <c r="O45" s="105"/>
      <c r="P45" s="105"/>
      <c r="Q45" s="105"/>
      <c r="R45" s="105"/>
      <c r="S45" s="105"/>
      <c r="T45" s="105"/>
      <c r="U45" s="105"/>
      <c r="V45" s="105"/>
      <c r="W45" s="105"/>
      <c r="X45" s="105"/>
      <c r="Y45" s="105"/>
      <c r="Z45" s="105"/>
      <c r="AA45" s="105"/>
    </row>
    <row r="46" spans="1:27">
      <c r="A46" s="67"/>
      <c r="B46" s="67"/>
      <c r="C46" s="49" t="s">
        <v>655</v>
      </c>
      <c r="D46" s="221" t="s">
        <v>2027</v>
      </c>
      <c r="E46" s="253"/>
      <c r="F46" s="253"/>
      <c r="G46" s="253"/>
      <c r="H46" s="254"/>
      <c r="I46" s="220" t="s">
        <v>2029</v>
      </c>
      <c r="J46" s="254"/>
      <c r="K46" s="105"/>
      <c r="L46" s="105"/>
      <c r="M46" s="105"/>
      <c r="N46" s="105"/>
      <c r="O46" s="105"/>
      <c r="P46" s="105"/>
      <c r="Q46" s="105"/>
      <c r="R46" s="105"/>
      <c r="S46" s="105"/>
      <c r="T46" s="105"/>
      <c r="U46" s="105"/>
      <c r="V46" s="105"/>
      <c r="W46" s="105"/>
      <c r="X46" s="105"/>
      <c r="Y46" s="105"/>
      <c r="Z46" s="105"/>
      <c r="AA46" s="105"/>
    </row>
    <row r="47" spans="1:27">
      <c r="A47" s="67"/>
      <c r="B47" s="67"/>
      <c r="C47" s="49" t="s">
        <v>660</v>
      </c>
      <c r="D47" s="221" t="s">
        <v>2027</v>
      </c>
      <c r="E47" s="253"/>
      <c r="F47" s="253"/>
      <c r="G47" s="253"/>
      <c r="H47" s="254"/>
      <c r="I47" s="220" t="s">
        <v>2029</v>
      </c>
      <c r="J47" s="254"/>
      <c r="K47" s="105"/>
      <c r="L47" s="105"/>
      <c r="M47" s="105"/>
      <c r="N47" s="105"/>
      <c r="O47" s="105"/>
      <c r="P47" s="105"/>
      <c r="Q47" s="105"/>
      <c r="R47" s="105"/>
      <c r="S47" s="105"/>
      <c r="T47" s="105"/>
      <c r="U47" s="105"/>
      <c r="V47" s="105"/>
      <c r="W47" s="105"/>
      <c r="X47" s="105"/>
      <c r="Y47" s="105"/>
      <c r="Z47" s="105"/>
      <c r="AA47" s="105"/>
    </row>
    <row r="48" spans="1:27">
      <c r="A48" s="67"/>
      <c r="B48" s="67"/>
      <c r="C48" s="49" t="s">
        <v>662</v>
      </c>
      <c r="D48" s="221" t="s">
        <v>2027</v>
      </c>
      <c r="E48" s="253"/>
      <c r="F48" s="253"/>
      <c r="G48" s="253"/>
      <c r="H48" s="254"/>
      <c r="I48" s="220" t="s">
        <v>2029</v>
      </c>
      <c r="J48" s="254"/>
      <c r="K48" s="105"/>
      <c r="L48" s="105"/>
      <c r="M48" s="105"/>
      <c r="N48" s="105"/>
      <c r="O48" s="105"/>
      <c r="P48" s="105"/>
      <c r="Q48" s="105"/>
      <c r="R48" s="105"/>
      <c r="S48" s="105"/>
      <c r="T48" s="105"/>
      <c r="U48" s="105"/>
      <c r="V48" s="105"/>
      <c r="W48" s="105"/>
      <c r="X48" s="105"/>
      <c r="Y48" s="105"/>
      <c r="Z48" s="105"/>
      <c r="AA48" s="105"/>
    </row>
    <row r="49" spans="1:27">
      <c r="A49" s="67"/>
      <c r="B49" s="67"/>
      <c r="C49" s="49" t="s">
        <v>665</v>
      </c>
      <c r="D49" s="221" t="s">
        <v>2027</v>
      </c>
      <c r="E49" s="253"/>
      <c r="F49" s="253"/>
      <c r="G49" s="253"/>
      <c r="H49" s="254"/>
      <c r="I49" s="220" t="s">
        <v>2029</v>
      </c>
      <c r="J49" s="254"/>
      <c r="K49" s="105"/>
      <c r="L49" s="105"/>
      <c r="M49" s="105"/>
      <c r="N49" s="105"/>
      <c r="O49" s="105"/>
      <c r="P49" s="105"/>
      <c r="Q49" s="105"/>
      <c r="R49" s="105"/>
      <c r="S49" s="105"/>
      <c r="T49" s="105"/>
      <c r="U49" s="105"/>
      <c r="V49" s="105"/>
      <c r="W49" s="105"/>
      <c r="X49" s="105"/>
      <c r="Y49" s="105"/>
      <c r="Z49" s="105"/>
      <c r="AA49" s="105"/>
    </row>
    <row r="50" spans="1:27">
      <c r="A50" s="67"/>
      <c r="B50" s="67"/>
      <c r="C50" s="49" t="s">
        <v>669</v>
      </c>
      <c r="D50" s="221" t="s">
        <v>2027</v>
      </c>
      <c r="E50" s="253"/>
      <c r="F50" s="253"/>
      <c r="G50" s="253"/>
      <c r="H50" s="254"/>
      <c r="I50" s="220" t="s">
        <v>2029</v>
      </c>
      <c r="J50" s="254"/>
      <c r="K50" s="105"/>
      <c r="L50" s="105"/>
      <c r="M50" s="105"/>
      <c r="N50" s="105"/>
      <c r="O50" s="105"/>
      <c r="P50" s="105"/>
      <c r="Q50" s="105"/>
      <c r="R50" s="105"/>
      <c r="S50" s="105"/>
      <c r="T50" s="105"/>
      <c r="U50" s="105"/>
      <c r="V50" s="105"/>
      <c r="W50" s="105"/>
      <c r="X50" s="105"/>
      <c r="Y50" s="105"/>
      <c r="Z50" s="105"/>
      <c r="AA50" s="105"/>
    </row>
    <row r="51" spans="1:27">
      <c r="A51" s="67"/>
      <c r="B51" s="67"/>
      <c r="C51" s="44" t="s">
        <v>709</v>
      </c>
      <c r="D51" s="221" t="s">
        <v>2027</v>
      </c>
      <c r="E51" s="253"/>
      <c r="F51" s="253"/>
      <c r="G51" s="253"/>
      <c r="H51" s="254"/>
      <c r="I51" s="220" t="s">
        <v>2029</v>
      </c>
      <c r="J51" s="254"/>
      <c r="K51" s="105"/>
      <c r="L51" s="105"/>
      <c r="M51" s="105"/>
      <c r="N51" s="105"/>
      <c r="O51" s="105"/>
      <c r="P51" s="105"/>
      <c r="Q51" s="105"/>
      <c r="R51" s="105"/>
      <c r="S51" s="105"/>
      <c r="T51" s="105"/>
      <c r="U51" s="105"/>
      <c r="V51" s="105"/>
      <c r="W51" s="105"/>
      <c r="X51" s="105"/>
      <c r="Y51" s="105"/>
      <c r="Z51" s="105"/>
      <c r="AA51" s="105"/>
    </row>
    <row r="52" spans="1:27">
      <c r="A52" s="67"/>
      <c r="B52" s="67"/>
      <c r="C52" s="45" t="s">
        <v>696</v>
      </c>
      <c r="D52" s="221" t="s">
        <v>2030</v>
      </c>
      <c r="E52" s="253"/>
      <c r="F52" s="253"/>
      <c r="G52" s="253"/>
      <c r="H52" s="254"/>
      <c r="I52" s="220" t="s">
        <v>2029</v>
      </c>
      <c r="J52" s="254"/>
      <c r="K52" s="105"/>
      <c r="L52" s="105"/>
      <c r="M52" s="105"/>
      <c r="N52" s="105"/>
      <c r="O52" s="105"/>
      <c r="P52" s="105"/>
      <c r="Q52" s="105"/>
      <c r="R52" s="105"/>
      <c r="S52" s="105"/>
      <c r="T52" s="105"/>
      <c r="U52" s="105"/>
      <c r="V52" s="105"/>
      <c r="W52" s="105"/>
      <c r="X52" s="105"/>
      <c r="Y52" s="105"/>
      <c r="Z52" s="105"/>
      <c r="AA52" s="105"/>
    </row>
    <row r="53" spans="1:27">
      <c r="A53" s="67"/>
      <c r="B53" s="67"/>
      <c r="C53" s="49" t="s">
        <v>699</v>
      </c>
      <c r="D53" s="221" t="s">
        <v>2027</v>
      </c>
      <c r="E53" s="253"/>
      <c r="F53" s="253"/>
      <c r="G53" s="253"/>
      <c r="H53" s="254"/>
      <c r="I53" s="220" t="s">
        <v>2029</v>
      </c>
      <c r="J53" s="254"/>
      <c r="K53" s="105"/>
      <c r="L53" s="105"/>
      <c r="M53" s="105"/>
      <c r="N53" s="105"/>
      <c r="O53" s="105"/>
      <c r="P53" s="105"/>
      <c r="Q53" s="105"/>
      <c r="R53" s="105"/>
      <c r="S53" s="105"/>
      <c r="T53" s="105"/>
      <c r="U53" s="105"/>
      <c r="V53" s="105"/>
      <c r="W53" s="105"/>
      <c r="X53" s="105"/>
      <c r="Y53" s="105"/>
      <c r="Z53" s="105"/>
      <c r="AA53" s="105"/>
    </row>
    <row r="54" spans="1:27">
      <c r="A54" s="67"/>
      <c r="B54" s="67"/>
      <c r="C54" s="49" t="s">
        <v>701</v>
      </c>
      <c r="D54" s="221" t="s">
        <v>2027</v>
      </c>
      <c r="E54" s="253"/>
      <c r="F54" s="253"/>
      <c r="G54" s="253"/>
      <c r="H54" s="254"/>
      <c r="I54" s="220" t="s">
        <v>2029</v>
      </c>
      <c r="J54" s="254"/>
      <c r="K54" s="105"/>
      <c r="L54" s="105"/>
      <c r="M54" s="105"/>
      <c r="N54" s="105"/>
      <c r="O54" s="105"/>
      <c r="P54" s="105"/>
      <c r="Q54" s="105"/>
      <c r="R54" s="105"/>
      <c r="S54" s="105"/>
      <c r="T54" s="105"/>
      <c r="U54" s="105"/>
      <c r="V54" s="105"/>
      <c r="W54" s="105"/>
      <c r="X54" s="105"/>
      <c r="Y54" s="105"/>
      <c r="Z54" s="105"/>
      <c r="AA54" s="105"/>
    </row>
    <row r="55" spans="1:27">
      <c r="A55" s="67"/>
      <c r="B55" s="67"/>
      <c r="C55" s="45" t="s">
        <v>847</v>
      </c>
      <c r="D55" s="221" t="s">
        <v>2031</v>
      </c>
      <c r="E55" s="253"/>
      <c r="F55" s="253"/>
      <c r="G55" s="253"/>
      <c r="H55" s="254"/>
      <c r="I55" s="220" t="s">
        <v>2029</v>
      </c>
      <c r="J55" s="254"/>
      <c r="K55" s="105"/>
      <c r="L55" s="105"/>
      <c r="M55" s="105"/>
      <c r="N55" s="105"/>
      <c r="O55" s="105"/>
      <c r="P55" s="105"/>
      <c r="Q55" s="105"/>
      <c r="R55" s="105"/>
      <c r="S55" s="105"/>
      <c r="T55" s="105"/>
      <c r="U55" s="105"/>
      <c r="V55" s="105"/>
      <c r="W55" s="105"/>
      <c r="X55" s="105"/>
      <c r="Y55" s="105"/>
      <c r="Z55" s="105"/>
      <c r="AA55" s="105"/>
    </row>
    <row r="56" spans="1:27">
      <c r="A56" s="67"/>
      <c r="B56" s="67"/>
      <c r="C56" s="46" t="s">
        <v>849</v>
      </c>
      <c r="D56" s="221" t="s">
        <v>2031</v>
      </c>
      <c r="E56" s="253"/>
      <c r="F56" s="253"/>
      <c r="G56" s="253"/>
      <c r="H56" s="254"/>
      <c r="I56" s="220" t="s">
        <v>2029</v>
      </c>
      <c r="J56" s="254"/>
      <c r="K56" s="105"/>
      <c r="L56" s="105"/>
      <c r="M56" s="105"/>
      <c r="N56" s="105"/>
      <c r="O56" s="105"/>
      <c r="P56" s="105"/>
      <c r="Q56" s="105"/>
      <c r="R56" s="105"/>
      <c r="S56" s="105"/>
      <c r="T56" s="105"/>
      <c r="U56" s="105"/>
      <c r="V56" s="105"/>
      <c r="W56" s="105"/>
      <c r="X56" s="105"/>
      <c r="Y56" s="105"/>
      <c r="Z56" s="105"/>
      <c r="AA56" s="105"/>
    </row>
    <row r="57" spans="1:27">
      <c r="A57" s="67"/>
      <c r="B57" s="67"/>
      <c r="C57" s="46" t="s">
        <v>852</v>
      </c>
      <c r="D57" s="221" t="s">
        <v>2031</v>
      </c>
      <c r="E57" s="253"/>
      <c r="F57" s="253"/>
      <c r="G57" s="253"/>
      <c r="H57" s="254"/>
      <c r="I57" s="220" t="s">
        <v>2029</v>
      </c>
      <c r="J57" s="254"/>
      <c r="K57" s="105"/>
      <c r="L57" s="105"/>
      <c r="M57" s="105"/>
      <c r="N57" s="105"/>
      <c r="O57" s="105"/>
      <c r="P57" s="105"/>
      <c r="Q57" s="105"/>
      <c r="R57" s="105"/>
      <c r="S57" s="105"/>
      <c r="T57" s="105"/>
      <c r="U57" s="105"/>
      <c r="V57" s="105"/>
      <c r="W57" s="105"/>
      <c r="X57" s="105"/>
      <c r="Y57" s="105"/>
      <c r="Z57" s="105"/>
      <c r="AA57" s="105"/>
    </row>
    <row r="58" spans="1:27">
      <c r="A58" s="67"/>
      <c r="B58" s="67"/>
      <c r="C58" s="46" t="s">
        <v>854</v>
      </c>
      <c r="D58" s="221" t="s">
        <v>2031</v>
      </c>
      <c r="E58" s="253"/>
      <c r="F58" s="253"/>
      <c r="G58" s="253"/>
      <c r="H58" s="254"/>
      <c r="I58" s="220" t="s">
        <v>2029</v>
      </c>
      <c r="J58" s="254"/>
      <c r="K58" s="105"/>
      <c r="L58" s="105"/>
      <c r="M58" s="105"/>
      <c r="N58" s="105"/>
      <c r="O58" s="105"/>
      <c r="P58" s="105"/>
      <c r="Q58" s="105"/>
      <c r="R58" s="105"/>
      <c r="S58" s="105"/>
      <c r="T58" s="105"/>
      <c r="U58" s="105"/>
      <c r="V58" s="105"/>
      <c r="W58" s="105"/>
      <c r="X58" s="105"/>
      <c r="Y58" s="105"/>
      <c r="Z58" s="105"/>
      <c r="AA58" s="105"/>
    </row>
    <row r="59" spans="1:27" ht="15.95">
      <c r="A59" s="67"/>
      <c r="B59" s="67"/>
      <c r="C59" s="47" t="s">
        <v>2032</v>
      </c>
      <c r="D59" s="221" t="s">
        <v>2033</v>
      </c>
      <c r="E59" s="253"/>
      <c r="F59" s="253"/>
      <c r="G59" s="253"/>
      <c r="H59" s="254"/>
      <c r="I59" s="220"/>
      <c r="J59" s="254"/>
      <c r="K59" s="105"/>
      <c r="L59" s="105"/>
      <c r="M59" s="105"/>
      <c r="N59" s="105"/>
      <c r="O59" s="105"/>
      <c r="P59" s="105"/>
      <c r="Q59" s="105"/>
      <c r="R59" s="105"/>
      <c r="S59" s="105"/>
      <c r="T59" s="105"/>
      <c r="U59" s="105"/>
      <c r="V59" s="105"/>
      <c r="W59" s="105"/>
      <c r="X59" s="105"/>
      <c r="Y59" s="105"/>
      <c r="Z59" s="105"/>
      <c r="AA59" s="105"/>
    </row>
    <row r="60" spans="1:27" ht="15.95">
      <c r="A60" s="67"/>
      <c r="B60" s="67"/>
      <c r="C60" s="47" t="s">
        <v>2034</v>
      </c>
      <c r="D60" s="221" t="s">
        <v>2033</v>
      </c>
      <c r="E60" s="253"/>
      <c r="F60" s="253"/>
      <c r="G60" s="253"/>
      <c r="H60" s="254"/>
      <c r="I60" s="220"/>
      <c r="J60" s="254"/>
      <c r="K60" s="105"/>
      <c r="L60" s="105"/>
      <c r="M60" s="105"/>
      <c r="N60" s="105"/>
      <c r="O60" s="105"/>
      <c r="P60" s="105"/>
      <c r="Q60" s="105"/>
      <c r="R60" s="105"/>
      <c r="S60" s="105"/>
      <c r="T60" s="105"/>
      <c r="U60" s="105"/>
      <c r="V60" s="105"/>
      <c r="W60" s="105"/>
      <c r="X60" s="105"/>
      <c r="Y60" s="105"/>
      <c r="Z60" s="105"/>
      <c r="AA60" s="105"/>
    </row>
    <row r="61" spans="1:27" ht="15.95">
      <c r="A61" s="67"/>
      <c r="B61" s="67"/>
      <c r="C61" s="47" t="s">
        <v>2035</v>
      </c>
      <c r="D61" s="221" t="s">
        <v>2033</v>
      </c>
      <c r="E61" s="253"/>
      <c r="F61" s="253"/>
      <c r="G61" s="253"/>
      <c r="H61" s="254"/>
      <c r="I61" s="220"/>
      <c r="J61" s="254"/>
      <c r="K61" s="105"/>
      <c r="L61" s="105"/>
      <c r="M61" s="105"/>
      <c r="N61" s="105"/>
      <c r="O61" s="105"/>
      <c r="P61" s="105"/>
      <c r="Q61" s="105"/>
      <c r="R61" s="105"/>
      <c r="S61" s="105"/>
      <c r="T61" s="105"/>
      <c r="U61" s="105"/>
      <c r="V61" s="105"/>
      <c r="W61" s="105"/>
      <c r="X61" s="105"/>
      <c r="Y61" s="105"/>
      <c r="Z61" s="105"/>
      <c r="AA61" s="105"/>
    </row>
    <row r="62" spans="1:27" ht="15.95">
      <c r="A62" s="67"/>
      <c r="B62" s="67"/>
      <c r="C62" s="48" t="s">
        <v>817</v>
      </c>
      <c r="D62" s="233" t="s">
        <v>2036</v>
      </c>
      <c r="E62" s="253"/>
      <c r="F62" s="253"/>
      <c r="G62" s="253"/>
      <c r="H62" s="254"/>
      <c r="I62" s="220" t="s">
        <v>2037</v>
      </c>
      <c r="J62" s="254"/>
      <c r="K62" s="105"/>
      <c r="L62" s="105"/>
      <c r="M62" s="105"/>
      <c r="N62" s="105"/>
      <c r="O62" s="105"/>
      <c r="P62" s="105"/>
      <c r="Q62" s="105"/>
      <c r="R62" s="105"/>
      <c r="S62" s="105"/>
      <c r="T62" s="105"/>
      <c r="U62" s="105"/>
      <c r="V62" s="105"/>
      <c r="W62" s="105"/>
      <c r="X62" s="105"/>
      <c r="Y62" s="105"/>
      <c r="Z62" s="105"/>
      <c r="AA62" s="105"/>
    </row>
    <row r="63" spans="1:27" ht="15.95">
      <c r="A63" s="67"/>
      <c r="B63" s="67"/>
      <c r="C63" s="49" t="s">
        <v>2038</v>
      </c>
      <c r="D63" s="233" t="s">
        <v>2036</v>
      </c>
      <c r="E63" s="253"/>
      <c r="F63" s="253"/>
      <c r="G63" s="253"/>
      <c r="H63" s="254"/>
      <c r="I63" s="220" t="s">
        <v>2037</v>
      </c>
      <c r="J63" s="254"/>
      <c r="K63" s="105"/>
      <c r="L63" s="105"/>
      <c r="M63" s="105"/>
      <c r="N63" s="105"/>
      <c r="O63" s="105"/>
      <c r="P63" s="105"/>
      <c r="Q63" s="105"/>
      <c r="R63" s="105"/>
      <c r="S63" s="105"/>
      <c r="T63" s="105"/>
      <c r="U63" s="105"/>
      <c r="V63" s="105"/>
      <c r="W63" s="105"/>
      <c r="X63" s="105"/>
      <c r="Y63" s="105"/>
      <c r="Z63" s="105"/>
      <c r="AA63" s="105"/>
    </row>
    <row r="64" spans="1:27" ht="15.95">
      <c r="A64" s="67"/>
      <c r="B64" s="67"/>
      <c r="C64" s="49" t="s">
        <v>2039</v>
      </c>
      <c r="D64" s="233" t="s">
        <v>2036</v>
      </c>
      <c r="E64" s="253"/>
      <c r="F64" s="253"/>
      <c r="G64" s="253"/>
      <c r="H64" s="254"/>
      <c r="I64" s="220" t="s">
        <v>2037</v>
      </c>
      <c r="J64" s="254"/>
      <c r="K64" s="105"/>
      <c r="L64" s="105"/>
      <c r="M64" s="105"/>
      <c r="N64" s="105"/>
      <c r="O64" s="105"/>
      <c r="P64" s="105"/>
      <c r="Q64" s="105"/>
      <c r="R64" s="105"/>
      <c r="S64" s="105"/>
      <c r="T64" s="105"/>
      <c r="U64" s="105"/>
      <c r="V64" s="105"/>
      <c r="W64" s="105"/>
      <c r="X64" s="105"/>
      <c r="Y64" s="105"/>
      <c r="Z64" s="105"/>
      <c r="AA64" s="105"/>
    </row>
    <row r="65" spans="1:27" ht="15.95">
      <c r="A65" s="67"/>
      <c r="B65" s="67"/>
      <c r="C65" s="49" t="s">
        <v>2040</v>
      </c>
      <c r="D65" s="233" t="s">
        <v>2036</v>
      </c>
      <c r="E65" s="253"/>
      <c r="F65" s="253"/>
      <c r="G65" s="253"/>
      <c r="H65" s="254"/>
      <c r="I65" s="220" t="s">
        <v>2037</v>
      </c>
      <c r="J65" s="254"/>
      <c r="K65" s="105"/>
      <c r="L65" s="105"/>
      <c r="M65" s="105"/>
      <c r="N65" s="105"/>
      <c r="O65" s="105"/>
      <c r="P65" s="105"/>
      <c r="Q65" s="105"/>
      <c r="R65" s="105"/>
      <c r="S65" s="105"/>
      <c r="T65" s="105"/>
      <c r="U65" s="105"/>
      <c r="V65" s="105"/>
      <c r="W65" s="105"/>
      <c r="X65" s="105"/>
      <c r="Y65" s="105"/>
      <c r="Z65" s="105"/>
      <c r="AA65" s="105"/>
    </row>
    <row r="66" spans="1:27" ht="15.95">
      <c r="A66" s="67"/>
      <c r="B66" s="67"/>
      <c r="C66" s="49" t="s">
        <v>2041</v>
      </c>
      <c r="D66" s="233" t="s">
        <v>2036</v>
      </c>
      <c r="E66" s="253"/>
      <c r="F66" s="253"/>
      <c r="G66" s="253"/>
      <c r="H66" s="254"/>
      <c r="I66" s="220" t="s">
        <v>2037</v>
      </c>
      <c r="J66" s="254"/>
      <c r="K66" s="105"/>
      <c r="L66" s="105"/>
      <c r="M66" s="105"/>
      <c r="N66" s="105"/>
      <c r="O66" s="105"/>
      <c r="P66" s="105"/>
      <c r="Q66" s="105"/>
      <c r="R66" s="105"/>
      <c r="S66" s="105"/>
      <c r="T66" s="105"/>
      <c r="U66" s="105"/>
      <c r="V66" s="105"/>
      <c r="W66" s="105"/>
      <c r="X66" s="105"/>
      <c r="Y66" s="105"/>
      <c r="Z66" s="105"/>
      <c r="AA66" s="105"/>
    </row>
    <row r="67" spans="1:27" ht="15.95">
      <c r="A67" s="67"/>
      <c r="B67" s="67"/>
      <c r="C67" s="49" t="s">
        <v>2042</v>
      </c>
      <c r="D67" s="233" t="s">
        <v>2036</v>
      </c>
      <c r="E67" s="253"/>
      <c r="F67" s="253"/>
      <c r="G67" s="253"/>
      <c r="H67" s="254"/>
      <c r="I67" s="220" t="s">
        <v>2037</v>
      </c>
      <c r="J67" s="254"/>
      <c r="K67" s="105"/>
      <c r="L67" s="105"/>
      <c r="M67" s="105"/>
      <c r="N67" s="105"/>
      <c r="O67" s="105"/>
      <c r="P67" s="105"/>
      <c r="Q67" s="105"/>
      <c r="R67" s="105"/>
      <c r="S67" s="105"/>
      <c r="T67" s="105"/>
      <c r="U67" s="105"/>
      <c r="V67" s="105"/>
      <c r="W67" s="105"/>
      <c r="X67" s="105"/>
      <c r="Y67" s="105"/>
      <c r="Z67" s="105"/>
      <c r="AA67" s="105"/>
    </row>
    <row r="68" spans="1:27" ht="15.95">
      <c r="A68" s="67"/>
      <c r="B68" s="67"/>
      <c r="C68" s="49" t="s">
        <v>2043</v>
      </c>
      <c r="D68" s="233" t="s">
        <v>2036</v>
      </c>
      <c r="E68" s="253"/>
      <c r="F68" s="253"/>
      <c r="G68" s="253"/>
      <c r="H68" s="254"/>
      <c r="I68" s="220" t="s">
        <v>2037</v>
      </c>
      <c r="J68" s="254"/>
      <c r="K68" s="105"/>
      <c r="L68" s="105"/>
      <c r="M68" s="105"/>
      <c r="N68" s="105"/>
      <c r="O68" s="105"/>
      <c r="P68" s="105"/>
      <c r="Q68" s="105"/>
      <c r="R68" s="105"/>
      <c r="S68" s="105"/>
      <c r="T68" s="105"/>
      <c r="U68" s="105"/>
      <c r="V68" s="105"/>
      <c r="W68" s="105"/>
      <c r="X68" s="105"/>
      <c r="Y68" s="105"/>
      <c r="Z68" s="105"/>
      <c r="AA68" s="105"/>
    </row>
    <row r="69" spans="1:27" ht="15.95">
      <c r="A69" s="67"/>
      <c r="B69" s="67"/>
      <c r="C69" s="49" t="s">
        <v>2044</v>
      </c>
      <c r="D69" s="233" t="s">
        <v>2036</v>
      </c>
      <c r="E69" s="253"/>
      <c r="F69" s="253"/>
      <c r="G69" s="253"/>
      <c r="H69" s="254"/>
      <c r="I69" s="220" t="s">
        <v>2037</v>
      </c>
      <c r="J69" s="254"/>
      <c r="K69" s="105"/>
      <c r="L69" s="105"/>
      <c r="M69" s="105"/>
      <c r="N69" s="105"/>
      <c r="O69" s="105"/>
      <c r="P69" s="105"/>
      <c r="Q69" s="105"/>
      <c r="R69" s="105"/>
      <c r="S69" s="105"/>
      <c r="T69" s="105"/>
      <c r="U69" s="105"/>
      <c r="V69" s="105"/>
      <c r="W69" s="105"/>
      <c r="X69" s="105"/>
      <c r="Y69" s="105"/>
      <c r="Z69" s="105"/>
      <c r="AA69" s="105"/>
    </row>
    <row r="70" spans="1:27" ht="15.95">
      <c r="A70" s="67"/>
      <c r="B70" s="67"/>
      <c r="C70" s="49" t="s">
        <v>2045</v>
      </c>
      <c r="D70" s="233" t="s">
        <v>2036</v>
      </c>
      <c r="E70" s="253"/>
      <c r="F70" s="253"/>
      <c r="G70" s="253"/>
      <c r="H70" s="254"/>
      <c r="I70" s="220" t="s">
        <v>1961</v>
      </c>
      <c r="J70" s="254"/>
      <c r="K70" s="105"/>
      <c r="L70" s="105"/>
      <c r="M70" s="105"/>
      <c r="N70" s="105"/>
      <c r="O70" s="105"/>
      <c r="P70" s="105"/>
      <c r="Q70" s="105"/>
      <c r="R70" s="105"/>
      <c r="S70" s="105"/>
      <c r="T70" s="105"/>
      <c r="U70" s="105"/>
      <c r="V70" s="105"/>
      <c r="W70" s="105"/>
      <c r="X70" s="105"/>
      <c r="Y70" s="105"/>
      <c r="Z70" s="105"/>
      <c r="AA70" s="105"/>
    </row>
    <row r="71" spans="1:27" ht="15.95">
      <c r="A71" s="67"/>
      <c r="B71" s="67"/>
      <c r="C71" s="49" t="s">
        <v>2046</v>
      </c>
      <c r="D71" s="233" t="s">
        <v>2036</v>
      </c>
      <c r="E71" s="253"/>
      <c r="F71" s="253"/>
      <c r="G71" s="253"/>
      <c r="H71" s="254"/>
      <c r="I71" s="220" t="s">
        <v>1961</v>
      </c>
      <c r="J71" s="254"/>
      <c r="K71" s="105"/>
      <c r="L71" s="105"/>
      <c r="M71" s="105"/>
      <c r="N71" s="105"/>
      <c r="O71" s="105"/>
      <c r="P71" s="105"/>
      <c r="Q71" s="105"/>
      <c r="R71" s="105"/>
      <c r="S71" s="105"/>
      <c r="T71" s="105"/>
      <c r="U71" s="105"/>
      <c r="V71" s="105"/>
      <c r="W71" s="105"/>
      <c r="X71" s="105"/>
      <c r="Y71" s="105"/>
      <c r="Z71" s="105"/>
      <c r="AA71" s="105"/>
    </row>
    <row r="72" spans="1:27" ht="15.95">
      <c r="A72" s="67"/>
      <c r="B72" s="67"/>
      <c r="C72" s="49" t="s">
        <v>2047</v>
      </c>
      <c r="D72" s="233" t="s">
        <v>2036</v>
      </c>
      <c r="E72" s="253"/>
      <c r="F72" s="253"/>
      <c r="G72" s="253"/>
      <c r="H72" s="254"/>
      <c r="I72" s="220" t="s">
        <v>1961</v>
      </c>
      <c r="J72" s="254"/>
      <c r="K72" s="105"/>
      <c r="L72" s="105"/>
      <c r="M72" s="105"/>
      <c r="N72" s="105"/>
      <c r="O72" s="105"/>
      <c r="P72" s="105"/>
      <c r="Q72" s="105"/>
      <c r="R72" s="105"/>
      <c r="S72" s="105"/>
      <c r="T72" s="105"/>
      <c r="U72" s="105"/>
      <c r="V72" s="105"/>
      <c r="W72" s="105"/>
      <c r="X72" s="105"/>
      <c r="Y72" s="105"/>
      <c r="Z72" s="105"/>
      <c r="AA72" s="105"/>
    </row>
    <row r="73" spans="1:27" ht="15.95">
      <c r="A73" s="67"/>
      <c r="B73" s="67"/>
      <c r="C73" s="49" t="s">
        <v>2048</v>
      </c>
      <c r="D73" s="233" t="s">
        <v>2036</v>
      </c>
      <c r="E73" s="253"/>
      <c r="F73" s="253"/>
      <c r="G73" s="253"/>
      <c r="H73" s="254"/>
      <c r="I73" s="220" t="s">
        <v>1961</v>
      </c>
      <c r="J73" s="254"/>
      <c r="K73" s="105"/>
      <c r="L73" s="105"/>
      <c r="M73" s="105"/>
      <c r="N73" s="105"/>
      <c r="O73" s="105"/>
      <c r="P73" s="105"/>
      <c r="Q73" s="105"/>
      <c r="R73" s="105"/>
      <c r="S73" s="105"/>
      <c r="T73" s="105"/>
      <c r="U73" s="105"/>
      <c r="V73" s="105"/>
      <c r="W73" s="105"/>
      <c r="X73" s="105"/>
      <c r="Y73" s="105"/>
      <c r="Z73" s="105"/>
      <c r="AA73" s="105"/>
    </row>
    <row r="74" spans="1:27" ht="15.95">
      <c r="A74" s="67"/>
      <c r="B74" s="67"/>
      <c r="C74" s="49" t="s">
        <v>2049</v>
      </c>
      <c r="D74" s="233" t="s">
        <v>2036</v>
      </c>
      <c r="E74" s="253"/>
      <c r="F74" s="253"/>
      <c r="G74" s="253"/>
      <c r="H74" s="254"/>
      <c r="I74" s="220" t="s">
        <v>1961</v>
      </c>
      <c r="J74" s="254"/>
      <c r="K74" s="105"/>
      <c r="L74" s="105"/>
      <c r="M74" s="105"/>
      <c r="N74" s="105"/>
      <c r="O74" s="105"/>
      <c r="P74" s="105"/>
      <c r="Q74" s="105"/>
      <c r="R74" s="105"/>
      <c r="S74" s="105"/>
      <c r="T74" s="105"/>
      <c r="U74" s="105"/>
      <c r="V74" s="105"/>
      <c r="W74" s="105"/>
      <c r="X74" s="105"/>
      <c r="Y74" s="105"/>
      <c r="Z74" s="105"/>
      <c r="AA74" s="105"/>
    </row>
    <row r="75" spans="1:27" ht="15.95">
      <c r="A75" s="67"/>
      <c r="B75" s="67"/>
      <c r="C75" s="49" t="s">
        <v>2050</v>
      </c>
      <c r="D75" s="233" t="s">
        <v>2036</v>
      </c>
      <c r="E75" s="253"/>
      <c r="F75" s="253"/>
      <c r="G75" s="253"/>
      <c r="H75" s="254"/>
      <c r="I75" s="220" t="s">
        <v>1961</v>
      </c>
      <c r="J75" s="254"/>
      <c r="K75" s="105"/>
      <c r="L75" s="105"/>
      <c r="M75" s="105"/>
      <c r="N75" s="105"/>
      <c r="O75" s="105"/>
      <c r="P75" s="105"/>
      <c r="Q75" s="105"/>
      <c r="R75" s="105"/>
      <c r="S75" s="105"/>
      <c r="T75" s="105"/>
      <c r="U75" s="105"/>
      <c r="V75" s="105"/>
      <c r="W75" s="105"/>
      <c r="X75" s="105"/>
      <c r="Y75" s="105"/>
      <c r="Z75" s="105"/>
      <c r="AA75" s="105"/>
    </row>
    <row r="76" spans="1:27" ht="15.95">
      <c r="A76" s="67"/>
      <c r="B76" s="67"/>
      <c r="C76" s="49" t="s">
        <v>577</v>
      </c>
      <c r="D76" s="233" t="s">
        <v>2036</v>
      </c>
      <c r="E76" s="253"/>
      <c r="F76" s="253"/>
      <c r="G76" s="253"/>
      <c r="H76" s="254"/>
      <c r="I76" s="220" t="s">
        <v>1961</v>
      </c>
      <c r="J76" s="254"/>
      <c r="K76" s="105"/>
      <c r="L76" s="105"/>
      <c r="M76" s="105"/>
      <c r="N76" s="105"/>
      <c r="O76" s="105"/>
      <c r="P76" s="105"/>
      <c r="Q76" s="105"/>
      <c r="R76" s="105"/>
      <c r="S76" s="105"/>
      <c r="T76" s="105"/>
      <c r="U76" s="105"/>
      <c r="V76" s="105"/>
      <c r="W76" s="105"/>
      <c r="X76" s="105"/>
      <c r="Y76" s="105"/>
      <c r="Z76" s="105"/>
      <c r="AA76" s="105"/>
    </row>
    <row r="77" spans="1:27" ht="15.95">
      <c r="A77" s="67"/>
      <c r="B77" s="67"/>
      <c r="C77" s="49" t="s">
        <v>580</v>
      </c>
      <c r="D77" s="233" t="s">
        <v>2036</v>
      </c>
      <c r="E77" s="253"/>
      <c r="F77" s="253"/>
      <c r="G77" s="253"/>
      <c r="H77" s="254"/>
      <c r="I77" s="220" t="s">
        <v>1961</v>
      </c>
      <c r="J77" s="254"/>
      <c r="K77" s="105"/>
      <c r="L77" s="105"/>
      <c r="M77" s="105"/>
      <c r="N77" s="105"/>
      <c r="O77" s="105"/>
      <c r="P77" s="105"/>
      <c r="Q77" s="105"/>
      <c r="R77" s="105"/>
      <c r="S77" s="105"/>
      <c r="T77" s="105"/>
      <c r="U77" s="105"/>
      <c r="V77" s="105"/>
      <c r="W77" s="105"/>
      <c r="X77" s="105"/>
      <c r="Y77" s="105"/>
      <c r="Z77" s="105"/>
      <c r="AA77" s="105"/>
    </row>
    <row r="78" spans="1:27" ht="15.95">
      <c r="A78" s="67"/>
      <c r="B78" s="67"/>
      <c r="C78" s="49" t="s">
        <v>583</v>
      </c>
      <c r="D78" s="233" t="s">
        <v>2036</v>
      </c>
      <c r="E78" s="253"/>
      <c r="F78" s="253"/>
      <c r="G78" s="253"/>
      <c r="H78" s="254"/>
      <c r="I78" s="220" t="s">
        <v>1961</v>
      </c>
      <c r="J78" s="254"/>
      <c r="K78" s="105"/>
      <c r="L78" s="105"/>
      <c r="M78" s="105"/>
      <c r="N78" s="105"/>
      <c r="O78" s="105"/>
      <c r="P78" s="105"/>
      <c r="Q78" s="105"/>
      <c r="R78" s="105"/>
      <c r="S78" s="105"/>
      <c r="T78" s="105"/>
      <c r="U78" s="105"/>
      <c r="V78" s="105"/>
      <c r="W78" s="105"/>
      <c r="X78" s="105"/>
      <c r="Y78" s="105"/>
      <c r="Z78" s="105"/>
      <c r="AA78" s="105"/>
    </row>
    <row r="79" spans="1:27" ht="15.95">
      <c r="A79" s="67"/>
      <c r="B79" s="67"/>
      <c r="C79" s="49" t="s">
        <v>586</v>
      </c>
      <c r="D79" s="233" t="s">
        <v>2036</v>
      </c>
      <c r="E79" s="253"/>
      <c r="F79" s="253"/>
      <c r="G79" s="253"/>
      <c r="H79" s="254"/>
      <c r="I79" s="220" t="s">
        <v>1961</v>
      </c>
      <c r="J79" s="254"/>
      <c r="K79" s="105"/>
      <c r="L79" s="105"/>
      <c r="M79" s="105"/>
      <c r="N79" s="105"/>
      <c r="O79" s="105"/>
      <c r="P79" s="105"/>
      <c r="Q79" s="105"/>
      <c r="R79" s="105"/>
      <c r="S79" s="105"/>
      <c r="T79" s="105"/>
      <c r="U79" s="105"/>
      <c r="V79" s="105"/>
      <c r="W79" s="105"/>
      <c r="X79" s="105"/>
      <c r="Y79" s="105"/>
      <c r="Z79" s="105"/>
      <c r="AA79" s="105"/>
    </row>
    <row r="80" spans="1:27" ht="15.95">
      <c r="A80" s="67"/>
      <c r="B80" s="67"/>
      <c r="C80" s="49" t="s">
        <v>434</v>
      </c>
      <c r="D80" s="233" t="s">
        <v>2036</v>
      </c>
      <c r="E80" s="253"/>
      <c r="F80" s="253"/>
      <c r="G80" s="253"/>
      <c r="H80" s="254"/>
      <c r="I80" s="220" t="s">
        <v>1961</v>
      </c>
      <c r="J80" s="254"/>
      <c r="K80" s="105"/>
      <c r="L80" s="105"/>
      <c r="M80" s="105"/>
      <c r="N80" s="105"/>
      <c r="O80" s="105"/>
      <c r="P80" s="105"/>
      <c r="Q80" s="105"/>
      <c r="R80" s="105"/>
      <c r="S80" s="105"/>
      <c r="T80" s="105"/>
      <c r="U80" s="105"/>
      <c r="V80" s="105"/>
      <c r="W80" s="105"/>
      <c r="X80" s="105"/>
      <c r="Y80" s="105"/>
      <c r="Z80" s="105"/>
      <c r="AA80" s="105"/>
    </row>
    <row r="81" spans="1:27" ht="15.95">
      <c r="A81" s="67"/>
      <c r="B81" s="67"/>
      <c r="C81" s="49" t="s">
        <v>439</v>
      </c>
      <c r="D81" s="233" t="s">
        <v>2036</v>
      </c>
      <c r="E81" s="253"/>
      <c r="F81" s="253"/>
      <c r="G81" s="253"/>
      <c r="H81" s="254"/>
      <c r="I81" s="220" t="s">
        <v>1961</v>
      </c>
      <c r="J81" s="254"/>
      <c r="K81" s="105"/>
      <c r="L81" s="105"/>
      <c r="M81" s="105"/>
      <c r="N81" s="105"/>
      <c r="O81" s="105"/>
      <c r="P81" s="105"/>
      <c r="Q81" s="105"/>
      <c r="R81" s="105"/>
      <c r="S81" s="105"/>
      <c r="T81" s="105"/>
      <c r="U81" s="105"/>
      <c r="V81" s="105"/>
      <c r="W81" s="105"/>
      <c r="X81" s="105"/>
      <c r="Y81" s="105"/>
      <c r="Z81" s="105"/>
      <c r="AA81" s="105"/>
    </row>
    <row r="82" spans="1:27" ht="15.95">
      <c r="A82" s="67"/>
      <c r="B82" s="67"/>
      <c r="C82" s="49" t="s">
        <v>442</v>
      </c>
      <c r="D82" s="233" t="s">
        <v>2036</v>
      </c>
      <c r="E82" s="253"/>
      <c r="F82" s="253"/>
      <c r="G82" s="253"/>
      <c r="H82" s="254"/>
      <c r="I82" s="220" t="s">
        <v>1961</v>
      </c>
      <c r="J82" s="254"/>
      <c r="K82" s="105"/>
      <c r="L82" s="105"/>
      <c r="M82" s="105"/>
      <c r="N82" s="105"/>
      <c r="O82" s="105"/>
      <c r="P82" s="105"/>
      <c r="Q82" s="105"/>
      <c r="R82" s="105"/>
      <c r="S82" s="105"/>
      <c r="T82" s="105"/>
      <c r="U82" s="105"/>
      <c r="V82" s="105"/>
      <c r="W82" s="105"/>
      <c r="X82" s="105"/>
      <c r="Y82" s="105"/>
      <c r="Z82" s="105"/>
      <c r="AA82" s="105"/>
    </row>
    <row r="83" spans="1:27" ht="15.95">
      <c r="A83" s="67"/>
      <c r="B83" s="67"/>
      <c r="C83" s="49" t="s">
        <v>446</v>
      </c>
      <c r="D83" s="233" t="s">
        <v>2036</v>
      </c>
      <c r="E83" s="253"/>
      <c r="F83" s="253"/>
      <c r="G83" s="253"/>
      <c r="H83" s="254"/>
      <c r="I83" s="220" t="s">
        <v>1961</v>
      </c>
      <c r="J83" s="254"/>
      <c r="K83" s="105"/>
      <c r="L83" s="105"/>
      <c r="M83" s="105"/>
      <c r="N83" s="105"/>
      <c r="O83" s="105"/>
      <c r="P83" s="105"/>
      <c r="Q83" s="105"/>
      <c r="R83" s="105"/>
      <c r="S83" s="105"/>
      <c r="T83" s="105"/>
      <c r="U83" s="105"/>
      <c r="V83" s="105"/>
      <c r="W83" s="105"/>
      <c r="X83" s="105"/>
      <c r="Y83" s="105"/>
      <c r="Z83" s="105"/>
      <c r="AA83" s="105"/>
    </row>
    <row r="84" spans="1:27" ht="15">
      <c r="A84" s="67"/>
      <c r="B84" s="67"/>
      <c r="C84" s="67"/>
      <c r="D84" s="221"/>
      <c r="E84" s="253"/>
      <c r="F84" s="253"/>
      <c r="G84" s="253"/>
      <c r="H84" s="254"/>
      <c r="I84" s="220"/>
      <c r="J84" s="254"/>
      <c r="K84" s="105"/>
      <c r="L84" s="105"/>
      <c r="M84" s="105"/>
      <c r="N84" s="105"/>
      <c r="O84" s="105"/>
      <c r="P84" s="105"/>
      <c r="Q84" s="105"/>
      <c r="R84" s="105"/>
      <c r="S84" s="105"/>
      <c r="T84" s="105"/>
      <c r="U84" s="105"/>
      <c r="V84" s="105"/>
      <c r="W84" s="105"/>
      <c r="X84" s="105"/>
      <c r="Y84" s="105"/>
      <c r="Z84" s="105"/>
      <c r="AA84" s="105"/>
    </row>
    <row r="85" spans="1:27" ht="15">
      <c r="A85" s="67"/>
      <c r="B85" s="67"/>
      <c r="C85" s="67"/>
      <c r="D85" s="221"/>
      <c r="E85" s="253"/>
      <c r="F85" s="253"/>
      <c r="G85" s="253"/>
      <c r="H85" s="254"/>
      <c r="I85" s="220"/>
      <c r="J85" s="254"/>
      <c r="K85" s="105"/>
      <c r="L85" s="105"/>
      <c r="M85" s="105"/>
      <c r="N85" s="105"/>
      <c r="O85" s="105"/>
      <c r="P85" s="105"/>
      <c r="Q85" s="105"/>
      <c r="R85" s="105"/>
      <c r="S85" s="105"/>
      <c r="T85" s="105"/>
      <c r="U85" s="105"/>
      <c r="V85" s="105"/>
      <c r="W85" s="105"/>
      <c r="X85" s="105"/>
      <c r="Y85" s="105"/>
      <c r="Z85" s="105"/>
      <c r="AA85" s="105"/>
    </row>
    <row r="86" spans="1:27" ht="15">
      <c r="A86" s="67"/>
      <c r="B86" s="67"/>
      <c r="C86" s="67"/>
      <c r="D86" s="221"/>
      <c r="E86" s="253"/>
      <c r="F86" s="253"/>
      <c r="G86" s="253"/>
      <c r="H86" s="254"/>
      <c r="I86" s="220"/>
      <c r="J86" s="254"/>
      <c r="K86" s="105"/>
      <c r="L86" s="105"/>
      <c r="M86" s="105"/>
      <c r="N86" s="105"/>
      <c r="O86" s="105"/>
      <c r="P86" s="105"/>
      <c r="Q86" s="105"/>
      <c r="R86" s="105"/>
      <c r="S86" s="105"/>
      <c r="T86" s="105"/>
      <c r="U86" s="105"/>
      <c r="V86" s="105"/>
      <c r="W86" s="105"/>
      <c r="X86" s="105"/>
      <c r="Y86" s="105"/>
      <c r="Z86" s="105"/>
      <c r="AA86" s="105"/>
    </row>
    <row r="87" spans="1:27" ht="15">
      <c r="A87" s="67"/>
      <c r="B87" s="67"/>
      <c r="C87" s="67"/>
      <c r="D87" s="221"/>
      <c r="E87" s="253"/>
      <c r="F87" s="253"/>
      <c r="G87" s="253"/>
      <c r="H87" s="254"/>
      <c r="I87" s="220"/>
      <c r="J87" s="254"/>
      <c r="K87" s="105"/>
      <c r="L87" s="105"/>
      <c r="M87" s="105"/>
      <c r="N87" s="105"/>
      <c r="O87" s="105"/>
      <c r="P87" s="105"/>
      <c r="Q87" s="105"/>
      <c r="R87" s="105"/>
      <c r="S87" s="105"/>
      <c r="T87" s="105"/>
      <c r="U87" s="105"/>
      <c r="V87" s="105"/>
      <c r="W87" s="105"/>
      <c r="X87" s="105"/>
      <c r="Y87" s="105"/>
      <c r="Z87" s="105"/>
      <c r="AA87" s="105"/>
    </row>
    <row r="88" spans="1:27" ht="15">
      <c r="A88" s="67"/>
      <c r="B88" s="67"/>
      <c r="C88" s="67"/>
      <c r="D88" s="221"/>
      <c r="E88" s="253"/>
      <c r="F88" s="253"/>
      <c r="G88" s="253"/>
      <c r="H88" s="254"/>
      <c r="I88" s="220"/>
      <c r="J88" s="254"/>
      <c r="K88" s="105"/>
      <c r="L88" s="105"/>
      <c r="M88" s="105"/>
      <c r="N88" s="105"/>
      <c r="O88" s="105"/>
      <c r="P88" s="105"/>
      <c r="Q88" s="105"/>
      <c r="R88" s="105"/>
      <c r="S88" s="105"/>
      <c r="T88" s="105"/>
      <c r="U88" s="105"/>
      <c r="V88" s="105"/>
      <c r="W88" s="105"/>
      <c r="X88" s="105"/>
      <c r="Y88" s="105"/>
      <c r="Z88" s="105"/>
      <c r="AA88" s="105"/>
    </row>
    <row r="89" spans="1:27" ht="15">
      <c r="A89" s="67"/>
      <c r="B89" s="67"/>
      <c r="C89" s="67"/>
      <c r="D89" s="221"/>
      <c r="E89" s="253"/>
      <c r="F89" s="253"/>
      <c r="G89" s="253"/>
      <c r="H89" s="254"/>
      <c r="I89" s="220"/>
      <c r="J89" s="254"/>
      <c r="K89" s="105"/>
      <c r="L89" s="105"/>
      <c r="M89" s="105"/>
      <c r="N89" s="105"/>
      <c r="O89" s="105"/>
      <c r="P89" s="105"/>
      <c r="Q89" s="105"/>
      <c r="R89" s="105"/>
      <c r="S89" s="105"/>
      <c r="T89" s="105"/>
      <c r="U89" s="105"/>
      <c r="V89" s="105"/>
      <c r="W89" s="105"/>
      <c r="X89" s="105"/>
      <c r="Y89" s="105"/>
      <c r="Z89" s="105"/>
      <c r="AA89" s="105"/>
    </row>
    <row r="90" spans="1:27" ht="15">
      <c r="A90" s="67"/>
      <c r="B90" s="67"/>
      <c r="C90" s="67"/>
      <c r="D90" s="221"/>
      <c r="E90" s="253"/>
      <c r="F90" s="253"/>
      <c r="G90" s="253"/>
      <c r="H90" s="254"/>
      <c r="I90" s="220"/>
      <c r="J90" s="254"/>
      <c r="K90" s="105"/>
      <c r="L90" s="105"/>
      <c r="M90" s="105"/>
      <c r="N90" s="105"/>
      <c r="O90" s="105"/>
      <c r="P90" s="105"/>
      <c r="Q90" s="105"/>
      <c r="R90" s="105"/>
      <c r="S90" s="105"/>
      <c r="T90" s="105"/>
      <c r="U90" s="105"/>
      <c r="V90" s="105"/>
      <c r="W90" s="105"/>
      <c r="X90" s="105"/>
      <c r="Y90" s="105"/>
      <c r="Z90" s="105"/>
      <c r="AA90" s="105"/>
    </row>
    <row r="91" spans="1:27" ht="15">
      <c r="A91" s="67"/>
      <c r="B91" s="67"/>
      <c r="C91" s="67"/>
      <c r="D91" s="221"/>
      <c r="E91" s="253"/>
      <c r="F91" s="253"/>
      <c r="G91" s="253"/>
      <c r="H91" s="254"/>
      <c r="I91" s="220"/>
      <c r="J91" s="254"/>
      <c r="K91" s="105"/>
      <c r="L91" s="105"/>
      <c r="M91" s="105"/>
      <c r="N91" s="105"/>
      <c r="O91" s="105"/>
      <c r="P91" s="105"/>
      <c r="Q91" s="105"/>
      <c r="R91" s="105"/>
      <c r="S91" s="105"/>
      <c r="T91" s="105"/>
      <c r="U91" s="105"/>
      <c r="V91" s="105"/>
      <c r="W91" s="105"/>
      <c r="X91" s="105"/>
      <c r="Y91" s="105"/>
      <c r="Z91" s="105"/>
      <c r="AA91" s="105"/>
    </row>
    <row r="92" spans="1:27" ht="15">
      <c r="A92" s="67"/>
      <c r="B92" s="67"/>
      <c r="C92" s="67"/>
      <c r="D92" s="221"/>
      <c r="E92" s="253"/>
      <c r="F92" s="253"/>
      <c r="G92" s="253"/>
      <c r="H92" s="254"/>
      <c r="I92" s="220"/>
      <c r="J92" s="254"/>
      <c r="K92" s="105"/>
      <c r="L92" s="105"/>
      <c r="M92" s="105"/>
      <c r="N92" s="105"/>
      <c r="O92" s="105"/>
      <c r="P92" s="105"/>
      <c r="Q92" s="105"/>
      <c r="R92" s="105"/>
      <c r="S92" s="105"/>
      <c r="T92" s="105"/>
      <c r="U92" s="105"/>
      <c r="V92" s="105"/>
      <c r="W92" s="105"/>
      <c r="X92" s="105"/>
      <c r="Y92" s="105"/>
      <c r="Z92" s="105"/>
      <c r="AA92" s="105"/>
    </row>
    <row r="93" spans="1:27" ht="15">
      <c r="A93" s="67"/>
      <c r="B93" s="67"/>
      <c r="C93" s="67"/>
      <c r="D93" s="221"/>
      <c r="E93" s="253"/>
      <c r="F93" s="253"/>
      <c r="G93" s="253"/>
      <c r="H93" s="254"/>
      <c r="I93" s="220"/>
      <c r="J93" s="254"/>
      <c r="K93" s="105"/>
      <c r="L93" s="105"/>
      <c r="M93" s="105"/>
      <c r="N93" s="105"/>
      <c r="O93" s="105"/>
      <c r="P93" s="105"/>
      <c r="Q93" s="105"/>
      <c r="R93" s="105"/>
      <c r="S93" s="105"/>
      <c r="T93" s="105"/>
      <c r="U93" s="105"/>
      <c r="V93" s="105"/>
      <c r="W93" s="105"/>
      <c r="X93" s="105"/>
      <c r="Y93" s="105"/>
      <c r="Z93" s="105"/>
      <c r="AA93" s="105"/>
    </row>
    <row r="94" spans="1:27" ht="15">
      <c r="A94" s="67"/>
      <c r="B94" s="67"/>
      <c r="C94" s="67"/>
      <c r="D94" s="221"/>
      <c r="E94" s="253"/>
      <c r="F94" s="253"/>
      <c r="G94" s="253"/>
      <c r="H94" s="254"/>
      <c r="I94" s="220"/>
      <c r="J94" s="254"/>
      <c r="K94" s="105"/>
      <c r="L94" s="105"/>
      <c r="M94" s="105"/>
      <c r="N94" s="105"/>
      <c r="O94" s="105"/>
      <c r="P94" s="105"/>
      <c r="Q94" s="105"/>
      <c r="R94" s="105"/>
      <c r="S94" s="105"/>
      <c r="T94" s="105"/>
      <c r="U94" s="105"/>
      <c r="V94" s="105"/>
      <c r="W94" s="105"/>
      <c r="X94" s="105"/>
      <c r="Y94" s="105"/>
      <c r="Z94" s="105"/>
      <c r="AA94" s="105"/>
    </row>
    <row r="95" spans="1:27" ht="15">
      <c r="A95" s="67"/>
      <c r="B95" s="67"/>
      <c r="C95" s="67"/>
      <c r="D95" s="221"/>
      <c r="E95" s="253"/>
      <c r="F95" s="253"/>
      <c r="G95" s="253"/>
      <c r="H95" s="254"/>
      <c r="I95" s="220"/>
      <c r="J95" s="254"/>
      <c r="K95" s="105"/>
      <c r="L95" s="105"/>
      <c r="M95" s="105"/>
      <c r="N95" s="105"/>
      <c r="O95" s="105"/>
      <c r="P95" s="105"/>
      <c r="Q95" s="105"/>
      <c r="R95" s="105"/>
      <c r="S95" s="105"/>
      <c r="T95" s="105"/>
      <c r="U95" s="105"/>
      <c r="V95" s="105"/>
      <c r="W95" s="105"/>
      <c r="X95" s="105"/>
      <c r="Y95" s="105"/>
      <c r="Z95" s="105"/>
      <c r="AA95" s="105"/>
    </row>
    <row r="96" spans="1:27" ht="15">
      <c r="A96" s="67"/>
      <c r="B96" s="67"/>
      <c r="C96" s="67"/>
      <c r="D96" s="221"/>
      <c r="E96" s="253"/>
      <c r="F96" s="253"/>
      <c r="G96" s="253"/>
      <c r="H96" s="254"/>
      <c r="I96" s="220"/>
      <c r="J96" s="254"/>
      <c r="K96" s="105"/>
      <c r="L96" s="105"/>
      <c r="M96" s="105"/>
      <c r="N96" s="105"/>
      <c r="O96" s="105"/>
      <c r="P96" s="105"/>
      <c r="Q96" s="105"/>
      <c r="R96" s="105"/>
      <c r="S96" s="105"/>
      <c r="T96" s="105"/>
      <c r="U96" s="105"/>
      <c r="V96" s="105"/>
      <c r="W96" s="105"/>
      <c r="X96" s="105"/>
      <c r="Y96" s="105"/>
      <c r="Z96" s="105"/>
      <c r="AA96" s="105"/>
    </row>
    <row r="97" spans="1:27" ht="15">
      <c r="A97" s="67"/>
      <c r="B97" s="67"/>
      <c r="C97" s="67"/>
      <c r="D97" s="221"/>
      <c r="E97" s="253"/>
      <c r="F97" s="253"/>
      <c r="G97" s="253"/>
      <c r="H97" s="254"/>
      <c r="I97" s="220"/>
      <c r="J97" s="254"/>
      <c r="K97" s="105"/>
      <c r="L97" s="105"/>
      <c r="M97" s="105"/>
      <c r="N97" s="105"/>
      <c r="O97" s="105"/>
      <c r="P97" s="105"/>
      <c r="Q97" s="105"/>
      <c r="R97" s="105"/>
      <c r="S97" s="105"/>
      <c r="T97" s="105"/>
      <c r="U97" s="105"/>
      <c r="V97" s="105"/>
      <c r="W97" s="105"/>
      <c r="X97" s="105"/>
      <c r="Y97" s="105"/>
      <c r="Z97" s="105"/>
      <c r="AA97" s="105"/>
    </row>
    <row r="98" spans="1:27" ht="15">
      <c r="A98" s="67"/>
      <c r="B98" s="67"/>
      <c r="C98" s="67"/>
      <c r="D98" s="221"/>
      <c r="E98" s="253"/>
      <c r="F98" s="253"/>
      <c r="G98" s="253"/>
      <c r="H98" s="254"/>
      <c r="I98" s="220"/>
      <c r="J98" s="254"/>
      <c r="K98" s="105"/>
      <c r="L98" s="105"/>
      <c r="M98" s="105"/>
      <c r="N98" s="105"/>
      <c r="O98" s="105"/>
      <c r="P98" s="105"/>
      <c r="Q98" s="105"/>
      <c r="R98" s="105"/>
      <c r="S98" s="105"/>
      <c r="T98" s="105"/>
      <c r="U98" s="105"/>
      <c r="V98" s="105"/>
      <c r="W98" s="105"/>
      <c r="X98" s="105"/>
      <c r="Y98" s="105"/>
      <c r="Z98" s="105"/>
      <c r="AA98" s="105"/>
    </row>
    <row r="99" spans="1:27" ht="15">
      <c r="A99" s="67"/>
      <c r="B99" s="67"/>
      <c r="C99" s="67"/>
      <c r="D99" s="221"/>
      <c r="E99" s="253"/>
      <c r="F99" s="253"/>
      <c r="G99" s="253"/>
      <c r="H99" s="254"/>
      <c r="I99" s="220"/>
      <c r="J99" s="254"/>
      <c r="K99" s="105"/>
      <c r="L99" s="105"/>
      <c r="M99" s="105"/>
      <c r="N99" s="105"/>
      <c r="O99" s="105"/>
      <c r="P99" s="105"/>
      <c r="Q99" s="105"/>
      <c r="R99" s="105"/>
      <c r="S99" s="105"/>
      <c r="T99" s="105"/>
      <c r="U99" s="105"/>
      <c r="V99" s="105"/>
      <c r="W99" s="105"/>
      <c r="X99" s="105"/>
      <c r="Y99" s="105"/>
      <c r="Z99" s="105"/>
      <c r="AA99" s="105"/>
    </row>
    <row r="100" spans="1:27" ht="15">
      <c r="A100" s="67"/>
      <c r="B100" s="67"/>
      <c r="C100" s="67"/>
      <c r="D100" s="221"/>
      <c r="E100" s="253"/>
      <c r="F100" s="253"/>
      <c r="G100" s="253"/>
      <c r="H100" s="254"/>
      <c r="I100" s="220"/>
      <c r="J100" s="254"/>
      <c r="K100" s="105"/>
      <c r="L100" s="105"/>
      <c r="M100" s="105"/>
      <c r="N100" s="105"/>
      <c r="O100" s="105"/>
      <c r="P100" s="105"/>
      <c r="Q100" s="105"/>
      <c r="R100" s="105"/>
      <c r="S100" s="105"/>
      <c r="T100" s="105"/>
      <c r="U100" s="105"/>
      <c r="V100" s="105"/>
      <c r="W100" s="105"/>
      <c r="X100" s="105"/>
      <c r="Y100" s="105"/>
      <c r="Z100" s="105"/>
      <c r="AA100" s="105"/>
    </row>
    <row r="101" spans="1:27" ht="15">
      <c r="A101" s="67"/>
      <c r="B101" s="67"/>
      <c r="C101" s="67"/>
      <c r="D101" s="221"/>
      <c r="E101" s="253"/>
      <c r="F101" s="253"/>
      <c r="G101" s="253"/>
      <c r="H101" s="254"/>
      <c r="I101" s="220"/>
      <c r="J101" s="254"/>
      <c r="K101" s="105"/>
      <c r="L101" s="105"/>
      <c r="M101" s="105"/>
      <c r="N101" s="105"/>
      <c r="O101" s="105"/>
      <c r="P101" s="105"/>
      <c r="Q101" s="105"/>
      <c r="R101" s="105"/>
      <c r="S101" s="105"/>
      <c r="T101" s="105"/>
      <c r="U101" s="105"/>
      <c r="V101" s="105"/>
      <c r="W101" s="105"/>
      <c r="X101" s="105"/>
      <c r="Y101" s="105"/>
      <c r="Z101" s="105"/>
      <c r="AA101" s="105"/>
    </row>
    <row r="102" spans="1:27" ht="15">
      <c r="A102" s="67"/>
      <c r="B102" s="67"/>
      <c r="C102" s="67"/>
      <c r="D102" s="221"/>
      <c r="E102" s="253"/>
      <c r="F102" s="253"/>
      <c r="G102" s="253"/>
      <c r="H102" s="254"/>
      <c r="I102" s="220"/>
      <c r="J102" s="254"/>
      <c r="K102" s="105"/>
      <c r="L102" s="105"/>
      <c r="M102" s="105"/>
      <c r="N102" s="105"/>
      <c r="O102" s="105"/>
      <c r="P102" s="105"/>
      <c r="Q102" s="105"/>
      <c r="R102" s="105"/>
      <c r="S102" s="105"/>
      <c r="T102" s="105"/>
      <c r="U102" s="105"/>
      <c r="V102" s="105"/>
      <c r="W102" s="105"/>
      <c r="X102" s="105"/>
      <c r="Y102" s="105"/>
      <c r="Z102" s="105"/>
      <c r="AA102" s="105"/>
    </row>
    <row r="103" spans="1:27" ht="15">
      <c r="A103" s="67"/>
      <c r="B103" s="67"/>
      <c r="C103" s="67"/>
      <c r="D103" s="221"/>
      <c r="E103" s="253"/>
      <c r="F103" s="253"/>
      <c r="G103" s="253"/>
      <c r="H103" s="254"/>
      <c r="I103" s="220"/>
      <c r="J103" s="254"/>
      <c r="K103" s="105"/>
      <c r="L103" s="105"/>
      <c r="M103" s="105"/>
      <c r="N103" s="105"/>
      <c r="O103" s="105"/>
      <c r="P103" s="105"/>
      <c r="Q103" s="105"/>
      <c r="R103" s="105"/>
      <c r="S103" s="105"/>
      <c r="T103" s="105"/>
      <c r="U103" s="105"/>
      <c r="V103" s="105"/>
      <c r="W103" s="105"/>
      <c r="X103" s="105"/>
      <c r="Y103" s="105"/>
      <c r="Z103" s="105"/>
      <c r="AA103" s="105"/>
    </row>
    <row r="104" spans="1:27" ht="15">
      <c r="A104" s="67"/>
      <c r="B104" s="67"/>
      <c r="C104" s="67"/>
      <c r="D104" s="221"/>
      <c r="E104" s="253"/>
      <c r="F104" s="253"/>
      <c r="G104" s="253"/>
      <c r="H104" s="254"/>
      <c r="I104" s="220"/>
      <c r="J104" s="254"/>
      <c r="K104" s="105"/>
      <c r="L104" s="105"/>
      <c r="M104" s="105"/>
      <c r="N104" s="105"/>
      <c r="O104" s="105"/>
      <c r="P104" s="105"/>
      <c r="Q104" s="105"/>
      <c r="R104" s="105"/>
      <c r="S104" s="105"/>
      <c r="T104" s="105"/>
      <c r="U104" s="105"/>
      <c r="V104" s="105"/>
      <c r="W104" s="105"/>
      <c r="X104" s="105"/>
      <c r="Y104" s="105"/>
      <c r="Z104" s="105"/>
      <c r="AA104" s="105"/>
    </row>
    <row r="105" spans="1:27" ht="15">
      <c r="A105" s="67"/>
      <c r="B105" s="67"/>
      <c r="C105" s="67"/>
      <c r="D105" s="221"/>
      <c r="E105" s="253"/>
      <c r="F105" s="253"/>
      <c r="G105" s="253"/>
      <c r="H105" s="254"/>
      <c r="I105" s="220"/>
      <c r="J105" s="254"/>
      <c r="K105" s="105"/>
      <c r="L105" s="105"/>
      <c r="M105" s="105"/>
      <c r="N105" s="105"/>
      <c r="O105" s="105"/>
      <c r="P105" s="105"/>
      <c r="Q105" s="105"/>
      <c r="R105" s="105"/>
      <c r="S105" s="105"/>
      <c r="T105" s="105"/>
      <c r="U105" s="105"/>
      <c r="V105" s="105"/>
      <c r="W105" s="105"/>
      <c r="X105" s="105"/>
      <c r="Y105" s="105"/>
      <c r="Z105" s="105"/>
      <c r="AA105" s="105"/>
    </row>
    <row r="106" spans="1:27" ht="15">
      <c r="A106" s="67"/>
      <c r="B106" s="67"/>
      <c r="C106" s="67"/>
      <c r="D106" s="221"/>
      <c r="E106" s="253"/>
      <c r="F106" s="253"/>
      <c r="G106" s="253"/>
      <c r="H106" s="254"/>
      <c r="I106" s="220"/>
      <c r="J106" s="254"/>
      <c r="K106" s="105"/>
      <c r="L106" s="105"/>
      <c r="M106" s="105"/>
      <c r="N106" s="105"/>
      <c r="O106" s="105"/>
      <c r="P106" s="105"/>
      <c r="Q106" s="105"/>
      <c r="R106" s="105"/>
      <c r="S106" s="105"/>
      <c r="T106" s="105"/>
      <c r="U106" s="105"/>
      <c r="V106" s="105"/>
      <c r="W106" s="105"/>
      <c r="X106" s="105"/>
      <c r="Y106" s="105"/>
      <c r="Z106" s="105"/>
      <c r="AA106" s="105"/>
    </row>
    <row r="107" spans="1:27" ht="15">
      <c r="A107" s="67"/>
      <c r="B107" s="67"/>
      <c r="C107" s="67"/>
      <c r="D107" s="221"/>
      <c r="E107" s="253"/>
      <c r="F107" s="253"/>
      <c r="G107" s="253"/>
      <c r="H107" s="254"/>
      <c r="I107" s="220"/>
      <c r="J107" s="254"/>
      <c r="K107" s="105"/>
      <c r="L107" s="105"/>
      <c r="M107" s="105"/>
      <c r="N107" s="105"/>
      <c r="O107" s="105"/>
      <c r="P107" s="105"/>
      <c r="Q107" s="105"/>
      <c r="R107" s="105"/>
      <c r="S107" s="105"/>
      <c r="T107" s="105"/>
      <c r="U107" s="105"/>
      <c r="V107" s="105"/>
      <c r="W107" s="105"/>
      <c r="X107" s="105"/>
      <c r="Y107" s="105"/>
      <c r="Z107" s="105"/>
      <c r="AA107" s="105"/>
    </row>
    <row r="108" spans="1:27" ht="15">
      <c r="A108" s="67"/>
      <c r="B108" s="67"/>
      <c r="C108" s="67"/>
      <c r="D108" s="221"/>
      <c r="E108" s="253"/>
      <c r="F108" s="253"/>
      <c r="G108" s="253"/>
      <c r="H108" s="254"/>
      <c r="I108" s="220"/>
      <c r="J108" s="254"/>
      <c r="K108" s="105"/>
      <c r="L108" s="105"/>
      <c r="M108" s="105"/>
      <c r="N108" s="105"/>
      <c r="O108" s="105"/>
      <c r="P108" s="105"/>
      <c r="Q108" s="105"/>
      <c r="R108" s="105"/>
      <c r="S108" s="105"/>
      <c r="T108" s="105"/>
      <c r="U108" s="105"/>
      <c r="V108" s="105"/>
      <c r="W108" s="105"/>
      <c r="X108" s="105"/>
      <c r="Y108" s="105"/>
      <c r="Z108" s="105"/>
      <c r="AA108" s="105"/>
    </row>
    <row r="109" spans="1:27" ht="15">
      <c r="A109" s="51"/>
      <c r="B109" s="105"/>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c r="AA109" s="105"/>
    </row>
    <row r="110" spans="1:27" ht="15">
      <c r="A110" s="51"/>
      <c r="B110" s="105"/>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c r="AA110" s="105"/>
    </row>
    <row r="111" spans="1:27" ht="15">
      <c r="A111" s="51"/>
      <c r="B111" s="105"/>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c r="AA111" s="105"/>
    </row>
    <row r="112" spans="1:27" ht="15">
      <c r="A112" s="51"/>
      <c r="B112" s="105"/>
      <c r="C112" s="105"/>
      <c r="D112" s="105"/>
      <c r="E112" s="105"/>
      <c r="F112" s="105"/>
      <c r="G112" s="105"/>
      <c r="H112" s="105"/>
      <c r="I112" s="105"/>
      <c r="J112" s="105"/>
      <c r="K112" s="105"/>
      <c r="L112" s="105"/>
      <c r="M112" s="105"/>
      <c r="N112" s="105"/>
      <c r="O112" s="105"/>
      <c r="P112" s="105"/>
      <c r="Q112" s="105"/>
      <c r="R112" s="105"/>
      <c r="S112" s="105"/>
      <c r="T112" s="105"/>
      <c r="U112" s="105"/>
      <c r="V112" s="105"/>
      <c r="W112" s="105"/>
      <c r="X112" s="105"/>
      <c r="Y112" s="105"/>
      <c r="Z112" s="105"/>
      <c r="AA112" s="105"/>
    </row>
    <row r="113" spans="1:27" ht="15">
      <c r="A113" s="51"/>
      <c r="B113" s="105"/>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c r="AA113" s="105"/>
    </row>
    <row r="114" spans="1:27" ht="15">
      <c r="A114" s="51"/>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c r="AA114" s="105"/>
    </row>
    <row r="115" spans="1:27" ht="15">
      <c r="A115" s="51"/>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c r="AA115" s="105"/>
    </row>
    <row r="116" spans="1:27" ht="15">
      <c r="A116" s="51"/>
      <c r="B116" s="105"/>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c r="AA116" s="105"/>
    </row>
    <row r="117" spans="1:27" ht="15">
      <c r="A117" s="51"/>
      <c r="B117" s="105"/>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c r="AA117" s="105"/>
    </row>
    <row r="118" spans="1:27" ht="15">
      <c r="A118" s="51"/>
      <c r="B118" s="105"/>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c r="AA118" s="105"/>
    </row>
    <row r="119" spans="1:27" ht="15">
      <c r="A119" s="51"/>
      <c r="B119" s="105"/>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c r="AA119" s="105"/>
    </row>
    <row r="120" spans="1:27" ht="15">
      <c r="A120" s="51"/>
      <c r="B120" s="105"/>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c r="AA120" s="105"/>
    </row>
    <row r="121" spans="1:27" ht="15">
      <c r="A121" s="51"/>
      <c r="B121" s="105"/>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c r="AA121" s="105"/>
    </row>
    <row r="122" spans="1:27" ht="15">
      <c r="A122" s="51"/>
      <c r="B122" s="105"/>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c r="AA122" s="105"/>
    </row>
    <row r="123" spans="1:27" ht="15">
      <c r="A123" s="51"/>
      <c r="B123" s="105"/>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c r="AA123" s="105"/>
    </row>
    <row r="124" spans="1:27" ht="15">
      <c r="A124" s="51"/>
      <c r="B124" s="105"/>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c r="AA124" s="105"/>
    </row>
    <row r="125" spans="1:27" ht="15">
      <c r="A125" s="51"/>
      <c r="B125" s="105"/>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c r="AA125" s="105"/>
    </row>
    <row r="126" spans="1:27" ht="15">
      <c r="A126" s="51"/>
      <c r="B126" s="105"/>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c r="AA126" s="105"/>
    </row>
    <row r="127" spans="1:27" ht="15">
      <c r="A127" s="51"/>
      <c r="B127" s="105"/>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c r="AA127" s="105"/>
    </row>
    <row r="128" spans="1:27" ht="15">
      <c r="A128" s="51"/>
      <c r="B128" s="105"/>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c r="AA128" s="105"/>
    </row>
    <row r="129" spans="1:27" ht="15">
      <c r="A129" s="51"/>
      <c r="B129" s="105"/>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c r="AA129" s="105"/>
    </row>
    <row r="130" spans="1:27" ht="15">
      <c r="A130" s="51"/>
      <c r="B130" s="105"/>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c r="AA130" s="105"/>
    </row>
    <row r="131" spans="1:27" ht="15">
      <c r="A131" s="51"/>
      <c r="B131" s="105"/>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c r="AA131" s="105"/>
    </row>
    <row r="132" spans="1:27" ht="15">
      <c r="A132" s="51"/>
      <c r="B132" s="105"/>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c r="AA132" s="105"/>
    </row>
    <row r="133" spans="1:27" ht="15">
      <c r="A133" s="51"/>
      <c r="B133" s="105"/>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c r="AA133" s="105"/>
    </row>
    <row r="134" spans="1:27" ht="15">
      <c r="A134" s="51"/>
      <c r="B134" s="105"/>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c r="AA134" s="105"/>
    </row>
    <row r="135" spans="1:27" ht="15">
      <c r="A135" s="51"/>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c r="AA135" s="105"/>
    </row>
    <row r="136" spans="1:27" ht="15">
      <c r="A136" s="51"/>
      <c r="B136" s="105"/>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c r="AA136" s="105"/>
    </row>
    <row r="137" spans="1:27" ht="15">
      <c r="A137" s="51"/>
      <c r="B137" s="105"/>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c r="AA137" s="105"/>
    </row>
    <row r="138" spans="1:27" ht="15">
      <c r="A138" s="51"/>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c r="AA138" s="105"/>
    </row>
    <row r="139" spans="1:27" ht="15">
      <c r="A139" s="51"/>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c r="AA139" s="105"/>
    </row>
    <row r="140" spans="1:27" ht="15">
      <c r="A140" s="51"/>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c r="AA140" s="105"/>
    </row>
    <row r="141" spans="1:27" ht="15">
      <c r="A141" s="51"/>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c r="AA141" s="105"/>
    </row>
    <row r="142" spans="1:27" ht="15">
      <c r="A142" s="51"/>
      <c r="B142" s="105"/>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c r="AA142" s="105"/>
    </row>
    <row r="143" spans="1:27" ht="15">
      <c r="A143" s="51"/>
      <c r="B143" s="105"/>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c r="AA143" s="105"/>
    </row>
    <row r="144" spans="1:27" ht="15">
      <c r="A144" s="51"/>
      <c r="B144" s="105"/>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c r="AA144" s="105"/>
    </row>
    <row r="145" spans="1:27" ht="15">
      <c r="A145" s="51"/>
      <c r="B145" s="105"/>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c r="AA145" s="105"/>
    </row>
    <row r="146" spans="1:27" ht="15">
      <c r="A146" s="51"/>
      <c r="B146" s="105"/>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c r="AA146" s="105"/>
    </row>
    <row r="147" spans="1:27" ht="15">
      <c r="A147" s="51"/>
      <c r="B147" s="105"/>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c r="AA147" s="105"/>
    </row>
    <row r="148" spans="1:27" ht="15">
      <c r="A148" s="51"/>
      <c r="B148" s="105"/>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c r="AA148" s="105"/>
    </row>
    <row r="149" spans="1:27" ht="15">
      <c r="A149" s="51"/>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c r="AA149" s="105"/>
    </row>
    <row r="150" spans="1:27" ht="15">
      <c r="A150" s="51"/>
      <c r="B150" s="105"/>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c r="AA150" s="105"/>
    </row>
    <row r="151" spans="1:27" ht="15">
      <c r="A151" s="51"/>
      <c r="B151" s="105"/>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c r="AA151" s="105"/>
    </row>
    <row r="152" spans="1:27" ht="15">
      <c r="A152" s="51"/>
      <c r="B152" s="105"/>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c r="AA152" s="105"/>
    </row>
    <row r="153" spans="1:27" ht="15">
      <c r="A153" s="51"/>
      <c r="B153" s="105"/>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c r="AA153" s="105"/>
    </row>
    <row r="154" spans="1:27" ht="15">
      <c r="A154" s="51"/>
      <c r="B154" s="105"/>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c r="AA154" s="105"/>
    </row>
    <row r="155" spans="1:27" ht="15">
      <c r="A155" s="51"/>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c r="AA155" s="105"/>
    </row>
    <row r="156" spans="1:27" ht="15">
      <c r="A156" s="51"/>
      <c r="B156" s="105"/>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c r="AA156" s="105"/>
    </row>
    <row r="157" spans="1:27" ht="15">
      <c r="A157" s="51"/>
      <c r="B157" s="105"/>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c r="AA157" s="105"/>
    </row>
    <row r="158" spans="1:27" ht="15">
      <c r="A158" s="51"/>
      <c r="B158" s="105"/>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c r="AA158" s="105"/>
    </row>
    <row r="159" spans="1:27" ht="15">
      <c r="A159" s="51"/>
      <c r="B159" s="105"/>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c r="AA159" s="105"/>
    </row>
    <row r="160" spans="1:27" ht="15">
      <c r="A160" s="51"/>
      <c r="B160" s="105"/>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c r="AA160" s="105"/>
    </row>
    <row r="161" spans="1:27" ht="15">
      <c r="A161" s="51"/>
      <c r="B161" s="105"/>
      <c r="C161" s="105"/>
      <c r="D161" s="105"/>
      <c r="E161" s="105"/>
      <c r="F161" s="105"/>
      <c r="G161" s="105"/>
      <c r="H161" s="105"/>
      <c r="I161" s="105"/>
      <c r="J161" s="105"/>
      <c r="K161" s="105"/>
      <c r="L161" s="105"/>
      <c r="M161" s="105"/>
      <c r="N161" s="105"/>
      <c r="O161" s="105"/>
      <c r="P161" s="105"/>
      <c r="Q161" s="105"/>
      <c r="R161" s="105"/>
      <c r="S161" s="105"/>
      <c r="T161" s="105"/>
      <c r="U161" s="105"/>
      <c r="V161" s="105"/>
      <c r="W161" s="105"/>
      <c r="X161" s="105"/>
      <c r="Y161" s="105"/>
      <c r="Z161" s="105"/>
      <c r="AA161" s="105"/>
    </row>
    <row r="162" spans="1:27" ht="15">
      <c r="A162" s="51"/>
      <c r="B162" s="105"/>
      <c r="C162" s="105"/>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c r="AA162" s="105"/>
    </row>
    <row r="163" spans="1:27" ht="15">
      <c r="A163" s="51"/>
      <c r="B163" s="105"/>
      <c r="C163" s="105"/>
      <c r="D163" s="105"/>
      <c r="E163" s="105"/>
      <c r="F163" s="105"/>
      <c r="G163" s="105"/>
      <c r="H163" s="105"/>
      <c r="I163" s="105"/>
      <c r="J163" s="105"/>
      <c r="K163" s="105"/>
      <c r="L163" s="105"/>
      <c r="M163" s="105"/>
      <c r="N163" s="105"/>
      <c r="O163" s="105"/>
      <c r="P163" s="105"/>
      <c r="Q163" s="105"/>
      <c r="R163" s="105"/>
      <c r="S163" s="105"/>
      <c r="T163" s="105"/>
      <c r="U163" s="105"/>
      <c r="V163" s="105"/>
      <c r="W163" s="105"/>
      <c r="X163" s="105"/>
      <c r="Y163" s="105"/>
      <c r="Z163" s="105"/>
      <c r="AA163" s="105"/>
    </row>
    <row r="164" spans="1:27" ht="15">
      <c r="A164" s="51"/>
      <c r="B164" s="105"/>
      <c r="C164" s="105"/>
      <c r="D164" s="105"/>
      <c r="E164" s="105"/>
      <c r="F164" s="105"/>
      <c r="G164" s="105"/>
      <c r="H164" s="105"/>
      <c r="I164" s="105"/>
      <c r="J164" s="105"/>
      <c r="K164" s="105"/>
      <c r="L164" s="105"/>
      <c r="M164" s="105"/>
      <c r="N164" s="105"/>
      <c r="O164" s="105"/>
      <c r="P164" s="105"/>
      <c r="Q164" s="105"/>
      <c r="R164" s="105"/>
      <c r="S164" s="105"/>
      <c r="T164" s="105"/>
      <c r="U164" s="105"/>
      <c r="V164" s="105"/>
      <c r="W164" s="105"/>
      <c r="X164" s="105"/>
      <c r="Y164" s="105"/>
      <c r="Z164" s="105"/>
      <c r="AA164" s="105"/>
    </row>
    <row r="165" spans="1:27" ht="15">
      <c r="A165" s="51"/>
      <c r="B165" s="105"/>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c r="AA165" s="105"/>
    </row>
    <row r="166" spans="1:27" ht="15">
      <c r="A166" s="51"/>
      <c r="B166" s="105"/>
      <c r="C166" s="105"/>
      <c r="D166" s="105"/>
      <c r="E166" s="105"/>
      <c r="F166" s="105"/>
      <c r="G166" s="105"/>
      <c r="H166" s="105"/>
      <c r="I166" s="105"/>
      <c r="J166" s="105"/>
      <c r="K166" s="105"/>
      <c r="L166" s="105"/>
      <c r="M166" s="105"/>
      <c r="N166" s="105"/>
      <c r="O166" s="105"/>
      <c r="P166" s="105"/>
      <c r="Q166" s="105"/>
      <c r="R166" s="105"/>
      <c r="S166" s="105"/>
      <c r="T166" s="105"/>
      <c r="U166" s="105"/>
      <c r="V166" s="105"/>
      <c r="W166" s="105"/>
      <c r="X166" s="105"/>
      <c r="Y166" s="105"/>
      <c r="Z166" s="105"/>
      <c r="AA166" s="105"/>
    </row>
    <row r="167" spans="1:27" ht="15">
      <c r="A167" s="51"/>
      <c r="B167" s="105"/>
      <c r="C167" s="105"/>
      <c r="D167" s="105"/>
      <c r="E167" s="105"/>
      <c r="F167" s="105"/>
      <c r="G167" s="105"/>
      <c r="H167" s="105"/>
      <c r="I167" s="105"/>
      <c r="J167" s="105"/>
      <c r="K167" s="105"/>
      <c r="L167" s="105"/>
      <c r="M167" s="105"/>
      <c r="N167" s="105"/>
      <c r="O167" s="105"/>
      <c r="P167" s="105"/>
      <c r="Q167" s="105"/>
      <c r="R167" s="105"/>
      <c r="S167" s="105"/>
      <c r="T167" s="105"/>
      <c r="U167" s="105"/>
      <c r="V167" s="105"/>
      <c r="W167" s="105"/>
      <c r="X167" s="105"/>
      <c r="Y167" s="105"/>
      <c r="Z167" s="105"/>
      <c r="AA167" s="105"/>
    </row>
    <row r="168" spans="1:27" ht="15">
      <c r="A168" s="51"/>
      <c r="B168" s="105"/>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c r="AA168" s="105"/>
    </row>
    <row r="169" spans="1:27" ht="15">
      <c r="A169" s="51"/>
      <c r="B169" s="105"/>
      <c r="C169" s="105"/>
      <c r="D169" s="105"/>
      <c r="E169" s="105"/>
      <c r="F169" s="105"/>
      <c r="G169" s="105"/>
      <c r="H169" s="105"/>
      <c r="I169" s="105"/>
      <c r="J169" s="105"/>
      <c r="K169" s="105"/>
      <c r="L169" s="105"/>
      <c r="M169" s="105"/>
      <c r="N169" s="105"/>
      <c r="O169" s="105"/>
      <c r="P169" s="105"/>
      <c r="Q169" s="105"/>
      <c r="R169" s="105"/>
      <c r="S169" s="105"/>
      <c r="T169" s="105"/>
      <c r="U169" s="105"/>
      <c r="V169" s="105"/>
      <c r="W169" s="105"/>
      <c r="X169" s="105"/>
      <c r="Y169" s="105"/>
      <c r="Z169" s="105"/>
      <c r="AA169" s="105"/>
    </row>
    <row r="170" spans="1:27" ht="15">
      <c r="A170" s="51"/>
      <c r="B170" s="105"/>
      <c r="C170" s="105"/>
      <c r="D170" s="105"/>
      <c r="E170" s="105"/>
      <c r="F170" s="105"/>
      <c r="G170" s="105"/>
      <c r="H170" s="105"/>
      <c r="I170" s="105"/>
      <c r="J170" s="105"/>
      <c r="K170" s="105"/>
      <c r="L170" s="105"/>
      <c r="M170" s="105"/>
      <c r="N170" s="105"/>
      <c r="O170" s="105"/>
      <c r="P170" s="105"/>
      <c r="Q170" s="105"/>
      <c r="R170" s="105"/>
      <c r="S170" s="105"/>
      <c r="T170" s="105"/>
      <c r="U170" s="105"/>
      <c r="V170" s="105"/>
      <c r="W170" s="105"/>
      <c r="X170" s="105"/>
      <c r="Y170" s="105"/>
      <c r="Z170" s="105"/>
      <c r="AA170" s="105"/>
    </row>
    <row r="171" spans="1:27" ht="15">
      <c r="A171" s="51"/>
      <c r="B171" s="105"/>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c r="AA171" s="105"/>
    </row>
    <row r="172" spans="1:27" ht="15">
      <c r="A172" s="51"/>
      <c r="B172" s="105"/>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c r="AA172" s="105"/>
    </row>
    <row r="173" spans="1:27" ht="15">
      <c r="A173" s="51"/>
      <c r="B173" s="105"/>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c r="AA173" s="105"/>
    </row>
    <row r="174" spans="1:27" ht="15">
      <c r="A174" s="51"/>
      <c r="B174" s="105"/>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c r="AA174" s="105"/>
    </row>
    <row r="175" spans="1:27" ht="15">
      <c r="A175" s="51"/>
      <c r="B175" s="105"/>
      <c r="C175" s="105"/>
      <c r="D175" s="105"/>
      <c r="E175" s="105"/>
      <c r="F175" s="105"/>
      <c r="G175" s="105"/>
      <c r="H175" s="105"/>
      <c r="I175" s="105"/>
      <c r="J175" s="105"/>
      <c r="K175" s="105"/>
      <c r="L175" s="105"/>
      <c r="M175" s="105"/>
      <c r="N175" s="105"/>
      <c r="O175" s="105"/>
      <c r="P175" s="105"/>
      <c r="Q175" s="105"/>
      <c r="R175" s="105"/>
      <c r="S175" s="105"/>
      <c r="T175" s="105"/>
      <c r="U175" s="105"/>
      <c r="V175" s="105"/>
      <c r="W175" s="105"/>
      <c r="X175" s="105"/>
      <c r="Y175" s="105"/>
      <c r="Z175" s="105"/>
      <c r="AA175" s="105"/>
    </row>
    <row r="176" spans="1:27" ht="15">
      <c r="A176" s="51"/>
      <c r="B176" s="105"/>
      <c r="C176" s="105"/>
      <c r="D176" s="105"/>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c r="AA176" s="105"/>
    </row>
    <row r="177" spans="1:27" ht="15">
      <c r="A177" s="51"/>
      <c r="B177" s="105"/>
      <c r="C177" s="105"/>
      <c r="D177" s="105"/>
      <c r="E177" s="105"/>
      <c r="F177" s="105"/>
      <c r="G177" s="105"/>
      <c r="H177" s="105"/>
      <c r="I177" s="105"/>
      <c r="J177" s="105"/>
      <c r="K177" s="105"/>
      <c r="L177" s="105"/>
      <c r="M177" s="105"/>
      <c r="N177" s="105"/>
      <c r="O177" s="105"/>
      <c r="P177" s="105"/>
      <c r="Q177" s="105"/>
      <c r="R177" s="105"/>
      <c r="S177" s="105"/>
      <c r="T177" s="105"/>
      <c r="U177" s="105"/>
      <c r="V177" s="105"/>
      <c r="W177" s="105"/>
      <c r="X177" s="105"/>
      <c r="Y177" s="105"/>
      <c r="Z177" s="105"/>
      <c r="AA177" s="105"/>
    </row>
    <row r="178" spans="1:27" ht="15">
      <c r="A178" s="51"/>
      <c r="B178" s="105"/>
      <c r="C178" s="105"/>
      <c r="D178" s="105"/>
      <c r="E178" s="105"/>
      <c r="F178" s="105"/>
      <c r="G178" s="105"/>
      <c r="H178" s="105"/>
      <c r="I178" s="105"/>
      <c r="J178" s="105"/>
      <c r="K178" s="105"/>
      <c r="L178" s="105"/>
      <c r="M178" s="105"/>
      <c r="N178" s="105"/>
      <c r="O178" s="105"/>
      <c r="P178" s="105"/>
      <c r="Q178" s="105"/>
      <c r="R178" s="105"/>
      <c r="S178" s="105"/>
      <c r="T178" s="105"/>
      <c r="U178" s="105"/>
      <c r="V178" s="105"/>
      <c r="W178" s="105"/>
      <c r="X178" s="105"/>
      <c r="Y178" s="105"/>
      <c r="Z178" s="105"/>
      <c r="AA178" s="105"/>
    </row>
    <row r="179" spans="1:27" ht="15">
      <c r="A179" s="51"/>
      <c r="B179" s="105"/>
      <c r="C179" s="105"/>
      <c r="D179" s="105"/>
      <c r="E179" s="105"/>
      <c r="F179" s="105"/>
      <c r="G179" s="105"/>
      <c r="H179" s="105"/>
      <c r="I179" s="105"/>
      <c r="J179" s="105"/>
      <c r="K179" s="105"/>
      <c r="L179" s="105"/>
      <c r="M179" s="105"/>
      <c r="N179" s="105"/>
      <c r="O179" s="105"/>
      <c r="P179" s="105"/>
      <c r="Q179" s="105"/>
      <c r="R179" s="105"/>
      <c r="S179" s="105"/>
      <c r="T179" s="105"/>
      <c r="U179" s="105"/>
      <c r="V179" s="105"/>
      <c r="W179" s="105"/>
      <c r="X179" s="105"/>
      <c r="Y179" s="105"/>
      <c r="Z179" s="105"/>
      <c r="AA179" s="105"/>
    </row>
    <row r="180" spans="1:27" ht="15">
      <c r="A180" s="51"/>
      <c r="B180" s="105"/>
      <c r="C180" s="105"/>
      <c r="D180" s="105"/>
      <c r="E180" s="105"/>
      <c r="F180" s="105"/>
      <c r="G180" s="105"/>
      <c r="H180" s="105"/>
      <c r="I180" s="105"/>
      <c r="J180" s="105"/>
      <c r="K180" s="105"/>
      <c r="L180" s="105"/>
      <c r="M180" s="105"/>
      <c r="N180" s="105"/>
      <c r="O180" s="105"/>
      <c r="P180" s="105"/>
      <c r="Q180" s="105"/>
      <c r="R180" s="105"/>
      <c r="S180" s="105"/>
      <c r="T180" s="105"/>
      <c r="U180" s="105"/>
      <c r="V180" s="105"/>
      <c r="W180" s="105"/>
      <c r="X180" s="105"/>
      <c r="Y180" s="105"/>
      <c r="Z180" s="105"/>
      <c r="AA180" s="105"/>
    </row>
    <row r="181" spans="1:27" ht="15">
      <c r="A181" s="51"/>
      <c r="B181" s="105"/>
      <c r="C181" s="105"/>
      <c r="D181" s="105"/>
      <c r="E181" s="105"/>
      <c r="F181" s="105"/>
      <c r="G181" s="105"/>
      <c r="H181" s="105"/>
      <c r="I181" s="105"/>
      <c r="J181" s="105"/>
      <c r="K181" s="105"/>
      <c r="L181" s="105"/>
      <c r="M181" s="105"/>
      <c r="N181" s="105"/>
      <c r="O181" s="105"/>
      <c r="P181" s="105"/>
      <c r="Q181" s="105"/>
      <c r="R181" s="105"/>
      <c r="S181" s="105"/>
      <c r="T181" s="105"/>
      <c r="U181" s="105"/>
      <c r="V181" s="105"/>
      <c r="W181" s="105"/>
      <c r="X181" s="105"/>
      <c r="Y181" s="105"/>
      <c r="Z181" s="105"/>
      <c r="AA181" s="105"/>
    </row>
    <row r="182" spans="1:27" ht="15">
      <c r="A182" s="51"/>
      <c r="B182" s="105"/>
      <c r="C182" s="105"/>
      <c r="D182" s="105"/>
      <c r="E182" s="105"/>
      <c r="F182" s="105"/>
      <c r="G182" s="105"/>
      <c r="H182" s="105"/>
      <c r="I182" s="105"/>
      <c r="J182" s="105"/>
      <c r="K182" s="105"/>
      <c r="L182" s="105"/>
      <c r="M182" s="105"/>
      <c r="N182" s="105"/>
      <c r="O182" s="105"/>
      <c r="P182" s="105"/>
      <c r="Q182" s="105"/>
      <c r="R182" s="105"/>
      <c r="S182" s="105"/>
      <c r="T182" s="105"/>
      <c r="U182" s="105"/>
      <c r="V182" s="105"/>
      <c r="W182" s="105"/>
      <c r="X182" s="105"/>
      <c r="Y182" s="105"/>
      <c r="Z182" s="105"/>
      <c r="AA182" s="105"/>
    </row>
    <row r="183" spans="1:27" ht="15">
      <c r="A183" s="51"/>
      <c r="B183" s="105"/>
      <c r="C183" s="105"/>
      <c r="D183" s="105"/>
      <c r="E183" s="105"/>
      <c r="F183" s="105"/>
      <c r="G183" s="105"/>
      <c r="H183" s="105"/>
      <c r="I183" s="105"/>
      <c r="J183" s="105"/>
      <c r="K183" s="105"/>
      <c r="L183" s="105"/>
      <c r="M183" s="105"/>
      <c r="N183" s="105"/>
      <c r="O183" s="105"/>
      <c r="P183" s="105"/>
      <c r="Q183" s="105"/>
      <c r="R183" s="105"/>
      <c r="S183" s="105"/>
      <c r="T183" s="105"/>
      <c r="U183" s="105"/>
      <c r="V183" s="105"/>
      <c r="W183" s="105"/>
      <c r="X183" s="105"/>
      <c r="Y183" s="105"/>
      <c r="Z183" s="105"/>
      <c r="AA183" s="105"/>
    </row>
    <row r="184" spans="1:27" ht="15">
      <c r="A184" s="51"/>
      <c r="B184" s="105"/>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c r="AA184" s="105"/>
    </row>
    <row r="185" spans="1:27" ht="15">
      <c r="A185" s="51"/>
      <c r="B185" s="105"/>
      <c r="C185" s="105"/>
      <c r="D185" s="105"/>
      <c r="E185" s="105"/>
      <c r="F185" s="105"/>
      <c r="G185" s="105"/>
      <c r="H185" s="105"/>
      <c r="I185" s="105"/>
      <c r="J185" s="105"/>
      <c r="K185" s="105"/>
      <c r="L185" s="105"/>
      <c r="M185" s="105"/>
      <c r="N185" s="105"/>
      <c r="O185" s="105"/>
      <c r="P185" s="105"/>
      <c r="Q185" s="105"/>
      <c r="R185" s="105"/>
      <c r="S185" s="105"/>
      <c r="T185" s="105"/>
      <c r="U185" s="105"/>
      <c r="V185" s="105"/>
      <c r="W185" s="105"/>
      <c r="X185" s="105"/>
      <c r="Y185" s="105"/>
      <c r="Z185" s="105"/>
      <c r="AA185" s="105"/>
    </row>
    <row r="186" spans="1:27" ht="15">
      <c r="A186" s="51"/>
      <c r="B186" s="105"/>
      <c r="C186" s="105"/>
      <c r="D186" s="105"/>
      <c r="E186" s="105"/>
      <c r="F186" s="105"/>
      <c r="G186" s="105"/>
      <c r="H186" s="105"/>
      <c r="I186" s="105"/>
      <c r="J186" s="105"/>
      <c r="K186" s="105"/>
      <c r="L186" s="105"/>
      <c r="M186" s="105"/>
      <c r="N186" s="105"/>
      <c r="O186" s="105"/>
      <c r="P186" s="105"/>
      <c r="Q186" s="105"/>
      <c r="R186" s="105"/>
      <c r="S186" s="105"/>
      <c r="T186" s="105"/>
      <c r="U186" s="105"/>
      <c r="V186" s="105"/>
      <c r="W186" s="105"/>
      <c r="X186" s="105"/>
      <c r="Y186" s="105"/>
      <c r="Z186" s="105"/>
      <c r="AA186" s="105"/>
    </row>
    <row r="187" spans="1:27" ht="15">
      <c r="A187" s="51"/>
      <c r="B187" s="105"/>
      <c r="C187" s="105"/>
      <c r="D187" s="105"/>
      <c r="E187" s="105"/>
      <c r="F187" s="105"/>
      <c r="G187" s="105"/>
      <c r="H187" s="105"/>
      <c r="I187" s="105"/>
      <c r="J187" s="105"/>
      <c r="K187" s="105"/>
      <c r="L187" s="105"/>
      <c r="M187" s="105"/>
      <c r="N187" s="105"/>
      <c r="O187" s="105"/>
      <c r="P187" s="105"/>
      <c r="Q187" s="105"/>
      <c r="R187" s="105"/>
      <c r="S187" s="105"/>
      <c r="T187" s="105"/>
      <c r="U187" s="105"/>
      <c r="V187" s="105"/>
      <c r="W187" s="105"/>
      <c r="X187" s="105"/>
      <c r="Y187" s="105"/>
      <c r="Z187" s="105"/>
      <c r="AA187" s="105"/>
    </row>
    <row r="188" spans="1:27" ht="15">
      <c r="A188" s="51"/>
      <c r="B188" s="105"/>
      <c r="C188" s="105"/>
      <c r="D188" s="105"/>
      <c r="E188" s="105"/>
      <c r="F188" s="105"/>
      <c r="G188" s="105"/>
      <c r="H188" s="105"/>
      <c r="I188" s="105"/>
      <c r="J188" s="105"/>
      <c r="K188" s="105"/>
      <c r="L188" s="105"/>
      <c r="M188" s="105"/>
      <c r="N188" s="105"/>
      <c r="O188" s="105"/>
      <c r="P188" s="105"/>
      <c r="Q188" s="105"/>
      <c r="R188" s="105"/>
      <c r="S188" s="105"/>
      <c r="T188" s="105"/>
      <c r="U188" s="105"/>
      <c r="V188" s="105"/>
      <c r="W188" s="105"/>
      <c r="X188" s="105"/>
      <c r="Y188" s="105"/>
      <c r="Z188" s="105"/>
      <c r="AA188" s="105"/>
    </row>
    <row r="189" spans="1:27" ht="15">
      <c r="A189" s="51"/>
      <c r="B189" s="105"/>
      <c r="C189" s="105"/>
      <c r="D189" s="105"/>
      <c r="E189" s="105"/>
      <c r="F189" s="105"/>
      <c r="G189" s="105"/>
      <c r="H189" s="105"/>
      <c r="I189" s="105"/>
      <c r="J189" s="105"/>
      <c r="K189" s="105"/>
      <c r="L189" s="105"/>
      <c r="M189" s="105"/>
      <c r="N189" s="105"/>
      <c r="O189" s="105"/>
      <c r="P189" s="105"/>
      <c r="Q189" s="105"/>
      <c r="R189" s="105"/>
      <c r="S189" s="105"/>
      <c r="T189" s="105"/>
      <c r="U189" s="105"/>
      <c r="V189" s="105"/>
      <c r="W189" s="105"/>
      <c r="X189" s="105"/>
      <c r="Y189" s="105"/>
      <c r="Z189" s="105"/>
      <c r="AA189" s="105"/>
    </row>
    <row r="190" spans="1:27" ht="15">
      <c r="A190" s="51"/>
      <c r="B190" s="105"/>
      <c r="C190" s="105"/>
      <c r="D190" s="105"/>
      <c r="E190" s="105"/>
      <c r="F190" s="105"/>
      <c r="G190" s="105"/>
      <c r="H190" s="105"/>
      <c r="I190" s="105"/>
      <c r="J190" s="105"/>
      <c r="K190" s="105"/>
      <c r="L190" s="105"/>
      <c r="M190" s="105"/>
      <c r="N190" s="105"/>
      <c r="O190" s="105"/>
      <c r="P190" s="105"/>
      <c r="Q190" s="105"/>
      <c r="R190" s="105"/>
      <c r="S190" s="105"/>
      <c r="T190" s="105"/>
      <c r="U190" s="105"/>
      <c r="V190" s="105"/>
      <c r="W190" s="105"/>
      <c r="X190" s="105"/>
      <c r="Y190" s="105"/>
      <c r="Z190" s="105"/>
      <c r="AA190" s="105"/>
    </row>
    <row r="191" spans="1:27" ht="15">
      <c r="A191" s="51"/>
      <c r="B191" s="105"/>
      <c r="C191" s="105"/>
      <c r="D191" s="105"/>
      <c r="E191" s="105"/>
      <c r="F191" s="105"/>
      <c r="G191" s="105"/>
      <c r="H191" s="105"/>
      <c r="I191" s="105"/>
      <c r="J191" s="105"/>
      <c r="K191" s="105"/>
      <c r="L191" s="105"/>
      <c r="M191" s="105"/>
      <c r="N191" s="105"/>
      <c r="O191" s="105"/>
      <c r="P191" s="105"/>
      <c r="Q191" s="105"/>
      <c r="R191" s="105"/>
      <c r="S191" s="105"/>
      <c r="T191" s="105"/>
      <c r="U191" s="105"/>
      <c r="V191" s="105"/>
      <c r="W191" s="105"/>
      <c r="X191" s="105"/>
      <c r="Y191" s="105"/>
      <c r="Z191" s="105"/>
      <c r="AA191" s="105"/>
    </row>
    <row r="192" spans="1:27" ht="15">
      <c r="A192" s="51"/>
      <c r="B192" s="105"/>
      <c r="C192" s="105"/>
      <c r="D192" s="105"/>
      <c r="E192" s="105"/>
      <c r="F192" s="105"/>
      <c r="G192" s="105"/>
      <c r="H192" s="105"/>
      <c r="I192" s="105"/>
      <c r="J192" s="105"/>
      <c r="K192" s="105"/>
      <c r="L192" s="105"/>
      <c r="M192" s="105"/>
      <c r="N192" s="105"/>
      <c r="O192" s="105"/>
      <c r="P192" s="105"/>
      <c r="Q192" s="105"/>
      <c r="R192" s="105"/>
      <c r="S192" s="105"/>
      <c r="T192" s="105"/>
      <c r="U192" s="105"/>
      <c r="V192" s="105"/>
      <c r="W192" s="105"/>
      <c r="X192" s="105"/>
      <c r="Y192" s="105"/>
      <c r="Z192" s="105"/>
      <c r="AA192" s="105"/>
    </row>
    <row r="193" spans="1:27" ht="15">
      <c r="A193" s="51"/>
      <c r="B193" s="105"/>
      <c r="C193" s="105"/>
      <c r="D193" s="105"/>
      <c r="E193" s="105"/>
      <c r="F193" s="105"/>
      <c r="G193" s="105"/>
      <c r="H193" s="105"/>
      <c r="I193" s="105"/>
      <c r="J193" s="105"/>
      <c r="K193" s="105"/>
      <c r="L193" s="105"/>
      <c r="M193" s="105"/>
      <c r="N193" s="105"/>
      <c r="O193" s="105"/>
      <c r="P193" s="105"/>
      <c r="Q193" s="105"/>
      <c r="R193" s="105"/>
      <c r="S193" s="105"/>
      <c r="T193" s="105"/>
      <c r="U193" s="105"/>
      <c r="V193" s="105"/>
      <c r="W193" s="105"/>
      <c r="X193" s="105"/>
      <c r="Y193" s="105"/>
      <c r="Z193" s="105"/>
      <c r="AA193" s="105"/>
    </row>
    <row r="194" spans="1:27" ht="15">
      <c r="A194" s="51"/>
      <c r="B194" s="105"/>
      <c r="C194" s="105"/>
      <c r="D194" s="105"/>
      <c r="E194" s="105"/>
      <c r="F194" s="105"/>
      <c r="G194" s="105"/>
      <c r="H194" s="105"/>
      <c r="I194" s="105"/>
      <c r="J194" s="105"/>
      <c r="K194" s="105"/>
      <c r="L194" s="105"/>
      <c r="M194" s="105"/>
      <c r="N194" s="105"/>
      <c r="O194" s="105"/>
      <c r="P194" s="105"/>
      <c r="Q194" s="105"/>
      <c r="R194" s="105"/>
      <c r="S194" s="105"/>
      <c r="T194" s="105"/>
      <c r="U194" s="105"/>
      <c r="V194" s="105"/>
      <c r="W194" s="105"/>
      <c r="X194" s="105"/>
      <c r="Y194" s="105"/>
      <c r="Z194" s="105"/>
      <c r="AA194" s="105"/>
    </row>
    <row r="195" spans="1:27" ht="15">
      <c r="A195" s="51"/>
      <c r="B195" s="105"/>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c r="AA195" s="105"/>
    </row>
    <row r="196" spans="1:27" ht="15">
      <c r="A196" s="51"/>
      <c r="B196" s="105"/>
      <c r="C196" s="105"/>
      <c r="D196" s="105"/>
      <c r="E196" s="105"/>
      <c r="F196" s="105"/>
      <c r="G196" s="105"/>
      <c r="H196" s="105"/>
      <c r="I196" s="105"/>
      <c r="J196" s="105"/>
      <c r="K196" s="105"/>
      <c r="L196" s="105"/>
      <c r="M196" s="105"/>
      <c r="N196" s="105"/>
      <c r="O196" s="105"/>
      <c r="P196" s="105"/>
      <c r="Q196" s="105"/>
      <c r="R196" s="105"/>
      <c r="S196" s="105"/>
      <c r="T196" s="105"/>
      <c r="U196" s="105"/>
      <c r="V196" s="105"/>
      <c r="W196" s="105"/>
      <c r="X196" s="105"/>
      <c r="Y196" s="105"/>
      <c r="Z196" s="105"/>
      <c r="AA196" s="105"/>
    </row>
    <row r="197" spans="1:27" ht="15">
      <c r="A197" s="51"/>
      <c r="B197" s="105"/>
      <c r="C197" s="105"/>
      <c r="D197" s="105"/>
      <c r="E197" s="105"/>
      <c r="F197" s="105"/>
      <c r="G197" s="105"/>
      <c r="H197" s="105"/>
      <c r="I197" s="105"/>
      <c r="J197" s="105"/>
      <c r="K197" s="105"/>
      <c r="L197" s="105"/>
      <c r="M197" s="105"/>
      <c r="N197" s="105"/>
      <c r="O197" s="105"/>
      <c r="P197" s="105"/>
      <c r="Q197" s="105"/>
      <c r="R197" s="105"/>
      <c r="S197" s="105"/>
      <c r="T197" s="105"/>
      <c r="U197" s="105"/>
      <c r="V197" s="105"/>
      <c r="W197" s="105"/>
      <c r="X197" s="105"/>
      <c r="Y197" s="105"/>
      <c r="Z197" s="105"/>
      <c r="AA197" s="105"/>
    </row>
    <row r="198" spans="1:27" ht="15">
      <c r="A198" s="51"/>
      <c r="B198" s="105"/>
      <c r="C198" s="105"/>
      <c r="D198" s="105"/>
      <c r="E198" s="105"/>
      <c r="F198" s="105"/>
      <c r="G198" s="105"/>
      <c r="H198" s="105"/>
      <c r="I198" s="105"/>
      <c r="J198" s="105"/>
      <c r="K198" s="105"/>
      <c r="L198" s="105"/>
      <c r="M198" s="105"/>
      <c r="N198" s="105"/>
      <c r="O198" s="105"/>
      <c r="P198" s="105"/>
      <c r="Q198" s="105"/>
      <c r="R198" s="105"/>
      <c r="S198" s="105"/>
      <c r="T198" s="105"/>
      <c r="U198" s="105"/>
      <c r="V198" s="105"/>
      <c r="W198" s="105"/>
      <c r="X198" s="105"/>
      <c r="Y198" s="105"/>
      <c r="Z198" s="105"/>
      <c r="AA198" s="105"/>
    </row>
    <row r="199" spans="1:27" ht="15">
      <c r="A199" s="51"/>
      <c r="B199" s="105"/>
      <c r="C199" s="105"/>
      <c r="D199" s="105"/>
      <c r="E199" s="105"/>
      <c r="F199" s="105"/>
      <c r="G199" s="105"/>
      <c r="H199" s="105"/>
      <c r="I199" s="105"/>
      <c r="J199" s="105"/>
      <c r="K199" s="105"/>
      <c r="L199" s="105"/>
      <c r="M199" s="105"/>
      <c r="N199" s="105"/>
      <c r="O199" s="105"/>
      <c r="P199" s="105"/>
      <c r="Q199" s="105"/>
      <c r="R199" s="105"/>
      <c r="S199" s="105"/>
      <c r="T199" s="105"/>
      <c r="U199" s="105"/>
      <c r="V199" s="105"/>
      <c r="W199" s="105"/>
      <c r="X199" s="105"/>
      <c r="Y199" s="105"/>
      <c r="Z199" s="105"/>
      <c r="AA199" s="105"/>
    </row>
    <row r="200" spans="1:27" ht="15">
      <c r="A200" s="51"/>
      <c r="B200" s="105"/>
      <c r="C200" s="105"/>
      <c r="D200" s="105"/>
      <c r="E200" s="105"/>
      <c r="F200" s="105"/>
      <c r="G200" s="105"/>
      <c r="H200" s="105"/>
      <c r="I200" s="105"/>
      <c r="J200" s="105"/>
      <c r="K200" s="105"/>
      <c r="L200" s="105"/>
      <c r="M200" s="105"/>
      <c r="N200" s="105"/>
      <c r="O200" s="105"/>
      <c r="P200" s="105"/>
      <c r="Q200" s="105"/>
      <c r="R200" s="105"/>
      <c r="S200" s="105"/>
      <c r="T200" s="105"/>
      <c r="U200" s="105"/>
      <c r="V200" s="105"/>
      <c r="W200" s="105"/>
      <c r="X200" s="105"/>
      <c r="Y200" s="105"/>
      <c r="Z200" s="105"/>
      <c r="AA200" s="105"/>
    </row>
    <row r="201" spans="1:27" ht="15">
      <c r="A201" s="51"/>
      <c r="B201" s="105"/>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c r="AA201" s="105"/>
    </row>
    <row r="202" spans="1:27" ht="15">
      <c r="A202" s="51"/>
      <c r="B202" s="105"/>
      <c r="C202" s="105"/>
      <c r="D202" s="105"/>
      <c r="E202" s="105"/>
      <c r="F202" s="105"/>
      <c r="G202" s="105"/>
      <c r="H202" s="105"/>
      <c r="I202" s="105"/>
      <c r="J202" s="105"/>
      <c r="K202" s="105"/>
      <c r="L202" s="105"/>
      <c r="M202" s="105"/>
      <c r="N202" s="105"/>
      <c r="O202" s="105"/>
      <c r="P202" s="105"/>
      <c r="Q202" s="105"/>
      <c r="R202" s="105"/>
      <c r="S202" s="105"/>
      <c r="T202" s="105"/>
      <c r="U202" s="105"/>
      <c r="V202" s="105"/>
      <c r="W202" s="105"/>
      <c r="X202" s="105"/>
      <c r="Y202" s="105"/>
      <c r="Z202" s="105"/>
      <c r="AA202" s="105"/>
    </row>
    <row r="203" spans="1:27" ht="15">
      <c r="A203" s="51"/>
      <c r="B203" s="105"/>
      <c r="C203" s="105"/>
      <c r="D203" s="105"/>
      <c r="E203" s="105"/>
      <c r="F203" s="105"/>
      <c r="G203" s="105"/>
      <c r="H203" s="105"/>
      <c r="I203" s="105"/>
      <c r="J203" s="105"/>
      <c r="K203" s="105"/>
      <c r="L203" s="105"/>
      <c r="M203" s="105"/>
      <c r="N203" s="105"/>
      <c r="O203" s="105"/>
      <c r="P203" s="105"/>
      <c r="Q203" s="105"/>
      <c r="R203" s="105"/>
      <c r="S203" s="105"/>
      <c r="T203" s="105"/>
      <c r="U203" s="105"/>
      <c r="V203" s="105"/>
      <c r="W203" s="105"/>
      <c r="X203" s="105"/>
      <c r="Y203" s="105"/>
      <c r="Z203" s="105"/>
      <c r="AA203" s="105"/>
    </row>
    <row r="204" spans="1:27" ht="15">
      <c r="A204" s="51"/>
      <c r="B204" s="105"/>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c r="AA204" s="105"/>
    </row>
    <row r="205" spans="1:27" ht="15">
      <c r="A205" s="51"/>
      <c r="B205" s="105"/>
      <c r="C205" s="105"/>
      <c r="D205" s="105"/>
      <c r="E205" s="105"/>
      <c r="F205" s="105"/>
      <c r="G205" s="105"/>
      <c r="H205" s="105"/>
      <c r="I205" s="105"/>
      <c r="J205" s="105"/>
      <c r="K205" s="105"/>
      <c r="L205" s="105"/>
      <c r="M205" s="105"/>
      <c r="N205" s="105"/>
      <c r="O205" s="105"/>
      <c r="P205" s="105"/>
      <c r="Q205" s="105"/>
      <c r="R205" s="105"/>
      <c r="S205" s="105"/>
      <c r="T205" s="105"/>
      <c r="U205" s="105"/>
      <c r="V205" s="105"/>
      <c r="W205" s="105"/>
      <c r="X205" s="105"/>
      <c r="Y205" s="105"/>
      <c r="Z205" s="105"/>
      <c r="AA205" s="105"/>
    </row>
    <row r="206" spans="1:27" ht="15">
      <c r="A206" s="51"/>
      <c r="B206" s="105"/>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c r="AA206" s="105"/>
    </row>
    <row r="207" spans="1:27" ht="15">
      <c r="A207" s="51"/>
      <c r="B207" s="105"/>
      <c r="C207" s="105"/>
      <c r="D207" s="105"/>
      <c r="E207" s="105"/>
      <c r="F207" s="105"/>
      <c r="G207" s="105"/>
      <c r="H207" s="105"/>
      <c r="I207" s="105"/>
      <c r="J207" s="105"/>
      <c r="K207" s="105"/>
      <c r="L207" s="105"/>
      <c r="M207" s="105"/>
      <c r="N207" s="105"/>
      <c r="O207" s="105"/>
      <c r="P207" s="105"/>
      <c r="Q207" s="105"/>
      <c r="R207" s="105"/>
      <c r="S207" s="105"/>
      <c r="T207" s="105"/>
      <c r="U207" s="105"/>
      <c r="V207" s="105"/>
      <c r="W207" s="105"/>
      <c r="X207" s="105"/>
      <c r="Y207" s="105"/>
      <c r="Z207" s="105"/>
      <c r="AA207" s="105"/>
    </row>
    <row r="208" spans="1:27" ht="15">
      <c r="A208" s="51"/>
      <c r="B208" s="105"/>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c r="AA208" s="105"/>
    </row>
    <row r="209" spans="1:27" ht="15">
      <c r="A209" s="51"/>
      <c r="B209" s="105"/>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c r="AA209" s="105"/>
    </row>
    <row r="210" spans="1:27" ht="15">
      <c r="A210" s="51"/>
      <c r="B210" s="105"/>
      <c r="C210" s="105"/>
      <c r="D210" s="105"/>
      <c r="E210" s="105"/>
      <c r="F210" s="105"/>
      <c r="G210" s="105"/>
      <c r="H210" s="105"/>
      <c r="I210" s="105"/>
      <c r="J210" s="105"/>
      <c r="K210" s="105"/>
      <c r="L210" s="105"/>
      <c r="M210" s="105"/>
      <c r="N210" s="105"/>
      <c r="O210" s="105"/>
      <c r="P210" s="105"/>
      <c r="Q210" s="105"/>
      <c r="R210" s="105"/>
      <c r="S210" s="105"/>
      <c r="T210" s="105"/>
      <c r="U210" s="105"/>
      <c r="V210" s="105"/>
      <c r="W210" s="105"/>
      <c r="X210" s="105"/>
      <c r="Y210" s="105"/>
      <c r="Z210" s="105"/>
      <c r="AA210" s="105"/>
    </row>
    <row r="211" spans="1:27" ht="15">
      <c r="A211" s="51"/>
      <c r="B211" s="105"/>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c r="AA211" s="105"/>
    </row>
    <row r="212" spans="1:27" ht="15">
      <c r="A212" s="51"/>
      <c r="B212" s="105"/>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c r="AA212" s="105"/>
    </row>
    <row r="213" spans="1:27" ht="15">
      <c r="A213" s="51"/>
      <c r="B213" s="105"/>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c r="AA213" s="105"/>
    </row>
    <row r="214" spans="1:27" ht="15">
      <c r="A214" s="51"/>
      <c r="B214" s="105"/>
      <c r="C214" s="105"/>
      <c r="D214" s="105"/>
      <c r="E214" s="105"/>
      <c r="F214" s="105"/>
      <c r="G214" s="105"/>
      <c r="H214" s="105"/>
      <c r="I214" s="105"/>
      <c r="J214" s="105"/>
      <c r="K214" s="105"/>
      <c r="L214" s="105"/>
      <c r="M214" s="105"/>
      <c r="N214" s="105"/>
      <c r="O214" s="105"/>
      <c r="P214" s="105"/>
      <c r="Q214" s="105"/>
      <c r="R214" s="105"/>
      <c r="S214" s="105"/>
      <c r="T214" s="105"/>
      <c r="U214" s="105"/>
      <c r="V214" s="105"/>
      <c r="W214" s="105"/>
      <c r="X214" s="105"/>
      <c r="Y214" s="105"/>
      <c r="Z214" s="105"/>
      <c r="AA214" s="105"/>
    </row>
    <row r="215" spans="1:27" ht="15">
      <c r="A215" s="51"/>
      <c r="B215" s="105"/>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c r="AA215" s="105"/>
    </row>
    <row r="216" spans="1:27" ht="15">
      <c r="A216" s="51"/>
      <c r="B216" s="105"/>
      <c r="C216" s="105"/>
      <c r="D216" s="105"/>
      <c r="E216" s="105"/>
      <c r="F216" s="105"/>
      <c r="G216" s="105"/>
      <c r="H216" s="105"/>
      <c r="I216" s="105"/>
      <c r="J216" s="105"/>
      <c r="K216" s="105"/>
      <c r="L216" s="105"/>
      <c r="M216" s="105"/>
      <c r="N216" s="105"/>
      <c r="O216" s="105"/>
      <c r="P216" s="105"/>
      <c r="Q216" s="105"/>
      <c r="R216" s="105"/>
      <c r="S216" s="105"/>
      <c r="T216" s="105"/>
      <c r="U216" s="105"/>
      <c r="V216" s="105"/>
      <c r="W216" s="105"/>
      <c r="X216" s="105"/>
      <c r="Y216" s="105"/>
      <c r="Z216" s="105"/>
      <c r="AA216" s="105"/>
    </row>
    <row r="217" spans="1:27" ht="15">
      <c r="A217" s="51"/>
      <c r="B217" s="105"/>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c r="AA217" s="105"/>
    </row>
    <row r="218" spans="1:27" ht="15">
      <c r="A218" s="51"/>
      <c r="B218" s="105"/>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c r="AA218" s="105"/>
    </row>
    <row r="219" spans="1:27" ht="15">
      <c r="A219" s="51"/>
      <c r="B219" s="105"/>
      <c r="C219" s="105"/>
      <c r="D219" s="105"/>
      <c r="E219" s="105"/>
      <c r="F219" s="105"/>
      <c r="G219" s="105"/>
      <c r="H219" s="105"/>
      <c r="I219" s="105"/>
      <c r="J219" s="105"/>
      <c r="K219" s="105"/>
      <c r="L219" s="105"/>
      <c r="M219" s="105"/>
      <c r="N219" s="105"/>
      <c r="O219" s="105"/>
      <c r="P219" s="105"/>
      <c r="Q219" s="105"/>
      <c r="R219" s="105"/>
      <c r="S219" s="105"/>
      <c r="T219" s="105"/>
      <c r="U219" s="105"/>
      <c r="V219" s="105"/>
      <c r="W219" s="105"/>
      <c r="X219" s="105"/>
      <c r="Y219" s="105"/>
      <c r="Z219" s="105"/>
      <c r="AA219" s="105"/>
    </row>
    <row r="220" spans="1:27" ht="15">
      <c r="A220" s="51"/>
      <c r="B220" s="105"/>
      <c r="C220" s="105"/>
      <c r="D220" s="105"/>
      <c r="E220" s="105"/>
      <c r="F220" s="105"/>
      <c r="G220" s="105"/>
      <c r="H220" s="105"/>
      <c r="I220" s="105"/>
      <c r="J220" s="105"/>
      <c r="K220" s="105"/>
      <c r="L220" s="105"/>
      <c r="M220" s="105"/>
      <c r="N220" s="105"/>
      <c r="O220" s="105"/>
      <c r="P220" s="105"/>
      <c r="Q220" s="105"/>
      <c r="R220" s="105"/>
      <c r="S220" s="105"/>
      <c r="T220" s="105"/>
      <c r="U220" s="105"/>
      <c r="V220" s="105"/>
      <c r="W220" s="105"/>
      <c r="X220" s="105"/>
      <c r="Y220" s="105"/>
      <c r="Z220" s="105"/>
      <c r="AA220" s="105"/>
    </row>
    <row r="221" spans="1:27" ht="15">
      <c r="A221" s="51"/>
      <c r="B221" s="105"/>
      <c r="C221" s="105"/>
      <c r="D221" s="105"/>
      <c r="E221" s="105"/>
      <c r="F221" s="105"/>
      <c r="G221" s="105"/>
      <c r="H221" s="105"/>
      <c r="I221" s="105"/>
      <c r="J221" s="105"/>
      <c r="K221" s="105"/>
      <c r="L221" s="105"/>
      <c r="M221" s="105"/>
      <c r="N221" s="105"/>
      <c r="O221" s="105"/>
      <c r="P221" s="105"/>
      <c r="Q221" s="105"/>
      <c r="R221" s="105"/>
      <c r="S221" s="105"/>
      <c r="T221" s="105"/>
      <c r="U221" s="105"/>
      <c r="V221" s="105"/>
      <c r="W221" s="105"/>
      <c r="X221" s="105"/>
      <c r="Y221" s="105"/>
      <c r="Z221" s="105"/>
      <c r="AA221" s="105"/>
    </row>
    <row r="222" spans="1:27" ht="15">
      <c r="A222" s="51"/>
      <c r="B222" s="105"/>
      <c r="C222" s="105"/>
      <c r="D222" s="105"/>
      <c r="E222" s="105"/>
      <c r="F222" s="105"/>
      <c r="G222" s="105"/>
      <c r="H222" s="105"/>
      <c r="I222" s="105"/>
      <c r="J222" s="105"/>
      <c r="K222" s="105"/>
      <c r="L222" s="105"/>
      <c r="M222" s="105"/>
      <c r="N222" s="105"/>
      <c r="O222" s="105"/>
      <c r="P222" s="105"/>
      <c r="Q222" s="105"/>
      <c r="R222" s="105"/>
      <c r="S222" s="105"/>
      <c r="T222" s="105"/>
      <c r="U222" s="105"/>
      <c r="V222" s="105"/>
      <c r="W222" s="105"/>
      <c r="X222" s="105"/>
      <c r="Y222" s="105"/>
      <c r="Z222" s="105"/>
      <c r="AA222" s="105"/>
    </row>
    <row r="223" spans="1:27" ht="15">
      <c r="A223" s="51"/>
      <c r="B223" s="105"/>
      <c r="C223" s="105"/>
      <c r="D223" s="105"/>
      <c r="E223" s="105"/>
      <c r="F223" s="105"/>
      <c r="G223" s="105"/>
      <c r="H223" s="105"/>
      <c r="I223" s="105"/>
      <c r="J223" s="105"/>
      <c r="K223" s="105"/>
      <c r="L223" s="105"/>
      <c r="M223" s="105"/>
      <c r="N223" s="105"/>
      <c r="O223" s="105"/>
      <c r="P223" s="105"/>
      <c r="Q223" s="105"/>
      <c r="R223" s="105"/>
      <c r="S223" s="105"/>
      <c r="T223" s="105"/>
      <c r="U223" s="105"/>
      <c r="V223" s="105"/>
      <c r="W223" s="105"/>
      <c r="X223" s="105"/>
      <c r="Y223" s="105"/>
      <c r="Z223" s="105"/>
      <c r="AA223" s="105"/>
    </row>
    <row r="224" spans="1:27" ht="15">
      <c r="A224" s="51"/>
      <c r="B224" s="105"/>
      <c r="C224" s="105"/>
      <c r="D224" s="105"/>
      <c r="E224" s="105"/>
      <c r="F224" s="105"/>
      <c r="G224" s="105"/>
      <c r="H224" s="105"/>
      <c r="I224" s="105"/>
      <c r="J224" s="105"/>
      <c r="K224" s="105"/>
      <c r="L224" s="105"/>
      <c r="M224" s="105"/>
      <c r="N224" s="105"/>
      <c r="O224" s="105"/>
      <c r="P224" s="105"/>
      <c r="Q224" s="105"/>
      <c r="R224" s="105"/>
      <c r="S224" s="105"/>
      <c r="T224" s="105"/>
      <c r="U224" s="105"/>
      <c r="V224" s="105"/>
      <c r="W224" s="105"/>
      <c r="X224" s="105"/>
      <c r="Y224" s="105"/>
      <c r="Z224" s="105"/>
      <c r="AA224" s="105"/>
    </row>
    <row r="225" spans="1:27" ht="15">
      <c r="A225" s="51"/>
      <c r="B225" s="105"/>
      <c r="C225" s="105"/>
      <c r="D225" s="105"/>
      <c r="E225" s="105"/>
      <c r="F225" s="105"/>
      <c r="G225" s="105"/>
      <c r="H225" s="105"/>
      <c r="I225" s="105"/>
      <c r="J225" s="105"/>
      <c r="K225" s="105"/>
      <c r="L225" s="105"/>
      <c r="M225" s="105"/>
      <c r="N225" s="105"/>
      <c r="O225" s="105"/>
      <c r="P225" s="105"/>
      <c r="Q225" s="105"/>
      <c r="R225" s="105"/>
      <c r="S225" s="105"/>
      <c r="T225" s="105"/>
      <c r="U225" s="105"/>
      <c r="V225" s="105"/>
      <c r="W225" s="105"/>
      <c r="X225" s="105"/>
      <c r="Y225" s="105"/>
      <c r="Z225" s="105"/>
      <c r="AA225" s="105"/>
    </row>
    <row r="226" spans="1:27" ht="15">
      <c r="A226" s="51"/>
      <c r="B226" s="105"/>
      <c r="C226" s="105"/>
      <c r="D226" s="105"/>
      <c r="E226" s="105"/>
      <c r="F226" s="105"/>
      <c r="G226" s="105"/>
      <c r="H226" s="105"/>
      <c r="I226" s="105"/>
      <c r="J226" s="105"/>
      <c r="K226" s="105"/>
      <c r="L226" s="105"/>
      <c r="M226" s="105"/>
      <c r="N226" s="105"/>
      <c r="O226" s="105"/>
      <c r="P226" s="105"/>
      <c r="Q226" s="105"/>
      <c r="R226" s="105"/>
      <c r="S226" s="105"/>
      <c r="T226" s="105"/>
      <c r="U226" s="105"/>
      <c r="V226" s="105"/>
      <c r="W226" s="105"/>
      <c r="X226" s="105"/>
      <c r="Y226" s="105"/>
      <c r="Z226" s="105"/>
      <c r="AA226" s="105"/>
    </row>
    <row r="227" spans="1:27" ht="15">
      <c r="A227" s="51"/>
      <c r="B227" s="105"/>
      <c r="C227" s="105"/>
      <c r="D227" s="105"/>
      <c r="E227" s="105"/>
      <c r="F227" s="105"/>
      <c r="G227" s="105"/>
      <c r="H227" s="105"/>
      <c r="I227" s="105"/>
      <c r="J227" s="105"/>
      <c r="K227" s="105"/>
      <c r="L227" s="105"/>
      <c r="M227" s="105"/>
      <c r="N227" s="105"/>
      <c r="O227" s="105"/>
      <c r="P227" s="105"/>
      <c r="Q227" s="105"/>
      <c r="R227" s="105"/>
      <c r="S227" s="105"/>
      <c r="T227" s="105"/>
      <c r="U227" s="105"/>
      <c r="V227" s="105"/>
      <c r="W227" s="105"/>
      <c r="X227" s="105"/>
      <c r="Y227" s="105"/>
      <c r="Z227" s="105"/>
      <c r="AA227" s="105"/>
    </row>
    <row r="228" spans="1:27" ht="15">
      <c r="A228" s="51"/>
      <c r="B228" s="105"/>
      <c r="C228" s="105"/>
      <c r="D228" s="105"/>
      <c r="E228" s="105"/>
      <c r="F228" s="105"/>
      <c r="G228" s="105"/>
      <c r="H228" s="105"/>
      <c r="I228" s="105"/>
      <c r="J228" s="105"/>
      <c r="K228" s="105"/>
      <c r="L228" s="105"/>
      <c r="M228" s="105"/>
      <c r="N228" s="105"/>
      <c r="O228" s="105"/>
      <c r="P228" s="105"/>
      <c r="Q228" s="105"/>
      <c r="R228" s="105"/>
      <c r="S228" s="105"/>
      <c r="T228" s="105"/>
      <c r="U228" s="105"/>
      <c r="V228" s="105"/>
      <c r="W228" s="105"/>
      <c r="X228" s="105"/>
      <c r="Y228" s="105"/>
      <c r="Z228" s="105"/>
      <c r="AA228" s="105"/>
    </row>
    <row r="229" spans="1:27" ht="15">
      <c r="A229" s="51"/>
      <c r="B229" s="105"/>
      <c r="C229" s="105"/>
      <c r="D229" s="105"/>
      <c r="E229" s="105"/>
      <c r="F229" s="105"/>
      <c r="G229" s="105"/>
      <c r="H229" s="105"/>
      <c r="I229" s="105"/>
      <c r="J229" s="105"/>
      <c r="K229" s="105"/>
      <c r="L229" s="105"/>
      <c r="M229" s="105"/>
      <c r="N229" s="105"/>
      <c r="O229" s="105"/>
      <c r="P229" s="105"/>
      <c r="Q229" s="105"/>
      <c r="R229" s="105"/>
      <c r="S229" s="105"/>
      <c r="T229" s="105"/>
      <c r="U229" s="105"/>
      <c r="V229" s="105"/>
      <c r="W229" s="105"/>
      <c r="X229" s="105"/>
      <c r="Y229" s="105"/>
      <c r="Z229" s="105"/>
      <c r="AA229" s="105"/>
    </row>
    <row r="230" spans="1:27" ht="15">
      <c r="A230" s="51"/>
      <c r="B230" s="105"/>
      <c r="C230" s="105"/>
      <c r="D230" s="105"/>
      <c r="E230" s="105"/>
      <c r="F230" s="105"/>
      <c r="G230" s="105"/>
      <c r="H230" s="105"/>
      <c r="I230" s="105"/>
      <c r="J230" s="105"/>
      <c r="K230" s="105"/>
      <c r="L230" s="105"/>
      <c r="M230" s="105"/>
      <c r="N230" s="105"/>
      <c r="O230" s="105"/>
      <c r="P230" s="105"/>
      <c r="Q230" s="105"/>
      <c r="R230" s="105"/>
      <c r="S230" s="105"/>
      <c r="T230" s="105"/>
      <c r="U230" s="105"/>
      <c r="V230" s="105"/>
      <c r="W230" s="105"/>
      <c r="X230" s="105"/>
      <c r="Y230" s="105"/>
      <c r="Z230" s="105"/>
      <c r="AA230" s="105"/>
    </row>
    <row r="231" spans="1:27" ht="15">
      <c r="A231" s="51"/>
      <c r="B231" s="105"/>
      <c r="C231" s="105"/>
      <c r="D231" s="105"/>
      <c r="E231" s="105"/>
      <c r="F231" s="105"/>
      <c r="G231" s="105"/>
      <c r="H231" s="105"/>
      <c r="I231" s="105"/>
      <c r="J231" s="105"/>
      <c r="K231" s="105"/>
      <c r="L231" s="105"/>
      <c r="M231" s="105"/>
      <c r="N231" s="105"/>
      <c r="O231" s="105"/>
      <c r="P231" s="105"/>
      <c r="Q231" s="105"/>
      <c r="R231" s="105"/>
      <c r="S231" s="105"/>
      <c r="T231" s="105"/>
      <c r="U231" s="105"/>
      <c r="V231" s="105"/>
      <c r="W231" s="105"/>
      <c r="X231" s="105"/>
      <c r="Y231" s="105"/>
      <c r="Z231" s="105"/>
      <c r="AA231" s="105"/>
    </row>
    <row r="232" spans="1:27" ht="15">
      <c r="A232" s="51"/>
      <c r="B232" s="105"/>
      <c r="C232" s="105"/>
      <c r="D232" s="105"/>
      <c r="E232" s="105"/>
      <c r="F232" s="105"/>
      <c r="G232" s="105"/>
      <c r="H232" s="105"/>
      <c r="I232" s="105"/>
      <c r="J232" s="105"/>
      <c r="K232" s="105"/>
      <c r="L232" s="105"/>
      <c r="M232" s="105"/>
      <c r="N232" s="105"/>
      <c r="O232" s="105"/>
      <c r="P232" s="105"/>
      <c r="Q232" s="105"/>
      <c r="R232" s="105"/>
      <c r="S232" s="105"/>
      <c r="T232" s="105"/>
      <c r="U232" s="105"/>
      <c r="V232" s="105"/>
      <c r="W232" s="105"/>
      <c r="X232" s="105"/>
      <c r="Y232" s="105"/>
      <c r="Z232" s="105"/>
      <c r="AA232" s="105"/>
    </row>
    <row r="233" spans="1:27" ht="15">
      <c r="A233" s="51"/>
      <c r="B233" s="105"/>
      <c r="C233" s="105"/>
      <c r="D233" s="105"/>
      <c r="E233" s="105"/>
      <c r="F233" s="105"/>
      <c r="G233" s="105"/>
      <c r="H233" s="105"/>
      <c r="I233" s="105"/>
      <c r="J233" s="105"/>
      <c r="K233" s="105"/>
      <c r="L233" s="105"/>
      <c r="M233" s="105"/>
      <c r="N233" s="105"/>
      <c r="O233" s="105"/>
      <c r="P233" s="105"/>
      <c r="Q233" s="105"/>
      <c r="R233" s="105"/>
      <c r="S233" s="105"/>
      <c r="T233" s="105"/>
      <c r="U233" s="105"/>
      <c r="V233" s="105"/>
      <c r="W233" s="105"/>
      <c r="X233" s="105"/>
      <c r="Y233" s="105"/>
      <c r="Z233" s="105"/>
      <c r="AA233" s="105"/>
    </row>
    <row r="234" spans="1:27" ht="15">
      <c r="A234" s="51"/>
      <c r="B234" s="105"/>
      <c r="C234" s="105"/>
      <c r="D234" s="105"/>
      <c r="E234" s="105"/>
      <c r="F234" s="105"/>
      <c r="G234" s="105"/>
      <c r="H234" s="105"/>
      <c r="I234" s="105"/>
      <c r="J234" s="105"/>
      <c r="K234" s="105"/>
      <c r="L234" s="105"/>
      <c r="M234" s="105"/>
      <c r="N234" s="105"/>
      <c r="O234" s="105"/>
      <c r="P234" s="105"/>
      <c r="Q234" s="105"/>
      <c r="R234" s="105"/>
      <c r="S234" s="105"/>
      <c r="T234" s="105"/>
      <c r="U234" s="105"/>
      <c r="V234" s="105"/>
      <c r="W234" s="105"/>
      <c r="X234" s="105"/>
      <c r="Y234" s="105"/>
      <c r="Z234" s="105"/>
      <c r="AA234" s="105"/>
    </row>
    <row r="235" spans="1:27" ht="15">
      <c r="A235" s="51"/>
      <c r="B235" s="105"/>
      <c r="C235" s="105"/>
      <c r="D235" s="105"/>
      <c r="E235" s="105"/>
      <c r="F235" s="105"/>
      <c r="G235" s="105"/>
      <c r="H235" s="105"/>
      <c r="I235" s="105"/>
      <c r="J235" s="105"/>
      <c r="K235" s="105"/>
      <c r="L235" s="105"/>
      <c r="M235" s="105"/>
      <c r="N235" s="105"/>
      <c r="O235" s="105"/>
      <c r="P235" s="105"/>
      <c r="Q235" s="105"/>
      <c r="R235" s="105"/>
      <c r="S235" s="105"/>
      <c r="T235" s="105"/>
      <c r="U235" s="105"/>
      <c r="V235" s="105"/>
      <c r="W235" s="105"/>
      <c r="X235" s="105"/>
      <c r="Y235" s="105"/>
      <c r="Z235" s="105"/>
      <c r="AA235" s="105"/>
    </row>
    <row r="236" spans="1:27" ht="15">
      <c r="A236" s="51"/>
      <c r="B236" s="105"/>
      <c r="C236" s="105"/>
      <c r="D236" s="105"/>
      <c r="E236" s="105"/>
      <c r="F236" s="105"/>
      <c r="G236" s="105"/>
      <c r="H236" s="105"/>
      <c r="I236" s="105"/>
      <c r="J236" s="105"/>
      <c r="K236" s="105"/>
      <c r="L236" s="105"/>
      <c r="M236" s="105"/>
      <c r="N236" s="105"/>
      <c r="O236" s="105"/>
      <c r="P236" s="105"/>
      <c r="Q236" s="105"/>
      <c r="R236" s="105"/>
      <c r="S236" s="105"/>
      <c r="T236" s="105"/>
      <c r="U236" s="105"/>
      <c r="V236" s="105"/>
      <c r="W236" s="105"/>
      <c r="X236" s="105"/>
      <c r="Y236" s="105"/>
      <c r="Z236" s="105"/>
      <c r="AA236" s="105"/>
    </row>
    <row r="237" spans="1:27" ht="15">
      <c r="A237" s="51"/>
      <c r="B237" s="105"/>
      <c r="C237" s="105"/>
      <c r="D237" s="105"/>
      <c r="E237" s="105"/>
      <c r="F237" s="105"/>
      <c r="G237" s="105"/>
      <c r="H237" s="105"/>
      <c r="I237" s="105"/>
      <c r="J237" s="105"/>
      <c r="K237" s="105"/>
      <c r="L237" s="105"/>
      <c r="M237" s="105"/>
      <c r="N237" s="105"/>
      <c r="O237" s="105"/>
      <c r="P237" s="105"/>
      <c r="Q237" s="105"/>
      <c r="R237" s="105"/>
      <c r="S237" s="105"/>
      <c r="T237" s="105"/>
      <c r="U237" s="105"/>
      <c r="V237" s="105"/>
      <c r="W237" s="105"/>
      <c r="X237" s="105"/>
      <c r="Y237" s="105"/>
      <c r="Z237" s="105"/>
      <c r="AA237" s="105"/>
    </row>
    <row r="238" spans="1:27" ht="15">
      <c r="A238" s="51"/>
      <c r="B238" s="105"/>
      <c r="C238" s="105"/>
      <c r="D238" s="105"/>
      <c r="E238" s="105"/>
      <c r="F238" s="105"/>
      <c r="G238" s="105"/>
      <c r="H238" s="105"/>
      <c r="I238" s="105"/>
      <c r="J238" s="105"/>
      <c r="K238" s="105"/>
      <c r="L238" s="105"/>
      <c r="M238" s="105"/>
      <c r="N238" s="105"/>
      <c r="O238" s="105"/>
      <c r="P238" s="105"/>
      <c r="Q238" s="105"/>
      <c r="R238" s="105"/>
      <c r="S238" s="105"/>
      <c r="T238" s="105"/>
      <c r="U238" s="105"/>
      <c r="V238" s="105"/>
      <c r="W238" s="105"/>
      <c r="X238" s="105"/>
      <c r="Y238" s="105"/>
      <c r="Z238" s="105"/>
      <c r="AA238" s="105"/>
    </row>
    <row r="239" spans="1:27" ht="15">
      <c r="A239" s="51"/>
      <c r="B239" s="105"/>
      <c r="C239" s="105"/>
      <c r="D239" s="105"/>
      <c r="E239" s="105"/>
      <c r="F239" s="105"/>
      <c r="G239" s="105"/>
      <c r="H239" s="105"/>
      <c r="I239" s="105"/>
      <c r="J239" s="105"/>
      <c r="K239" s="105"/>
      <c r="L239" s="105"/>
      <c r="M239" s="105"/>
      <c r="N239" s="105"/>
      <c r="O239" s="105"/>
      <c r="P239" s="105"/>
      <c r="Q239" s="105"/>
      <c r="R239" s="105"/>
      <c r="S239" s="105"/>
      <c r="T239" s="105"/>
      <c r="U239" s="105"/>
      <c r="V239" s="105"/>
      <c r="W239" s="105"/>
      <c r="X239" s="105"/>
      <c r="Y239" s="105"/>
      <c r="Z239" s="105"/>
      <c r="AA239" s="105"/>
    </row>
    <row r="240" spans="1:27" ht="15">
      <c r="A240" s="51"/>
      <c r="B240" s="105"/>
      <c r="C240" s="105"/>
      <c r="D240" s="105"/>
      <c r="E240" s="105"/>
      <c r="F240" s="105"/>
      <c r="G240" s="105"/>
      <c r="H240" s="105"/>
      <c r="I240" s="105"/>
      <c r="J240" s="105"/>
      <c r="K240" s="105"/>
      <c r="L240" s="105"/>
      <c r="M240" s="105"/>
      <c r="N240" s="105"/>
      <c r="O240" s="105"/>
      <c r="P240" s="105"/>
      <c r="Q240" s="105"/>
      <c r="R240" s="105"/>
      <c r="S240" s="105"/>
      <c r="T240" s="105"/>
      <c r="U240" s="105"/>
      <c r="V240" s="105"/>
      <c r="W240" s="105"/>
      <c r="X240" s="105"/>
      <c r="Y240" s="105"/>
      <c r="Z240" s="105"/>
      <c r="AA240" s="105"/>
    </row>
    <row r="241" spans="1:27" ht="15">
      <c r="A241" s="51"/>
      <c r="B241" s="105"/>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c r="AA241" s="105"/>
    </row>
    <row r="242" spans="1:27" ht="15">
      <c r="A242" s="51"/>
      <c r="B242" s="105"/>
      <c r="C242" s="105"/>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c r="AA242" s="105"/>
    </row>
    <row r="243" spans="1:27" ht="15">
      <c r="A243" s="51"/>
      <c r="B243" s="105"/>
      <c r="C243" s="105"/>
      <c r="D243" s="105"/>
      <c r="E243" s="105"/>
      <c r="F243" s="105"/>
      <c r="G243" s="105"/>
      <c r="H243" s="105"/>
      <c r="I243" s="105"/>
      <c r="J243" s="105"/>
      <c r="K243" s="105"/>
      <c r="L243" s="105"/>
      <c r="M243" s="105"/>
      <c r="N243" s="105"/>
      <c r="O243" s="105"/>
      <c r="P243" s="105"/>
      <c r="Q243" s="105"/>
      <c r="R243" s="105"/>
      <c r="S243" s="105"/>
      <c r="T243" s="105"/>
      <c r="U243" s="105"/>
      <c r="V243" s="105"/>
      <c r="W243" s="105"/>
      <c r="X243" s="105"/>
      <c r="Y243" s="105"/>
      <c r="Z243" s="105"/>
      <c r="AA243" s="105"/>
    </row>
    <row r="244" spans="1:27" ht="15">
      <c r="A244" s="51"/>
      <c r="B244" s="105"/>
      <c r="C244" s="105"/>
      <c r="D244" s="105"/>
      <c r="E244" s="105"/>
      <c r="F244" s="105"/>
      <c r="G244" s="105"/>
      <c r="H244" s="105"/>
      <c r="I244" s="105"/>
      <c r="J244" s="105"/>
      <c r="K244" s="105"/>
      <c r="L244" s="105"/>
      <c r="M244" s="105"/>
      <c r="N244" s="105"/>
      <c r="O244" s="105"/>
      <c r="P244" s="105"/>
      <c r="Q244" s="105"/>
      <c r="R244" s="105"/>
      <c r="S244" s="105"/>
      <c r="T244" s="105"/>
      <c r="U244" s="105"/>
      <c r="V244" s="105"/>
      <c r="W244" s="105"/>
      <c r="X244" s="105"/>
      <c r="Y244" s="105"/>
      <c r="Z244" s="105"/>
      <c r="AA244" s="105"/>
    </row>
    <row r="245" spans="1:27" ht="15">
      <c r="A245" s="51"/>
      <c r="B245" s="105"/>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c r="AA245" s="105"/>
    </row>
    <row r="246" spans="1:27" ht="15">
      <c r="A246" s="51"/>
      <c r="B246" s="105"/>
      <c r="C246" s="105"/>
      <c r="D246" s="105"/>
      <c r="E246" s="105"/>
      <c r="F246" s="105"/>
      <c r="G246" s="105"/>
      <c r="H246" s="105"/>
      <c r="I246" s="105"/>
      <c r="J246" s="105"/>
      <c r="K246" s="105"/>
      <c r="L246" s="105"/>
      <c r="M246" s="105"/>
      <c r="N246" s="105"/>
      <c r="O246" s="105"/>
      <c r="P246" s="105"/>
      <c r="Q246" s="105"/>
      <c r="R246" s="105"/>
      <c r="S246" s="105"/>
      <c r="T246" s="105"/>
      <c r="U246" s="105"/>
      <c r="V246" s="105"/>
      <c r="W246" s="105"/>
      <c r="X246" s="105"/>
      <c r="Y246" s="105"/>
      <c r="Z246" s="105"/>
      <c r="AA246" s="105"/>
    </row>
    <row r="247" spans="1:27" ht="15">
      <c r="A247" s="51"/>
      <c r="B247" s="105"/>
      <c r="C247" s="105"/>
      <c r="D247" s="105"/>
      <c r="E247" s="105"/>
      <c r="F247" s="105"/>
      <c r="G247" s="105"/>
      <c r="H247" s="105"/>
      <c r="I247" s="105"/>
      <c r="J247" s="105"/>
      <c r="K247" s="105"/>
      <c r="L247" s="105"/>
      <c r="M247" s="105"/>
      <c r="N247" s="105"/>
      <c r="O247" s="105"/>
      <c r="P247" s="105"/>
      <c r="Q247" s="105"/>
      <c r="R247" s="105"/>
      <c r="S247" s="105"/>
      <c r="T247" s="105"/>
      <c r="U247" s="105"/>
      <c r="V247" s="105"/>
      <c r="W247" s="105"/>
      <c r="X247" s="105"/>
      <c r="Y247" s="105"/>
      <c r="Z247" s="105"/>
      <c r="AA247" s="105"/>
    </row>
    <row r="248" spans="1:27" ht="15">
      <c r="A248" s="51"/>
      <c r="B248" s="105"/>
      <c r="C248" s="105"/>
      <c r="D248" s="105"/>
      <c r="E248" s="105"/>
      <c r="F248" s="105"/>
      <c r="G248" s="105"/>
      <c r="H248" s="105"/>
      <c r="I248" s="105"/>
      <c r="J248" s="105"/>
      <c r="K248" s="105"/>
      <c r="L248" s="105"/>
      <c r="M248" s="105"/>
      <c r="N248" s="105"/>
      <c r="O248" s="105"/>
      <c r="P248" s="105"/>
      <c r="Q248" s="105"/>
      <c r="R248" s="105"/>
      <c r="S248" s="105"/>
      <c r="T248" s="105"/>
      <c r="U248" s="105"/>
      <c r="V248" s="105"/>
      <c r="W248" s="105"/>
      <c r="X248" s="105"/>
      <c r="Y248" s="105"/>
      <c r="Z248" s="105"/>
      <c r="AA248" s="105"/>
    </row>
    <row r="249" spans="1:27" ht="15">
      <c r="A249" s="51"/>
      <c r="B249" s="105"/>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c r="AA249" s="105"/>
    </row>
    <row r="250" spans="1:27" ht="15">
      <c r="A250" s="51"/>
      <c r="B250" s="105"/>
      <c r="C250" s="105"/>
      <c r="D250" s="105"/>
      <c r="E250" s="105"/>
      <c r="F250" s="105"/>
      <c r="G250" s="105"/>
      <c r="H250" s="105"/>
      <c r="I250" s="105"/>
      <c r="J250" s="105"/>
      <c r="K250" s="105"/>
      <c r="L250" s="105"/>
      <c r="M250" s="105"/>
      <c r="N250" s="105"/>
      <c r="O250" s="105"/>
      <c r="P250" s="105"/>
      <c r="Q250" s="105"/>
      <c r="R250" s="105"/>
      <c r="S250" s="105"/>
      <c r="T250" s="105"/>
      <c r="U250" s="105"/>
      <c r="V250" s="105"/>
      <c r="W250" s="105"/>
      <c r="X250" s="105"/>
      <c r="Y250" s="105"/>
      <c r="Z250" s="105"/>
      <c r="AA250" s="105"/>
    </row>
    <row r="251" spans="1:27" ht="15">
      <c r="A251" s="51"/>
      <c r="B251" s="105"/>
      <c r="C251" s="105"/>
      <c r="D251" s="105"/>
      <c r="E251" s="105"/>
      <c r="F251" s="105"/>
      <c r="G251" s="105"/>
      <c r="H251" s="105"/>
      <c r="I251" s="105"/>
      <c r="J251" s="105"/>
      <c r="K251" s="105"/>
      <c r="L251" s="105"/>
      <c r="M251" s="105"/>
      <c r="N251" s="105"/>
      <c r="O251" s="105"/>
      <c r="P251" s="105"/>
      <c r="Q251" s="105"/>
      <c r="R251" s="105"/>
      <c r="S251" s="105"/>
      <c r="T251" s="105"/>
      <c r="U251" s="105"/>
      <c r="V251" s="105"/>
      <c r="W251" s="105"/>
      <c r="X251" s="105"/>
      <c r="Y251" s="105"/>
      <c r="Z251" s="105"/>
      <c r="AA251" s="105"/>
    </row>
    <row r="252" spans="1:27" ht="15">
      <c r="A252" s="51"/>
      <c r="B252" s="105"/>
      <c r="C252" s="105"/>
      <c r="D252" s="105"/>
      <c r="E252" s="105"/>
      <c r="F252" s="105"/>
      <c r="G252" s="105"/>
      <c r="H252" s="105"/>
      <c r="I252" s="105"/>
      <c r="J252" s="105"/>
      <c r="K252" s="105"/>
      <c r="L252" s="105"/>
      <c r="M252" s="105"/>
      <c r="N252" s="105"/>
      <c r="O252" s="105"/>
      <c r="P252" s="105"/>
      <c r="Q252" s="105"/>
      <c r="R252" s="105"/>
      <c r="S252" s="105"/>
      <c r="T252" s="105"/>
      <c r="U252" s="105"/>
      <c r="V252" s="105"/>
      <c r="W252" s="105"/>
      <c r="X252" s="105"/>
      <c r="Y252" s="105"/>
      <c r="Z252" s="105"/>
      <c r="AA252" s="105"/>
    </row>
    <row r="253" spans="1:27" ht="15">
      <c r="A253" s="51"/>
      <c r="B253" s="105"/>
      <c r="C253" s="105"/>
      <c r="D253" s="105"/>
      <c r="E253" s="105"/>
      <c r="F253" s="105"/>
      <c r="G253" s="105"/>
      <c r="H253" s="105"/>
      <c r="I253" s="105"/>
      <c r="J253" s="105"/>
      <c r="K253" s="105"/>
      <c r="L253" s="105"/>
      <c r="M253" s="105"/>
      <c r="N253" s="105"/>
      <c r="O253" s="105"/>
      <c r="P253" s="105"/>
      <c r="Q253" s="105"/>
      <c r="R253" s="105"/>
      <c r="S253" s="105"/>
      <c r="T253" s="105"/>
      <c r="U253" s="105"/>
      <c r="V253" s="105"/>
      <c r="W253" s="105"/>
      <c r="X253" s="105"/>
      <c r="Y253" s="105"/>
      <c r="Z253" s="105"/>
      <c r="AA253" s="105"/>
    </row>
    <row r="254" spans="1:27" ht="15">
      <c r="A254" s="51"/>
      <c r="B254" s="105"/>
      <c r="C254" s="105"/>
      <c r="D254" s="105"/>
      <c r="E254" s="105"/>
      <c r="F254" s="105"/>
      <c r="G254" s="105"/>
      <c r="H254" s="105"/>
      <c r="I254" s="105"/>
      <c r="J254" s="105"/>
      <c r="K254" s="105"/>
      <c r="L254" s="105"/>
      <c r="M254" s="105"/>
      <c r="N254" s="105"/>
      <c r="O254" s="105"/>
      <c r="P254" s="105"/>
      <c r="Q254" s="105"/>
      <c r="R254" s="105"/>
      <c r="S254" s="105"/>
      <c r="T254" s="105"/>
      <c r="U254" s="105"/>
      <c r="V254" s="105"/>
      <c r="W254" s="105"/>
      <c r="X254" s="105"/>
      <c r="Y254" s="105"/>
      <c r="Z254" s="105"/>
      <c r="AA254" s="105"/>
    </row>
    <row r="255" spans="1:27" ht="15">
      <c r="A255" s="51"/>
      <c r="B255" s="105"/>
      <c r="C255" s="105"/>
      <c r="D255" s="105"/>
      <c r="E255" s="105"/>
      <c r="F255" s="105"/>
      <c r="G255" s="105"/>
      <c r="H255" s="105"/>
      <c r="I255" s="105"/>
      <c r="J255" s="105"/>
      <c r="K255" s="105"/>
      <c r="L255" s="105"/>
      <c r="M255" s="105"/>
      <c r="N255" s="105"/>
      <c r="O255" s="105"/>
      <c r="P255" s="105"/>
      <c r="Q255" s="105"/>
      <c r="R255" s="105"/>
      <c r="S255" s="105"/>
      <c r="T255" s="105"/>
      <c r="U255" s="105"/>
      <c r="V255" s="105"/>
      <c r="W255" s="105"/>
      <c r="X255" s="105"/>
      <c r="Y255" s="105"/>
      <c r="Z255" s="105"/>
      <c r="AA255" s="105"/>
    </row>
    <row r="256" spans="1:27" ht="15">
      <c r="A256" s="51"/>
      <c r="B256" s="105"/>
      <c r="C256" s="105"/>
      <c r="D256" s="105"/>
      <c r="E256" s="105"/>
      <c r="F256" s="105"/>
      <c r="G256" s="105"/>
      <c r="H256" s="105"/>
      <c r="I256" s="105"/>
      <c r="J256" s="105"/>
      <c r="K256" s="105"/>
      <c r="L256" s="105"/>
      <c r="M256" s="105"/>
      <c r="N256" s="105"/>
      <c r="O256" s="105"/>
      <c r="P256" s="105"/>
      <c r="Q256" s="105"/>
      <c r="R256" s="105"/>
      <c r="S256" s="105"/>
      <c r="T256" s="105"/>
      <c r="U256" s="105"/>
      <c r="V256" s="105"/>
      <c r="W256" s="105"/>
      <c r="X256" s="105"/>
      <c r="Y256" s="105"/>
      <c r="Z256" s="105"/>
      <c r="AA256" s="105"/>
    </row>
    <row r="257" spans="1:27" ht="15">
      <c r="A257" s="51"/>
      <c r="B257" s="105"/>
      <c r="C257" s="105"/>
      <c r="D257" s="105"/>
      <c r="E257" s="105"/>
      <c r="F257" s="105"/>
      <c r="G257" s="105"/>
      <c r="H257" s="105"/>
      <c r="I257" s="105"/>
      <c r="J257" s="105"/>
      <c r="K257" s="105"/>
      <c r="L257" s="105"/>
      <c r="M257" s="105"/>
      <c r="N257" s="105"/>
      <c r="O257" s="105"/>
      <c r="P257" s="105"/>
      <c r="Q257" s="105"/>
      <c r="R257" s="105"/>
      <c r="S257" s="105"/>
      <c r="T257" s="105"/>
      <c r="U257" s="105"/>
      <c r="V257" s="105"/>
      <c r="W257" s="105"/>
      <c r="X257" s="105"/>
      <c r="Y257" s="105"/>
      <c r="Z257" s="105"/>
      <c r="AA257" s="105"/>
    </row>
    <row r="258" spans="1:27" ht="15">
      <c r="A258" s="51"/>
      <c r="B258" s="105"/>
      <c r="C258" s="105"/>
      <c r="D258" s="105"/>
      <c r="E258" s="105"/>
      <c r="F258" s="105"/>
      <c r="G258" s="105"/>
      <c r="H258" s="105"/>
      <c r="I258" s="105"/>
      <c r="J258" s="105"/>
      <c r="K258" s="105"/>
      <c r="L258" s="105"/>
      <c r="M258" s="105"/>
      <c r="N258" s="105"/>
      <c r="O258" s="105"/>
      <c r="P258" s="105"/>
      <c r="Q258" s="105"/>
      <c r="R258" s="105"/>
      <c r="S258" s="105"/>
      <c r="T258" s="105"/>
      <c r="U258" s="105"/>
      <c r="V258" s="105"/>
      <c r="W258" s="105"/>
      <c r="X258" s="105"/>
      <c r="Y258" s="105"/>
      <c r="Z258" s="105"/>
      <c r="AA258" s="105"/>
    </row>
    <row r="259" spans="1:27" ht="15">
      <c r="A259" s="51"/>
      <c r="B259" s="105"/>
      <c r="C259" s="105"/>
      <c r="D259" s="105"/>
      <c r="E259" s="105"/>
      <c r="F259" s="105"/>
      <c r="G259" s="105"/>
      <c r="H259" s="105"/>
      <c r="I259" s="105"/>
      <c r="J259" s="105"/>
      <c r="K259" s="105"/>
      <c r="L259" s="105"/>
      <c r="M259" s="105"/>
      <c r="N259" s="105"/>
      <c r="O259" s="105"/>
      <c r="P259" s="105"/>
      <c r="Q259" s="105"/>
      <c r="R259" s="105"/>
      <c r="S259" s="105"/>
      <c r="T259" s="105"/>
      <c r="U259" s="105"/>
      <c r="V259" s="105"/>
      <c r="W259" s="105"/>
      <c r="X259" s="105"/>
      <c r="Y259" s="105"/>
      <c r="Z259" s="105"/>
      <c r="AA259" s="105"/>
    </row>
    <row r="260" spans="1:27" ht="15">
      <c r="A260" s="51"/>
      <c r="B260" s="105"/>
      <c r="C260" s="105"/>
      <c r="D260" s="105"/>
      <c r="E260" s="105"/>
      <c r="F260" s="105"/>
      <c r="G260" s="105"/>
      <c r="H260" s="105"/>
      <c r="I260" s="105"/>
      <c r="J260" s="105"/>
      <c r="K260" s="105"/>
      <c r="L260" s="105"/>
      <c r="M260" s="105"/>
      <c r="N260" s="105"/>
      <c r="O260" s="105"/>
      <c r="P260" s="105"/>
      <c r="Q260" s="105"/>
      <c r="R260" s="105"/>
      <c r="S260" s="105"/>
      <c r="T260" s="105"/>
      <c r="U260" s="105"/>
      <c r="V260" s="105"/>
      <c r="W260" s="105"/>
      <c r="X260" s="105"/>
      <c r="Y260" s="105"/>
      <c r="Z260" s="105"/>
      <c r="AA260" s="105"/>
    </row>
    <row r="261" spans="1:27" ht="15">
      <c r="A261" s="51"/>
      <c r="B261" s="105"/>
      <c r="C261" s="105"/>
      <c r="D261" s="105"/>
      <c r="E261" s="105"/>
      <c r="F261" s="105"/>
      <c r="G261" s="105"/>
      <c r="H261" s="105"/>
      <c r="I261" s="105"/>
      <c r="J261" s="105"/>
      <c r="K261" s="105"/>
      <c r="L261" s="105"/>
      <c r="M261" s="105"/>
      <c r="N261" s="105"/>
      <c r="O261" s="105"/>
      <c r="P261" s="105"/>
      <c r="Q261" s="105"/>
      <c r="R261" s="105"/>
      <c r="S261" s="105"/>
      <c r="T261" s="105"/>
      <c r="U261" s="105"/>
      <c r="V261" s="105"/>
      <c r="W261" s="105"/>
      <c r="X261" s="105"/>
      <c r="Y261" s="105"/>
      <c r="Z261" s="105"/>
      <c r="AA261" s="105"/>
    </row>
    <row r="262" spans="1:27" ht="15">
      <c r="A262" s="51"/>
      <c r="B262" s="105"/>
      <c r="C262" s="105"/>
      <c r="D262" s="105"/>
      <c r="E262" s="105"/>
      <c r="F262" s="105"/>
      <c r="G262" s="105"/>
      <c r="H262" s="105"/>
      <c r="I262" s="105"/>
      <c r="J262" s="105"/>
      <c r="K262" s="105"/>
      <c r="L262" s="105"/>
      <c r="M262" s="105"/>
      <c r="N262" s="105"/>
      <c r="O262" s="105"/>
      <c r="P262" s="105"/>
      <c r="Q262" s="105"/>
      <c r="R262" s="105"/>
      <c r="S262" s="105"/>
      <c r="T262" s="105"/>
      <c r="U262" s="105"/>
      <c r="V262" s="105"/>
      <c r="W262" s="105"/>
      <c r="X262" s="105"/>
      <c r="Y262" s="105"/>
      <c r="Z262" s="105"/>
      <c r="AA262" s="105"/>
    </row>
    <row r="263" spans="1:27" ht="15">
      <c r="A263" s="51"/>
      <c r="B263" s="105"/>
      <c r="C263" s="105"/>
      <c r="D263" s="105"/>
      <c r="E263" s="105"/>
      <c r="F263" s="105"/>
      <c r="G263" s="105"/>
      <c r="H263" s="105"/>
      <c r="I263" s="105"/>
      <c r="J263" s="105"/>
      <c r="K263" s="105"/>
      <c r="L263" s="105"/>
      <c r="M263" s="105"/>
      <c r="N263" s="105"/>
      <c r="O263" s="105"/>
      <c r="P263" s="105"/>
      <c r="Q263" s="105"/>
      <c r="R263" s="105"/>
      <c r="S263" s="105"/>
      <c r="T263" s="105"/>
      <c r="U263" s="105"/>
      <c r="V263" s="105"/>
      <c r="W263" s="105"/>
      <c r="X263" s="105"/>
      <c r="Y263" s="105"/>
      <c r="Z263" s="105"/>
      <c r="AA263" s="105"/>
    </row>
    <row r="264" spans="1:27" ht="15">
      <c r="A264" s="51"/>
      <c r="B264" s="105"/>
      <c r="C264" s="105"/>
      <c r="D264" s="105"/>
      <c r="E264" s="105"/>
      <c r="F264" s="105"/>
      <c r="G264" s="105"/>
      <c r="H264" s="105"/>
      <c r="I264" s="105"/>
      <c r="J264" s="105"/>
      <c r="K264" s="105"/>
      <c r="L264" s="105"/>
      <c r="M264" s="105"/>
      <c r="N264" s="105"/>
      <c r="O264" s="105"/>
      <c r="P264" s="105"/>
      <c r="Q264" s="105"/>
      <c r="R264" s="105"/>
      <c r="S264" s="105"/>
      <c r="T264" s="105"/>
      <c r="U264" s="105"/>
      <c r="V264" s="105"/>
      <c r="W264" s="105"/>
      <c r="X264" s="105"/>
      <c r="Y264" s="105"/>
      <c r="Z264" s="105"/>
      <c r="AA264" s="105"/>
    </row>
    <row r="265" spans="1:27" ht="15">
      <c r="A265" s="51"/>
      <c r="B265" s="105"/>
      <c r="C265" s="105"/>
      <c r="D265" s="105"/>
      <c r="E265" s="105"/>
      <c r="F265" s="105"/>
      <c r="G265" s="105"/>
      <c r="H265" s="105"/>
      <c r="I265" s="105"/>
      <c r="J265" s="105"/>
      <c r="K265" s="105"/>
      <c r="L265" s="105"/>
      <c r="M265" s="105"/>
      <c r="N265" s="105"/>
      <c r="O265" s="105"/>
      <c r="P265" s="105"/>
      <c r="Q265" s="105"/>
      <c r="R265" s="105"/>
      <c r="S265" s="105"/>
      <c r="T265" s="105"/>
      <c r="U265" s="105"/>
      <c r="V265" s="105"/>
      <c r="W265" s="105"/>
      <c r="X265" s="105"/>
      <c r="Y265" s="105"/>
      <c r="Z265" s="105"/>
      <c r="AA265" s="105"/>
    </row>
    <row r="266" spans="1:27" ht="15">
      <c r="A266" s="51"/>
      <c r="B266" s="105"/>
      <c r="C266" s="105"/>
      <c r="D266" s="105"/>
      <c r="E266" s="105"/>
      <c r="F266" s="105"/>
      <c r="G266" s="105"/>
      <c r="H266" s="105"/>
      <c r="I266" s="105"/>
      <c r="J266" s="105"/>
      <c r="K266" s="105"/>
      <c r="L266" s="105"/>
      <c r="M266" s="105"/>
      <c r="N266" s="105"/>
      <c r="O266" s="105"/>
      <c r="P266" s="105"/>
      <c r="Q266" s="105"/>
      <c r="R266" s="105"/>
      <c r="S266" s="105"/>
      <c r="T266" s="105"/>
      <c r="U266" s="105"/>
      <c r="V266" s="105"/>
      <c r="W266" s="105"/>
      <c r="X266" s="105"/>
      <c r="Y266" s="105"/>
      <c r="Z266" s="105"/>
      <c r="AA266" s="105"/>
    </row>
    <row r="267" spans="1:27" ht="15">
      <c r="A267" s="51"/>
      <c r="B267" s="105"/>
      <c r="C267" s="105"/>
      <c r="D267" s="105"/>
      <c r="E267" s="105"/>
      <c r="F267" s="105"/>
      <c r="G267" s="105"/>
      <c r="H267" s="105"/>
      <c r="I267" s="105"/>
      <c r="J267" s="105"/>
      <c r="K267" s="105"/>
      <c r="L267" s="105"/>
      <c r="M267" s="105"/>
      <c r="N267" s="105"/>
      <c r="O267" s="105"/>
      <c r="P267" s="105"/>
      <c r="Q267" s="105"/>
      <c r="R267" s="105"/>
      <c r="S267" s="105"/>
      <c r="T267" s="105"/>
      <c r="U267" s="105"/>
      <c r="V267" s="105"/>
      <c r="W267" s="105"/>
      <c r="X267" s="105"/>
      <c r="Y267" s="105"/>
      <c r="Z267" s="105"/>
      <c r="AA267" s="105"/>
    </row>
    <row r="268" spans="1:27" ht="15">
      <c r="A268" s="51"/>
      <c r="B268" s="105"/>
      <c r="C268" s="105"/>
      <c r="D268" s="105"/>
      <c r="E268" s="105"/>
      <c r="F268" s="105"/>
      <c r="G268" s="105"/>
      <c r="H268" s="105"/>
      <c r="I268" s="105"/>
      <c r="J268" s="105"/>
      <c r="K268" s="105"/>
      <c r="L268" s="105"/>
      <c r="M268" s="105"/>
      <c r="N268" s="105"/>
      <c r="O268" s="105"/>
      <c r="P268" s="105"/>
      <c r="Q268" s="105"/>
      <c r="R268" s="105"/>
      <c r="S268" s="105"/>
      <c r="T268" s="105"/>
      <c r="U268" s="105"/>
      <c r="V268" s="105"/>
      <c r="W268" s="105"/>
      <c r="X268" s="105"/>
      <c r="Y268" s="105"/>
      <c r="Z268" s="105"/>
      <c r="AA268" s="105"/>
    </row>
    <row r="269" spans="1:27" ht="15">
      <c r="A269" s="51"/>
      <c r="B269" s="105"/>
      <c r="C269" s="105"/>
      <c r="D269" s="105"/>
      <c r="E269" s="105"/>
      <c r="F269" s="105"/>
      <c r="G269" s="105"/>
      <c r="H269" s="105"/>
      <c r="I269" s="105"/>
      <c r="J269" s="105"/>
      <c r="K269" s="105"/>
      <c r="L269" s="105"/>
      <c r="M269" s="105"/>
      <c r="N269" s="105"/>
      <c r="O269" s="105"/>
      <c r="P269" s="105"/>
      <c r="Q269" s="105"/>
      <c r="R269" s="105"/>
      <c r="S269" s="105"/>
      <c r="T269" s="105"/>
      <c r="U269" s="105"/>
      <c r="V269" s="105"/>
      <c r="W269" s="105"/>
      <c r="X269" s="105"/>
      <c r="Y269" s="105"/>
      <c r="Z269" s="105"/>
      <c r="AA269" s="105"/>
    </row>
    <row r="270" spans="1:27" ht="15">
      <c r="A270" s="51"/>
      <c r="B270" s="105"/>
      <c r="C270" s="105"/>
      <c r="D270" s="105"/>
      <c r="E270" s="105"/>
      <c r="F270" s="105"/>
      <c r="G270" s="105"/>
      <c r="H270" s="105"/>
      <c r="I270" s="105"/>
      <c r="J270" s="105"/>
      <c r="K270" s="105"/>
      <c r="L270" s="105"/>
      <c r="M270" s="105"/>
      <c r="N270" s="105"/>
      <c r="O270" s="105"/>
      <c r="P270" s="105"/>
      <c r="Q270" s="105"/>
      <c r="R270" s="105"/>
      <c r="S270" s="105"/>
      <c r="T270" s="105"/>
      <c r="U270" s="105"/>
      <c r="V270" s="105"/>
      <c r="W270" s="105"/>
      <c r="X270" s="105"/>
      <c r="Y270" s="105"/>
      <c r="Z270" s="105"/>
      <c r="AA270" s="105"/>
    </row>
    <row r="271" spans="1:27" ht="15">
      <c r="A271" s="51"/>
      <c r="B271" s="105"/>
      <c r="C271" s="105"/>
      <c r="D271" s="105"/>
      <c r="E271" s="105"/>
      <c r="F271" s="105"/>
      <c r="G271" s="105"/>
      <c r="H271" s="105"/>
      <c r="I271" s="105"/>
      <c r="J271" s="105"/>
      <c r="K271" s="105"/>
      <c r="L271" s="105"/>
      <c r="M271" s="105"/>
      <c r="N271" s="105"/>
      <c r="O271" s="105"/>
      <c r="P271" s="105"/>
      <c r="Q271" s="105"/>
      <c r="R271" s="105"/>
      <c r="S271" s="105"/>
      <c r="T271" s="105"/>
      <c r="U271" s="105"/>
      <c r="V271" s="105"/>
      <c r="W271" s="105"/>
      <c r="X271" s="105"/>
      <c r="Y271" s="105"/>
      <c r="Z271" s="105"/>
      <c r="AA271" s="105"/>
    </row>
    <row r="272" spans="1:27" ht="15">
      <c r="A272" s="51"/>
      <c r="B272" s="105"/>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c r="AA272" s="105"/>
    </row>
    <row r="273" spans="1:27" ht="15">
      <c r="A273" s="51"/>
      <c r="B273" s="105"/>
      <c r="C273" s="105"/>
      <c r="D273" s="105"/>
      <c r="E273" s="105"/>
      <c r="F273" s="105"/>
      <c r="G273" s="105"/>
      <c r="H273" s="105"/>
      <c r="I273" s="105"/>
      <c r="J273" s="105"/>
      <c r="K273" s="105"/>
      <c r="L273" s="105"/>
      <c r="M273" s="105"/>
      <c r="N273" s="105"/>
      <c r="O273" s="105"/>
      <c r="P273" s="105"/>
      <c r="Q273" s="105"/>
      <c r="R273" s="105"/>
      <c r="S273" s="105"/>
      <c r="T273" s="105"/>
      <c r="U273" s="105"/>
      <c r="V273" s="105"/>
      <c r="W273" s="105"/>
      <c r="X273" s="105"/>
      <c r="Y273" s="105"/>
      <c r="Z273" s="105"/>
      <c r="AA273" s="105"/>
    </row>
    <row r="274" spans="1:27" ht="15">
      <c r="A274" s="51"/>
      <c r="B274" s="105"/>
      <c r="C274" s="105"/>
      <c r="D274" s="105"/>
      <c r="E274" s="105"/>
      <c r="F274" s="105"/>
      <c r="G274" s="105"/>
      <c r="H274" s="105"/>
      <c r="I274" s="105"/>
      <c r="J274" s="105"/>
      <c r="K274" s="105"/>
      <c r="L274" s="105"/>
      <c r="M274" s="105"/>
      <c r="N274" s="105"/>
      <c r="O274" s="105"/>
      <c r="P274" s="105"/>
      <c r="Q274" s="105"/>
      <c r="R274" s="105"/>
      <c r="S274" s="105"/>
      <c r="T274" s="105"/>
      <c r="U274" s="105"/>
      <c r="V274" s="105"/>
      <c r="W274" s="105"/>
      <c r="X274" s="105"/>
      <c r="Y274" s="105"/>
      <c r="Z274" s="105"/>
      <c r="AA274" s="105"/>
    </row>
    <row r="275" spans="1:27" ht="15">
      <c r="A275" s="51"/>
      <c r="B275" s="105"/>
      <c r="C275" s="105"/>
      <c r="D275" s="105"/>
      <c r="E275" s="105"/>
      <c r="F275" s="105"/>
      <c r="G275" s="105"/>
      <c r="H275" s="105"/>
      <c r="I275" s="105"/>
      <c r="J275" s="105"/>
      <c r="K275" s="105"/>
      <c r="L275" s="105"/>
      <c r="M275" s="105"/>
      <c r="N275" s="105"/>
      <c r="O275" s="105"/>
      <c r="P275" s="105"/>
      <c r="Q275" s="105"/>
      <c r="R275" s="105"/>
      <c r="S275" s="105"/>
      <c r="T275" s="105"/>
      <c r="U275" s="105"/>
      <c r="V275" s="105"/>
      <c r="W275" s="105"/>
      <c r="X275" s="105"/>
      <c r="Y275" s="105"/>
      <c r="Z275" s="105"/>
      <c r="AA275" s="105"/>
    </row>
    <row r="276" spans="1:27" ht="15">
      <c r="A276" s="51"/>
      <c r="B276" s="105"/>
      <c r="C276" s="105"/>
      <c r="D276" s="105"/>
      <c r="E276" s="105"/>
      <c r="F276" s="105"/>
      <c r="G276" s="105"/>
      <c r="H276" s="105"/>
      <c r="I276" s="105"/>
      <c r="J276" s="105"/>
      <c r="K276" s="105"/>
      <c r="L276" s="105"/>
      <c r="M276" s="105"/>
      <c r="N276" s="105"/>
      <c r="O276" s="105"/>
      <c r="P276" s="105"/>
      <c r="Q276" s="105"/>
      <c r="R276" s="105"/>
      <c r="S276" s="105"/>
      <c r="T276" s="105"/>
      <c r="U276" s="105"/>
      <c r="V276" s="105"/>
      <c r="W276" s="105"/>
      <c r="X276" s="105"/>
      <c r="Y276" s="105"/>
      <c r="Z276" s="105"/>
      <c r="AA276" s="105"/>
    </row>
    <row r="277" spans="1:27" ht="15">
      <c r="A277" s="51"/>
      <c r="B277" s="105"/>
      <c r="C277" s="105"/>
      <c r="D277" s="105"/>
      <c r="E277" s="105"/>
      <c r="F277" s="105"/>
      <c r="G277" s="105"/>
      <c r="H277" s="105"/>
      <c r="I277" s="105"/>
      <c r="J277" s="105"/>
      <c r="K277" s="105"/>
      <c r="L277" s="105"/>
      <c r="M277" s="105"/>
      <c r="N277" s="105"/>
      <c r="O277" s="105"/>
      <c r="P277" s="105"/>
      <c r="Q277" s="105"/>
      <c r="R277" s="105"/>
      <c r="S277" s="105"/>
      <c r="T277" s="105"/>
      <c r="U277" s="105"/>
      <c r="V277" s="105"/>
      <c r="W277" s="105"/>
      <c r="X277" s="105"/>
      <c r="Y277" s="105"/>
      <c r="Z277" s="105"/>
      <c r="AA277" s="105"/>
    </row>
    <row r="278" spans="1:27" ht="15">
      <c r="A278" s="51"/>
      <c r="B278" s="105"/>
      <c r="C278" s="105"/>
      <c r="D278" s="105"/>
      <c r="E278" s="105"/>
      <c r="F278" s="105"/>
      <c r="G278" s="105"/>
      <c r="H278" s="105"/>
      <c r="I278" s="105"/>
      <c r="J278" s="105"/>
      <c r="K278" s="105"/>
      <c r="L278" s="105"/>
      <c r="M278" s="105"/>
      <c r="N278" s="105"/>
      <c r="O278" s="105"/>
      <c r="P278" s="105"/>
      <c r="Q278" s="105"/>
      <c r="R278" s="105"/>
      <c r="S278" s="105"/>
      <c r="T278" s="105"/>
      <c r="U278" s="105"/>
      <c r="V278" s="105"/>
      <c r="W278" s="105"/>
      <c r="X278" s="105"/>
      <c r="Y278" s="105"/>
      <c r="Z278" s="105"/>
      <c r="AA278" s="105"/>
    </row>
    <row r="279" spans="1:27" ht="15">
      <c r="A279" s="51"/>
      <c r="B279" s="105"/>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c r="AA279" s="105"/>
    </row>
    <row r="280" spans="1:27" ht="15">
      <c r="A280" s="51"/>
      <c r="B280" s="105"/>
      <c r="C280" s="105"/>
      <c r="D280" s="105"/>
      <c r="E280" s="105"/>
      <c r="F280" s="105"/>
      <c r="G280" s="105"/>
      <c r="H280" s="105"/>
      <c r="I280" s="105"/>
      <c r="J280" s="105"/>
      <c r="K280" s="105"/>
      <c r="L280" s="105"/>
      <c r="M280" s="105"/>
      <c r="N280" s="105"/>
      <c r="O280" s="105"/>
      <c r="P280" s="105"/>
      <c r="Q280" s="105"/>
      <c r="R280" s="105"/>
      <c r="S280" s="105"/>
      <c r="T280" s="105"/>
      <c r="U280" s="105"/>
      <c r="V280" s="105"/>
      <c r="W280" s="105"/>
      <c r="X280" s="105"/>
      <c r="Y280" s="105"/>
      <c r="Z280" s="105"/>
      <c r="AA280" s="105"/>
    </row>
    <row r="281" spans="1:27" ht="15">
      <c r="A281" s="51"/>
      <c r="B281" s="105"/>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c r="AA281" s="105"/>
    </row>
    <row r="282" spans="1:27" ht="15">
      <c r="A282" s="51"/>
      <c r="B282" s="105"/>
      <c r="C282" s="105"/>
      <c r="D282" s="105"/>
      <c r="E282" s="105"/>
      <c r="F282" s="105"/>
      <c r="G282" s="105"/>
      <c r="H282" s="105"/>
      <c r="I282" s="105"/>
      <c r="J282" s="105"/>
      <c r="K282" s="105"/>
      <c r="L282" s="105"/>
      <c r="M282" s="105"/>
      <c r="N282" s="105"/>
      <c r="O282" s="105"/>
      <c r="P282" s="105"/>
      <c r="Q282" s="105"/>
      <c r="R282" s="105"/>
      <c r="S282" s="105"/>
      <c r="T282" s="105"/>
      <c r="U282" s="105"/>
      <c r="V282" s="105"/>
      <c r="W282" s="105"/>
      <c r="X282" s="105"/>
      <c r="Y282" s="105"/>
      <c r="Z282" s="105"/>
      <c r="AA282" s="105"/>
    </row>
    <row r="283" spans="1:27" ht="15">
      <c r="A283" s="51"/>
      <c r="B283" s="105"/>
      <c r="C283" s="105"/>
      <c r="D283" s="105"/>
      <c r="E283" s="105"/>
      <c r="F283" s="105"/>
      <c r="G283" s="105"/>
      <c r="H283" s="105"/>
      <c r="I283" s="105"/>
      <c r="J283" s="105"/>
      <c r="K283" s="105"/>
      <c r="L283" s="105"/>
      <c r="M283" s="105"/>
      <c r="N283" s="105"/>
      <c r="O283" s="105"/>
      <c r="P283" s="105"/>
      <c r="Q283" s="105"/>
      <c r="R283" s="105"/>
      <c r="S283" s="105"/>
      <c r="T283" s="105"/>
      <c r="U283" s="105"/>
      <c r="V283" s="105"/>
      <c r="W283" s="105"/>
      <c r="X283" s="105"/>
      <c r="Y283" s="105"/>
      <c r="Z283" s="105"/>
      <c r="AA283" s="105"/>
    </row>
    <row r="284" spans="1:27" ht="15">
      <c r="A284" s="51"/>
      <c r="B284" s="105"/>
      <c r="C284" s="105"/>
      <c r="D284" s="105"/>
      <c r="E284" s="105"/>
      <c r="F284" s="105"/>
      <c r="G284" s="105"/>
      <c r="H284" s="105"/>
      <c r="I284" s="105"/>
      <c r="J284" s="105"/>
      <c r="K284" s="105"/>
      <c r="L284" s="105"/>
      <c r="M284" s="105"/>
      <c r="N284" s="105"/>
      <c r="O284" s="105"/>
      <c r="P284" s="105"/>
      <c r="Q284" s="105"/>
      <c r="R284" s="105"/>
      <c r="S284" s="105"/>
      <c r="T284" s="105"/>
      <c r="U284" s="105"/>
      <c r="V284" s="105"/>
      <c r="W284" s="105"/>
      <c r="X284" s="105"/>
      <c r="Y284" s="105"/>
      <c r="Z284" s="105"/>
      <c r="AA284" s="105"/>
    </row>
    <row r="285" spans="1:27" ht="15">
      <c r="A285" s="51"/>
      <c r="B285" s="105"/>
      <c r="C285" s="105"/>
      <c r="D285" s="105"/>
      <c r="E285" s="105"/>
      <c r="F285" s="105"/>
      <c r="G285" s="105"/>
      <c r="H285" s="105"/>
      <c r="I285" s="105"/>
      <c r="J285" s="105"/>
      <c r="K285" s="105"/>
      <c r="L285" s="105"/>
      <c r="M285" s="105"/>
      <c r="N285" s="105"/>
      <c r="O285" s="105"/>
      <c r="P285" s="105"/>
      <c r="Q285" s="105"/>
      <c r="R285" s="105"/>
      <c r="S285" s="105"/>
      <c r="T285" s="105"/>
      <c r="U285" s="105"/>
      <c r="V285" s="105"/>
      <c r="W285" s="105"/>
      <c r="X285" s="105"/>
      <c r="Y285" s="105"/>
      <c r="Z285" s="105"/>
      <c r="AA285" s="105"/>
    </row>
    <row r="286" spans="1:27" ht="15">
      <c r="A286" s="51"/>
      <c r="B286" s="105"/>
      <c r="C286" s="105"/>
      <c r="D286" s="105"/>
      <c r="E286" s="105"/>
      <c r="F286" s="105"/>
      <c r="G286" s="105"/>
      <c r="H286" s="105"/>
      <c r="I286" s="105"/>
      <c r="J286" s="105"/>
      <c r="K286" s="105"/>
      <c r="L286" s="105"/>
      <c r="M286" s="105"/>
      <c r="N286" s="105"/>
      <c r="O286" s="105"/>
      <c r="P286" s="105"/>
      <c r="Q286" s="105"/>
      <c r="R286" s="105"/>
      <c r="S286" s="105"/>
      <c r="T286" s="105"/>
      <c r="U286" s="105"/>
      <c r="V286" s="105"/>
      <c r="W286" s="105"/>
      <c r="X286" s="105"/>
      <c r="Y286" s="105"/>
      <c r="Z286" s="105"/>
      <c r="AA286" s="105"/>
    </row>
    <row r="287" spans="1:27" ht="15">
      <c r="A287" s="51"/>
      <c r="B287" s="105"/>
      <c r="C287" s="105"/>
      <c r="D287" s="105"/>
      <c r="E287" s="105"/>
      <c r="F287" s="105"/>
      <c r="G287" s="105"/>
      <c r="H287" s="105"/>
      <c r="I287" s="105"/>
      <c r="J287" s="105"/>
      <c r="K287" s="105"/>
      <c r="L287" s="105"/>
      <c r="M287" s="105"/>
      <c r="N287" s="105"/>
      <c r="O287" s="105"/>
      <c r="P287" s="105"/>
      <c r="Q287" s="105"/>
      <c r="R287" s="105"/>
      <c r="S287" s="105"/>
      <c r="T287" s="105"/>
      <c r="U287" s="105"/>
      <c r="V287" s="105"/>
      <c r="W287" s="105"/>
      <c r="X287" s="105"/>
      <c r="Y287" s="105"/>
      <c r="Z287" s="105"/>
      <c r="AA287" s="105"/>
    </row>
    <row r="288" spans="1:27" ht="15">
      <c r="A288" s="51"/>
      <c r="B288" s="105"/>
      <c r="C288" s="105"/>
      <c r="D288" s="105"/>
      <c r="E288" s="105"/>
      <c r="F288" s="105"/>
      <c r="G288" s="105"/>
      <c r="H288" s="105"/>
      <c r="I288" s="105"/>
      <c r="J288" s="105"/>
      <c r="K288" s="105"/>
      <c r="L288" s="105"/>
      <c r="M288" s="105"/>
      <c r="N288" s="105"/>
      <c r="O288" s="105"/>
      <c r="P288" s="105"/>
      <c r="Q288" s="105"/>
      <c r="R288" s="105"/>
      <c r="S288" s="105"/>
      <c r="T288" s="105"/>
      <c r="U288" s="105"/>
      <c r="V288" s="105"/>
      <c r="W288" s="105"/>
      <c r="X288" s="105"/>
      <c r="Y288" s="105"/>
      <c r="Z288" s="105"/>
      <c r="AA288" s="105"/>
    </row>
    <row r="289" spans="1:27" ht="15">
      <c r="A289" s="51"/>
      <c r="B289" s="105"/>
      <c r="C289" s="105"/>
      <c r="D289" s="105"/>
      <c r="E289" s="105"/>
      <c r="F289" s="105"/>
      <c r="G289" s="105"/>
      <c r="H289" s="105"/>
      <c r="I289" s="105"/>
      <c r="J289" s="105"/>
      <c r="K289" s="105"/>
      <c r="L289" s="105"/>
      <c r="M289" s="105"/>
      <c r="N289" s="105"/>
      <c r="O289" s="105"/>
      <c r="P289" s="105"/>
      <c r="Q289" s="105"/>
      <c r="R289" s="105"/>
      <c r="S289" s="105"/>
      <c r="T289" s="105"/>
      <c r="U289" s="105"/>
      <c r="V289" s="105"/>
      <c r="W289" s="105"/>
      <c r="X289" s="105"/>
      <c r="Y289" s="105"/>
      <c r="Z289" s="105"/>
      <c r="AA289" s="105"/>
    </row>
    <row r="290" spans="1:27" ht="15">
      <c r="A290" s="51"/>
      <c r="B290" s="105"/>
      <c r="C290" s="105"/>
      <c r="D290" s="105"/>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c r="AA290" s="105"/>
    </row>
    <row r="291" spans="1:27" ht="15">
      <c r="A291" s="51"/>
      <c r="B291" s="105"/>
      <c r="C291" s="105"/>
      <c r="D291" s="105"/>
      <c r="E291" s="105"/>
      <c r="F291" s="105"/>
      <c r="G291" s="105"/>
      <c r="H291" s="105"/>
      <c r="I291" s="105"/>
      <c r="J291" s="105"/>
      <c r="K291" s="105"/>
      <c r="L291" s="105"/>
      <c r="M291" s="105"/>
      <c r="N291" s="105"/>
      <c r="O291" s="105"/>
      <c r="P291" s="105"/>
      <c r="Q291" s="105"/>
      <c r="R291" s="105"/>
      <c r="S291" s="105"/>
      <c r="T291" s="105"/>
      <c r="U291" s="105"/>
      <c r="V291" s="105"/>
      <c r="W291" s="105"/>
      <c r="X291" s="105"/>
      <c r="Y291" s="105"/>
      <c r="Z291" s="105"/>
      <c r="AA291" s="105"/>
    </row>
    <row r="292" spans="1:27" ht="15">
      <c r="A292" s="51"/>
      <c r="B292" s="105"/>
      <c r="C292" s="105"/>
      <c r="D292" s="105"/>
      <c r="E292" s="105"/>
      <c r="F292" s="105"/>
      <c r="G292" s="105"/>
      <c r="H292" s="105"/>
      <c r="I292" s="105"/>
      <c r="J292" s="105"/>
      <c r="K292" s="105"/>
      <c r="L292" s="105"/>
      <c r="M292" s="105"/>
      <c r="N292" s="105"/>
      <c r="O292" s="105"/>
      <c r="P292" s="105"/>
      <c r="Q292" s="105"/>
      <c r="R292" s="105"/>
      <c r="S292" s="105"/>
      <c r="T292" s="105"/>
      <c r="U292" s="105"/>
      <c r="V292" s="105"/>
      <c r="W292" s="105"/>
      <c r="X292" s="105"/>
      <c r="Y292" s="105"/>
      <c r="Z292" s="105"/>
      <c r="AA292" s="105"/>
    </row>
    <row r="293" spans="1:27" ht="15">
      <c r="A293" s="51"/>
      <c r="B293" s="105"/>
      <c r="C293" s="105"/>
      <c r="D293" s="105"/>
      <c r="E293" s="105"/>
      <c r="F293" s="105"/>
      <c r="G293" s="105"/>
      <c r="H293" s="105"/>
      <c r="I293" s="105"/>
      <c r="J293" s="105"/>
      <c r="K293" s="105"/>
      <c r="L293" s="105"/>
      <c r="M293" s="105"/>
      <c r="N293" s="105"/>
      <c r="O293" s="105"/>
      <c r="P293" s="105"/>
      <c r="Q293" s="105"/>
      <c r="R293" s="105"/>
      <c r="S293" s="105"/>
      <c r="T293" s="105"/>
      <c r="U293" s="105"/>
      <c r="V293" s="105"/>
      <c r="W293" s="105"/>
      <c r="X293" s="105"/>
      <c r="Y293" s="105"/>
      <c r="Z293" s="105"/>
      <c r="AA293" s="105"/>
    </row>
    <row r="294" spans="1:27" ht="15">
      <c r="A294" s="51"/>
      <c r="B294" s="105"/>
      <c r="C294" s="105"/>
      <c r="D294" s="105"/>
      <c r="E294" s="105"/>
      <c r="F294" s="105"/>
      <c r="G294" s="105"/>
      <c r="H294" s="105"/>
      <c r="I294" s="105"/>
      <c r="J294" s="105"/>
      <c r="K294" s="105"/>
      <c r="L294" s="105"/>
      <c r="M294" s="105"/>
      <c r="N294" s="105"/>
      <c r="O294" s="105"/>
      <c r="P294" s="105"/>
      <c r="Q294" s="105"/>
      <c r="R294" s="105"/>
      <c r="S294" s="105"/>
      <c r="T294" s="105"/>
      <c r="U294" s="105"/>
      <c r="V294" s="105"/>
      <c r="W294" s="105"/>
      <c r="X294" s="105"/>
      <c r="Y294" s="105"/>
      <c r="Z294" s="105"/>
      <c r="AA294" s="105"/>
    </row>
    <row r="295" spans="1:27" ht="15">
      <c r="A295" s="51"/>
      <c r="B295" s="105"/>
      <c r="C295" s="105"/>
      <c r="D295" s="105"/>
      <c r="E295" s="105"/>
      <c r="F295" s="105"/>
      <c r="G295" s="105"/>
      <c r="H295" s="105"/>
      <c r="I295" s="105"/>
      <c r="J295" s="105"/>
      <c r="K295" s="105"/>
      <c r="L295" s="105"/>
      <c r="M295" s="105"/>
      <c r="N295" s="105"/>
      <c r="O295" s="105"/>
      <c r="P295" s="105"/>
      <c r="Q295" s="105"/>
      <c r="R295" s="105"/>
      <c r="S295" s="105"/>
      <c r="T295" s="105"/>
      <c r="U295" s="105"/>
      <c r="V295" s="105"/>
      <c r="W295" s="105"/>
      <c r="X295" s="105"/>
      <c r="Y295" s="105"/>
      <c r="Z295" s="105"/>
      <c r="AA295" s="105"/>
    </row>
    <row r="296" spans="1:27" ht="15">
      <c r="A296" s="51"/>
      <c r="B296" s="105"/>
      <c r="C296" s="105"/>
      <c r="D296" s="105"/>
      <c r="E296" s="105"/>
      <c r="F296" s="105"/>
      <c r="G296" s="105"/>
      <c r="H296" s="105"/>
      <c r="I296" s="105"/>
      <c r="J296" s="105"/>
      <c r="K296" s="105"/>
      <c r="L296" s="105"/>
      <c r="M296" s="105"/>
      <c r="N296" s="105"/>
      <c r="O296" s="105"/>
      <c r="P296" s="105"/>
      <c r="Q296" s="105"/>
      <c r="R296" s="105"/>
      <c r="S296" s="105"/>
      <c r="T296" s="105"/>
      <c r="U296" s="105"/>
      <c r="V296" s="105"/>
      <c r="W296" s="105"/>
      <c r="X296" s="105"/>
      <c r="Y296" s="105"/>
      <c r="Z296" s="105"/>
      <c r="AA296" s="105"/>
    </row>
    <row r="297" spans="1:27" ht="15">
      <c r="A297" s="51"/>
      <c r="B297" s="105"/>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c r="AA297" s="105"/>
    </row>
    <row r="298" spans="1:27" ht="15">
      <c r="A298" s="51"/>
      <c r="B298" s="105"/>
      <c r="C298" s="105"/>
      <c r="D298" s="105"/>
      <c r="E298" s="105"/>
      <c r="F298" s="105"/>
      <c r="G298" s="105"/>
      <c r="H298" s="105"/>
      <c r="I298" s="105"/>
      <c r="J298" s="105"/>
      <c r="K298" s="105"/>
      <c r="L298" s="105"/>
      <c r="M298" s="105"/>
      <c r="N298" s="105"/>
      <c r="O298" s="105"/>
      <c r="P298" s="105"/>
      <c r="Q298" s="105"/>
      <c r="R298" s="105"/>
      <c r="S298" s="105"/>
      <c r="T298" s="105"/>
      <c r="U298" s="105"/>
      <c r="V298" s="105"/>
      <c r="W298" s="105"/>
      <c r="X298" s="105"/>
      <c r="Y298" s="105"/>
      <c r="Z298" s="105"/>
      <c r="AA298" s="105"/>
    </row>
    <row r="299" spans="1:27" ht="15">
      <c r="A299" s="51"/>
      <c r="B299" s="105"/>
      <c r="C299" s="105"/>
      <c r="D299" s="105"/>
      <c r="E299" s="105"/>
      <c r="F299" s="105"/>
      <c r="G299" s="105"/>
      <c r="H299" s="105"/>
      <c r="I299" s="105"/>
      <c r="J299" s="105"/>
      <c r="K299" s="105"/>
      <c r="L299" s="105"/>
      <c r="M299" s="105"/>
      <c r="N299" s="105"/>
      <c r="O299" s="105"/>
      <c r="P299" s="105"/>
      <c r="Q299" s="105"/>
      <c r="R299" s="105"/>
      <c r="S299" s="105"/>
      <c r="T299" s="105"/>
      <c r="U299" s="105"/>
      <c r="V299" s="105"/>
      <c r="W299" s="105"/>
      <c r="X299" s="105"/>
      <c r="Y299" s="105"/>
      <c r="Z299" s="105"/>
      <c r="AA299" s="105"/>
    </row>
    <row r="300" spans="1:27" ht="15">
      <c r="A300" s="51"/>
      <c r="B300" s="105"/>
      <c r="C300" s="105"/>
      <c r="D300" s="105"/>
      <c r="E300" s="105"/>
      <c r="F300" s="105"/>
      <c r="G300" s="105"/>
      <c r="H300" s="105"/>
      <c r="I300" s="105"/>
      <c r="J300" s="105"/>
      <c r="K300" s="105"/>
      <c r="L300" s="105"/>
      <c r="M300" s="105"/>
      <c r="N300" s="105"/>
      <c r="O300" s="105"/>
      <c r="P300" s="105"/>
      <c r="Q300" s="105"/>
      <c r="R300" s="105"/>
      <c r="S300" s="105"/>
      <c r="T300" s="105"/>
      <c r="U300" s="105"/>
      <c r="V300" s="105"/>
      <c r="W300" s="105"/>
      <c r="X300" s="105"/>
      <c r="Y300" s="105"/>
      <c r="Z300" s="105"/>
      <c r="AA300" s="105"/>
    </row>
    <row r="301" spans="1:27" ht="15">
      <c r="A301" s="51"/>
      <c r="B301" s="105"/>
      <c r="C301" s="105"/>
      <c r="D301" s="105"/>
      <c r="E301" s="105"/>
      <c r="F301" s="105"/>
      <c r="G301" s="105"/>
      <c r="H301" s="105"/>
      <c r="I301" s="105"/>
      <c r="J301" s="105"/>
      <c r="K301" s="105"/>
      <c r="L301" s="105"/>
      <c r="M301" s="105"/>
      <c r="N301" s="105"/>
      <c r="O301" s="105"/>
      <c r="P301" s="105"/>
      <c r="Q301" s="105"/>
      <c r="R301" s="105"/>
      <c r="S301" s="105"/>
      <c r="T301" s="105"/>
      <c r="U301" s="105"/>
      <c r="V301" s="105"/>
      <c r="W301" s="105"/>
      <c r="X301" s="105"/>
      <c r="Y301" s="105"/>
      <c r="Z301" s="105"/>
      <c r="AA301" s="105"/>
    </row>
    <row r="302" spans="1:27" ht="15">
      <c r="A302" s="51"/>
      <c r="B302" s="105"/>
      <c r="C302" s="105"/>
      <c r="D302" s="105"/>
      <c r="E302" s="105"/>
      <c r="F302" s="105"/>
      <c r="G302" s="105"/>
      <c r="H302" s="105"/>
      <c r="I302" s="105"/>
      <c r="J302" s="105"/>
      <c r="K302" s="105"/>
      <c r="L302" s="105"/>
      <c r="M302" s="105"/>
      <c r="N302" s="105"/>
      <c r="O302" s="105"/>
      <c r="P302" s="105"/>
      <c r="Q302" s="105"/>
      <c r="R302" s="105"/>
      <c r="S302" s="105"/>
      <c r="T302" s="105"/>
      <c r="U302" s="105"/>
      <c r="V302" s="105"/>
      <c r="W302" s="105"/>
      <c r="X302" s="105"/>
      <c r="Y302" s="105"/>
      <c r="Z302" s="105"/>
      <c r="AA302" s="105"/>
    </row>
    <row r="303" spans="1:27" ht="15">
      <c r="A303" s="51"/>
      <c r="B303" s="105"/>
      <c r="C303" s="105"/>
      <c r="D303" s="105"/>
      <c r="E303" s="105"/>
      <c r="F303" s="105"/>
      <c r="G303" s="105"/>
      <c r="H303" s="105"/>
      <c r="I303" s="105"/>
      <c r="J303" s="105"/>
      <c r="K303" s="105"/>
      <c r="L303" s="105"/>
      <c r="M303" s="105"/>
      <c r="N303" s="105"/>
      <c r="O303" s="105"/>
      <c r="P303" s="105"/>
      <c r="Q303" s="105"/>
      <c r="R303" s="105"/>
      <c r="S303" s="105"/>
      <c r="T303" s="105"/>
      <c r="U303" s="105"/>
      <c r="V303" s="105"/>
      <c r="W303" s="105"/>
      <c r="X303" s="105"/>
      <c r="Y303" s="105"/>
      <c r="Z303" s="105"/>
      <c r="AA303" s="105"/>
    </row>
    <row r="304" spans="1:27" ht="15">
      <c r="A304" s="51"/>
      <c r="B304" s="105"/>
      <c r="C304" s="105"/>
      <c r="D304" s="105"/>
      <c r="E304" s="105"/>
      <c r="F304" s="105"/>
      <c r="G304" s="105"/>
      <c r="H304" s="105"/>
      <c r="I304" s="105"/>
      <c r="J304" s="105"/>
      <c r="K304" s="105"/>
      <c r="L304" s="105"/>
      <c r="M304" s="105"/>
      <c r="N304" s="105"/>
      <c r="O304" s="105"/>
      <c r="P304" s="105"/>
      <c r="Q304" s="105"/>
      <c r="R304" s="105"/>
      <c r="S304" s="105"/>
      <c r="T304" s="105"/>
      <c r="U304" s="105"/>
      <c r="V304" s="105"/>
      <c r="W304" s="105"/>
      <c r="X304" s="105"/>
      <c r="Y304" s="105"/>
      <c r="Z304" s="105"/>
      <c r="AA304" s="105"/>
    </row>
    <row r="305" spans="1:27" ht="15">
      <c r="A305" s="51"/>
      <c r="B305" s="105"/>
      <c r="C305" s="105"/>
      <c r="D305" s="105"/>
      <c r="E305" s="105"/>
      <c r="F305" s="105"/>
      <c r="G305" s="105"/>
      <c r="H305" s="105"/>
      <c r="I305" s="105"/>
      <c r="J305" s="105"/>
      <c r="K305" s="105"/>
      <c r="L305" s="105"/>
      <c r="M305" s="105"/>
      <c r="N305" s="105"/>
      <c r="O305" s="105"/>
      <c r="P305" s="105"/>
      <c r="Q305" s="105"/>
      <c r="R305" s="105"/>
      <c r="S305" s="105"/>
      <c r="T305" s="105"/>
      <c r="U305" s="105"/>
      <c r="V305" s="105"/>
      <c r="W305" s="105"/>
      <c r="X305" s="105"/>
      <c r="Y305" s="105"/>
      <c r="Z305" s="105"/>
      <c r="AA305" s="105"/>
    </row>
    <row r="306" spans="1:27" ht="15">
      <c r="A306" s="51"/>
      <c r="B306" s="105"/>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c r="AA306" s="105"/>
    </row>
    <row r="307" spans="1:27" ht="15">
      <c r="A307" s="51"/>
      <c r="B307" s="105"/>
      <c r="C307" s="105"/>
      <c r="D307" s="105"/>
      <c r="E307" s="105"/>
      <c r="F307" s="105"/>
      <c r="G307" s="105"/>
      <c r="H307" s="105"/>
      <c r="I307" s="105"/>
      <c r="J307" s="105"/>
      <c r="K307" s="105"/>
      <c r="L307" s="105"/>
      <c r="M307" s="105"/>
      <c r="N307" s="105"/>
      <c r="O307" s="105"/>
      <c r="P307" s="105"/>
      <c r="Q307" s="105"/>
      <c r="R307" s="105"/>
      <c r="S307" s="105"/>
      <c r="T307" s="105"/>
      <c r="U307" s="105"/>
      <c r="V307" s="105"/>
      <c r="W307" s="105"/>
      <c r="X307" s="105"/>
      <c r="Y307" s="105"/>
      <c r="Z307" s="105"/>
      <c r="AA307" s="105"/>
    </row>
    <row r="308" spans="1:27" ht="15">
      <c r="A308" s="51"/>
      <c r="B308" s="105"/>
      <c r="C308" s="105"/>
      <c r="D308" s="105"/>
      <c r="E308" s="105"/>
      <c r="F308" s="105"/>
      <c r="G308" s="105"/>
      <c r="H308" s="105"/>
      <c r="I308" s="105"/>
      <c r="J308" s="105"/>
      <c r="K308" s="105"/>
      <c r="L308" s="105"/>
      <c r="M308" s="105"/>
      <c r="N308" s="105"/>
      <c r="O308" s="105"/>
      <c r="P308" s="105"/>
      <c r="Q308" s="105"/>
      <c r="R308" s="105"/>
      <c r="S308" s="105"/>
      <c r="T308" s="105"/>
      <c r="U308" s="105"/>
      <c r="V308" s="105"/>
      <c r="W308" s="105"/>
      <c r="X308" s="105"/>
      <c r="Y308" s="105"/>
      <c r="Z308" s="105"/>
      <c r="AA308" s="105"/>
    </row>
    <row r="309" spans="1:27" ht="15">
      <c r="A309" s="51"/>
      <c r="B309" s="105"/>
      <c r="C309" s="105"/>
      <c r="D309" s="105"/>
      <c r="E309" s="105"/>
      <c r="F309" s="105"/>
      <c r="G309" s="105"/>
      <c r="H309" s="105"/>
      <c r="I309" s="105"/>
      <c r="J309" s="105"/>
      <c r="K309" s="105"/>
      <c r="L309" s="105"/>
      <c r="M309" s="105"/>
      <c r="N309" s="105"/>
      <c r="O309" s="105"/>
      <c r="P309" s="105"/>
      <c r="Q309" s="105"/>
      <c r="R309" s="105"/>
      <c r="S309" s="105"/>
      <c r="T309" s="105"/>
      <c r="U309" s="105"/>
      <c r="V309" s="105"/>
      <c r="W309" s="105"/>
      <c r="X309" s="105"/>
      <c r="Y309" s="105"/>
      <c r="Z309" s="105"/>
      <c r="AA309" s="105"/>
    </row>
    <row r="310" spans="1:27" ht="15">
      <c r="A310" s="51"/>
      <c r="B310" s="105"/>
      <c r="C310" s="105"/>
      <c r="D310" s="105"/>
      <c r="E310" s="105"/>
      <c r="F310" s="105"/>
      <c r="G310" s="105"/>
      <c r="H310" s="105"/>
      <c r="I310" s="105"/>
      <c r="J310" s="105"/>
      <c r="K310" s="105"/>
      <c r="L310" s="105"/>
      <c r="M310" s="105"/>
      <c r="N310" s="105"/>
      <c r="O310" s="105"/>
      <c r="P310" s="105"/>
      <c r="Q310" s="105"/>
      <c r="R310" s="105"/>
      <c r="S310" s="105"/>
      <c r="T310" s="105"/>
      <c r="U310" s="105"/>
      <c r="V310" s="105"/>
      <c r="W310" s="105"/>
      <c r="X310" s="105"/>
      <c r="Y310" s="105"/>
      <c r="Z310" s="105"/>
      <c r="AA310" s="105"/>
    </row>
    <row r="311" spans="1:27" ht="15">
      <c r="A311" s="51"/>
      <c r="B311" s="105"/>
      <c r="C311" s="105"/>
      <c r="D311" s="105"/>
      <c r="E311" s="105"/>
      <c r="F311" s="105"/>
      <c r="G311" s="105"/>
      <c r="H311" s="105"/>
      <c r="I311" s="105"/>
      <c r="J311" s="105"/>
      <c r="K311" s="105"/>
      <c r="L311" s="105"/>
      <c r="M311" s="105"/>
      <c r="N311" s="105"/>
      <c r="O311" s="105"/>
      <c r="P311" s="105"/>
      <c r="Q311" s="105"/>
      <c r="R311" s="105"/>
      <c r="S311" s="105"/>
      <c r="T311" s="105"/>
      <c r="U311" s="105"/>
      <c r="V311" s="105"/>
      <c r="W311" s="105"/>
      <c r="X311" s="105"/>
      <c r="Y311" s="105"/>
      <c r="Z311" s="105"/>
      <c r="AA311" s="105"/>
    </row>
    <row r="312" spans="1:27" ht="15">
      <c r="A312" s="51"/>
      <c r="B312" s="105"/>
      <c r="C312" s="105"/>
      <c r="D312" s="105"/>
      <c r="E312" s="105"/>
      <c r="F312" s="105"/>
      <c r="G312" s="105"/>
      <c r="H312" s="105"/>
      <c r="I312" s="105"/>
      <c r="J312" s="105"/>
      <c r="K312" s="105"/>
      <c r="L312" s="105"/>
      <c r="M312" s="105"/>
      <c r="N312" s="105"/>
      <c r="O312" s="105"/>
      <c r="P312" s="105"/>
      <c r="Q312" s="105"/>
      <c r="R312" s="105"/>
      <c r="S312" s="105"/>
      <c r="T312" s="105"/>
      <c r="U312" s="105"/>
      <c r="V312" s="105"/>
      <c r="W312" s="105"/>
      <c r="X312" s="105"/>
      <c r="Y312" s="105"/>
      <c r="Z312" s="105"/>
      <c r="AA312" s="105"/>
    </row>
    <row r="313" spans="1:27" ht="15">
      <c r="A313" s="51"/>
      <c r="B313" s="105"/>
      <c r="C313" s="105"/>
      <c r="D313" s="105"/>
      <c r="E313" s="105"/>
      <c r="F313" s="105"/>
      <c r="G313" s="105"/>
      <c r="H313" s="105"/>
      <c r="I313" s="105"/>
      <c r="J313" s="105"/>
      <c r="K313" s="105"/>
      <c r="L313" s="105"/>
      <c r="M313" s="105"/>
      <c r="N313" s="105"/>
      <c r="O313" s="105"/>
      <c r="P313" s="105"/>
      <c r="Q313" s="105"/>
      <c r="R313" s="105"/>
      <c r="S313" s="105"/>
      <c r="T313" s="105"/>
      <c r="U313" s="105"/>
      <c r="V313" s="105"/>
      <c r="W313" s="105"/>
      <c r="X313" s="105"/>
      <c r="Y313" s="105"/>
      <c r="Z313" s="105"/>
      <c r="AA313" s="105"/>
    </row>
    <row r="314" spans="1:27" ht="15">
      <c r="A314" s="51"/>
      <c r="B314" s="105"/>
      <c r="C314" s="105"/>
      <c r="D314" s="105"/>
      <c r="E314" s="105"/>
      <c r="F314" s="105"/>
      <c r="G314" s="105"/>
      <c r="H314" s="105"/>
      <c r="I314" s="105"/>
      <c r="J314" s="105"/>
      <c r="K314" s="105"/>
      <c r="L314" s="105"/>
      <c r="M314" s="105"/>
      <c r="N314" s="105"/>
      <c r="O314" s="105"/>
      <c r="P314" s="105"/>
      <c r="Q314" s="105"/>
      <c r="R314" s="105"/>
      <c r="S314" s="105"/>
      <c r="T314" s="105"/>
      <c r="U314" s="105"/>
      <c r="V314" s="105"/>
      <c r="W314" s="105"/>
      <c r="X314" s="105"/>
      <c r="Y314" s="105"/>
      <c r="Z314" s="105"/>
      <c r="AA314" s="105"/>
    </row>
    <row r="315" spans="1:27" ht="15">
      <c r="A315" s="51"/>
      <c r="B315" s="105"/>
      <c r="C315" s="105"/>
      <c r="D315" s="105"/>
      <c r="E315" s="105"/>
      <c r="F315" s="105"/>
      <c r="G315" s="105"/>
      <c r="H315" s="105"/>
      <c r="I315" s="105"/>
      <c r="J315" s="105"/>
      <c r="K315" s="105"/>
      <c r="L315" s="105"/>
      <c r="M315" s="105"/>
      <c r="N315" s="105"/>
      <c r="O315" s="105"/>
      <c r="P315" s="105"/>
      <c r="Q315" s="105"/>
      <c r="R315" s="105"/>
      <c r="S315" s="105"/>
      <c r="T315" s="105"/>
      <c r="U315" s="105"/>
      <c r="V315" s="105"/>
      <c r="W315" s="105"/>
      <c r="X315" s="105"/>
      <c r="Y315" s="105"/>
      <c r="Z315" s="105"/>
      <c r="AA315" s="105"/>
    </row>
    <row r="316" spans="1:27" ht="15">
      <c r="A316" s="51"/>
      <c r="B316" s="105"/>
      <c r="C316" s="105"/>
      <c r="D316" s="105"/>
      <c r="E316" s="105"/>
      <c r="F316" s="105"/>
      <c r="G316" s="105"/>
      <c r="H316" s="105"/>
      <c r="I316" s="105"/>
      <c r="J316" s="105"/>
      <c r="K316" s="105"/>
      <c r="L316" s="105"/>
      <c r="M316" s="105"/>
      <c r="N316" s="105"/>
      <c r="O316" s="105"/>
      <c r="P316" s="105"/>
      <c r="Q316" s="105"/>
      <c r="R316" s="105"/>
      <c r="S316" s="105"/>
      <c r="T316" s="105"/>
      <c r="U316" s="105"/>
      <c r="V316" s="105"/>
      <c r="W316" s="105"/>
      <c r="X316" s="105"/>
      <c r="Y316" s="105"/>
      <c r="Z316" s="105"/>
      <c r="AA316" s="105"/>
    </row>
    <row r="317" spans="1:27" ht="15">
      <c r="A317" s="51"/>
      <c r="B317" s="105"/>
      <c r="C317" s="105"/>
      <c r="D317" s="105"/>
      <c r="E317" s="105"/>
      <c r="F317" s="105"/>
      <c r="G317" s="105"/>
      <c r="H317" s="105"/>
      <c r="I317" s="105"/>
      <c r="J317" s="105"/>
      <c r="K317" s="105"/>
      <c r="L317" s="105"/>
      <c r="M317" s="105"/>
      <c r="N317" s="105"/>
      <c r="O317" s="105"/>
      <c r="P317" s="105"/>
      <c r="Q317" s="105"/>
      <c r="R317" s="105"/>
      <c r="S317" s="105"/>
      <c r="T317" s="105"/>
      <c r="U317" s="105"/>
      <c r="V317" s="105"/>
      <c r="W317" s="105"/>
      <c r="X317" s="105"/>
      <c r="Y317" s="105"/>
      <c r="Z317" s="105"/>
      <c r="AA317" s="105"/>
    </row>
    <row r="318" spans="1:27" ht="15">
      <c r="A318" s="51"/>
      <c r="B318" s="105"/>
      <c r="C318" s="105"/>
      <c r="D318" s="105"/>
      <c r="E318" s="105"/>
      <c r="F318" s="105"/>
      <c r="G318" s="105"/>
      <c r="H318" s="105"/>
      <c r="I318" s="105"/>
      <c r="J318" s="105"/>
      <c r="K318" s="105"/>
      <c r="L318" s="105"/>
      <c r="M318" s="105"/>
      <c r="N318" s="105"/>
      <c r="O318" s="105"/>
      <c r="P318" s="105"/>
      <c r="Q318" s="105"/>
      <c r="R318" s="105"/>
      <c r="S318" s="105"/>
      <c r="T318" s="105"/>
      <c r="U318" s="105"/>
      <c r="V318" s="105"/>
      <c r="W318" s="105"/>
      <c r="X318" s="105"/>
      <c r="Y318" s="105"/>
      <c r="Z318" s="105"/>
      <c r="AA318" s="105"/>
    </row>
    <row r="319" spans="1:27" ht="15">
      <c r="A319" s="51"/>
      <c r="B319" s="105"/>
      <c r="C319" s="105"/>
      <c r="D319" s="105"/>
      <c r="E319" s="105"/>
      <c r="F319" s="105"/>
      <c r="G319" s="105"/>
      <c r="H319" s="105"/>
      <c r="I319" s="105"/>
      <c r="J319" s="105"/>
      <c r="K319" s="105"/>
      <c r="L319" s="105"/>
      <c r="M319" s="105"/>
      <c r="N319" s="105"/>
      <c r="O319" s="105"/>
      <c r="P319" s="105"/>
      <c r="Q319" s="105"/>
      <c r="R319" s="105"/>
      <c r="S319" s="105"/>
      <c r="T319" s="105"/>
      <c r="U319" s="105"/>
      <c r="V319" s="105"/>
      <c r="W319" s="105"/>
      <c r="X319" s="105"/>
      <c r="Y319" s="105"/>
      <c r="Z319" s="105"/>
      <c r="AA319" s="105"/>
    </row>
    <row r="320" spans="1:27" ht="15">
      <c r="A320" s="51"/>
      <c r="B320" s="105"/>
      <c r="C320" s="105"/>
      <c r="D320" s="105"/>
      <c r="E320" s="105"/>
      <c r="F320" s="105"/>
      <c r="G320" s="105"/>
      <c r="H320" s="105"/>
      <c r="I320" s="105"/>
      <c r="J320" s="105"/>
      <c r="K320" s="105"/>
      <c r="L320" s="105"/>
      <c r="M320" s="105"/>
      <c r="N320" s="105"/>
      <c r="O320" s="105"/>
      <c r="P320" s="105"/>
      <c r="Q320" s="105"/>
      <c r="R320" s="105"/>
      <c r="S320" s="105"/>
      <c r="T320" s="105"/>
      <c r="U320" s="105"/>
      <c r="V320" s="105"/>
      <c r="W320" s="105"/>
      <c r="X320" s="105"/>
      <c r="Y320" s="105"/>
      <c r="Z320" s="105"/>
      <c r="AA320" s="105"/>
    </row>
    <row r="321" spans="1:27" ht="15">
      <c r="A321" s="51"/>
      <c r="B321" s="105"/>
      <c r="C321" s="105"/>
      <c r="D321" s="105"/>
      <c r="E321" s="105"/>
      <c r="F321" s="105"/>
      <c r="G321" s="105"/>
      <c r="H321" s="105"/>
      <c r="I321" s="105"/>
      <c r="J321" s="105"/>
      <c r="K321" s="105"/>
      <c r="L321" s="105"/>
      <c r="M321" s="105"/>
      <c r="N321" s="105"/>
      <c r="O321" s="105"/>
      <c r="P321" s="105"/>
      <c r="Q321" s="105"/>
      <c r="R321" s="105"/>
      <c r="S321" s="105"/>
      <c r="T321" s="105"/>
      <c r="U321" s="105"/>
      <c r="V321" s="105"/>
      <c r="W321" s="105"/>
      <c r="X321" s="105"/>
      <c r="Y321" s="105"/>
      <c r="Z321" s="105"/>
      <c r="AA321" s="105"/>
    </row>
    <row r="322" spans="1:27" ht="15">
      <c r="A322" s="51"/>
      <c r="B322" s="105"/>
      <c r="C322" s="105"/>
      <c r="D322" s="105"/>
      <c r="E322" s="105"/>
      <c r="F322" s="105"/>
      <c r="G322" s="105"/>
      <c r="H322" s="105"/>
      <c r="I322" s="105"/>
      <c r="J322" s="105"/>
      <c r="K322" s="105"/>
      <c r="L322" s="105"/>
      <c r="M322" s="105"/>
      <c r="N322" s="105"/>
      <c r="O322" s="105"/>
      <c r="P322" s="105"/>
      <c r="Q322" s="105"/>
      <c r="R322" s="105"/>
      <c r="S322" s="105"/>
      <c r="T322" s="105"/>
      <c r="U322" s="105"/>
      <c r="V322" s="105"/>
      <c r="W322" s="105"/>
      <c r="X322" s="105"/>
      <c r="Y322" s="105"/>
      <c r="Z322" s="105"/>
      <c r="AA322" s="105"/>
    </row>
    <row r="323" spans="1:27" ht="15">
      <c r="A323" s="51"/>
      <c r="B323" s="105"/>
      <c r="C323" s="105"/>
      <c r="D323" s="105"/>
      <c r="E323" s="105"/>
      <c r="F323" s="105"/>
      <c r="G323" s="105"/>
      <c r="H323" s="105"/>
      <c r="I323" s="105"/>
      <c r="J323" s="105"/>
      <c r="K323" s="105"/>
      <c r="L323" s="105"/>
      <c r="M323" s="105"/>
      <c r="N323" s="105"/>
      <c r="O323" s="105"/>
      <c r="P323" s="105"/>
      <c r="Q323" s="105"/>
      <c r="R323" s="105"/>
      <c r="S323" s="105"/>
      <c r="T323" s="105"/>
      <c r="U323" s="105"/>
      <c r="V323" s="105"/>
      <c r="W323" s="105"/>
      <c r="X323" s="105"/>
      <c r="Y323" s="105"/>
      <c r="Z323" s="105"/>
      <c r="AA323" s="105"/>
    </row>
    <row r="324" spans="1:27" ht="15">
      <c r="A324" s="51"/>
      <c r="B324" s="105"/>
      <c r="C324" s="105"/>
      <c r="D324" s="105"/>
      <c r="E324" s="105"/>
      <c r="F324" s="105"/>
      <c r="G324" s="105"/>
      <c r="H324" s="105"/>
      <c r="I324" s="105"/>
      <c r="J324" s="105"/>
      <c r="K324" s="105"/>
      <c r="L324" s="105"/>
      <c r="M324" s="105"/>
      <c r="N324" s="105"/>
      <c r="O324" s="105"/>
      <c r="P324" s="105"/>
      <c r="Q324" s="105"/>
      <c r="R324" s="105"/>
      <c r="S324" s="105"/>
      <c r="T324" s="105"/>
      <c r="U324" s="105"/>
      <c r="V324" s="105"/>
      <c r="W324" s="105"/>
      <c r="X324" s="105"/>
      <c r="Y324" s="105"/>
      <c r="Z324" s="105"/>
      <c r="AA324" s="105"/>
    </row>
    <row r="325" spans="1:27" ht="15">
      <c r="A325" s="51"/>
      <c r="B325" s="105"/>
      <c r="C325" s="105"/>
      <c r="D325" s="105"/>
      <c r="E325" s="105"/>
      <c r="F325" s="105"/>
      <c r="G325" s="105"/>
      <c r="H325" s="105"/>
      <c r="I325" s="105"/>
      <c r="J325" s="105"/>
      <c r="K325" s="105"/>
      <c r="L325" s="105"/>
      <c r="M325" s="105"/>
      <c r="N325" s="105"/>
      <c r="O325" s="105"/>
      <c r="P325" s="105"/>
      <c r="Q325" s="105"/>
      <c r="R325" s="105"/>
      <c r="S325" s="105"/>
      <c r="T325" s="105"/>
      <c r="U325" s="105"/>
      <c r="V325" s="105"/>
      <c r="W325" s="105"/>
      <c r="X325" s="105"/>
      <c r="Y325" s="105"/>
      <c r="Z325" s="105"/>
      <c r="AA325" s="105"/>
    </row>
    <row r="326" spans="1:27" ht="15">
      <c r="A326" s="51"/>
      <c r="B326" s="105"/>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c r="AA326" s="105"/>
    </row>
    <row r="327" spans="1:27" ht="15">
      <c r="A327" s="51"/>
      <c r="B327" s="105"/>
      <c r="C327" s="105"/>
      <c r="D327" s="105"/>
      <c r="E327" s="105"/>
      <c r="F327" s="105"/>
      <c r="G327" s="105"/>
      <c r="H327" s="105"/>
      <c r="I327" s="105"/>
      <c r="J327" s="105"/>
      <c r="K327" s="105"/>
      <c r="L327" s="105"/>
      <c r="M327" s="105"/>
      <c r="N327" s="105"/>
      <c r="O327" s="105"/>
      <c r="P327" s="105"/>
      <c r="Q327" s="105"/>
      <c r="R327" s="105"/>
      <c r="S327" s="105"/>
      <c r="T327" s="105"/>
      <c r="U327" s="105"/>
      <c r="V327" s="105"/>
      <c r="W327" s="105"/>
      <c r="X327" s="105"/>
      <c r="Y327" s="105"/>
      <c r="Z327" s="105"/>
      <c r="AA327" s="105"/>
    </row>
    <row r="328" spans="1:27" ht="15">
      <c r="A328" s="51"/>
      <c r="B328" s="105"/>
      <c r="C328" s="105"/>
      <c r="D328" s="105"/>
      <c r="E328" s="105"/>
      <c r="F328" s="105"/>
      <c r="G328" s="105"/>
      <c r="H328" s="105"/>
      <c r="I328" s="105"/>
      <c r="J328" s="105"/>
      <c r="K328" s="105"/>
      <c r="L328" s="105"/>
      <c r="M328" s="105"/>
      <c r="N328" s="105"/>
      <c r="O328" s="105"/>
      <c r="P328" s="105"/>
      <c r="Q328" s="105"/>
      <c r="R328" s="105"/>
      <c r="S328" s="105"/>
      <c r="T328" s="105"/>
      <c r="U328" s="105"/>
      <c r="V328" s="105"/>
      <c r="W328" s="105"/>
      <c r="X328" s="105"/>
      <c r="Y328" s="105"/>
      <c r="Z328" s="105"/>
      <c r="AA328" s="105"/>
    </row>
    <row r="329" spans="1:27" ht="15">
      <c r="A329" s="51"/>
      <c r="B329" s="105"/>
      <c r="C329" s="105"/>
      <c r="D329" s="105"/>
      <c r="E329" s="105"/>
      <c r="F329" s="105"/>
      <c r="G329" s="105"/>
      <c r="H329" s="105"/>
      <c r="I329" s="105"/>
      <c r="J329" s="105"/>
      <c r="K329" s="105"/>
      <c r="L329" s="105"/>
      <c r="M329" s="105"/>
      <c r="N329" s="105"/>
      <c r="O329" s="105"/>
      <c r="P329" s="105"/>
      <c r="Q329" s="105"/>
      <c r="R329" s="105"/>
      <c r="S329" s="105"/>
      <c r="T329" s="105"/>
      <c r="U329" s="105"/>
      <c r="V329" s="105"/>
      <c r="W329" s="105"/>
      <c r="X329" s="105"/>
      <c r="Y329" s="105"/>
      <c r="Z329" s="105"/>
      <c r="AA329" s="105"/>
    </row>
    <row r="330" spans="1:27" ht="15">
      <c r="A330" s="51"/>
      <c r="B330" s="105"/>
      <c r="C330" s="105"/>
      <c r="D330" s="105"/>
      <c r="E330" s="105"/>
      <c r="F330" s="105"/>
      <c r="G330" s="105"/>
      <c r="H330" s="105"/>
      <c r="I330" s="105"/>
      <c r="J330" s="105"/>
      <c r="K330" s="105"/>
      <c r="L330" s="105"/>
      <c r="M330" s="105"/>
      <c r="N330" s="105"/>
      <c r="O330" s="105"/>
      <c r="P330" s="105"/>
      <c r="Q330" s="105"/>
      <c r="R330" s="105"/>
      <c r="S330" s="105"/>
      <c r="T330" s="105"/>
      <c r="U330" s="105"/>
      <c r="V330" s="105"/>
      <c r="W330" s="105"/>
      <c r="X330" s="105"/>
      <c r="Y330" s="105"/>
      <c r="Z330" s="105"/>
      <c r="AA330" s="105"/>
    </row>
    <row r="331" spans="1:27" ht="15">
      <c r="A331" s="51"/>
      <c r="B331" s="105"/>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c r="AA331" s="105"/>
    </row>
    <row r="332" spans="1:27" ht="15">
      <c r="A332" s="51"/>
      <c r="B332" s="105"/>
      <c r="C332" s="105"/>
      <c r="D332" s="105"/>
      <c r="E332" s="105"/>
      <c r="F332" s="105"/>
      <c r="G332" s="105"/>
      <c r="H332" s="105"/>
      <c r="I332" s="105"/>
      <c r="J332" s="105"/>
      <c r="K332" s="105"/>
      <c r="L332" s="105"/>
      <c r="M332" s="105"/>
      <c r="N332" s="105"/>
      <c r="O332" s="105"/>
      <c r="P332" s="105"/>
      <c r="Q332" s="105"/>
      <c r="R332" s="105"/>
      <c r="S332" s="105"/>
      <c r="T332" s="105"/>
      <c r="U332" s="105"/>
      <c r="V332" s="105"/>
      <c r="W332" s="105"/>
      <c r="X332" s="105"/>
      <c r="Y332" s="105"/>
      <c r="Z332" s="105"/>
      <c r="AA332" s="105"/>
    </row>
    <row r="333" spans="1:27" ht="15">
      <c r="A333" s="51"/>
      <c r="B333" s="105"/>
      <c r="C333" s="105"/>
      <c r="D333" s="105"/>
      <c r="E333" s="105"/>
      <c r="F333" s="105"/>
      <c r="G333" s="105"/>
      <c r="H333" s="105"/>
      <c r="I333" s="105"/>
      <c r="J333" s="105"/>
      <c r="K333" s="105"/>
      <c r="L333" s="105"/>
      <c r="M333" s="105"/>
      <c r="N333" s="105"/>
      <c r="O333" s="105"/>
      <c r="P333" s="105"/>
      <c r="Q333" s="105"/>
      <c r="R333" s="105"/>
      <c r="S333" s="105"/>
      <c r="T333" s="105"/>
      <c r="U333" s="105"/>
      <c r="V333" s="105"/>
      <c r="W333" s="105"/>
      <c r="X333" s="105"/>
      <c r="Y333" s="105"/>
      <c r="Z333" s="105"/>
      <c r="AA333" s="105"/>
    </row>
    <row r="334" spans="1:27" ht="15">
      <c r="A334" s="51"/>
      <c r="B334" s="105"/>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c r="AA334" s="105"/>
    </row>
    <row r="335" spans="1:27" ht="15">
      <c r="A335" s="51"/>
      <c r="B335" s="105"/>
      <c r="C335" s="105"/>
      <c r="D335" s="105"/>
      <c r="E335" s="105"/>
      <c r="F335" s="105"/>
      <c r="G335" s="105"/>
      <c r="H335" s="105"/>
      <c r="I335" s="105"/>
      <c r="J335" s="105"/>
      <c r="K335" s="105"/>
      <c r="L335" s="105"/>
      <c r="M335" s="105"/>
      <c r="N335" s="105"/>
      <c r="O335" s="105"/>
      <c r="P335" s="105"/>
      <c r="Q335" s="105"/>
      <c r="R335" s="105"/>
      <c r="S335" s="105"/>
      <c r="T335" s="105"/>
      <c r="U335" s="105"/>
      <c r="V335" s="105"/>
      <c r="W335" s="105"/>
      <c r="X335" s="105"/>
      <c r="Y335" s="105"/>
      <c r="Z335" s="105"/>
      <c r="AA335" s="105"/>
    </row>
    <row r="336" spans="1:27" ht="15">
      <c r="A336" s="51"/>
      <c r="B336" s="105"/>
      <c r="C336" s="105"/>
      <c r="D336" s="105"/>
      <c r="E336" s="105"/>
      <c r="F336" s="105"/>
      <c r="G336" s="105"/>
      <c r="H336" s="105"/>
      <c r="I336" s="105"/>
      <c r="J336" s="105"/>
      <c r="K336" s="105"/>
      <c r="L336" s="105"/>
      <c r="M336" s="105"/>
      <c r="N336" s="105"/>
      <c r="O336" s="105"/>
      <c r="P336" s="105"/>
      <c r="Q336" s="105"/>
      <c r="R336" s="105"/>
      <c r="S336" s="105"/>
      <c r="T336" s="105"/>
      <c r="U336" s="105"/>
      <c r="V336" s="105"/>
      <c r="W336" s="105"/>
      <c r="X336" s="105"/>
      <c r="Y336" s="105"/>
      <c r="Z336" s="105"/>
      <c r="AA336" s="105"/>
    </row>
    <row r="337" spans="1:27" ht="15">
      <c r="A337" s="51"/>
      <c r="B337" s="105"/>
      <c r="C337" s="105"/>
      <c r="D337" s="105"/>
      <c r="E337" s="105"/>
      <c r="F337" s="105"/>
      <c r="G337" s="105"/>
      <c r="H337" s="105"/>
      <c r="I337" s="105"/>
      <c r="J337" s="105"/>
      <c r="K337" s="105"/>
      <c r="L337" s="105"/>
      <c r="M337" s="105"/>
      <c r="N337" s="105"/>
      <c r="O337" s="105"/>
      <c r="P337" s="105"/>
      <c r="Q337" s="105"/>
      <c r="R337" s="105"/>
      <c r="S337" s="105"/>
      <c r="T337" s="105"/>
      <c r="U337" s="105"/>
      <c r="V337" s="105"/>
      <c r="W337" s="105"/>
      <c r="X337" s="105"/>
      <c r="Y337" s="105"/>
      <c r="Z337" s="105"/>
      <c r="AA337" s="105"/>
    </row>
    <row r="338" spans="1:27" ht="15">
      <c r="A338" s="51"/>
      <c r="B338" s="105"/>
      <c r="C338" s="105"/>
      <c r="D338" s="105"/>
      <c r="E338" s="105"/>
      <c r="F338" s="105"/>
      <c r="G338" s="105"/>
      <c r="H338" s="105"/>
      <c r="I338" s="105"/>
      <c r="J338" s="105"/>
      <c r="K338" s="105"/>
      <c r="L338" s="105"/>
      <c r="M338" s="105"/>
      <c r="N338" s="105"/>
      <c r="O338" s="105"/>
      <c r="P338" s="105"/>
      <c r="Q338" s="105"/>
      <c r="R338" s="105"/>
      <c r="S338" s="105"/>
      <c r="T338" s="105"/>
      <c r="U338" s="105"/>
      <c r="V338" s="105"/>
      <c r="W338" s="105"/>
      <c r="X338" s="105"/>
      <c r="Y338" s="105"/>
      <c r="Z338" s="105"/>
      <c r="AA338" s="105"/>
    </row>
    <row r="339" spans="1:27" ht="15">
      <c r="A339" s="51"/>
      <c r="B339" s="105"/>
      <c r="C339" s="105"/>
      <c r="D339" s="105"/>
      <c r="E339" s="105"/>
      <c r="F339" s="105"/>
      <c r="G339" s="105"/>
      <c r="H339" s="105"/>
      <c r="I339" s="105"/>
      <c r="J339" s="105"/>
      <c r="K339" s="105"/>
      <c r="L339" s="105"/>
      <c r="M339" s="105"/>
      <c r="N339" s="105"/>
      <c r="O339" s="105"/>
      <c r="P339" s="105"/>
      <c r="Q339" s="105"/>
      <c r="R339" s="105"/>
      <c r="S339" s="105"/>
      <c r="T339" s="105"/>
      <c r="U339" s="105"/>
      <c r="V339" s="105"/>
      <c r="W339" s="105"/>
      <c r="X339" s="105"/>
      <c r="Y339" s="105"/>
      <c r="Z339" s="105"/>
      <c r="AA339" s="105"/>
    </row>
    <row r="340" spans="1:27" ht="15">
      <c r="A340" s="51"/>
      <c r="B340" s="105"/>
      <c r="C340" s="105"/>
      <c r="D340" s="105"/>
      <c r="E340" s="105"/>
      <c r="F340" s="105"/>
      <c r="G340" s="105"/>
      <c r="H340" s="105"/>
      <c r="I340" s="105"/>
      <c r="J340" s="105"/>
      <c r="K340" s="105"/>
      <c r="L340" s="105"/>
      <c r="M340" s="105"/>
      <c r="N340" s="105"/>
      <c r="O340" s="105"/>
      <c r="P340" s="105"/>
      <c r="Q340" s="105"/>
      <c r="R340" s="105"/>
      <c r="S340" s="105"/>
      <c r="T340" s="105"/>
      <c r="U340" s="105"/>
      <c r="V340" s="105"/>
      <c r="W340" s="105"/>
      <c r="X340" s="105"/>
      <c r="Y340" s="105"/>
      <c r="Z340" s="105"/>
      <c r="AA340" s="105"/>
    </row>
    <row r="341" spans="1:27" ht="15">
      <c r="A341" s="51"/>
      <c r="B341" s="105"/>
      <c r="C341" s="105"/>
      <c r="D341" s="105"/>
      <c r="E341" s="105"/>
      <c r="F341" s="105"/>
      <c r="G341" s="105"/>
      <c r="H341" s="105"/>
      <c r="I341" s="105"/>
      <c r="J341" s="105"/>
      <c r="K341" s="105"/>
      <c r="L341" s="105"/>
      <c r="M341" s="105"/>
      <c r="N341" s="105"/>
      <c r="O341" s="105"/>
      <c r="P341" s="105"/>
      <c r="Q341" s="105"/>
      <c r="R341" s="105"/>
      <c r="S341" s="105"/>
      <c r="T341" s="105"/>
      <c r="U341" s="105"/>
      <c r="V341" s="105"/>
      <c r="W341" s="105"/>
      <c r="X341" s="105"/>
      <c r="Y341" s="105"/>
      <c r="Z341" s="105"/>
      <c r="AA341" s="105"/>
    </row>
    <row r="342" spans="1:27" ht="15">
      <c r="A342" s="51"/>
      <c r="B342" s="105"/>
      <c r="C342" s="105"/>
      <c r="D342" s="105"/>
      <c r="E342" s="105"/>
      <c r="F342" s="105"/>
      <c r="G342" s="105"/>
      <c r="H342" s="105"/>
      <c r="I342" s="105"/>
      <c r="J342" s="105"/>
      <c r="K342" s="105"/>
      <c r="L342" s="105"/>
      <c r="M342" s="105"/>
      <c r="N342" s="105"/>
      <c r="O342" s="105"/>
      <c r="P342" s="105"/>
      <c r="Q342" s="105"/>
      <c r="R342" s="105"/>
      <c r="S342" s="105"/>
      <c r="T342" s="105"/>
      <c r="U342" s="105"/>
      <c r="V342" s="105"/>
      <c r="W342" s="105"/>
      <c r="X342" s="105"/>
      <c r="Y342" s="105"/>
      <c r="Z342" s="105"/>
      <c r="AA342" s="105"/>
    </row>
    <row r="343" spans="1:27" ht="15">
      <c r="A343" s="51"/>
      <c r="B343" s="105"/>
      <c r="C343" s="105"/>
      <c r="D343" s="105"/>
      <c r="E343" s="105"/>
      <c r="F343" s="105"/>
      <c r="G343" s="105"/>
      <c r="H343" s="105"/>
      <c r="I343" s="105"/>
      <c r="J343" s="105"/>
      <c r="K343" s="105"/>
      <c r="L343" s="105"/>
      <c r="M343" s="105"/>
      <c r="N343" s="105"/>
      <c r="O343" s="105"/>
      <c r="P343" s="105"/>
      <c r="Q343" s="105"/>
      <c r="R343" s="105"/>
      <c r="S343" s="105"/>
      <c r="T343" s="105"/>
      <c r="U343" s="105"/>
      <c r="V343" s="105"/>
      <c r="W343" s="105"/>
      <c r="X343" s="105"/>
      <c r="Y343" s="105"/>
      <c r="Z343" s="105"/>
      <c r="AA343" s="105"/>
    </row>
    <row r="344" spans="1:27" ht="15">
      <c r="A344" s="51"/>
      <c r="B344" s="105"/>
      <c r="C344" s="105"/>
      <c r="D344" s="105"/>
      <c r="E344" s="105"/>
      <c r="F344" s="105"/>
      <c r="G344" s="105"/>
      <c r="H344" s="105"/>
      <c r="I344" s="105"/>
      <c r="J344" s="105"/>
      <c r="K344" s="105"/>
      <c r="L344" s="105"/>
      <c r="M344" s="105"/>
      <c r="N344" s="105"/>
      <c r="O344" s="105"/>
      <c r="P344" s="105"/>
      <c r="Q344" s="105"/>
      <c r="R344" s="105"/>
      <c r="S344" s="105"/>
      <c r="T344" s="105"/>
      <c r="U344" s="105"/>
      <c r="V344" s="105"/>
      <c r="W344" s="105"/>
      <c r="X344" s="105"/>
      <c r="Y344" s="105"/>
      <c r="Z344" s="105"/>
      <c r="AA344" s="105"/>
    </row>
    <row r="345" spans="1:27" ht="15">
      <c r="A345" s="51"/>
      <c r="B345" s="105"/>
      <c r="C345" s="105"/>
      <c r="D345" s="105"/>
      <c r="E345" s="105"/>
      <c r="F345" s="105"/>
      <c r="G345" s="105"/>
      <c r="H345" s="105"/>
      <c r="I345" s="105"/>
      <c r="J345" s="105"/>
      <c r="K345" s="105"/>
      <c r="L345" s="105"/>
      <c r="M345" s="105"/>
      <c r="N345" s="105"/>
      <c r="O345" s="105"/>
      <c r="P345" s="105"/>
      <c r="Q345" s="105"/>
      <c r="R345" s="105"/>
      <c r="S345" s="105"/>
      <c r="T345" s="105"/>
      <c r="U345" s="105"/>
      <c r="V345" s="105"/>
      <c r="W345" s="105"/>
      <c r="X345" s="105"/>
      <c r="Y345" s="105"/>
      <c r="Z345" s="105"/>
      <c r="AA345" s="105"/>
    </row>
    <row r="346" spans="1:27" ht="15">
      <c r="A346" s="51"/>
      <c r="B346" s="105"/>
      <c r="C346" s="105"/>
      <c r="D346" s="105"/>
      <c r="E346" s="105"/>
      <c r="F346" s="105"/>
      <c r="G346" s="105"/>
      <c r="H346" s="105"/>
      <c r="I346" s="105"/>
      <c r="J346" s="105"/>
      <c r="K346" s="105"/>
      <c r="L346" s="105"/>
      <c r="M346" s="105"/>
      <c r="N346" s="105"/>
      <c r="O346" s="105"/>
      <c r="P346" s="105"/>
      <c r="Q346" s="105"/>
      <c r="R346" s="105"/>
      <c r="S346" s="105"/>
      <c r="T346" s="105"/>
      <c r="U346" s="105"/>
      <c r="V346" s="105"/>
      <c r="W346" s="105"/>
      <c r="X346" s="105"/>
      <c r="Y346" s="105"/>
      <c r="Z346" s="105"/>
      <c r="AA346" s="105"/>
    </row>
    <row r="347" spans="1:27" ht="15">
      <c r="A347" s="51"/>
      <c r="B347" s="105"/>
      <c r="C347" s="105"/>
      <c r="D347" s="105"/>
      <c r="E347" s="105"/>
      <c r="F347" s="105"/>
      <c r="G347" s="105"/>
      <c r="H347" s="105"/>
      <c r="I347" s="105"/>
      <c r="J347" s="105"/>
      <c r="K347" s="105"/>
      <c r="L347" s="105"/>
      <c r="M347" s="105"/>
      <c r="N347" s="105"/>
      <c r="O347" s="105"/>
      <c r="P347" s="105"/>
      <c r="Q347" s="105"/>
      <c r="R347" s="105"/>
      <c r="S347" s="105"/>
      <c r="T347" s="105"/>
      <c r="U347" s="105"/>
      <c r="V347" s="105"/>
      <c r="W347" s="105"/>
      <c r="X347" s="105"/>
      <c r="Y347" s="105"/>
      <c r="Z347" s="105"/>
      <c r="AA347" s="105"/>
    </row>
    <row r="348" spans="1:27" ht="15">
      <c r="A348" s="51"/>
      <c r="B348" s="105"/>
      <c r="C348" s="105"/>
      <c r="D348" s="105"/>
      <c r="E348" s="105"/>
      <c r="F348" s="105"/>
      <c r="G348" s="105"/>
      <c r="H348" s="105"/>
      <c r="I348" s="105"/>
      <c r="J348" s="105"/>
      <c r="K348" s="105"/>
      <c r="L348" s="105"/>
      <c r="M348" s="105"/>
      <c r="N348" s="105"/>
      <c r="O348" s="105"/>
      <c r="P348" s="105"/>
      <c r="Q348" s="105"/>
      <c r="R348" s="105"/>
      <c r="S348" s="105"/>
      <c r="T348" s="105"/>
      <c r="U348" s="105"/>
      <c r="V348" s="105"/>
      <c r="W348" s="105"/>
      <c r="X348" s="105"/>
      <c r="Y348" s="105"/>
      <c r="Z348" s="105"/>
      <c r="AA348" s="105"/>
    </row>
    <row r="349" spans="1:27" ht="15">
      <c r="A349" s="51"/>
      <c r="B349" s="105"/>
      <c r="C349" s="105"/>
      <c r="D349" s="105"/>
      <c r="E349" s="105"/>
      <c r="F349" s="105"/>
      <c r="G349" s="105"/>
      <c r="H349" s="105"/>
      <c r="I349" s="105"/>
      <c r="J349" s="105"/>
      <c r="K349" s="105"/>
      <c r="L349" s="105"/>
      <c r="M349" s="105"/>
      <c r="N349" s="105"/>
      <c r="O349" s="105"/>
      <c r="P349" s="105"/>
      <c r="Q349" s="105"/>
      <c r="R349" s="105"/>
      <c r="S349" s="105"/>
      <c r="T349" s="105"/>
      <c r="U349" s="105"/>
      <c r="V349" s="105"/>
      <c r="W349" s="105"/>
      <c r="X349" s="105"/>
      <c r="Y349" s="105"/>
      <c r="Z349" s="105"/>
      <c r="AA349" s="105"/>
    </row>
    <row r="350" spans="1:27" ht="15">
      <c r="A350" s="51"/>
      <c r="B350" s="105"/>
      <c r="C350" s="105"/>
      <c r="D350" s="105"/>
      <c r="E350" s="105"/>
      <c r="F350" s="105"/>
      <c r="G350" s="105"/>
      <c r="H350" s="105"/>
      <c r="I350" s="105"/>
      <c r="J350" s="105"/>
      <c r="K350" s="105"/>
      <c r="L350" s="105"/>
      <c r="M350" s="105"/>
      <c r="N350" s="105"/>
      <c r="O350" s="105"/>
      <c r="P350" s="105"/>
      <c r="Q350" s="105"/>
      <c r="R350" s="105"/>
      <c r="S350" s="105"/>
      <c r="T350" s="105"/>
      <c r="U350" s="105"/>
      <c r="V350" s="105"/>
      <c r="W350" s="105"/>
      <c r="X350" s="105"/>
      <c r="Y350" s="105"/>
      <c r="Z350" s="105"/>
      <c r="AA350" s="105"/>
    </row>
    <row r="351" spans="1:27" ht="15">
      <c r="A351" s="51"/>
      <c r="B351" s="105"/>
      <c r="C351" s="105"/>
      <c r="D351" s="105"/>
      <c r="E351" s="105"/>
      <c r="F351" s="105"/>
      <c r="G351" s="105"/>
      <c r="H351" s="105"/>
      <c r="I351" s="105"/>
      <c r="J351" s="105"/>
      <c r="K351" s="105"/>
      <c r="L351" s="105"/>
      <c r="M351" s="105"/>
      <c r="N351" s="105"/>
      <c r="O351" s="105"/>
      <c r="P351" s="105"/>
      <c r="Q351" s="105"/>
      <c r="R351" s="105"/>
      <c r="S351" s="105"/>
      <c r="T351" s="105"/>
      <c r="U351" s="105"/>
      <c r="V351" s="105"/>
      <c r="W351" s="105"/>
      <c r="X351" s="105"/>
      <c r="Y351" s="105"/>
      <c r="Z351" s="105"/>
      <c r="AA351" s="105"/>
    </row>
    <row r="352" spans="1:27" ht="15">
      <c r="A352" s="51"/>
      <c r="B352" s="105"/>
      <c r="C352" s="105"/>
      <c r="D352" s="105"/>
      <c r="E352" s="105"/>
      <c r="F352" s="105"/>
      <c r="G352" s="105"/>
      <c r="H352" s="105"/>
      <c r="I352" s="105"/>
      <c r="J352" s="105"/>
      <c r="K352" s="105"/>
      <c r="L352" s="105"/>
      <c r="M352" s="105"/>
      <c r="N352" s="105"/>
      <c r="O352" s="105"/>
      <c r="P352" s="105"/>
      <c r="Q352" s="105"/>
      <c r="R352" s="105"/>
      <c r="S352" s="105"/>
      <c r="T352" s="105"/>
      <c r="U352" s="105"/>
      <c r="V352" s="105"/>
      <c r="W352" s="105"/>
      <c r="X352" s="105"/>
      <c r="Y352" s="105"/>
      <c r="Z352" s="105"/>
      <c r="AA352" s="105"/>
    </row>
    <row r="353" spans="1:27" ht="15">
      <c r="A353" s="51"/>
      <c r="B353" s="105"/>
      <c r="C353" s="105"/>
      <c r="D353" s="105"/>
      <c r="E353" s="105"/>
      <c r="F353" s="105"/>
      <c r="G353" s="105"/>
      <c r="H353" s="105"/>
      <c r="I353" s="105"/>
      <c r="J353" s="105"/>
      <c r="K353" s="105"/>
      <c r="L353" s="105"/>
      <c r="M353" s="105"/>
      <c r="N353" s="105"/>
      <c r="O353" s="105"/>
      <c r="P353" s="105"/>
      <c r="Q353" s="105"/>
      <c r="R353" s="105"/>
      <c r="S353" s="105"/>
      <c r="T353" s="105"/>
      <c r="U353" s="105"/>
      <c r="V353" s="105"/>
      <c r="W353" s="105"/>
      <c r="X353" s="105"/>
      <c r="Y353" s="105"/>
      <c r="Z353" s="105"/>
      <c r="AA353" s="105"/>
    </row>
    <row r="354" spans="1:27" ht="15">
      <c r="A354" s="51"/>
      <c r="B354" s="105"/>
      <c r="C354" s="105"/>
      <c r="D354" s="105"/>
      <c r="E354" s="105"/>
      <c r="F354" s="105"/>
      <c r="G354" s="105"/>
      <c r="H354" s="105"/>
      <c r="I354" s="105"/>
      <c r="J354" s="105"/>
      <c r="K354" s="105"/>
      <c r="L354" s="105"/>
      <c r="M354" s="105"/>
      <c r="N354" s="105"/>
      <c r="O354" s="105"/>
      <c r="P354" s="105"/>
      <c r="Q354" s="105"/>
      <c r="R354" s="105"/>
      <c r="S354" s="105"/>
      <c r="T354" s="105"/>
      <c r="U354" s="105"/>
      <c r="V354" s="105"/>
      <c r="W354" s="105"/>
      <c r="X354" s="105"/>
      <c r="Y354" s="105"/>
      <c r="Z354" s="105"/>
      <c r="AA354" s="105"/>
    </row>
    <row r="355" spans="1:27" ht="15">
      <c r="A355" s="51"/>
      <c r="B355" s="105"/>
      <c r="C355" s="105"/>
      <c r="D355" s="105"/>
      <c r="E355" s="105"/>
      <c r="F355" s="105"/>
      <c r="G355" s="105"/>
      <c r="H355" s="105"/>
      <c r="I355" s="105"/>
      <c r="J355" s="105"/>
      <c r="K355" s="105"/>
      <c r="L355" s="105"/>
      <c r="M355" s="105"/>
      <c r="N355" s="105"/>
      <c r="O355" s="105"/>
      <c r="P355" s="105"/>
      <c r="Q355" s="105"/>
      <c r="R355" s="105"/>
      <c r="S355" s="105"/>
      <c r="T355" s="105"/>
      <c r="U355" s="105"/>
      <c r="V355" s="105"/>
      <c r="W355" s="105"/>
      <c r="X355" s="105"/>
      <c r="Y355" s="105"/>
      <c r="Z355" s="105"/>
      <c r="AA355" s="105"/>
    </row>
    <row r="356" spans="1:27" ht="15">
      <c r="A356" s="51"/>
      <c r="B356" s="105"/>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c r="AA356" s="105"/>
    </row>
    <row r="357" spans="1:27" ht="15">
      <c r="A357" s="51"/>
      <c r="B357" s="105"/>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c r="AA357" s="105"/>
    </row>
    <row r="358" spans="1:27" ht="15">
      <c r="A358" s="51"/>
      <c r="B358" s="105"/>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c r="AA358" s="105"/>
    </row>
    <row r="359" spans="1:27" ht="15">
      <c r="A359" s="51"/>
      <c r="B359" s="105"/>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c r="AA359" s="105"/>
    </row>
    <row r="360" spans="1:27" ht="15">
      <c r="A360" s="51"/>
      <c r="B360" s="105"/>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c r="AA360" s="105"/>
    </row>
    <row r="361" spans="1:27" ht="15">
      <c r="A361" s="51"/>
      <c r="B361" s="105"/>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c r="AA361" s="105"/>
    </row>
    <row r="362" spans="1:27" ht="15">
      <c r="A362" s="51"/>
      <c r="B362" s="105"/>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c r="AA362" s="105"/>
    </row>
    <row r="363" spans="1:27" ht="15">
      <c r="A363" s="51"/>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c r="AA363" s="105"/>
    </row>
    <row r="364" spans="1:27" ht="15">
      <c r="A364" s="51"/>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c r="AA364" s="105"/>
    </row>
    <row r="365" spans="1:27" ht="15">
      <c r="A365" s="51"/>
      <c r="B365" s="105"/>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c r="AA365" s="105"/>
    </row>
    <row r="366" spans="1:27" ht="15">
      <c r="A366" s="51"/>
      <c r="B366" s="105"/>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c r="AA366" s="105"/>
    </row>
    <row r="367" spans="1:27" ht="15">
      <c r="A367" s="51"/>
      <c r="B367" s="105"/>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c r="AA367" s="105"/>
    </row>
    <row r="368" spans="1:27" ht="15">
      <c r="A368" s="51"/>
      <c r="B368" s="105"/>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c r="AA368" s="105"/>
    </row>
    <row r="369" spans="1:27" ht="15">
      <c r="A369" s="51"/>
      <c r="B369" s="105"/>
      <c r="C369" s="105"/>
      <c r="D369" s="105"/>
      <c r="E369" s="105"/>
      <c r="F369" s="105"/>
      <c r="G369" s="105"/>
      <c r="H369" s="105"/>
      <c r="I369" s="105"/>
      <c r="J369" s="105"/>
      <c r="K369" s="105"/>
      <c r="L369" s="105"/>
      <c r="M369" s="105"/>
      <c r="N369" s="105"/>
      <c r="O369" s="105"/>
      <c r="P369" s="105"/>
      <c r="Q369" s="105"/>
      <c r="R369" s="105"/>
      <c r="S369" s="105"/>
      <c r="T369" s="105"/>
      <c r="U369" s="105"/>
      <c r="V369" s="105"/>
      <c r="W369" s="105"/>
      <c r="X369" s="105"/>
      <c r="Y369" s="105"/>
      <c r="Z369" s="105"/>
      <c r="AA369" s="105"/>
    </row>
    <row r="370" spans="1:27" ht="15">
      <c r="A370" s="51"/>
      <c r="B370" s="105"/>
      <c r="C370" s="105"/>
      <c r="D370" s="105"/>
      <c r="E370" s="105"/>
      <c r="F370" s="105"/>
      <c r="G370" s="105"/>
      <c r="H370" s="105"/>
      <c r="I370" s="105"/>
      <c r="J370" s="105"/>
      <c r="K370" s="105"/>
      <c r="L370" s="105"/>
      <c r="M370" s="105"/>
      <c r="N370" s="105"/>
      <c r="O370" s="105"/>
      <c r="P370" s="105"/>
      <c r="Q370" s="105"/>
      <c r="R370" s="105"/>
      <c r="S370" s="105"/>
      <c r="T370" s="105"/>
      <c r="U370" s="105"/>
      <c r="V370" s="105"/>
      <c r="W370" s="105"/>
      <c r="X370" s="105"/>
      <c r="Y370" s="105"/>
      <c r="Z370" s="105"/>
      <c r="AA370" s="105"/>
    </row>
    <row r="371" spans="1:27" ht="15">
      <c r="A371" s="51"/>
      <c r="B371" s="105"/>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c r="AA371" s="105"/>
    </row>
    <row r="372" spans="1:27" ht="15">
      <c r="A372" s="51"/>
      <c r="B372" s="105"/>
      <c r="C372" s="105"/>
      <c r="D372" s="105"/>
      <c r="E372" s="105"/>
      <c r="F372" s="105"/>
      <c r="G372" s="105"/>
      <c r="H372" s="105"/>
      <c r="I372" s="105"/>
      <c r="J372" s="105"/>
      <c r="K372" s="105"/>
      <c r="L372" s="105"/>
      <c r="M372" s="105"/>
      <c r="N372" s="105"/>
      <c r="O372" s="105"/>
      <c r="P372" s="105"/>
      <c r="Q372" s="105"/>
      <c r="R372" s="105"/>
      <c r="S372" s="105"/>
      <c r="T372" s="105"/>
      <c r="U372" s="105"/>
      <c r="V372" s="105"/>
      <c r="W372" s="105"/>
      <c r="X372" s="105"/>
      <c r="Y372" s="105"/>
      <c r="Z372" s="105"/>
      <c r="AA372" s="105"/>
    </row>
    <row r="373" spans="1:27" ht="15">
      <c r="A373" s="51"/>
      <c r="B373" s="105"/>
      <c r="C373" s="105"/>
      <c r="D373" s="105"/>
      <c r="E373" s="105"/>
      <c r="F373" s="105"/>
      <c r="G373" s="105"/>
      <c r="H373" s="105"/>
      <c r="I373" s="105"/>
      <c r="J373" s="105"/>
      <c r="K373" s="105"/>
      <c r="L373" s="105"/>
      <c r="M373" s="105"/>
      <c r="N373" s="105"/>
      <c r="O373" s="105"/>
      <c r="P373" s="105"/>
      <c r="Q373" s="105"/>
      <c r="R373" s="105"/>
      <c r="S373" s="105"/>
      <c r="T373" s="105"/>
      <c r="U373" s="105"/>
      <c r="V373" s="105"/>
      <c r="W373" s="105"/>
      <c r="X373" s="105"/>
      <c r="Y373" s="105"/>
      <c r="Z373" s="105"/>
      <c r="AA373" s="105"/>
    </row>
    <row r="374" spans="1:27" ht="15">
      <c r="A374" s="51"/>
      <c r="B374" s="105"/>
      <c r="C374" s="105"/>
      <c r="D374" s="105"/>
      <c r="E374" s="105"/>
      <c r="F374" s="105"/>
      <c r="G374" s="105"/>
      <c r="H374" s="105"/>
      <c r="I374" s="105"/>
      <c r="J374" s="105"/>
      <c r="K374" s="105"/>
      <c r="L374" s="105"/>
      <c r="M374" s="105"/>
      <c r="N374" s="105"/>
      <c r="O374" s="105"/>
      <c r="P374" s="105"/>
      <c r="Q374" s="105"/>
      <c r="R374" s="105"/>
      <c r="S374" s="105"/>
      <c r="T374" s="105"/>
      <c r="U374" s="105"/>
      <c r="V374" s="105"/>
      <c r="W374" s="105"/>
      <c r="X374" s="105"/>
      <c r="Y374" s="105"/>
      <c r="Z374" s="105"/>
      <c r="AA374" s="105"/>
    </row>
    <row r="375" spans="1:27" ht="15">
      <c r="A375" s="51"/>
      <c r="B375" s="105"/>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c r="AA375" s="105"/>
    </row>
    <row r="376" spans="1:27" ht="15">
      <c r="A376" s="51"/>
      <c r="B376" s="105"/>
      <c r="C376" s="105"/>
      <c r="D376" s="105"/>
      <c r="E376" s="105"/>
      <c r="F376" s="105"/>
      <c r="G376" s="105"/>
      <c r="H376" s="105"/>
      <c r="I376" s="105"/>
      <c r="J376" s="105"/>
      <c r="K376" s="105"/>
      <c r="L376" s="105"/>
      <c r="M376" s="105"/>
      <c r="N376" s="105"/>
      <c r="O376" s="105"/>
      <c r="P376" s="105"/>
      <c r="Q376" s="105"/>
      <c r="R376" s="105"/>
      <c r="S376" s="105"/>
      <c r="T376" s="105"/>
      <c r="U376" s="105"/>
      <c r="V376" s="105"/>
      <c r="W376" s="105"/>
      <c r="X376" s="105"/>
      <c r="Y376" s="105"/>
      <c r="Z376" s="105"/>
      <c r="AA376" s="105"/>
    </row>
    <row r="377" spans="1:27" ht="15">
      <c r="A377" s="51"/>
      <c r="B377" s="105"/>
      <c r="C377" s="105"/>
      <c r="D377" s="105"/>
      <c r="E377" s="105"/>
      <c r="F377" s="105"/>
      <c r="G377" s="105"/>
      <c r="H377" s="105"/>
      <c r="I377" s="105"/>
      <c r="J377" s="105"/>
      <c r="K377" s="105"/>
      <c r="L377" s="105"/>
      <c r="M377" s="105"/>
      <c r="N377" s="105"/>
      <c r="O377" s="105"/>
      <c r="P377" s="105"/>
      <c r="Q377" s="105"/>
      <c r="R377" s="105"/>
      <c r="S377" s="105"/>
      <c r="T377" s="105"/>
      <c r="U377" s="105"/>
      <c r="V377" s="105"/>
      <c r="W377" s="105"/>
      <c r="X377" s="105"/>
      <c r="Y377" s="105"/>
      <c r="Z377" s="105"/>
      <c r="AA377" s="105"/>
    </row>
    <row r="378" spans="1:27" ht="15">
      <c r="A378" s="51"/>
      <c r="B378" s="105"/>
      <c r="C378" s="105"/>
      <c r="D378" s="105"/>
      <c r="E378" s="105"/>
      <c r="F378" s="105"/>
      <c r="G378" s="105"/>
      <c r="H378" s="105"/>
      <c r="I378" s="105"/>
      <c r="J378" s="105"/>
      <c r="K378" s="105"/>
      <c r="L378" s="105"/>
      <c r="M378" s="105"/>
      <c r="N378" s="105"/>
      <c r="O378" s="105"/>
      <c r="P378" s="105"/>
      <c r="Q378" s="105"/>
      <c r="R378" s="105"/>
      <c r="S378" s="105"/>
      <c r="T378" s="105"/>
      <c r="U378" s="105"/>
      <c r="V378" s="105"/>
      <c r="W378" s="105"/>
      <c r="X378" s="105"/>
      <c r="Y378" s="105"/>
      <c r="Z378" s="105"/>
      <c r="AA378" s="105"/>
    </row>
    <row r="379" spans="1:27" ht="15">
      <c r="A379" s="51"/>
      <c r="B379" s="105"/>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c r="AA379" s="105"/>
    </row>
    <row r="380" spans="1:27" ht="15">
      <c r="A380" s="51"/>
      <c r="B380" s="105"/>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c r="AA380" s="105"/>
    </row>
    <row r="381" spans="1:27" ht="15">
      <c r="A381" s="51"/>
      <c r="B381" s="105"/>
      <c r="C381" s="105"/>
      <c r="D381" s="105"/>
      <c r="E381" s="105"/>
      <c r="F381" s="105"/>
      <c r="G381" s="105"/>
      <c r="H381" s="105"/>
      <c r="I381" s="105"/>
      <c r="J381" s="105"/>
      <c r="K381" s="105"/>
      <c r="L381" s="105"/>
      <c r="M381" s="105"/>
      <c r="N381" s="105"/>
      <c r="O381" s="105"/>
      <c r="P381" s="105"/>
      <c r="Q381" s="105"/>
      <c r="R381" s="105"/>
      <c r="S381" s="105"/>
      <c r="T381" s="105"/>
      <c r="U381" s="105"/>
      <c r="V381" s="105"/>
      <c r="W381" s="105"/>
      <c r="X381" s="105"/>
      <c r="Y381" s="105"/>
      <c r="Z381" s="105"/>
      <c r="AA381" s="105"/>
    </row>
    <row r="382" spans="1:27" ht="15">
      <c r="A382" s="51"/>
      <c r="B382" s="105"/>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c r="AA382" s="105"/>
    </row>
    <row r="383" spans="1:27" ht="15">
      <c r="A383" s="51"/>
      <c r="B383" s="105"/>
      <c r="C383" s="105"/>
      <c r="D383" s="105"/>
      <c r="E383" s="105"/>
      <c r="F383" s="105"/>
      <c r="G383" s="105"/>
      <c r="H383" s="105"/>
      <c r="I383" s="105"/>
      <c r="J383" s="105"/>
      <c r="K383" s="105"/>
      <c r="L383" s="105"/>
      <c r="M383" s="105"/>
      <c r="N383" s="105"/>
      <c r="O383" s="105"/>
      <c r="P383" s="105"/>
      <c r="Q383" s="105"/>
      <c r="R383" s="105"/>
      <c r="S383" s="105"/>
      <c r="T383" s="105"/>
      <c r="U383" s="105"/>
      <c r="V383" s="105"/>
      <c r="W383" s="105"/>
      <c r="X383" s="105"/>
      <c r="Y383" s="105"/>
      <c r="Z383" s="105"/>
      <c r="AA383" s="105"/>
    </row>
    <row r="384" spans="1:27" ht="15">
      <c r="A384" s="51"/>
      <c r="B384" s="105"/>
      <c r="C384" s="105"/>
      <c r="D384" s="105"/>
      <c r="E384" s="105"/>
      <c r="F384" s="105"/>
      <c r="G384" s="105"/>
      <c r="H384" s="105"/>
      <c r="I384" s="105"/>
      <c r="J384" s="105"/>
      <c r="K384" s="105"/>
      <c r="L384" s="105"/>
      <c r="M384" s="105"/>
      <c r="N384" s="105"/>
      <c r="O384" s="105"/>
      <c r="P384" s="105"/>
      <c r="Q384" s="105"/>
      <c r="R384" s="105"/>
      <c r="S384" s="105"/>
      <c r="T384" s="105"/>
      <c r="U384" s="105"/>
      <c r="V384" s="105"/>
      <c r="W384" s="105"/>
      <c r="X384" s="105"/>
      <c r="Y384" s="105"/>
      <c r="Z384" s="105"/>
      <c r="AA384" s="105"/>
    </row>
    <row r="385" spans="1:27" ht="15">
      <c r="A385" s="51"/>
      <c r="B385" s="105"/>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c r="AA385" s="105"/>
    </row>
    <row r="386" spans="1:27" ht="15">
      <c r="A386" s="51"/>
      <c r="B386" s="105"/>
      <c r="C386" s="105"/>
      <c r="D386" s="105"/>
      <c r="E386" s="105"/>
      <c r="F386" s="105"/>
      <c r="G386" s="105"/>
      <c r="H386" s="105"/>
      <c r="I386" s="105"/>
      <c r="J386" s="105"/>
      <c r="K386" s="105"/>
      <c r="L386" s="105"/>
      <c r="M386" s="105"/>
      <c r="N386" s="105"/>
      <c r="O386" s="105"/>
      <c r="P386" s="105"/>
      <c r="Q386" s="105"/>
      <c r="R386" s="105"/>
      <c r="S386" s="105"/>
      <c r="T386" s="105"/>
      <c r="U386" s="105"/>
      <c r="V386" s="105"/>
      <c r="W386" s="105"/>
      <c r="X386" s="105"/>
      <c r="Y386" s="105"/>
      <c r="Z386" s="105"/>
      <c r="AA386" s="105"/>
    </row>
    <row r="387" spans="1:27" ht="15">
      <c r="A387" s="51"/>
      <c r="B387" s="105"/>
      <c r="C387" s="105"/>
      <c r="D387" s="105"/>
      <c r="E387" s="105"/>
      <c r="F387" s="105"/>
      <c r="G387" s="105"/>
      <c r="H387" s="105"/>
      <c r="I387" s="105"/>
      <c r="J387" s="105"/>
      <c r="K387" s="105"/>
      <c r="L387" s="105"/>
      <c r="M387" s="105"/>
      <c r="N387" s="105"/>
      <c r="O387" s="105"/>
      <c r="P387" s="105"/>
      <c r="Q387" s="105"/>
      <c r="R387" s="105"/>
      <c r="S387" s="105"/>
      <c r="T387" s="105"/>
      <c r="U387" s="105"/>
      <c r="V387" s="105"/>
      <c r="W387" s="105"/>
      <c r="X387" s="105"/>
      <c r="Y387" s="105"/>
      <c r="Z387" s="105"/>
      <c r="AA387" s="105"/>
    </row>
    <row r="388" spans="1:27" ht="15">
      <c r="A388" s="51"/>
      <c r="B388" s="105"/>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c r="AA388" s="105"/>
    </row>
    <row r="389" spans="1:27" ht="15">
      <c r="A389" s="51"/>
      <c r="B389" s="105"/>
      <c r="C389" s="105"/>
      <c r="D389" s="105"/>
      <c r="E389" s="105"/>
      <c r="F389" s="105"/>
      <c r="G389" s="105"/>
      <c r="H389" s="105"/>
      <c r="I389" s="105"/>
      <c r="J389" s="105"/>
      <c r="K389" s="105"/>
      <c r="L389" s="105"/>
      <c r="M389" s="105"/>
      <c r="N389" s="105"/>
      <c r="O389" s="105"/>
      <c r="P389" s="105"/>
      <c r="Q389" s="105"/>
      <c r="R389" s="105"/>
      <c r="S389" s="105"/>
      <c r="T389" s="105"/>
      <c r="U389" s="105"/>
      <c r="V389" s="105"/>
      <c r="W389" s="105"/>
      <c r="X389" s="105"/>
      <c r="Y389" s="105"/>
      <c r="Z389" s="105"/>
      <c r="AA389" s="105"/>
    </row>
    <row r="390" spans="1:27" ht="15">
      <c r="A390" s="51"/>
      <c r="B390" s="105"/>
      <c r="C390" s="105"/>
      <c r="D390" s="105"/>
      <c r="E390" s="105"/>
      <c r="F390" s="105"/>
      <c r="G390" s="105"/>
      <c r="H390" s="105"/>
      <c r="I390" s="105"/>
      <c r="J390" s="105"/>
      <c r="K390" s="105"/>
      <c r="L390" s="105"/>
      <c r="M390" s="105"/>
      <c r="N390" s="105"/>
      <c r="O390" s="105"/>
      <c r="P390" s="105"/>
      <c r="Q390" s="105"/>
      <c r="R390" s="105"/>
      <c r="S390" s="105"/>
      <c r="T390" s="105"/>
      <c r="U390" s="105"/>
      <c r="V390" s="105"/>
      <c r="W390" s="105"/>
      <c r="X390" s="105"/>
      <c r="Y390" s="105"/>
      <c r="Z390" s="105"/>
      <c r="AA390" s="105"/>
    </row>
    <row r="391" spans="1:27" ht="15">
      <c r="A391" s="51"/>
      <c r="B391" s="105"/>
      <c r="C391" s="105"/>
      <c r="D391" s="105"/>
      <c r="E391" s="105"/>
      <c r="F391" s="105"/>
      <c r="G391" s="105"/>
      <c r="H391" s="105"/>
      <c r="I391" s="105"/>
      <c r="J391" s="105"/>
      <c r="K391" s="105"/>
      <c r="L391" s="105"/>
      <c r="M391" s="105"/>
      <c r="N391" s="105"/>
      <c r="O391" s="105"/>
      <c r="P391" s="105"/>
      <c r="Q391" s="105"/>
      <c r="R391" s="105"/>
      <c r="S391" s="105"/>
      <c r="T391" s="105"/>
      <c r="U391" s="105"/>
      <c r="V391" s="105"/>
      <c r="W391" s="105"/>
      <c r="X391" s="105"/>
      <c r="Y391" s="105"/>
      <c r="Z391" s="105"/>
      <c r="AA391" s="105"/>
    </row>
    <row r="392" spans="1:27" ht="15">
      <c r="A392" s="51"/>
      <c r="B392" s="105"/>
      <c r="C392" s="105"/>
      <c r="D392" s="105"/>
      <c r="E392" s="105"/>
      <c r="F392" s="105"/>
      <c r="G392" s="105"/>
      <c r="H392" s="105"/>
      <c r="I392" s="105"/>
      <c r="J392" s="105"/>
      <c r="K392" s="105"/>
      <c r="L392" s="105"/>
      <c r="M392" s="105"/>
      <c r="N392" s="105"/>
      <c r="O392" s="105"/>
      <c r="P392" s="105"/>
      <c r="Q392" s="105"/>
      <c r="R392" s="105"/>
      <c r="S392" s="105"/>
      <c r="T392" s="105"/>
      <c r="U392" s="105"/>
      <c r="V392" s="105"/>
      <c r="W392" s="105"/>
      <c r="X392" s="105"/>
      <c r="Y392" s="105"/>
      <c r="Z392" s="105"/>
      <c r="AA392" s="105"/>
    </row>
    <row r="393" spans="1:27" ht="15">
      <c r="A393" s="51"/>
      <c r="B393" s="105"/>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c r="AA393" s="105"/>
    </row>
    <row r="394" spans="1:27" ht="15">
      <c r="A394" s="51"/>
      <c r="B394" s="105"/>
      <c r="C394" s="105"/>
      <c r="D394" s="105"/>
      <c r="E394" s="105"/>
      <c r="F394" s="105"/>
      <c r="G394" s="105"/>
      <c r="H394" s="105"/>
      <c r="I394" s="105"/>
      <c r="J394" s="105"/>
      <c r="K394" s="105"/>
      <c r="L394" s="105"/>
      <c r="M394" s="105"/>
      <c r="N394" s="105"/>
      <c r="O394" s="105"/>
      <c r="P394" s="105"/>
      <c r="Q394" s="105"/>
      <c r="R394" s="105"/>
      <c r="S394" s="105"/>
      <c r="T394" s="105"/>
      <c r="U394" s="105"/>
      <c r="V394" s="105"/>
      <c r="W394" s="105"/>
      <c r="X394" s="105"/>
      <c r="Y394" s="105"/>
      <c r="Z394" s="105"/>
      <c r="AA394" s="105"/>
    </row>
    <row r="395" spans="1:27" ht="15">
      <c r="A395" s="51"/>
      <c r="B395" s="105"/>
      <c r="C395" s="105"/>
      <c r="D395" s="105"/>
      <c r="E395" s="105"/>
      <c r="F395" s="105"/>
      <c r="G395" s="105"/>
      <c r="H395" s="105"/>
      <c r="I395" s="105"/>
      <c r="J395" s="105"/>
      <c r="K395" s="105"/>
      <c r="L395" s="105"/>
      <c r="M395" s="105"/>
      <c r="N395" s="105"/>
      <c r="O395" s="105"/>
      <c r="P395" s="105"/>
      <c r="Q395" s="105"/>
      <c r="R395" s="105"/>
      <c r="S395" s="105"/>
      <c r="T395" s="105"/>
      <c r="U395" s="105"/>
      <c r="V395" s="105"/>
      <c r="W395" s="105"/>
      <c r="X395" s="105"/>
      <c r="Y395" s="105"/>
      <c r="Z395" s="105"/>
      <c r="AA395" s="105"/>
    </row>
    <row r="396" spans="1:27" ht="15">
      <c r="A396" s="51"/>
      <c r="B396" s="105"/>
      <c r="C396" s="105"/>
      <c r="D396" s="105"/>
      <c r="E396" s="105"/>
      <c r="F396" s="105"/>
      <c r="G396" s="105"/>
      <c r="H396" s="105"/>
      <c r="I396" s="105"/>
      <c r="J396" s="105"/>
      <c r="K396" s="105"/>
      <c r="L396" s="105"/>
      <c r="M396" s="105"/>
      <c r="N396" s="105"/>
      <c r="O396" s="105"/>
      <c r="P396" s="105"/>
      <c r="Q396" s="105"/>
      <c r="R396" s="105"/>
      <c r="S396" s="105"/>
      <c r="T396" s="105"/>
      <c r="U396" s="105"/>
      <c r="V396" s="105"/>
      <c r="W396" s="105"/>
      <c r="X396" s="105"/>
      <c r="Y396" s="105"/>
      <c r="Z396" s="105"/>
      <c r="AA396" s="105"/>
    </row>
    <row r="397" spans="1:27" ht="15">
      <c r="A397" s="51"/>
      <c r="B397" s="105"/>
      <c r="C397" s="105"/>
      <c r="D397" s="105"/>
      <c r="E397" s="105"/>
      <c r="F397" s="105"/>
      <c r="G397" s="105"/>
      <c r="H397" s="105"/>
      <c r="I397" s="105"/>
      <c r="J397" s="105"/>
      <c r="K397" s="105"/>
      <c r="L397" s="105"/>
      <c r="M397" s="105"/>
      <c r="N397" s="105"/>
      <c r="O397" s="105"/>
      <c r="P397" s="105"/>
      <c r="Q397" s="105"/>
      <c r="R397" s="105"/>
      <c r="S397" s="105"/>
      <c r="T397" s="105"/>
      <c r="U397" s="105"/>
      <c r="V397" s="105"/>
      <c r="W397" s="105"/>
      <c r="X397" s="105"/>
      <c r="Y397" s="105"/>
      <c r="Z397" s="105"/>
      <c r="AA397" s="105"/>
    </row>
    <row r="398" spans="1:27" ht="15">
      <c r="A398" s="51"/>
      <c r="B398" s="105"/>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c r="AA398" s="105"/>
    </row>
    <row r="399" spans="1:27" ht="15">
      <c r="A399" s="51"/>
      <c r="B399" s="105"/>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105"/>
      <c r="Y399" s="105"/>
      <c r="Z399" s="105"/>
      <c r="AA399" s="105"/>
    </row>
    <row r="400" spans="1:27" ht="15">
      <c r="A400" s="51"/>
      <c r="B400" s="105"/>
      <c r="C400" s="105"/>
      <c r="D400" s="105"/>
      <c r="E400" s="105"/>
      <c r="F400" s="105"/>
      <c r="G400" s="105"/>
      <c r="H400" s="105"/>
      <c r="I400" s="105"/>
      <c r="J400" s="105"/>
      <c r="K400" s="105"/>
      <c r="L400" s="105"/>
      <c r="M400" s="105"/>
      <c r="N400" s="105"/>
      <c r="O400" s="105"/>
      <c r="P400" s="105"/>
      <c r="Q400" s="105"/>
      <c r="R400" s="105"/>
      <c r="S400" s="105"/>
      <c r="T400" s="105"/>
      <c r="U400" s="105"/>
      <c r="V400" s="105"/>
      <c r="W400" s="105"/>
      <c r="X400" s="105"/>
      <c r="Y400" s="105"/>
      <c r="Z400" s="105"/>
      <c r="AA400" s="105"/>
    </row>
    <row r="401" spans="1:27" ht="15">
      <c r="A401" s="51"/>
      <c r="B401" s="105"/>
      <c r="C401" s="105"/>
      <c r="D401" s="105"/>
      <c r="E401" s="105"/>
      <c r="F401" s="105"/>
      <c r="G401" s="105"/>
      <c r="H401" s="105"/>
      <c r="I401" s="105"/>
      <c r="J401" s="105"/>
      <c r="K401" s="105"/>
      <c r="L401" s="105"/>
      <c r="M401" s="105"/>
      <c r="N401" s="105"/>
      <c r="O401" s="105"/>
      <c r="P401" s="105"/>
      <c r="Q401" s="105"/>
      <c r="R401" s="105"/>
      <c r="S401" s="105"/>
      <c r="T401" s="105"/>
      <c r="U401" s="105"/>
      <c r="V401" s="105"/>
      <c r="W401" s="105"/>
      <c r="X401" s="105"/>
      <c r="Y401" s="105"/>
      <c r="Z401" s="105"/>
      <c r="AA401" s="105"/>
    </row>
    <row r="402" spans="1:27" ht="15">
      <c r="A402" s="51"/>
      <c r="B402" s="105"/>
      <c r="C402" s="105"/>
      <c r="D402" s="105"/>
      <c r="E402" s="105"/>
      <c r="F402" s="105"/>
      <c r="G402" s="105"/>
      <c r="H402" s="105"/>
      <c r="I402" s="105"/>
      <c r="J402" s="105"/>
      <c r="K402" s="105"/>
      <c r="L402" s="105"/>
      <c r="M402" s="105"/>
      <c r="N402" s="105"/>
      <c r="O402" s="105"/>
      <c r="P402" s="105"/>
      <c r="Q402" s="105"/>
      <c r="R402" s="105"/>
      <c r="S402" s="105"/>
      <c r="T402" s="105"/>
      <c r="U402" s="105"/>
      <c r="V402" s="105"/>
      <c r="W402" s="105"/>
      <c r="X402" s="105"/>
      <c r="Y402" s="105"/>
      <c r="Z402" s="105"/>
      <c r="AA402" s="105"/>
    </row>
    <row r="403" spans="1:27" ht="15">
      <c r="A403" s="51"/>
      <c r="B403" s="105"/>
      <c r="C403" s="105"/>
      <c r="D403" s="105"/>
      <c r="E403" s="105"/>
      <c r="F403" s="105"/>
      <c r="G403" s="105"/>
      <c r="H403" s="105"/>
      <c r="I403" s="105"/>
      <c r="J403" s="105"/>
      <c r="K403" s="105"/>
      <c r="L403" s="105"/>
      <c r="M403" s="105"/>
      <c r="N403" s="105"/>
      <c r="O403" s="105"/>
      <c r="P403" s="105"/>
      <c r="Q403" s="105"/>
      <c r="R403" s="105"/>
      <c r="S403" s="105"/>
      <c r="T403" s="105"/>
      <c r="U403" s="105"/>
      <c r="V403" s="105"/>
      <c r="W403" s="105"/>
      <c r="X403" s="105"/>
      <c r="Y403" s="105"/>
      <c r="Z403" s="105"/>
      <c r="AA403" s="105"/>
    </row>
    <row r="404" spans="1:27" ht="15">
      <c r="A404" s="51"/>
      <c r="B404" s="105"/>
      <c r="C404" s="105"/>
      <c r="D404" s="105"/>
      <c r="E404" s="105"/>
      <c r="F404" s="105"/>
      <c r="G404" s="105"/>
      <c r="H404" s="105"/>
      <c r="I404" s="105"/>
      <c r="J404" s="105"/>
      <c r="K404" s="105"/>
      <c r="L404" s="105"/>
      <c r="M404" s="105"/>
      <c r="N404" s="105"/>
      <c r="O404" s="105"/>
      <c r="P404" s="105"/>
      <c r="Q404" s="105"/>
      <c r="R404" s="105"/>
      <c r="S404" s="105"/>
      <c r="T404" s="105"/>
      <c r="U404" s="105"/>
      <c r="V404" s="105"/>
      <c r="W404" s="105"/>
      <c r="X404" s="105"/>
      <c r="Y404" s="105"/>
      <c r="Z404" s="105"/>
      <c r="AA404" s="105"/>
    </row>
    <row r="405" spans="1:27" ht="15">
      <c r="A405" s="51"/>
      <c r="B405" s="105"/>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c r="AA405" s="105"/>
    </row>
    <row r="406" spans="1:27" ht="15">
      <c r="A406" s="51"/>
      <c r="B406" s="105"/>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c r="AA406" s="105"/>
    </row>
    <row r="407" spans="1:27" ht="15">
      <c r="A407" s="51"/>
      <c r="B407" s="105"/>
      <c r="C407" s="105"/>
      <c r="D407" s="105"/>
      <c r="E407" s="105"/>
      <c r="F407" s="105"/>
      <c r="G407" s="105"/>
      <c r="H407" s="105"/>
      <c r="I407" s="105"/>
      <c r="J407" s="105"/>
      <c r="K407" s="105"/>
      <c r="L407" s="105"/>
      <c r="M407" s="105"/>
      <c r="N407" s="105"/>
      <c r="O407" s="105"/>
      <c r="P407" s="105"/>
      <c r="Q407" s="105"/>
      <c r="R407" s="105"/>
      <c r="S407" s="105"/>
      <c r="T407" s="105"/>
      <c r="U407" s="105"/>
      <c r="V407" s="105"/>
      <c r="W407" s="105"/>
      <c r="X407" s="105"/>
      <c r="Y407" s="105"/>
      <c r="Z407" s="105"/>
      <c r="AA407" s="105"/>
    </row>
    <row r="408" spans="1:27" ht="15">
      <c r="A408" s="51"/>
      <c r="B408" s="105"/>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c r="AA408" s="105"/>
    </row>
    <row r="409" spans="1:27" ht="15">
      <c r="A409" s="51"/>
      <c r="B409" s="105"/>
      <c r="C409" s="105"/>
      <c r="D409" s="105"/>
      <c r="E409" s="105"/>
      <c r="F409" s="105"/>
      <c r="G409" s="105"/>
      <c r="H409" s="105"/>
      <c r="I409" s="105"/>
      <c r="J409" s="105"/>
      <c r="K409" s="105"/>
      <c r="L409" s="105"/>
      <c r="M409" s="105"/>
      <c r="N409" s="105"/>
      <c r="O409" s="105"/>
      <c r="P409" s="105"/>
      <c r="Q409" s="105"/>
      <c r="R409" s="105"/>
      <c r="S409" s="105"/>
      <c r="T409" s="105"/>
      <c r="U409" s="105"/>
      <c r="V409" s="105"/>
      <c r="W409" s="105"/>
      <c r="X409" s="105"/>
      <c r="Y409" s="105"/>
      <c r="Z409" s="105"/>
      <c r="AA409" s="105"/>
    </row>
    <row r="410" spans="1:27" ht="15">
      <c r="A410" s="51"/>
      <c r="B410" s="105"/>
      <c r="C410" s="105"/>
      <c r="D410" s="105"/>
      <c r="E410" s="105"/>
      <c r="F410" s="105"/>
      <c r="G410" s="105"/>
      <c r="H410" s="105"/>
      <c r="I410" s="105"/>
      <c r="J410" s="105"/>
      <c r="K410" s="105"/>
      <c r="L410" s="105"/>
      <c r="M410" s="105"/>
      <c r="N410" s="105"/>
      <c r="O410" s="105"/>
      <c r="P410" s="105"/>
      <c r="Q410" s="105"/>
      <c r="R410" s="105"/>
      <c r="S410" s="105"/>
      <c r="T410" s="105"/>
      <c r="U410" s="105"/>
      <c r="V410" s="105"/>
      <c r="W410" s="105"/>
      <c r="X410" s="105"/>
      <c r="Y410" s="105"/>
      <c r="Z410" s="105"/>
      <c r="AA410" s="105"/>
    </row>
    <row r="411" spans="1:27" ht="15">
      <c r="A411" s="51"/>
      <c r="B411" s="105"/>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c r="AA411" s="105"/>
    </row>
    <row r="412" spans="1:27" ht="15">
      <c r="A412" s="51"/>
      <c r="B412" s="105"/>
      <c r="C412" s="105"/>
      <c r="D412" s="105"/>
      <c r="E412" s="105"/>
      <c r="F412" s="105"/>
      <c r="G412" s="105"/>
      <c r="H412" s="105"/>
      <c r="I412" s="105"/>
      <c r="J412" s="105"/>
      <c r="K412" s="105"/>
      <c r="L412" s="105"/>
      <c r="M412" s="105"/>
      <c r="N412" s="105"/>
      <c r="O412" s="105"/>
      <c r="P412" s="105"/>
      <c r="Q412" s="105"/>
      <c r="R412" s="105"/>
      <c r="S412" s="105"/>
      <c r="T412" s="105"/>
      <c r="U412" s="105"/>
      <c r="V412" s="105"/>
      <c r="W412" s="105"/>
      <c r="X412" s="105"/>
      <c r="Y412" s="105"/>
      <c r="Z412" s="105"/>
      <c r="AA412" s="105"/>
    </row>
    <row r="413" spans="1:27" ht="15">
      <c r="A413" s="51"/>
      <c r="B413" s="105"/>
      <c r="C413" s="105"/>
      <c r="D413" s="105"/>
      <c r="E413" s="105"/>
      <c r="F413" s="105"/>
      <c r="G413" s="105"/>
      <c r="H413" s="105"/>
      <c r="I413" s="105"/>
      <c r="J413" s="105"/>
      <c r="K413" s="105"/>
      <c r="L413" s="105"/>
      <c r="M413" s="105"/>
      <c r="N413" s="105"/>
      <c r="O413" s="105"/>
      <c r="P413" s="105"/>
      <c r="Q413" s="105"/>
      <c r="R413" s="105"/>
      <c r="S413" s="105"/>
      <c r="T413" s="105"/>
      <c r="U413" s="105"/>
      <c r="V413" s="105"/>
      <c r="W413" s="105"/>
      <c r="X413" s="105"/>
      <c r="Y413" s="105"/>
      <c r="Z413" s="105"/>
      <c r="AA413" s="105"/>
    </row>
    <row r="414" spans="1:27" ht="15">
      <c r="A414" s="51"/>
      <c r="B414" s="105"/>
      <c r="C414" s="105"/>
      <c r="D414" s="105"/>
      <c r="E414" s="105"/>
      <c r="F414" s="105"/>
      <c r="G414" s="105"/>
      <c r="H414" s="105"/>
      <c r="I414" s="105"/>
      <c r="J414" s="105"/>
      <c r="K414" s="105"/>
      <c r="L414" s="105"/>
      <c r="M414" s="105"/>
      <c r="N414" s="105"/>
      <c r="O414" s="105"/>
      <c r="P414" s="105"/>
      <c r="Q414" s="105"/>
      <c r="R414" s="105"/>
      <c r="S414" s="105"/>
      <c r="T414" s="105"/>
      <c r="U414" s="105"/>
      <c r="V414" s="105"/>
      <c r="W414" s="105"/>
      <c r="X414" s="105"/>
      <c r="Y414" s="105"/>
      <c r="Z414" s="105"/>
      <c r="AA414" s="105"/>
    </row>
    <row r="415" spans="1:27" ht="15">
      <c r="A415" s="51"/>
      <c r="B415" s="105"/>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c r="AA415" s="105"/>
    </row>
    <row r="416" spans="1:27" ht="15">
      <c r="A416" s="51"/>
      <c r="B416" s="105"/>
      <c r="C416" s="105"/>
      <c r="D416" s="105"/>
      <c r="E416" s="105"/>
      <c r="F416" s="105"/>
      <c r="G416" s="105"/>
      <c r="H416" s="105"/>
      <c r="I416" s="105"/>
      <c r="J416" s="105"/>
      <c r="K416" s="105"/>
      <c r="L416" s="105"/>
      <c r="M416" s="105"/>
      <c r="N416" s="105"/>
      <c r="O416" s="105"/>
      <c r="P416" s="105"/>
      <c r="Q416" s="105"/>
      <c r="R416" s="105"/>
      <c r="S416" s="105"/>
      <c r="T416" s="105"/>
      <c r="U416" s="105"/>
      <c r="V416" s="105"/>
      <c r="W416" s="105"/>
      <c r="X416" s="105"/>
      <c r="Y416" s="105"/>
      <c r="Z416" s="105"/>
      <c r="AA416" s="105"/>
    </row>
    <row r="417" spans="1:27" ht="15">
      <c r="A417" s="51"/>
      <c r="B417" s="105"/>
      <c r="C417" s="105"/>
      <c r="D417" s="105"/>
      <c r="E417" s="105"/>
      <c r="F417" s="105"/>
      <c r="G417" s="105"/>
      <c r="H417" s="105"/>
      <c r="I417" s="105"/>
      <c r="J417" s="105"/>
      <c r="K417" s="105"/>
      <c r="L417" s="105"/>
      <c r="M417" s="105"/>
      <c r="N417" s="105"/>
      <c r="O417" s="105"/>
      <c r="P417" s="105"/>
      <c r="Q417" s="105"/>
      <c r="R417" s="105"/>
      <c r="S417" s="105"/>
      <c r="T417" s="105"/>
      <c r="U417" s="105"/>
      <c r="V417" s="105"/>
      <c r="W417" s="105"/>
      <c r="X417" s="105"/>
      <c r="Y417" s="105"/>
      <c r="Z417" s="105"/>
      <c r="AA417" s="105"/>
    </row>
    <row r="418" spans="1:27" ht="15">
      <c r="A418" s="51"/>
      <c r="B418" s="105"/>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c r="AA418" s="105"/>
    </row>
    <row r="419" spans="1:27" ht="15">
      <c r="A419" s="51"/>
      <c r="B419" s="105"/>
      <c r="C419" s="105"/>
      <c r="D419" s="105"/>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c r="AA419" s="105"/>
    </row>
    <row r="420" spans="1:27" ht="15">
      <c r="A420" s="51"/>
      <c r="B420" s="105"/>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c r="AA420" s="105"/>
    </row>
    <row r="421" spans="1:27" ht="15">
      <c r="A421" s="51"/>
      <c r="B421" s="105"/>
      <c r="C421" s="105"/>
      <c r="D421" s="105"/>
      <c r="E421" s="105"/>
      <c r="F421" s="105"/>
      <c r="G421" s="105"/>
      <c r="H421" s="105"/>
      <c r="I421" s="105"/>
      <c r="J421" s="105"/>
      <c r="K421" s="105"/>
      <c r="L421" s="105"/>
      <c r="M421" s="105"/>
      <c r="N421" s="105"/>
      <c r="O421" s="105"/>
      <c r="P421" s="105"/>
      <c r="Q421" s="105"/>
      <c r="R421" s="105"/>
      <c r="S421" s="105"/>
      <c r="T421" s="105"/>
      <c r="U421" s="105"/>
      <c r="V421" s="105"/>
      <c r="W421" s="105"/>
      <c r="X421" s="105"/>
      <c r="Y421" s="105"/>
      <c r="Z421" s="105"/>
      <c r="AA421" s="105"/>
    </row>
    <row r="422" spans="1:27" ht="15">
      <c r="A422" s="51"/>
      <c r="B422" s="105"/>
      <c r="C422" s="105"/>
      <c r="D422" s="105"/>
      <c r="E422" s="105"/>
      <c r="F422" s="105"/>
      <c r="G422" s="105"/>
      <c r="H422" s="105"/>
      <c r="I422" s="105"/>
      <c r="J422" s="105"/>
      <c r="K422" s="105"/>
      <c r="L422" s="105"/>
      <c r="M422" s="105"/>
      <c r="N422" s="105"/>
      <c r="O422" s="105"/>
      <c r="P422" s="105"/>
      <c r="Q422" s="105"/>
      <c r="R422" s="105"/>
      <c r="S422" s="105"/>
      <c r="T422" s="105"/>
      <c r="U422" s="105"/>
      <c r="V422" s="105"/>
      <c r="W422" s="105"/>
      <c r="X422" s="105"/>
      <c r="Y422" s="105"/>
      <c r="Z422" s="105"/>
      <c r="AA422" s="105"/>
    </row>
    <row r="423" spans="1:27" ht="15">
      <c r="A423" s="51"/>
      <c r="B423" s="105"/>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c r="AA423" s="105"/>
    </row>
    <row r="424" spans="1:27" ht="15">
      <c r="A424" s="51"/>
      <c r="B424" s="105"/>
      <c r="C424" s="105"/>
      <c r="D424" s="105"/>
      <c r="E424" s="105"/>
      <c r="F424" s="105"/>
      <c r="G424" s="105"/>
      <c r="H424" s="105"/>
      <c r="I424" s="105"/>
      <c r="J424" s="105"/>
      <c r="K424" s="105"/>
      <c r="L424" s="105"/>
      <c r="M424" s="105"/>
      <c r="N424" s="105"/>
      <c r="O424" s="105"/>
      <c r="P424" s="105"/>
      <c r="Q424" s="105"/>
      <c r="R424" s="105"/>
      <c r="S424" s="105"/>
      <c r="T424" s="105"/>
      <c r="U424" s="105"/>
      <c r="V424" s="105"/>
      <c r="W424" s="105"/>
      <c r="X424" s="105"/>
      <c r="Y424" s="105"/>
      <c r="Z424" s="105"/>
      <c r="AA424" s="105"/>
    </row>
    <row r="425" spans="1:27" ht="15">
      <c r="A425" s="51"/>
      <c r="B425" s="105"/>
      <c r="C425" s="105"/>
      <c r="D425" s="105"/>
      <c r="E425" s="105"/>
      <c r="F425" s="105"/>
      <c r="G425" s="105"/>
      <c r="H425" s="105"/>
      <c r="I425" s="105"/>
      <c r="J425" s="105"/>
      <c r="K425" s="105"/>
      <c r="L425" s="105"/>
      <c r="M425" s="105"/>
      <c r="N425" s="105"/>
      <c r="O425" s="105"/>
      <c r="P425" s="105"/>
      <c r="Q425" s="105"/>
      <c r="R425" s="105"/>
      <c r="S425" s="105"/>
      <c r="T425" s="105"/>
      <c r="U425" s="105"/>
      <c r="V425" s="105"/>
      <c r="W425" s="105"/>
      <c r="X425" s="105"/>
      <c r="Y425" s="105"/>
      <c r="Z425" s="105"/>
      <c r="AA425" s="105"/>
    </row>
    <row r="426" spans="1:27" ht="15">
      <c r="A426" s="51"/>
      <c r="B426" s="105"/>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c r="AA426" s="105"/>
    </row>
    <row r="427" spans="1:27" ht="15">
      <c r="A427" s="51"/>
      <c r="B427" s="105"/>
      <c r="C427" s="105"/>
      <c r="D427" s="105"/>
      <c r="E427" s="105"/>
      <c r="F427" s="105"/>
      <c r="G427" s="105"/>
      <c r="H427" s="105"/>
      <c r="I427" s="105"/>
      <c r="J427" s="105"/>
      <c r="K427" s="105"/>
      <c r="L427" s="105"/>
      <c r="M427" s="105"/>
      <c r="N427" s="105"/>
      <c r="O427" s="105"/>
      <c r="P427" s="105"/>
      <c r="Q427" s="105"/>
      <c r="R427" s="105"/>
      <c r="S427" s="105"/>
      <c r="T427" s="105"/>
      <c r="U427" s="105"/>
      <c r="V427" s="105"/>
      <c r="W427" s="105"/>
      <c r="X427" s="105"/>
      <c r="Y427" s="105"/>
      <c r="Z427" s="105"/>
      <c r="AA427" s="105"/>
    </row>
    <row r="428" spans="1:27" ht="15">
      <c r="A428" s="51"/>
      <c r="B428" s="105"/>
      <c r="C428" s="105"/>
      <c r="D428" s="105"/>
      <c r="E428" s="105"/>
      <c r="F428" s="105"/>
      <c r="G428" s="105"/>
      <c r="H428" s="105"/>
      <c r="I428" s="105"/>
      <c r="J428" s="105"/>
      <c r="K428" s="105"/>
      <c r="L428" s="105"/>
      <c r="M428" s="105"/>
      <c r="N428" s="105"/>
      <c r="O428" s="105"/>
      <c r="P428" s="105"/>
      <c r="Q428" s="105"/>
      <c r="R428" s="105"/>
      <c r="S428" s="105"/>
      <c r="T428" s="105"/>
      <c r="U428" s="105"/>
      <c r="V428" s="105"/>
      <c r="W428" s="105"/>
      <c r="X428" s="105"/>
      <c r="Y428" s="105"/>
      <c r="Z428" s="105"/>
      <c r="AA428" s="105"/>
    </row>
    <row r="429" spans="1:27" ht="15">
      <c r="A429" s="51"/>
      <c r="B429" s="105"/>
      <c r="C429" s="105"/>
      <c r="D429" s="105"/>
      <c r="E429" s="105"/>
      <c r="F429" s="105"/>
      <c r="G429" s="105"/>
      <c r="H429" s="105"/>
      <c r="I429" s="105"/>
      <c r="J429" s="105"/>
      <c r="K429" s="105"/>
      <c r="L429" s="105"/>
      <c r="M429" s="105"/>
      <c r="N429" s="105"/>
      <c r="O429" s="105"/>
      <c r="P429" s="105"/>
      <c r="Q429" s="105"/>
      <c r="R429" s="105"/>
      <c r="S429" s="105"/>
      <c r="T429" s="105"/>
      <c r="U429" s="105"/>
      <c r="V429" s="105"/>
      <c r="W429" s="105"/>
      <c r="X429" s="105"/>
      <c r="Y429" s="105"/>
      <c r="Z429" s="105"/>
      <c r="AA429" s="105"/>
    </row>
    <row r="430" spans="1:27" ht="15">
      <c r="A430" s="51"/>
      <c r="B430" s="105"/>
      <c r="C430" s="105"/>
      <c r="D430" s="105"/>
      <c r="E430" s="105"/>
      <c r="F430" s="105"/>
      <c r="G430" s="105"/>
      <c r="H430" s="105"/>
      <c r="I430" s="105"/>
      <c r="J430" s="105"/>
      <c r="K430" s="105"/>
      <c r="L430" s="105"/>
      <c r="M430" s="105"/>
      <c r="N430" s="105"/>
      <c r="O430" s="105"/>
      <c r="P430" s="105"/>
      <c r="Q430" s="105"/>
      <c r="R430" s="105"/>
      <c r="S430" s="105"/>
      <c r="T430" s="105"/>
      <c r="U430" s="105"/>
      <c r="V430" s="105"/>
      <c r="W430" s="105"/>
      <c r="X430" s="105"/>
      <c r="Y430" s="105"/>
      <c r="Z430" s="105"/>
      <c r="AA430" s="105"/>
    </row>
    <row r="431" spans="1:27" ht="15">
      <c r="A431" s="51"/>
      <c r="B431" s="105"/>
      <c r="C431" s="105"/>
      <c r="D431" s="105"/>
      <c r="E431" s="105"/>
      <c r="F431" s="105"/>
      <c r="G431" s="105"/>
      <c r="H431" s="105"/>
      <c r="I431" s="105"/>
      <c r="J431" s="105"/>
      <c r="K431" s="105"/>
      <c r="L431" s="105"/>
      <c r="M431" s="105"/>
      <c r="N431" s="105"/>
      <c r="O431" s="105"/>
      <c r="P431" s="105"/>
      <c r="Q431" s="105"/>
      <c r="R431" s="105"/>
      <c r="S431" s="105"/>
      <c r="T431" s="105"/>
      <c r="U431" s="105"/>
      <c r="V431" s="105"/>
      <c r="W431" s="105"/>
      <c r="X431" s="105"/>
      <c r="Y431" s="105"/>
      <c r="Z431" s="105"/>
      <c r="AA431" s="105"/>
    </row>
    <row r="432" spans="1:27" ht="15">
      <c r="A432" s="51"/>
      <c r="B432" s="105"/>
      <c r="C432" s="105"/>
      <c r="D432" s="105"/>
      <c r="E432" s="105"/>
      <c r="F432" s="105"/>
      <c r="G432" s="105"/>
      <c r="H432" s="105"/>
      <c r="I432" s="105"/>
      <c r="J432" s="105"/>
      <c r="K432" s="105"/>
      <c r="L432" s="105"/>
      <c r="M432" s="105"/>
      <c r="N432" s="105"/>
      <c r="O432" s="105"/>
      <c r="P432" s="105"/>
      <c r="Q432" s="105"/>
      <c r="R432" s="105"/>
      <c r="S432" s="105"/>
      <c r="T432" s="105"/>
      <c r="U432" s="105"/>
      <c r="V432" s="105"/>
      <c r="W432" s="105"/>
      <c r="X432" s="105"/>
      <c r="Y432" s="105"/>
      <c r="Z432" s="105"/>
      <c r="AA432" s="105"/>
    </row>
    <row r="433" spans="1:27" ht="15">
      <c r="A433" s="51"/>
      <c r="B433" s="105"/>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c r="AA433" s="105"/>
    </row>
    <row r="434" spans="1:27" ht="15">
      <c r="A434" s="51"/>
      <c r="B434" s="105"/>
      <c r="C434" s="105"/>
      <c r="D434" s="105"/>
      <c r="E434" s="105"/>
      <c r="F434" s="105"/>
      <c r="G434" s="105"/>
      <c r="H434" s="105"/>
      <c r="I434" s="105"/>
      <c r="J434" s="105"/>
      <c r="K434" s="105"/>
      <c r="L434" s="105"/>
      <c r="M434" s="105"/>
      <c r="N434" s="105"/>
      <c r="O434" s="105"/>
      <c r="P434" s="105"/>
      <c r="Q434" s="105"/>
      <c r="R434" s="105"/>
      <c r="S434" s="105"/>
      <c r="T434" s="105"/>
      <c r="U434" s="105"/>
      <c r="V434" s="105"/>
      <c r="W434" s="105"/>
      <c r="X434" s="105"/>
      <c r="Y434" s="105"/>
      <c r="Z434" s="105"/>
      <c r="AA434" s="105"/>
    </row>
    <row r="435" spans="1:27" ht="15">
      <c r="A435" s="51"/>
      <c r="B435" s="105"/>
      <c r="C435" s="105"/>
      <c r="D435" s="105"/>
      <c r="E435" s="105"/>
      <c r="F435" s="105"/>
      <c r="G435" s="105"/>
      <c r="H435" s="105"/>
      <c r="I435" s="105"/>
      <c r="J435" s="105"/>
      <c r="K435" s="105"/>
      <c r="L435" s="105"/>
      <c r="M435" s="105"/>
      <c r="N435" s="105"/>
      <c r="O435" s="105"/>
      <c r="P435" s="105"/>
      <c r="Q435" s="105"/>
      <c r="R435" s="105"/>
      <c r="S435" s="105"/>
      <c r="T435" s="105"/>
      <c r="U435" s="105"/>
      <c r="V435" s="105"/>
      <c r="W435" s="105"/>
      <c r="X435" s="105"/>
      <c r="Y435" s="105"/>
      <c r="Z435" s="105"/>
      <c r="AA435" s="105"/>
    </row>
    <row r="436" spans="1:27" ht="15">
      <c r="A436" s="51"/>
      <c r="B436" s="105"/>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c r="AA436" s="105"/>
    </row>
    <row r="437" spans="1:27" ht="15">
      <c r="A437" s="51"/>
      <c r="B437" s="105"/>
      <c r="C437" s="105"/>
      <c r="D437" s="105"/>
      <c r="E437" s="105"/>
      <c r="F437" s="105"/>
      <c r="G437" s="105"/>
      <c r="H437" s="105"/>
      <c r="I437" s="105"/>
      <c r="J437" s="105"/>
      <c r="K437" s="105"/>
      <c r="L437" s="105"/>
      <c r="M437" s="105"/>
      <c r="N437" s="105"/>
      <c r="O437" s="105"/>
      <c r="P437" s="105"/>
      <c r="Q437" s="105"/>
      <c r="R437" s="105"/>
      <c r="S437" s="105"/>
      <c r="T437" s="105"/>
      <c r="U437" s="105"/>
      <c r="V437" s="105"/>
      <c r="W437" s="105"/>
      <c r="X437" s="105"/>
      <c r="Y437" s="105"/>
      <c r="Z437" s="105"/>
      <c r="AA437" s="105"/>
    </row>
    <row r="438" spans="1:27" ht="15">
      <c r="A438" s="51"/>
      <c r="B438" s="105"/>
      <c r="C438" s="105"/>
      <c r="D438" s="105"/>
      <c r="E438" s="105"/>
      <c r="F438" s="105"/>
      <c r="G438" s="105"/>
      <c r="H438" s="105"/>
      <c r="I438" s="105"/>
      <c r="J438" s="105"/>
      <c r="K438" s="105"/>
      <c r="L438" s="105"/>
      <c r="M438" s="105"/>
      <c r="N438" s="105"/>
      <c r="O438" s="105"/>
      <c r="P438" s="105"/>
      <c r="Q438" s="105"/>
      <c r="R438" s="105"/>
      <c r="S438" s="105"/>
      <c r="T438" s="105"/>
      <c r="U438" s="105"/>
      <c r="V438" s="105"/>
      <c r="W438" s="105"/>
      <c r="X438" s="105"/>
      <c r="Y438" s="105"/>
      <c r="Z438" s="105"/>
      <c r="AA438" s="105"/>
    </row>
    <row r="439" spans="1:27" ht="15">
      <c r="A439" s="51"/>
      <c r="B439" s="105"/>
      <c r="C439" s="105"/>
      <c r="D439" s="105"/>
      <c r="E439" s="105"/>
      <c r="F439" s="105"/>
      <c r="G439" s="105"/>
      <c r="H439" s="105"/>
      <c r="I439" s="105"/>
      <c r="J439" s="105"/>
      <c r="K439" s="105"/>
      <c r="L439" s="105"/>
      <c r="M439" s="105"/>
      <c r="N439" s="105"/>
      <c r="O439" s="105"/>
      <c r="P439" s="105"/>
      <c r="Q439" s="105"/>
      <c r="R439" s="105"/>
      <c r="S439" s="105"/>
      <c r="T439" s="105"/>
      <c r="U439" s="105"/>
      <c r="V439" s="105"/>
      <c r="W439" s="105"/>
      <c r="X439" s="105"/>
      <c r="Y439" s="105"/>
      <c r="Z439" s="105"/>
      <c r="AA439" s="105"/>
    </row>
    <row r="440" spans="1:27" ht="15">
      <c r="A440" s="51"/>
      <c r="B440" s="105"/>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c r="AA440" s="105"/>
    </row>
    <row r="441" spans="1:27" ht="15">
      <c r="A441" s="51"/>
      <c r="B441" s="105"/>
      <c r="C441" s="105"/>
      <c r="D441" s="105"/>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c r="AA441" s="105"/>
    </row>
    <row r="442" spans="1:27" ht="15">
      <c r="A442" s="51"/>
      <c r="B442" s="105"/>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c r="AA442" s="105"/>
    </row>
    <row r="443" spans="1:27" ht="15">
      <c r="A443" s="51"/>
      <c r="B443" s="105"/>
      <c r="C443" s="105"/>
      <c r="D443" s="105"/>
      <c r="E443" s="105"/>
      <c r="F443" s="105"/>
      <c r="G443" s="105"/>
      <c r="H443" s="105"/>
      <c r="I443" s="105"/>
      <c r="J443" s="105"/>
      <c r="K443" s="105"/>
      <c r="L443" s="105"/>
      <c r="M443" s="105"/>
      <c r="N443" s="105"/>
      <c r="O443" s="105"/>
      <c r="P443" s="105"/>
      <c r="Q443" s="105"/>
      <c r="R443" s="105"/>
      <c r="S443" s="105"/>
      <c r="T443" s="105"/>
      <c r="U443" s="105"/>
      <c r="V443" s="105"/>
      <c r="W443" s="105"/>
      <c r="X443" s="105"/>
      <c r="Y443" s="105"/>
      <c r="Z443" s="105"/>
      <c r="AA443" s="105"/>
    </row>
    <row r="444" spans="1:27" ht="15">
      <c r="A444" s="51"/>
      <c r="B444" s="105"/>
      <c r="C444" s="105"/>
      <c r="D444" s="105"/>
      <c r="E444" s="105"/>
      <c r="F444" s="105"/>
      <c r="G444" s="105"/>
      <c r="H444" s="105"/>
      <c r="I444" s="105"/>
      <c r="J444" s="105"/>
      <c r="K444" s="105"/>
      <c r="L444" s="105"/>
      <c r="M444" s="105"/>
      <c r="N444" s="105"/>
      <c r="O444" s="105"/>
      <c r="P444" s="105"/>
      <c r="Q444" s="105"/>
      <c r="R444" s="105"/>
      <c r="S444" s="105"/>
      <c r="T444" s="105"/>
      <c r="U444" s="105"/>
      <c r="V444" s="105"/>
      <c r="W444" s="105"/>
      <c r="X444" s="105"/>
      <c r="Y444" s="105"/>
      <c r="Z444" s="105"/>
      <c r="AA444" s="105"/>
    </row>
    <row r="445" spans="1:27" ht="15">
      <c r="A445" s="51"/>
      <c r="B445" s="105"/>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c r="AA445" s="105"/>
    </row>
    <row r="446" spans="1:27" ht="15">
      <c r="A446" s="51"/>
      <c r="B446" s="105"/>
      <c r="C446" s="105"/>
      <c r="D446" s="105"/>
      <c r="E446" s="105"/>
      <c r="F446" s="105"/>
      <c r="G446" s="105"/>
      <c r="H446" s="105"/>
      <c r="I446" s="105"/>
      <c r="J446" s="105"/>
      <c r="K446" s="105"/>
      <c r="L446" s="105"/>
      <c r="M446" s="105"/>
      <c r="N446" s="105"/>
      <c r="O446" s="105"/>
      <c r="P446" s="105"/>
      <c r="Q446" s="105"/>
      <c r="R446" s="105"/>
      <c r="S446" s="105"/>
      <c r="T446" s="105"/>
      <c r="U446" s="105"/>
      <c r="V446" s="105"/>
      <c r="W446" s="105"/>
      <c r="X446" s="105"/>
      <c r="Y446" s="105"/>
      <c r="Z446" s="105"/>
      <c r="AA446" s="105"/>
    </row>
    <row r="447" spans="1:27" ht="15">
      <c r="A447" s="51"/>
      <c r="B447" s="105"/>
      <c r="C447" s="105"/>
      <c r="D447" s="105"/>
      <c r="E447" s="105"/>
      <c r="F447" s="105"/>
      <c r="G447" s="105"/>
      <c r="H447" s="105"/>
      <c r="I447" s="105"/>
      <c r="J447" s="105"/>
      <c r="K447" s="105"/>
      <c r="L447" s="105"/>
      <c r="M447" s="105"/>
      <c r="N447" s="105"/>
      <c r="O447" s="105"/>
      <c r="P447" s="105"/>
      <c r="Q447" s="105"/>
      <c r="R447" s="105"/>
      <c r="S447" s="105"/>
      <c r="T447" s="105"/>
      <c r="U447" s="105"/>
      <c r="V447" s="105"/>
      <c r="W447" s="105"/>
      <c r="X447" s="105"/>
      <c r="Y447" s="105"/>
      <c r="Z447" s="105"/>
      <c r="AA447" s="105"/>
    </row>
    <row r="448" spans="1:27" ht="15">
      <c r="A448" s="51"/>
      <c r="B448" s="105"/>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c r="AA448" s="105"/>
    </row>
    <row r="449" spans="1:27" ht="15">
      <c r="A449" s="51"/>
      <c r="B449" s="105"/>
      <c r="C449" s="105"/>
      <c r="D449" s="105"/>
      <c r="E449" s="105"/>
      <c r="F449" s="105"/>
      <c r="G449" s="105"/>
      <c r="H449" s="105"/>
      <c r="I449" s="105"/>
      <c r="J449" s="105"/>
      <c r="K449" s="105"/>
      <c r="L449" s="105"/>
      <c r="M449" s="105"/>
      <c r="N449" s="105"/>
      <c r="O449" s="105"/>
      <c r="P449" s="105"/>
      <c r="Q449" s="105"/>
      <c r="R449" s="105"/>
      <c r="S449" s="105"/>
      <c r="T449" s="105"/>
      <c r="U449" s="105"/>
      <c r="V449" s="105"/>
      <c r="W449" s="105"/>
      <c r="X449" s="105"/>
      <c r="Y449" s="105"/>
      <c r="Z449" s="105"/>
      <c r="AA449" s="105"/>
    </row>
    <row r="450" spans="1:27" ht="15">
      <c r="A450" s="51"/>
      <c r="B450" s="105"/>
      <c r="C450" s="105"/>
      <c r="D450" s="105"/>
      <c r="E450" s="105"/>
      <c r="F450" s="105"/>
      <c r="G450" s="105"/>
      <c r="H450" s="105"/>
      <c r="I450" s="105"/>
      <c r="J450" s="105"/>
      <c r="K450" s="105"/>
      <c r="L450" s="105"/>
      <c r="M450" s="105"/>
      <c r="N450" s="105"/>
      <c r="O450" s="105"/>
      <c r="P450" s="105"/>
      <c r="Q450" s="105"/>
      <c r="R450" s="105"/>
      <c r="S450" s="105"/>
      <c r="T450" s="105"/>
      <c r="U450" s="105"/>
      <c r="V450" s="105"/>
      <c r="W450" s="105"/>
      <c r="X450" s="105"/>
      <c r="Y450" s="105"/>
      <c r="Z450" s="105"/>
      <c r="AA450" s="105"/>
    </row>
    <row r="451" spans="1:27" ht="15">
      <c r="A451" s="51"/>
      <c r="B451" s="105"/>
      <c r="C451" s="105"/>
      <c r="D451" s="105"/>
      <c r="E451" s="105"/>
      <c r="F451" s="105"/>
      <c r="G451" s="105"/>
      <c r="H451" s="105"/>
      <c r="I451" s="105"/>
      <c r="J451" s="105"/>
      <c r="K451" s="105"/>
      <c r="L451" s="105"/>
      <c r="M451" s="105"/>
      <c r="N451" s="105"/>
      <c r="O451" s="105"/>
      <c r="P451" s="105"/>
      <c r="Q451" s="105"/>
      <c r="R451" s="105"/>
      <c r="S451" s="105"/>
      <c r="T451" s="105"/>
      <c r="U451" s="105"/>
      <c r="V451" s="105"/>
      <c r="W451" s="105"/>
      <c r="X451" s="105"/>
      <c r="Y451" s="105"/>
      <c r="Z451" s="105"/>
      <c r="AA451" s="105"/>
    </row>
    <row r="452" spans="1:27" ht="15">
      <c r="A452" s="51"/>
      <c r="B452" s="105"/>
      <c r="C452" s="105"/>
      <c r="D452" s="105"/>
      <c r="E452" s="105"/>
      <c r="F452" s="105"/>
      <c r="G452" s="105"/>
      <c r="H452" s="105"/>
      <c r="I452" s="105"/>
      <c r="J452" s="105"/>
      <c r="K452" s="105"/>
      <c r="L452" s="105"/>
      <c r="M452" s="105"/>
      <c r="N452" s="105"/>
      <c r="O452" s="105"/>
      <c r="P452" s="105"/>
      <c r="Q452" s="105"/>
      <c r="R452" s="105"/>
      <c r="S452" s="105"/>
      <c r="T452" s="105"/>
      <c r="U452" s="105"/>
      <c r="V452" s="105"/>
      <c r="W452" s="105"/>
      <c r="X452" s="105"/>
      <c r="Y452" s="105"/>
      <c r="Z452" s="105"/>
      <c r="AA452" s="105"/>
    </row>
    <row r="453" spans="1:27" ht="15">
      <c r="A453" s="51"/>
      <c r="B453" s="105"/>
      <c r="C453" s="105"/>
      <c r="D453" s="105"/>
      <c r="E453" s="105"/>
      <c r="F453" s="105"/>
      <c r="G453" s="105"/>
      <c r="H453" s="105"/>
      <c r="I453" s="105"/>
      <c r="J453" s="105"/>
      <c r="K453" s="105"/>
      <c r="L453" s="105"/>
      <c r="M453" s="105"/>
      <c r="N453" s="105"/>
      <c r="O453" s="105"/>
      <c r="P453" s="105"/>
      <c r="Q453" s="105"/>
      <c r="R453" s="105"/>
      <c r="S453" s="105"/>
      <c r="T453" s="105"/>
      <c r="U453" s="105"/>
      <c r="V453" s="105"/>
      <c r="W453" s="105"/>
      <c r="X453" s="105"/>
      <c r="Y453" s="105"/>
      <c r="Z453" s="105"/>
      <c r="AA453" s="105"/>
    </row>
    <row r="454" spans="1:27" ht="15">
      <c r="A454" s="51"/>
      <c r="B454" s="105"/>
      <c r="C454" s="105"/>
      <c r="D454" s="105"/>
      <c r="E454" s="105"/>
      <c r="F454" s="105"/>
      <c r="G454" s="105"/>
      <c r="H454" s="105"/>
      <c r="I454" s="105"/>
      <c r="J454" s="105"/>
      <c r="K454" s="105"/>
      <c r="L454" s="105"/>
      <c r="M454" s="105"/>
      <c r="N454" s="105"/>
      <c r="O454" s="105"/>
      <c r="P454" s="105"/>
      <c r="Q454" s="105"/>
      <c r="R454" s="105"/>
      <c r="S454" s="105"/>
      <c r="T454" s="105"/>
      <c r="U454" s="105"/>
      <c r="V454" s="105"/>
      <c r="W454" s="105"/>
      <c r="X454" s="105"/>
      <c r="Y454" s="105"/>
      <c r="Z454" s="105"/>
      <c r="AA454" s="105"/>
    </row>
    <row r="455" spans="1:27" ht="15">
      <c r="A455" s="51"/>
      <c r="B455" s="105"/>
      <c r="C455" s="105"/>
      <c r="D455" s="105"/>
      <c r="E455" s="105"/>
      <c r="F455" s="105"/>
      <c r="G455" s="105"/>
      <c r="H455" s="105"/>
      <c r="I455" s="105"/>
      <c r="J455" s="105"/>
      <c r="K455" s="105"/>
      <c r="L455" s="105"/>
      <c r="M455" s="105"/>
      <c r="N455" s="105"/>
      <c r="O455" s="105"/>
      <c r="P455" s="105"/>
      <c r="Q455" s="105"/>
      <c r="R455" s="105"/>
      <c r="S455" s="105"/>
      <c r="T455" s="105"/>
      <c r="U455" s="105"/>
      <c r="V455" s="105"/>
      <c r="W455" s="105"/>
      <c r="X455" s="105"/>
      <c r="Y455" s="105"/>
      <c r="Z455" s="105"/>
      <c r="AA455" s="105"/>
    </row>
    <row r="456" spans="1:27" ht="15">
      <c r="A456" s="51"/>
      <c r="B456" s="105"/>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c r="AA456" s="105"/>
    </row>
    <row r="457" spans="1:27" ht="15">
      <c r="A457" s="51"/>
      <c r="B457" s="105"/>
      <c r="C457" s="105"/>
      <c r="D457" s="105"/>
      <c r="E457" s="105"/>
      <c r="F457" s="105"/>
      <c r="G457" s="105"/>
      <c r="H457" s="105"/>
      <c r="I457" s="105"/>
      <c r="J457" s="105"/>
      <c r="K457" s="105"/>
      <c r="L457" s="105"/>
      <c r="M457" s="105"/>
      <c r="N457" s="105"/>
      <c r="O457" s="105"/>
      <c r="P457" s="105"/>
      <c r="Q457" s="105"/>
      <c r="R457" s="105"/>
      <c r="S457" s="105"/>
      <c r="T457" s="105"/>
      <c r="U457" s="105"/>
      <c r="V457" s="105"/>
      <c r="W457" s="105"/>
      <c r="X457" s="105"/>
      <c r="Y457" s="105"/>
      <c r="Z457" s="105"/>
      <c r="AA457" s="105"/>
    </row>
    <row r="458" spans="1:27" ht="15">
      <c r="A458" s="51"/>
      <c r="B458" s="105"/>
      <c r="C458" s="105"/>
      <c r="D458" s="105"/>
      <c r="E458" s="105"/>
      <c r="F458" s="105"/>
      <c r="G458" s="105"/>
      <c r="H458" s="105"/>
      <c r="I458" s="105"/>
      <c r="J458" s="105"/>
      <c r="K458" s="105"/>
      <c r="L458" s="105"/>
      <c r="M458" s="105"/>
      <c r="N458" s="105"/>
      <c r="O458" s="105"/>
      <c r="P458" s="105"/>
      <c r="Q458" s="105"/>
      <c r="R458" s="105"/>
      <c r="S458" s="105"/>
      <c r="T458" s="105"/>
      <c r="U458" s="105"/>
      <c r="V458" s="105"/>
      <c r="W458" s="105"/>
      <c r="X458" s="105"/>
      <c r="Y458" s="105"/>
      <c r="Z458" s="105"/>
      <c r="AA458" s="105"/>
    </row>
    <row r="459" spans="1:27" ht="15">
      <c r="A459" s="51"/>
      <c r="B459" s="105"/>
      <c r="C459" s="105"/>
      <c r="D459" s="105"/>
      <c r="E459" s="105"/>
      <c r="F459" s="105"/>
      <c r="G459" s="105"/>
      <c r="H459" s="105"/>
      <c r="I459" s="105"/>
      <c r="J459" s="105"/>
      <c r="K459" s="105"/>
      <c r="L459" s="105"/>
      <c r="M459" s="105"/>
      <c r="N459" s="105"/>
      <c r="O459" s="105"/>
      <c r="P459" s="105"/>
      <c r="Q459" s="105"/>
      <c r="R459" s="105"/>
      <c r="S459" s="105"/>
      <c r="T459" s="105"/>
      <c r="U459" s="105"/>
      <c r="V459" s="105"/>
      <c r="W459" s="105"/>
      <c r="X459" s="105"/>
      <c r="Y459" s="105"/>
      <c r="Z459" s="105"/>
      <c r="AA459" s="105"/>
    </row>
    <row r="460" spans="1:27" ht="15">
      <c r="A460" s="51"/>
      <c r="B460" s="105"/>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c r="AA460" s="105"/>
    </row>
    <row r="461" spans="1:27" ht="15">
      <c r="A461" s="51"/>
      <c r="B461" s="105"/>
      <c r="C461" s="105"/>
      <c r="D461" s="105"/>
      <c r="E461" s="105"/>
      <c r="F461" s="105"/>
      <c r="G461" s="105"/>
      <c r="H461" s="105"/>
      <c r="I461" s="105"/>
      <c r="J461" s="105"/>
      <c r="K461" s="105"/>
      <c r="L461" s="105"/>
      <c r="M461" s="105"/>
      <c r="N461" s="105"/>
      <c r="O461" s="105"/>
      <c r="P461" s="105"/>
      <c r="Q461" s="105"/>
      <c r="R461" s="105"/>
      <c r="S461" s="105"/>
      <c r="T461" s="105"/>
      <c r="U461" s="105"/>
      <c r="V461" s="105"/>
      <c r="W461" s="105"/>
      <c r="X461" s="105"/>
      <c r="Y461" s="105"/>
      <c r="Z461" s="105"/>
      <c r="AA461" s="105"/>
    </row>
    <row r="462" spans="1:27" ht="15">
      <c r="A462" s="51"/>
      <c r="B462" s="105"/>
      <c r="C462" s="105"/>
      <c r="D462" s="105"/>
      <c r="E462" s="105"/>
      <c r="F462" s="105"/>
      <c r="G462" s="105"/>
      <c r="H462" s="105"/>
      <c r="I462" s="105"/>
      <c r="J462" s="105"/>
      <c r="K462" s="105"/>
      <c r="L462" s="105"/>
      <c r="M462" s="105"/>
      <c r="N462" s="105"/>
      <c r="O462" s="105"/>
      <c r="P462" s="105"/>
      <c r="Q462" s="105"/>
      <c r="R462" s="105"/>
      <c r="S462" s="105"/>
      <c r="T462" s="105"/>
      <c r="U462" s="105"/>
      <c r="V462" s="105"/>
      <c r="W462" s="105"/>
      <c r="X462" s="105"/>
      <c r="Y462" s="105"/>
      <c r="Z462" s="105"/>
      <c r="AA462" s="105"/>
    </row>
    <row r="463" spans="1:27" ht="15">
      <c r="A463" s="51"/>
      <c r="B463" s="105"/>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c r="AA463" s="105"/>
    </row>
    <row r="464" spans="1:27" ht="15">
      <c r="A464" s="51"/>
      <c r="B464" s="105"/>
      <c r="C464" s="105"/>
      <c r="D464" s="105"/>
      <c r="E464" s="105"/>
      <c r="F464" s="105"/>
      <c r="G464" s="105"/>
      <c r="H464" s="105"/>
      <c r="I464" s="105"/>
      <c r="J464" s="105"/>
      <c r="K464" s="105"/>
      <c r="L464" s="105"/>
      <c r="M464" s="105"/>
      <c r="N464" s="105"/>
      <c r="O464" s="105"/>
      <c r="P464" s="105"/>
      <c r="Q464" s="105"/>
      <c r="R464" s="105"/>
      <c r="S464" s="105"/>
      <c r="T464" s="105"/>
      <c r="U464" s="105"/>
      <c r="V464" s="105"/>
      <c r="W464" s="105"/>
      <c r="X464" s="105"/>
      <c r="Y464" s="105"/>
      <c r="Z464" s="105"/>
      <c r="AA464" s="105"/>
    </row>
    <row r="465" spans="1:27" ht="15">
      <c r="A465" s="51"/>
      <c r="B465" s="105"/>
      <c r="C465" s="105"/>
      <c r="D465" s="105"/>
      <c r="E465" s="105"/>
      <c r="F465" s="105"/>
      <c r="G465" s="105"/>
      <c r="H465" s="105"/>
      <c r="I465" s="105"/>
      <c r="J465" s="105"/>
      <c r="K465" s="105"/>
      <c r="L465" s="105"/>
      <c r="M465" s="105"/>
      <c r="N465" s="105"/>
      <c r="O465" s="105"/>
      <c r="P465" s="105"/>
      <c r="Q465" s="105"/>
      <c r="R465" s="105"/>
      <c r="S465" s="105"/>
      <c r="T465" s="105"/>
      <c r="U465" s="105"/>
      <c r="V465" s="105"/>
      <c r="W465" s="105"/>
      <c r="X465" s="105"/>
      <c r="Y465" s="105"/>
      <c r="Z465" s="105"/>
      <c r="AA465" s="105"/>
    </row>
    <row r="466" spans="1:27" ht="15">
      <c r="A466" s="51"/>
      <c r="B466" s="105"/>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c r="AA466" s="105"/>
    </row>
    <row r="467" spans="1:27" ht="15">
      <c r="A467" s="51"/>
      <c r="B467" s="105"/>
      <c r="C467" s="105"/>
      <c r="D467" s="105"/>
      <c r="E467" s="105"/>
      <c r="F467" s="105"/>
      <c r="G467" s="105"/>
      <c r="H467" s="105"/>
      <c r="I467" s="105"/>
      <c r="J467" s="105"/>
      <c r="K467" s="105"/>
      <c r="L467" s="105"/>
      <c r="M467" s="105"/>
      <c r="N467" s="105"/>
      <c r="O467" s="105"/>
      <c r="P467" s="105"/>
      <c r="Q467" s="105"/>
      <c r="R467" s="105"/>
      <c r="S467" s="105"/>
      <c r="T467" s="105"/>
      <c r="U467" s="105"/>
      <c r="V467" s="105"/>
      <c r="W467" s="105"/>
      <c r="X467" s="105"/>
      <c r="Y467" s="105"/>
      <c r="Z467" s="105"/>
      <c r="AA467" s="105"/>
    </row>
    <row r="468" spans="1:27" ht="15">
      <c r="A468" s="51"/>
      <c r="B468" s="105"/>
      <c r="C468" s="105"/>
      <c r="D468" s="105"/>
      <c r="E468" s="105"/>
      <c r="F468" s="105"/>
      <c r="G468" s="105"/>
      <c r="H468" s="105"/>
      <c r="I468" s="105"/>
      <c r="J468" s="105"/>
      <c r="K468" s="105"/>
      <c r="L468" s="105"/>
      <c r="M468" s="105"/>
      <c r="N468" s="105"/>
      <c r="O468" s="105"/>
      <c r="P468" s="105"/>
      <c r="Q468" s="105"/>
      <c r="R468" s="105"/>
      <c r="S468" s="105"/>
      <c r="T468" s="105"/>
      <c r="U468" s="105"/>
      <c r="V468" s="105"/>
      <c r="W468" s="105"/>
      <c r="X468" s="105"/>
      <c r="Y468" s="105"/>
      <c r="Z468" s="105"/>
      <c r="AA468" s="105"/>
    </row>
    <row r="469" spans="1:27" ht="15">
      <c r="A469" s="51"/>
      <c r="B469" s="105"/>
      <c r="C469" s="105"/>
      <c r="D469" s="105"/>
      <c r="E469" s="105"/>
      <c r="F469" s="105"/>
      <c r="G469" s="105"/>
      <c r="H469" s="105"/>
      <c r="I469" s="105"/>
      <c r="J469" s="105"/>
      <c r="K469" s="105"/>
      <c r="L469" s="105"/>
      <c r="M469" s="105"/>
      <c r="N469" s="105"/>
      <c r="O469" s="105"/>
      <c r="P469" s="105"/>
      <c r="Q469" s="105"/>
      <c r="R469" s="105"/>
      <c r="S469" s="105"/>
      <c r="T469" s="105"/>
      <c r="U469" s="105"/>
      <c r="V469" s="105"/>
      <c r="W469" s="105"/>
      <c r="X469" s="105"/>
      <c r="Y469" s="105"/>
      <c r="Z469" s="105"/>
      <c r="AA469" s="105"/>
    </row>
    <row r="470" spans="1:27" ht="15">
      <c r="A470" s="51"/>
      <c r="B470" s="105"/>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c r="AA470" s="105"/>
    </row>
    <row r="471" spans="1:27" ht="15">
      <c r="A471" s="51"/>
      <c r="B471" s="105"/>
      <c r="C471" s="105"/>
      <c r="D471" s="105"/>
      <c r="E471" s="105"/>
      <c r="F471" s="105"/>
      <c r="G471" s="105"/>
      <c r="H471" s="105"/>
      <c r="I471" s="105"/>
      <c r="J471" s="105"/>
      <c r="K471" s="105"/>
      <c r="L471" s="105"/>
      <c r="M471" s="105"/>
      <c r="N471" s="105"/>
      <c r="O471" s="105"/>
      <c r="P471" s="105"/>
      <c r="Q471" s="105"/>
      <c r="R471" s="105"/>
      <c r="S471" s="105"/>
      <c r="T471" s="105"/>
      <c r="U471" s="105"/>
      <c r="V471" s="105"/>
      <c r="W471" s="105"/>
      <c r="X471" s="105"/>
      <c r="Y471" s="105"/>
      <c r="Z471" s="105"/>
      <c r="AA471" s="105"/>
    </row>
    <row r="472" spans="1:27" ht="15">
      <c r="A472" s="51"/>
      <c r="B472" s="105"/>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c r="AA472" s="105"/>
    </row>
    <row r="473" spans="1:27" ht="15">
      <c r="A473" s="51"/>
      <c r="B473" s="105"/>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c r="AA473" s="105"/>
    </row>
    <row r="474" spans="1:27" ht="15">
      <c r="A474" s="51"/>
      <c r="B474" s="105"/>
      <c r="C474" s="105"/>
      <c r="D474" s="105"/>
      <c r="E474" s="105"/>
      <c r="F474" s="105"/>
      <c r="G474" s="105"/>
      <c r="H474" s="105"/>
      <c r="I474" s="105"/>
      <c r="J474" s="105"/>
      <c r="K474" s="105"/>
      <c r="L474" s="105"/>
      <c r="M474" s="105"/>
      <c r="N474" s="105"/>
      <c r="O474" s="105"/>
      <c r="P474" s="105"/>
      <c r="Q474" s="105"/>
      <c r="R474" s="105"/>
      <c r="S474" s="105"/>
      <c r="T474" s="105"/>
      <c r="U474" s="105"/>
      <c r="V474" s="105"/>
      <c r="W474" s="105"/>
      <c r="X474" s="105"/>
      <c r="Y474" s="105"/>
      <c r="Z474" s="105"/>
      <c r="AA474" s="105"/>
    </row>
    <row r="475" spans="1:27" ht="15">
      <c r="A475" s="51"/>
      <c r="B475" s="105"/>
      <c r="C475" s="105"/>
      <c r="D475" s="105"/>
      <c r="E475" s="105"/>
      <c r="F475" s="105"/>
      <c r="G475" s="105"/>
      <c r="H475" s="105"/>
      <c r="I475" s="105"/>
      <c r="J475" s="105"/>
      <c r="K475" s="105"/>
      <c r="L475" s="105"/>
      <c r="M475" s="105"/>
      <c r="N475" s="105"/>
      <c r="O475" s="105"/>
      <c r="P475" s="105"/>
      <c r="Q475" s="105"/>
      <c r="R475" s="105"/>
      <c r="S475" s="105"/>
      <c r="T475" s="105"/>
      <c r="U475" s="105"/>
      <c r="V475" s="105"/>
      <c r="W475" s="105"/>
      <c r="X475" s="105"/>
      <c r="Y475" s="105"/>
      <c r="Z475" s="105"/>
      <c r="AA475" s="105"/>
    </row>
    <row r="476" spans="1:27" ht="15">
      <c r="A476" s="51"/>
      <c r="B476" s="105"/>
      <c r="C476" s="105"/>
      <c r="D476" s="105"/>
      <c r="E476" s="105"/>
      <c r="F476" s="105"/>
      <c r="G476" s="105"/>
      <c r="H476" s="105"/>
      <c r="I476" s="105"/>
      <c r="J476" s="105"/>
      <c r="K476" s="105"/>
      <c r="L476" s="105"/>
      <c r="M476" s="105"/>
      <c r="N476" s="105"/>
      <c r="O476" s="105"/>
      <c r="P476" s="105"/>
      <c r="Q476" s="105"/>
      <c r="R476" s="105"/>
      <c r="S476" s="105"/>
      <c r="T476" s="105"/>
      <c r="U476" s="105"/>
      <c r="V476" s="105"/>
      <c r="W476" s="105"/>
      <c r="X476" s="105"/>
      <c r="Y476" s="105"/>
      <c r="Z476" s="105"/>
      <c r="AA476" s="105"/>
    </row>
    <row r="477" spans="1:27" ht="15">
      <c r="A477" s="51"/>
      <c r="B477" s="105"/>
      <c r="C477" s="105"/>
      <c r="D477" s="105"/>
      <c r="E477" s="105"/>
      <c r="F477" s="105"/>
      <c r="G477" s="105"/>
      <c r="H477" s="105"/>
      <c r="I477" s="105"/>
      <c r="J477" s="105"/>
      <c r="K477" s="105"/>
      <c r="L477" s="105"/>
      <c r="M477" s="105"/>
      <c r="N477" s="105"/>
      <c r="O477" s="105"/>
      <c r="P477" s="105"/>
      <c r="Q477" s="105"/>
      <c r="R477" s="105"/>
      <c r="S477" s="105"/>
      <c r="T477" s="105"/>
      <c r="U477" s="105"/>
      <c r="V477" s="105"/>
      <c r="W477" s="105"/>
      <c r="X477" s="105"/>
      <c r="Y477" s="105"/>
      <c r="Z477" s="105"/>
      <c r="AA477" s="105"/>
    </row>
    <row r="478" spans="1:27" ht="15">
      <c r="A478" s="51"/>
      <c r="B478" s="105"/>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c r="AA478" s="105"/>
    </row>
    <row r="479" spans="1:27" ht="15">
      <c r="A479" s="51"/>
      <c r="B479" s="105"/>
      <c r="C479" s="105"/>
      <c r="D479" s="105"/>
      <c r="E479" s="105"/>
      <c r="F479" s="105"/>
      <c r="G479" s="105"/>
      <c r="H479" s="105"/>
      <c r="I479" s="105"/>
      <c r="J479" s="105"/>
      <c r="K479" s="105"/>
      <c r="L479" s="105"/>
      <c r="M479" s="105"/>
      <c r="N479" s="105"/>
      <c r="O479" s="105"/>
      <c r="P479" s="105"/>
      <c r="Q479" s="105"/>
      <c r="R479" s="105"/>
      <c r="S479" s="105"/>
      <c r="T479" s="105"/>
      <c r="U479" s="105"/>
      <c r="V479" s="105"/>
      <c r="W479" s="105"/>
      <c r="X479" s="105"/>
      <c r="Y479" s="105"/>
      <c r="Z479" s="105"/>
      <c r="AA479" s="105"/>
    </row>
    <row r="480" spans="1:27" ht="15">
      <c r="A480" s="51"/>
      <c r="B480" s="105"/>
      <c r="C480" s="105"/>
      <c r="D480" s="105"/>
      <c r="E480" s="105"/>
      <c r="F480" s="105"/>
      <c r="G480" s="105"/>
      <c r="H480" s="105"/>
      <c r="I480" s="105"/>
      <c r="J480" s="105"/>
      <c r="K480" s="105"/>
      <c r="L480" s="105"/>
      <c r="M480" s="105"/>
      <c r="N480" s="105"/>
      <c r="O480" s="105"/>
      <c r="P480" s="105"/>
      <c r="Q480" s="105"/>
      <c r="R480" s="105"/>
      <c r="S480" s="105"/>
      <c r="T480" s="105"/>
      <c r="U480" s="105"/>
      <c r="V480" s="105"/>
      <c r="W480" s="105"/>
      <c r="X480" s="105"/>
      <c r="Y480" s="105"/>
      <c r="Z480" s="105"/>
      <c r="AA480" s="105"/>
    </row>
    <row r="481" spans="1:27" ht="15">
      <c r="A481" s="51"/>
      <c r="B481" s="105"/>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c r="AA481" s="105"/>
    </row>
    <row r="482" spans="1:27" ht="15">
      <c r="A482" s="51"/>
      <c r="B482" s="105"/>
      <c r="C482" s="105"/>
      <c r="D482" s="105"/>
      <c r="E482" s="105"/>
      <c r="F482" s="105"/>
      <c r="G482" s="105"/>
      <c r="H482" s="105"/>
      <c r="I482" s="105"/>
      <c r="J482" s="105"/>
      <c r="K482" s="105"/>
      <c r="L482" s="105"/>
      <c r="M482" s="105"/>
      <c r="N482" s="105"/>
      <c r="O482" s="105"/>
      <c r="P482" s="105"/>
      <c r="Q482" s="105"/>
      <c r="R482" s="105"/>
      <c r="S482" s="105"/>
      <c r="T482" s="105"/>
      <c r="U482" s="105"/>
      <c r="V482" s="105"/>
      <c r="W482" s="105"/>
      <c r="X482" s="105"/>
      <c r="Y482" s="105"/>
      <c r="Z482" s="105"/>
      <c r="AA482" s="105"/>
    </row>
    <row r="483" spans="1:27" ht="15">
      <c r="A483" s="51"/>
      <c r="B483" s="105"/>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c r="AA483" s="105"/>
    </row>
    <row r="484" spans="1:27" ht="15">
      <c r="A484" s="51"/>
      <c r="B484" s="105"/>
      <c r="C484" s="105"/>
      <c r="D484" s="105"/>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c r="AA484" s="105"/>
    </row>
    <row r="485" spans="1:27" ht="15">
      <c r="A485" s="51"/>
      <c r="B485" s="105"/>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c r="AA485" s="105"/>
    </row>
    <row r="486" spans="1:27" ht="15">
      <c r="A486" s="51"/>
      <c r="B486" s="105"/>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c r="AA486" s="105"/>
    </row>
    <row r="487" spans="1:27" ht="15">
      <c r="A487" s="51"/>
      <c r="B487" s="105"/>
      <c r="C487" s="105"/>
      <c r="D487" s="105"/>
      <c r="E487" s="105"/>
      <c r="F487" s="105"/>
      <c r="G487" s="105"/>
      <c r="H487" s="105"/>
      <c r="I487" s="105"/>
      <c r="J487" s="105"/>
      <c r="K487" s="105"/>
      <c r="L487" s="105"/>
      <c r="M487" s="105"/>
      <c r="N487" s="105"/>
      <c r="O487" s="105"/>
      <c r="P487" s="105"/>
      <c r="Q487" s="105"/>
      <c r="R487" s="105"/>
      <c r="S487" s="105"/>
      <c r="T487" s="105"/>
      <c r="U487" s="105"/>
      <c r="V487" s="105"/>
      <c r="W487" s="105"/>
      <c r="X487" s="105"/>
      <c r="Y487" s="105"/>
      <c r="Z487" s="105"/>
      <c r="AA487" s="105"/>
    </row>
    <row r="488" spans="1:27" ht="15">
      <c r="A488" s="51"/>
      <c r="B488" s="105"/>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c r="AA488" s="105"/>
    </row>
    <row r="489" spans="1:27" ht="15">
      <c r="A489" s="51"/>
      <c r="B489" s="105"/>
      <c r="C489" s="105"/>
      <c r="D489" s="105"/>
      <c r="E489" s="105"/>
      <c r="F489" s="105"/>
      <c r="G489" s="105"/>
      <c r="H489" s="105"/>
      <c r="I489" s="105"/>
      <c r="J489" s="105"/>
      <c r="K489" s="105"/>
      <c r="L489" s="105"/>
      <c r="M489" s="105"/>
      <c r="N489" s="105"/>
      <c r="O489" s="105"/>
      <c r="P489" s="105"/>
      <c r="Q489" s="105"/>
      <c r="R489" s="105"/>
      <c r="S489" s="105"/>
      <c r="T489" s="105"/>
      <c r="U489" s="105"/>
      <c r="V489" s="105"/>
      <c r="W489" s="105"/>
      <c r="X489" s="105"/>
      <c r="Y489" s="105"/>
      <c r="Z489" s="105"/>
      <c r="AA489" s="105"/>
    </row>
    <row r="490" spans="1:27" ht="15">
      <c r="A490" s="51"/>
      <c r="B490" s="105"/>
      <c r="C490" s="105"/>
      <c r="D490" s="105"/>
      <c r="E490" s="105"/>
      <c r="F490" s="105"/>
      <c r="G490" s="105"/>
      <c r="H490" s="105"/>
      <c r="I490" s="105"/>
      <c r="J490" s="105"/>
      <c r="K490" s="105"/>
      <c r="L490" s="105"/>
      <c r="M490" s="105"/>
      <c r="N490" s="105"/>
      <c r="O490" s="105"/>
      <c r="P490" s="105"/>
      <c r="Q490" s="105"/>
      <c r="R490" s="105"/>
      <c r="S490" s="105"/>
      <c r="T490" s="105"/>
      <c r="U490" s="105"/>
      <c r="V490" s="105"/>
      <c r="W490" s="105"/>
      <c r="X490" s="105"/>
      <c r="Y490" s="105"/>
      <c r="Z490" s="105"/>
      <c r="AA490" s="105"/>
    </row>
    <row r="491" spans="1:27" ht="15">
      <c r="A491" s="51"/>
      <c r="B491" s="105"/>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c r="AA491" s="105"/>
    </row>
    <row r="492" spans="1:27" ht="15">
      <c r="A492" s="51"/>
      <c r="B492" s="105"/>
      <c r="C492" s="105"/>
      <c r="D492" s="105"/>
      <c r="E492" s="105"/>
      <c r="F492" s="105"/>
      <c r="G492" s="105"/>
      <c r="H492" s="105"/>
      <c r="I492" s="105"/>
      <c r="J492" s="105"/>
      <c r="K492" s="105"/>
      <c r="L492" s="105"/>
      <c r="M492" s="105"/>
      <c r="N492" s="105"/>
      <c r="O492" s="105"/>
      <c r="P492" s="105"/>
      <c r="Q492" s="105"/>
      <c r="R492" s="105"/>
      <c r="S492" s="105"/>
      <c r="T492" s="105"/>
      <c r="U492" s="105"/>
      <c r="V492" s="105"/>
      <c r="W492" s="105"/>
      <c r="X492" s="105"/>
      <c r="Y492" s="105"/>
      <c r="Z492" s="105"/>
      <c r="AA492" s="105"/>
    </row>
    <row r="493" spans="1:27" ht="15">
      <c r="A493" s="51"/>
      <c r="B493" s="105"/>
      <c r="C493" s="105"/>
      <c r="D493" s="105"/>
      <c r="E493" s="105"/>
      <c r="F493" s="105"/>
      <c r="G493" s="105"/>
      <c r="H493" s="105"/>
      <c r="I493" s="105"/>
      <c r="J493" s="105"/>
      <c r="K493" s="105"/>
      <c r="L493" s="105"/>
      <c r="M493" s="105"/>
      <c r="N493" s="105"/>
      <c r="O493" s="105"/>
      <c r="P493" s="105"/>
      <c r="Q493" s="105"/>
      <c r="R493" s="105"/>
      <c r="S493" s="105"/>
      <c r="T493" s="105"/>
      <c r="U493" s="105"/>
      <c r="V493" s="105"/>
      <c r="W493" s="105"/>
      <c r="X493" s="105"/>
      <c r="Y493" s="105"/>
      <c r="Z493" s="105"/>
      <c r="AA493" s="105"/>
    </row>
    <row r="494" spans="1:27" ht="15">
      <c r="A494" s="51"/>
      <c r="B494" s="105"/>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c r="AA494" s="105"/>
    </row>
    <row r="495" spans="1:27" ht="15">
      <c r="A495" s="51"/>
      <c r="B495" s="105"/>
      <c r="C495" s="105"/>
      <c r="D495" s="105"/>
      <c r="E495" s="105"/>
      <c r="F495" s="105"/>
      <c r="G495" s="105"/>
      <c r="H495" s="105"/>
      <c r="I495" s="105"/>
      <c r="J495" s="105"/>
      <c r="K495" s="105"/>
      <c r="L495" s="105"/>
      <c r="M495" s="105"/>
      <c r="N495" s="105"/>
      <c r="O495" s="105"/>
      <c r="P495" s="105"/>
      <c r="Q495" s="105"/>
      <c r="R495" s="105"/>
      <c r="S495" s="105"/>
      <c r="T495" s="105"/>
      <c r="U495" s="105"/>
      <c r="V495" s="105"/>
      <c r="W495" s="105"/>
      <c r="X495" s="105"/>
      <c r="Y495" s="105"/>
      <c r="Z495" s="105"/>
      <c r="AA495" s="105"/>
    </row>
    <row r="496" spans="1:27" ht="15">
      <c r="A496" s="51"/>
      <c r="B496" s="105"/>
      <c r="C496" s="105"/>
      <c r="D496" s="105"/>
      <c r="E496" s="105"/>
      <c r="F496" s="105"/>
      <c r="G496" s="105"/>
      <c r="H496" s="105"/>
      <c r="I496" s="105"/>
      <c r="J496" s="105"/>
      <c r="K496" s="105"/>
      <c r="L496" s="105"/>
      <c r="M496" s="105"/>
      <c r="N496" s="105"/>
      <c r="O496" s="105"/>
      <c r="P496" s="105"/>
      <c r="Q496" s="105"/>
      <c r="R496" s="105"/>
      <c r="S496" s="105"/>
      <c r="T496" s="105"/>
      <c r="U496" s="105"/>
      <c r="V496" s="105"/>
      <c r="W496" s="105"/>
      <c r="X496" s="105"/>
      <c r="Y496" s="105"/>
      <c r="Z496" s="105"/>
      <c r="AA496" s="105"/>
    </row>
    <row r="497" spans="1:27" ht="15">
      <c r="A497" s="51"/>
      <c r="B497" s="105"/>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c r="AA497" s="105"/>
    </row>
    <row r="498" spans="1:27" ht="15">
      <c r="A498" s="51"/>
      <c r="B498" s="105"/>
      <c r="C498" s="105"/>
      <c r="D498" s="105"/>
      <c r="E498" s="105"/>
      <c r="F498" s="105"/>
      <c r="G498" s="105"/>
      <c r="H498" s="105"/>
      <c r="I498" s="105"/>
      <c r="J498" s="105"/>
      <c r="K498" s="105"/>
      <c r="L498" s="105"/>
      <c r="M498" s="105"/>
      <c r="N498" s="105"/>
      <c r="O498" s="105"/>
      <c r="P498" s="105"/>
      <c r="Q498" s="105"/>
      <c r="R498" s="105"/>
      <c r="S498" s="105"/>
      <c r="T498" s="105"/>
      <c r="U498" s="105"/>
      <c r="V498" s="105"/>
      <c r="W498" s="105"/>
      <c r="X498" s="105"/>
      <c r="Y498" s="105"/>
      <c r="Z498" s="105"/>
      <c r="AA498" s="105"/>
    </row>
    <row r="499" spans="1:27" ht="15">
      <c r="A499" s="51"/>
      <c r="B499" s="105"/>
      <c r="C499" s="105"/>
      <c r="D499" s="105"/>
      <c r="E499" s="105"/>
      <c r="F499" s="105"/>
      <c r="G499" s="105"/>
      <c r="H499" s="105"/>
      <c r="I499" s="105"/>
      <c r="J499" s="105"/>
      <c r="K499" s="105"/>
      <c r="L499" s="105"/>
      <c r="M499" s="105"/>
      <c r="N499" s="105"/>
      <c r="O499" s="105"/>
      <c r="P499" s="105"/>
      <c r="Q499" s="105"/>
      <c r="R499" s="105"/>
      <c r="S499" s="105"/>
      <c r="T499" s="105"/>
      <c r="U499" s="105"/>
      <c r="V499" s="105"/>
      <c r="W499" s="105"/>
      <c r="X499" s="105"/>
      <c r="Y499" s="105"/>
      <c r="Z499" s="105"/>
      <c r="AA499" s="105"/>
    </row>
    <row r="500" spans="1:27" ht="15">
      <c r="A500" s="51"/>
      <c r="B500" s="105"/>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c r="AA500" s="105"/>
    </row>
    <row r="501" spans="1:27" ht="15">
      <c r="A501" s="51"/>
      <c r="B501" s="105"/>
      <c r="C501" s="105"/>
      <c r="D501" s="105"/>
      <c r="E501" s="105"/>
      <c r="F501" s="105"/>
      <c r="G501" s="105"/>
      <c r="H501" s="105"/>
      <c r="I501" s="105"/>
      <c r="J501" s="105"/>
      <c r="K501" s="105"/>
      <c r="L501" s="105"/>
      <c r="M501" s="105"/>
      <c r="N501" s="105"/>
      <c r="O501" s="105"/>
      <c r="P501" s="105"/>
      <c r="Q501" s="105"/>
      <c r="R501" s="105"/>
      <c r="S501" s="105"/>
      <c r="T501" s="105"/>
      <c r="U501" s="105"/>
      <c r="V501" s="105"/>
      <c r="W501" s="105"/>
      <c r="X501" s="105"/>
      <c r="Y501" s="105"/>
      <c r="Z501" s="105"/>
      <c r="AA501" s="105"/>
    </row>
    <row r="502" spans="1:27" ht="15">
      <c r="A502" s="51"/>
      <c r="B502" s="105"/>
      <c r="C502" s="105"/>
      <c r="D502" s="105"/>
      <c r="E502" s="105"/>
      <c r="F502" s="105"/>
      <c r="G502" s="105"/>
      <c r="H502" s="105"/>
      <c r="I502" s="105"/>
      <c r="J502" s="105"/>
      <c r="K502" s="105"/>
      <c r="L502" s="105"/>
      <c r="M502" s="105"/>
      <c r="N502" s="105"/>
      <c r="O502" s="105"/>
      <c r="P502" s="105"/>
      <c r="Q502" s="105"/>
      <c r="R502" s="105"/>
      <c r="S502" s="105"/>
      <c r="T502" s="105"/>
      <c r="U502" s="105"/>
      <c r="V502" s="105"/>
      <c r="W502" s="105"/>
      <c r="X502" s="105"/>
      <c r="Y502" s="105"/>
      <c r="Z502" s="105"/>
      <c r="AA502" s="105"/>
    </row>
    <row r="503" spans="1:27" ht="15">
      <c r="A503" s="51"/>
      <c r="B503" s="105"/>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c r="AA503" s="105"/>
    </row>
    <row r="504" spans="1:27" ht="15">
      <c r="A504" s="51"/>
      <c r="B504" s="105"/>
      <c r="C504" s="105"/>
      <c r="D504" s="105"/>
      <c r="E504" s="105"/>
      <c r="F504" s="105"/>
      <c r="G504" s="105"/>
      <c r="H504" s="105"/>
      <c r="I504" s="105"/>
      <c r="J504" s="105"/>
      <c r="K504" s="105"/>
      <c r="L504" s="105"/>
      <c r="M504" s="105"/>
      <c r="N504" s="105"/>
      <c r="O504" s="105"/>
      <c r="P504" s="105"/>
      <c r="Q504" s="105"/>
      <c r="R504" s="105"/>
      <c r="S504" s="105"/>
      <c r="T504" s="105"/>
      <c r="U504" s="105"/>
      <c r="V504" s="105"/>
      <c r="W504" s="105"/>
      <c r="X504" s="105"/>
      <c r="Y504" s="105"/>
      <c r="Z504" s="105"/>
      <c r="AA504" s="105"/>
    </row>
    <row r="505" spans="1:27" ht="15">
      <c r="A505" s="51"/>
      <c r="B505" s="105"/>
      <c r="C505" s="105"/>
      <c r="D505" s="105"/>
      <c r="E505" s="105"/>
      <c r="F505" s="105"/>
      <c r="G505" s="105"/>
      <c r="H505" s="105"/>
      <c r="I505" s="105"/>
      <c r="J505" s="105"/>
      <c r="K505" s="105"/>
      <c r="L505" s="105"/>
      <c r="M505" s="105"/>
      <c r="N505" s="105"/>
      <c r="O505" s="105"/>
      <c r="P505" s="105"/>
      <c r="Q505" s="105"/>
      <c r="R505" s="105"/>
      <c r="S505" s="105"/>
      <c r="T505" s="105"/>
      <c r="U505" s="105"/>
      <c r="V505" s="105"/>
      <c r="W505" s="105"/>
      <c r="X505" s="105"/>
      <c r="Y505" s="105"/>
      <c r="Z505" s="105"/>
      <c r="AA505" s="105"/>
    </row>
    <row r="506" spans="1:27" ht="15">
      <c r="A506" s="51"/>
      <c r="B506" s="105"/>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c r="AA506" s="105"/>
    </row>
    <row r="507" spans="1:27" ht="15">
      <c r="A507" s="51"/>
      <c r="B507" s="105"/>
      <c r="C507" s="105"/>
      <c r="D507" s="105"/>
      <c r="E507" s="105"/>
      <c r="F507" s="105"/>
      <c r="G507" s="105"/>
      <c r="H507" s="105"/>
      <c r="I507" s="105"/>
      <c r="J507" s="105"/>
      <c r="K507" s="105"/>
      <c r="L507" s="105"/>
      <c r="M507" s="105"/>
      <c r="N507" s="105"/>
      <c r="O507" s="105"/>
      <c r="P507" s="105"/>
      <c r="Q507" s="105"/>
      <c r="R507" s="105"/>
      <c r="S507" s="105"/>
      <c r="T507" s="105"/>
      <c r="U507" s="105"/>
      <c r="V507" s="105"/>
      <c r="W507" s="105"/>
      <c r="X507" s="105"/>
      <c r="Y507" s="105"/>
      <c r="Z507" s="105"/>
      <c r="AA507" s="105"/>
    </row>
    <row r="508" spans="1:27" ht="15">
      <c r="A508" s="51"/>
      <c r="B508" s="105"/>
      <c r="C508" s="105"/>
      <c r="D508" s="105"/>
      <c r="E508" s="105"/>
      <c r="F508" s="105"/>
      <c r="G508" s="105"/>
      <c r="H508" s="105"/>
      <c r="I508" s="105"/>
      <c r="J508" s="105"/>
      <c r="K508" s="105"/>
      <c r="L508" s="105"/>
      <c r="M508" s="105"/>
      <c r="N508" s="105"/>
      <c r="O508" s="105"/>
      <c r="P508" s="105"/>
      <c r="Q508" s="105"/>
      <c r="R508" s="105"/>
      <c r="S508" s="105"/>
      <c r="T508" s="105"/>
      <c r="U508" s="105"/>
      <c r="V508" s="105"/>
      <c r="W508" s="105"/>
      <c r="X508" s="105"/>
      <c r="Y508" s="105"/>
      <c r="Z508" s="105"/>
      <c r="AA508" s="105"/>
    </row>
    <row r="509" spans="1:27" ht="15">
      <c r="A509" s="51"/>
      <c r="B509" s="105"/>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c r="AA509" s="105"/>
    </row>
    <row r="510" spans="1:27" ht="15">
      <c r="A510" s="51"/>
      <c r="B510" s="105"/>
      <c r="C510" s="105"/>
      <c r="D510" s="105"/>
      <c r="E510" s="105"/>
      <c r="F510" s="105"/>
      <c r="G510" s="105"/>
      <c r="H510" s="105"/>
      <c r="I510" s="105"/>
      <c r="J510" s="105"/>
      <c r="K510" s="105"/>
      <c r="L510" s="105"/>
      <c r="M510" s="105"/>
      <c r="N510" s="105"/>
      <c r="O510" s="105"/>
      <c r="P510" s="105"/>
      <c r="Q510" s="105"/>
      <c r="R510" s="105"/>
      <c r="S510" s="105"/>
      <c r="T510" s="105"/>
      <c r="U510" s="105"/>
      <c r="V510" s="105"/>
      <c r="W510" s="105"/>
      <c r="X510" s="105"/>
      <c r="Y510" s="105"/>
      <c r="Z510" s="105"/>
      <c r="AA510" s="105"/>
    </row>
    <row r="511" spans="1:27" ht="15">
      <c r="A511" s="51"/>
      <c r="B511" s="105"/>
      <c r="C511" s="105"/>
      <c r="D511" s="105"/>
      <c r="E511" s="105"/>
      <c r="F511" s="105"/>
      <c r="G511" s="105"/>
      <c r="H511" s="105"/>
      <c r="I511" s="105"/>
      <c r="J511" s="105"/>
      <c r="K511" s="105"/>
      <c r="L511" s="105"/>
      <c r="M511" s="105"/>
      <c r="N511" s="105"/>
      <c r="O511" s="105"/>
      <c r="P511" s="105"/>
      <c r="Q511" s="105"/>
      <c r="R511" s="105"/>
      <c r="S511" s="105"/>
      <c r="T511" s="105"/>
      <c r="U511" s="105"/>
      <c r="V511" s="105"/>
      <c r="W511" s="105"/>
      <c r="X511" s="105"/>
      <c r="Y511" s="105"/>
      <c r="Z511" s="105"/>
      <c r="AA511" s="105"/>
    </row>
    <row r="512" spans="1:27" ht="15">
      <c r="A512" s="51"/>
      <c r="B512" s="105"/>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c r="AA512" s="105"/>
    </row>
    <row r="513" spans="1:27" ht="15">
      <c r="A513" s="51"/>
      <c r="B513" s="105"/>
      <c r="C513" s="105"/>
      <c r="D513" s="105"/>
      <c r="E513" s="105"/>
      <c r="F513" s="105"/>
      <c r="G513" s="105"/>
      <c r="H513" s="105"/>
      <c r="I513" s="105"/>
      <c r="J513" s="105"/>
      <c r="K513" s="105"/>
      <c r="L513" s="105"/>
      <c r="M513" s="105"/>
      <c r="N513" s="105"/>
      <c r="O513" s="105"/>
      <c r="P513" s="105"/>
      <c r="Q513" s="105"/>
      <c r="R513" s="105"/>
      <c r="S513" s="105"/>
      <c r="T513" s="105"/>
      <c r="U513" s="105"/>
      <c r="V513" s="105"/>
      <c r="W513" s="105"/>
      <c r="X513" s="105"/>
      <c r="Y513" s="105"/>
      <c r="Z513" s="105"/>
      <c r="AA513" s="105"/>
    </row>
    <row r="514" spans="1:27" ht="15">
      <c r="A514" s="51"/>
      <c r="B514" s="105"/>
      <c r="C514" s="105"/>
      <c r="D514" s="105"/>
      <c r="E514" s="105"/>
      <c r="F514" s="105"/>
      <c r="G514" s="105"/>
      <c r="H514" s="105"/>
      <c r="I514" s="105"/>
      <c r="J514" s="105"/>
      <c r="K514" s="105"/>
      <c r="L514" s="105"/>
      <c r="M514" s="105"/>
      <c r="N514" s="105"/>
      <c r="O514" s="105"/>
      <c r="P514" s="105"/>
      <c r="Q514" s="105"/>
      <c r="R514" s="105"/>
      <c r="S514" s="105"/>
      <c r="T514" s="105"/>
      <c r="U514" s="105"/>
      <c r="V514" s="105"/>
      <c r="W514" s="105"/>
      <c r="X514" s="105"/>
      <c r="Y514" s="105"/>
      <c r="Z514" s="105"/>
      <c r="AA514" s="105"/>
    </row>
    <row r="515" spans="1:27" ht="15">
      <c r="A515" s="51"/>
      <c r="B515" s="105"/>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c r="AA515" s="105"/>
    </row>
    <row r="516" spans="1:27" ht="15">
      <c r="A516" s="51"/>
      <c r="B516" s="105"/>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c r="AA516" s="105"/>
    </row>
    <row r="517" spans="1:27" ht="15">
      <c r="A517" s="51"/>
      <c r="B517" s="105"/>
      <c r="C517" s="105"/>
      <c r="D517" s="105"/>
      <c r="E517" s="105"/>
      <c r="F517" s="105"/>
      <c r="G517" s="105"/>
      <c r="H517" s="105"/>
      <c r="I517" s="105"/>
      <c r="J517" s="105"/>
      <c r="K517" s="105"/>
      <c r="L517" s="105"/>
      <c r="M517" s="105"/>
      <c r="N517" s="105"/>
      <c r="O517" s="105"/>
      <c r="P517" s="105"/>
      <c r="Q517" s="105"/>
      <c r="R517" s="105"/>
      <c r="S517" s="105"/>
      <c r="T517" s="105"/>
      <c r="U517" s="105"/>
      <c r="V517" s="105"/>
      <c r="W517" s="105"/>
      <c r="X517" s="105"/>
      <c r="Y517" s="105"/>
      <c r="Z517" s="105"/>
      <c r="AA517" s="105"/>
    </row>
    <row r="518" spans="1:27" ht="15">
      <c r="A518" s="51"/>
      <c r="B518" s="105"/>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c r="AA518" s="105"/>
    </row>
    <row r="519" spans="1:27" ht="15">
      <c r="A519" s="51"/>
      <c r="B519" s="105"/>
      <c r="C519" s="105"/>
      <c r="D519" s="105"/>
      <c r="E519" s="105"/>
      <c r="F519" s="105"/>
      <c r="G519" s="105"/>
      <c r="H519" s="105"/>
      <c r="I519" s="105"/>
      <c r="J519" s="105"/>
      <c r="K519" s="105"/>
      <c r="L519" s="105"/>
      <c r="M519" s="105"/>
      <c r="N519" s="105"/>
      <c r="O519" s="105"/>
      <c r="P519" s="105"/>
      <c r="Q519" s="105"/>
      <c r="R519" s="105"/>
      <c r="S519" s="105"/>
      <c r="T519" s="105"/>
      <c r="U519" s="105"/>
      <c r="V519" s="105"/>
      <c r="W519" s="105"/>
      <c r="X519" s="105"/>
      <c r="Y519" s="105"/>
      <c r="Z519" s="105"/>
      <c r="AA519" s="105"/>
    </row>
    <row r="520" spans="1:27" ht="15">
      <c r="A520" s="51"/>
      <c r="B520" s="105"/>
      <c r="C520" s="105"/>
      <c r="D520" s="105"/>
      <c r="E520" s="105"/>
      <c r="F520" s="105"/>
      <c r="G520" s="105"/>
      <c r="H520" s="105"/>
      <c r="I520" s="105"/>
      <c r="J520" s="105"/>
      <c r="K520" s="105"/>
      <c r="L520" s="105"/>
      <c r="M520" s="105"/>
      <c r="N520" s="105"/>
      <c r="O520" s="105"/>
      <c r="P520" s="105"/>
      <c r="Q520" s="105"/>
      <c r="R520" s="105"/>
      <c r="S520" s="105"/>
      <c r="T520" s="105"/>
      <c r="U520" s="105"/>
      <c r="V520" s="105"/>
      <c r="W520" s="105"/>
      <c r="X520" s="105"/>
      <c r="Y520" s="105"/>
      <c r="Z520" s="105"/>
      <c r="AA520" s="105"/>
    </row>
    <row r="521" spans="1:27" ht="15">
      <c r="A521" s="51"/>
      <c r="B521" s="105"/>
      <c r="C521" s="105"/>
      <c r="D521" s="105"/>
      <c r="E521" s="105"/>
      <c r="F521" s="105"/>
      <c r="G521" s="105"/>
      <c r="H521" s="105"/>
      <c r="I521" s="105"/>
      <c r="J521" s="105"/>
      <c r="K521" s="105"/>
      <c r="L521" s="105"/>
      <c r="M521" s="105"/>
      <c r="N521" s="105"/>
      <c r="O521" s="105"/>
      <c r="P521" s="105"/>
      <c r="Q521" s="105"/>
      <c r="R521" s="105"/>
      <c r="S521" s="105"/>
      <c r="T521" s="105"/>
      <c r="U521" s="105"/>
      <c r="V521" s="105"/>
      <c r="W521" s="105"/>
      <c r="X521" s="105"/>
      <c r="Y521" s="105"/>
      <c r="Z521" s="105"/>
      <c r="AA521" s="105"/>
    </row>
    <row r="522" spans="1:27" ht="15">
      <c r="A522" s="51"/>
      <c r="B522" s="105"/>
      <c r="C522" s="105"/>
      <c r="D522" s="105"/>
      <c r="E522" s="105"/>
      <c r="F522" s="105"/>
      <c r="G522" s="105"/>
      <c r="H522" s="105"/>
      <c r="I522" s="105"/>
      <c r="J522" s="105"/>
      <c r="K522" s="105"/>
      <c r="L522" s="105"/>
      <c r="M522" s="105"/>
      <c r="N522" s="105"/>
      <c r="O522" s="105"/>
      <c r="P522" s="105"/>
      <c r="Q522" s="105"/>
      <c r="R522" s="105"/>
      <c r="S522" s="105"/>
      <c r="T522" s="105"/>
      <c r="U522" s="105"/>
      <c r="V522" s="105"/>
      <c r="W522" s="105"/>
      <c r="X522" s="105"/>
      <c r="Y522" s="105"/>
      <c r="Z522" s="105"/>
      <c r="AA522" s="105"/>
    </row>
    <row r="523" spans="1:27" ht="15">
      <c r="A523" s="51"/>
      <c r="B523" s="105"/>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c r="AA523" s="105"/>
    </row>
    <row r="524" spans="1:27" ht="15">
      <c r="A524" s="51"/>
      <c r="B524" s="105"/>
      <c r="C524" s="105"/>
      <c r="D524" s="105"/>
      <c r="E524" s="105"/>
      <c r="F524" s="105"/>
      <c r="G524" s="105"/>
      <c r="H524" s="105"/>
      <c r="I524" s="105"/>
      <c r="J524" s="105"/>
      <c r="K524" s="105"/>
      <c r="L524" s="105"/>
      <c r="M524" s="105"/>
      <c r="N524" s="105"/>
      <c r="O524" s="105"/>
      <c r="P524" s="105"/>
      <c r="Q524" s="105"/>
      <c r="R524" s="105"/>
      <c r="S524" s="105"/>
      <c r="T524" s="105"/>
      <c r="U524" s="105"/>
      <c r="V524" s="105"/>
      <c r="W524" s="105"/>
      <c r="X524" s="105"/>
      <c r="Y524" s="105"/>
      <c r="Z524" s="105"/>
      <c r="AA524" s="105"/>
    </row>
    <row r="525" spans="1:27" ht="15">
      <c r="A525" s="51"/>
      <c r="B525" s="105"/>
      <c r="C525" s="105"/>
      <c r="D525" s="105"/>
      <c r="E525" s="105"/>
      <c r="F525" s="105"/>
      <c r="G525" s="105"/>
      <c r="H525" s="105"/>
      <c r="I525" s="105"/>
      <c r="J525" s="105"/>
      <c r="K525" s="105"/>
      <c r="L525" s="105"/>
      <c r="M525" s="105"/>
      <c r="N525" s="105"/>
      <c r="O525" s="105"/>
      <c r="P525" s="105"/>
      <c r="Q525" s="105"/>
      <c r="R525" s="105"/>
      <c r="S525" s="105"/>
      <c r="T525" s="105"/>
      <c r="U525" s="105"/>
      <c r="V525" s="105"/>
      <c r="W525" s="105"/>
      <c r="X525" s="105"/>
      <c r="Y525" s="105"/>
      <c r="Z525" s="105"/>
      <c r="AA525" s="105"/>
    </row>
    <row r="526" spans="1:27" ht="15">
      <c r="A526" s="51"/>
      <c r="B526" s="105"/>
      <c r="C526" s="105"/>
      <c r="D526" s="105"/>
      <c r="E526" s="105"/>
      <c r="F526" s="105"/>
      <c r="G526" s="105"/>
      <c r="H526" s="105"/>
      <c r="I526" s="105"/>
      <c r="J526" s="105"/>
      <c r="K526" s="105"/>
      <c r="L526" s="105"/>
      <c r="M526" s="105"/>
      <c r="N526" s="105"/>
      <c r="O526" s="105"/>
      <c r="P526" s="105"/>
      <c r="Q526" s="105"/>
      <c r="R526" s="105"/>
      <c r="S526" s="105"/>
      <c r="T526" s="105"/>
      <c r="U526" s="105"/>
      <c r="V526" s="105"/>
      <c r="W526" s="105"/>
      <c r="X526" s="105"/>
      <c r="Y526" s="105"/>
      <c r="Z526" s="105"/>
      <c r="AA526" s="105"/>
    </row>
    <row r="527" spans="1:27" ht="15">
      <c r="A527" s="51"/>
      <c r="B527" s="105"/>
      <c r="C527" s="105"/>
      <c r="D527" s="105"/>
      <c r="E527" s="105"/>
      <c r="F527" s="105"/>
      <c r="G527" s="105"/>
      <c r="H527" s="105"/>
      <c r="I527" s="105"/>
      <c r="J527" s="105"/>
      <c r="K527" s="105"/>
      <c r="L527" s="105"/>
      <c r="M527" s="105"/>
      <c r="N527" s="105"/>
      <c r="O527" s="105"/>
      <c r="P527" s="105"/>
      <c r="Q527" s="105"/>
      <c r="R527" s="105"/>
      <c r="S527" s="105"/>
      <c r="T527" s="105"/>
      <c r="U527" s="105"/>
      <c r="V527" s="105"/>
      <c r="W527" s="105"/>
      <c r="X527" s="105"/>
      <c r="Y527" s="105"/>
      <c r="Z527" s="105"/>
      <c r="AA527" s="105"/>
    </row>
    <row r="528" spans="1:27" ht="15">
      <c r="A528" s="51"/>
      <c r="B528" s="105"/>
      <c r="C528" s="105"/>
      <c r="D528" s="105"/>
      <c r="E528" s="105"/>
      <c r="F528" s="105"/>
      <c r="G528" s="105"/>
      <c r="H528" s="105"/>
      <c r="I528" s="105"/>
      <c r="J528" s="105"/>
      <c r="K528" s="105"/>
      <c r="L528" s="105"/>
      <c r="M528" s="105"/>
      <c r="N528" s="105"/>
      <c r="O528" s="105"/>
      <c r="P528" s="105"/>
      <c r="Q528" s="105"/>
      <c r="R528" s="105"/>
      <c r="S528" s="105"/>
      <c r="T528" s="105"/>
      <c r="U528" s="105"/>
      <c r="V528" s="105"/>
      <c r="W528" s="105"/>
      <c r="X528" s="105"/>
      <c r="Y528" s="105"/>
      <c r="Z528" s="105"/>
      <c r="AA528" s="105"/>
    </row>
    <row r="529" spans="1:27" ht="15">
      <c r="A529" s="51"/>
      <c r="B529" s="105"/>
      <c r="C529" s="105"/>
      <c r="D529" s="105"/>
      <c r="E529" s="105"/>
      <c r="F529" s="105"/>
      <c r="G529" s="105"/>
      <c r="H529" s="105"/>
      <c r="I529" s="105"/>
      <c r="J529" s="105"/>
      <c r="K529" s="105"/>
      <c r="L529" s="105"/>
      <c r="M529" s="105"/>
      <c r="N529" s="105"/>
      <c r="O529" s="105"/>
      <c r="P529" s="105"/>
      <c r="Q529" s="105"/>
      <c r="R529" s="105"/>
      <c r="S529" s="105"/>
      <c r="T529" s="105"/>
      <c r="U529" s="105"/>
      <c r="V529" s="105"/>
      <c r="W529" s="105"/>
      <c r="X529" s="105"/>
      <c r="Y529" s="105"/>
      <c r="Z529" s="105"/>
      <c r="AA529" s="105"/>
    </row>
    <row r="530" spans="1:27" ht="15">
      <c r="A530" s="51"/>
      <c r="B530" s="105"/>
      <c r="C530" s="105"/>
      <c r="D530" s="105"/>
      <c r="E530" s="105"/>
      <c r="F530" s="105"/>
      <c r="G530" s="105"/>
      <c r="H530" s="105"/>
      <c r="I530" s="105"/>
      <c r="J530" s="105"/>
      <c r="K530" s="105"/>
      <c r="L530" s="105"/>
      <c r="M530" s="105"/>
      <c r="N530" s="105"/>
      <c r="O530" s="105"/>
      <c r="P530" s="105"/>
      <c r="Q530" s="105"/>
      <c r="R530" s="105"/>
      <c r="S530" s="105"/>
      <c r="T530" s="105"/>
      <c r="U530" s="105"/>
      <c r="V530" s="105"/>
      <c r="W530" s="105"/>
      <c r="X530" s="105"/>
      <c r="Y530" s="105"/>
      <c r="Z530" s="105"/>
      <c r="AA530" s="105"/>
    </row>
    <row r="531" spans="1:27" ht="15">
      <c r="A531" s="51"/>
      <c r="B531" s="105"/>
      <c r="C531" s="105"/>
      <c r="D531" s="105"/>
      <c r="E531" s="105"/>
      <c r="F531" s="105"/>
      <c r="G531" s="105"/>
      <c r="H531" s="105"/>
      <c r="I531" s="105"/>
      <c r="J531" s="105"/>
      <c r="K531" s="105"/>
      <c r="L531" s="105"/>
      <c r="M531" s="105"/>
      <c r="N531" s="105"/>
      <c r="O531" s="105"/>
      <c r="P531" s="105"/>
      <c r="Q531" s="105"/>
      <c r="R531" s="105"/>
      <c r="S531" s="105"/>
      <c r="T531" s="105"/>
      <c r="U531" s="105"/>
      <c r="V531" s="105"/>
      <c r="W531" s="105"/>
      <c r="X531" s="105"/>
      <c r="Y531" s="105"/>
      <c r="Z531" s="105"/>
      <c r="AA531" s="105"/>
    </row>
    <row r="532" spans="1:27" ht="15">
      <c r="A532" s="51"/>
      <c r="B532" s="105"/>
      <c r="C532" s="105"/>
      <c r="D532" s="105"/>
      <c r="E532" s="105"/>
      <c r="F532" s="105"/>
      <c r="G532" s="105"/>
      <c r="H532" s="105"/>
      <c r="I532" s="105"/>
      <c r="J532" s="105"/>
      <c r="K532" s="105"/>
      <c r="L532" s="105"/>
      <c r="M532" s="105"/>
      <c r="N532" s="105"/>
      <c r="O532" s="105"/>
      <c r="P532" s="105"/>
      <c r="Q532" s="105"/>
      <c r="R532" s="105"/>
      <c r="S532" s="105"/>
      <c r="T532" s="105"/>
      <c r="U532" s="105"/>
      <c r="V532" s="105"/>
      <c r="W532" s="105"/>
      <c r="X532" s="105"/>
      <c r="Y532" s="105"/>
      <c r="Z532" s="105"/>
      <c r="AA532" s="105"/>
    </row>
    <row r="533" spans="1:27" ht="15">
      <c r="A533" s="51"/>
      <c r="B533" s="105"/>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c r="AA533" s="105"/>
    </row>
    <row r="534" spans="1:27" ht="15">
      <c r="A534" s="51"/>
      <c r="B534" s="105"/>
      <c r="C534" s="105"/>
      <c r="D534" s="105"/>
      <c r="E534" s="105"/>
      <c r="F534" s="105"/>
      <c r="G534" s="105"/>
      <c r="H534" s="105"/>
      <c r="I534" s="105"/>
      <c r="J534" s="105"/>
      <c r="K534" s="105"/>
      <c r="L534" s="105"/>
      <c r="M534" s="105"/>
      <c r="N534" s="105"/>
      <c r="O534" s="105"/>
      <c r="P534" s="105"/>
      <c r="Q534" s="105"/>
      <c r="R534" s="105"/>
      <c r="S534" s="105"/>
      <c r="T534" s="105"/>
      <c r="U534" s="105"/>
      <c r="V534" s="105"/>
      <c r="W534" s="105"/>
      <c r="X534" s="105"/>
      <c r="Y534" s="105"/>
      <c r="Z534" s="105"/>
      <c r="AA534" s="105"/>
    </row>
    <row r="535" spans="1:27" ht="15">
      <c r="A535" s="51"/>
      <c r="B535" s="105"/>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c r="AA535" s="105"/>
    </row>
    <row r="536" spans="1:27" ht="15">
      <c r="A536" s="51"/>
      <c r="B536" s="105"/>
      <c r="C536" s="105"/>
      <c r="D536" s="105"/>
      <c r="E536" s="105"/>
      <c r="F536" s="105"/>
      <c r="G536" s="105"/>
      <c r="H536" s="105"/>
      <c r="I536" s="105"/>
      <c r="J536" s="105"/>
      <c r="K536" s="105"/>
      <c r="L536" s="105"/>
      <c r="M536" s="105"/>
      <c r="N536" s="105"/>
      <c r="O536" s="105"/>
      <c r="P536" s="105"/>
      <c r="Q536" s="105"/>
      <c r="R536" s="105"/>
      <c r="S536" s="105"/>
      <c r="T536" s="105"/>
      <c r="U536" s="105"/>
      <c r="V536" s="105"/>
      <c r="W536" s="105"/>
      <c r="X536" s="105"/>
      <c r="Y536" s="105"/>
      <c r="Z536" s="105"/>
      <c r="AA536" s="105"/>
    </row>
    <row r="537" spans="1:27" ht="15">
      <c r="A537" s="51"/>
      <c r="B537" s="105"/>
      <c r="C537" s="105"/>
      <c r="D537" s="105"/>
      <c r="E537" s="105"/>
      <c r="F537" s="105"/>
      <c r="G537" s="105"/>
      <c r="H537" s="105"/>
      <c r="I537" s="105"/>
      <c r="J537" s="105"/>
      <c r="K537" s="105"/>
      <c r="L537" s="105"/>
      <c r="M537" s="105"/>
      <c r="N537" s="105"/>
      <c r="O537" s="105"/>
      <c r="P537" s="105"/>
      <c r="Q537" s="105"/>
      <c r="R537" s="105"/>
      <c r="S537" s="105"/>
      <c r="T537" s="105"/>
      <c r="U537" s="105"/>
      <c r="V537" s="105"/>
      <c r="W537" s="105"/>
      <c r="X537" s="105"/>
      <c r="Y537" s="105"/>
      <c r="Z537" s="105"/>
      <c r="AA537" s="105"/>
    </row>
    <row r="538" spans="1:27" ht="15">
      <c r="A538" s="51"/>
      <c r="B538" s="105"/>
      <c r="C538" s="105"/>
      <c r="D538" s="105"/>
      <c r="E538" s="105"/>
      <c r="F538" s="105"/>
      <c r="G538" s="105"/>
      <c r="H538" s="105"/>
      <c r="I538" s="105"/>
      <c r="J538" s="105"/>
      <c r="K538" s="105"/>
      <c r="L538" s="105"/>
      <c r="M538" s="105"/>
      <c r="N538" s="105"/>
      <c r="O538" s="105"/>
      <c r="P538" s="105"/>
      <c r="Q538" s="105"/>
      <c r="R538" s="105"/>
      <c r="S538" s="105"/>
      <c r="T538" s="105"/>
      <c r="U538" s="105"/>
      <c r="V538" s="105"/>
      <c r="W538" s="105"/>
      <c r="X538" s="105"/>
      <c r="Y538" s="105"/>
      <c r="Z538" s="105"/>
      <c r="AA538" s="105"/>
    </row>
    <row r="539" spans="1:27" ht="15">
      <c r="A539" s="51"/>
      <c r="B539" s="105"/>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c r="AA539" s="105"/>
    </row>
    <row r="540" spans="1:27" ht="15">
      <c r="A540" s="51"/>
      <c r="B540" s="105"/>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c r="AA540" s="105"/>
    </row>
    <row r="541" spans="1:27" ht="15">
      <c r="A541" s="51"/>
      <c r="B541" s="105"/>
      <c r="C541" s="105"/>
      <c r="D541" s="105"/>
      <c r="E541" s="105"/>
      <c r="F541" s="105"/>
      <c r="G541" s="105"/>
      <c r="H541" s="105"/>
      <c r="I541" s="105"/>
      <c r="J541" s="105"/>
      <c r="K541" s="105"/>
      <c r="L541" s="105"/>
      <c r="M541" s="105"/>
      <c r="N541" s="105"/>
      <c r="O541" s="105"/>
      <c r="P541" s="105"/>
      <c r="Q541" s="105"/>
      <c r="R541" s="105"/>
      <c r="S541" s="105"/>
      <c r="T541" s="105"/>
      <c r="U541" s="105"/>
      <c r="V541" s="105"/>
      <c r="W541" s="105"/>
      <c r="X541" s="105"/>
      <c r="Y541" s="105"/>
      <c r="Z541" s="105"/>
      <c r="AA541" s="105"/>
    </row>
    <row r="542" spans="1:27" ht="15">
      <c r="A542" s="51"/>
      <c r="B542" s="105"/>
      <c r="C542" s="105"/>
      <c r="D542" s="105"/>
      <c r="E542" s="105"/>
      <c r="F542" s="105"/>
      <c r="G542" s="105"/>
      <c r="H542" s="105"/>
      <c r="I542" s="105"/>
      <c r="J542" s="105"/>
      <c r="K542" s="105"/>
      <c r="L542" s="105"/>
      <c r="M542" s="105"/>
      <c r="N542" s="105"/>
      <c r="O542" s="105"/>
      <c r="P542" s="105"/>
      <c r="Q542" s="105"/>
      <c r="R542" s="105"/>
      <c r="S542" s="105"/>
      <c r="T542" s="105"/>
      <c r="U542" s="105"/>
      <c r="V542" s="105"/>
      <c r="W542" s="105"/>
      <c r="X542" s="105"/>
      <c r="Y542" s="105"/>
      <c r="Z542" s="105"/>
      <c r="AA542" s="105"/>
    </row>
    <row r="543" spans="1:27" ht="15">
      <c r="A543" s="51"/>
      <c r="B543" s="105"/>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c r="AA543" s="105"/>
    </row>
    <row r="544" spans="1:27" ht="15">
      <c r="A544" s="51"/>
      <c r="B544" s="105"/>
      <c r="C544" s="105"/>
      <c r="D544" s="105"/>
      <c r="E544" s="105"/>
      <c r="F544" s="105"/>
      <c r="G544" s="105"/>
      <c r="H544" s="105"/>
      <c r="I544" s="105"/>
      <c r="J544" s="105"/>
      <c r="K544" s="105"/>
      <c r="L544" s="105"/>
      <c r="M544" s="105"/>
      <c r="N544" s="105"/>
      <c r="O544" s="105"/>
      <c r="P544" s="105"/>
      <c r="Q544" s="105"/>
      <c r="R544" s="105"/>
      <c r="S544" s="105"/>
      <c r="T544" s="105"/>
      <c r="U544" s="105"/>
      <c r="V544" s="105"/>
      <c r="W544" s="105"/>
      <c r="X544" s="105"/>
      <c r="Y544" s="105"/>
      <c r="Z544" s="105"/>
      <c r="AA544" s="105"/>
    </row>
    <row r="545" spans="1:27" ht="15">
      <c r="A545" s="51"/>
      <c r="B545" s="105"/>
      <c r="C545" s="105"/>
      <c r="D545" s="105"/>
      <c r="E545" s="105"/>
      <c r="F545" s="105"/>
      <c r="G545" s="105"/>
      <c r="H545" s="105"/>
      <c r="I545" s="105"/>
      <c r="J545" s="105"/>
      <c r="K545" s="105"/>
      <c r="L545" s="105"/>
      <c r="M545" s="105"/>
      <c r="N545" s="105"/>
      <c r="O545" s="105"/>
      <c r="P545" s="105"/>
      <c r="Q545" s="105"/>
      <c r="R545" s="105"/>
      <c r="S545" s="105"/>
      <c r="T545" s="105"/>
      <c r="U545" s="105"/>
      <c r="V545" s="105"/>
      <c r="W545" s="105"/>
      <c r="X545" s="105"/>
      <c r="Y545" s="105"/>
      <c r="Z545" s="105"/>
      <c r="AA545" s="105"/>
    </row>
    <row r="546" spans="1:27" ht="15">
      <c r="A546" s="51"/>
      <c r="B546" s="105"/>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c r="AA546" s="105"/>
    </row>
    <row r="547" spans="1:27" ht="15">
      <c r="A547" s="51"/>
      <c r="B547" s="105"/>
      <c r="C547" s="105"/>
      <c r="D547" s="105"/>
      <c r="E547" s="105"/>
      <c r="F547" s="105"/>
      <c r="G547" s="105"/>
      <c r="H547" s="105"/>
      <c r="I547" s="105"/>
      <c r="J547" s="105"/>
      <c r="K547" s="105"/>
      <c r="L547" s="105"/>
      <c r="M547" s="105"/>
      <c r="N547" s="105"/>
      <c r="O547" s="105"/>
      <c r="P547" s="105"/>
      <c r="Q547" s="105"/>
      <c r="R547" s="105"/>
      <c r="S547" s="105"/>
      <c r="T547" s="105"/>
      <c r="U547" s="105"/>
      <c r="V547" s="105"/>
      <c r="W547" s="105"/>
      <c r="X547" s="105"/>
      <c r="Y547" s="105"/>
      <c r="Z547" s="105"/>
      <c r="AA547" s="105"/>
    </row>
    <row r="548" spans="1:27" ht="15">
      <c r="A548" s="51"/>
      <c r="B548" s="105"/>
      <c r="C548" s="105"/>
      <c r="D548" s="105"/>
      <c r="E548" s="105"/>
      <c r="F548" s="105"/>
      <c r="G548" s="105"/>
      <c r="H548" s="105"/>
      <c r="I548" s="105"/>
      <c r="J548" s="105"/>
      <c r="K548" s="105"/>
      <c r="L548" s="105"/>
      <c r="M548" s="105"/>
      <c r="N548" s="105"/>
      <c r="O548" s="105"/>
      <c r="P548" s="105"/>
      <c r="Q548" s="105"/>
      <c r="R548" s="105"/>
      <c r="S548" s="105"/>
      <c r="T548" s="105"/>
      <c r="U548" s="105"/>
      <c r="V548" s="105"/>
      <c r="W548" s="105"/>
      <c r="X548" s="105"/>
      <c r="Y548" s="105"/>
      <c r="Z548" s="105"/>
      <c r="AA548" s="105"/>
    </row>
    <row r="549" spans="1:27" ht="15">
      <c r="A549" s="51"/>
      <c r="B549" s="105"/>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c r="AA549" s="105"/>
    </row>
    <row r="550" spans="1:27" ht="15">
      <c r="A550" s="51"/>
      <c r="B550" s="105"/>
      <c r="C550" s="105"/>
      <c r="D550" s="105"/>
      <c r="E550" s="105"/>
      <c r="F550" s="105"/>
      <c r="G550" s="105"/>
      <c r="H550" s="105"/>
      <c r="I550" s="105"/>
      <c r="J550" s="105"/>
      <c r="K550" s="105"/>
      <c r="L550" s="105"/>
      <c r="M550" s="105"/>
      <c r="N550" s="105"/>
      <c r="O550" s="105"/>
      <c r="P550" s="105"/>
      <c r="Q550" s="105"/>
      <c r="R550" s="105"/>
      <c r="S550" s="105"/>
      <c r="T550" s="105"/>
      <c r="U550" s="105"/>
      <c r="V550" s="105"/>
      <c r="W550" s="105"/>
      <c r="X550" s="105"/>
      <c r="Y550" s="105"/>
      <c r="Z550" s="105"/>
      <c r="AA550" s="105"/>
    </row>
    <row r="551" spans="1:27" ht="15">
      <c r="A551" s="51"/>
      <c r="B551" s="105"/>
      <c r="C551" s="105"/>
      <c r="D551" s="105"/>
      <c r="E551" s="105"/>
      <c r="F551" s="105"/>
      <c r="G551" s="105"/>
      <c r="H551" s="105"/>
      <c r="I551" s="105"/>
      <c r="J551" s="105"/>
      <c r="K551" s="105"/>
      <c r="L551" s="105"/>
      <c r="M551" s="105"/>
      <c r="N551" s="105"/>
      <c r="O551" s="105"/>
      <c r="P551" s="105"/>
      <c r="Q551" s="105"/>
      <c r="R551" s="105"/>
      <c r="S551" s="105"/>
      <c r="T551" s="105"/>
      <c r="U551" s="105"/>
      <c r="V551" s="105"/>
      <c r="W551" s="105"/>
      <c r="X551" s="105"/>
      <c r="Y551" s="105"/>
      <c r="Z551" s="105"/>
      <c r="AA551" s="105"/>
    </row>
    <row r="552" spans="1:27" ht="15">
      <c r="A552" s="51"/>
      <c r="B552" s="105"/>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c r="AA552" s="105"/>
    </row>
    <row r="553" spans="1:27" ht="15">
      <c r="A553" s="51"/>
      <c r="B553" s="105"/>
      <c r="C553" s="105"/>
      <c r="D553" s="105"/>
      <c r="E553" s="105"/>
      <c r="F553" s="105"/>
      <c r="G553" s="105"/>
      <c r="H553" s="105"/>
      <c r="I553" s="105"/>
      <c r="J553" s="105"/>
      <c r="K553" s="105"/>
      <c r="L553" s="105"/>
      <c r="M553" s="105"/>
      <c r="N553" s="105"/>
      <c r="O553" s="105"/>
      <c r="P553" s="105"/>
      <c r="Q553" s="105"/>
      <c r="R553" s="105"/>
      <c r="S553" s="105"/>
      <c r="T553" s="105"/>
      <c r="U553" s="105"/>
      <c r="V553" s="105"/>
      <c r="W553" s="105"/>
      <c r="X553" s="105"/>
      <c r="Y553" s="105"/>
      <c r="Z553" s="105"/>
      <c r="AA553" s="105"/>
    </row>
    <row r="554" spans="1:27" ht="15">
      <c r="A554" s="51"/>
      <c r="B554" s="105"/>
      <c r="C554" s="105"/>
      <c r="D554" s="105"/>
      <c r="E554" s="105"/>
      <c r="F554" s="105"/>
      <c r="G554" s="105"/>
      <c r="H554" s="105"/>
      <c r="I554" s="105"/>
      <c r="J554" s="105"/>
      <c r="K554" s="105"/>
      <c r="L554" s="105"/>
      <c r="M554" s="105"/>
      <c r="N554" s="105"/>
      <c r="O554" s="105"/>
      <c r="P554" s="105"/>
      <c r="Q554" s="105"/>
      <c r="R554" s="105"/>
      <c r="S554" s="105"/>
      <c r="T554" s="105"/>
      <c r="U554" s="105"/>
      <c r="V554" s="105"/>
      <c r="W554" s="105"/>
      <c r="X554" s="105"/>
      <c r="Y554" s="105"/>
      <c r="Z554" s="105"/>
      <c r="AA554" s="105"/>
    </row>
    <row r="555" spans="1:27" ht="15">
      <c r="A555" s="51"/>
      <c r="B555" s="105"/>
      <c r="C555" s="105"/>
      <c r="D555" s="105"/>
      <c r="E555" s="105"/>
      <c r="F555" s="105"/>
      <c r="G555" s="105"/>
      <c r="H555" s="105"/>
      <c r="I555" s="105"/>
      <c r="J555" s="105"/>
      <c r="K555" s="105"/>
      <c r="L555" s="105"/>
      <c r="M555" s="105"/>
      <c r="N555" s="105"/>
      <c r="O555" s="105"/>
      <c r="P555" s="105"/>
      <c r="Q555" s="105"/>
      <c r="R555" s="105"/>
      <c r="S555" s="105"/>
      <c r="T555" s="105"/>
      <c r="U555" s="105"/>
      <c r="V555" s="105"/>
      <c r="W555" s="105"/>
      <c r="X555" s="105"/>
      <c r="Y555" s="105"/>
      <c r="Z555" s="105"/>
      <c r="AA555" s="105"/>
    </row>
    <row r="556" spans="1:27" ht="15">
      <c r="A556" s="51"/>
      <c r="B556" s="105"/>
      <c r="C556" s="105"/>
      <c r="D556" s="105"/>
      <c r="E556" s="105"/>
      <c r="F556" s="105"/>
      <c r="G556" s="105"/>
      <c r="H556" s="105"/>
      <c r="I556" s="105"/>
      <c r="J556" s="105"/>
      <c r="K556" s="105"/>
      <c r="L556" s="105"/>
      <c r="M556" s="105"/>
      <c r="N556" s="105"/>
      <c r="O556" s="105"/>
      <c r="P556" s="105"/>
      <c r="Q556" s="105"/>
      <c r="R556" s="105"/>
      <c r="S556" s="105"/>
      <c r="T556" s="105"/>
      <c r="U556" s="105"/>
      <c r="V556" s="105"/>
      <c r="W556" s="105"/>
      <c r="X556" s="105"/>
      <c r="Y556" s="105"/>
      <c r="Z556" s="105"/>
      <c r="AA556" s="105"/>
    </row>
    <row r="557" spans="1:27" ht="15">
      <c r="A557" s="51"/>
      <c r="B557" s="105"/>
      <c r="C557" s="105"/>
      <c r="D557" s="105"/>
      <c r="E557" s="105"/>
      <c r="F557" s="105"/>
      <c r="G557" s="105"/>
      <c r="H557" s="105"/>
      <c r="I557" s="105"/>
      <c r="J557" s="105"/>
      <c r="K557" s="105"/>
      <c r="L557" s="105"/>
      <c r="M557" s="105"/>
      <c r="N557" s="105"/>
      <c r="O557" s="105"/>
      <c r="P557" s="105"/>
      <c r="Q557" s="105"/>
      <c r="R557" s="105"/>
      <c r="S557" s="105"/>
      <c r="T557" s="105"/>
      <c r="U557" s="105"/>
      <c r="V557" s="105"/>
      <c r="W557" s="105"/>
      <c r="X557" s="105"/>
      <c r="Y557" s="105"/>
      <c r="Z557" s="105"/>
      <c r="AA557" s="105"/>
    </row>
    <row r="558" spans="1:27" ht="15">
      <c r="A558" s="51"/>
      <c r="B558" s="105"/>
      <c r="C558" s="105"/>
      <c r="D558" s="105"/>
      <c r="E558" s="105"/>
      <c r="F558" s="105"/>
      <c r="G558" s="105"/>
      <c r="H558" s="105"/>
      <c r="I558" s="105"/>
      <c r="J558" s="105"/>
      <c r="K558" s="105"/>
      <c r="L558" s="105"/>
      <c r="M558" s="105"/>
      <c r="N558" s="105"/>
      <c r="O558" s="105"/>
      <c r="P558" s="105"/>
      <c r="Q558" s="105"/>
      <c r="R558" s="105"/>
      <c r="S558" s="105"/>
      <c r="T558" s="105"/>
      <c r="U558" s="105"/>
      <c r="V558" s="105"/>
      <c r="W558" s="105"/>
      <c r="X558" s="105"/>
      <c r="Y558" s="105"/>
      <c r="Z558" s="105"/>
      <c r="AA558" s="105"/>
    </row>
    <row r="559" spans="1:27" ht="15">
      <c r="A559" s="51"/>
      <c r="B559" s="105"/>
      <c r="C559" s="105"/>
      <c r="D559" s="105"/>
      <c r="E559" s="105"/>
      <c r="F559" s="105"/>
      <c r="G559" s="105"/>
      <c r="H559" s="105"/>
      <c r="I559" s="105"/>
      <c r="J559" s="105"/>
      <c r="K559" s="105"/>
      <c r="L559" s="105"/>
      <c r="M559" s="105"/>
      <c r="N559" s="105"/>
      <c r="O559" s="105"/>
      <c r="P559" s="105"/>
      <c r="Q559" s="105"/>
      <c r="R559" s="105"/>
      <c r="S559" s="105"/>
      <c r="T559" s="105"/>
      <c r="U559" s="105"/>
      <c r="V559" s="105"/>
      <c r="W559" s="105"/>
      <c r="X559" s="105"/>
      <c r="Y559" s="105"/>
      <c r="Z559" s="105"/>
      <c r="AA559" s="105"/>
    </row>
    <row r="560" spans="1:27" ht="15">
      <c r="A560" s="51"/>
      <c r="B560" s="105"/>
      <c r="C560" s="105"/>
      <c r="D560" s="105"/>
      <c r="E560" s="105"/>
      <c r="F560" s="105"/>
      <c r="G560" s="105"/>
      <c r="H560" s="105"/>
      <c r="I560" s="105"/>
      <c r="J560" s="105"/>
      <c r="K560" s="105"/>
      <c r="L560" s="105"/>
      <c r="M560" s="105"/>
      <c r="N560" s="105"/>
      <c r="O560" s="105"/>
      <c r="P560" s="105"/>
      <c r="Q560" s="105"/>
      <c r="R560" s="105"/>
      <c r="S560" s="105"/>
      <c r="T560" s="105"/>
      <c r="U560" s="105"/>
      <c r="V560" s="105"/>
      <c r="W560" s="105"/>
      <c r="X560" s="105"/>
      <c r="Y560" s="105"/>
      <c r="Z560" s="105"/>
      <c r="AA560" s="105"/>
    </row>
    <row r="561" spans="1:27" ht="15">
      <c r="A561" s="51"/>
      <c r="B561" s="105"/>
      <c r="C561" s="105"/>
      <c r="D561" s="105"/>
      <c r="E561" s="105"/>
      <c r="F561" s="105"/>
      <c r="G561" s="105"/>
      <c r="H561" s="105"/>
      <c r="I561" s="105"/>
      <c r="J561" s="105"/>
      <c r="K561" s="105"/>
      <c r="L561" s="105"/>
      <c r="M561" s="105"/>
      <c r="N561" s="105"/>
      <c r="O561" s="105"/>
      <c r="P561" s="105"/>
      <c r="Q561" s="105"/>
      <c r="R561" s="105"/>
      <c r="S561" s="105"/>
      <c r="T561" s="105"/>
      <c r="U561" s="105"/>
      <c r="V561" s="105"/>
      <c r="W561" s="105"/>
      <c r="X561" s="105"/>
      <c r="Y561" s="105"/>
      <c r="Z561" s="105"/>
      <c r="AA561" s="105"/>
    </row>
    <row r="562" spans="1:27" ht="15">
      <c r="A562" s="51"/>
      <c r="B562" s="105"/>
      <c r="C562" s="105"/>
      <c r="D562" s="105"/>
      <c r="E562" s="105"/>
      <c r="F562" s="105"/>
      <c r="G562" s="105"/>
      <c r="H562" s="105"/>
      <c r="I562" s="105"/>
      <c r="J562" s="105"/>
      <c r="K562" s="105"/>
      <c r="L562" s="105"/>
      <c r="M562" s="105"/>
      <c r="N562" s="105"/>
      <c r="O562" s="105"/>
      <c r="P562" s="105"/>
      <c r="Q562" s="105"/>
      <c r="R562" s="105"/>
      <c r="S562" s="105"/>
      <c r="T562" s="105"/>
      <c r="U562" s="105"/>
      <c r="V562" s="105"/>
      <c r="W562" s="105"/>
      <c r="X562" s="105"/>
      <c r="Y562" s="105"/>
      <c r="Z562" s="105"/>
      <c r="AA562" s="105"/>
    </row>
    <row r="563" spans="1:27" ht="15">
      <c r="A563" s="51"/>
      <c r="B563" s="105"/>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c r="AA563" s="105"/>
    </row>
    <row r="564" spans="1:27" ht="15">
      <c r="A564" s="51"/>
      <c r="B564" s="105"/>
      <c r="C564" s="105"/>
      <c r="D564" s="105"/>
      <c r="E564" s="105"/>
      <c r="F564" s="105"/>
      <c r="G564" s="105"/>
      <c r="H564" s="105"/>
      <c r="I564" s="105"/>
      <c r="J564" s="105"/>
      <c r="K564" s="105"/>
      <c r="L564" s="105"/>
      <c r="M564" s="105"/>
      <c r="N564" s="105"/>
      <c r="O564" s="105"/>
      <c r="P564" s="105"/>
      <c r="Q564" s="105"/>
      <c r="R564" s="105"/>
      <c r="S564" s="105"/>
      <c r="T564" s="105"/>
      <c r="U564" s="105"/>
      <c r="V564" s="105"/>
      <c r="W564" s="105"/>
      <c r="X564" s="105"/>
      <c r="Y564" s="105"/>
      <c r="Z564" s="105"/>
      <c r="AA564" s="105"/>
    </row>
    <row r="565" spans="1:27" ht="15">
      <c r="A565" s="51"/>
      <c r="B565" s="105"/>
      <c r="C565" s="105"/>
      <c r="D565" s="105"/>
      <c r="E565" s="105"/>
      <c r="F565" s="105"/>
      <c r="G565" s="105"/>
      <c r="H565" s="105"/>
      <c r="I565" s="105"/>
      <c r="J565" s="105"/>
      <c r="K565" s="105"/>
      <c r="L565" s="105"/>
      <c r="M565" s="105"/>
      <c r="N565" s="105"/>
      <c r="O565" s="105"/>
      <c r="P565" s="105"/>
      <c r="Q565" s="105"/>
      <c r="R565" s="105"/>
      <c r="S565" s="105"/>
      <c r="T565" s="105"/>
      <c r="U565" s="105"/>
      <c r="V565" s="105"/>
      <c r="W565" s="105"/>
      <c r="X565" s="105"/>
      <c r="Y565" s="105"/>
      <c r="Z565" s="105"/>
      <c r="AA565" s="105"/>
    </row>
    <row r="566" spans="1:27" ht="15">
      <c r="A566" s="51"/>
      <c r="B566" s="105"/>
      <c r="C566" s="105"/>
      <c r="D566" s="105"/>
      <c r="E566" s="105"/>
      <c r="F566" s="105"/>
      <c r="G566" s="105"/>
      <c r="H566" s="105"/>
      <c r="I566" s="105"/>
      <c r="J566" s="105"/>
      <c r="K566" s="105"/>
      <c r="L566" s="105"/>
      <c r="M566" s="105"/>
      <c r="N566" s="105"/>
      <c r="O566" s="105"/>
      <c r="P566" s="105"/>
      <c r="Q566" s="105"/>
      <c r="R566" s="105"/>
      <c r="S566" s="105"/>
      <c r="T566" s="105"/>
      <c r="U566" s="105"/>
      <c r="V566" s="105"/>
      <c r="W566" s="105"/>
      <c r="X566" s="105"/>
      <c r="Y566" s="105"/>
      <c r="Z566" s="105"/>
      <c r="AA566" s="105"/>
    </row>
    <row r="567" spans="1:27" ht="15">
      <c r="A567" s="51"/>
      <c r="B567" s="105"/>
      <c r="C567" s="105"/>
      <c r="D567" s="105"/>
      <c r="E567" s="105"/>
      <c r="F567" s="105"/>
      <c r="G567" s="105"/>
      <c r="H567" s="105"/>
      <c r="I567" s="105"/>
      <c r="J567" s="105"/>
      <c r="K567" s="105"/>
      <c r="L567" s="105"/>
      <c r="M567" s="105"/>
      <c r="N567" s="105"/>
      <c r="O567" s="105"/>
      <c r="P567" s="105"/>
      <c r="Q567" s="105"/>
      <c r="R567" s="105"/>
      <c r="S567" s="105"/>
      <c r="T567" s="105"/>
      <c r="U567" s="105"/>
      <c r="V567" s="105"/>
      <c r="W567" s="105"/>
      <c r="X567" s="105"/>
      <c r="Y567" s="105"/>
      <c r="Z567" s="105"/>
      <c r="AA567" s="105"/>
    </row>
    <row r="568" spans="1:27" ht="15">
      <c r="A568" s="51"/>
      <c r="B568" s="105"/>
      <c r="C568" s="105"/>
      <c r="D568" s="105"/>
      <c r="E568" s="105"/>
      <c r="F568" s="105"/>
      <c r="G568" s="105"/>
      <c r="H568" s="105"/>
      <c r="I568" s="105"/>
      <c r="J568" s="105"/>
      <c r="K568" s="105"/>
      <c r="L568" s="105"/>
      <c r="M568" s="105"/>
      <c r="N568" s="105"/>
      <c r="O568" s="105"/>
      <c r="P568" s="105"/>
      <c r="Q568" s="105"/>
      <c r="R568" s="105"/>
      <c r="S568" s="105"/>
      <c r="T568" s="105"/>
      <c r="U568" s="105"/>
      <c r="V568" s="105"/>
      <c r="W568" s="105"/>
      <c r="X568" s="105"/>
      <c r="Y568" s="105"/>
      <c r="Z568" s="105"/>
      <c r="AA568" s="105"/>
    </row>
    <row r="569" spans="1:27" ht="15">
      <c r="A569" s="51"/>
      <c r="B569" s="105"/>
      <c r="C569" s="105"/>
      <c r="D569" s="105"/>
      <c r="E569" s="105"/>
      <c r="F569" s="105"/>
      <c r="G569" s="105"/>
      <c r="H569" s="105"/>
      <c r="I569" s="105"/>
      <c r="J569" s="105"/>
      <c r="K569" s="105"/>
      <c r="L569" s="105"/>
      <c r="M569" s="105"/>
      <c r="N569" s="105"/>
      <c r="O569" s="105"/>
      <c r="P569" s="105"/>
      <c r="Q569" s="105"/>
      <c r="R569" s="105"/>
      <c r="S569" s="105"/>
      <c r="T569" s="105"/>
      <c r="U569" s="105"/>
      <c r="V569" s="105"/>
      <c r="W569" s="105"/>
      <c r="X569" s="105"/>
      <c r="Y569" s="105"/>
      <c r="Z569" s="105"/>
      <c r="AA569" s="105"/>
    </row>
    <row r="570" spans="1:27" ht="15">
      <c r="A570" s="51"/>
      <c r="B570" s="105"/>
      <c r="C570" s="105"/>
      <c r="D570" s="105"/>
      <c r="E570" s="105"/>
      <c r="F570" s="105"/>
      <c r="G570" s="105"/>
      <c r="H570" s="105"/>
      <c r="I570" s="105"/>
      <c r="J570" s="105"/>
      <c r="K570" s="105"/>
      <c r="L570" s="105"/>
      <c r="M570" s="105"/>
      <c r="N570" s="105"/>
      <c r="O570" s="105"/>
      <c r="P570" s="105"/>
      <c r="Q570" s="105"/>
      <c r="R570" s="105"/>
      <c r="S570" s="105"/>
      <c r="T570" s="105"/>
      <c r="U570" s="105"/>
      <c r="V570" s="105"/>
      <c r="W570" s="105"/>
      <c r="X570" s="105"/>
      <c r="Y570" s="105"/>
      <c r="Z570" s="105"/>
      <c r="AA570" s="105"/>
    </row>
    <row r="571" spans="1:27" ht="15">
      <c r="A571" s="51"/>
      <c r="B571" s="105"/>
      <c r="C571" s="105"/>
      <c r="D571" s="105"/>
      <c r="E571" s="105"/>
      <c r="F571" s="105"/>
      <c r="G571" s="105"/>
      <c r="H571" s="105"/>
      <c r="I571" s="105"/>
      <c r="J571" s="105"/>
      <c r="K571" s="105"/>
      <c r="L571" s="105"/>
      <c r="M571" s="105"/>
      <c r="N571" s="105"/>
      <c r="O571" s="105"/>
      <c r="P571" s="105"/>
      <c r="Q571" s="105"/>
      <c r="R571" s="105"/>
      <c r="S571" s="105"/>
      <c r="T571" s="105"/>
      <c r="U571" s="105"/>
      <c r="V571" s="105"/>
      <c r="W571" s="105"/>
      <c r="X571" s="105"/>
      <c r="Y571" s="105"/>
      <c r="Z571" s="105"/>
      <c r="AA571" s="105"/>
    </row>
    <row r="572" spans="1:27" ht="15">
      <c r="A572" s="51"/>
      <c r="B572" s="105"/>
      <c r="C572" s="105"/>
      <c r="D572" s="105"/>
      <c r="E572" s="105"/>
      <c r="F572" s="105"/>
      <c r="G572" s="105"/>
      <c r="H572" s="105"/>
      <c r="I572" s="105"/>
      <c r="J572" s="105"/>
      <c r="K572" s="105"/>
      <c r="L572" s="105"/>
      <c r="M572" s="105"/>
      <c r="N572" s="105"/>
      <c r="O572" s="105"/>
      <c r="P572" s="105"/>
      <c r="Q572" s="105"/>
      <c r="R572" s="105"/>
      <c r="S572" s="105"/>
      <c r="T572" s="105"/>
      <c r="U572" s="105"/>
      <c r="V572" s="105"/>
      <c r="W572" s="105"/>
      <c r="X572" s="105"/>
      <c r="Y572" s="105"/>
      <c r="Z572" s="105"/>
      <c r="AA572" s="105"/>
    </row>
    <row r="573" spans="1:27" ht="15">
      <c r="A573" s="51"/>
      <c r="B573" s="105"/>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c r="AA573" s="105"/>
    </row>
    <row r="574" spans="1:27" ht="15">
      <c r="A574" s="51"/>
      <c r="B574" s="105"/>
      <c r="C574" s="105"/>
      <c r="D574" s="105"/>
      <c r="E574" s="105"/>
      <c r="F574" s="105"/>
      <c r="G574" s="105"/>
      <c r="H574" s="105"/>
      <c r="I574" s="105"/>
      <c r="J574" s="105"/>
      <c r="K574" s="105"/>
      <c r="L574" s="105"/>
      <c r="M574" s="105"/>
      <c r="N574" s="105"/>
      <c r="O574" s="105"/>
      <c r="P574" s="105"/>
      <c r="Q574" s="105"/>
      <c r="R574" s="105"/>
      <c r="S574" s="105"/>
      <c r="T574" s="105"/>
      <c r="U574" s="105"/>
      <c r="V574" s="105"/>
      <c r="W574" s="105"/>
      <c r="X574" s="105"/>
      <c r="Y574" s="105"/>
      <c r="Z574" s="105"/>
      <c r="AA574" s="105"/>
    </row>
    <row r="575" spans="1:27" ht="15">
      <c r="A575" s="51"/>
      <c r="B575" s="105"/>
      <c r="C575" s="105"/>
      <c r="D575" s="105"/>
      <c r="E575" s="105"/>
      <c r="F575" s="105"/>
      <c r="G575" s="105"/>
      <c r="H575" s="105"/>
      <c r="I575" s="105"/>
      <c r="J575" s="105"/>
      <c r="K575" s="105"/>
      <c r="L575" s="105"/>
      <c r="M575" s="105"/>
      <c r="N575" s="105"/>
      <c r="O575" s="105"/>
      <c r="P575" s="105"/>
      <c r="Q575" s="105"/>
      <c r="R575" s="105"/>
      <c r="S575" s="105"/>
      <c r="T575" s="105"/>
      <c r="U575" s="105"/>
      <c r="V575" s="105"/>
      <c r="W575" s="105"/>
      <c r="X575" s="105"/>
      <c r="Y575" s="105"/>
      <c r="Z575" s="105"/>
      <c r="AA575" s="105"/>
    </row>
    <row r="576" spans="1:27" ht="15">
      <c r="A576" s="51"/>
      <c r="B576" s="105"/>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c r="AA576" s="105"/>
    </row>
    <row r="577" spans="1:27" ht="15">
      <c r="A577" s="51"/>
      <c r="B577" s="105"/>
      <c r="C577" s="105"/>
      <c r="D577" s="105"/>
      <c r="E577" s="105"/>
      <c r="F577" s="105"/>
      <c r="G577" s="105"/>
      <c r="H577" s="105"/>
      <c r="I577" s="105"/>
      <c r="J577" s="105"/>
      <c r="K577" s="105"/>
      <c r="L577" s="105"/>
      <c r="M577" s="105"/>
      <c r="N577" s="105"/>
      <c r="O577" s="105"/>
      <c r="P577" s="105"/>
      <c r="Q577" s="105"/>
      <c r="R577" s="105"/>
      <c r="S577" s="105"/>
      <c r="T577" s="105"/>
      <c r="U577" s="105"/>
      <c r="V577" s="105"/>
      <c r="W577" s="105"/>
      <c r="X577" s="105"/>
      <c r="Y577" s="105"/>
      <c r="Z577" s="105"/>
      <c r="AA577" s="105"/>
    </row>
    <row r="578" spans="1:27" ht="15">
      <c r="A578" s="51"/>
      <c r="B578" s="105"/>
      <c r="C578" s="105"/>
      <c r="D578" s="105"/>
      <c r="E578" s="105"/>
      <c r="F578" s="105"/>
      <c r="G578" s="105"/>
      <c r="H578" s="105"/>
      <c r="I578" s="105"/>
      <c r="J578" s="105"/>
      <c r="K578" s="105"/>
      <c r="L578" s="105"/>
      <c r="M578" s="105"/>
      <c r="N578" s="105"/>
      <c r="O578" s="105"/>
      <c r="P578" s="105"/>
      <c r="Q578" s="105"/>
      <c r="R578" s="105"/>
      <c r="S578" s="105"/>
      <c r="T578" s="105"/>
      <c r="U578" s="105"/>
      <c r="V578" s="105"/>
      <c r="W578" s="105"/>
      <c r="X578" s="105"/>
      <c r="Y578" s="105"/>
      <c r="Z578" s="105"/>
      <c r="AA578" s="105"/>
    </row>
    <row r="579" spans="1:27" ht="15">
      <c r="A579" s="51"/>
      <c r="B579" s="105"/>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c r="AA579" s="105"/>
    </row>
    <row r="580" spans="1:27" ht="15">
      <c r="A580" s="51"/>
      <c r="B580" s="105"/>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c r="AA580" s="105"/>
    </row>
    <row r="581" spans="1:27" ht="15">
      <c r="A581" s="51"/>
      <c r="B581" s="105"/>
      <c r="C581" s="105"/>
      <c r="D581" s="105"/>
      <c r="E581" s="105"/>
      <c r="F581" s="105"/>
      <c r="G581" s="105"/>
      <c r="H581" s="105"/>
      <c r="I581" s="105"/>
      <c r="J581" s="105"/>
      <c r="K581" s="105"/>
      <c r="L581" s="105"/>
      <c r="M581" s="105"/>
      <c r="N581" s="105"/>
      <c r="O581" s="105"/>
      <c r="P581" s="105"/>
      <c r="Q581" s="105"/>
      <c r="R581" s="105"/>
      <c r="S581" s="105"/>
      <c r="T581" s="105"/>
      <c r="U581" s="105"/>
      <c r="V581" s="105"/>
      <c r="W581" s="105"/>
      <c r="X581" s="105"/>
      <c r="Y581" s="105"/>
      <c r="Z581" s="105"/>
      <c r="AA581" s="105"/>
    </row>
    <row r="582" spans="1:27" ht="15">
      <c r="A582" s="51"/>
      <c r="B582" s="105"/>
      <c r="C582" s="105"/>
      <c r="D582" s="105"/>
      <c r="E582" s="105"/>
      <c r="F582" s="105"/>
      <c r="G582" s="105"/>
      <c r="H582" s="105"/>
      <c r="I582" s="105"/>
      <c r="J582" s="105"/>
      <c r="K582" s="105"/>
      <c r="L582" s="105"/>
      <c r="M582" s="105"/>
      <c r="N582" s="105"/>
      <c r="O582" s="105"/>
      <c r="P582" s="105"/>
      <c r="Q582" s="105"/>
      <c r="R582" s="105"/>
      <c r="S582" s="105"/>
      <c r="T582" s="105"/>
      <c r="U582" s="105"/>
      <c r="V582" s="105"/>
      <c r="W582" s="105"/>
      <c r="X582" s="105"/>
      <c r="Y582" s="105"/>
      <c r="Z582" s="105"/>
      <c r="AA582" s="105"/>
    </row>
    <row r="583" spans="1:27" ht="15">
      <c r="A583" s="51"/>
      <c r="B583" s="105"/>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c r="AA583" s="105"/>
    </row>
    <row r="584" spans="1:27" ht="15">
      <c r="A584" s="51"/>
      <c r="B584" s="105"/>
      <c r="C584" s="105"/>
      <c r="D584" s="105"/>
      <c r="E584" s="105"/>
      <c r="F584" s="105"/>
      <c r="G584" s="105"/>
      <c r="H584" s="105"/>
      <c r="I584" s="105"/>
      <c r="J584" s="105"/>
      <c r="K584" s="105"/>
      <c r="L584" s="105"/>
      <c r="M584" s="105"/>
      <c r="N584" s="105"/>
      <c r="O584" s="105"/>
      <c r="P584" s="105"/>
      <c r="Q584" s="105"/>
      <c r="R584" s="105"/>
      <c r="S584" s="105"/>
      <c r="T584" s="105"/>
      <c r="U584" s="105"/>
      <c r="V584" s="105"/>
      <c r="W584" s="105"/>
      <c r="X584" s="105"/>
      <c r="Y584" s="105"/>
      <c r="Z584" s="105"/>
      <c r="AA584" s="105"/>
    </row>
    <row r="585" spans="1:27" ht="15">
      <c r="A585" s="51"/>
      <c r="B585" s="105"/>
      <c r="C585" s="105"/>
      <c r="D585" s="105"/>
      <c r="E585" s="105"/>
      <c r="F585" s="105"/>
      <c r="G585" s="105"/>
      <c r="H585" s="105"/>
      <c r="I585" s="105"/>
      <c r="J585" s="105"/>
      <c r="K585" s="105"/>
      <c r="L585" s="105"/>
      <c r="M585" s="105"/>
      <c r="N585" s="105"/>
      <c r="O585" s="105"/>
      <c r="P585" s="105"/>
      <c r="Q585" s="105"/>
      <c r="R585" s="105"/>
      <c r="S585" s="105"/>
      <c r="T585" s="105"/>
      <c r="U585" s="105"/>
      <c r="V585" s="105"/>
      <c r="W585" s="105"/>
      <c r="X585" s="105"/>
      <c r="Y585" s="105"/>
      <c r="Z585" s="105"/>
      <c r="AA585" s="105"/>
    </row>
    <row r="586" spans="1:27" ht="15">
      <c r="A586" s="51"/>
      <c r="B586" s="105"/>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c r="AA586" s="105"/>
    </row>
    <row r="587" spans="1:27" ht="15">
      <c r="A587" s="51"/>
      <c r="B587" s="105"/>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c r="AA587" s="105"/>
    </row>
    <row r="588" spans="1:27" ht="15">
      <c r="A588" s="51"/>
      <c r="B588" s="105"/>
      <c r="C588" s="105"/>
      <c r="D588" s="105"/>
      <c r="E588" s="105"/>
      <c r="F588" s="105"/>
      <c r="G588" s="105"/>
      <c r="H588" s="105"/>
      <c r="I588" s="105"/>
      <c r="J588" s="105"/>
      <c r="K588" s="105"/>
      <c r="L588" s="105"/>
      <c r="M588" s="105"/>
      <c r="N588" s="105"/>
      <c r="O588" s="105"/>
      <c r="P588" s="105"/>
      <c r="Q588" s="105"/>
      <c r="R588" s="105"/>
      <c r="S588" s="105"/>
      <c r="T588" s="105"/>
      <c r="U588" s="105"/>
      <c r="V588" s="105"/>
      <c r="W588" s="105"/>
      <c r="X588" s="105"/>
      <c r="Y588" s="105"/>
      <c r="Z588" s="105"/>
      <c r="AA588" s="105"/>
    </row>
    <row r="589" spans="1:27" ht="15">
      <c r="A589" s="51"/>
      <c r="B589" s="105"/>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c r="AA589" s="105"/>
    </row>
    <row r="590" spans="1:27" ht="15">
      <c r="A590" s="51"/>
      <c r="B590" s="105"/>
      <c r="C590" s="105"/>
      <c r="D590" s="105"/>
      <c r="E590" s="105"/>
      <c r="F590" s="105"/>
      <c r="G590" s="105"/>
      <c r="H590" s="105"/>
      <c r="I590" s="105"/>
      <c r="J590" s="105"/>
      <c r="K590" s="105"/>
      <c r="L590" s="105"/>
      <c r="M590" s="105"/>
      <c r="N590" s="105"/>
      <c r="O590" s="105"/>
      <c r="P590" s="105"/>
      <c r="Q590" s="105"/>
      <c r="R590" s="105"/>
      <c r="S590" s="105"/>
      <c r="T590" s="105"/>
      <c r="U590" s="105"/>
      <c r="V590" s="105"/>
      <c r="W590" s="105"/>
      <c r="X590" s="105"/>
      <c r="Y590" s="105"/>
      <c r="Z590" s="105"/>
      <c r="AA590" s="105"/>
    </row>
    <row r="591" spans="1:27" ht="15">
      <c r="A591" s="51"/>
      <c r="B591" s="105"/>
      <c r="C591" s="105"/>
      <c r="D591" s="105"/>
      <c r="E591" s="105"/>
      <c r="F591" s="105"/>
      <c r="G591" s="105"/>
      <c r="H591" s="105"/>
      <c r="I591" s="105"/>
      <c r="J591" s="105"/>
      <c r="K591" s="105"/>
      <c r="L591" s="105"/>
      <c r="M591" s="105"/>
      <c r="N591" s="105"/>
      <c r="O591" s="105"/>
      <c r="P591" s="105"/>
      <c r="Q591" s="105"/>
      <c r="R591" s="105"/>
      <c r="S591" s="105"/>
      <c r="T591" s="105"/>
      <c r="U591" s="105"/>
      <c r="V591" s="105"/>
      <c r="W591" s="105"/>
      <c r="X591" s="105"/>
      <c r="Y591" s="105"/>
      <c r="Z591" s="105"/>
      <c r="AA591" s="105"/>
    </row>
    <row r="592" spans="1:27" ht="15">
      <c r="A592" s="51"/>
      <c r="B592" s="105"/>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c r="AA592" s="105"/>
    </row>
    <row r="593" spans="1:27" ht="15">
      <c r="A593" s="51"/>
      <c r="B593" s="105"/>
      <c r="C593" s="105"/>
      <c r="D593" s="105"/>
      <c r="E593" s="105"/>
      <c r="F593" s="105"/>
      <c r="G593" s="105"/>
      <c r="H593" s="105"/>
      <c r="I593" s="105"/>
      <c r="J593" s="105"/>
      <c r="K593" s="105"/>
      <c r="L593" s="105"/>
      <c r="M593" s="105"/>
      <c r="N593" s="105"/>
      <c r="O593" s="105"/>
      <c r="P593" s="105"/>
      <c r="Q593" s="105"/>
      <c r="R593" s="105"/>
      <c r="S593" s="105"/>
      <c r="T593" s="105"/>
      <c r="U593" s="105"/>
      <c r="V593" s="105"/>
      <c r="W593" s="105"/>
      <c r="X593" s="105"/>
      <c r="Y593" s="105"/>
      <c r="Z593" s="105"/>
      <c r="AA593" s="105"/>
    </row>
    <row r="594" spans="1:27" ht="15">
      <c r="A594" s="51"/>
      <c r="B594" s="105"/>
      <c r="C594" s="105"/>
      <c r="D594" s="105"/>
      <c r="E594" s="105"/>
      <c r="F594" s="105"/>
      <c r="G594" s="105"/>
      <c r="H594" s="105"/>
      <c r="I594" s="105"/>
      <c r="J594" s="105"/>
      <c r="K594" s="105"/>
      <c r="L594" s="105"/>
      <c r="M594" s="105"/>
      <c r="N594" s="105"/>
      <c r="O594" s="105"/>
      <c r="P594" s="105"/>
      <c r="Q594" s="105"/>
      <c r="R594" s="105"/>
      <c r="S594" s="105"/>
      <c r="T594" s="105"/>
      <c r="U594" s="105"/>
      <c r="V594" s="105"/>
      <c r="W594" s="105"/>
      <c r="X594" s="105"/>
      <c r="Y594" s="105"/>
      <c r="Z594" s="105"/>
      <c r="AA594" s="105"/>
    </row>
    <row r="595" spans="1:27" ht="15">
      <c r="A595" s="51"/>
      <c r="B595" s="105"/>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c r="AA595" s="105"/>
    </row>
    <row r="596" spans="1:27" ht="15">
      <c r="A596" s="51"/>
      <c r="B596" s="105"/>
      <c r="C596" s="105"/>
      <c r="D596" s="105"/>
      <c r="E596" s="105"/>
      <c r="F596" s="105"/>
      <c r="G596" s="105"/>
      <c r="H596" s="105"/>
      <c r="I596" s="105"/>
      <c r="J596" s="105"/>
      <c r="K596" s="105"/>
      <c r="L596" s="105"/>
      <c r="M596" s="105"/>
      <c r="N596" s="105"/>
      <c r="O596" s="105"/>
      <c r="P596" s="105"/>
      <c r="Q596" s="105"/>
      <c r="R596" s="105"/>
      <c r="S596" s="105"/>
      <c r="T596" s="105"/>
      <c r="U596" s="105"/>
      <c r="V596" s="105"/>
      <c r="W596" s="105"/>
      <c r="X596" s="105"/>
      <c r="Y596" s="105"/>
      <c r="Z596" s="105"/>
      <c r="AA596" s="105"/>
    </row>
    <row r="597" spans="1:27" ht="15">
      <c r="A597" s="51"/>
      <c r="B597" s="105"/>
      <c r="C597" s="105"/>
      <c r="D597" s="105"/>
      <c r="E597" s="105"/>
      <c r="F597" s="105"/>
      <c r="G597" s="105"/>
      <c r="H597" s="105"/>
      <c r="I597" s="105"/>
      <c r="J597" s="105"/>
      <c r="K597" s="105"/>
      <c r="L597" s="105"/>
      <c r="M597" s="105"/>
      <c r="N597" s="105"/>
      <c r="O597" s="105"/>
      <c r="P597" s="105"/>
      <c r="Q597" s="105"/>
      <c r="R597" s="105"/>
      <c r="S597" s="105"/>
      <c r="T597" s="105"/>
      <c r="U597" s="105"/>
      <c r="V597" s="105"/>
      <c r="W597" s="105"/>
      <c r="X597" s="105"/>
      <c r="Y597" s="105"/>
      <c r="Z597" s="105"/>
      <c r="AA597" s="105"/>
    </row>
    <row r="598" spans="1:27" ht="15">
      <c r="A598" s="51"/>
      <c r="B598" s="105"/>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c r="AA598" s="105"/>
    </row>
    <row r="599" spans="1:27" ht="15">
      <c r="A599" s="51"/>
      <c r="B599" s="105"/>
      <c r="C599" s="105"/>
      <c r="D599" s="105"/>
      <c r="E599" s="105"/>
      <c r="F599" s="105"/>
      <c r="G599" s="105"/>
      <c r="H599" s="105"/>
      <c r="I599" s="105"/>
      <c r="J599" s="105"/>
      <c r="K599" s="105"/>
      <c r="L599" s="105"/>
      <c r="M599" s="105"/>
      <c r="N599" s="105"/>
      <c r="O599" s="105"/>
      <c r="P599" s="105"/>
      <c r="Q599" s="105"/>
      <c r="R599" s="105"/>
      <c r="S599" s="105"/>
      <c r="T599" s="105"/>
      <c r="U599" s="105"/>
      <c r="V599" s="105"/>
      <c r="W599" s="105"/>
      <c r="X599" s="105"/>
      <c r="Y599" s="105"/>
      <c r="Z599" s="105"/>
      <c r="AA599" s="105"/>
    </row>
    <row r="600" spans="1:27" ht="15">
      <c r="A600" s="51"/>
      <c r="B600" s="105"/>
      <c r="C600" s="105"/>
      <c r="D600" s="105"/>
      <c r="E600" s="105"/>
      <c r="F600" s="105"/>
      <c r="G600" s="105"/>
      <c r="H600" s="105"/>
      <c r="I600" s="105"/>
      <c r="J600" s="105"/>
      <c r="K600" s="105"/>
      <c r="L600" s="105"/>
      <c r="M600" s="105"/>
      <c r="N600" s="105"/>
      <c r="O600" s="105"/>
      <c r="P600" s="105"/>
      <c r="Q600" s="105"/>
      <c r="R600" s="105"/>
      <c r="S600" s="105"/>
      <c r="T600" s="105"/>
      <c r="U600" s="105"/>
      <c r="V600" s="105"/>
      <c r="W600" s="105"/>
      <c r="X600" s="105"/>
      <c r="Y600" s="105"/>
      <c r="Z600" s="105"/>
      <c r="AA600" s="105"/>
    </row>
    <row r="601" spans="1:27" ht="15">
      <c r="A601" s="51"/>
      <c r="B601" s="105"/>
      <c r="C601" s="105"/>
      <c r="D601" s="105"/>
      <c r="E601" s="105"/>
      <c r="F601" s="105"/>
      <c r="G601" s="105"/>
      <c r="H601" s="105"/>
      <c r="I601" s="105"/>
      <c r="J601" s="105"/>
      <c r="K601" s="105"/>
      <c r="L601" s="105"/>
      <c r="M601" s="105"/>
      <c r="N601" s="105"/>
      <c r="O601" s="105"/>
      <c r="P601" s="105"/>
      <c r="Q601" s="105"/>
      <c r="R601" s="105"/>
      <c r="S601" s="105"/>
      <c r="T601" s="105"/>
      <c r="U601" s="105"/>
      <c r="V601" s="105"/>
      <c r="W601" s="105"/>
      <c r="X601" s="105"/>
      <c r="Y601" s="105"/>
      <c r="Z601" s="105"/>
      <c r="AA601" s="105"/>
    </row>
    <row r="602" spans="1:27" ht="15">
      <c r="A602" s="51"/>
      <c r="B602" s="105"/>
      <c r="C602" s="105"/>
      <c r="D602" s="105"/>
      <c r="E602" s="105"/>
      <c r="F602" s="105"/>
      <c r="G602" s="105"/>
      <c r="H602" s="105"/>
      <c r="I602" s="105"/>
      <c r="J602" s="105"/>
      <c r="K602" s="105"/>
      <c r="L602" s="105"/>
      <c r="M602" s="105"/>
      <c r="N602" s="105"/>
      <c r="O602" s="105"/>
      <c r="P602" s="105"/>
      <c r="Q602" s="105"/>
      <c r="R602" s="105"/>
      <c r="S602" s="105"/>
      <c r="T602" s="105"/>
      <c r="U602" s="105"/>
      <c r="V602" s="105"/>
      <c r="W602" s="105"/>
      <c r="X602" s="105"/>
      <c r="Y602" s="105"/>
      <c r="Z602" s="105"/>
      <c r="AA602" s="105"/>
    </row>
    <row r="603" spans="1:27" ht="15">
      <c r="A603" s="51"/>
      <c r="B603" s="105"/>
      <c r="C603" s="105"/>
      <c r="D603" s="105"/>
      <c r="E603" s="105"/>
      <c r="F603" s="105"/>
      <c r="G603" s="105"/>
      <c r="H603" s="105"/>
      <c r="I603" s="105"/>
      <c r="J603" s="105"/>
      <c r="K603" s="105"/>
      <c r="L603" s="105"/>
      <c r="M603" s="105"/>
      <c r="N603" s="105"/>
      <c r="O603" s="105"/>
      <c r="P603" s="105"/>
      <c r="Q603" s="105"/>
      <c r="R603" s="105"/>
      <c r="S603" s="105"/>
      <c r="T603" s="105"/>
      <c r="U603" s="105"/>
      <c r="V603" s="105"/>
      <c r="W603" s="105"/>
      <c r="X603" s="105"/>
      <c r="Y603" s="105"/>
      <c r="Z603" s="105"/>
      <c r="AA603" s="105"/>
    </row>
    <row r="604" spans="1:27" ht="15">
      <c r="A604" s="51"/>
      <c r="B604" s="105"/>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c r="AA604" s="105"/>
    </row>
    <row r="605" spans="1:27" ht="15">
      <c r="A605" s="51"/>
      <c r="B605" s="105"/>
      <c r="C605" s="105"/>
      <c r="D605" s="105"/>
      <c r="E605" s="105"/>
      <c r="F605" s="105"/>
      <c r="G605" s="105"/>
      <c r="H605" s="105"/>
      <c r="I605" s="105"/>
      <c r="J605" s="105"/>
      <c r="K605" s="105"/>
      <c r="L605" s="105"/>
      <c r="M605" s="105"/>
      <c r="N605" s="105"/>
      <c r="O605" s="105"/>
      <c r="P605" s="105"/>
      <c r="Q605" s="105"/>
      <c r="R605" s="105"/>
      <c r="S605" s="105"/>
      <c r="T605" s="105"/>
      <c r="U605" s="105"/>
      <c r="V605" s="105"/>
      <c r="W605" s="105"/>
      <c r="X605" s="105"/>
      <c r="Y605" s="105"/>
      <c r="Z605" s="105"/>
      <c r="AA605" s="105"/>
    </row>
    <row r="606" spans="1:27" ht="15">
      <c r="A606" s="51"/>
      <c r="B606" s="105"/>
      <c r="C606" s="105"/>
      <c r="D606" s="105"/>
      <c r="E606" s="105"/>
      <c r="F606" s="105"/>
      <c r="G606" s="105"/>
      <c r="H606" s="105"/>
      <c r="I606" s="105"/>
      <c r="J606" s="105"/>
      <c r="K606" s="105"/>
      <c r="L606" s="105"/>
      <c r="M606" s="105"/>
      <c r="N606" s="105"/>
      <c r="O606" s="105"/>
      <c r="P606" s="105"/>
      <c r="Q606" s="105"/>
      <c r="R606" s="105"/>
      <c r="S606" s="105"/>
      <c r="T606" s="105"/>
      <c r="U606" s="105"/>
      <c r="V606" s="105"/>
      <c r="W606" s="105"/>
      <c r="X606" s="105"/>
      <c r="Y606" s="105"/>
      <c r="Z606" s="105"/>
      <c r="AA606" s="105"/>
    </row>
    <row r="607" spans="1:27" ht="15">
      <c r="A607" s="51"/>
      <c r="B607" s="105"/>
      <c r="C607" s="105"/>
      <c r="D607" s="105"/>
      <c r="E607" s="105"/>
      <c r="F607" s="105"/>
      <c r="G607" s="105"/>
      <c r="H607" s="105"/>
      <c r="I607" s="105"/>
      <c r="J607" s="105"/>
      <c r="K607" s="105"/>
      <c r="L607" s="105"/>
      <c r="M607" s="105"/>
      <c r="N607" s="105"/>
      <c r="O607" s="105"/>
      <c r="P607" s="105"/>
      <c r="Q607" s="105"/>
      <c r="R607" s="105"/>
      <c r="S607" s="105"/>
      <c r="T607" s="105"/>
      <c r="U607" s="105"/>
      <c r="V607" s="105"/>
      <c r="W607" s="105"/>
      <c r="X607" s="105"/>
      <c r="Y607" s="105"/>
      <c r="Z607" s="105"/>
      <c r="AA607" s="105"/>
    </row>
    <row r="608" spans="1:27" ht="15">
      <c r="A608" s="51"/>
      <c r="B608" s="105"/>
      <c r="C608" s="105"/>
      <c r="D608" s="105"/>
      <c r="E608" s="105"/>
      <c r="F608" s="105"/>
      <c r="G608" s="105"/>
      <c r="H608" s="105"/>
      <c r="I608" s="105"/>
      <c r="J608" s="105"/>
      <c r="K608" s="105"/>
      <c r="L608" s="105"/>
      <c r="M608" s="105"/>
      <c r="N608" s="105"/>
      <c r="O608" s="105"/>
      <c r="P608" s="105"/>
      <c r="Q608" s="105"/>
      <c r="R608" s="105"/>
      <c r="S608" s="105"/>
      <c r="T608" s="105"/>
      <c r="U608" s="105"/>
      <c r="V608" s="105"/>
      <c r="W608" s="105"/>
      <c r="X608" s="105"/>
      <c r="Y608" s="105"/>
      <c r="Z608" s="105"/>
      <c r="AA608" s="105"/>
    </row>
    <row r="609" spans="1:27" ht="15">
      <c r="A609" s="51"/>
      <c r="B609" s="105"/>
      <c r="C609" s="105"/>
      <c r="D609" s="105"/>
      <c r="E609" s="105"/>
      <c r="F609" s="105"/>
      <c r="G609" s="105"/>
      <c r="H609" s="105"/>
      <c r="I609" s="105"/>
      <c r="J609" s="105"/>
      <c r="K609" s="105"/>
      <c r="L609" s="105"/>
      <c r="M609" s="105"/>
      <c r="N609" s="105"/>
      <c r="O609" s="105"/>
      <c r="P609" s="105"/>
      <c r="Q609" s="105"/>
      <c r="R609" s="105"/>
      <c r="S609" s="105"/>
      <c r="T609" s="105"/>
      <c r="U609" s="105"/>
      <c r="V609" s="105"/>
      <c r="W609" s="105"/>
      <c r="X609" s="105"/>
      <c r="Y609" s="105"/>
      <c r="Z609" s="105"/>
      <c r="AA609" s="105"/>
    </row>
    <row r="610" spans="1:27" ht="15">
      <c r="A610" s="51"/>
      <c r="B610" s="105"/>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c r="AA610" s="105"/>
    </row>
    <row r="611" spans="1:27" ht="15">
      <c r="A611" s="51"/>
      <c r="B611" s="105"/>
      <c r="C611" s="105"/>
      <c r="D611" s="105"/>
      <c r="E611" s="105"/>
      <c r="F611" s="105"/>
      <c r="G611" s="105"/>
      <c r="H611" s="105"/>
      <c r="I611" s="105"/>
      <c r="J611" s="105"/>
      <c r="K611" s="105"/>
      <c r="L611" s="105"/>
      <c r="M611" s="105"/>
      <c r="N611" s="105"/>
      <c r="O611" s="105"/>
      <c r="P611" s="105"/>
      <c r="Q611" s="105"/>
      <c r="R611" s="105"/>
      <c r="S611" s="105"/>
      <c r="T611" s="105"/>
      <c r="U611" s="105"/>
      <c r="V611" s="105"/>
      <c r="W611" s="105"/>
      <c r="X611" s="105"/>
      <c r="Y611" s="105"/>
      <c r="Z611" s="105"/>
      <c r="AA611" s="105"/>
    </row>
    <row r="612" spans="1:27" ht="15">
      <c r="A612" s="51"/>
      <c r="B612" s="105"/>
      <c r="C612" s="105"/>
      <c r="D612" s="105"/>
      <c r="E612" s="105"/>
      <c r="F612" s="105"/>
      <c r="G612" s="105"/>
      <c r="H612" s="105"/>
      <c r="I612" s="105"/>
      <c r="J612" s="105"/>
      <c r="K612" s="105"/>
      <c r="L612" s="105"/>
      <c r="M612" s="105"/>
      <c r="N612" s="105"/>
      <c r="O612" s="105"/>
      <c r="P612" s="105"/>
      <c r="Q612" s="105"/>
      <c r="R612" s="105"/>
      <c r="S612" s="105"/>
      <c r="T612" s="105"/>
      <c r="U612" s="105"/>
      <c r="V612" s="105"/>
      <c r="W612" s="105"/>
      <c r="X612" s="105"/>
      <c r="Y612" s="105"/>
      <c r="Z612" s="105"/>
      <c r="AA612" s="105"/>
    </row>
    <row r="613" spans="1:27" ht="15">
      <c r="A613" s="51"/>
      <c r="B613" s="105"/>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c r="AA613" s="105"/>
    </row>
    <row r="614" spans="1:27" ht="15">
      <c r="A614" s="51"/>
      <c r="B614" s="105"/>
      <c r="C614" s="105"/>
      <c r="D614" s="105"/>
      <c r="E614" s="105"/>
      <c r="F614" s="105"/>
      <c r="G614" s="105"/>
      <c r="H614" s="105"/>
      <c r="I614" s="105"/>
      <c r="J614" s="105"/>
      <c r="K614" s="105"/>
      <c r="L614" s="105"/>
      <c r="M614" s="105"/>
      <c r="N614" s="105"/>
      <c r="O614" s="105"/>
      <c r="P614" s="105"/>
      <c r="Q614" s="105"/>
      <c r="R614" s="105"/>
      <c r="S614" s="105"/>
      <c r="T614" s="105"/>
      <c r="U614" s="105"/>
      <c r="V614" s="105"/>
      <c r="W614" s="105"/>
      <c r="X614" s="105"/>
      <c r="Y614" s="105"/>
      <c r="Z614" s="105"/>
      <c r="AA614" s="105"/>
    </row>
    <row r="615" spans="1:27" ht="15">
      <c r="A615" s="51"/>
      <c r="B615" s="105"/>
      <c r="C615" s="105"/>
      <c r="D615" s="105"/>
      <c r="E615" s="105"/>
      <c r="F615" s="105"/>
      <c r="G615" s="105"/>
      <c r="H615" s="105"/>
      <c r="I615" s="105"/>
      <c r="J615" s="105"/>
      <c r="K615" s="105"/>
      <c r="L615" s="105"/>
      <c r="M615" s="105"/>
      <c r="N615" s="105"/>
      <c r="O615" s="105"/>
      <c r="P615" s="105"/>
      <c r="Q615" s="105"/>
      <c r="R615" s="105"/>
      <c r="S615" s="105"/>
      <c r="T615" s="105"/>
      <c r="U615" s="105"/>
      <c r="V615" s="105"/>
      <c r="W615" s="105"/>
      <c r="X615" s="105"/>
      <c r="Y615" s="105"/>
      <c r="Z615" s="105"/>
      <c r="AA615" s="105"/>
    </row>
    <row r="616" spans="1:27" ht="15">
      <c r="A616" s="51"/>
      <c r="B616" s="105"/>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c r="AA616" s="105"/>
    </row>
    <row r="617" spans="1:27" ht="15">
      <c r="A617" s="51"/>
      <c r="B617" s="105"/>
      <c r="C617" s="105"/>
      <c r="D617" s="105"/>
      <c r="E617" s="105"/>
      <c r="F617" s="105"/>
      <c r="G617" s="105"/>
      <c r="H617" s="105"/>
      <c r="I617" s="105"/>
      <c r="J617" s="105"/>
      <c r="K617" s="105"/>
      <c r="L617" s="105"/>
      <c r="M617" s="105"/>
      <c r="N617" s="105"/>
      <c r="O617" s="105"/>
      <c r="P617" s="105"/>
      <c r="Q617" s="105"/>
      <c r="R617" s="105"/>
      <c r="S617" s="105"/>
      <c r="T617" s="105"/>
      <c r="U617" s="105"/>
      <c r="V617" s="105"/>
      <c r="W617" s="105"/>
      <c r="X617" s="105"/>
      <c r="Y617" s="105"/>
      <c r="Z617" s="105"/>
      <c r="AA617" s="105"/>
    </row>
    <row r="618" spans="1:27" ht="15">
      <c r="A618" s="51"/>
      <c r="B618" s="105"/>
      <c r="C618" s="105"/>
      <c r="D618" s="105"/>
      <c r="E618" s="105"/>
      <c r="F618" s="105"/>
      <c r="G618" s="105"/>
      <c r="H618" s="105"/>
      <c r="I618" s="105"/>
      <c r="J618" s="105"/>
      <c r="K618" s="105"/>
      <c r="L618" s="105"/>
      <c r="M618" s="105"/>
      <c r="N618" s="105"/>
      <c r="O618" s="105"/>
      <c r="P618" s="105"/>
      <c r="Q618" s="105"/>
      <c r="R618" s="105"/>
      <c r="S618" s="105"/>
      <c r="T618" s="105"/>
      <c r="U618" s="105"/>
      <c r="V618" s="105"/>
      <c r="W618" s="105"/>
      <c r="X618" s="105"/>
      <c r="Y618" s="105"/>
      <c r="Z618" s="105"/>
      <c r="AA618" s="105"/>
    </row>
    <row r="619" spans="1:27" ht="15">
      <c r="A619" s="51"/>
      <c r="B619" s="105"/>
      <c r="C619" s="105"/>
      <c r="D619" s="105"/>
      <c r="E619" s="105"/>
      <c r="F619" s="105"/>
      <c r="G619" s="105"/>
      <c r="H619" s="105"/>
      <c r="I619" s="105"/>
      <c r="J619" s="105"/>
      <c r="K619" s="105"/>
      <c r="L619" s="105"/>
      <c r="M619" s="105"/>
      <c r="N619" s="105"/>
      <c r="O619" s="105"/>
      <c r="P619" s="105"/>
      <c r="Q619" s="105"/>
      <c r="R619" s="105"/>
      <c r="S619" s="105"/>
      <c r="T619" s="105"/>
      <c r="U619" s="105"/>
      <c r="V619" s="105"/>
      <c r="W619" s="105"/>
      <c r="X619" s="105"/>
      <c r="Y619" s="105"/>
      <c r="Z619" s="105"/>
      <c r="AA619" s="105"/>
    </row>
    <row r="620" spans="1:27" ht="15">
      <c r="A620" s="51"/>
      <c r="B620" s="105"/>
      <c r="C620" s="105"/>
      <c r="D620" s="105"/>
      <c r="E620" s="105"/>
      <c r="F620" s="105"/>
      <c r="G620" s="105"/>
      <c r="H620" s="105"/>
      <c r="I620" s="105"/>
      <c r="J620" s="105"/>
      <c r="K620" s="105"/>
      <c r="L620" s="105"/>
      <c r="M620" s="105"/>
      <c r="N620" s="105"/>
      <c r="O620" s="105"/>
      <c r="P620" s="105"/>
      <c r="Q620" s="105"/>
      <c r="R620" s="105"/>
      <c r="S620" s="105"/>
      <c r="T620" s="105"/>
      <c r="U620" s="105"/>
      <c r="V620" s="105"/>
      <c r="W620" s="105"/>
      <c r="X620" s="105"/>
      <c r="Y620" s="105"/>
      <c r="Z620" s="105"/>
      <c r="AA620" s="105"/>
    </row>
    <row r="621" spans="1:27" ht="15">
      <c r="A621" s="51"/>
      <c r="B621" s="105"/>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c r="AA621" s="105"/>
    </row>
    <row r="622" spans="1:27" ht="15">
      <c r="A622" s="51"/>
      <c r="B622" s="105"/>
      <c r="C622" s="105"/>
      <c r="D622" s="105"/>
      <c r="E622" s="105"/>
      <c r="F622" s="105"/>
      <c r="G622" s="105"/>
      <c r="H622" s="105"/>
      <c r="I622" s="105"/>
      <c r="J622" s="105"/>
      <c r="K622" s="105"/>
      <c r="L622" s="105"/>
      <c r="M622" s="105"/>
      <c r="N622" s="105"/>
      <c r="O622" s="105"/>
      <c r="P622" s="105"/>
      <c r="Q622" s="105"/>
      <c r="R622" s="105"/>
      <c r="S622" s="105"/>
      <c r="T622" s="105"/>
      <c r="U622" s="105"/>
      <c r="V622" s="105"/>
      <c r="W622" s="105"/>
      <c r="X622" s="105"/>
      <c r="Y622" s="105"/>
      <c r="Z622" s="105"/>
      <c r="AA622" s="105"/>
    </row>
    <row r="623" spans="1:27" ht="15">
      <c r="A623" s="51"/>
      <c r="B623" s="105"/>
      <c r="C623" s="105"/>
      <c r="D623" s="105"/>
      <c r="E623" s="105"/>
      <c r="F623" s="105"/>
      <c r="G623" s="105"/>
      <c r="H623" s="105"/>
      <c r="I623" s="105"/>
      <c r="J623" s="105"/>
      <c r="K623" s="105"/>
      <c r="L623" s="105"/>
      <c r="M623" s="105"/>
      <c r="N623" s="105"/>
      <c r="O623" s="105"/>
      <c r="P623" s="105"/>
      <c r="Q623" s="105"/>
      <c r="R623" s="105"/>
      <c r="S623" s="105"/>
      <c r="T623" s="105"/>
      <c r="U623" s="105"/>
      <c r="V623" s="105"/>
      <c r="W623" s="105"/>
      <c r="X623" s="105"/>
      <c r="Y623" s="105"/>
      <c r="Z623" s="105"/>
      <c r="AA623" s="105"/>
    </row>
    <row r="624" spans="1:27" ht="15">
      <c r="A624" s="51"/>
      <c r="B624" s="105"/>
      <c r="C624" s="105"/>
      <c r="D624" s="105"/>
      <c r="E624" s="105"/>
      <c r="F624" s="105"/>
      <c r="G624" s="105"/>
      <c r="H624" s="105"/>
      <c r="I624" s="105"/>
      <c r="J624" s="105"/>
      <c r="K624" s="105"/>
      <c r="L624" s="105"/>
      <c r="M624" s="105"/>
      <c r="N624" s="105"/>
      <c r="O624" s="105"/>
      <c r="P624" s="105"/>
      <c r="Q624" s="105"/>
      <c r="R624" s="105"/>
      <c r="S624" s="105"/>
      <c r="T624" s="105"/>
      <c r="U624" s="105"/>
      <c r="V624" s="105"/>
      <c r="W624" s="105"/>
      <c r="X624" s="105"/>
      <c r="Y624" s="105"/>
      <c r="Z624" s="105"/>
      <c r="AA624" s="105"/>
    </row>
    <row r="625" spans="1:27" ht="15">
      <c r="A625" s="51"/>
      <c r="B625" s="105"/>
      <c r="C625" s="105"/>
      <c r="D625" s="105"/>
      <c r="E625" s="105"/>
      <c r="F625" s="105"/>
      <c r="G625" s="105"/>
      <c r="H625" s="105"/>
      <c r="I625" s="105"/>
      <c r="J625" s="105"/>
      <c r="K625" s="105"/>
      <c r="L625" s="105"/>
      <c r="M625" s="105"/>
      <c r="N625" s="105"/>
      <c r="O625" s="105"/>
      <c r="P625" s="105"/>
      <c r="Q625" s="105"/>
      <c r="R625" s="105"/>
      <c r="S625" s="105"/>
      <c r="T625" s="105"/>
      <c r="U625" s="105"/>
      <c r="V625" s="105"/>
      <c r="W625" s="105"/>
      <c r="X625" s="105"/>
      <c r="Y625" s="105"/>
      <c r="Z625" s="105"/>
      <c r="AA625" s="105"/>
    </row>
    <row r="626" spans="1:27" ht="15">
      <c r="A626" s="51"/>
      <c r="B626" s="105"/>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c r="AA626" s="105"/>
    </row>
    <row r="627" spans="1:27" ht="15">
      <c r="A627" s="51"/>
      <c r="B627" s="105"/>
      <c r="C627" s="105"/>
      <c r="D627" s="105"/>
      <c r="E627" s="105"/>
      <c r="F627" s="105"/>
      <c r="G627" s="105"/>
      <c r="H627" s="105"/>
      <c r="I627" s="105"/>
      <c r="J627" s="105"/>
      <c r="K627" s="105"/>
      <c r="L627" s="105"/>
      <c r="M627" s="105"/>
      <c r="N627" s="105"/>
      <c r="O627" s="105"/>
      <c r="P627" s="105"/>
      <c r="Q627" s="105"/>
      <c r="R627" s="105"/>
      <c r="S627" s="105"/>
      <c r="T627" s="105"/>
      <c r="U627" s="105"/>
      <c r="V627" s="105"/>
      <c r="W627" s="105"/>
      <c r="X627" s="105"/>
      <c r="Y627" s="105"/>
      <c r="Z627" s="105"/>
      <c r="AA627" s="105"/>
    </row>
    <row r="628" spans="1:27" ht="15">
      <c r="A628" s="51"/>
      <c r="B628" s="105"/>
      <c r="C628" s="105"/>
      <c r="D628" s="105"/>
      <c r="E628" s="105"/>
      <c r="F628" s="105"/>
      <c r="G628" s="105"/>
      <c r="H628" s="105"/>
      <c r="I628" s="105"/>
      <c r="J628" s="105"/>
      <c r="K628" s="105"/>
      <c r="L628" s="105"/>
      <c r="M628" s="105"/>
      <c r="N628" s="105"/>
      <c r="O628" s="105"/>
      <c r="P628" s="105"/>
      <c r="Q628" s="105"/>
      <c r="R628" s="105"/>
      <c r="S628" s="105"/>
      <c r="T628" s="105"/>
      <c r="U628" s="105"/>
      <c r="V628" s="105"/>
      <c r="W628" s="105"/>
      <c r="X628" s="105"/>
      <c r="Y628" s="105"/>
      <c r="Z628" s="105"/>
      <c r="AA628" s="105"/>
    </row>
    <row r="629" spans="1:27" ht="15">
      <c r="A629" s="51"/>
      <c r="B629" s="105"/>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c r="AA629" s="105"/>
    </row>
    <row r="630" spans="1:27" ht="15">
      <c r="A630" s="51"/>
      <c r="B630" s="105"/>
      <c r="C630" s="105"/>
      <c r="D630" s="105"/>
      <c r="E630" s="105"/>
      <c r="F630" s="105"/>
      <c r="G630" s="105"/>
      <c r="H630" s="105"/>
      <c r="I630" s="105"/>
      <c r="J630" s="105"/>
      <c r="K630" s="105"/>
      <c r="L630" s="105"/>
      <c r="M630" s="105"/>
      <c r="N630" s="105"/>
      <c r="O630" s="105"/>
      <c r="P630" s="105"/>
      <c r="Q630" s="105"/>
      <c r="R630" s="105"/>
      <c r="S630" s="105"/>
      <c r="T630" s="105"/>
      <c r="U630" s="105"/>
      <c r="V630" s="105"/>
      <c r="W630" s="105"/>
      <c r="X630" s="105"/>
      <c r="Y630" s="105"/>
      <c r="Z630" s="105"/>
      <c r="AA630" s="105"/>
    </row>
    <row r="631" spans="1:27" ht="15">
      <c r="A631" s="51"/>
      <c r="B631" s="105"/>
      <c r="C631" s="105"/>
      <c r="D631" s="105"/>
      <c r="E631" s="105"/>
      <c r="F631" s="105"/>
      <c r="G631" s="105"/>
      <c r="H631" s="105"/>
      <c r="I631" s="105"/>
      <c r="J631" s="105"/>
      <c r="K631" s="105"/>
      <c r="L631" s="105"/>
      <c r="M631" s="105"/>
      <c r="N631" s="105"/>
      <c r="O631" s="105"/>
      <c r="P631" s="105"/>
      <c r="Q631" s="105"/>
      <c r="R631" s="105"/>
      <c r="S631" s="105"/>
      <c r="T631" s="105"/>
      <c r="U631" s="105"/>
      <c r="V631" s="105"/>
      <c r="W631" s="105"/>
      <c r="X631" s="105"/>
      <c r="Y631" s="105"/>
      <c r="Z631" s="105"/>
      <c r="AA631" s="105"/>
    </row>
    <row r="632" spans="1:27" ht="15">
      <c r="A632" s="51"/>
      <c r="B632" s="105"/>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c r="AA632" s="105"/>
    </row>
    <row r="633" spans="1:27" ht="15">
      <c r="A633" s="51"/>
      <c r="B633" s="105"/>
      <c r="C633" s="105"/>
      <c r="D633" s="105"/>
      <c r="E633" s="105"/>
      <c r="F633" s="105"/>
      <c r="G633" s="105"/>
      <c r="H633" s="105"/>
      <c r="I633" s="105"/>
      <c r="J633" s="105"/>
      <c r="K633" s="105"/>
      <c r="L633" s="105"/>
      <c r="M633" s="105"/>
      <c r="N633" s="105"/>
      <c r="O633" s="105"/>
      <c r="P633" s="105"/>
      <c r="Q633" s="105"/>
      <c r="R633" s="105"/>
      <c r="S633" s="105"/>
      <c r="T633" s="105"/>
      <c r="U633" s="105"/>
      <c r="V633" s="105"/>
      <c r="W633" s="105"/>
      <c r="X633" s="105"/>
      <c r="Y633" s="105"/>
      <c r="Z633" s="105"/>
      <c r="AA633" s="105"/>
    </row>
    <row r="634" spans="1:27" ht="15">
      <c r="A634" s="51"/>
      <c r="B634" s="105"/>
      <c r="C634" s="105"/>
      <c r="D634" s="105"/>
      <c r="E634" s="105"/>
      <c r="F634" s="105"/>
      <c r="G634" s="105"/>
      <c r="H634" s="105"/>
      <c r="I634" s="105"/>
      <c r="J634" s="105"/>
      <c r="K634" s="105"/>
      <c r="L634" s="105"/>
      <c r="M634" s="105"/>
      <c r="N634" s="105"/>
      <c r="O634" s="105"/>
      <c r="P634" s="105"/>
      <c r="Q634" s="105"/>
      <c r="R634" s="105"/>
      <c r="S634" s="105"/>
      <c r="T634" s="105"/>
      <c r="U634" s="105"/>
      <c r="V634" s="105"/>
      <c r="W634" s="105"/>
      <c r="X634" s="105"/>
      <c r="Y634" s="105"/>
      <c r="Z634" s="105"/>
      <c r="AA634" s="105"/>
    </row>
    <row r="635" spans="1:27" ht="15">
      <c r="A635" s="51"/>
      <c r="B635" s="105"/>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c r="AA635" s="105"/>
    </row>
    <row r="636" spans="1:27" ht="15">
      <c r="A636" s="51"/>
      <c r="B636" s="105"/>
      <c r="C636" s="105"/>
      <c r="D636" s="105"/>
      <c r="E636" s="105"/>
      <c r="F636" s="105"/>
      <c r="G636" s="105"/>
      <c r="H636" s="105"/>
      <c r="I636" s="105"/>
      <c r="J636" s="105"/>
      <c r="K636" s="105"/>
      <c r="L636" s="105"/>
      <c r="M636" s="105"/>
      <c r="N636" s="105"/>
      <c r="O636" s="105"/>
      <c r="P636" s="105"/>
      <c r="Q636" s="105"/>
      <c r="R636" s="105"/>
      <c r="S636" s="105"/>
      <c r="T636" s="105"/>
      <c r="U636" s="105"/>
      <c r="V636" s="105"/>
      <c r="W636" s="105"/>
      <c r="X636" s="105"/>
      <c r="Y636" s="105"/>
      <c r="Z636" s="105"/>
      <c r="AA636" s="105"/>
    </row>
    <row r="637" spans="1:27" ht="15">
      <c r="A637" s="51"/>
      <c r="B637" s="105"/>
      <c r="C637" s="105"/>
      <c r="D637" s="105"/>
      <c r="E637" s="105"/>
      <c r="F637" s="105"/>
      <c r="G637" s="105"/>
      <c r="H637" s="105"/>
      <c r="I637" s="105"/>
      <c r="J637" s="105"/>
      <c r="K637" s="105"/>
      <c r="L637" s="105"/>
      <c r="M637" s="105"/>
      <c r="N637" s="105"/>
      <c r="O637" s="105"/>
      <c r="P637" s="105"/>
      <c r="Q637" s="105"/>
      <c r="R637" s="105"/>
      <c r="S637" s="105"/>
      <c r="T637" s="105"/>
      <c r="U637" s="105"/>
      <c r="V637" s="105"/>
      <c r="W637" s="105"/>
      <c r="X637" s="105"/>
      <c r="Y637" s="105"/>
      <c r="Z637" s="105"/>
      <c r="AA637" s="105"/>
    </row>
    <row r="638" spans="1:27" ht="15">
      <c r="A638" s="51"/>
      <c r="B638" s="105"/>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c r="AA638" s="105"/>
    </row>
    <row r="639" spans="1:27" ht="15">
      <c r="A639" s="51"/>
      <c r="B639" s="105"/>
      <c r="C639" s="105"/>
      <c r="D639" s="105"/>
      <c r="E639" s="105"/>
      <c r="F639" s="105"/>
      <c r="G639" s="105"/>
      <c r="H639" s="105"/>
      <c r="I639" s="105"/>
      <c r="J639" s="105"/>
      <c r="K639" s="105"/>
      <c r="L639" s="105"/>
      <c r="M639" s="105"/>
      <c r="N639" s="105"/>
      <c r="O639" s="105"/>
      <c r="P639" s="105"/>
      <c r="Q639" s="105"/>
      <c r="R639" s="105"/>
      <c r="S639" s="105"/>
      <c r="T639" s="105"/>
      <c r="U639" s="105"/>
      <c r="V639" s="105"/>
      <c r="W639" s="105"/>
      <c r="X639" s="105"/>
      <c r="Y639" s="105"/>
      <c r="Z639" s="105"/>
      <c r="AA639" s="105"/>
    </row>
    <row r="640" spans="1:27" ht="15">
      <c r="A640" s="51"/>
      <c r="B640" s="105"/>
      <c r="C640" s="105"/>
      <c r="D640" s="105"/>
      <c r="E640" s="105"/>
      <c r="F640" s="105"/>
      <c r="G640" s="105"/>
      <c r="H640" s="105"/>
      <c r="I640" s="105"/>
      <c r="J640" s="105"/>
      <c r="K640" s="105"/>
      <c r="L640" s="105"/>
      <c r="M640" s="105"/>
      <c r="N640" s="105"/>
      <c r="O640" s="105"/>
      <c r="P640" s="105"/>
      <c r="Q640" s="105"/>
      <c r="R640" s="105"/>
      <c r="S640" s="105"/>
      <c r="T640" s="105"/>
      <c r="U640" s="105"/>
      <c r="V640" s="105"/>
      <c r="W640" s="105"/>
      <c r="X640" s="105"/>
      <c r="Y640" s="105"/>
      <c r="Z640" s="105"/>
      <c r="AA640" s="105"/>
    </row>
    <row r="641" spans="1:27" ht="15">
      <c r="A641" s="51"/>
      <c r="B641" s="105"/>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c r="AA641" s="105"/>
    </row>
    <row r="642" spans="1:27" ht="15">
      <c r="A642" s="51"/>
      <c r="B642" s="105"/>
      <c r="C642" s="105"/>
      <c r="D642" s="105"/>
      <c r="E642" s="105"/>
      <c r="F642" s="105"/>
      <c r="G642" s="105"/>
      <c r="H642" s="105"/>
      <c r="I642" s="105"/>
      <c r="J642" s="105"/>
      <c r="K642" s="105"/>
      <c r="L642" s="105"/>
      <c r="M642" s="105"/>
      <c r="N642" s="105"/>
      <c r="O642" s="105"/>
      <c r="P642" s="105"/>
      <c r="Q642" s="105"/>
      <c r="R642" s="105"/>
      <c r="S642" s="105"/>
      <c r="T642" s="105"/>
      <c r="U642" s="105"/>
      <c r="V642" s="105"/>
      <c r="W642" s="105"/>
      <c r="X642" s="105"/>
      <c r="Y642" s="105"/>
      <c r="Z642" s="105"/>
      <c r="AA642" s="105"/>
    </row>
    <row r="643" spans="1:27" ht="15">
      <c r="A643" s="51"/>
      <c r="B643" s="105"/>
      <c r="C643" s="105"/>
      <c r="D643" s="105"/>
      <c r="E643" s="105"/>
      <c r="F643" s="105"/>
      <c r="G643" s="105"/>
      <c r="H643" s="105"/>
      <c r="I643" s="105"/>
      <c r="J643" s="105"/>
      <c r="K643" s="105"/>
      <c r="L643" s="105"/>
      <c r="M643" s="105"/>
      <c r="N643" s="105"/>
      <c r="O643" s="105"/>
      <c r="P643" s="105"/>
      <c r="Q643" s="105"/>
      <c r="R643" s="105"/>
      <c r="S643" s="105"/>
      <c r="T643" s="105"/>
      <c r="U643" s="105"/>
      <c r="V643" s="105"/>
      <c r="W643" s="105"/>
      <c r="X643" s="105"/>
      <c r="Y643" s="105"/>
      <c r="Z643" s="105"/>
      <c r="AA643" s="105"/>
    </row>
    <row r="644" spans="1:27" ht="15">
      <c r="A644" s="51"/>
      <c r="B644" s="105"/>
      <c r="C644" s="105"/>
      <c r="D644" s="105"/>
      <c r="E644" s="105"/>
      <c r="F644" s="105"/>
      <c r="G644" s="105"/>
      <c r="H644" s="105"/>
      <c r="I644" s="105"/>
      <c r="J644" s="105"/>
      <c r="K644" s="105"/>
      <c r="L644" s="105"/>
      <c r="M644" s="105"/>
      <c r="N644" s="105"/>
      <c r="O644" s="105"/>
      <c r="P644" s="105"/>
      <c r="Q644" s="105"/>
      <c r="R644" s="105"/>
      <c r="S644" s="105"/>
      <c r="T644" s="105"/>
      <c r="U644" s="105"/>
      <c r="V644" s="105"/>
      <c r="W644" s="105"/>
      <c r="X644" s="105"/>
      <c r="Y644" s="105"/>
      <c r="Z644" s="105"/>
      <c r="AA644" s="105"/>
    </row>
    <row r="645" spans="1:27" ht="15">
      <c r="A645" s="51"/>
      <c r="B645" s="105"/>
      <c r="C645" s="105"/>
      <c r="D645" s="105"/>
      <c r="E645" s="105"/>
      <c r="F645" s="105"/>
      <c r="G645" s="105"/>
      <c r="H645" s="105"/>
      <c r="I645" s="105"/>
      <c r="J645" s="105"/>
      <c r="K645" s="105"/>
      <c r="L645" s="105"/>
      <c r="M645" s="105"/>
      <c r="N645" s="105"/>
      <c r="O645" s="105"/>
      <c r="P645" s="105"/>
      <c r="Q645" s="105"/>
      <c r="R645" s="105"/>
      <c r="S645" s="105"/>
      <c r="T645" s="105"/>
      <c r="U645" s="105"/>
      <c r="V645" s="105"/>
      <c r="W645" s="105"/>
      <c r="X645" s="105"/>
      <c r="Y645" s="105"/>
      <c r="Z645" s="105"/>
      <c r="AA645" s="105"/>
    </row>
    <row r="646" spans="1:27" ht="15">
      <c r="A646" s="51"/>
      <c r="B646" s="105"/>
      <c r="C646" s="105"/>
      <c r="D646" s="105"/>
      <c r="E646" s="105"/>
      <c r="F646" s="105"/>
      <c r="G646" s="105"/>
      <c r="H646" s="105"/>
      <c r="I646" s="105"/>
      <c r="J646" s="105"/>
      <c r="K646" s="105"/>
      <c r="L646" s="105"/>
      <c r="M646" s="105"/>
      <c r="N646" s="105"/>
      <c r="O646" s="105"/>
      <c r="P646" s="105"/>
      <c r="Q646" s="105"/>
      <c r="R646" s="105"/>
      <c r="S646" s="105"/>
      <c r="T646" s="105"/>
      <c r="U646" s="105"/>
      <c r="V646" s="105"/>
      <c r="W646" s="105"/>
      <c r="X646" s="105"/>
      <c r="Y646" s="105"/>
      <c r="Z646" s="105"/>
      <c r="AA646" s="105"/>
    </row>
    <row r="647" spans="1:27" ht="15">
      <c r="A647" s="51"/>
      <c r="B647" s="105"/>
      <c r="C647" s="105"/>
      <c r="D647" s="105"/>
      <c r="E647" s="105"/>
      <c r="F647" s="105"/>
      <c r="G647" s="105"/>
      <c r="H647" s="105"/>
      <c r="I647" s="105"/>
      <c r="J647" s="105"/>
      <c r="K647" s="105"/>
      <c r="L647" s="105"/>
      <c r="M647" s="105"/>
      <c r="N647" s="105"/>
      <c r="O647" s="105"/>
      <c r="P647" s="105"/>
      <c r="Q647" s="105"/>
      <c r="R647" s="105"/>
      <c r="S647" s="105"/>
      <c r="T647" s="105"/>
      <c r="U647" s="105"/>
      <c r="V647" s="105"/>
      <c r="W647" s="105"/>
      <c r="X647" s="105"/>
      <c r="Y647" s="105"/>
      <c r="Z647" s="105"/>
      <c r="AA647" s="105"/>
    </row>
    <row r="648" spans="1:27" ht="15">
      <c r="A648" s="51"/>
      <c r="B648" s="105"/>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c r="AA648" s="105"/>
    </row>
    <row r="649" spans="1:27" ht="15">
      <c r="A649" s="51"/>
      <c r="B649" s="105"/>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c r="AA649" s="105"/>
    </row>
    <row r="650" spans="1:27" ht="15">
      <c r="A650" s="51"/>
      <c r="B650" s="105"/>
      <c r="C650" s="105"/>
      <c r="D650" s="105"/>
      <c r="E650" s="105"/>
      <c r="F650" s="105"/>
      <c r="G650" s="105"/>
      <c r="H650" s="105"/>
      <c r="I650" s="105"/>
      <c r="J650" s="105"/>
      <c r="K650" s="105"/>
      <c r="L650" s="105"/>
      <c r="M650" s="105"/>
      <c r="N650" s="105"/>
      <c r="O650" s="105"/>
      <c r="P650" s="105"/>
      <c r="Q650" s="105"/>
      <c r="R650" s="105"/>
      <c r="S650" s="105"/>
      <c r="T650" s="105"/>
      <c r="U650" s="105"/>
      <c r="V650" s="105"/>
      <c r="W650" s="105"/>
      <c r="X650" s="105"/>
      <c r="Y650" s="105"/>
      <c r="Z650" s="105"/>
      <c r="AA650" s="105"/>
    </row>
    <row r="651" spans="1:27" ht="15">
      <c r="A651" s="51"/>
      <c r="B651" s="105"/>
      <c r="C651" s="105"/>
      <c r="D651" s="105"/>
      <c r="E651" s="105"/>
      <c r="F651" s="105"/>
      <c r="G651" s="105"/>
      <c r="H651" s="105"/>
      <c r="I651" s="105"/>
      <c r="J651" s="105"/>
      <c r="K651" s="105"/>
      <c r="L651" s="105"/>
      <c r="M651" s="105"/>
      <c r="N651" s="105"/>
      <c r="O651" s="105"/>
      <c r="P651" s="105"/>
      <c r="Q651" s="105"/>
      <c r="R651" s="105"/>
      <c r="S651" s="105"/>
      <c r="T651" s="105"/>
      <c r="U651" s="105"/>
      <c r="V651" s="105"/>
      <c r="W651" s="105"/>
      <c r="X651" s="105"/>
      <c r="Y651" s="105"/>
      <c r="Z651" s="105"/>
      <c r="AA651" s="105"/>
    </row>
    <row r="652" spans="1:27" ht="15">
      <c r="A652" s="51"/>
      <c r="B652" s="105"/>
      <c r="C652" s="105"/>
      <c r="D652" s="105"/>
      <c r="E652" s="105"/>
      <c r="F652" s="105"/>
      <c r="G652" s="105"/>
      <c r="H652" s="105"/>
      <c r="I652" s="105"/>
      <c r="J652" s="105"/>
      <c r="K652" s="105"/>
      <c r="L652" s="105"/>
      <c r="M652" s="105"/>
      <c r="N652" s="105"/>
      <c r="O652" s="105"/>
      <c r="P652" s="105"/>
      <c r="Q652" s="105"/>
      <c r="R652" s="105"/>
      <c r="S652" s="105"/>
      <c r="T652" s="105"/>
      <c r="U652" s="105"/>
      <c r="V652" s="105"/>
      <c r="W652" s="105"/>
      <c r="X652" s="105"/>
      <c r="Y652" s="105"/>
      <c r="Z652" s="105"/>
      <c r="AA652" s="105"/>
    </row>
    <row r="653" spans="1:27" ht="15">
      <c r="A653" s="51"/>
      <c r="B653" s="105"/>
      <c r="C653" s="105"/>
      <c r="D653" s="105"/>
      <c r="E653" s="105"/>
      <c r="F653" s="105"/>
      <c r="G653" s="105"/>
      <c r="H653" s="105"/>
      <c r="I653" s="105"/>
      <c r="J653" s="105"/>
      <c r="K653" s="105"/>
      <c r="L653" s="105"/>
      <c r="M653" s="105"/>
      <c r="N653" s="105"/>
      <c r="O653" s="105"/>
      <c r="P653" s="105"/>
      <c r="Q653" s="105"/>
      <c r="R653" s="105"/>
      <c r="S653" s="105"/>
      <c r="T653" s="105"/>
      <c r="U653" s="105"/>
      <c r="V653" s="105"/>
      <c r="W653" s="105"/>
      <c r="X653" s="105"/>
      <c r="Y653" s="105"/>
      <c r="Z653" s="105"/>
      <c r="AA653" s="105"/>
    </row>
    <row r="654" spans="1:27" ht="15">
      <c r="A654" s="51"/>
      <c r="B654" s="105"/>
      <c r="C654" s="105"/>
      <c r="D654" s="105"/>
      <c r="E654" s="105"/>
      <c r="F654" s="105"/>
      <c r="G654" s="105"/>
      <c r="H654" s="105"/>
      <c r="I654" s="105"/>
      <c r="J654" s="105"/>
      <c r="K654" s="105"/>
      <c r="L654" s="105"/>
      <c r="M654" s="105"/>
      <c r="N654" s="105"/>
      <c r="O654" s="105"/>
      <c r="P654" s="105"/>
      <c r="Q654" s="105"/>
      <c r="R654" s="105"/>
      <c r="S654" s="105"/>
      <c r="T654" s="105"/>
      <c r="U654" s="105"/>
      <c r="V654" s="105"/>
      <c r="W654" s="105"/>
      <c r="X654" s="105"/>
      <c r="Y654" s="105"/>
      <c r="Z654" s="105"/>
      <c r="AA654" s="105"/>
    </row>
    <row r="655" spans="1:27" ht="15">
      <c r="A655" s="51"/>
      <c r="B655" s="105"/>
      <c r="C655" s="105"/>
      <c r="D655" s="105"/>
      <c r="E655" s="105"/>
      <c r="F655" s="105"/>
      <c r="G655" s="105"/>
      <c r="H655" s="105"/>
      <c r="I655" s="105"/>
      <c r="J655" s="105"/>
      <c r="K655" s="105"/>
      <c r="L655" s="105"/>
      <c r="M655" s="105"/>
      <c r="N655" s="105"/>
      <c r="O655" s="105"/>
      <c r="P655" s="105"/>
      <c r="Q655" s="105"/>
      <c r="R655" s="105"/>
      <c r="S655" s="105"/>
      <c r="T655" s="105"/>
      <c r="U655" s="105"/>
      <c r="V655" s="105"/>
      <c r="W655" s="105"/>
      <c r="X655" s="105"/>
      <c r="Y655" s="105"/>
      <c r="Z655" s="105"/>
      <c r="AA655" s="105"/>
    </row>
    <row r="656" spans="1:27" ht="15">
      <c r="A656" s="51"/>
      <c r="B656" s="105"/>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c r="AA656" s="105"/>
    </row>
    <row r="657" spans="1:27" ht="15">
      <c r="A657" s="51"/>
      <c r="B657" s="105"/>
      <c r="C657" s="105"/>
      <c r="D657" s="105"/>
      <c r="E657" s="105"/>
      <c r="F657" s="105"/>
      <c r="G657" s="105"/>
      <c r="H657" s="105"/>
      <c r="I657" s="105"/>
      <c r="J657" s="105"/>
      <c r="K657" s="105"/>
      <c r="L657" s="105"/>
      <c r="M657" s="105"/>
      <c r="N657" s="105"/>
      <c r="O657" s="105"/>
      <c r="P657" s="105"/>
      <c r="Q657" s="105"/>
      <c r="R657" s="105"/>
      <c r="S657" s="105"/>
      <c r="T657" s="105"/>
      <c r="U657" s="105"/>
      <c r="V657" s="105"/>
      <c r="W657" s="105"/>
      <c r="X657" s="105"/>
      <c r="Y657" s="105"/>
      <c r="Z657" s="105"/>
      <c r="AA657" s="105"/>
    </row>
    <row r="658" spans="1:27" ht="15">
      <c r="A658" s="51"/>
      <c r="B658" s="105"/>
      <c r="C658" s="105"/>
      <c r="D658" s="105"/>
      <c r="E658" s="105"/>
      <c r="F658" s="105"/>
      <c r="G658" s="105"/>
      <c r="H658" s="105"/>
      <c r="I658" s="105"/>
      <c r="J658" s="105"/>
      <c r="K658" s="105"/>
      <c r="L658" s="105"/>
      <c r="M658" s="105"/>
      <c r="N658" s="105"/>
      <c r="O658" s="105"/>
      <c r="P658" s="105"/>
      <c r="Q658" s="105"/>
      <c r="R658" s="105"/>
      <c r="S658" s="105"/>
      <c r="T658" s="105"/>
      <c r="U658" s="105"/>
      <c r="V658" s="105"/>
      <c r="W658" s="105"/>
      <c r="X658" s="105"/>
      <c r="Y658" s="105"/>
      <c r="Z658" s="105"/>
      <c r="AA658" s="105"/>
    </row>
    <row r="659" spans="1:27" ht="15">
      <c r="A659" s="51"/>
      <c r="B659" s="105"/>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c r="AA659" s="105"/>
    </row>
    <row r="660" spans="1:27" ht="15">
      <c r="A660" s="51"/>
      <c r="B660" s="105"/>
      <c r="C660" s="105"/>
      <c r="D660" s="105"/>
      <c r="E660" s="105"/>
      <c r="F660" s="105"/>
      <c r="G660" s="105"/>
      <c r="H660" s="105"/>
      <c r="I660" s="105"/>
      <c r="J660" s="105"/>
      <c r="K660" s="105"/>
      <c r="L660" s="105"/>
      <c r="M660" s="105"/>
      <c r="N660" s="105"/>
      <c r="O660" s="105"/>
      <c r="P660" s="105"/>
      <c r="Q660" s="105"/>
      <c r="R660" s="105"/>
      <c r="S660" s="105"/>
      <c r="T660" s="105"/>
      <c r="U660" s="105"/>
      <c r="V660" s="105"/>
      <c r="W660" s="105"/>
      <c r="X660" s="105"/>
      <c r="Y660" s="105"/>
      <c r="Z660" s="105"/>
      <c r="AA660" s="105"/>
    </row>
    <row r="661" spans="1:27" ht="15">
      <c r="A661" s="51"/>
      <c r="B661" s="105"/>
      <c r="C661" s="105"/>
      <c r="D661" s="105"/>
      <c r="E661" s="105"/>
      <c r="F661" s="105"/>
      <c r="G661" s="105"/>
      <c r="H661" s="105"/>
      <c r="I661" s="105"/>
      <c r="J661" s="105"/>
      <c r="K661" s="105"/>
      <c r="L661" s="105"/>
      <c r="M661" s="105"/>
      <c r="N661" s="105"/>
      <c r="O661" s="105"/>
      <c r="P661" s="105"/>
      <c r="Q661" s="105"/>
      <c r="R661" s="105"/>
      <c r="S661" s="105"/>
      <c r="T661" s="105"/>
      <c r="U661" s="105"/>
      <c r="V661" s="105"/>
      <c r="W661" s="105"/>
      <c r="X661" s="105"/>
      <c r="Y661" s="105"/>
      <c r="Z661" s="105"/>
      <c r="AA661" s="105"/>
    </row>
    <row r="662" spans="1:27" ht="15">
      <c r="A662" s="51"/>
      <c r="B662" s="105"/>
      <c r="C662" s="105"/>
      <c r="D662" s="105"/>
      <c r="E662" s="105"/>
      <c r="F662" s="105"/>
      <c r="G662" s="105"/>
      <c r="H662" s="105"/>
      <c r="I662" s="105"/>
      <c r="J662" s="105"/>
      <c r="K662" s="105"/>
      <c r="L662" s="105"/>
      <c r="M662" s="105"/>
      <c r="N662" s="105"/>
      <c r="O662" s="105"/>
      <c r="P662" s="105"/>
      <c r="Q662" s="105"/>
      <c r="R662" s="105"/>
      <c r="S662" s="105"/>
      <c r="T662" s="105"/>
      <c r="U662" s="105"/>
      <c r="V662" s="105"/>
      <c r="W662" s="105"/>
      <c r="X662" s="105"/>
      <c r="Y662" s="105"/>
      <c r="Z662" s="105"/>
      <c r="AA662" s="105"/>
    </row>
    <row r="663" spans="1:27" ht="15">
      <c r="A663" s="51"/>
      <c r="B663" s="105"/>
      <c r="C663" s="105"/>
      <c r="D663" s="105"/>
      <c r="E663" s="105"/>
      <c r="F663" s="105"/>
      <c r="G663" s="105"/>
      <c r="H663" s="105"/>
      <c r="I663" s="105"/>
      <c r="J663" s="105"/>
      <c r="K663" s="105"/>
      <c r="L663" s="105"/>
      <c r="M663" s="105"/>
      <c r="N663" s="105"/>
      <c r="O663" s="105"/>
      <c r="P663" s="105"/>
      <c r="Q663" s="105"/>
      <c r="R663" s="105"/>
      <c r="S663" s="105"/>
      <c r="T663" s="105"/>
      <c r="U663" s="105"/>
      <c r="V663" s="105"/>
      <c r="W663" s="105"/>
      <c r="X663" s="105"/>
      <c r="Y663" s="105"/>
      <c r="Z663" s="105"/>
      <c r="AA663" s="105"/>
    </row>
    <row r="664" spans="1:27" ht="15">
      <c r="A664" s="51"/>
      <c r="B664" s="105"/>
      <c r="C664" s="105"/>
      <c r="D664" s="105"/>
      <c r="E664" s="105"/>
      <c r="F664" s="105"/>
      <c r="G664" s="105"/>
      <c r="H664" s="105"/>
      <c r="I664" s="105"/>
      <c r="J664" s="105"/>
      <c r="K664" s="105"/>
      <c r="L664" s="105"/>
      <c r="M664" s="105"/>
      <c r="N664" s="105"/>
      <c r="O664" s="105"/>
      <c r="P664" s="105"/>
      <c r="Q664" s="105"/>
      <c r="R664" s="105"/>
      <c r="S664" s="105"/>
      <c r="T664" s="105"/>
      <c r="U664" s="105"/>
      <c r="V664" s="105"/>
      <c r="W664" s="105"/>
      <c r="X664" s="105"/>
      <c r="Y664" s="105"/>
      <c r="Z664" s="105"/>
      <c r="AA664" s="105"/>
    </row>
    <row r="665" spans="1:27" ht="15">
      <c r="A665" s="51"/>
      <c r="B665" s="105"/>
      <c r="C665" s="105"/>
      <c r="D665" s="105"/>
      <c r="E665" s="105"/>
      <c r="F665" s="105"/>
      <c r="G665" s="105"/>
      <c r="H665" s="105"/>
      <c r="I665" s="105"/>
      <c r="J665" s="105"/>
      <c r="K665" s="105"/>
      <c r="L665" s="105"/>
      <c r="M665" s="105"/>
      <c r="N665" s="105"/>
      <c r="O665" s="105"/>
      <c r="P665" s="105"/>
      <c r="Q665" s="105"/>
      <c r="R665" s="105"/>
      <c r="S665" s="105"/>
      <c r="T665" s="105"/>
      <c r="U665" s="105"/>
      <c r="V665" s="105"/>
      <c r="W665" s="105"/>
      <c r="X665" s="105"/>
      <c r="Y665" s="105"/>
      <c r="Z665" s="105"/>
      <c r="AA665" s="105"/>
    </row>
    <row r="666" spans="1:27" ht="15">
      <c r="A666" s="51"/>
      <c r="B666" s="105"/>
      <c r="C666" s="105"/>
      <c r="D666" s="105"/>
      <c r="E666" s="105"/>
      <c r="F666" s="105"/>
      <c r="G666" s="105"/>
      <c r="H666" s="105"/>
      <c r="I666" s="105"/>
      <c r="J666" s="105"/>
      <c r="K666" s="105"/>
      <c r="L666" s="105"/>
      <c r="M666" s="105"/>
      <c r="N666" s="105"/>
      <c r="O666" s="105"/>
      <c r="P666" s="105"/>
      <c r="Q666" s="105"/>
      <c r="R666" s="105"/>
      <c r="S666" s="105"/>
      <c r="T666" s="105"/>
      <c r="U666" s="105"/>
      <c r="V666" s="105"/>
      <c r="W666" s="105"/>
      <c r="X666" s="105"/>
      <c r="Y666" s="105"/>
      <c r="Z666" s="105"/>
      <c r="AA666" s="105"/>
    </row>
    <row r="667" spans="1:27" ht="15">
      <c r="A667" s="51"/>
      <c r="B667" s="105"/>
      <c r="C667" s="105"/>
      <c r="D667" s="105"/>
      <c r="E667" s="105"/>
      <c r="F667" s="105"/>
      <c r="G667" s="105"/>
      <c r="H667" s="105"/>
      <c r="I667" s="105"/>
      <c r="J667" s="105"/>
      <c r="K667" s="105"/>
      <c r="L667" s="105"/>
      <c r="M667" s="105"/>
      <c r="N667" s="105"/>
      <c r="O667" s="105"/>
      <c r="P667" s="105"/>
      <c r="Q667" s="105"/>
      <c r="R667" s="105"/>
      <c r="S667" s="105"/>
      <c r="T667" s="105"/>
      <c r="U667" s="105"/>
      <c r="V667" s="105"/>
      <c r="W667" s="105"/>
      <c r="X667" s="105"/>
      <c r="Y667" s="105"/>
      <c r="Z667" s="105"/>
      <c r="AA667" s="105"/>
    </row>
    <row r="668" spans="1:27" ht="15">
      <c r="A668" s="51"/>
      <c r="B668" s="105"/>
      <c r="C668" s="105"/>
      <c r="D668" s="105"/>
      <c r="E668" s="105"/>
      <c r="F668" s="105"/>
      <c r="G668" s="105"/>
      <c r="H668" s="105"/>
      <c r="I668" s="105"/>
      <c r="J668" s="105"/>
      <c r="K668" s="105"/>
      <c r="L668" s="105"/>
      <c r="M668" s="105"/>
      <c r="N668" s="105"/>
      <c r="O668" s="105"/>
      <c r="P668" s="105"/>
      <c r="Q668" s="105"/>
      <c r="R668" s="105"/>
      <c r="S668" s="105"/>
      <c r="T668" s="105"/>
      <c r="U668" s="105"/>
      <c r="V668" s="105"/>
      <c r="W668" s="105"/>
      <c r="X668" s="105"/>
      <c r="Y668" s="105"/>
      <c r="Z668" s="105"/>
      <c r="AA668" s="105"/>
    </row>
    <row r="669" spans="1:27" ht="15">
      <c r="A669" s="51"/>
      <c r="B669" s="105"/>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c r="AA669" s="105"/>
    </row>
    <row r="670" spans="1:27" ht="15">
      <c r="A670" s="51"/>
      <c r="B670" s="105"/>
      <c r="C670" s="105"/>
      <c r="D670" s="105"/>
      <c r="E670" s="105"/>
      <c r="F670" s="105"/>
      <c r="G670" s="105"/>
      <c r="H670" s="105"/>
      <c r="I670" s="105"/>
      <c r="J670" s="105"/>
      <c r="K670" s="105"/>
      <c r="L670" s="105"/>
      <c r="M670" s="105"/>
      <c r="N670" s="105"/>
      <c r="O670" s="105"/>
      <c r="P670" s="105"/>
      <c r="Q670" s="105"/>
      <c r="R670" s="105"/>
      <c r="S670" s="105"/>
      <c r="T670" s="105"/>
      <c r="U670" s="105"/>
      <c r="V670" s="105"/>
      <c r="W670" s="105"/>
      <c r="X670" s="105"/>
      <c r="Y670" s="105"/>
      <c r="Z670" s="105"/>
      <c r="AA670" s="105"/>
    </row>
    <row r="671" spans="1:27" ht="15">
      <c r="A671" s="51"/>
      <c r="B671" s="105"/>
      <c r="C671" s="105"/>
      <c r="D671" s="105"/>
      <c r="E671" s="105"/>
      <c r="F671" s="105"/>
      <c r="G671" s="105"/>
      <c r="H671" s="105"/>
      <c r="I671" s="105"/>
      <c r="J671" s="105"/>
      <c r="K671" s="105"/>
      <c r="L671" s="105"/>
      <c r="M671" s="105"/>
      <c r="N671" s="105"/>
      <c r="O671" s="105"/>
      <c r="P671" s="105"/>
      <c r="Q671" s="105"/>
      <c r="R671" s="105"/>
      <c r="S671" s="105"/>
      <c r="T671" s="105"/>
      <c r="U671" s="105"/>
      <c r="V671" s="105"/>
      <c r="W671" s="105"/>
      <c r="X671" s="105"/>
      <c r="Y671" s="105"/>
      <c r="Z671" s="105"/>
      <c r="AA671" s="105"/>
    </row>
    <row r="672" spans="1:27" ht="15">
      <c r="A672" s="51"/>
      <c r="B672" s="105"/>
      <c r="C672" s="105"/>
      <c r="D672" s="105"/>
      <c r="E672" s="105"/>
      <c r="F672" s="105"/>
      <c r="G672" s="105"/>
      <c r="H672" s="105"/>
      <c r="I672" s="105"/>
      <c r="J672" s="105"/>
      <c r="K672" s="105"/>
      <c r="L672" s="105"/>
      <c r="M672" s="105"/>
      <c r="N672" s="105"/>
      <c r="O672" s="105"/>
      <c r="P672" s="105"/>
      <c r="Q672" s="105"/>
      <c r="R672" s="105"/>
      <c r="S672" s="105"/>
      <c r="T672" s="105"/>
      <c r="U672" s="105"/>
      <c r="V672" s="105"/>
      <c r="W672" s="105"/>
      <c r="X672" s="105"/>
      <c r="Y672" s="105"/>
      <c r="Z672" s="105"/>
      <c r="AA672" s="105"/>
    </row>
    <row r="673" spans="1:27" ht="15">
      <c r="A673" s="51"/>
      <c r="B673" s="105"/>
      <c r="C673" s="105"/>
      <c r="D673" s="105"/>
      <c r="E673" s="105"/>
      <c r="F673" s="105"/>
      <c r="G673" s="105"/>
      <c r="H673" s="105"/>
      <c r="I673" s="105"/>
      <c r="J673" s="105"/>
      <c r="K673" s="105"/>
      <c r="L673" s="105"/>
      <c r="M673" s="105"/>
      <c r="N673" s="105"/>
      <c r="O673" s="105"/>
      <c r="P673" s="105"/>
      <c r="Q673" s="105"/>
      <c r="R673" s="105"/>
      <c r="S673" s="105"/>
      <c r="T673" s="105"/>
      <c r="U673" s="105"/>
      <c r="V673" s="105"/>
      <c r="W673" s="105"/>
      <c r="X673" s="105"/>
      <c r="Y673" s="105"/>
      <c r="Z673" s="105"/>
      <c r="AA673" s="105"/>
    </row>
    <row r="674" spans="1:27" ht="15">
      <c r="A674" s="51"/>
      <c r="B674" s="105"/>
      <c r="C674" s="105"/>
      <c r="D674" s="105"/>
      <c r="E674" s="105"/>
      <c r="F674" s="105"/>
      <c r="G674" s="105"/>
      <c r="H674" s="105"/>
      <c r="I674" s="105"/>
      <c r="J674" s="105"/>
      <c r="K674" s="105"/>
      <c r="L674" s="105"/>
      <c r="M674" s="105"/>
      <c r="N674" s="105"/>
      <c r="O674" s="105"/>
      <c r="P674" s="105"/>
      <c r="Q674" s="105"/>
      <c r="R674" s="105"/>
      <c r="S674" s="105"/>
      <c r="T674" s="105"/>
      <c r="U674" s="105"/>
      <c r="V674" s="105"/>
      <c r="W674" s="105"/>
      <c r="X674" s="105"/>
      <c r="Y674" s="105"/>
      <c r="Z674" s="105"/>
      <c r="AA674" s="105"/>
    </row>
    <row r="675" spans="1:27" ht="15">
      <c r="A675" s="51"/>
      <c r="B675" s="105"/>
      <c r="C675" s="105"/>
      <c r="D675" s="105"/>
      <c r="E675" s="105"/>
      <c r="F675" s="105"/>
      <c r="G675" s="105"/>
      <c r="H675" s="105"/>
      <c r="I675" s="105"/>
      <c r="J675" s="105"/>
      <c r="K675" s="105"/>
      <c r="L675" s="105"/>
      <c r="M675" s="105"/>
      <c r="N675" s="105"/>
      <c r="O675" s="105"/>
      <c r="P675" s="105"/>
      <c r="Q675" s="105"/>
      <c r="R675" s="105"/>
      <c r="S675" s="105"/>
      <c r="T675" s="105"/>
      <c r="U675" s="105"/>
      <c r="V675" s="105"/>
      <c r="W675" s="105"/>
      <c r="X675" s="105"/>
      <c r="Y675" s="105"/>
      <c r="Z675" s="105"/>
      <c r="AA675" s="105"/>
    </row>
    <row r="676" spans="1:27" ht="15">
      <c r="A676" s="51"/>
      <c r="B676" s="105"/>
      <c r="C676" s="105"/>
      <c r="D676" s="105"/>
      <c r="E676" s="105"/>
      <c r="F676" s="105"/>
      <c r="G676" s="105"/>
      <c r="H676" s="105"/>
      <c r="I676" s="105"/>
      <c r="J676" s="105"/>
      <c r="K676" s="105"/>
      <c r="L676" s="105"/>
      <c r="M676" s="105"/>
      <c r="N676" s="105"/>
      <c r="O676" s="105"/>
      <c r="P676" s="105"/>
      <c r="Q676" s="105"/>
      <c r="R676" s="105"/>
      <c r="S676" s="105"/>
      <c r="T676" s="105"/>
      <c r="U676" s="105"/>
      <c r="V676" s="105"/>
      <c r="W676" s="105"/>
      <c r="X676" s="105"/>
      <c r="Y676" s="105"/>
      <c r="Z676" s="105"/>
      <c r="AA676" s="105"/>
    </row>
    <row r="677" spans="1:27" ht="15">
      <c r="A677" s="51"/>
      <c r="B677" s="105"/>
      <c r="C677" s="105"/>
      <c r="D677" s="105"/>
      <c r="E677" s="105"/>
      <c r="F677" s="105"/>
      <c r="G677" s="105"/>
      <c r="H677" s="105"/>
      <c r="I677" s="105"/>
      <c r="J677" s="105"/>
      <c r="K677" s="105"/>
      <c r="L677" s="105"/>
      <c r="M677" s="105"/>
      <c r="N677" s="105"/>
      <c r="O677" s="105"/>
      <c r="P677" s="105"/>
      <c r="Q677" s="105"/>
      <c r="R677" s="105"/>
      <c r="S677" s="105"/>
      <c r="T677" s="105"/>
      <c r="U677" s="105"/>
      <c r="V677" s="105"/>
      <c r="W677" s="105"/>
      <c r="X677" s="105"/>
      <c r="Y677" s="105"/>
      <c r="Z677" s="105"/>
      <c r="AA677" s="105"/>
    </row>
    <row r="678" spans="1:27" ht="15">
      <c r="A678" s="51"/>
      <c r="B678" s="105"/>
      <c r="C678" s="105"/>
      <c r="D678" s="105"/>
      <c r="E678" s="105"/>
      <c r="F678" s="105"/>
      <c r="G678" s="105"/>
      <c r="H678" s="105"/>
      <c r="I678" s="105"/>
      <c r="J678" s="105"/>
      <c r="K678" s="105"/>
      <c r="L678" s="105"/>
      <c r="M678" s="105"/>
      <c r="N678" s="105"/>
      <c r="O678" s="105"/>
      <c r="P678" s="105"/>
      <c r="Q678" s="105"/>
      <c r="R678" s="105"/>
      <c r="S678" s="105"/>
      <c r="T678" s="105"/>
      <c r="U678" s="105"/>
      <c r="V678" s="105"/>
      <c r="W678" s="105"/>
      <c r="X678" s="105"/>
      <c r="Y678" s="105"/>
      <c r="Z678" s="105"/>
      <c r="AA678" s="105"/>
    </row>
    <row r="679" spans="1:27" ht="15">
      <c r="A679" s="51"/>
      <c r="B679" s="105"/>
      <c r="C679" s="105"/>
      <c r="D679" s="105"/>
      <c r="E679" s="105"/>
      <c r="F679" s="105"/>
      <c r="G679" s="105"/>
      <c r="H679" s="105"/>
      <c r="I679" s="105"/>
      <c r="J679" s="105"/>
      <c r="K679" s="105"/>
      <c r="L679" s="105"/>
      <c r="M679" s="105"/>
      <c r="N679" s="105"/>
      <c r="O679" s="105"/>
      <c r="P679" s="105"/>
      <c r="Q679" s="105"/>
      <c r="R679" s="105"/>
      <c r="S679" s="105"/>
      <c r="T679" s="105"/>
      <c r="U679" s="105"/>
      <c r="V679" s="105"/>
      <c r="W679" s="105"/>
      <c r="X679" s="105"/>
      <c r="Y679" s="105"/>
      <c r="Z679" s="105"/>
      <c r="AA679" s="105"/>
    </row>
    <row r="680" spans="1:27" ht="15">
      <c r="A680" s="51"/>
      <c r="B680" s="105"/>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c r="AA680" s="105"/>
    </row>
    <row r="681" spans="1:27" ht="15">
      <c r="A681" s="51"/>
      <c r="B681" s="105"/>
      <c r="C681" s="105"/>
      <c r="D681" s="105"/>
      <c r="E681" s="105"/>
      <c r="F681" s="105"/>
      <c r="G681" s="105"/>
      <c r="H681" s="105"/>
      <c r="I681" s="105"/>
      <c r="J681" s="105"/>
      <c r="K681" s="105"/>
      <c r="L681" s="105"/>
      <c r="M681" s="105"/>
      <c r="N681" s="105"/>
      <c r="O681" s="105"/>
      <c r="P681" s="105"/>
      <c r="Q681" s="105"/>
      <c r="R681" s="105"/>
      <c r="S681" s="105"/>
      <c r="T681" s="105"/>
      <c r="U681" s="105"/>
      <c r="V681" s="105"/>
      <c r="W681" s="105"/>
      <c r="X681" s="105"/>
      <c r="Y681" s="105"/>
      <c r="Z681" s="105"/>
      <c r="AA681" s="105"/>
    </row>
    <row r="682" spans="1:27" ht="15">
      <c r="A682" s="51"/>
      <c r="B682" s="105"/>
      <c r="C682" s="105"/>
      <c r="D682" s="105"/>
      <c r="E682" s="105"/>
      <c r="F682" s="105"/>
      <c r="G682" s="105"/>
      <c r="H682" s="105"/>
      <c r="I682" s="105"/>
      <c r="J682" s="105"/>
      <c r="K682" s="105"/>
      <c r="L682" s="105"/>
      <c r="M682" s="105"/>
      <c r="N682" s="105"/>
      <c r="O682" s="105"/>
      <c r="P682" s="105"/>
      <c r="Q682" s="105"/>
      <c r="R682" s="105"/>
      <c r="S682" s="105"/>
      <c r="T682" s="105"/>
      <c r="U682" s="105"/>
      <c r="V682" s="105"/>
      <c r="W682" s="105"/>
      <c r="X682" s="105"/>
      <c r="Y682" s="105"/>
      <c r="Z682" s="105"/>
      <c r="AA682" s="105"/>
    </row>
    <row r="683" spans="1:27" ht="15">
      <c r="A683" s="51"/>
      <c r="B683" s="105"/>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c r="AA683" s="105"/>
    </row>
    <row r="684" spans="1:27" ht="15">
      <c r="A684" s="51"/>
      <c r="B684" s="105"/>
      <c r="C684" s="105"/>
      <c r="D684" s="105"/>
      <c r="E684" s="105"/>
      <c r="F684" s="105"/>
      <c r="G684" s="105"/>
      <c r="H684" s="105"/>
      <c r="I684" s="105"/>
      <c r="J684" s="105"/>
      <c r="K684" s="105"/>
      <c r="L684" s="105"/>
      <c r="M684" s="105"/>
      <c r="N684" s="105"/>
      <c r="O684" s="105"/>
      <c r="P684" s="105"/>
      <c r="Q684" s="105"/>
      <c r="R684" s="105"/>
      <c r="S684" s="105"/>
      <c r="T684" s="105"/>
      <c r="U684" s="105"/>
      <c r="V684" s="105"/>
      <c r="W684" s="105"/>
      <c r="X684" s="105"/>
      <c r="Y684" s="105"/>
      <c r="Z684" s="105"/>
      <c r="AA684" s="105"/>
    </row>
    <row r="685" spans="1:27" ht="15">
      <c r="A685" s="51"/>
      <c r="B685" s="105"/>
      <c r="C685" s="105"/>
      <c r="D685" s="105"/>
      <c r="E685" s="105"/>
      <c r="F685" s="105"/>
      <c r="G685" s="105"/>
      <c r="H685" s="105"/>
      <c r="I685" s="105"/>
      <c r="J685" s="105"/>
      <c r="K685" s="105"/>
      <c r="L685" s="105"/>
      <c r="M685" s="105"/>
      <c r="N685" s="105"/>
      <c r="O685" s="105"/>
      <c r="P685" s="105"/>
      <c r="Q685" s="105"/>
      <c r="R685" s="105"/>
      <c r="S685" s="105"/>
      <c r="T685" s="105"/>
      <c r="U685" s="105"/>
      <c r="V685" s="105"/>
      <c r="W685" s="105"/>
      <c r="X685" s="105"/>
      <c r="Y685" s="105"/>
      <c r="Z685" s="105"/>
      <c r="AA685" s="105"/>
    </row>
    <row r="686" spans="1:27" ht="15">
      <c r="A686" s="51"/>
      <c r="B686" s="105"/>
      <c r="C686" s="105"/>
      <c r="D686" s="105"/>
      <c r="E686" s="105"/>
      <c r="F686" s="105"/>
      <c r="G686" s="105"/>
      <c r="H686" s="105"/>
      <c r="I686" s="105"/>
      <c r="J686" s="105"/>
      <c r="K686" s="105"/>
      <c r="L686" s="105"/>
      <c r="M686" s="105"/>
      <c r="N686" s="105"/>
      <c r="O686" s="105"/>
      <c r="P686" s="105"/>
      <c r="Q686" s="105"/>
      <c r="R686" s="105"/>
      <c r="S686" s="105"/>
      <c r="T686" s="105"/>
      <c r="U686" s="105"/>
      <c r="V686" s="105"/>
      <c r="W686" s="105"/>
      <c r="X686" s="105"/>
      <c r="Y686" s="105"/>
      <c r="Z686" s="105"/>
      <c r="AA686" s="105"/>
    </row>
    <row r="687" spans="1:27" ht="15">
      <c r="A687" s="51"/>
      <c r="B687" s="105"/>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c r="AA687" s="105"/>
    </row>
    <row r="688" spans="1:27" ht="15">
      <c r="A688" s="51"/>
      <c r="B688" s="105"/>
      <c r="C688" s="105"/>
      <c r="D688" s="105"/>
      <c r="E688" s="105"/>
      <c r="F688" s="105"/>
      <c r="G688" s="105"/>
      <c r="H688" s="105"/>
      <c r="I688" s="105"/>
      <c r="J688" s="105"/>
      <c r="K688" s="105"/>
      <c r="L688" s="105"/>
      <c r="M688" s="105"/>
      <c r="N688" s="105"/>
      <c r="O688" s="105"/>
      <c r="P688" s="105"/>
      <c r="Q688" s="105"/>
      <c r="R688" s="105"/>
      <c r="S688" s="105"/>
      <c r="T688" s="105"/>
      <c r="U688" s="105"/>
      <c r="V688" s="105"/>
      <c r="W688" s="105"/>
      <c r="X688" s="105"/>
      <c r="Y688" s="105"/>
      <c r="Z688" s="105"/>
      <c r="AA688" s="105"/>
    </row>
    <row r="689" spans="1:27" ht="15">
      <c r="A689" s="51"/>
      <c r="B689" s="105"/>
      <c r="C689" s="105"/>
      <c r="D689" s="105"/>
      <c r="E689" s="105"/>
      <c r="F689" s="105"/>
      <c r="G689" s="105"/>
      <c r="H689" s="105"/>
      <c r="I689" s="105"/>
      <c r="J689" s="105"/>
      <c r="K689" s="105"/>
      <c r="L689" s="105"/>
      <c r="M689" s="105"/>
      <c r="N689" s="105"/>
      <c r="O689" s="105"/>
      <c r="P689" s="105"/>
      <c r="Q689" s="105"/>
      <c r="R689" s="105"/>
      <c r="S689" s="105"/>
      <c r="T689" s="105"/>
      <c r="U689" s="105"/>
      <c r="V689" s="105"/>
      <c r="W689" s="105"/>
      <c r="X689" s="105"/>
      <c r="Y689" s="105"/>
      <c r="Z689" s="105"/>
      <c r="AA689" s="105"/>
    </row>
    <row r="690" spans="1:27" ht="15">
      <c r="A690" s="51"/>
      <c r="B690" s="105"/>
      <c r="C690" s="105"/>
      <c r="D690" s="105"/>
      <c r="E690" s="105"/>
      <c r="F690" s="105"/>
      <c r="G690" s="105"/>
      <c r="H690" s="105"/>
      <c r="I690" s="105"/>
      <c r="J690" s="105"/>
      <c r="K690" s="105"/>
      <c r="L690" s="105"/>
      <c r="M690" s="105"/>
      <c r="N690" s="105"/>
      <c r="O690" s="105"/>
      <c r="P690" s="105"/>
      <c r="Q690" s="105"/>
      <c r="R690" s="105"/>
      <c r="S690" s="105"/>
      <c r="T690" s="105"/>
      <c r="U690" s="105"/>
      <c r="V690" s="105"/>
      <c r="W690" s="105"/>
      <c r="X690" s="105"/>
      <c r="Y690" s="105"/>
      <c r="Z690" s="105"/>
      <c r="AA690" s="105"/>
    </row>
    <row r="691" spans="1:27" ht="15">
      <c r="A691" s="51"/>
      <c r="B691" s="105"/>
      <c r="C691" s="105"/>
      <c r="D691" s="105"/>
      <c r="E691" s="105"/>
      <c r="F691" s="105"/>
      <c r="G691" s="105"/>
      <c r="H691" s="105"/>
      <c r="I691" s="105"/>
      <c r="J691" s="105"/>
      <c r="K691" s="105"/>
      <c r="L691" s="105"/>
      <c r="M691" s="105"/>
      <c r="N691" s="105"/>
      <c r="O691" s="105"/>
      <c r="P691" s="105"/>
      <c r="Q691" s="105"/>
      <c r="R691" s="105"/>
      <c r="S691" s="105"/>
      <c r="T691" s="105"/>
      <c r="U691" s="105"/>
      <c r="V691" s="105"/>
      <c r="W691" s="105"/>
      <c r="X691" s="105"/>
      <c r="Y691" s="105"/>
      <c r="Z691" s="105"/>
      <c r="AA691" s="105"/>
    </row>
    <row r="692" spans="1:27" ht="15">
      <c r="A692" s="51"/>
      <c r="B692" s="105"/>
      <c r="C692" s="105"/>
      <c r="D692" s="105"/>
      <c r="E692" s="105"/>
      <c r="F692" s="105"/>
      <c r="G692" s="105"/>
      <c r="H692" s="105"/>
      <c r="I692" s="105"/>
      <c r="J692" s="105"/>
      <c r="K692" s="105"/>
      <c r="L692" s="105"/>
      <c r="M692" s="105"/>
      <c r="N692" s="105"/>
      <c r="O692" s="105"/>
      <c r="P692" s="105"/>
      <c r="Q692" s="105"/>
      <c r="R692" s="105"/>
      <c r="S692" s="105"/>
      <c r="T692" s="105"/>
      <c r="U692" s="105"/>
      <c r="V692" s="105"/>
      <c r="W692" s="105"/>
      <c r="X692" s="105"/>
      <c r="Y692" s="105"/>
      <c r="Z692" s="105"/>
      <c r="AA692" s="105"/>
    </row>
    <row r="693" spans="1:27" ht="15">
      <c r="A693" s="51"/>
      <c r="B693" s="105"/>
      <c r="C693" s="105"/>
      <c r="D693" s="105"/>
      <c r="E693" s="105"/>
      <c r="F693" s="105"/>
      <c r="G693" s="105"/>
      <c r="H693" s="105"/>
      <c r="I693" s="105"/>
      <c r="J693" s="105"/>
      <c r="K693" s="105"/>
      <c r="L693" s="105"/>
      <c r="M693" s="105"/>
      <c r="N693" s="105"/>
      <c r="O693" s="105"/>
      <c r="P693" s="105"/>
      <c r="Q693" s="105"/>
      <c r="R693" s="105"/>
      <c r="S693" s="105"/>
      <c r="T693" s="105"/>
      <c r="U693" s="105"/>
      <c r="V693" s="105"/>
      <c r="W693" s="105"/>
      <c r="X693" s="105"/>
      <c r="Y693" s="105"/>
      <c r="Z693" s="105"/>
      <c r="AA693" s="105"/>
    </row>
    <row r="694" spans="1:27" ht="15">
      <c r="A694" s="51"/>
      <c r="B694" s="105"/>
      <c r="C694" s="105"/>
      <c r="D694" s="105"/>
      <c r="E694" s="105"/>
      <c r="F694" s="105"/>
      <c r="G694" s="105"/>
      <c r="H694" s="105"/>
      <c r="I694" s="105"/>
      <c r="J694" s="105"/>
      <c r="K694" s="105"/>
      <c r="L694" s="105"/>
      <c r="M694" s="105"/>
      <c r="N694" s="105"/>
      <c r="O694" s="105"/>
      <c r="P694" s="105"/>
      <c r="Q694" s="105"/>
      <c r="R694" s="105"/>
      <c r="S694" s="105"/>
      <c r="T694" s="105"/>
      <c r="U694" s="105"/>
      <c r="V694" s="105"/>
      <c r="W694" s="105"/>
      <c r="X694" s="105"/>
      <c r="Y694" s="105"/>
      <c r="Z694" s="105"/>
      <c r="AA694" s="105"/>
    </row>
    <row r="695" spans="1:27" ht="15">
      <c r="A695" s="51"/>
      <c r="B695" s="105"/>
      <c r="C695" s="105"/>
      <c r="D695" s="105"/>
      <c r="E695" s="105"/>
      <c r="F695" s="105"/>
      <c r="G695" s="105"/>
      <c r="H695" s="105"/>
      <c r="I695" s="105"/>
      <c r="J695" s="105"/>
      <c r="K695" s="105"/>
      <c r="L695" s="105"/>
      <c r="M695" s="105"/>
      <c r="N695" s="105"/>
      <c r="O695" s="105"/>
      <c r="P695" s="105"/>
      <c r="Q695" s="105"/>
      <c r="R695" s="105"/>
      <c r="S695" s="105"/>
      <c r="T695" s="105"/>
      <c r="U695" s="105"/>
      <c r="V695" s="105"/>
      <c r="W695" s="105"/>
      <c r="X695" s="105"/>
      <c r="Y695" s="105"/>
      <c r="Z695" s="105"/>
      <c r="AA695" s="105"/>
    </row>
    <row r="696" spans="1:27" ht="15">
      <c r="A696" s="51"/>
      <c r="B696" s="105"/>
      <c r="C696" s="105"/>
      <c r="D696" s="105"/>
      <c r="E696" s="105"/>
      <c r="F696" s="105"/>
      <c r="G696" s="105"/>
      <c r="H696" s="105"/>
      <c r="I696" s="105"/>
      <c r="J696" s="105"/>
      <c r="K696" s="105"/>
      <c r="L696" s="105"/>
      <c r="M696" s="105"/>
      <c r="N696" s="105"/>
      <c r="O696" s="105"/>
      <c r="P696" s="105"/>
      <c r="Q696" s="105"/>
      <c r="R696" s="105"/>
      <c r="S696" s="105"/>
      <c r="T696" s="105"/>
      <c r="U696" s="105"/>
      <c r="V696" s="105"/>
      <c r="W696" s="105"/>
      <c r="X696" s="105"/>
      <c r="Y696" s="105"/>
      <c r="Z696" s="105"/>
      <c r="AA696" s="105"/>
    </row>
    <row r="697" spans="1:27" ht="15">
      <c r="A697" s="51"/>
      <c r="B697" s="105"/>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c r="AA697" s="105"/>
    </row>
    <row r="698" spans="1:27" ht="15">
      <c r="A698" s="51"/>
      <c r="B698" s="105"/>
      <c r="C698" s="105"/>
      <c r="D698" s="105"/>
      <c r="E698" s="105"/>
      <c r="F698" s="105"/>
      <c r="G698" s="105"/>
      <c r="H698" s="105"/>
      <c r="I698" s="105"/>
      <c r="J698" s="105"/>
      <c r="K698" s="105"/>
      <c r="L698" s="105"/>
      <c r="M698" s="105"/>
      <c r="N698" s="105"/>
      <c r="O698" s="105"/>
      <c r="P698" s="105"/>
      <c r="Q698" s="105"/>
      <c r="R698" s="105"/>
      <c r="S698" s="105"/>
      <c r="T698" s="105"/>
      <c r="U698" s="105"/>
      <c r="V698" s="105"/>
      <c r="W698" s="105"/>
      <c r="X698" s="105"/>
      <c r="Y698" s="105"/>
      <c r="Z698" s="105"/>
      <c r="AA698" s="105"/>
    </row>
    <row r="699" spans="1:27" ht="15">
      <c r="A699" s="51"/>
      <c r="B699" s="105"/>
      <c r="C699" s="105"/>
      <c r="D699" s="105"/>
      <c r="E699" s="105"/>
      <c r="F699" s="105"/>
      <c r="G699" s="105"/>
      <c r="H699" s="105"/>
      <c r="I699" s="105"/>
      <c r="J699" s="105"/>
      <c r="K699" s="105"/>
      <c r="L699" s="105"/>
      <c r="M699" s="105"/>
      <c r="N699" s="105"/>
      <c r="O699" s="105"/>
      <c r="P699" s="105"/>
      <c r="Q699" s="105"/>
      <c r="R699" s="105"/>
      <c r="S699" s="105"/>
      <c r="T699" s="105"/>
      <c r="U699" s="105"/>
      <c r="V699" s="105"/>
      <c r="W699" s="105"/>
      <c r="X699" s="105"/>
      <c r="Y699" s="105"/>
      <c r="Z699" s="105"/>
      <c r="AA699" s="105"/>
    </row>
    <row r="700" spans="1:27" ht="15">
      <c r="A700" s="51"/>
      <c r="B700" s="105"/>
      <c r="C700" s="105"/>
      <c r="D700" s="105"/>
      <c r="E700" s="105"/>
      <c r="F700" s="105"/>
      <c r="G700" s="105"/>
      <c r="H700" s="105"/>
      <c r="I700" s="105"/>
      <c r="J700" s="105"/>
      <c r="K700" s="105"/>
      <c r="L700" s="105"/>
      <c r="M700" s="105"/>
      <c r="N700" s="105"/>
      <c r="O700" s="105"/>
      <c r="P700" s="105"/>
      <c r="Q700" s="105"/>
      <c r="R700" s="105"/>
      <c r="S700" s="105"/>
      <c r="T700" s="105"/>
      <c r="U700" s="105"/>
      <c r="V700" s="105"/>
      <c r="W700" s="105"/>
      <c r="X700" s="105"/>
      <c r="Y700" s="105"/>
      <c r="Z700" s="105"/>
      <c r="AA700" s="105"/>
    </row>
    <row r="701" spans="1:27" ht="15">
      <c r="A701" s="51"/>
      <c r="B701" s="105"/>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c r="AA701" s="105"/>
    </row>
    <row r="702" spans="1:27" ht="15">
      <c r="A702" s="51"/>
      <c r="B702" s="105"/>
      <c r="C702" s="105"/>
      <c r="D702" s="105"/>
      <c r="E702" s="105"/>
      <c r="F702" s="105"/>
      <c r="G702" s="105"/>
      <c r="H702" s="105"/>
      <c r="I702" s="105"/>
      <c r="J702" s="105"/>
      <c r="K702" s="105"/>
      <c r="L702" s="105"/>
      <c r="M702" s="105"/>
      <c r="N702" s="105"/>
      <c r="O702" s="105"/>
      <c r="P702" s="105"/>
      <c r="Q702" s="105"/>
      <c r="R702" s="105"/>
      <c r="S702" s="105"/>
      <c r="T702" s="105"/>
      <c r="U702" s="105"/>
      <c r="V702" s="105"/>
      <c r="W702" s="105"/>
      <c r="X702" s="105"/>
      <c r="Y702" s="105"/>
      <c r="Z702" s="105"/>
      <c r="AA702" s="105"/>
    </row>
    <row r="703" spans="1:27" ht="15">
      <c r="A703" s="51"/>
      <c r="B703" s="105"/>
      <c r="C703" s="105"/>
      <c r="D703" s="105"/>
      <c r="E703" s="105"/>
      <c r="F703" s="105"/>
      <c r="G703" s="105"/>
      <c r="H703" s="105"/>
      <c r="I703" s="105"/>
      <c r="J703" s="105"/>
      <c r="K703" s="105"/>
      <c r="L703" s="105"/>
      <c r="M703" s="105"/>
      <c r="N703" s="105"/>
      <c r="O703" s="105"/>
      <c r="P703" s="105"/>
      <c r="Q703" s="105"/>
      <c r="R703" s="105"/>
      <c r="S703" s="105"/>
      <c r="T703" s="105"/>
      <c r="U703" s="105"/>
      <c r="V703" s="105"/>
      <c r="W703" s="105"/>
      <c r="X703" s="105"/>
      <c r="Y703" s="105"/>
      <c r="Z703" s="105"/>
      <c r="AA703" s="105"/>
    </row>
    <row r="704" spans="1:27" ht="15">
      <c r="A704" s="51"/>
      <c r="B704" s="105"/>
      <c r="C704" s="105"/>
      <c r="D704" s="105"/>
      <c r="E704" s="105"/>
      <c r="F704" s="105"/>
      <c r="G704" s="105"/>
      <c r="H704" s="105"/>
      <c r="I704" s="105"/>
      <c r="J704" s="105"/>
      <c r="K704" s="105"/>
      <c r="L704" s="105"/>
      <c r="M704" s="105"/>
      <c r="N704" s="105"/>
      <c r="O704" s="105"/>
      <c r="P704" s="105"/>
      <c r="Q704" s="105"/>
      <c r="R704" s="105"/>
      <c r="S704" s="105"/>
      <c r="T704" s="105"/>
      <c r="U704" s="105"/>
      <c r="V704" s="105"/>
      <c r="W704" s="105"/>
      <c r="X704" s="105"/>
      <c r="Y704" s="105"/>
      <c r="Z704" s="105"/>
      <c r="AA704" s="105"/>
    </row>
    <row r="705" spans="1:27" ht="15">
      <c r="A705" s="51"/>
      <c r="B705" s="105"/>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c r="AA705" s="105"/>
    </row>
    <row r="706" spans="1:27" ht="15">
      <c r="A706" s="51"/>
      <c r="B706" s="105"/>
      <c r="C706" s="105"/>
      <c r="D706" s="105"/>
      <c r="E706" s="105"/>
      <c r="F706" s="105"/>
      <c r="G706" s="105"/>
      <c r="H706" s="105"/>
      <c r="I706" s="105"/>
      <c r="J706" s="105"/>
      <c r="K706" s="105"/>
      <c r="L706" s="105"/>
      <c r="M706" s="105"/>
      <c r="N706" s="105"/>
      <c r="O706" s="105"/>
      <c r="P706" s="105"/>
      <c r="Q706" s="105"/>
      <c r="R706" s="105"/>
      <c r="S706" s="105"/>
      <c r="T706" s="105"/>
      <c r="U706" s="105"/>
      <c r="V706" s="105"/>
      <c r="W706" s="105"/>
      <c r="X706" s="105"/>
      <c r="Y706" s="105"/>
      <c r="Z706" s="105"/>
      <c r="AA706" s="105"/>
    </row>
    <row r="707" spans="1:27" ht="15">
      <c r="A707" s="51"/>
      <c r="B707" s="105"/>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c r="AA707" s="105"/>
    </row>
    <row r="708" spans="1:27" ht="15">
      <c r="A708" s="51"/>
      <c r="B708" s="105"/>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c r="AA708" s="105"/>
    </row>
    <row r="709" spans="1:27" ht="15">
      <c r="A709" s="51"/>
      <c r="B709" s="105"/>
      <c r="C709" s="105"/>
      <c r="D709" s="105"/>
      <c r="E709" s="105"/>
      <c r="F709" s="105"/>
      <c r="G709" s="105"/>
      <c r="H709" s="105"/>
      <c r="I709" s="105"/>
      <c r="J709" s="105"/>
      <c r="K709" s="105"/>
      <c r="L709" s="105"/>
      <c r="M709" s="105"/>
      <c r="N709" s="105"/>
      <c r="O709" s="105"/>
      <c r="P709" s="105"/>
      <c r="Q709" s="105"/>
      <c r="R709" s="105"/>
      <c r="S709" s="105"/>
      <c r="T709" s="105"/>
      <c r="U709" s="105"/>
      <c r="V709" s="105"/>
      <c r="W709" s="105"/>
      <c r="X709" s="105"/>
      <c r="Y709" s="105"/>
      <c r="Z709" s="105"/>
      <c r="AA709" s="105"/>
    </row>
    <row r="710" spans="1:27" ht="15">
      <c r="A710" s="51"/>
      <c r="B710" s="105"/>
      <c r="C710" s="105"/>
      <c r="D710" s="105"/>
      <c r="E710" s="105"/>
      <c r="F710" s="105"/>
      <c r="G710" s="105"/>
      <c r="H710" s="105"/>
      <c r="I710" s="105"/>
      <c r="J710" s="105"/>
      <c r="K710" s="105"/>
      <c r="L710" s="105"/>
      <c r="M710" s="105"/>
      <c r="N710" s="105"/>
      <c r="O710" s="105"/>
      <c r="P710" s="105"/>
      <c r="Q710" s="105"/>
      <c r="R710" s="105"/>
      <c r="S710" s="105"/>
      <c r="T710" s="105"/>
      <c r="U710" s="105"/>
      <c r="V710" s="105"/>
      <c r="W710" s="105"/>
      <c r="X710" s="105"/>
      <c r="Y710" s="105"/>
      <c r="Z710" s="105"/>
      <c r="AA710" s="105"/>
    </row>
    <row r="711" spans="1:27" ht="15">
      <c r="A711" s="51"/>
      <c r="B711" s="105"/>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c r="AA711" s="105"/>
    </row>
    <row r="712" spans="1:27" ht="15">
      <c r="A712" s="51"/>
      <c r="B712" s="105"/>
      <c r="C712" s="105"/>
      <c r="D712" s="105"/>
      <c r="E712" s="105"/>
      <c r="F712" s="105"/>
      <c r="G712" s="105"/>
      <c r="H712" s="105"/>
      <c r="I712" s="105"/>
      <c r="J712" s="105"/>
      <c r="K712" s="105"/>
      <c r="L712" s="105"/>
      <c r="M712" s="105"/>
      <c r="N712" s="105"/>
      <c r="O712" s="105"/>
      <c r="P712" s="105"/>
      <c r="Q712" s="105"/>
      <c r="R712" s="105"/>
      <c r="S712" s="105"/>
      <c r="T712" s="105"/>
      <c r="U712" s="105"/>
      <c r="V712" s="105"/>
      <c r="W712" s="105"/>
      <c r="X712" s="105"/>
      <c r="Y712" s="105"/>
      <c r="Z712" s="105"/>
      <c r="AA712" s="105"/>
    </row>
    <row r="713" spans="1:27" ht="15">
      <c r="A713" s="51"/>
      <c r="B713" s="105"/>
      <c r="C713" s="105"/>
      <c r="D713" s="105"/>
      <c r="E713" s="105"/>
      <c r="F713" s="105"/>
      <c r="G713" s="105"/>
      <c r="H713" s="105"/>
      <c r="I713" s="105"/>
      <c r="J713" s="105"/>
      <c r="K713" s="105"/>
      <c r="L713" s="105"/>
      <c r="M713" s="105"/>
      <c r="N713" s="105"/>
      <c r="O713" s="105"/>
      <c r="P713" s="105"/>
      <c r="Q713" s="105"/>
      <c r="R713" s="105"/>
      <c r="S713" s="105"/>
      <c r="T713" s="105"/>
      <c r="U713" s="105"/>
      <c r="V713" s="105"/>
      <c r="W713" s="105"/>
      <c r="X713" s="105"/>
      <c r="Y713" s="105"/>
      <c r="Z713" s="105"/>
      <c r="AA713" s="105"/>
    </row>
    <row r="714" spans="1:27" ht="15">
      <c r="A714" s="51"/>
      <c r="B714" s="105"/>
      <c r="C714" s="105"/>
      <c r="D714" s="105"/>
      <c r="E714" s="105"/>
      <c r="F714" s="105"/>
      <c r="G714" s="105"/>
      <c r="H714" s="105"/>
      <c r="I714" s="105"/>
      <c r="J714" s="105"/>
      <c r="K714" s="105"/>
      <c r="L714" s="105"/>
      <c r="M714" s="105"/>
      <c r="N714" s="105"/>
      <c r="O714" s="105"/>
      <c r="P714" s="105"/>
      <c r="Q714" s="105"/>
      <c r="R714" s="105"/>
      <c r="S714" s="105"/>
      <c r="T714" s="105"/>
      <c r="U714" s="105"/>
      <c r="V714" s="105"/>
      <c r="W714" s="105"/>
      <c r="X714" s="105"/>
      <c r="Y714" s="105"/>
      <c r="Z714" s="105"/>
      <c r="AA714" s="105"/>
    </row>
    <row r="715" spans="1:27" ht="15">
      <c r="A715" s="51"/>
      <c r="B715" s="105"/>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c r="AA715" s="105"/>
    </row>
    <row r="716" spans="1:27" ht="15">
      <c r="A716" s="51"/>
      <c r="B716" s="105"/>
      <c r="C716" s="105"/>
      <c r="D716" s="105"/>
      <c r="E716" s="105"/>
      <c r="F716" s="105"/>
      <c r="G716" s="105"/>
      <c r="H716" s="105"/>
      <c r="I716" s="105"/>
      <c r="J716" s="105"/>
      <c r="K716" s="105"/>
      <c r="L716" s="105"/>
      <c r="M716" s="105"/>
      <c r="N716" s="105"/>
      <c r="O716" s="105"/>
      <c r="P716" s="105"/>
      <c r="Q716" s="105"/>
      <c r="R716" s="105"/>
      <c r="S716" s="105"/>
      <c r="T716" s="105"/>
      <c r="U716" s="105"/>
      <c r="V716" s="105"/>
      <c r="W716" s="105"/>
      <c r="X716" s="105"/>
      <c r="Y716" s="105"/>
      <c r="Z716" s="105"/>
      <c r="AA716" s="105"/>
    </row>
    <row r="717" spans="1:27" ht="15">
      <c r="A717" s="51"/>
      <c r="B717" s="105"/>
      <c r="C717" s="105"/>
      <c r="D717" s="105"/>
      <c r="E717" s="105"/>
      <c r="F717" s="105"/>
      <c r="G717" s="105"/>
      <c r="H717" s="105"/>
      <c r="I717" s="105"/>
      <c r="J717" s="105"/>
      <c r="K717" s="105"/>
      <c r="L717" s="105"/>
      <c r="M717" s="105"/>
      <c r="N717" s="105"/>
      <c r="O717" s="105"/>
      <c r="P717" s="105"/>
      <c r="Q717" s="105"/>
      <c r="R717" s="105"/>
      <c r="S717" s="105"/>
      <c r="T717" s="105"/>
      <c r="U717" s="105"/>
      <c r="V717" s="105"/>
      <c r="W717" s="105"/>
      <c r="X717" s="105"/>
      <c r="Y717" s="105"/>
      <c r="Z717" s="105"/>
      <c r="AA717" s="105"/>
    </row>
    <row r="718" spans="1:27" ht="15">
      <c r="A718" s="51"/>
      <c r="B718" s="105"/>
      <c r="C718" s="105"/>
      <c r="D718" s="105"/>
      <c r="E718" s="105"/>
      <c r="F718" s="105"/>
      <c r="G718" s="105"/>
      <c r="H718" s="105"/>
      <c r="I718" s="105"/>
      <c r="J718" s="105"/>
      <c r="K718" s="105"/>
      <c r="L718" s="105"/>
      <c r="M718" s="105"/>
      <c r="N718" s="105"/>
      <c r="O718" s="105"/>
      <c r="P718" s="105"/>
      <c r="Q718" s="105"/>
      <c r="R718" s="105"/>
      <c r="S718" s="105"/>
      <c r="T718" s="105"/>
      <c r="U718" s="105"/>
      <c r="V718" s="105"/>
      <c r="W718" s="105"/>
      <c r="X718" s="105"/>
      <c r="Y718" s="105"/>
      <c r="Z718" s="105"/>
      <c r="AA718" s="105"/>
    </row>
    <row r="719" spans="1:27" ht="15">
      <c r="A719" s="51"/>
      <c r="B719" s="105"/>
      <c r="C719" s="105"/>
      <c r="D719" s="105"/>
      <c r="E719" s="105"/>
      <c r="F719" s="105"/>
      <c r="G719" s="105"/>
      <c r="H719" s="105"/>
      <c r="I719" s="105"/>
      <c r="J719" s="105"/>
      <c r="K719" s="105"/>
      <c r="L719" s="105"/>
      <c r="M719" s="105"/>
      <c r="N719" s="105"/>
      <c r="O719" s="105"/>
      <c r="P719" s="105"/>
      <c r="Q719" s="105"/>
      <c r="R719" s="105"/>
      <c r="S719" s="105"/>
      <c r="T719" s="105"/>
      <c r="U719" s="105"/>
      <c r="V719" s="105"/>
      <c r="W719" s="105"/>
      <c r="X719" s="105"/>
      <c r="Y719" s="105"/>
      <c r="Z719" s="105"/>
      <c r="AA719" s="105"/>
    </row>
    <row r="720" spans="1:27" ht="15">
      <c r="A720" s="51"/>
      <c r="B720" s="105"/>
      <c r="C720" s="105"/>
      <c r="D720" s="105"/>
      <c r="E720" s="105"/>
      <c r="F720" s="105"/>
      <c r="G720" s="105"/>
      <c r="H720" s="105"/>
      <c r="I720" s="105"/>
      <c r="J720" s="105"/>
      <c r="K720" s="105"/>
      <c r="L720" s="105"/>
      <c r="M720" s="105"/>
      <c r="N720" s="105"/>
      <c r="O720" s="105"/>
      <c r="P720" s="105"/>
      <c r="Q720" s="105"/>
      <c r="R720" s="105"/>
      <c r="S720" s="105"/>
      <c r="T720" s="105"/>
      <c r="U720" s="105"/>
      <c r="V720" s="105"/>
      <c r="W720" s="105"/>
      <c r="X720" s="105"/>
      <c r="Y720" s="105"/>
      <c r="Z720" s="105"/>
      <c r="AA720" s="105"/>
    </row>
    <row r="721" spans="1:27" ht="15">
      <c r="A721" s="51"/>
      <c r="B721" s="105"/>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c r="AA721" s="105"/>
    </row>
    <row r="722" spans="1:27" ht="15">
      <c r="A722" s="51"/>
      <c r="B722" s="105"/>
      <c r="C722" s="105"/>
      <c r="D722" s="105"/>
      <c r="E722" s="105"/>
      <c r="F722" s="105"/>
      <c r="G722" s="105"/>
      <c r="H722" s="105"/>
      <c r="I722" s="105"/>
      <c r="J722" s="105"/>
      <c r="K722" s="105"/>
      <c r="L722" s="105"/>
      <c r="M722" s="105"/>
      <c r="N722" s="105"/>
      <c r="O722" s="105"/>
      <c r="P722" s="105"/>
      <c r="Q722" s="105"/>
      <c r="R722" s="105"/>
      <c r="S722" s="105"/>
      <c r="T722" s="105"/>
      <c r="U722" s="105"/>
      <c r="V722" s="105"/>
      <c r="W722" s="105"/>
      <c r="X722" s="105"/>
      <c r="Y722" s="105"/>
      <c r="Z722" s="105"/>
      <c r="AA722" s="105"/>
    </row>
    <row r="723" spans="1:27" ht="15">
      <c r="A723" s="51"/>
      <c r="B723" s="105"/>
      <c r="C723" s="105"/>
      <c r="D723" s="105"/>
      <c r="E723" s="105"/>
      <c r="F723" s="105"/>
      <c r="G723" s="105"/>
      <c r="H723" s="105"/>
      <c r="I723" s="105"/>
      <c r="J723" s="105"/>
      <c r="K723" s="105"/>
      <c r="L723" s="105"/>
      <c r="M723" s="105"/>
      <c r="N723" s="105"/>
      <c r="O723" s="105"/>
      <c r="P723" s="105"/>
      <c r="Q723" s="105"/>
      <c r="R723" s="105"/>
      <c r="S723" s="105"/>
      <c r="T723" s="105"/>
      <c r="U723" s="105"/>
      <c r="V723" s="105"/>
      <c r="W723" s="105"/>
      <c r="X723" s="105"/>
      <c r="Y723" s="105"/>
      <c r="Z723" s="105"/>
      <c r="AA723" s="105"/>
    </row>
    <row r="724" spans="1:27" ht="15">
      <c r="A724" s="51"/>
      <c r="B724" s="105"/>
      <c r="C724" s="105"/>
      <c r="D724" s="105"/>
      <c r="E724" s="105"/>
      <c r="F724" s="105"/>
      <c r="G724" s="105"/>
      <c r="H724" s="105"/>
      <c r="I724" s="105"/>
      <c r="J724" s="105"/>
      <c r="K724" s="105"/>
      <c r="L724" s="105"/>
      <c r="M724" s="105"/>
      <c r="N724" s="105"/>
      <c r="O724" s="105"/>
      <c r="P724" s="105"/>
      <c r="Q724" s="105"/>
      <c r="R724" s="105"/>
      <c r="S724" s="105"/>
      <c r="T724" s="105"/>
      <c r="U724" s="105"/>
      <c r="V724" s="105"/>
      <c r="W724" s="105"/>
      <c r="X724" s="105"/>
      <c r="Y724" s="105"/>
      <c r="Z724" s="105"/>
      <c r="AA724" s="105"/>
    </row>
    <row r="725" spans="1:27" ht="15">
      <c r="A725" s="51"/>
      <c r="B725" s="105"/>
      <c r="C725" s="105"/>
      <c r="D725" s="105"/>
      <c r="E725" s="105"/>
      <c r="F725" s="105"/>
      <c r="G725" s="105"/>
      <c r="H725" s="105"/>
      <c r="I725" s="105"/>
      <c r="J725" s="105"/>
      <c r="K725" s="105"/>
      <c r="L725" s="105"/>
      <c r="M725" s="105"/>
      <c r="N725" s="105"/>
      <c r="O725" s="105"/>
      <c r="P725" s="105"/>
      <c r="Q725" s="105"/>
      <c r="R725" s="105"/>
      <c r="S725" s="105"/>
      <c r="T725" s="105"/>
      <c r="U725" s="105"/>
      <c r="V725" s="105"/>
      <c r="W725" s="105"/>
      <c r="X725" s="105"/>
      <c r="Y725" s="105"/>
      <c r="Z725" s="105"/>
      <c r="AA725" s="105"/>
    </row>
    <row r="726" spans="1:27" ht="15">
      <c r="A726" s="51"/>
      <c r="B726" s="105"/>
      <c r="C726" s="105"/>
      <c r="D726" s="105"/>
      <c r="E726" s="105"/>
      <c r="F726" s="105"/>
      <c r="G726" s="105"/>
      <c r="H726" s="105"/>
      <c r="I726" s="105"/>
      <c r="J726" s="105"/>
      <c r="K726" s="105"/>
      <c r="L726" s="105"/>
      <c r="M726" s="105"/>
      <c r="N726" s="105"/>
      <c r="O726" s="105"/>
      <c r="P726" s="105"/>
      <c r="Q726" s="105"/>
      <c r="R726" s="105"/>
      <c r="S726" s="105"/>
      <c r="T726" s="105"/>
      <c r="U726" s="105"/>
      <c r="V726" s="105"/>
      <c r="W726" s="105"/>
      <c r="X726" s="105"/>
      <c r="Y726" s="105"/>
      <c r="Z726" s="105"/>
      <c r="AA726" s="105"/>
    </row>
    <row r="727" spans="1:27" ht="15">
      <c r="A727" s="51"/>
      <c r="B727" s="105"/>
      <c r="C727" s="105"/>
      <c r="D727" s="105"/>
      <c r="E727" s="105"/>
      <c r="F727" s="105"/>
      <c r="G727" s="105"/>
      <c r="H727" s="105"/>
      <c r="I727" s="105"/>
      <c r="J727" s="105"/>
      <c r="K727" s="105"/>
      <c r="L727" s="105"/>
      <c r="M727" s="105"/>
      <c r="N727" s="105"/>
      <c r="O727" s="105"/>
      <c r="P727" s="105"/>
      <c r="Q727" s="105"/>
      <c r="R727" s="105"/>
      <c r="S727" s="105"/>
      <c r="T727" s="105"/>
      <c r="U727" s="105"/>
      <c r="V727" s="105"/>
      <c r="W727" s="105"/>
      <c r="X727" s="105"/>
      <c r="Y727" s="105"/>
      <c r="Z727" s="105"/>
      <c r="AA727" s="105"/>
    </row>
    <row r="728" spans="1:27" ht="15">
      <c r="A728" s="51"/>
      <c r="B728" s="105"/>
      <c r="C728" s="105"/>
      <c r="D728" s="105"/>
      <c r="E728" s="105"/>
      <c r="F728" s="105"/>
      <c r="G728" s="105"/>
      <c r="H728" s="105"/>
      <c r="I728" s="105"/>
      <c r="J728" s="105"/>
      <c r="K728" s="105"/>
      <c r="L728" s="105"/>
      <c r="M728" s="105"/>
      <c r="N728" s="105"/>
      <c r="O728" s="105"/>
      <c r="P728" s="105"/>
      <c r="Q728" s="105"/>
      <c r="R728" s="105"/>
      <c r="S728" s="105"/>
      <c r="T728" s="105"/>
      <c r="U728" s="105"/>
      <c r="V728" s="105"/>
      <c r="W728" s="105"/>
      <c r="X728" s="105"/>
      <c r="Y728" s="105"/>
      <c r="Z728" s="105"/>
      <c r="AA728" s="105"/>
    </row>
    <row r="729" spans="1:27" ht="15">
      <c r="A729" s="51"/>
      <c r="B729" s="105"/>
      <c r="C729" s="105"/>
      <c r="D729" s="105"/>
      <c r="E729" s="105"/>
      <c r="F729" s="105"/>
      <c r="G729" s="105"/>
      <c r="H729" s="105"/>
      <c r="I729" s="105"/>
      <c r="J729" s="105"/>
      <c r="K729" s="105"/>
      <c r="L729" s="105"/>
      <c r="M729" s="105"/>
      <c r="N729" s="105"/>
      <c r="O729" s="105"/>
      <c r="P729" s="105"/>
      <c r="Q729" s="105"/>
      <c r="R729" s="105"/>
      <c r="S729" s="105"/>
      <c r="T729" s="105"/>
      <c r="U729" s="105"/>
      <c r="V729" s="105"/>
      <c r="W729" s="105"/>
      <c r="X729" s="105"/>
      <c r="Y729" s="105"/>
      <c r="Z729" s="105"/>
      <c r="AA729" s="105"/>
    </row>
    <row r="730" spans="1:27" ht="15">
      <c r="A730" s="51"/>
      <c r="B730" s="105"/>
      <c r="C730" s="105"/>
      <c r="D730" s="105"/>
      <c r="E730" s="105"/>
      <c r="F730" s="105"/>
      <c r="G730" s="105"/>
      <c r="H730" s="105"/>
      <c r="I730" s="105"/>
      <c r="J730" s="105"/>
      <c r="K730" s="105"/>
      <c r="L730" s="105"/>
      <c r="M730" s="105"/>
      <c r="N730" s="105"/>
      <c r="O730" s="105"/>
      <c r="P730" s="105"/>
      <c r="Q730" s="105"/>
      <c r="R730" s="105"/>
      <c r="S730" s="105"/>
      <c r="T730" s="105"/>
      <c r="U730" s="105"/>
      <c r="V730" s="105"/>
      <c r="W730" s="105"/>
      <c r="X730" s="105"/>
      <c r="Y730" s="105"/>
      <c r="Z730" s="105"/>
      <c r="AA730" s="105"/>
    </row>
    <row r="731" spans="1:27" ht="15">
      <c r="A731" s="51"/>
      <c r="B731" s="105"/>
      <c r="C731" s="105"/>
      <c r="D731" s="105"/>
      <c r="E731" s="105"/>
      <c r="F731" s="105"/>
      <c r="G731" s="105"/>
      <c r="H731" s="105"/>
      <c r="I731" s="105"/>
      <c r="J731" s="105"/>
      <c r="K731" s="105"/>
      <c r="L731" s="105"/>
      <c r="M731" s="105"/>
      <c r="N731" s="105"/>
      <c r="O731" s="105"/>
      <c r="P731" s="105"/>
      <c r="Q731" s="105"/>
      <c r="R731" s="105"/>
      <c r="S731" s="105"/>
      <c r="T731" s="105"/>
      <c r="U731" s="105"/>
      <c r="V731" s="105"/>
      <c r="W731" s="105"/>
      <c r="X731" s="105"/>
      <c r="Y731" s="105"/>
      <c r="Z731" s="105"/>
      <c r="AA731" s="105"/>
    </row>
    <row r="732" spans="1:27" ht="15">
      <c r="A732" s="51"/>
      <c r="B732" s="105"/>
      <c r="C732" s="105"/>
      <c r="D732" s="105"/>
      <c r="E732" s="105"/>
      <c r="F732" s="105"/>
      <c r="G732" s="105"/>
      <c r="H732" s="105"/>
      <c r="I732" s="105"/>
      <c r="J732" s="105"/>
      <c r="K732" s="105"/>
      <c r="L732" s="105"/>
      <c r="M732" s="105"/>
      <c r="N732" s="105"/>
      <c r="O732" s="105"/>
      <c r="P732" s="105"/>
      <c r="Q732" s="105"/>
      <c r="R732" s="105"/>
      <c r="S732" s="105"/>
      <c r="T732" s="105"/>
      <c r="U732" s="105"/>
      <c r="V732" s="105"/>
      <c r="W732" s="105"/>
      <c r="X732" s="105"/>
      <c r="Y732" s="105"/>
      <c r="Z732" s="105"/>
      <c r="AA732" s="105"/>
    </row>
    <row r="733" spans="1:27" ht="15">
      <c r="A733" s="51"/>
      <c r="B733" s="105"/>
      <c r="C733" s="105"/>
      <c r="D733" s="105"/>
      <c r="E733" s="105"/>
      <c r="F733" s="105"/>
      <c r="G733" s="105"/>
      <c r="H733" s="105"/>
      <c r="I733" s="105"/>
      <c r="J733" s="105"/>
      <c r="K733" s="105"/>
      <c r="L733" s="105"/>
      <c r="M733" s="105"/>
      <c r="N733" s="105"/>
      <c r="O733" s="105"/>
      <c r="P733" s="105"/>
      <c r="Q733" s="105"/>
      <c r="R733" s="105"/>
      <c r="S733" s="105"/>
      <c r="T733" s="105"/>
      <c r="U733" s="105"/>
      <c r="V733" s="105"/>
      <c r="W733" s="105"/>
      <c r="X733" s="105"/>
      <c r="Y733" s="105"/>
      <c r="Z733" s="105"/>
      <c r="AA733" s="105"/>
    </row>
    <row r="734" spans="1:27" ht="15">
      <c r="A734" s="51"/>
      <c r="B734" s="105"/>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c r="AA734" s="105"/>
    </row>
    <row r="735" spans="1:27" ht="15">
      <c r="A735" s="51"/>
      <c r="B735" s="105"/>
      <c r="C735" s="105"/>
      <c r="D735" s="105"/>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c r="AA735" s="105"/>
    </row>
    <row r="736" spans="1:27" ht="15">
      <c r="A736" s="51"/>
      <c r="B736" s="105"/>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c r="AA736" s="105"/>
    </row>
    <row r="737" spans="1:27" ht="15">
      <c r="A737" s="51"/>
      <c r="B737" s="105"/>
      <c r="C737" s="105"/>
      <c r="D737" s="105"/>
      <c r="E737" s="105"/>
      <c r="F737" s="105"/>
      <c r="G737" s="105"/>
      <c r="H737" s="105"/>
      <c r="I737" s="105"/>
      <c r="J737" s="105"/>
      <c r="K737" s="105"/>
      <c r="L737" s="105"/>
      <c r="M737" s="105"/>
      <c r="N737" s="105"/>
      <c r="O737" s="105"/>
      <c r="P737" s="105"/>
      <c r="Q737" s="105"/>
      <c r="R737" s="105"/>
      <c r="S737" s="105"/>
      <c r="T737" s="105"/>
      <c r="U737" s="105"/>
      <c r="V737" s="105"/>
      <c r="W737" s="105"/>
      <c r="X737" s="105"/>
      <c r="Y737" s="105"/>
      <c r="Z737" s="105"/>
      <c r="AA737" s="105"/>
    </row>
    <row r="738" spans="1:27" ht="15">
      <c r="A738" s="51"/>
      <c r="B738" s="105"/>
      <c r="C738" s="105"/>
      <c r="D738" s="105"/>
      <c r="E738" s="105"/>
      <c r="F738" s="105"/>
      <c r="G738" s="105"/>
      <c r="H738" s="105"/>
      <c r="I738" s="105"/>
      <c r="J738" s="105"/>
      <c r="K738" s="105"/>
      <c r="L738" s="105"/>
      <c r="M738" s="105"/>
      <c r="N738" s="105"/>
      <c r="O738" s="105"/>
      <c r="P738" s="105"/>
      <c r="Q738" s="105"/>
      <c r="R738" s="105"/>
      <c r="S738" s="105"/>
      <c r="T738" s="105"/>
      <c r="U738" s="105"/>
      <c r="V738" s="105"/>
      <c r="W738" s="105"/>
      <c r="X738" s="105"/>
      <c r="Y738" s="105"/>
      <c r="Z738" s="105"/>
      <c r="AA738" s="105"/>
    </row>
    <row r="739" spans="1:27" ht="15">
      <c r="A739" s="51"/>
      <c r="B739" s="105"/>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c r="AA739" s="105"/>
    </row>
    <row r="740" spans="1:27" ht="15">
      <c r="A740" s="51"/>
      <c r="B740" s="105"/>
      <c r="C740" s="105"/>
      <c r="D740" s="105"/>
      <c r="E740" s="105"/>
      <c r="F740" s="105"/>
      <c r="G740" s="105"/>
      <c r="H740" s="105"/>
      <c r="I740" s="105"/>
      <c r="J740" s="105"/>
      <c r="K740" s="105"/>
      <c r="L740" s="105"/>
      <c r="M740" s="105"/>
      <c r="N740" s="105"/>
      <c r="O740" s="105"/>
      <c r="P740" s="105"/>
      <c r="Q740" s="105"/>
      <c r="R740" s="105"/>
      <c r="S740" s="105"/>
      <c r="T740" s="105"/>
      <c r="U740" s="105"/>
      <c r="V740" s="105"/>
      <c r="W740" s="105"/>
      <c r="X740" s="105"/>
      <c r="Y740" s="105"/>
      <c r="Z740" s="105"/>
      <c r="AA740" s="105"/>
    </row>
    <row r="741" spans="1:27" ht="15">
      <c r="A741" s="51"/>
      <c r="B741" s="105"/>
      <c r="C741" s="105"/>
      <c r="D741" s="105"/>
      <c r="E741" s="105"/>
      <c r="F741" s="105"/>
      <c r="G741" s="105"/>
      <c r="H741" s="105"/>
      <c r="I741" s="105"/>
      <c r="J741" s="105"/>
      <c r="K741" s="105"/>
      <c r="L741" s="105"/>
      <c r="M741" s="105"/>
      <c r="N741" s="105"/>
      <c r="O741" s="105"/>
      <c r="P741" s="105"/>
      <c r="Q741" s="105"/>
      <c r="R741" s="105"/>
      <c r="S741" s="105"/>
      <c r="T741" s="105"/>
      <c r="U741" s="105"/>
      <c r="V741" s="105"/>
      <c r="W741" s="105"/>
      <c r="X741" s="105"/>
      <c r="Y741" s="105"/>
      <c r="Z741" s="105"/>
      <c r="AA741" s="105"/>
    </row>
    <row r="742" spans="1:27" ht="15">
      <c r="A742" s="51"/>
      <c r="B742" s="105"/>
      <c r="C742" s="105"/>
      <c r="D742" s="105"/>
      <c r="E742" s="105"/>
      <c r="F742" s="105"/>
      <c r="G742" s="105"/>
      <c r="H742" s="105"/>
      <c r="I742" s="105"/>
      <c r="J742" s="105"/>
      <c r="K742" s="105"/>
      <c r="L742" s="105"/>
      <c r="M742" s="105"/>
      <c r="N742" s="105"/>
      <c r="O742" s="105"/>
      <c r="P742" s="105"/>
      <c r="Q742" s="105"/>
      <c r="R742" s="105"/>
      <c r="S742" s="105"/>
      <c r="T742" s="105"/>
      <c r="U742" s="105"/>
      <c r="V742" s="105"/>
      <c r="W742" s="105"/>
      <c r="X742" s="105"/>
      <c r="Y742" s="105"/>
      <c r="Z742" s="105"/>
      <c r="AA742" s="105"/>
    </row>
    <row r="743" spans="1:27" ht="15">
      <c r="A743" s="51"/>
      <c r="B743" s="105"/>
      <c r="C743" s="105"/>
      <c r="D743" s="105"/>
      <c r="E743" s="105"/>
      <c r="F743" s="105"/>
      <c r="G743" s="105"/>
      <c r="H743" s="105"/>
      <c r="I743" s="105"/>
      <c r="J743" s="105"/>
      <c r="K743" s="105"/>
      <c r="L743" s="105"/>
      <c r="M743" s="105"/>
      <c r="N743" s="105"/>
      <c r="O743" s="105"/>
      <c r="P743" s="105"/>
      <c r="Q743" s="105"/>
      <c r="R743" s="105"/>
      <c r="S743" s="105"/>
      <c r="T743" s="105"/>
      <c r="U743" s="105"/>
      <c r="V743" s="105"/>
      <c r="W743" s="105"/>
      <c r="X743" s="105"/>
      <c r="Y743" s="105"/>
      <c r="Z743" s="105"/>
      <c r="AA743" s="105"/>
    </row>
    <row r="744" spans="1:27" ht="15">
      <c r="A744" s="51"/>
      <c r="B744" s="105"/>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c r="AA744" s="105"/>
    </row>
    <row r="745" spans="1:27" ht="15">
      <c r="A745" s="51"/>
      <c r="B745" s="105"/>
      <c r="C745" s="105"/>
      <c r="D745" s="105"/>
      <c r="E745" s="105"/>
      <c r="F745" s="105"/>
      <c r="G745" s="105"/>
      <c r="H745" s="105"/>
      <c r="I745" s="105"/>
      <c r="J745" s="105"/>
      <c r="K745" s="105"/>
      <c r="L745" s="105"/>
      <c r="M745" s="105"/>
      <c r="N745" s="105"/>
      <c r="O745" s="105"/>
      <c r="P745" s="105"/>
      <c r="Q745" s="105"/>
      <c r="R745" s="105"/>
      <c r="S745" s="105"/>
      <c r="T745" s="105"/>
      <c r="U745" s="105"/>
      <c r="V745" s="105"/>
      <c r="W745" s="105"/>
      <c r="X745" s="105"/>
      <c r="Y745" s="105"/>
      <c r="Z745" s="105"/>
      <c r="AA745" s="105"/>
    </row>
    <row r="746" spans="1:27" ht="15">
      <c r="A746" s="51"/>
      <c r="B746" s="105"/>
      <c r="C746" s="105"/>
      <c r="D746" s="105"/>
      <c r="E746" s="105"/>
      <c r="F746" s="105"/>
      <c r="G746" s="105"/>
      <c r="H746" s="105"/>
      <c r="I746" s="105"/>
      <c r="J746" s="105"/>
      <c r="K746" s="105"/>
      <c r="L746" s="105"/>
      <c r="M746" s="105"/>
      <c r="N746" s="105"/>
      <c r="O746" s="105"/>
      <c r="P746" s="105"/>
      <c r="Q746" s="105"/>
      <c r="R746" s="105"/>
      <c r="S746" s="105"/>
      <c r="T746" s="105"/>
      <c r="U746" s="105"/>
      <c r="V746" s="105"/>
      <c r="W746" s="105"/>
      <c r="X746" s="105"/>
      <c r="Y746" s="105"/>
      <c r="Z746" s="105"/>
      <c r="AA746" s="105"/>
    </row>
    <row r="747" spans="1:27" ht="15">
      <c r="A747" s="51"/>
      <c r="B747" s="105"/>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c r="AA747" s="105"/>
    </row>
    <row r="748" spans="1:27" ht="15">
      <c r="A748" s="51"/>
      <c r="B748" s="105"/>
      <c r="C748" s="105"/>
      <c r="D748" s="105"/>
      <c r="E748" s="105"/>
      <c r="F748" s="105"/>
      <c r="G748" s="105"/>
      <c r="H748" s="105"/>
      <c r="I748" s="105"/>
      <c r="J748" s="105"/>
      <c r="K748" s="105"/>
      <c r="L748" s="105"/>
      <c r="M748" s="105"/>
      <c r="N748" s="105"/>
      <c r="O748" s="105"/>
      <c r="P748" s="105"/>
      <c r="Q748" s="105"/>
      <c r="R748" s="105"/>
      <c r="S748" s="105"/>
      <c r="T748" s="105"/>
      <c r="U748" s="105"/>
      <c r="V748" s="105"/>
      <c r="W748" s="105"/>
      <c r="X748" s="105"/>
      <c r="Y748" s="105"/>
      <c r="Z748" s="105"/>
      <c r="AA748" s="105"/>
    </row>
    <row r="749" spans="1:27" ht="15">
      <c r="A749" s="51"/>
      <c r="B749" s="105"/>
      <c r="C749" s="105"/>
      <c r="D749" s="105"/>
      <c r="E749" s="105"/>
      <c r="F749" s="105"/>
      <c r="G749" s="105"/>
      <c r="H749" s="105"/>
      <c r="I749" s="105"/>
      <c r="J749" s="105"/>
      <c r="K749" s="105"/>
      <c r="L749" s="105"/>
      <c r="M749" s="105"/>
      <c r="N749" s="105"/>
      <c r="O749" s="105"/>
      <c r="P749" s="105"/>
      <c r="Q749" s="105"/>
      <c r="R749" s="105"/>
      <c r="S749" s="105"/>
      <c r="T749" s="105"/>
      <c r="U749" s="105"/>
      <c r="V749" s="105"/>
      <c r="W749" s="105"/>
      <c r="X749" s="105"/>
      <c r="Y749" s="105"/>
      <c r="Z749" s="105"/>
      <c r="AA749" s="105"/>
    </row>
    <row r="750" spans="1:27" ht="15">
      <c r="A750" s="51"/>
      <c r="B750" s="105"/>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c r="AA750" s="105"/>
    </row>
    <row r="751" spans="1:27" ht="15">
      <c r="A751" s="51"/>
      <c r="B751" s="105"/>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c r="AA751" s="105"/>
    </row>
    <row r="752" spans="1:27" ht="15">
      <c r="A752" s="51"/>
      <c r="B752" s="105"/>
      <c r="C752" s="105"/>
      <c r="D752" s="105"/>
      <c r="E752" s="105"/>
      <c r="F752" s="105"/>
      <c r="G752" s="105"/>
      <c r="H752" s="105"/>
      <c r="I752" s="105"/>
      <c r="J752" s="105"/>
      <c r="K752" s="105"/>
      <c r="L752" s="105"/>
      <c r="M752" s="105"/>
      <c r="N752" s="105"/>
      <c r="O752" s="105"/>
      <c r="P752" s="105"/>
      <c r="Q752" s="105"/>
      <c r="R752" s="105"/>
      <c r="S752" s="105"/>
      <c r="T752" s="105"/>
      <c r="U752" s="105"/>
      <c r="V752" s="105"/>
      <c r="W752" s="105"/>
      <c r="X752" s="105"/>
      <c r="Y752" s="105"/>
      <c r="Z752" s="105"/>
      <c r="AA752" s="105"/>
    </row>
    <row r="753" spans="1:27" ht="15">
      <c r="A753" s="51"/>
      <c r="B753" s="105"/>
      <c r="C753" s="105"/>
      <c r="D753" s="105"/>
      <c r="E753" s="105"/>
      <c r="F753" s="105"/>
      <c r="G753" s="105"/>
      <c r="H753" s="105"/>
      <c r="I753" s="105"/>
      <c r="J753" s="105"/>
      <c r="K753" s="105"/>
      <c r="L753" s="105"/>
      <c r="M753" s="105"/>
      <c r="N753" s="105"/>
      <c r="O753" s="105"/>
      <c r="P753" s="105"/>
      <c r="Q753" s="105"/>
      <c r="R753" s="105"/>
      <c r="S753" s="105"/>
      <c r="T753" s="105"/>
      <c r="U753" s="105"/>
      <c r="V753" s="105"/>
      <c r="W753" s="105"/>
      <c r="X753" s="105"/>
      <c r="Y753" s="105"/>
      <c r="Z753" s="105"/>
      <c r="AA753" s="105"/>
    </row>
    <row r="754" spans="1:27" ht="15">
      <c r="A754" s="51"/>
      <c r="B754" s="105"/>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c r="AA754" s="105"/>
    </row>
    <row r="755" spans="1:27" ht="15">
      <c r="A755" s="51"/>
      <c r="B755" s="105"/>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c r="AA755" s="105"/>
    </row>
    <row r="756" spans="1:27" ht="15">
      <c r="A756" s="51"/>
      <c r="B756" s="105"/>
      <c r="C756" s="105"/>
      <c r="D756" s="105"/>
      <c r="E756" s="105"/>
      <c r="F756" s="105"/>
      <c r="G756" s="105"/>
      <c r="H756" s="105"/>
      <c r="I756" s="105"/>
      <c r="J756" s="105"/>
      <c r="K756" s="105"/>
      <c r="L756" s="105"/>
      <c r="M756" s="105"/>
      <c r="N756" s="105"/>
      <c r="O756" s="105"/>
      <c r="P756" s="105"/>
      <c r="Q756" s="105"/>
      <c r="R756" s="105"/>
      <c r="S756" s="105"/>
      <c r="T756" s="105"/>
      <c r="U756" s="105"/>
      <c r="V756" s="105"/>
      <c r="W756" s="105"/>
      <c r="X756" s="105"/>
      <c r="Y756" s="105"/>
      <c r="Z756" s="105"/>
      <c r="AA756" s="105"/>
    </row>
    <row r="757" spans="1:27" ht="15">
      <c r="A757" s="51"/>
      <c r="B757" s="105"/>
      <c r="C757" s="105"/>
      <c r="D757" s="105"/>
      <c r="E757" s="105"/>
      <c r="F757" s="105"/>
      <c r="G757" s="105"/>
      <c r="H757" s="105"/>
      <c r="I757" s="105"/>
      <c r="J757" s="105"/>
      <c r="K757" s="105"/>
      <c r="L757" s="105"/>
      <c r="M757" s="105"/>
      <c r="N757" s="105"/>
      <c r="O757" s="105"/>
      <c r="P757" s="105"/>
      <c r="Q757" s="105"/>
      <c r="R757" s="105"/>
      <c r="S757" s="105"/>
      <c r="T757" s="105"/>
      <c r="U757" s="105"/>
      <c r="V757" s="105"/>
      <c r="W757" s="105"/>
      <c r="X757" s="105"/>
      <c r="Y757" s="105"/>
      <c r="Z757" s="105"/>
      <c r="AA757" s="105"/>
    </row>
    <row r="758" spans="1:27" ht="15">
      <c r="A758" s="51"/>
      <c r="B758" s="105"/>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c r="AA758" s="105"/>
    </row>
    <row r="759" spans="1:27" ht="15">
      <c r="A759" s="51"/>
      <c r="B759" s="105"/>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c r="AA759" s="105"/>
    </row>
    <row r="760" spans="1:27" ht="15">
      <c r="A760" s="51"/>
      <c r="B760" s="105"/>
      <c r="C760" s="105"/>
      <c r="D760" s="105"/>
      <c r="E760" s="105"/>
      <c r="F760" s="105"/>
      <c r="G760" s="105"/>
      <c r="H760" s="105"/>
      <c r="I760" s="105"/>
      <c r="J760" s="105"/>
      <c r="K760" s="105"/>
      <c r="L760" s="105"/>
      <c r="M760" s="105"/>
      <c r="N760" s="105"/>
      <c r="O760" s="105"/>
      <c r="P760" s="105"/>
      <c r="Q760" s="105"/>
      <c r="R760" s="105"/>
      <c r="S760" s="105"/>
      <c r="T760" s="105"/>
      <c r="U760" s="105"/>
      <c r="V760" s="105"/>
      <c r="W760" s="105"/>
      <c r="X760" s="105"/>
      <c r="Y760" s="105"/>
      <c r="Z760" s="105"/>
      <c r="AA760" s="105"/>
    </row>
    <row r="761" spans="1:27" ht="15">
      <c r="A761" s="51"/>
      <c r="B761" s="105"/>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c r="AA761" s="105"/>
    </row>
    <row r="762" spans="1:27" ht="15">
      <c r="A762" s="51"/>
      <c r="B762" s="105"/>
      <c r="C762" s="105"/>
      <c r="D762" s="105"/>
      <c r="E762" s="105"/>
      <c r="F762" s="105"/>
      <c r="G762" s="105"/>
      <c r="H762" s="105"/>
      <c r="I762" s="105"/>
      <c r="J762" s="105"/>
      <c r="K762" s="105"/>
      <c r="L762" s="105"/>
      <c r="M762" s="105"/>
      <c r="N762" s="105"/>
      <c r="O762" s="105"/>
      <c r="P762" s="105"/>
      <c r="Q762" s="105"/>
      <c r="R762" s="105"/>
      <c r="S762" s="105"/>
      <c r="T762" s="105"/>
      <c r="U762" s="105"/>
      <c r="V762" s="105"/>
      <c r="W762" s="105"/>
      <c r="X762" s="105"/>
      <c r="Y762" s="105"/>
      <c r="Z762" s="105"/>
      <c r="AA762" s="105"/>
    </row>
    <row r="763" spans="1:27" ht="15">
      <c r="A763" s="51"/>
      <c r="B763" s="105"/>
      <c r="C763" s="105"/>
      <c r="D763" s="105"/>
      <c r="E763" s="105"/>
      <c r="F763" s="105"/>
      <c r="G763" s="105"/>
      <c r="H763" s="105"/>
      <c r="I763" s="105"/>
      <c r="J763" s="105"/>
      <c r="K763" s="105"/>
      <c r="L763" s="105"/>
      <c r="M763" s="105"/>
      <c r="N763" s="105"/>
      <c r="O763" s="105"/>
      <c r="P763" s="105"/>
      <c r="Q763" s="105"/>
      <c r="R763" s="105"/>
      <c r="S763" s="105"/>
      <c r="T763" s="105"/>
      <c r="U763" s="105"/>
      <c r="V763" s="105"/>
      <c r="W763" s="105"/>
      <c r="X763" s="105"/>
      <c r="Y763" s="105"/>
      <c r="Z763" s="105"/>
      <c r="AA763" s="105"/>
    </row>
    <row r="764" spans="1:27" ht="15">
      <c r="A764" s="51"/>
      <c r="B764" s="105"/>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c r="AA764" s="105"/>
    </row>
    <row r="765" spans="1:27" ht="15">
      <c r="A765" s="51"/>
      <c r="B765" s="105"/>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c r="AA765" s="105"/>
    </row>
    <row r="766" spans="1:27" ht="15">
      <c r="A766" s="51"/>
      <c r="B766" s="105"/>
      <c r="C766" s="105"/>
      <c r="D766" s="105"/>
      <c r="E766" s="105"/>
      <c r="F766" s="105"/>
      <c r="G766" s="105"/>
      <c r="H766" s="105"/>
      <c r="I766" s="105"/>
      <c r="J766" s="105"/>
      <c r="K766" s="105"/>
      <c r="L766" s="105"/>
      <c r="M766" s="105"/>
      <c r="N766" s="105"/>
      <c r="O766" s="105"/>
      <c r="P766" s="105"/>
      <c r="Q766" s="105"/>
      <c r="R766" s="105"/>
      <c r="S766" s="105"/>
      <c r="T766" s="105"/>
      <c r="U766" s="105"/>
      <c r="V766" s="105"/>
      <c r="W766" s="105"/>
      <c r="X766" s="105"/>
      <c r="Y766" s="105"/>
      <c r="Z766" s="105"/>
      <c r="AA766" s="105"/>
    </row>
    <row r="767" spans="1:27" ht="15">
      <c r="A767" s="51"/>
      <c r="B767" s="105"/>
      <c r="C767" s="105"/>
      <c r="D767" s="105"/>
      <c r="E767" s="105"/>
      <c r="F767" s="105"/>
      <c r="G767" s="105"/>
      <c r="H767" s="105"/>
      <c r="I767" s="105"/>
      <c r="J767" s="105"/>
      <c r="K767" s="105"/>
      <c r="L767" s="105"/>
      <c r="M767" s="105"/>
      <c r="N767" s="105"/>
      <c r="O767" s="105"/>
      <c r="P767" s="105"/>
      <c r="Q767" s="105"/>
      <c r="R767" s="105"/>
      <c r="S767" s="105"/>
      <c r="T767" s="105"/>
      <c r="U767" s="105"/>
      <c r="V767" s="105"/>
      <c r="W767" s="105"/>
      <c r="X767" s="105"/>
      <c r="Y767" s="105"/>
      <c r="Z767" s="105"/>
      <c r="AA767" s="105"/>
    </row>
    <row r="768" spans="1:27" ht="15">
      <c r="A768" s="51"/>
      <c r="B768" s="105"/>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c r="AA768" s="105"/>
    </row>
    <row r="769" spans="1:27" ht="15">
      <c r="A769" s="51"/>
      <c r="B769" s="105"/>
      <c r="C769" s="105"/>
      <c r="D769" s="105"/>
      <c r="E769" s="105"/>
      <c r="F769" s="105"/>
      <c r="G769" s="105"/>
      <c r="H769" s="105"/>
      <c r="I769" s="105"/>
      <c r="J769" s="105"/>
      <c r="K769" s="105"/>
      <c r="L769" s="105"/>
      <c r="M769" s="105"/>
      <c r="N769" s="105"/>
      <c r="O769" s="105"/>
      <c r="P769" s="105"/>
      <c r="Q769" s="105"/>
      <c r="R769" s="105"/>
      <c r="S769" s="105"/>
      <c r="T769" s="105"/>
      <c r="U769" s="105"/>
      <c r="V769" s="105"/>
      <c r="W769" s="105"/>
      <c r="X769" s="105"/>
      <c r="Y769" s="105"/>
      <c r="Z769" s="105"/>
      <c r="AA769" s="105"/>
    </row>
    <row r="770" spans="1:27" ht="15">
      <c r="A770" s="51"/>
      <c r="B770" s="105"/>
      <c r="C770" s="105"/>
      <c r="D770" s="105"/>
      <c r="E770" s="105"/>
      <c r="F770" s="105"/>
      <c r="G770" s="105"/>
      <c r="H770" s="105"/>
      <c r="I770" s="105"/>
      <c r="J770" s="105"/>
      <c r="K770" s="105"/>
      <c r="L770" s="105"/>
      <c r="M770" s="105"/>
      <c r="N770" s="105"/>
      <c r="O770" s="105"/>
      <c r="P770" s="105"/>
      <c r="Q770" s="105"/>
      <c r="R770" s="105"/>
      <c r="S770" s="105"/>
      <c r="T770" s="105"/>
      <c r="U770" s="105"/>
      <c r="V770" s="105"/>
      <c r="W770" s="105"/>
      <c r="X770" s="105"/>
      <c r="Y770" s="105"/>
      <c r="Z770" s="105"/>
      <c r="AA770" s="105"/>
    </row>
    <row r="771" spans="1:27" ht="15">
      <c r="A771" s="51"/>
      <c r="B771" s="105"/>
      <c r="C771" s="105"/>
      <c r="D771" s="105"/>
      <c r="E771" s="105"/>
      <c r="F771" s="105"/>
      <c r="G771" s="105"/>
      <c r="H771" s="105"/>
      <c r="I771" s="105"/>
      <c r="J771" s="105"/>
      <c r="K771" s="105"/>
      <c r="L771" s="105"/>
      <c r="M771" s="105"/>
      <c r="N771" s="105"/>
      <c r="O771" s="105"/>
      <c r="P771" s="105"/>
      <c r="Q771" s="105"/>
      <c r="R771" s="105"/>
      <c r="S771" s="105"/>
      <c r="T771" s="105"/>
      <c r="U771" s="105"/>
      <c r="V771" s="105"/>
      <c r="W771" s="105"/>
      <c r="X771" s="105"/>
      <c r="Y771" s="105"/>
      <c r="Z771" s="105"/>
      <c r="AA771" s="105"/>
    </row>
    <row r="772" spans="1:27" ht="15">
      <c r="A772" s="51"/>
      <c r="B772" s="105"/>
      <c r="C772" s="105"/>
      <c r="D772" s="105"/>
      <c r="E772" s="105"/>
      <c r="F772" s="105"/>
      <c r="G772" s="105"/>
      <c r="H772" s="105"/>
      <c r="I772" s="105"/>
      <c r="J772" s="105"/>
      <c r="K772" s="105"/>
      <c r="L772" s="105"/>
      <c r="M772" s="105"/>
      <c r="N772" s="105"/>
      <c r="O772" s="105"/>
      <c r="P772" s="105"/>
      <c r="Q772" s="105"/>
      <c r="R772" s="105"/>
      <c r="S772" s="105"/>
      <c r="T772" s="105"/>
      <c r="U772" s="105"/>
      <c r="V772" s="105"/>
      <c r="W772" s="105"/>
      <c r="X772" s="105"/>
      <c r="Y772" s="105"/>
      <c r="Z772" s="105"/>
      <c r="AA772" s="105"/>
    </row>
    <row r="773" spans="1:27" ht="15">
      <c r="A773" s="51"/>
      <c r="B773" s="105"/>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c r="AA773" s="105"/>
    </row>
    <row r="774" spans="1:27" ht="15">
      <c r="A774" s="51"/>
      <c r="B774" s="105"/>
      <c r="C774" s="105"/>
      <c r="D774" s="105"/>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c r="AA774" s="105"/>
    </row>
    <row r="775" spans="1:27" ht="15">
      <c r="A775" s="51"/>
      <c r="B775" s="105"/>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c r="AA775" s="105"/>
    </row>
    <row r="776" spans="1:27" ht="15">
      <c r="A776" s="51"/>
      <c r="B776" s="105"/>
      <c r="C776" s="105"/>
      <c r="D776" s="105"/>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c r="AA776" s="105"/>
    </row>
    <row r="777" spans="1:27" ht="15">
      <c r="A777" s="51"/>
      <c r="B777" s="105"/>
      <c r="C777" s="105"/>
      <c r="D777" s="105"/>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c r="AA777" s="105"/>
    </row>
    <row r="778" spans="1:27" ht="15">
      <c r="A778" s="51"/>
      <c r="B778" s="105"/>
      <c r="C778" s="105"/>
      <c r="D778" s="105"/>
      <c r="E778" s="105"/>
      <c r="F778" s="105"/>
      <c r="G778" s="105"/>
      <c r="H778" s="105"/>
      <c r="I778" s="105"/>
      <c r="J778" s="105"/>
      <c r="K778" s="105"/>
      <c r="L778" s="105"/>
      <c r="M778" s="105"/>
      <c r="N778" s="105"/>
      <c r="O778" s="105"/>
      <c r="P778" s="105"/>
      <c r="Q778" s="105"/>
      <c r="R778" s="105"/>
      <c r="S778" s="105"/>
      <c r="T778" s="105"/>
      <c r="U778" s="105"/>
      <c r="V778" s="105"/>
      <c r="W778" s="105"/>
      <c r="X778" s="105"/>
      <c r="Y778" s="105"/>
      <c r="Z778" s="105"/>
      <c r="AA778" s="105"/>
    </row>
    <row r="779" spans="1:27" ht="15">
      <c r="A779" s="51"/>
      <c r="B779" s="105"/>
      <c r="C779" s="105"/>
      <c r="D779" s="105"/>
      <c r="E779" s="105"/>
      <c r="F779" s="105"/>
      <c r="G779" s="105"/>
      <c r="H779" s="105"/>
      <c r="I779" s="105"/>
      <c r="J779" s="105"/>
      <c r="K779" s="105"/>
      <c r="L779" s="105"/>
      <c r="M779" s="105"/>
      <c r="N779" s="105"/>
      <c r="O779" s="105"/>
      <c r="P779" s="105"/>
      <c r="Q779" s="105"/>
      <c r="R779" s="105"/>
      <c r="S779" s="105"/>
      <c r="T779" s="105"/>
      <c r="U779" s="105"/>
      <c r="V779" s="105"/>
      <c r="W779" s="105"/>
      <c r="X779" s="105"/>
      <c r="Y779" s="105"/>
      <c r="Z779" s="105"/>
      <c r="AA779" s="105"/>
    </row>
    <row r="780" spans="1:27" ht="15">
      <c r="A780" s="51"/>
      <c r="B780" s="105"/>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c r="AA780" s="105"/>
    </row>
    <row r="781" spans="1:27" ht="15">
      <c r="A781" s="51"/>
      <c r="B781" s="105"/>
      <c r="C781" s="105"/>
      <c r="D781" s="105"/>
      <c r="E781" s="105"/>
      <c r="F781" s="105"/>
      <c r="G781" s="105"/>
      <c r="H781" s="105"/>
      <c r="I781" s="105"/>
      <c r="J781" s="105"/>
      <c r="K781" s="105"/>
      <c r="L781" s="105"/>
      <c r="M781" s="105"/>
      <c r="N781" s="105"/>
      <c r="O781" s="105"/>
      <c r="P781" s="105"/>
      <c r="Q781" s="105"/>
      <c r="R781" s="105"/>
      <c r="S781" s="105"/>
      <c r="T781" s="105"/>
      <c r="U781" s="105"/>
      <c r="V781" s="105"/>
      <c r="W781" s="105"/>
      <c r="X781" s="105"/>
      <c r="Y781" s="105"/>
      <c r="Z781" s="105"/>
      <c r="AA781" s="105"/>
    </row>
    <row r="782" spans="1:27" ht="15">
      <c r="A782" s="51"/>
      <c r="B782" s="105"/>
      <c r="C782" s="105"/>
      <c r="D782" s="105"/>
      <c r="E782" s="105"/>
      <c r="F782" s="105"/>
      <c r="G782" s="105"/>
      <c r="H782" s="105"/>
      <c r="I782" s="105"/>
      <c r="J782" s="105"/>
      <c r="K782" s="105"/>
      <c r="L782" s="105"/>
      <c r="M782" s="105"/>
      <c r="N782" s="105"/>
      <c r="O782" s="105"/>
      <c r="P782" s="105"/>
      <c r="Q782" s="105"/>
      <c r="R782" s="105"/>
      <c r="S782" s="105"/>
      <c r="T782" s="105"/>
      <c r="U782" s="105"/>
      <c r="V782" s="105"/>
      <c r="W782" s="105"/>
      <c r="X782" s="105"/>
      <c r="Y782" s="105"/>
      <c r="Z782" s="105"/>
      <c r="AA782" s="105"/>
    </row>
    <row r="783" spans="1:27" ht="15">
      <c r="A783" s="51"/>
      <c r="B783" s="105"/>
      <c r="C783" s="105"/>
      <c r="D783" s="105"/>
      <c r="E783" s="105"/>
      <c r="F783" s="105"/>
      <c r="G783" s="105"/>
      <c r="H783" s="105"/>
      <c r="I783" s="105"/>
      <c r="J783" s="105"/>
      <c r="K783" s="105"/>
      <c r="L783" s="105"/>
      <c r="M783" s="105"/>
      <c r="N783" s="105"/>
      <c r="O783" s="105"/>
      <c r="P783" s="105"/>
      <c r="Q783" s="105"/>
      <c r="R783" s="105"/>
      <c r="S783" s="105"/>
      <c r="T783" s="105"/>
      <c r="U783" s="105"/>
      <c r="V783" s="105"/>
      <c r="W783" s="105"/>
      <c r="X783" s="105"/>
      <c r="Y783" s="105"/>
      <c r="Z783" s="105"/>
      <c r="AA783" s="105"/>
    </row>
    <row r="784" spans="1:27" ht="15">
      <c r="A784" s="51"/>
      <c r="B784" s="105"/>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c r="AA784" s="105"/>
    </row>
    <row r="785" spans="1:27" ht="15">
      <c r="A785" s="51"/>
      <c r="B785" s="105"/>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c r="AA785" s="105"/>
    </row>
    <row r="786" spans="1:27" ht="15">
      <c r="A786" s="51"/>
      <c r="B786" s="105"/>
      <c r="C786" s="105"/>
      <c r="D786" s="105"/>
      <c r="E786" s="105"/>
      <c r="F786" s="105"/>
      <c r="G786" s="105"/>
      <c r="H786" s="105"/>
      <c r="I786" s="105"/>
      <c r="J786" s="105"/>
      <c r="K786" s="105"/>
      <c r="L786" s="105"/>
      <c r="M786" s="105"/>
      <c r="N786" s="105"/>
      <c r="O786" s="105"/>
      <c r="P786" s="105"/>
      <c r="Q786" s="105"/>
      <c r="R786" s="105"/>
      <c r="S786" s="105"/>
      <c r="T786" s="105"/>
      <c r="U786" s="105"/>
      <c r="V786" s="105"/>
      <c r="W786" s="105"/>
      <c r="X786" s="105"/>
      <c r="Y786" s="105"/>
      <c r="Z786" s="105"/>
      <c r="AA786" s="105"/>
    </row>
    <row r="787" spans="1:27" ht="15">
      <c r="A787" s="51"/>
      <c r="B787" s="105"/>
      <c r="C787" s="105"/>
      <c r="D787" s="105"/>
      <c r="E787" s="105"/>
      <c r="F787" s="105"/>
      <c r="G787" s="105"/>
      <c r="H787" s="105"/>
      <c r="I787" s="105"/>
      <c r="J787" s="105"/>
      <c r="K787" s="105"/>
      <c r="L787" s="105"/>
      <c r="M787" s="105"/>
      <c r="N787" s="105"/>
      <c r="O787" s="105"/>
      <c r="P787" s="105"/>
      <c r="Q787" s="105"/>
      <c r="R787" s="105"/>
      <c r="S787" s="105"/>
      <c r="T787" s="105"/>
      <c r="U787" s="105"/>
      <c r="V787" s="105"/>
      <c r="W787" s="105"/>
      <c r="X787" s="105"/>
      <c r="Y787" s="105"/>
      <c r="Z787" s="105"/>
      <c r="AA787" s="105"/>
    </row>
    <row r="788" spans="1:27" ht="15">
      <c r="A788" s="51"/>
      <c r="B788" s="105"/>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c r="AA788" s="105"/>
    </row>
    <row r="789" spans="1:27" ht="15">
      <c r="A789" s="51"/>
      <c r="B789" s="105"/>
      <c r="C789" s="105"/>
      <c r="D789" s="105"/>
      <c r="E789" s="105"/>
      <c r="F789" s="105"/>
      <c r="G789" s="105"/>
      <c r="H789" s="105"/>
      <c r="I789" s="105"/>
      <c r="J789" s="105"/>
      <c r="K789" s="105"/>
      <c r="L789" s="105"/>
      <c r="M789" s="105"/>
      <c r="N789" s="105"/>
      <c r="O789" s="105"/>
      <c r="P789" s="105"/>
      <c r="Q789" s="105"/>
      <c r="R789" s="105"/>
      <c r="S789" s="105"/>
      <c r="T789" s="105"/>
      <c r="U789" s="105"/>
      <c r="V789" s="105"/>
      <c r="W789" s="105"/>
      <c r="X789" s="105"/>
      <c r="Y789" s="105"/>
      <c r="Z789" s="105"/>
      <c r="AA789" s="105"/>
    </row>
    <row r="790" spans="1:27" ht="15">
      <c r="A790" s="51"/>
      <c r="B790" s="105"/>
      <c r="C790" s="105"/>
      <c r="D790" s="105"/>
      <c r="E790" s="105"/>
      <c r="F790" s="105"/>
      <c r="G790" s="105"/>
      <c r="H790" s="105"/>
      <c r="I790" s="105"/>
      <c r="J790" s="105"/>
      <c r="K790" s="105"/>
      <c r="L790" s="105"/>
      <c r="M790" s="105"/>
      <c r="N790" s="105"/>
      <c r="O790" s="105"/>
      <c r="P790" s="105"/>
      <c r="Q790" s="105"/>
      <c r="R790" s="105"/>
      <c r="S790" s="105"/>
      <c r="T790" s="105"/>
      <c r="U790" s="105"/>
      <c r="V790" s="105"/>
      <c r="W790" s="105"/>
      <c r="X790" s="105"/>
      <c r="Y790" s="105"/>
      <c r="Z790" s="105"/>
      <c r="AA790" s="105"/>
    </row>
    <row r="791" spans="1:27" ht="15">
      <c r="A791" s="51"/>
      <c r="B791" s="105"/>
      <c r="C791" s="105"/>
      <c r="D791" s="105"/>
      <c r="E791" s="105"/>
      <c r="F791" s="105"/>
      <c r="G791" s="105"/>
      <c r="H791" s="105"/>
      <c r="I791" s="105"/>
      <c r="J791" s="105"/>
      <c r="K791" s="105"/>
      <c r="L791" s="105"/>
      <c r="M791" s="105"/>
      <c r="N791" s="105"/>
      <c r="O791" s="105"/>
      <c r="P791" s="105"/>
      <c r="Q791" s="105"/>
      <c r="R791" s="105"/>
      <c r="S791" s="105"/>
      <c r="T791" s="105"/>
      <c r="U791" s="105"/>
      <c r="V791" s="105"/>
      <c r="W791" s="105"/>
      <c r="X791" s="105"/>
      <c r="Y791" s="105"/>
      <c r="Z791" s="105"/>
      <c r="AA791" s="105"/>
    </row>
    <row r="792" spans="1:27" ht="15">
      <c r="A792" s="51"/>
      <c r="B792" s="105"/>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c r="AA792" s="105"/>
    </row>
    <row r="793" spans="1:27" ht="15">
      <c r="A793" s="51"/>
      <c r="B793" s="105"/>
      <c r="C793" s="105"/>
      <c r="D793" s="105"/>
      <c r="E793" s="105"/>
      <c r="F793" s="105"/>
      <c r="G793" s="105"/>
      <c r="H793" s="105"/>
      <c r="I793" s="105"/>
      <c r="J793" s="105"/>
      <c r="K793" s="105"/>
      <c r="L793" s="105"/>
      <c r="M793" s="105"/>
      <c r="N793" s="105"/>
      <c r="O793" s="105"/>
      <c r="P793" s="105"/>
      <c r="Q793" s="105"/>
      <c r="R793" s="105"/>
      <c r="S793" s="105"/>
      <c r="T793" s="105"/>
      <c r="U793" s="105"/>
      <c r="V793" s="105"/>
      <c r="W793" s="105"/>
      <c r="X793" s="105"/>
      <c r="Y793" s="105"/>
      <c r="Z793" s="105"/>
      <c r="AA793" s="105"/>
    </row>
    <row r="794" spans="1:27" ht="15">
      <c r="A794" s="51"/>
      <c r="B794" s="105"/>
      <c r="C794" s="105"/>
      <c r="D794" s="105"/>
      <c r="E794" s="105"/>
      <c r="F794" s="105"/>
      <c r="G794" s="105"/>
      <c r="H794" s="105"/>
      <c r="I794" s="105"/>
      <c r="J794" s="105"/>
      <c r="K794" s="105"/>
      <c r="L794" s="105"/>
      <c r="M794" s="105"/>
      <c r="N794" s="105"/>
      <c r="O794" s="105"/>
      <c r="P794" s="105"/>
      <c r="Q794" s="105"/>
      <c r="R794" s="105"/>
      <c r="S794" s="105"/>
      <c r="T794" s="105"/>
      <c r="U794" s="105"/>
      <c r="V794" s="105"/>
      <c r="W794" s="105"/>
      <c r="X794" s="105"/>
      <c r="Y794" s="105"/>
      <c r="Z794" s="105"/>
      <c r="AA794" s="105"/>
    </row>
    <row r="795" spans="1:27" ht="15">
      <c r="A795" s="51"/>
      <c r="B795" s="105"/>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c r="AA795" s="105"/>
    </row>
    <row r="796" spans="1:27" ht="15">
      <c r="A796" s="51"/>
      <c r="B796" s="105"/>
      <c r="C796" s="105"/>
      <c r="D796" s="105"/>
      <c r="E796" s="105"/>
      <c r="F796" s="105"/>
      <c r="G796" s="105"/>
      <c r="H796" s="105"/>
      <c r="I796" s="105"/>
      <c r="J796" s="105"/>
      <c r="K796" s="105"/>
      <c r="L796" s="105"/>
      <c r="M796" s="105"/>
      <c r="N796" s="105"/>
      <c r="O796" s="105"/>
      <c r="P796" s="105"/>
      <c r="Q796" s="105"/>
      <c r="R796" s="105"/>
      <c r="S796" s="105"/>
      <c r="T796" s="105"/>
      <c r="U796" s="105"/>
      <c r="V796" s="105"/>
      <c r="W796" s="105"/>
      <c r="X796" s="105"/>
      <c r="Y796" s="105"/>
      <c r="Z796" s="105"/>
      <c r="AA796" s="105"/>
    </row>
    <row r="797" spans="1:27" ht="15">
      <c r="A797" s="51"/>
      <c r="B797" s="105"/>
      <c r="C797" s="105"/>
      <c r="D797" s="105"/>
      <c r="E797" s="105"/>
      <c r="F797" s="105"/>
      <c r="G797" s="105"/>
      <c r="H797" s="105"/>
      <c r="I797" s="105"/>
      <c r="J797" s="105"/>
      <c r="K797" s="105"/>
      <c r="L797" s="105"/>
      <c r="M797" s="105"/>
      <c r="N797" s="105"/>
      <c r="O797" s="105"/>
      <c r="P797" s="105"/>
      <c r="Q797" s="105"/>
      <c r="R797" s="105"/>
      <c r="S797" s="105"/>
      <c r="T797" s="105"/>
      <c r="U797" s="105"/>
      <c r="V797" s="105"/>
      <c r="W797" s="105"/>
      <c r="X797" s="105"/>
      <c r="Y797" s="105"/>
      <c r="Z797" s="105"/>
      <c r="AA797" s="105"/>
    </row>
    <row r="798" spans="1:27" ht="15">
      <c r="A798" s="51"/>
      <c r="B798" s="105"/>
      <c r="C798" s="105"/>
      <c r="D798" s="105"/>
      <c r="E798" s="105"/>
      <c r="F798" s="105"/>
      <c r="G798" s="105"/>
      <c r="H798" s="105"/>
      <c r="I798" s="105"/>
      <c r="J798" s="105"/>
      <c r="K798" s="105"/>
      <c r="L798" s="105"/>
      <c r="M798" s="105"/>
      <c r="N798" s="105"/>
      <c r="O798" s="105"/>
      <c r="P798" s="105"/>
      <c r="Q798" s="105"/>
      <c r="R798" s="105"/>
      <c r="S798" s="105"/>
      <c r="T798" s="105"/>
      <c r="U798" s="105"/>
      <c r="V798" s="105"/>
      <c r="W798" s="105"/>
      <c r="X798" s="105"/>
      <c r="Y798" s="105"/>
      <c r="Z798" s="105"/>
      <c r="AA798" s="105"/>
    </row>
    <row r="799" spans="1:27" ht="15">
      <c r="A799" s="51"/>
      <c r="B799" s="105"/>
      <c r="C799" s="105"/>
      <c r="D799" s="105"/>
      <c r="E799" s="105"/>
      <c r="F799" s="105"/>
      <c r="G799" s="105"/>
      <c r="H799" s="105"/>
      <c r="I799" s="105"/>
      <c r="J799" s="105"/>
      <c r="K799" s="105"/>
      <c r="L799" s="105"/>
      <c r="M799" s="105"/>
      <c r="N799" s="105"/>
      <c r="O799" s="105"/>
      <c r="P799" s="105"/>
      <c r="Q799" s="105"/>
      <c r="R799" s="105"/>
      <c r="S799" s="105"/>
      <c r="T799" s="105"/>
      <c r="U799" s="105"/>
      <c r="V799" s="105"/>
      <c r="W799" s="105"/>
      <c r="X799" s="105"/>
      <c r="Y799" s="105"/>
      <c r="Z799" s="105"/>
      <c r="AA799" s="105"/>
    </row>
    <row r="800" spans="1:27" ht="15">
      <c r="A800" s="51"/>
      <c r="B800" s="105"/>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c r="AA800" s="105"/>
    </row>
    <row r="801" spans="1:27" ht="15">
      <c r="A801" s="51"/>
      <c r="B801" s="105"/>
      <c r="C801" s="105"/>
      <c r="D801" s="105"/>
      <c r="E801" s="105"/>
      <c r="F801" s="105"/>
      <c r="G801" s="105"/>
      <c r="H801" s="105"/>
      <c r="I801" s="105"/>
      <c r="J801" s="105"/>
      <c r="K801" s="105"/>
      <c r="L801" s="105"/>
      <c r="M801" s="105"/>
      <c r="N801" s="105"/>
      <c r="O801" s="105"/>
      <c r="P801" s="105"/>
      <c r="Q801" s="105"/>
      <c r="R801" s="105"/>
      <c r="S801" s="105"/>
      <c r="T801" s="105"/>
      <c r="U801" s="105"/>
      <c r="V801" s="105"/>
      <c r="W801" s="105"/>
      <c r="X801" s="105"/>
      <c r="Y801" s="105"/>
      <c r="Z801" s="105"/>
      <c r="AA801" s="105"/>
    </row>
  </sheetData>
  <autoFilter ref="A6:J108" xr:uid="{00000000-0009-0000-0000-000003000000}"/>
  <customSheetViews>
    <customSheetView guid="{750001A0-4BA1-4CAB-BE59-8A1C31AEEEDB}" filter="1" showAutoFilter="1">
      <pageMargins left="0" right="0" top="0" bottom="0" header="0" footer="0"/>
      <autoFilter ref="C6:C194" xr:uid="{00000000-0000-0000-0000-000000000000}"/>
    </customSheetView>
  </customSheetViews>
  <mergeCells count="210">
    <mergeCell ref="I19:J19"/>
    <mergeCell ref="I33:J33"/>
    <mergeCell ref="I32:J32"/>
    <mergeCell ref="I30:J30"/>
    <mergeCell ref="I31:J31"/>
    <mergeCell ref="I29:J29"/>
    <mergeCell ref="I25:J25"/>
    <mergeCell ref="I54:J54"/>
    <mergeCell ref="I49:J49"/>
    <mergeCell ref="I44:J44"/>
    <mergeCell ref="I45:J45"/>
    <mergeCell ref="I42:J42"/>
    <mergeCell ref="I17:J17"/>
    <mergeCell ref="I11:J11"/>
    <mergeCell ref="I10:J10"/>
    <mergeCell ref="I18:J18"/>
    <mergeCell ref="I26:J26"/>
    <mergeCell ref="I43:J43"/>
    <mergeCell ref="I20:J20"/>
    <mergeCell ref="I24:J24"/>
    <mergeCell ref="I21:J21"/>
    <mergeCell ref="I23:J23"/>
    <mergeCell ref="I22:J22"/>
    <mergeCell ref="I28:J28"/>
    <mergeCell ref="I27:J27"/>
    <mergeCell ref="I16:J16"/>
    <mergeCell ref="I14:J14"/>
    <mergeCell ref="I15:J15"/>
    <mergeCell ref="I40:J40"/>
    <mergeCell ref="I39:J39"/>
    <mergeCell ref="I37:J37"/>
    <mergeCell ref="I38:J38"/>
    <mergeCell ref="I36:J36"/>
    <mergeCell ref="I35:J35"/>
    <mergeCell ref="I34:J34"/>
    <mergeCell ref="I41:J41"/>
    <mergeCell ref="D99:H99"/>
    <mergeCell ref="D97:H97"/>
    <mergeCell ref="D98:H98"/>
    <mergeCell ref="D95:H95"/>
    <mergeCell ref="D94:H94"/>
    <mergeCell ref="D89:H89"/>
    <mergeCell ref="D96:H96"/>
    <mergeCell ref="D56:H56"/>
    <mergeCell ref="D62:H62"/>
    <mergeCell ref="D91:H91"/>
    <mergeCell ref="D80:H80"/>
    <mergeCell ref="D81:H81"/>
    <mergeCell ref="D83:H83"/>
    <mergeCell ref="D79:H79"/>
    <mergeCell ref="D82:H82"/>
    <mergeCell ref="D86:H86"/>
    <mergeCell ref="D84:H84"/>
    <mergeCell ref="D85:H85"/>
    <mergeCell ref="D90:H90"/>
    <mergeCell ref="I56:J56"/>
    <mergeCell ref="D57:H57"/>
    <mergeCell ref="D58:H58"/>
    <mergeCell ref="D41:H41"/>
    <mergeCell ref="D42:H42"/>
    <mergeCell ref="D39:H39"/>
    <mergeCell ref="D40:H40"/>
    <mergeCell ref="D38:H38"/>
    <mergeCell ref="D92:H92"/>
    <mergeCell ref="I79:J79"/>
    <mergeCell ref="I80:J80"/>
    <mergeCell ref="I55:J55"/>
    <mergeCell ref="I82:J82"/>
    <mergeCell ref="I90:J90"/>
    <mergeCell ref="I86:J86"/>
    <mergeCell ref="I81:J81"/>
    <mergeCell ref="I85:J85"/>
    <mergeCell ref="I84:J84"/>
    <mergeCell ref="I83:J83"/>
    <mergeCell ref="I89:J89"/>
    <mergeCell ref="I88:J88"/>
    <mergeCell ref="I61:J61"/>
    <mergeCell ref="I94:J94"/>
    <mergeCell ref="I95:J95"/>
    <mergeCell ref="D78:H78"/>
    <mergeCell ref="D77:H77"/>
    <mergeCell ref="I76:J76"/>
    <mergeCell ref="D76:H76"/>
    <mergeCell ref="I77:J77"/>
    <mergeCell ref="I78:J78"/>
    <mergeCell ref="I75:J75"/>
    <mergeCell ref="D75:H75"/>
    <mergeCell ref="D87:H87"/>
    <mergeCell ref="D88:H88"/>
    <mergeCell ref="I87:J87"/>
    <mergeCell ref="D66:H66"/>
    <mergeCell ref="I66:J66"/>
    <mergeCell ref="I63:J63"/>
    <mergeCell ref="D63:H63"/>
    <mergeCell ref="D64:H64"/>
    <mergeCell ref="I64:J64"/>
    <mergeCell ref="D65:H65"/>
    <mergeCell ref="D93:H93"/>
    <mergeCell ref="D100:H100"/>
    <mergeCell ref="D20:H20"/>
    <mergeCell ref="D25:H25"/>
    <mergeCell ref="D27:H27"/>
    <mergeCell ref="D26:H26"/>
    <mergeCell ref="D14:H14"/>
    <mergeCell ref="D17:H17"/>
    <mergeCell ref="I50:J50"/>
    <mergeCell ref="I46:J46"/>
    <mergeCell ref="I74:J74"/>
    <mergeCell ref="D72:H72"/>
    <mergeCell ref="D74:H74"/>
    <mergeCell ref="D73:H73"/>
    <mergeCell ref="I72:J72"/>
    <mergeCell ref="I73:J73"/>
    <mergeCell ref="I69:J69"/>
    <mergeCell ref="D59:H59"/>
    <mergeCell ref="D61:H61"/>
    <mergeCell ref="D60:H60"/>
    <mergeCell ref="I57:J57"/>
    <mergeCell ref="I60:J60"/>
    <mergeCell ref="I59:J59"/>
    <mergeCell ref="I58:J58"/>
    <mergeCell ref="I62:J62"/>
    <mergeCell ref="I99:J99"/>
    <mergeCell ref="I97:J97"/>
    <mergeCell ref="I98:J98"/>
    <mergeCell ref="I91:J91"/>
    <mergeCell ref="I96:J96"/>
    <mergeCell ref="I92:J92"/>
    <mergeCell ref="I93:J93"/>
    <mergeCell ref="I100:J100"/>
    <mergeCell ref="I104:J104"/>
    <mergeCell ref="I108:J108"/>
    <mergeCell ref="I107:J107"/>
    <mergeCell ref="D104:H104"/>
    <mergeCell ref="D103:H103"/>
    <mergeCell ref="D102:H102"/>
    <mergeCell ref="D101:H101"/>
    <mergeCell ref="I103:J103"/>
    <mergeCell ref="I101:J101"/>
    <mergeCell ref="I102:J102"/>
    <mergeCell ref="D108:H108"/>
    <mergeCell ref="D107:H107"/>
    <mergeCell ref="D106:H106"/>
    <mergeCell ref="D105:H105"/>
    <mergeCell ref="I106:J106"/>
    <mergeCell ref="I105:J105"/>
    <mergeCell ref="I65:J65"/>
    <mergeCell ref="I68:J68"/>
    <mergeCell ref="I67:J67"/>
    <mergeCell ref="D70:H70"/>
    <mergeCell ref="D69:H69"/>
    <mergeCell ref="D68:H68"/>
    <mergeCell ref="D67:H67"/>
    <mergeCell ref="I71:J71"/>
    <mergeCell ref="I70:J70"/>
    <mergeCell ref="D71:H71"/>
    <mergeCell ref="I6:J6"/>
    <mergeCell ref="G4:H4"/>
    <mergeCell ref="D3:E3"/>
    <mergeCell ref="D4:E4"/>
    <mergeCell ref="I12:J12"/>
    <mergeCell ref="D12:H12"/>
    <mergeCell ref="D13:H13"/>
    <mergeCell ref="D10:H10"/>
    <mergeCell ref="D11:H11"/>
    <mergeCell ref="D7:H7"/>
    <mergeCell ref="D6:H6"/>
    <mergeCell ref="D9:H9"/>
    <mergeCell ref="D8:H8"/>
    <mergeCell ref="I8:J8"/>
    <mergeCell ref="I9:J9"/>
    <mergeCell ref="I7:J7"/>
    <mergeCell ref="D16:H16"/>
    <mergeCell ref="D18:H18"/>
    <mergeCell ref="D19:H19"/>
    <mergeCell ref="I13:J13"/>
    <mergeCell ref="A2:J2"/>
    <mergeCell ref="D15:H15"/>
    <mergeCell ref="D51:H51"/>
    <mergeCell ref="D50:H50"/>
    <mergeCell ref="D55:H55"/>
    <mergeCell ref="D52:H52"/>
    <mergeCell ref="D54:H54"/>
    <mergeCell ref="D53:H53"/>
    <mergeCell ref="I51:J51"/>
    <mergeCell ref="I52:J52"/>
    <mergeCell ref="I53:J53"/>
    <mergeCell ref="D44:H44"/>
    <mergeCell ref="D45:H45"/>
    <mergeCell ref="I48:J48"/>
    <mergeCell ref="I47:J47"/>
    <mergeCell ref="D47:H47"/>
    <mergeCell ref="D48:H48"/>
    <mergeCell ref="D49:H49"/>
    <mergeCell ref="D46:H46"/>
    <mergeCell ref="D43:H43"/>
    <mergeCell ref="D22:H22"/>
    <mergeCell ref="D23:H23"/>
    <mergeCell ref="D36:H36"/>
    <mergeCell ref="D37:H37"/>
    <mergeCell ref="D21:H21"/>
    <mergeCell ref="D28:H28"/>
    <mergeCell ref="D29:H29"/>
    <mergeCell ref="D32:H32"/>
    <mergeCell ref="D33:H33"/>
    <mergeCell ref="D24:H24"/>
    <mergeCell ref="D35:H35"/>
    <mergeCell ref="D34:H34"/>
    <mergeCell ref="D31:H31"/>
    <mergeCell ref="D30:H30"/>
  </mergeCells>
  <pageMargins left="0.7" right="0.7" top="0.75" bottom="0.75" header="0.3" footer="0.3"/>
  <pageSetup paperSize="3"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411"/>
  <sheetViews>
    <sheetView workbookViewId="0"/>
  </sheetViews>
  <sheetFormatPr defaultColWidth="14.42578125" defaultRowHeight="15.75" customHeight="1"/>
  <cols>
    <col min="1" max="1" width="31.42578125" customWidth="1"/>
    <col min="2" max="2" width="37.85546875" customWidth="1"/>
    <col min="3" max="26" width="31.42578125" customWidth="1"/>
  </cols>
  <sheetData>
    <row r="1" spans="1:6" ht="15.75" customHeight="1">
      <c r="A1" s="77" t="s">
        <v>2051</v>
      </c>
      <c r="B1" s="77" t="s">
        <v>38</v>
      </c>
      <c r="C1" s="77" t="s">
        <v>2052</v>
      </c>
      <c r="D1" s="77" t="s">
        <v>2053</v>
      </c>
      <c r="E1" s="77" t="s">
        <v>2054</v>
      </c>
      <c r="F1" s="77" t="s">
        <v>1579</v>
      </c>
    </row>
    <row r="2" spans="1:6" ht="15.75" customHeight="1">
      <c r="A2" s="99" t="s">
        <v>2055</v>
      </c>
      <c r="B2" s="99" t="s">
        <v>2056</v>
      </c>
      <c r="C2" s="99" t="s">
        <v>2057</v>
      </c>
      <c r="D2" s="99" t="s">
        <v>2058</v>
      </c>
      <c r="E2" s="99" t="s">
        <v>2059</v>
      </c>
      <c r="F2" s="99" t="s">
        <v>2060</v>
      </c>
    </row>
    <row r="3" spans="1:6" ht="15.75" customHeight="1">
      <c r="A3" s="99" t="s">
        <v>2061</v>
      </c>
      <c r="B3" s="99" t="s">
        <v>2056</v>
      </c>
      <c r="C3" s="99" t="s">
        <v>2062</v>
      </c>
      <c r="D3" s="99" t="s">
        <v>2059</v>
      </c>
      <c r="E3" s="99" t="s">
        <v>2059</v>
      </c>
      <c r="F3" s="99" t="s">
        <v>2060</v>
      </c>
    </row>
    <row r="4" spans="1:6" ht="15.75" customHeight="1">
      <c r="A4" s="99" t="s">
        <v>2063</v>
      </c>
      <c r="B4" s="99" t="s">
        <v>2056</v>
      </c>
      <c r="C4" s="99" t="s">
        <v>2064</v>
      </c>
      <c r="D4" s="99" t="s">
        <v>2059</v>
      </c>
      <c r="E4" s="99" t="s">
        <v>2065</v>
      </c>
      <c r="F4" s="99" t="s">
        <v>2060</v>
      </c>
    </row>
    <row r="5" spans="1:6" ht="15.75" customHeight="1">
      <c r="A5" s="99" t="s">
        <v>2066</v>
      </c>
      <c r="B5" s="99" t="s">
        <v>2056</v>
      </c>
      <c r="C5" s="99" t="s">
        <v>2057</v>
      </c>
      <c r="D5" s="99" t="s">
        <v>2058</v>
      </c>
      <c r="E5" s="99" t="s">
        <v>2059</v>
      </c>
      <c r="F5" s="99" t="s">
        <v>2060</v>
      </c>
    </row>
    <row r="6" spans="1:6" ht="15.75" customHeight="1">
      <c r="A6" s="99" t="s">
        <v>2067</v>
      </c>
      <c r="B6" s="99" t="s">
        <v>2056</v>
      </c>
      <c r="C6" s="99" t="s">
        <v>2068</v>
      </c>
      <c r="D6" s="99" t="s">
        <v>2059</v>
      </c>
      <c r="E6" s="99" t="s">
        <v>2069</v>
      </c>
      <c r="F6" s="99" t="s">
        <v>2060</v>
      </c>
    </row>
    <row r="7" spans="1:6" ht="15.75" customHeight="1">
      <c r="A7" s="99" t="s">
        <v>2070</v>
      </c>
      <c r="B7" s="99" t="s">
        <v>2056</v>
      </c>
      <c r="C7" s="99" t="s">
        <v>2062</v>
      </c>
      <c r="D7" s="99" t="s">
        <v>2059</v>
      </c>
      <c r="E7" s="99" t="s">
        <v>2059</v>
      </c>
      <c r="F7" s="99" t="s">
        <v>2060</v>
      </c>
    </row>
    <row r="8" spans="1:6" ht="15.75" customHeight="1">
      <c r="A8" s="99" t="s">
        <v>2071</v>
      </c>
      <c r="B8" s="99" t="s">
        <v>2056</v>
      </c>
      <c r="C8" s="99" t="s">
        <v>2072</v>
      </c>
      <c r="D8" s="99" t="s">
        <v>2059</v>
      </c>
      <c r="E8" s="99" t="s">
        <v>2073</v>
      </c>
      <c r="F8" s="99" t="s">
        <v>2060</v>
      </c>
    </row>
    <row r="9" spans="1:6" ht="15.75" customHeight="1">
      <c r="A9" s="99" t="s">
        <v>2074</v>
      </c>
      <c r="B9" s="99" t="s">
        <v>2056</v>
      </c>
      <c r="C9" s="99" t="s">
        <v>2075</v>
      </c>
      <c r="D9" s="99" t="s">
        <v>2059</v>
      </c>
      <c r="E9" s="99" t="s">
        <v>2076</v>
      </c>
      <c r="F9" s="99" t="s">
        <v>2060</v>
      </c>
    </row>
    <row r="10" spans="1:6" ht="15.75" customHeight="1">
      <c r="A10" s="99" t="s">
        <v>2077</v>
      </c>
      <c r="B10" s="99" t="s">
        <v>2056</v>
      </c>
      <c r="C10" s="99" t="s">
        <v>2078</v>
      </c>
      <c r="D10" s="99" t="s">
        <v>2069</v>
      </c>
      <c r="E10" s="99" t="s">
        <v>2059</v>
      </c>
      <c r="F10" s="99" t="s">
        <v>2060</v>
      </c>
    </row>
    <row r="11" spans="1:6" ht="15.75" customHeight="1">
      <c r="A11" s="99" t="s">
        <v>2079</v>
      </c>
      <c r="B11" s="99" t="s">
        <v>2056</v>
      </c>
      <c r="C11" s="99" t="s">
        <v>2080</v>
      </c>
      <c r="D11" s="99" t="s">
        <v>2073</v>
      </c>
      <c r="E11" s="99" t="s">
        <v>2059</v>
      </c>
      <c r="F11" s="99" t="s">
        <v>2060</v>
      </c>
    </row>
    <row r="12" spans="1:6" ht="15.75" customHeight="1">
      <c r="A12" s="99" t="s">
        <v>2081</v>
      </c>
      <c r="B12" s="99" t="s">
        <v>2056</v>
      </c>
      <c r="C12" s="99" t="s">
        <v>2082</v>
      </c>
      <c r="D12" s="99" t="s">
        <v>2059</v>
      </c>
      <c r="E12" s="99" t="s">
        <v>2083</v>
      </c>
      <c r="F12" s="99" t="s">
        <v>2060</v>
      </c>
    </row>
    <row r="13" spans="1:6" ht="15.75" customHeight="1">
      <c r="A13" s="99" t="s">
        <v>2084</v>
      </c>
      <c r="B13" s="99" t="s">
        <v>2056</v>
      </c>
      <c r="C13" s="99" t="s">
        <v>2082</v>
      </c>
      <c r="D13" s="99" t="s">
        <v>2059</v>
      </c>
      <c r="E13" s="99" t="s">
        <v>2083</v>
      </c>
      <c r="F13" s="99" t="s">
        <v>2060</v>
      </c>
    </row>
    <row r="14" spans="1:6" ht="15.75" customHeight="1">
      <c r="A14" s="99" t="s">
        <v>2085</v>
      </c>
      <c r="B14" s="99" t="s">
        <v>2056</v>
      </c>
      <c r="C14" s="99" t="s">
        <v>2086</v>
      </c>
      <c r="D14" s="99" t="s">
        <v>2076</v>
      </c>
      <c r="E14" s="99" t="s">
        <v>2059</v>
      </c>
      <c r="F14" s="99" t="s">
        <v>2060</v>
      </c>
    </row>
    <row r="15" spans="1:6" ht="15.75" customHeight="1">
      <c r="A15" s="99" t="s">
        <v>2087</v>
      </c>
      <c r="B15" s="99" t="s">
        <v>2088</v>
      </c>
      <c r="C15" s="99" t="s">
        <v>2089</v>
      </c>
      <c r="D15" s="99" t="s">
        <v>2090</v>
      </c>
      <c r="E15" s="99" t="s">
        <v>2090</v>
      </c>
      <c r="F15" s="99" t="s">
        <v>2091</v>
      </c>
    </row>
    <row r="16" spans="1:6" ht="15.75" customHeight="1">
      <c r="A16" s="99" t="s">
        <v>2092</v>
      </c>
      <c r="B16" s="99" t="s">
        <v>2088</v>
      </c>
      <c r="C16" s="99" t="s">
        <v>2089</v>
      </c>
      <c r="D16" s="99" t="s">
        <v>2090</v>
      </c>
      <c r="E16" s="99" t="s">
        <v>2090</v>
      </c>
      <c r="F16" s="99" t="s">
        <v>2091</v>
      </c>
    </row>
    <row r="17" spans="1:6" ht="15.75" customHeight="1">
      <c r="A17" s="99" t="s">
        <v>2093</v>
      </c>
      <c r="B17" s="99" t="s">
        <v>2094</v>
      </c>
      <c r="C17" s="99" t="s">
        <v>2095</v>
      </c>
      <c r="D17" s="99" t="s">
        <v>2096</v>
      </c>
      <c r="E17" s="99" t="s">
        <v>2097</v>
      </c>
      <c r="F17" s="99">
        <v>32851</v>
      </c>
    </row>
    <row r="18" spans="1:6" ht="15.75" customHeight="1">
      <c r="A18" s="99" t="s">
        <v>2098</v>
      </c>
      <c r="B18" s="99" t="s">
        <v>2094</v>
      </c>
      <c r="C18" s="99" t="s">
        <v>2095</v>
      </c>
      <c r="D18" s="99" t="s">
        <v>2096</v>
      </c>
      <c r="E18" s="99" t="s">
        <v>2097</v>
      </c>
      <c r="F18" s="99">
        <v>32851</v>
      </c>
    </row>
    <row r="19" spans="1:6" ht="15.75" customHeight="1">
      <c r="A19" s="99" t="s">
        <v>2099</v>
      </c>
      <c r="B19" s="99" t="s">
        <v>2100</v>
      </c>
      <c r="C19" s="99" t="s">
        <v>2101</v>
      </c>
      <c r="D19" s="99" t="s">
        <v>2069</v>
      </c>
      <c r="E19" s="99" t="s">
        <v>2102</v>
      </c>
      <c r="F19" s="99" t="s">
        <v>2103</v>
      </c>
    </row>
    <row r="20" spans="1:6" ht="15.75" customHeight="1">
      <c r="A20" s="99" t="s">
        <v>2104</v>
      </c>
      <c r="B20" s="99" t="s">
        <v>2100</v>
      </c>
      <c r="C20" s="99" t="s">
        <v>2105</v>
      </c>
      <c r="D20" s="99" t="s">
        <v>2076</v>
      </c>
      <c r="E20" s="99" t="s">
        <v>2102</v>
      </c>
      <c r="F20" s="99" t="s">
        <v>2103</v>
      </c>
    </row>
    <row r="21" spans="1:6" ht="15.75" customHeight="1">
      <c r="A21" s="99" t="s">
        <v>2106</v>
      </c>
      <c r="B21" s="99" t="s">
        <v>2107</v>
      </c>
      <c r="C21" s="99" t="s">
        <v>2108</v>
      </c>
      <c r="D21" s="99" t="s">
        <v>2109</v>
      </c>
      <c r="E21" s="99" t="s">
        <v>2073</v>
      </c>
      <c r="F21" s="99" t="s">
        <v>2110</v>
      </c>
    </row>
    <row r="22" spans="1:6" ht="15.75" customHeight="1">
      <c r="A22" s="99" t="s">
        <v>2111</v>
      </c>
      <c r="B22" s="99" t="s">
        <v>2107</v>
      </c>
      <c r="C22" s="99" t="s">
        <v>2112</v>
      </c>
      <c r="D22" s="99" t="s">
        <v>2109</v>
      </c>
      <c r="E22" s="99" t="s">
        <v>2113</v>
      </c>
      <c r="F22" s="99" t="s">
        <v>2110</v>
      </c>
    </row>
    <row r="23" spans="1:6" ht="15.75" customHeight="1">
      <c r="A23" s="99" t="s">
        <v>2114</v>
      </c>
      <c r="B23" s="99" t="s">
        <v>2107</v>
      </c>
      <c r="C23" s="99" t="s">
        <v>2068</v>
      </c>
      <c r="D23" s="99" t="s">
        <v>2059</v>
      </c>
      <c r="E23" s="99" t="s">
        <v>2069</v>
      </c>
      <c r="F23" s="99" t="s">
        <v>2110</v>
      </c>
    </row>
    <row r="24" spans="1:6" ht="15.75" customHeight="1">
      <c r="A24" s="99" t="s">
        <v>2115</v>
      </c>
      <c r="B24" s="99" t="s">
        <v>2107</v>
      </c>
      <c r="C24" s="99" t="s">
        <v>2068</v>
      </c>
      <c r="D24" s="99" t="s">
        <v>2059</v>
      </c>
      <c r="E24" s="99" t="s">
        <v>2069</v>
      </c>
      <c r="F24" s="99" t="s">
        <v>2110</v>
      </c>
    </row>
    <row r="25" spans="1:6" ht="15.75" customHeight="1">
      <c r="A25" s="99" t="s">
        <v>2116</v>
      </c>
      <c r="B25" s="99" t="s">
        <v>2107</v>
      </c>
      <c r="C25" s="99" t="s">
        <v>2075</v>
      </c>
      <c r="D25" s="99" t="s">
        <v>2059</v>
      </c>
      <c r="E25" s="99" t="s">
        <v>2076</v>
      </c>
      <c r="F25" s="99" t="s">
        <v>2110</v>
      </c>
    </row>
    <row r="26" spans="1:6" ht="15.75" customHeight="1">
      <c r="A26" s="99" t="s">
        <v>2117</v>
      </c>
      <c r="B26" s="99" t="s">
        <v>2107</v>
      </c>
      <c r="C26" s="99" t="s">
        <v>2072</v>
      </c>
      <c r="D26" s="99" t="s">
        <v>2059</v>
      </c>
      <c r="E26" s="99" t="s">
        <v>2073</v>
      </c>
      <c r="F26" s="99" t="s">
        <v>2110</v>
      </c>
    </row>
    <row r="27" spans="1:6" ht="15.75" customHeight="1">
      <c r="A27" s="99" t="s">
        <v>2118</v>
      </c>
      <c r="B27" s="99" t="s">
        <v>2107</v>
      </c>
      <c r="C27" s="99" t="s">
        <v>2119</v>
      </c>
      <c r="D27" s="99" t="s">
        <v>2059</v>
      </c>
      <c r="E27" s="99" t="s">
        <v>2102</v>
      </c>
      <c r="F27" s="99" t="s">
        <v>2110</v>
      </c>
    </row>
    <row r="28" spans="1:6" ht="15.75" customHeight="1">
      <c r="A28" s="99" t="s">
        <v>2120</v>
      </c>
      <c r="B28" s="99" t="s">
        <v>2107</v>
      </c>
      <c r="C28" s="99" t="s">
        <v>2121</v>
      </c>
      <c r="D28" s="99" t="s">
        <v>2059</v>
      </c>
      <c r="E28" s="99" t="s">
        <v>2122</v>
      </c>
      <c r="F28" s="99" t="s">
        <v>2110</v>
      </c>
    </row>
    <row r="29" spans="1:6" ht="15.75" customHeight="1">
      <c r="A29" s="99" t="s">
        <v>2123</v>
      </c>
      <c r="B29" s="99" t="s">
        <v>2107</v>
      </c>
      <c r="C29" s="99" t="s">
        <v>2124</v>
      </c>
      <c r="D29" s="99" t="s">
        <v>2059</v>
      </c>
      <c r="E29" s="99" t="s">
        <v>2102</v>
      </c>
      <c r="F29" s="99" t="s">
        <v>2110</v>
      </c>
    </row>
    <row r="30" spans="1:6" ht="15.75" customHeight="1">
      <c r="A30" s="99" t="s">
        <v>2125</v>
      </c>
      <c r="B30" s="99" t="s">
        <v>2107</v>
      </c>
      <c r="C30" s="99" t="s">
        <v>2124</v>
      </c>
      <c r="D30" s="99" t="s">
        <v>2059</v>
      </c>
      <c r="E30" s="99" t="s">
        <v>2102</v>
      </c>
      <c r="F30" s="99" t="s">
        <v>2110</v>
      </c>
    </row>
    <row r="31" spans="1:6" ht="15.75" customHeight="1">
      <c r="A31" s="99" t="s">
        <v>2126</v>
      </c>
      <c r="B31" s="99" t="s">
        <v>2107</v>
      </c>
      <c r="C31" s="99" t="s">
        <v>2127</v>
      </c>
      <c r="D31" s="99" t="s">
        <v>2059</v>
      </c>
      <c r="E31" s="99" t="s">
        <v>2102</v>
      </c>
      <c r="F31" s="99" t="s">
        <v>2110</v>
      </c>
    </row>
    <row r="32" spans="1:6" ht="15.75" customHeight="1">
      <c r="A32" s="99" t="s">
        <v>2128</v>
      </c>
      <c r="B32" s="99" t="s">
        <v>2107</v>
      </c>
      <c r="C32" s="99" t="s">
        <v>2129</v>
      </c>
      <c r="D32" s="99" t="s">
        <v>2058</v>
      </c>
      <c r="E32" s="99" t="s">
        <v>2122</v>
      </c>
      <c r="F32" s="99" t="s">
        <v>2110</v>
      </c>
    </row>
    <row r="33" spans="1:6" ht="15.75" customHeight="1">
      <c r="A33" s="99" t="s">
        <v>2130</v>
      </c>
      <c r="B33" s="99" t="s">
        <v>2107</v>
      </c>
      <c r="C33" s="99" t="s">
        <v>2121</v>
      </c>
      <c r="D33" s="99" t="s">
        <v>2059</v>
      </c>
      <c r="E33" s="99" t="s">
        <v>2122</v>
      </c>
      <c r="F33" s="99" t="s">
        <v>2110</v>
      </c>
    </row>
    <row r="34" spans="1:6" ht="15.75" customHeight="1">
      <c r="A34" s="99" t="s">
        <v>2131</v>
      </c>
      <c r="B34" s="99" t="s">
        <v>2107</v>
      </c>
      <c r="C34" s="99" t="s">
        <v>2101</v>
      </c>
      <c r="D34" s="99" t="s">
        <v>2069</v>
      </c>
      <c r="E34" s="99" t="s">
        <v>2102</v>
      </c>
      <c r="F34" s="99" t="s">
        <v>2110</v>
      </c>
    </row>
    <row r="35" spans="1:6" ht="15.75" customHeight="1">
      <c r="A35" s="99" t="s">
        <v>2132</v>
      </c>
      <c r="B35" s="99" t="s">
        <v>2107</v>
      </c>
      <c r="C35" s="99" t="s">
        <v>2133</v>
      </c>
      <c r="D35" s="99" t="s">
        <v>2102</v>
      </c>
      <c r="E35" s="99" t="s">
        <v>2069</v>
      </c>
      <c r="F35" s="99" t="s">
        <v>2110</v>
      </c>
    </row>
    <row r="36" spans="1:6" ht="15.75" customHeight="1">
      <c r="A36" s="99" t="s">
        <v>2134</v>
      </c>
      <c r="B36" s="99" t="s">
        <v>2107</v>
      </c>
      <c r="C36" s="99" t="s">
        <v>2105</v>
      </c>
      <c r="D36" s="99" t="s">
        <v>2076</v>
      </c>
      <c r="E36" s="99" t="s">
        <v>2102</v>
      </c>
      <c r="F36" s="99" t="s">
        <v>2110</v>
      </c>
    </row>
    <row r="37" spans="1:6" ht="15.75" customHeight="1">
      <c r="A37" s="99" t="s">
        <v>2135</v>
      </c>
      <c r="B37" s="99" t="s">
        <v>2107</v>
      </c>
      <c r="C37" s="99" t="s">
        <v>2136</v>
      </c>
      <c r="D37" s="99" t="s">
        <v>2083</v>
      </c>
      <c r="E37" s="99" t="s">
        <v>2073</v>
      </c>
      <c r="F37" s="99" t="s">
        <v>2110</v>
      </c>
    </row>
    <row r="38" spans="1:6" ht="15.75" customHeight="1">
      <c r="A38" s="99" t="s">
        <v>2137</v>
      </c>
      <c r="B38" s="99" t="s">
        <v>2138</v>
      </c>
      <c r="C38" s="99" t="s">
        <v>2108</v>
      </c>
      <c r="D38" s="99" t="s">
        <v>2109</v>
      </c>
      <c r="E38" s="99" t="s">
        <v>2073</v>
      </c>
      <c r="F38" s="99" t="s">
        <v>2139</v>
      </c>
    </row>
    <row r="39" spans="1:6" ht="15.75" customHeight="1">
      <c r="A39" s="99" t="s">
        <v>2140</v>
      </c>
      <c r="B39" s="99" t="s">
        <v>2138</v>
      </c>
      <c r="C39" s="99" t="s">
        <v>2108</v>
      </c>
      <c r="D39" s="99" t="s">
        <v>2109</v>
      </c>
      <c r="E39" s="99" t="s">
        <v>2073</v>
      </c>
      <c r="F39" s="99" t="s">
        <v>2139</v>
      </c>
    </row>
    <row r="40" spans="1:6" ht="15.75" customHeight="1">
      <c r="A40" s="99" t="s">
        <v>2141</v>
      </c>
      <c r="B40" s="99" t="s">
        <v>2138</v>
      </c>
      <c r="C40" s="99" t="s">
        <v>2108</v>
      </c>
      <c r="D40" s="99" t="s">
        <v>2109</v>
      </c>
      <c r="E40" s="99" t="s">
        <v>2073</v>
      </c>
      <c r="F40" s="99" t="s">
        <v>2139</v>
      </c>
    </row>
    <row r="41" spans="1:6" ht="15.75" customHeight="1">
      <c r="A41" s="99" t="s">
        <v>2142</v>
      </c>
      <c r="B41" s="99" t="s">
        <v>2138</v>
      </c>
      <c r="C41" s="99" t="s">
        <v>2112</v>
      </c>
      <c r="D41" s="99" t="s">
        <v>2109</v>
      </c>
      <c r="E41" s="99" t="s">
        <v>2113</v>
      </c>
      <c r="F41" s="99" t="s">
        <v>2139</v>
      </c>
    </row>
    <row r="42" spans="1:6" ht="15.75" customHeight="1">
      <c r="A42" s="99" t="s">
        <v>2143</v>
      </c>
      <c r="B42" s="99" t="s">
        <v>2138</v>
      </c>
      <c r="C42" s="99" t="s">
        <v>2112</v>
      </c>
      <c r="D42" s="99" t="s">
        <v>2109</v>
      </c>
      <c r="E42" s="99" t="s">
        <v>2113</v>
      </c>
      <c r="F42" s="99" t="s">
        <v>2139</v>
      </c>
    </row>
    <row r="43" spans="1:6" ht="15.75" customHeight="1">
      <c r="A43" s="99" t="s">
        <v>2144</v>
      </c>
      <c r="B43" s="99" t="s">
        <v>2138</v>
      </c>
      <c r="C43" s="99" t="s">
        <v>2112</v>
      </c>
      <c r="D43" s="99" t="s">
        <v>2109</v>
      </c>
      <c r="E43" s="99" t="s">
        <v>2113</v>
      </c>
      <c r="F43" s="99" t="s">
        <v>2139</v>
      </c>
    </row>
    <row r="44" spans="1:6" ht="15.75" customHeight="1">
      <c r="A44" s="99" t="s">
        <v>2145</v>
      </c>
      <c r="B44" s="99" t="s">
        <v>2138</v>
      </c>
      <c r="C44" s="99" t="s">
        <v>2146</v>
      </c>
      <c r="D44" s="99" t="s">
        <v>2147</v>
      </c>
      <c r="E44" s="99" t="s">
        <v>2122</v>
      </c>
      <c r="F44" s="99" t="s">
        <v>2148</v>
      </c>
    </row>
    <row r="45" spans="1:6" ht="15.75" customHeight="1">
      <c r="A45" s="99" t="s">
        <v>2149</v>
      </c>
      <c r="B45" s="99" t="s">
        <v>2138</v>
      </c>
      <c r="C45" s="99" t="s">
        <v>2150</v>
      </c>
      <c r="D45" s="99" t="s">
        <v>2151</v>
      </c>
      <c r="E45" s="99" t="s">
        <v>2122</v>
      </c>
      <c r="F45" s="99" t="s">
        <v>2148</v>
      </c>
    </row>
    <row r="46" spans="1:6" ht="15.75" customHeight="1">
      <c r="A46" s="99" t="s">
        <v>2152</v>
      </c>
      <c r="B46" s="99" t="s">
        <v>2138</v>
      </c>
      <c r="C46" s="99" t="s">
        <v>2153</v>
      </c>
      <c r="D46" s="99" t="s">
        <v>2069</v>
      </c>
      <c r="E46" s="99" t="s">
        <v>2069</v>
      </c>
      <c r="F46" s="99" t="s">
        <v>2148</v>
      </c>
    </row>
    <row r="47" spans="1:6" ht="15.75" customHeight="1">
      <c r="A47" s="99" t="s">
        <v>2154</v>
      </c>
      <c r="B47" s="99" t="s">
        <v>2138</v>
      </c>
      <c r="C47" s="99" t="s">
        <v>2155</v>
      </c>
      <c r="D47" s="99" t="s">
        <v>2069</v>
      </c>
      <c r="E47" s="99" t="s">
        <v>2102</v>
      </c>
      <c r="F47" s="99" t="s">
        <v>2148</v>
      </c>
    </row>
    <row r="48" spans="1:6" ht="15.75" customHeight="1">
      <c r="A48" s="99" t="s">
        <v>2156</v>
      </c>
      <c r="B48" s="99" t="s">
        <v>2138</v>
      </c>
      <c r="C48" s="99" t="s">
        <v>2157</v>
      </c>
      <c r="D48" s="99" t="s">
        <v>2151</v>
      </c>
      <c r="E48" s="99" t="s">
        <v>2069</v>
      </c>
      <c r="F48" s="99" t="s">
        <v>2148</v>
      </c>
    </row>
    <row r="49" spans="1:6" ht="15.75" customHeight="1">
      <c r="A49" s="99" t="s">
        <v>2158</v>
      </c>
      <c r="B49" s="99" t="s">
        <v>2138</v>
      </c>
      <c r="C49" s="99" t="s">
        <v>2155</v>
      </c>
      <c r="D49" s="99" t="s">
        <v>2069</v>
      </c>
      <c r="E49" s="99" t="s">
        <v>2102</v>
      </c>
      <c r="F49" s="99" t="s">
        <v>2148</v>
      </c>
    </row>
    <row r="50" spans="1:6" ht="15.75" customHeight="1">
      <c r="A50" s="99" t="s">
        <v>2159</v>
      </c>
      <c r="B50" s="99" t="s">
        <v>2138</v>
      </c>
      <c r="C50" s="99" t="s">
        <v>2155</v>
      </c>
      <c r="D50" s="99" t="s">
        <v>2069</v>
      </c>
      <c r="E50" s="99" t="s">
        <v>2102</v>
      </c>
      <c r="F50" s="99" t="s">
        <v>2148</v>
      </c>
    </row>
    <row r="51" spans="1:6" ht="15.75" customHeight="1">
      <c r="A51" s="99" t="s">
        <v>2160</v>
      </c>
      <c r="B51" s="99" t="s">
        <v>2138</v>
      </c>
      <c r="C51" s="99" t="s">
        <v>2155</v>
      </c>
      <c r="D51" s="99" t="s">
        <v>2069</v>
      </c>
      <c r="E51" s="99" t="s">
        <v>2102</v>
      </c>
      <c r="F51" s="99" t="s">
        <v>2148</v>
      </c>
    </row>
    <row r="52" spans="1:6" ht="12.95">
      <c r="A52" s="99" t="s">
        <v>2161</v>
      </c>
      <c r="B52" s="99" t="s">
        <v>2138</v>
      </c>
      <c r="C52" s="99" t="s">
        <v>2155</v>
      </c>
      <c r="D52" s="99" t="s">
        <v>2069</v>
      </c>
      <c r="E52" s="99" t="s">
        <v>2102</v>
      </c>
      <c r="F52" s="99" t="s">
        <v>2148</v>
      </c>
    </row>
    <row r="53" spans="1:6" ht="12.95">
      <c r="A53" s="99" t="s">
        <v>2162</v>
      </c>
      <c r="B53" s="99" t="s">
        <v>2138</v>
      </c>
      <c r="C53" s="99" t="s">
        <v>2155</v>
      </c>
      <c r="D53" s="99" t="s">
        <v>2069</v>
      </c>
      <c r="E53" s="99" t="s">
        <v>2102</v>
      </c>
      <c r="F53" s="99" t="s">
        <v>2148</v>
      </c>
    </row>
    <row r="54" spans="1:6" ht="12.95">
      <c r="A54" s="99" t="s">
        <v>2163</v>
      </c>
      <c r="B54" s="99" t="s">
        <v>2138</v>
      </c>
      <c r="C54" s="99" t="s">
        <v>2155</v>
      </c>
      <c r="D54" s="99" t="s">
        <v>2069</v>
      </c>
      <c r="E54" s="99" t="s">
        <v>2102</v>
      </c>
      <c r="F54" s="99" t="s">
        <v>2148</v>
      </c>
    </row>
    <row r="55" spans="1:6" ht="12.95">
      <c r="A55" s="99" t="s">
        <v>2164</v>
      </c>
      <c r="B55" s="99" t="s">
        <v>2138</v>
      </c>
      <c r="C55" s="99" t="s">
        <v>2155</v>
      </c>
      <c r="D55" s="99" t="s">
        <v>2069</v>
      </c>
      <c r="E55" s="99" t="s">
        <v>2102</v>
      </c>
      <c r="F55" s="99" t="s">
        <v>2148</v>
      </c>
    </row>
    <row r="56" spans="1:6" ht="12.95">
      <c r="A56" s="99" t="s">
        <v>2165</v>
      </c>
      <c r="B56" s="99" t="s">
        <v>2138</v>
      </c>
      <c r="C56" s="99" t="s">
        <v>2166</v>
      </c>
      <c r="D56" s="99" t="s">
        <v>2069</v>
      </c>
      <c r="E56" s="99" t="s">
        <v>2147</v>
      </c>
      <c r="F56" s="99" t="s">
        <v>2148</v>
      </c>
    </row>
    <row r="57" spans="1:6" ht="12.95">
      <c r="A57" s="99" t="s">
        <v>2167</v>
      </c>
      <c r="B57" s="99" t="s">
        <v>2138</v>
      </c>
      <c r="C57" s="99" t="s">
        <v>2166</v>
      </c>
      <c r="D57" s="99" t="s">
        <v>2069</v>
      </c>
      <c r="E57" s="99" t="s">
        <v>2147</v>
      </c>
      <c r="F57" s="99" t="s">
        <v>2148</v>
      </c>
    </row>
    <row r="58" spans="1:6" ht="12.95">
      <c r="A58" s="99" t="s">
        <v>2168</v>
      </c>
      <c r="B58" s="99" t="s">
        <v>2138</v>
      </c>
      <c r="C58" s="99" t="s">
        <v>2150</v>
      </c>
      <c r="D58" s="99" t="s">
        <v>2151</v>
      </c>
      <c r="E58" s="99" t="s">
        <v>2122</v>
      </c>
      <c r="F58" s="99" t="s">
        <v>2148</v>
      </c>
    </row>
    <row r="59" spans="1:6" ht="12.95">
      <c r="A59" s="99" t="s">
        <v>2169</v>
      </c>
      <c r="B59" s="99" t="s">
        <v>2138</v>
      </c>
      <c r="C59" s="99" t="s">
        <v>2170</v>
      </c>
      <c r="D59" s="99" t="s">
        <v>2151</v>
      </c>
      <c r="E59" s="99" t="s">
        <v>2151</v>
      </c>
      <c r="F59" s="99" t="s">
        <v>2148</v>
      </c>
    </row>
    <row r="60" spans="1:6" ht="12.95">
      <c r="A60" s="99" t="s">
        <v>2171</v>
      </c>
      <c r="B60" s="99" t="s">
        <v>2138</v>
      </c>
      <c r="C60" s="99" t="s">
        <v>2170</v>
      </c>
      <c r="D60" s="99" t="s">
        <v>2151</v>
      </c>
      <c r="E60" s="99" t="s">
        <v>2151</v>
      </c>
      <c r="F60" s="99" t="s">
        <v>2148</v>
      </c>
    </row>
    <row r="61" spans="1:6" ht="12.95">
      <c r="A61" s="99" t="s">
        <v>2172</v>
      </c>
      <c r="B61" s="99" t="s">
        <v>2138</v>
      </c>
      <c r="C61" s="99" t="s">
        <v>2170</v>
      </c>
      <c r="D61" s="99" t="s">
        <v>2151</v>
      </c>
      <c r="E61" s="99" t="s">
        <v>2151</v>
      </c>
      <c r="F61" s="99" t="s">
        <v>2148</v>
      </c>
    </row>
    <row r="62" spans="1:6" ht="12.95">
      <c r="A62" s="99" t="s">
        <v>2173</v>
      </c>
      <c r="B62" s="99" t="s">
        <v>2138</v>
      </c>
      <c r="C62" s="99" t="s">
        <v>2174</v>
      </c>
      <c r="D62" s="99" t="s">
        <v>2122</v>
      </c>
      <c r="E62" s="99" t="s">
        <v>2122</v>
      </c>
      <c r="F62" s="99" t="s">
        <v>2148</v>
      </c>
    </row>
    <row r="63" spans="1:6" ht="12.95">
      <c r="A63" s="99" t="s">
        <v>2175</v>
      </c>
      <c r="B63" s="99" t="s">
        <v>2138</v>
      </c>
      <c r="C63" s="99" t="s">
        <v>2176</v>
      </c>
      <c r="D63" s="99" t="s">
        <v>2122</v>
      </c>
      <c r="E63" s="99" t="s">
        <v>2151</v>
      </c>
      <c r="F63" s="99" t="s">
        <v>2148</v>
      </c>
    </row>
    <row r="64" spans="1:6" ht="12.95">
      <c r="A64" s="99" t="s">
        <v>2177</v>
      </c>
      <c r="B64" s="99" t="s">
        <v>2138</v>
      </c>
      <c r="C64" s="99" t="s">
        <v>2176</v>
      </c>
      <c r="D64" s="99" t="s">
        <v>2122</v>
      </c>
      <c r="E64" s="99" t="s">
        <v>2151</v>
      </c>
      <c r="F64" s="99" t="s">
        <v>2148</v>
      </c>
    </row>
    <row r="65" spans="1:6" ht="12.95">
      <c r="A65" s="99" t="s">
        <v>2178</v>
      </c>
      <c r="B65" s="99" t="s">
        <v>2138</v>
      </c>
      <c r="C65" s="99" t="s">
        <v>2150</v>
      </c>
      <c r="D65" s="99" t="s">
        <v>2151</v>
      </c>
      <c r="E65" s="99" t="s">
        <v>2122</v>
      </c>
      <c r="F65" s="99" t="s">
        <v>2148</v>
      </c>
    </row>
    <row r="66" spans="1:6" ht="12.95">
      <c r="A66" s="99" t="s">
        <v>2179</v>
      </c>
      <c r="B66" s="99" t="s">
        <v>2138</v>
      </c>
      <c r="C66" s="99" t="s">
        <v>2150</v>
      </c>
      <c r="D66" s="99" t="s">
        <v>2151</v>
      </c>
      <c r="E66" s="99" t="s">
        <v>2122</v>
      </c>
      <c r="F66" s="99" t="s">
        <v>2148</v>
      </c>
    </row>
    <row r="67" spans="1:6" ht="12.95">
      <c r="A67" s="99" t="s">
        <v>2180</v>
      </c>
      <c r="B67" s="99" t="s">
        <v>2138</v>
      </c>
      <c r="C67" s="99" t="s">
        <v>2181</v>
      </c>
      <c r="D67" s="99" t="s">
        <v>509</v>
      </c>
      <c r="E67" s="99" t="s">
        <v>509</v>
      </c>
      <c r="F67" s="99" t="s">
        <v>2148</v>
      </c>
    </row>
    <row r="68" spans="1:6" ht="12.95">
      <c r="A68" s="99" t="s">
        <v>2182</v>
      </c>
      <c r="B68" s="99" t="s">
        <v>2138</v>
      </c>
      <c r="C68" s="99" t="s">
        <v>2181</v>
      </c>
      <c r="D68" s="99" t="s">
        <v>509</v>
      </c>
      <c r="E68" s="99" t="s">
        <v>509</v>
      </c>
      <c r="F68" s="99" t="s">
        <v>2148</v>
      </c>
    </row>
    <row r="69" spans="1:6" ht="12.95">
      <c r="A69" s="99" t="s">
        <v>2183</v>
      </c>
      <c r="B69" s="99" t="s">
        <v>2138</v>
      </c>
      <c r="C69" s="99" t="s">
        <v>2181</v>
      </c>
      <c r="D69" s="99" t="s">
        <v>509</v>
      </c>
      <c r="E69" s="99" t="s">
        <v>509</v>
      </c>
      <c r="F69" s="99" t="s">
        <v>2148</v>
      </c>
    </row>
    <row r="70" spans="1:6" ht="12.95">
      <c r="A70" s="99" t="s">
        <v>2184</v>
      </c>
      <c r="B70" s="99" t="s">
        <v>2138</v>
      </c>
      <c r="C70" s="99" t="s">
        <v>2181</v>
      </c>
      <c r="D70" s="99" t="s">
        <v>509</v>
      </c>
      <c r="E70" s="99" t="s">
        <v>509</v>
      </c>
      <c r="F70" s="99" t="s">
        <v>2148</v>
      </c>
    </row>
    <row r="71" spans="1:6" ht="12.95">
      <c r="A71" s="99" t="s">
        <v>2185</v>
      </c>
      <c r="B71" s="99" t="s">
        <v>2138</v>
      </c>
      <c r="C71" s="99" t="s">
        <v>2181</v>
      </c>
      <c r="D71" s="99" t="s">
        <v>509</v>
      </c>
      <c r="E71" s="99" t="s">
        <v>509</v>
      </c>
      <c r="F71" s="99" t="s">
        <v>2148</v>
      </c>
    </row>
    <row r="72" spans="1:6" ht="12.95">
      <c r="A72" s="99" t="s">
        <v>2186</v>
      </c>
      <c r="B72" s="99" t="s">
        <v>2138</v>
      </c>
      <c r="C72" s="99" t="s">
        <v>2181</v>
      </c>
      <c r="D72" s="99" t="s">
        <v>509</v>
      </c>
      <c r="E72" s="99" t="s">
        <v>509</v>
      </c>
      <c r="F72" s="99" t="s">
        <v>2148</v>
      </c>
    </row>
    <row r="73" spans="1:6" ht="12.95">
      <c r="A73" s="99" t="s">
        <v>2187</v>
      </c>
      <c r="B73" s="99" t="s">
        <v>2138</v>
      </c>
      <c r="C73" s="99" t="s">
        <v>2150</v>
      </c>
      <c r="D73" s="99" t="s">
        <v>2151</v>
      </c>
      <c r="E73" s="99" t="s">
        <v>2122</v>
      </c>
      <c r="F73" s="99" t="s">
        <v>2148</v>
      </c>
    </row>
    <row r="74" spans="1:6" ht="12.95">
      <c r="A74" s="99" t="s">
        <v>2188</v>
      </c>
      <c r="B74" s="99" t="s">
        <v>2138</v>
      </c>
      <c r="C74" s="99" t="s">
        <v>2150</v>
      </c>
      <c r="D74" s="99" t="s">
        <v>2151</v>
      </c>
      <c r="E74" s="99" t="s">
        <v>2122</v>
      </c>
      <c r="F74" s="99" t="s">
        <v>2148</v>
      </c>
    </row>
    <row r="75" spans="1:6" ht="12.95">
      <c r="A75" s="99" t="s">
        <v>2189</v>
      </c>
      <c r="B75" s="99" t="s">
        <v>2138</v>
      </c>
      <c r="C75" s="99" t="s">
        <v>2150</v>
      </c>
      <c r="D75" s="99" t="s">
        <v>2151</v>
      </c>
      <c r="E75" s="99" t="s">
        <v>2122</v>
      </c>
      <c r="F75" s="99" t="s">
        <v>2148</v>
      </c>
    </row>
    <row r="76" spans="1:6" ht="12.95">
      <c r="A76" s="99" t="s">
        <v>2190</v>
      </c>
      <c r="B76" s="99" t="s">
        <v>2138</v>
      </c>
      <c r="C76" s="99" t="s">
        <v>2150</v>
      </c>
      <c r="D76" s="99" t="s">
        <v>2151</v>
      </c>
      <c r="E76" s="99" t="s">
        <v>2122</v>
      </c>
      <c r="F76" s="99" t="s">
        <v>2148</v>
      </c>
    </row>
    <row r="77" spans="1:6" ht="12.95">
      <c r="A77" s="99" t="s">
        <v>2191</v>
      </c>
      <c r="B77" s="99" t="s">
        <v>2138</v>
      </c>
      <c r="C77" s="99" t="s">
        <v>2150</v>
      </c>
      <c r="D77" s="99" t="s">
        <v>2151</v>
      </c>
      <c r="E77" s="99" t="s">
        <v>2122</v>
      </c>
      <c r="F77" s="99" t="s">
        <v>2148</v>
      </c>
    </row>
    <row r="78" spans="1:6" ht="12.95">
      <c r="A78" s="99" t="s">
        <v>2192</v>
      </c>
      <c r="B78" s="99" t="s">
        <v>2138</v>
      </c>
      <c r="C78" s="99" t="s">
        <v>2176</v>
      </c>
      <c r="D78" s="99" t="s">
        <v>2122</v>
      </c>
      <c r="E78" s="99" t="s">
        <v>2151</v>
      </c>
      <c r="F78" s="99" t="s">
        <v>2148</v>
      </c>
    </row>
    <row r="79" spans="1:6" ht="12.95">
      <c r="A79" s="99" t="s">
        <v>2193</v>
      </c>
      <c r="B79" s="99" t="s">
        <v>2138</v>
      </c>
      <c r="C79" s="99" t="s">
        <v>2150</v>
      </c>
      <c r="D79" s="99" t="s">
        <v>2151</v>
      </c>
      <c r="E79" s="99" t="s">
        <v>2122</v>
      </c>
      <c r="F79" s="99" t="s">
        <v>2148</v>
      </c>
    </row>
    <row r="80" spans="1:6" ht="12.95">
      <c r="A80" s="99" t="s">
        <v>2194</v>
      </c>
      <c r="B80" s="99" t="s">
        <v>2138</v>
      </c>
      <c r="C80" s="99" t="s">
        <v>2150</v>
      </c>
      <c r="D80" s="99" t="s">
        <v>2151</v>
      </c>
      <c r="E80" s="99" t="s">
        <v>2122</v>
      </c>
      <c r="F80" s="99" t="s">
        <v>2148</v>
      </c>
    </row>
    <row r="81" spans="1:6" ht="12.95">
      <c r="A81" s="99" t="s">
        <v>2195</v>
      </c>
      <c r="B81" s="99" t="s">
        <v>2138</v>
      </c>
      <c r="C81" s="99" t="s">
        <v>2150</v>
      </c>
      <c r="D81" s="99" t="s">
        <v>2151</v>
      </c>
      <c r="E81" s="99" t="s">
        <v>2122</v>
      </c>
      <c r="F81" s="99" t="s">
        <v>2148</v>
      </c>
    </row>
    <row r="82" spans="1:6" ht="12.95">
      <c r="A82" s="99" t="s">
        <v>2196</v>
      </c>
      <c r="B82" s="99" t="s">
        <v>2138</v>
      </c>
      <c r="C82" s="99" t="s">
        <v>2150</v>
      </c>
      <c r="D82" s="99" t="s">
        <v>2151</v>
      </c>
      <c r="E82" s="99" t="s">
        <v>2122</v>
      </c>
      <c r="F82" s="99" t="s">
        <v>2148</v>
      </c>
    </row>
    <row r="83" spans="1:6" ht="12.95">
      <c r="A83" s="99" t="s">
        <v>2197</v>
      </c>
      <c r="B83" s="99" t="s">
        <v>2138</v>
      </c>
      <c r="C83" s="99" t="s">
        <v>2176</v>
      </c>
      <c r="D83" s="99" t="s">
        <v>2122</v>
      </c>
      <c r="E83" s="99" t="s">
        <v>2151</v>
      </c>
      <c r="F83" s="99" t="s">
        <v>2148</v>
      </c>
    </row>
    <row r="84" spans="1:6" ht="12.95">
      <c r="A84" s="99" t="s">
        <v>2198</v>
      </c>
      <c r="B84" s="99" t="s">
        <v>2138</v>
      </c>
      <c r="C84" s="99" t="s">
        <v>2176</v>
      </c>
      <c r="D84" s="99" t="s">
        <v>2122</v>
      </c>
      <c r="E84" s="99" t="s">
        <v>2151</v>
      </c>
      <c r="F84" s="99" t="s">
        <v>2148</v>
      </c>
    </row>
    <row r="85" spans="1:6" ht="12.95">
      <c r="A85" s="99" t="s">
        <v>2199</v>
      </c>
      <c r="B85" s="99" t="s">
        <v>2138</v>
      </c>
      <c r="C85" s="99" t="s">
        <v>2176</v>
      </c>
      <c r="D85" s="99" t="s">
        <v>2122</v>
      </c>
      <c r="E85" s="99" t="s">
        <v>2151</v>
      </c>
      <c r="F85" s="99" t="s">
        <v>2148</v>
      </c>
    </row>
    <row r="86" spans="1:6" ht="12.95">
      <c r="A86" s="99" t="s">
        <v>2200</v>
      </c>
      <c r="B86" s="99" t="s">
        <v>2138</v>
      </c>
      <c r="C86" s="99" t="s">
        <v>2150</v>
      </c>
      <c r="D86" s="99" t="s">
        <v>2151</v>
      </c>
      <c r="E86" s="99" t="s">
        <v>2122</v>
      </c>
      <c r="F86" s="99" t="s">
        <v>2148</v>
      </c>
    </row>
    <row r="87" spans="1:6" ht="12.95">
      <c r="A87" s="99" t="s">
        <v>2201</v>
      </c>
      <c r="B87" s="99" t="s">
        <v>2138</v>
      </c>
      <c r="C87" s="99" t="s">
        <v>2176</v>
      </c>
      <c r="D87" s="99" t="s">
        <v>2122</v>
      </c>
      <c r="E87" s="99" t="s">
        <v>2151</v>
      </c>
      <c r="F87" s="99" t="s">
        <v>2148</v>
      </c>
    </row>
    <row r="88" spans="1:6" ht="12.95">
      <c r="A88" s="99" t="s">
        <v>2202</v>
      </c>
      <c r="B88" s="99" t="s">
        <v>2138</v>
      </c>
      <c r="C88" s="99" t="s">
        <v>2176</v>
      </c>
      <c r="D88" s="99" t="s">
        <v>2122</v>
      </c>
      <c r="E88" s="99" t="s">
        <v>2151</v>
      </c>
      <c r="F88" s="99" t="s">
        <v>2148</v>
      </c>
    </row>
    <row r="89" spans="1:6" ht="12.95">
      <c r="A89" s="99" t="s">
        <v>2203</v>
      </c>
      <c r="B89" s="99" t="s">
        <v>2138</v>
      </c>
      <c r="C89" s="99" t="s">
        <v>2204</v>
      </c>
      <c r="D89" s="99" t="s">
        <v>2109</v>
      </c>
      <c r="E89" s="99" t="s">
        <v>2059</v>
      </c>
      <c r="F89" s="99" t="s">
        <v>2148</v>
      </c>
    </row>
    <row r="90" spans="1:6" ht="12.95">
      <c r="A90" s="99" t="s">
        <v>2205</v>
      </c>
      <c r="B90" s="99" t="s">
        <v>2138</v>
      </c>
      <c r="C90" s="99" t="s">
        <v>2204</v>
      </c>
      <c r="D90" s="99" t="s">
        <v>2109</v>
      </c>
      <c r="E90" s="99" t="s">
        <v>2059</v>
      </c>
      <c r="F90" s="99" t="s">
        <v>2148</v>
      </c>
    </row>
    <row r="91" spans="1:6" ht="12.95">
      <c r="A91" s="99" t="s">
        <v>2206</v>
      </c>
      <c r="B91" s="99" t="s">
        <v>2138</v>
      </c>
      <c r="C91" s="99" t="s">
        <v>2062</v>
      </c>
      <c r="D91" s="99" t="s">
        <v>2059</v>
      </c>
      <c r="E91" s="99" t="s">
        <v>2059</v>
      </c>
      <c r="F91" s="99" t="s">
        <v>2148</v>
      </c>
    </row>
    <row r="92" spans="1:6" ht="12.95">
      <c r="A92" s="99" t="s">
        <v>2207</v>
      </c>
      <c r="B92" s="99" t="s">
        <v>2138</v>
      </c>
      <c r="C92" s="99" t="s">
        <v>2208</v>
      </c>
      <c r="D92" s="99" t="s">
        <v>2147</v>
      </c>
      <c r="E92" s="99" t="s">
        <v>2059</v>
      </c>
      <c r="F92" s="99" t="s">
        <v>2148</v>
      </c>
    </row>
    <row r="93" spans="1:6" ht="12.95">
      <c r="A93" s="99" t="s">
        <v>2209</v>
      </c>
      <c r="B93" s="99" t="s">
        <v>2138</v>
      </c>
      <c r="C93" s="99" t="s">
        <v>2062</v>
      </c>
      <c r="D93" s="99" t="s">
        <v>2059</v>
      </c>
      <c r="E93" s="99" t="s">
        <v>2059</v>
      </c>
      <c r="F93" s="99" t="s">
        <v>2148</v>
      </c>
    </row>
    <row r="94" spans="1:6" ht="12.95">
      <c r="A94" s="99" t="s">
        <v>2210</v>
      </c>
      <c r="B94" s="99" t="s">
        <v>2138</v>
      </c>
      <c r="C94" s="99" t="s">
        <v>2211</v>
      </c>
      <c r="D94" s="99" t="s">
        <v>2059</v>
      </c>
      <c r="E94" s="99" t="s">
        <v>2147</v>
      </c>
      <c r="F94" s="99" t="s">
        <v>2148</v>
      </c>
    </row>
    <row r="95" spans="1:6" ht="12.95">
      <c r="A95" s="99" t="s">
        <v>2212</v>
      </c>
      <c r="B95" s="99" t="s">
        <v>2138</v>
      </c>
      <c r="C95" s="99" t="s">
        <v>2211</v>
      </c>
      <c r="D95" s="99" t="s">
        <v>2059</v>
      </c>
      <c r="E95" s="99" t="s">
        <v>2147</v>
      </c>
      <c r="F95" s="99" t="s">
        <v>2148</v>
      </c>
    </row>
    <row r="96" spans="1:6" ht="12.95">
      <c r="A96" s="99" t="s">
        <v>2213</v>
      </c>
      <c r="B96" s="99" t="s">
        <v>2138</v>
      </c>
      <c r="C96" s="99" t="s">
        <v>2211</v>
      </c>
      <c r="D96" s="99" t="s">
        <v>2059</v>
      </c>
      <c r="E96" s="99" t="s">
        <v>2147</v>
      </c>
      <c r="F96" s="99" t="s">
        <v>2148</v>
      </c>
    </row>
    <row r="97" spans="1:6" ht="12.95">
      <c r="A97" s="99" t="s">
        <v>2214</v>
      </c>
      <c r="B97" s="99" t="s">
        <v>2138</v>
      </c>
      <c r="C97" s="99" t="s">
        <v>2211</v>
      </c>
      <c r="D97" s="99" t="s">
        <v>2059</v>
      </c>
      <c r="E97" s="99" t="s">
        <v>2147</v>
      </c>
      <c r="F97" s="99" t="s">
        <v>2148</v>
      </c>
    </row>
    <row r="98" spans="1:6" ht="12.95">
      <c r="A98" s="99" t="s">
        <v>2215</v>
      </c>
      <c r="B98" s="99" t="s">
        <v>2138</v>
      </c>
      <c r="C98" s="99" t="s">
        <v>2211</v>
      </c>
      <c r="D98" s="99" t="s">
        <v>2059</v>
      </c>
      <c r="E98" s="99" t="s">
        <v>2147</v>
      </c>
      <c r="F98" s="99" t="s">
        <v>2148</v>
      </c>
    </row>
    <row r="99" spans="1:6" ht="12.95">
      <c r="A99" s="99" t="s">
        <v>2216</v>
      </c>
      <c r="B99" s="99" t="s">
        <v>2138</v>
      </c>
      <c r="C99" s="99" t="s">
        <v>2211</v>
      </c>
      <c r="D99" s="99" t="s">
        <v>2059</v>
      </c>
      <c r="E99" s="99" t="s">
        <v>2147</v>
      </c>
      <c r="F99" s="99" t="s">
        <v>2148</v>
      </c>
    </row>
    <row r="100" spans="1:6" ht="12.95">
      <c r="A100" s="99" t="s">
        <v>2217</v>
      </c>
      <c r="B100" s="99" t="s">
        <v>2138</v>
      </c>
      <c r="C100" s="99" t="s">
        <v>2121</v>
      </c>
      <c r="D100" s="99" t="s">
        <v>2059</v>
      </c>
      <c r="E100" s="99" t="s">
        <v>2122</v>
      </c>
      <c r="F100" s="99" t="s">
        <v>2148</v>
      </c>
    </row>
    <row r="101" spans="1:6" ht="12.95">
      <c r="A101" s="99" t="s">
        <v>2218</v>
      </c>
      <c r="B101" s="99" t="s">
        <v>2138</v>
      </c>
      <c r="C101" s="99" t="s">
        <v>2219</v>
      </c>
      <c r="D101" s="99" t="s">
        <v>2058</v>
      </c>
      <c r="E101" s="99" t="s">
        <v>2058</v>
      </c>
      <c r="F101" s="99" t="s">
        <v>2148</v>
      </c>
    </row>
    <row r="102" spans="1:6" ht="12.95">
      <c r="A102" s="99" t="s">
        <v>2220</v>
      </c>
      <c r="B102" s="99" t="s">
        <v>2138</v>
      </c>
      <c r="C102" s="99" t="s">
        <v>2219</v>
      </c>
      <c r="D102" s="99" t="s">
        <v>2058</v>
      </c>
      <c r="E102" s="99" t="s">
        <v>2058</v>
      </c>
      <c r="F102" s="99" t="s">
        <v>2148</v>
      </c>
    </row>
    <row r="103" spans="1:6" ht="12.95">
      <c r="A103" s="99" t="s">
        <v>2221</v>
      </c>
      <c r="B103" s="99" t="s">
        <v>2138</v>
      </c>
      <c r="C103" s="99" t="s">
        <v>2219</v>
      </c>
      <c r="D103" s="99" t="s">
        <v>2058</v>
      </c>
      <c r="E103" s="99" t="s">
        <v>2058</v>
      </c>
      <c r="F103" s="99" t="s">
        <v>2148</v>
      </c>
    </row>
    <row r="104" spans="1:6" ht="12.95">
      <c r="A104" s="99" t="s">
        <v>2222</v>
      </c>
      <c r="B104" s="99" t="s">
        <v>2138</v>
      </c>
      <c r="C104" s="99" t="s">
        <v>2219</v>
      </c>
      <c r="D104" s="99" t="s">
        <v>2058</v>
      </c>
      <c r="E104" s="99" t="s">
        <v>2058</v>
      </c>
      <c r="F104" s="99" t="s">
        <v>2148</v>
      </c>
    </row>
    <row r="105" spans="1:6" ht="12.95">
      <c r="A105" s="99" t="s">
        <v>2223</v>
      </c>
      <c r="B105" s="99" t="s">
        <v>2138</v>
      </c>
      <c r="C105" s="99" t="s">
        <v>2219</v>
      </c>
      <c r="D105" s="99" t="s">
        <v>2058</v>
      </c>
      <c r="E105" s="99" t="s">
        <v>2058</v>
      </c>
      <c r="F105" s="99" t="s">
        <v>2148</v>
      </c>
    </row>
    <row r="106" spans="1:6" ht="12.95">
      <c r="A106" s="99" t="s">
        <v>2224</v>
      </c>
      <c r="B106" s="99" t="s">
        <v>2138</v>
      </c>
      <c r="C106" s="99" t="s">
        <v>2219</v>
      </c>
      <c r="D106" s="99" t="s">
        <v>2058</v>
      </c>
      <c r="E106" s="99" t="s">
        <v>2058</v>
      </c>
      <c r="F106" s="99" t="s">
        <v>2148</v>
      </c>
    </row>
    <row r="107" spans="1:6" ht="12.95">
      <c r="A107" s="99" t="s">
        <v>2225</v>
      </c>
      <c r="B107" s="99" t="s">
        <v>2138</v>
      </c>
      <c r="C107" s="99" t="s">
        <v>2219</v>
      </c>
      <c r="D107" s="99" t="s">
        <v>2058</v>
      </c>
      <c r="E107" s="99" t="s">
        <v>2058</v>
      </c>
      <c r="F107" s="99" t="s">
        <v>2148</v>
      </c>
    </row>
    <row r="108" spans="1:6" ht="12.95">
      <c r="A108" s="99" t="s">
        <v>2226</v>
      </c>
      <c r="B108" s="99" t="s">
        <v>2138</v>
      </c>
      <c r="C108" s="99" t="s">
        <v>2219</v>
      </c>
      <c r="D108" s="99" t="s">
        <v>2058</v>
      </c>
      <c r="E108" s="99" t="s">
        <v>2058</v>
      </c>
      <c r="F108" s="99" t="s">
        <v>2148</v>
      </c>
    </row>
    <row r="109" spans="1:6" ht="12.95">
      <c r="A109" s="99" t="s">
        <v>2227</v>
      </c>
      <c r="B109" s="99" t="s">
        <v>2138</v>
      </c>
      <c r="C109" s="99" t="s">
        <v>2219</v>
      </c>
      <c r="D109" s="99" t="s">
        <v>2058</v>
      </c>
      <c r="E109" s="99" t="s">
        <v>2058</v>
      </c>
      <c r="F109" s="99" t="s">
        <v>2148</v>
      </c>
    </row>
    <row r="110" spans="1:6" ht="12.95">
      <c r="A110" s="99" t="s">
        <v>2228</v>
      </c>
      <c r="B110" s="99" t="s">
        <v>2138</v>
      </c>
      <c r="C110" s="99" t="s">
        <v>2219</v>
      </c>
      <c r="D110" s="99" t="s">
        <v>2058</v>
      </c>
      <c r="E110" s="99" t="s">
        <v>2058</v>
      </c>
      <c r="F110" s="99" t="s">
        <v>2148</v>
      </c>
    </row>
    <row r="111" spans="1:6" ht="12.95">
      <c r="A111" s="99" t="s">
        <v>2229</v>
      </c>
      <c r="B111" s="99" t="s">
        <v>2138</v>
      </c>
      <c r="C111" s="99" t="s">
        <v>2219</v>
      </c>
      <c r="D111" s="99" t="s">
        <v>2058</v>
      </c>
      <c r="E111" s="99" t="s">
        <v>2058</v>
      </c>
      <c r="F111" s="99" t="s">
        <v>2148</v>
      </c>
    </row>
    <row r="112" spans="1:6" ht="12.95">
      <c r="A112" s="99" t="s">
        <v>2230</v>
      </c>
      <c r="B112" s="99" t="s">
        <v>2138</v>
      </c>
      <c r="C112" s="99" t="s">
        <v>2219</v>
      </c>
      <c r="D112" s="99" t="s">
        <v>2058</v>
      </c>
      <c r="E112" s="99" t="s">
        <v>2058</v>
      </c>
      <c r="F112" s="99" t="s">
        <v>2148</v>
      </c>
    </row>
    <row r="113" spans="1:6" ht="12.95">
      <c r="A113" s="99" t="s">
        <v>2231</v>
      </c>
      <c r="B113" s="99" t="s">
        <v>2138</v>
      </c>
      <c r="C113" s="99" t="s">
        <v>2219</v>
      </c>
      <c r="D113" s="99" t="s">
        <v>2058</v>
      </c>
      <c r="E113" s="99" t="s">
        <v>2058</v>
      </c>
      <c r="F113" s="99" t="s">
        <v>2148</v>
      </c>
    </row>
    <row r="114" spans="1:6" ht="12.95">
      <c r="A114" s="99" t="s">
        <v>2232</v>
      </c>
      <c r="B114" s="99" t="s">
        <v>2138</v>
      </c>
      <c r="C114" s="99" t="s">
        <v>2219</v>
      </c>
      <c r="D114" s="99" t="s">
        <v>2058</v>
      </c>
      <c r="E114" s="99" t="s">
        <v>2058</v>
      </c>
      <c r="F114" s="99" t="s">
        <v>2148</v>
      </c>
    </row>
    <row r="115" spans="1:6" ht="12.95">
      <c r="A115" s="99" t="s">
        <v>2233</v>
      </c>
      <c r="B115" s="99" t="s">
        <v>2138</v>
      </c>
      <c r="C115" s="99" t="s">
        <v>2219</v>
      </c>
      <c r="D115" s="99" t="s">
        <v>2058</v>
      </c>
      <c r="E115" s="99" t="s">
        <v>2058</v>
      </c>
      <c r="F115" s="99" t="s">
        <v>2148</v>
      </c>
    </row>
    <row r="116" spans="1:6" ht="12.95">
      <c r="A116" s="99" t="s">
        <v>2234</v>
      </c>
      <c r="B116" s="99" t="s">
        <v>2138</v>
      </c>
      <c r="C116" s="99" t="s">
        <v>2235</v>
      </c>
      <c r="D116" s="99" t="s">
        <v>2102</v>
      </c>
      <c r="E116" s="99" t="s">
        <v>2058</v>
      </c>
      <c r="F116" s="99" t="s">
        <v>2148</v>
      </c>
    </row>
    <row r="117" spans="1:6" ht="12.95">
      <c r="A117" s="99" t="s">
        <v>2236</v>
      </c>
      <c r="B117" s="99" t="s">
        <v>2138</v>
      </c>
      <c r="C117" s="99" t="s">
        <v>2235</v>
      </c>
      <c r="D117" s="99" t="s">
        <v>2102</v>
      </c>
      <c r="E117" s="99" t="s">
        <v>2058</v>
      </c>
      <c r="F117" s="99" t="s">
        <v>2148</v>
      </c>
    </row>
    <row r="118" spans="1:6" ht="12.95">
      <c r="A118" s="99" t="s">
        <v>2237</v>
      </c>
      <c r="B118" s="99" t="s">
        <v>2138</v>
      </c>
      <c r="C118" s="99" t="s">
        <v>2235</v>
      </c>
      <c r="D118" s="99" t="s">
        <v>2102</v>
      </c>
      <c r="E118" s="99" t="s">
        <v>2058</v>
      </c>
      <c r="F118" s="99" t="s">
        <v>2148</v>
      </c>
    </row>
    <row r="119" spans="1:6" ht="12.95">
      <c r="A119" s="99" t="s">
        <v>2238</v>
      </c>
      <c r="B119" s="99" t="s">
        <v>2138</v>
      </c>
      <c r="C119" s="99" t="s">
        <v>2235</v>
      </c>
      <c r="D119" s="99" t="s">
        <v>2102</v>
      </c>
      <c r="E119" s="99" t="s">
        <v>2058</v>
      </c>
      <c r="F119" s="99" t="s">
        <v>2148</v>
      </c>
    </row>
    <row r="120" spans="1:6" ht="12.95">
      <c r="A120" s="99" t="s">
        <v>2239</v>
      </c>
      <c r="B120" s="99" t="s">
        <v>2138</v>
      </c>
      <c r="C120" s="99" t="s">
        <v>2235</v>
      </c>
      <c r="D120" s="99" t="s">
        <v>2102</v>
      </c>
      <c r="E120" s="99" t="s">
        <v>2058</v>
      </c>
      <c r="F120" s="99" t="s">
        <v>2148</v>
      </c>
    </row>
    <row r="121" spans="1:6" ht="12.95">
      <c r="A121" s="99" t="s">
        <v>2240</v>
      </c>
      <c r="B121" s="99" t="s">
        <v>2138</v>
      </c>
      <c r="C121" s="99" t="s">
        <v>2241</v>
      </c>
      <c r="D121" s="99" t="s">
        <v>2058</v>
      </c>
      <c r="E121" s="99"/>
      <c r="F121" s="99" t="s">
        <v>2148</v>
      </c>
    </row>
    <row r="122" spans="1:6" ht="12.95">
      <c r="A122" s="99" t="s">
        <v>2242</v>
      </c>
      <c r="B122" s="99" t="s">
        <v>2138</v>
      </c>
      <c r="C122" s="99" t="s">
        <v>2243</v>
      </c>
      <c r="D122" s="99" t="s">
        <v>2102</v>
      </c>
      <c r="E122" s="99" t="s">
        <v>2069</v>
      </c>
      <c r="F122" s="99" t="s">
        <v>2148</v>
      </c>
    </row>
    <row r="123" spans="1:6" ht="12.95">
      <c r="A123" s="99" t="s">
        <v>2244</v>
      </c>
      <c r="B123" s="99" t="s">
        <v>2138</v>
      </c>
      <c r="C123" s="99" t="s">
        <v>2245</v>
      </c>
      <c r="D123" s="99" t="s">
        <v>2246</v>
      </c>
      <c r="E123" s="99" t="s">
        <v>2069</v>
      </c>
      <c r="F123" s="99" t="s">
        <v>2148</v>
      </c>
    </row>
    <row r="124" spans="1:6" ht="12.95">
      <c r="A124" s="99" t="s">
        <v>2247</v>
      </c>
      <c r="B124" s="99" t="s">
        <v>2138</v>
      </c>
      <c r="C124" s="99" t="s">
        <v>2243</v>
      </c>
      <c r="D124" s="99" t="s">
        <v>2102</v>
      </c>
      <c r="E124" s="99" t="s">
        <v>2069</v>
      </c>
      <c r="F124" s="99" t="s">
        <v>2148</v>
      </c>
    </row>
    <row r="125" spans="1:6" ht="12.95">
      <c r="A125" s="99" t="s">
        <v>2248</v>
      </c>
      <c r="B125" s="99" t="s">
        <v>2138</v>
      </c>
      <c r="C125" s="99" t="s">
        <v>2153</v>
      </c>
      <c r="D125" s="99" t="s">
        <v>2069</v>
      </c>
      <c r="E125" s="99" t="s">
        <v>2069</v>
      </c>
      <c r="F125" s="99" t="s">
        <v>2148</v>
      </c>
    </row>
    <row r="126" spans="1:6" ht="12.95">
      <c r="A126" s="99" t="s">
        <v>2249</v>
      </c>
      <c r="B126" s="99" t="s">
        <v>2138</v>
      </c>
      <c r="C126" s="99" t="s">
        <v>2250</v>
      </c>
      <c r="D126" s="99" t="s">
        <v>2147</v>
      </c>
      <c r="E126" s="99" t="s">
        <v>2069</v>
      </c>
      <c r="F126" s="99" t="s">
        <v>2148</v>
      </c>
    </row>
    <row r="127" spans="1:6" ht="12.95">
      <c r="A127" s="99" t="s">
        <v>2251</v>
      </c>
      <c r="B127" s="99" t="s">
        <v>2138</v>
      </c>
      <c r="C127" s="99" t="s">
        <v>2250</v>
      </c>
      <c r="D127" s="99" t="s">
        <v>2147</v>
      </c>
      <c r="E127" s="99" t="s">
        <v>2069</v>
      </c>
      <c r="F127" s="99" t="s">
        <v>2148</v>
      </c>
    </row>
    <row r="128" spans="1:6" ht="12.95">
      <c r="A128" s="99" t="s">
        <v>2252</v>
      </c>
      <c r="B128" s="99" t="s">
        <v>2138</v>
      </c>
      <c r="C128" s="99" t="s">
        <v>2250</v>
      </c>
      <c r="D128" s="99" t="s">
        <v>2147</v>
      </c>
      <c r="E128" s="99" t="s">
        <v>2069</v>
      </c>
      <c r="F128" s="99" t="s">
        <v>2148</v>
      </c>
    </row>
    <row r="129" spans="1:6" ht="12.95">
      <c r="A129" s="99" t="s">
        <v>2253</v>
      </c>
      <c r="B129" s="99" t="s">
        <v>2138</v>
      </c>
      <c r="C129" s="99" t="s">
        <v>2250</v>
      </c>
      <c r="D129" s="99" t="s">
        <v>2147</v>
      </c>
      <c r="E129" s="99" t="s">
        <v>2069</v>
      </c>
      <c r="F129" s="99" t="s">
        <v>2148</v>
      </c>
    </row>
    <row r="130" spans="1:6" ht="12.95">
      <c r="A130" s="99" t="s">
        <v>2254</v>
      </c>
      <c r="B130" s="99" t="s">
        <v>2138</v>
      </c>
      <c r="C130" s="99" t="s">
        <v>2153</v>
      </c>
      <c r="D130" s="99" t="s">
        <v>2069</v>
      </c>
      <c r="E130" s="99" t="s">
        <v>2069</v>
      </c>
      <c r="F130" s="99" t="s">
        <v>2148</v>
      </c>
    </row>
    <row r="131" spans="1:6" ht="12.95">
      <c r="A131" s="99" t="s">
        <v>2255</v>
      </c>
      <c r="B131" s="99" t="s">
        <v>2138</v>
      </c>
      <c r="C131" s="99" t="s">
        <v>2166</v>
      </c>
      <c r="D131" s="99" t="s">
        <v>2069</v>
      </c>
      <c r="E131" s="99" t="s">
        <v>2147</v>
      </c>
      <c r="F131" s="99" t="s">
        <v>2148</v>
      </c>
    </row>
    <row r="132" spans="1:6" ht="12.95">
      <c r="A132" s="99" t="s">
        <v>2256</v>
      </c>
      <c r="B132" s="99" t="s">
        <v>2138</v>
      </c>
      <c r="C132" s="99" t="s">
        <v>2153</v>
      </c>
      <c r="D132" s="99" t="s">
        <v>2069</v>
      </c>
      <c r="E132" s="99" t="s">
        <v>2069</v>
      </c>
      <c r="F132" s="99" t="s">
        <v>2148</v>
      </c>
    </row>
    <row r="133" spans="1:6" ht="12.95">
      <c r="A133" s="99" t="s">
        <v>2257</v>
      </c>
      <c r="B133" s="99" t="s">
        <v>2138</v>
      </c>
      <c r="C133" s="99" t="s">
        <v>2243</v>
      </c>
      <c r="D133" s="99" t="s">
        <v>2102</v>
      </c>
      <c r="E133" s="99" t="s">
        <v>2069</v>
      </c>
      <c r="F133" s="99" t="s">
        <v>2148</v>
      </c>
    </row>
    <row r="134" spans="1:6" ht="12.95">
      <c r="A134" s="99" t="s">
        <v>2258</v>
      </c>
      <c r="B134" s="99" t="s">
        <v>2138</v>
      </c>
      <c r="C134" s="99" t="s">
        <v>2243</v>
      </c>
      <c r="D134" s="99" t="s">
        <v>2102</v>
      </c>
      <c r="E134" s="99" t="s">
        <v>2069</v>
      </c>
      <c r="F134" s="99" t="s">
        <v>2148</v>
      </c>
    </row>
    <row r="135" spans="1:6" ht="12.95">
      <c r="A135" s="99" t="s">
        <v>2259</v>
      </c>
      <c r="B135" s="99" t="s">
        <v>2138</v>
      </c>
      <c r="C135" s="99" t="s">
        <v>2243</v>
      </c>
      <c r="D135" s="99" t="s">
        <v>2102</v>
      </c>
      <c r="E135" s="99" t="s">
        <v>2069</v>
      </c>
      <c r="F135" s="99" t="s">
        <v>2148</v>
      </c>
    </row>
    <row r="136" spans="1:6" ht="12.95">
      <c r="A136" s="99" t="s">
        <v>2260</v>
      </c>
      <c r="B136" s="99" t="s">
        <v>2138</v>
      </c>
      <c r="C136" s="99" t="s">
        <v>2243</v>
      </c>
      <c r="D136" s="99" t="s">
        <v>2102</v>
      </c>
      <c r="E136" s="99" t="s">
        <v>2069</v>
      </c>
      <c r="F136" s="99" t="s">
        <v>2148</v>
      </c>
    </row>
    <row r="137" spans="1:6" ht="12.95">
      <c r="A137" s="99" t="s">
        <v>2261</v>
      </c>
      <c r="B137" s="99" t="s">
        <v>2138</v>
      </c>
      <c r="C137" s="99" t="s">
        <v>2243</v>
      </c>
      <c r="D137" s="99" t="s">
        <v>2102</v>
      </c>
      <c r="E137" s="99" t="s">
        <v>2069</v>
      </c>
      <c r="F137" s="99" t="s">
        <v>2148</v>
      </c>
    </row>
    <row r="138" spans="1:6" ht="12.95">
      <c r="A138" s="99" t="s">
        <v>2262</v>
      </c>
      <c r="B138" s="99" t="s">
        <v>2138</v>
      </c>
      <c r="C138" s="99" t="s">
        <v>2243</v>
      </c>
      <c r="D138" s="99" t="s">
        <v>2102</v>
      </c>
      <c r="E138" s="99" t="s">
        <v>2069</v>
      </c>
      <c r="F138" s="99" t="s">
        <v>2148</v>
      </c>
    </row>
    <row r="139" spans="1:6" ht="12.95">
      <c r="A139" s="99" t="s">
        <v>2263</v>
      </c>
      <c r="B139" s="99" t="s">
        <v>2138</v>
      </c>
      <c r="C139" s="99" t="s">
        <v>2153</v>
      </c>
      <c r="D139" s="99" t="s">
        <v>2069</v>
      </c>
      <c r="E139" s="99" t="s">
        <v>2069</v>
      </c>
      <c r="F139" s="99" t="s">
        <v>2148</v>
      </c>
    </row>
    <row r="140" spans="1:6" ht="12.95">
      <c r="A140" s="99" t="s">
        <v>2264</v>
      </c>
      <c r="B140" s="99" t="s">
        <v>2138</v>
      </c>
      <c r="C140" s="99" t="s">
        <v>2155</v>
      </c>
      <c r="D140" s="99" t="s">
        <v>2069</v>
      </c>
      <c r="E140" s="99" t="s">
        <v>2102</v>
      </c>
      <c r="F140" s="99" t="s">
        <v>2148</v>
      </c>
    </row>
    <row r="141" spans="1:6" ht="12.95">
      <c r="A141" s="99" t="s">
        <v>2265</v>
      </c>
      <c r="B141" s="99" t="s">
        <v>2138</v>
      </c>
      <c r="C141" s="99" t="s">
        <v>2153</v>
      </c>
      <c r="D141" s="99" t="s">
        <v>2069</v>
      </c>
      <c r="E141" s="99" t="s">
        <v>2069</v>
      </c>
      <c r="F141" s="99" t="s">
        <v>2148</v>
      </c>
    </row>
    <row r="142" spans="1:6" ht="12.95">
      <c r="A142" s="99" t="s">
        <v>2266</v>
      </c>
      <c r="B142" s="99" t="s">
        <v>2138</v>
      </c>
      <c r="C142" s="99" t="s">
        <v>2153</v>
      </c>
      <c r="D142" s="99" t="s">
        <v>2069</v>
      </c>
      <c r="E142" s="99" t="s">
        <v>2069</v>
      </c>
      <c r="F142" s="99" t="s">
        <v>2148</v>
      </c>
    </row>
    <row r="143" spans="1:6" ht="12.95">
      <c r="A143" s="99" t="s">
        <v>2267</v>
      </c>
      <c r="B143" s="99" t="s">
        <v>2138</v>
      </c>
      <c r="C143" s="99" t="s">
        <v>2153</v>
      </c>
      <c r="D143" s="99" t="s">
        <v>2069</v>
      </c>
      <c r="E143" s="99" t="s">
        <v>2069</v>
      </c>
      <c r="F143" s="99" t="s">
        <v>2148</v>
      </c>
    </row>
    <row r="144" spans="1:6" ht="12.95">
      <c r="A144" s="99" t="s">
        <v>2268</v>
      </c>
      <c r="B144" s="99" t="s">
        <v>2138</v>
      </c>
      <c r="C144" s="99" t="s">
        <v>2243</v>
      </c>
      <c r="D144" s="99" t="s">
        <v>2102</v>
      </c>
      <c r="E144" s="99" t="s">
        <v>2069</v>
      </c>
      <c r="F144" s="99" t="s">
        <v>2148</v>
      </c>
    </row>
    <row r="145" spans="1:6" ht="12.95">
      <c r="A145" s="99" t="s">
        <v>2269</v>
      </c>
      <c r="B145" s="99" t="s">
        <v>2138</v>
      </c>
      <c r="C145" s="99" t="s">
        <v>2270</v>
      </c>
      <c r="D145" s="99" t="s">
        <v>2102</v>
      </c>
      <c r="E145" s="99" t="s">
        <v>2083</v>
      </c>
      <c r="F145" s="99" t="s">
        <v>2148</v>
      </c>
    </row>
    <row r="146" spans="1:6" ht="12.95">
      <c r="A146" s="99" t="s">
        <v>2271</v>
      </c>
      <c r="B146" s="99" t="s">
        <v>2138</v>
      </c>
      <c r="C146" s="99" t="s">
        <v>2270</v>
      </c>
      <c r="D146" s="99" t="s">
        <v>2102</v>
      </c>
      <c r="E146" s="99" t="s">
        <v>2083</v>
      </c>
      <c r="F146" s="99" t="s">
        <v>2148</v>
      </c>
    </row>
    <row r="147" spans="1:6" ht="12.95">
      <c r="A147" s="99" t="s">
        <v>2272</v>
      </c>
      <c r="B147" s="99" t="s">
        <v>2138</v>
      </c>
      <c r="C147" s="99" t="s">
        <v>2273</v>
      </c>
      <c r="D147" s="99" t="s">
        <v>2069</v>
      </c>
      <c r="E147" s="99" t="s">
        <v>2083</v>
      </c>
      <c r="F147" s="99" t="s">
        <v>2148</v>
      </c>
    </row>
    <row r="148" spans="1:6" ht="12.95">
      <c r="A148" s="99" t="s">
        <v>2274</v>
      </c>
      <c r="B148" s="99" t="s">
        <v>2138</v>
      </c>
      <c r="C148" s="99" t="s">
        <v>2243</v>
      </c>
      <c r="D148" s="99" t="s">
        <v>2102</v>
      </c>
      <c r="E148" s="99" t="s">
        <v>2069</v>
      </c>
      <c r="F148" s="99" t="s">
        <v>2148</v>
      </c>
    </row>
    <row r="149" spans="1:6" ht="12.95">
      <c r="A149" s="99" t="s">
        <v>2275</v>
      </c>
      <c r="B149" s="99" t="s">
        <v>2138</v>
      </c>
      <c r="C149" s="99" t="s">
        <v>2243</v>
      </c>
      <c r="D149" s="99" t="s">
        <v>2102</v>
      </c>
      <c r="E149" s="99" t="s">
        <v>2069</v>
      </c>
      <c r="F149" s="99" t="s">
        <v>2148</v>
      </c>
    </row>
    <row r="150" spans="1:6" ht="12.95">
      <c r="A150" s="99" t="s">
        <v>2276</v>
      </c>
      <c r="B150" s="99" t="s">
        <v>2138</v>
      </c>
      <c r="C150" s="99" t="s">
        <v>2153</v>
      </c>
      <c r="D150" s="99" t="s">
        <v>2069</v>
      </c>
      <c r="E150" s="99" t="s">
        <v>2069</v>
      </c>
      <c r="F150" s="99" t="s">
        <v>2148</v>
      </c>
    </row>
    <row r="151" spans="1:6" ht="12.95">
      <c r="A151" s="99" t="s">
        <v>2277</v>
      </c>
      <c r="B151" s="99" t="s">
        <v>2138</v>
      </c>
      <c r="C151" s="99" t="s">
        <v>2089</v>
      </c>
      <c r="D151" s="99" t="s">
        <v>2090</v>
      </c>
      <c r="E151" s="99" t="s">
        <v>2090</v>
      </c>
      <c r="F151" s="99" t="s">
        <v>2148</v>
      </c>
    </row>
    <row r="152" spans="1:6" ht="12.95">
      <c r="A152" s="99" t="s">
        <v>2278</v>
      </c>
      <c r="B152" s="99" t="s">
        <v>2138</v>
      </c>
      <c r="C152" s="99" t="s">
        <v>2243</v>
      </c>
      <c r="D152" s="99" t="s">
        <v>2102</v>
      </c>
      <c r="E152" s="99" t="s">
        <v>2069</v>
      </c>
      <c r="F152" s="99" t="s">
        <v>2148</v>
      </c>
    </row>
    <row r="153" spans="1:6" ht="12.95">
      <c r="A153" s="99" t="s">
        <v>2279</v>
      </c>
      <c r="B153" s="99" t="s">
        <v>2138</v>
      </c>
      <c r="C153" s="99" t="s">
        <v>2280</v>
      </c>
      <c r="D153" s="99" t="s">
        <v>2069</v>
      </c>
      <c r="E153" s="99" t="s">
        <v>2090</v>
      </c>
      <c r="F153" s="99" t="s">
        <v>2148</v>
      </c>
    </row>
    <row r="154" spans="1:6" ht="12.95">
      <c r="A154" s="99" t="s">
        <v>2281</v>
      </c>
      <c r="B154" s="99" t="s">
        <v>2138</v>
      </c>
      <c r="C154" s="99" t="s">
        <v>2243</v>
      </c>
      <c r="D154" s="99" t="s">
        <v>2102</v>
      </c>
      <c r="E154" s="99" t="s">
        <v>2069</v>
      </c>
      <c r="F154" s="99" t="s">
        <v>2148</v>
      </c>
    </row>
    <row r="155" spans="1:6" ht="12.95">
      <c r="A155" s="99" t="s">
        <v>2282</v>
      </c>
      <c r="B155" s="99" t="s">
        <v>2138</v>
      </c>
      <c r="C155" s="99" t="s">
        <v>2089</v>
      </c>
      <c r="D155" s="99" t="s">
        <v>2090</v>
      </c>
      <c r="E155" s="99" t="s">
        <v>2090</v>
      </c>
      <c r="F155" s="99" t="s">
        <v>2148</v>
      </c>
    </row>
    <row r="156" spans="1:6" ht="12.95">
      <c r="A156" s="99" t="s">
        <v>2283</v>
      </c>
      <c r="B156" s="99" t="s">
        <v>2138</v>
      </c>
      <c r="C156" s="99" t="s">
        <v>2153</v>
      </c>
      <c r="D156" s="99" t="s">
        <v>2069</v>
      </c>
      <c r="E156" s="99" t="s">
        <v>2069</v>
      </c>
      <c r="F156" s="99" t="s">
        <v>2148</v>
      </c>
    </row>
    <row r="157" spans="1:6" ht="12.95">
      <c r="A157" s="99" t="s">
        <v>2284</v>
      </c>
      <c r="B157" s="99" t="s">
        <v>2138</v>
      </c>
      <c r="C157" s="99" t="s">
        <v>2153</v>
      </c>
      <c r="D157" s="99" t="s">
        <v>2069</v>
      </c>
      <c r="E157" s="99" t="s">
        <v>2069</v>
      </c>
      <c r="F157" s="99" t="s">
        <v>2148</v>
      </c>
    </row>
    <row r="158" spans="1:6" ht="12.95">
      <c r="A158" s="99" t="s">
        <v>2285</v>
      </c>
      <c r="B158" s="99" t="s">
        <v>2138</v>
      </c>
      <c r="C158" s="99" t="s">
        <v>2153</v>
      </c>
      <c r="D158" s="99" t="s">
        <v>2069</v>
      </c>
      <c r="E158" s="99" t="s">
        <v>2069</v>
      </c>
      <c r="F158" s="99" t="s">
        <v>2148</v>
      </c>
    </row>
    <row r="159" spans="1:6" ht="12.95">
      <c r="A159" s="99" t="s">
        <v>2286</v>
      </c>
      <c r="B159" s="99" t="s">
        <v>2138</v>
      </c>
      <c r="C159" s="99" t="s">
        <v>2153</v>
      </c>
      <c r="D159" s="99" t="s">
        <v>2069</v>
      </c>
      <c r="E159" s="99" t="s">
        <v>2069</v>
      </c>
      <c r="F159" s="99" t="s">
        <v>2148</v>
      </c>
    </row>
    <row r="160" spans="1:6" ht="12.95">
      <c r="A160" s="99" t="s">
        <v>2287</v>
      </c>
      <c r="B160" s="99" t="s">
        <v>2138</v>
      </c>
      <c r="C160" s="99" t="s">
        <v>2155</v>
      </c>
      <c r="D160" s="99" t="s">
        <v>2069</v>
      </c>
      <c r="E160" s="99" t="s">
        <v>2102</v>
      </c>
      <c r="F160" s="99" t="s">
        <v>2148</v>
      </c>
    </row>
    <row r="161" spans="1:6" ht="12.95">
      <c r="A161" s="99" t="s">
        <v>2288</v>
      </c>
      <c r="B161" s="99" t="s">
        <v>2138</v>
      </c>
      <c r="C161" s="99" t="s">
        <v>2153</v>
      </c>
      <c r="D161" s="99" t="s">
        <v>2069</v>
      </c>
      <c r="E161" s="99" t="s">
        <v>2069</v>
      </c>
      <c r="F161" s="99" t="s">
        <v>2148</v>
      </c>
    </row>
    <row r="162" spans="1:6" ht="12.95">
      <c r="A162" s="99" t="s">
        <v>2289</v>
      </c>
      <c r="B162" s="99" t="s">
        <v>2138</v>
      </c>
      <c r="C162" s="99" t="s">
        <v>2155</v>
      </c>
      <c r="D162" s="99" t="s">
        <v>2069</v>
      </c>
      <c r="E162" s="99" t="s">
        <v>2102</v>
      </c>
      <c r="F162" s="99" t="s">
        <v>2148</v>
      </c>
    </row>
    <row r="163" spans="1:6" ht="12.95">
      <c r="A163" s="99" t="s">
        <v>2290</v>
      </c>
      <c r="B163" s="99" t="s">
        <v>2138</v>
      </c>
      <c r="C163" s="99" t="s">
        <v>2243</v>
      </c>
      <c r="D163" s="99" t="s">
        <v>2102</v>
      </c>
      <c r="E163" s="99" t="s">
        <v>2069</v>
      </c>
      <c r="F163" s="99" t="s">
        <v>2148</v>
      </c>
    </row>
    <row r="164" spans="1:6" ht="12.95">
      <c r="A164" s="99" t="s">
        <v>2291</v>
      </c>
      <c r="B164" s="99" t="s">
        <v>2138</v>
      </c>
      <c r="C164" s="99" t="s">
        <v>2153</v>
      </c>
      <c r="D164" s="99" t="s">
        <v>2069</v>
      </c>
      <c r="E164" s="99" t="s">
        <v>2069</v>
      </c>
      <c r="F164" s="99" t="s">
        <v>2148</v>
      </c>
    </row>
    <row r="165" spans="1:6" ht="12.95">
      <c r="A165" s="99" t="s">
        <v>2292</v>
      </c>
      <c r="B165" s="99" t="s">
        <v>2138</v>
      </c>
      <c r="C165" s="99" t="s">
        <v>2153</v>
      </c>
      <c r="D165" s="99" t="s">
        <v>2069</v>
      </c>
      <c r="E165" s="99" t="s">
        <v>2069</v>
      </c>
      <c r="F165" s="99" t="s">
        <v>2148</v>
      </c>
    </row>
    <row r="166" spans="1:6" ht="12.95">
      <c r="A166" s="99" t="s">
        <v>2293</v>
      </c>
      <c r="B166" s="99" t="s">
        <v>2138</v>
      </c>
      <c r="C166" s="99" t="s">
        <v>2294</v>
      </c>
      <c r="D166" s="99" t="s">
        <v>2069</v>
      </c>
      <c r="E166" s="99" t="s">
        <v>2113</v>
      </c>
      <c r="F166" s="99" t="s">
        <v>2148</v>
      </c>
    </row>
    <row r="167" spans="1:6" ht="12.95">
      <c r="A167" s="99" t="s">
        <v>2295</v>
      </c>
      <c r="B167" s="99" t="s">
        <v>2138</v>
      </c>
      <c r="C167" s="99" t="s">
        <v>2296</v>
      </c>
      <c r="D167" s="99" t="s">
        <v>2102</v>
      </c>
      <c r="E167" s="99" t="s">
        <v>2076</v>
      </c>
      <c r="F167" s="99" t="s">
        <v>2148</v>
      </c>
    </row>
    <row r="168" spans="1:6" ht="12.95">
      <c r="A168" s="99" t="s">
        <v>2297</v>
      </c>
      <c r="B168" s="99" t="s">
        <v>2138</v>
      </c>
      <c r="C168" s="99" t="s">
        <v>2298</v>
      </c>
      <c r="D168" s="99" t="s">
        <v>2109</v>
      </c>
      <c r="E168" s="99" t="s">
        <v>2076</v>
      </c>
      <c r="F168" s="99" t="s">
        <v>2148</v>
      </c>
    </row>
    <row r="169" spans="1:6" ht="12.95">
      <c r="A169" s="99" t="s">
        <v>2299</v>
      </c>
      <c r="B169" s="99" t="s">
        <v>2138</v>
      </c>
      <c r="C169" s="99" t="s">
        <v>2300</v>
      </c>
      <c r="D169" s="99" t="s">
        <v>2147</v>
      </c>
      <c r="E169" s="99" t="s">
        <v>2076</v>
      </c>
      <c r="F169" s="99" t="s">
        <v>2148</v>
      </c>
    </row>
    <row r="170" spans="1:6" ht="12.95">
      <c r="A170" s="99" t="s">
        <v>2301</v>
      </c>
      <c r="B170" s="99" t="s">
        <v>2138</v>
      </c>
      <c r="C170" s="99" t="s">
        <v>2298</v>
      </c>
      <c r="D170" s="99" t="s">
        <v>2109</v>
      </c>
      <c r="E170" s="99" t="s">
        <v>2076</v>
      </c>
      <c r="F170" s="99" t="s">
        <v>2148</v>
      </c>
    </row>
    <row r="171" spans="1:6" ht="12.95">
      <c r="A171" s="99" t="s">
        <v>2302</v>
      </c>
      <c r="B171" s="99" t="s">
        <v>2138</v>
      </c>
      <c r="C171" s="99" t="s">
        <v>2296</v>
      </c>
      <c r="D171" s="99" t="s">
        <v>2102</v>
      </c>
      <c r="E171" s="99" t="s">
        <v>2076</v>
      </c>
      <c r="F171" s="99" t="s">
        <v>2148</v>
      </c>
    </row>
    <row r="172" spans="1:6" ht="12.95">
      <c r="A172" s="99" t="s">
        <v>2303</v>
      </c>
      <c r="B172" s="99" t="s">
        <v>2138</v>
      </c>
      <c r="C172" s="99" t="s">
        <v>2296</v>
      </c>
      <c r="D172" s="99" t="s">
        <v>2102</v>
      </c>
      <c r="E172" s="99" t="s">
        <v>2076</v>
      </c>
      <c r="F172" s="99" t="s">
        <v>2148</v>
      </c>
    </row>
    <row r="173" spans="1:6" ht="12.95">
      <c r="A173" s="99" t="s">
        <v>2304</v>
      </c>
      <c r="B173" s="99" t="s">
        <v>2138</v>
      </c>
      <c r="C173" s="99" t="s">
        <v>2296</v>
      </c>
      <c r="D173" s="99" t="s">
        <v>2102</v>
      </c>
      <c r="E173" s="99" t="s">
        <v>2076</v>
      </c>
      <c r="F173" s="99" t="s">
        <v>2148</v>
      </c>
    </row>
    <row r="174" spans="1:6" ht="12.95">
      <c r="A174" s="99" t="s">
        <v>2305</v>
      </c>
      <c r="B174" s="99" t="s">
        <v>2138</v>
      </c>
      <c r="C174" s="99" t="s">
        <v>2296</v>
      </c>
      <c r="D174" s="99" t="s">
        <v>2102</v>
      </c>
      <c r="E174" s="99" t="s">
        <v>2076</v>
      </c>
      <c r="F174" s="99" t="s">
        <v>2148</v>
      </c>
    </row>
    <row r="175" spans="1:6" ht="12.95">
      <c r="A175" s="99" t="s">
        <v>2306</v>
      </c>
      <c r="B175" s="99" t="s">
        <v>2138</v>
      </c>
      <c r="C175" s="99" t="s">
        <v>2296</v>
      </c>
      <c r="D175" s="99" t="s">
        <v>2102</v>
      </c>
      <c r="E175" s="99" t="s">
        <v>2076</v>
      </c>
      <c r="F175" s="99" t="s">
        <v>2148</v>
      </c>
    </row>
    <row r="176" spans="1:6" ht="12.95">
      <c r="A176" s="99" t="s">
        <v>2307</v>
      </c>
      <c r="B176" s="99" t="s">
        <v>2138</v>
      </c>
      <c r="C176" s="99" t="s">
        <v>2296</v>
      </c>
      <c r="D176" s="99" t="s">
        <v>2102</v>
      </c>
      <c r="E176" s="99" t="s">
        <v>2076</v>
      </c>
      <c r="F176" s="99" t="s">
        <v>2148</v>
      </c>
    </row>
    <row r="177" spans="1:6" ht="12.95">
      <c r="A177" s="99" t="s">
        <v>2308</v>
      </c>
      <c r="B177" s="99" t="s">
        <v>2138</v>
      </c>
      <c r="C177" s="99" t="s">
        <v>2309</v>
      </c>
      <c r="D177" s="99" t="s">
        <v>2076</v>
      </c>
      <c r="E177" s="99" t="s">
        <v>2076</v>
      </c>
      <c r="F177" s="99" t="s">
        <v>2148</v>
      </c>
    </row>
    <row r="178" spans="1:6" ht="12.95">
      <c r="A178" s="99" t="s">
        <v>2310</v>
      </c>
      <c r="B178" s="99" t="s">
        <v>2138</v>
      </c>
      <c r="C178" s="99" t="s">
        <v>2309</v>
      </c>
      <c r="D178" s="99" t="s">
        <v>2076</v>
      </c>
      <c r="E178" s="99" t="s">
        <v>2076</v>
      </c>
      <c r="F178" s="99" t="s">
        <v>2148</v>
      </c>
    </row>
    <row r="179" spans="1:6" ht="12.95">
      <c r="A179" s="99" t="s">
        <v>2311</v>
      </c>
      <c r="B179" s="99" t="s">
        <v>2138</v>
      </c>
      <c r="C179" s="99" t="s">
        <v>2296</v>
      </c>
      <c r="D179" s="99" t="s">
        <v>2102</v>
      </c>
      <c r="E179" s="99" t="s">
        <v>2076</v>
      </c>
      <c r="F179" s="99" t="s">
        <v>2148</v>
      </c>
    </row>
    <row r="180" spans="1:6" ht="12.95">
      <c r="A180" s="99" t="s">
        <v>2312</v>
      </c>
      <c r="B180" s="99" t="s">
        <v>2138</v>
      </c>
      <c r="C180" s="99" t="s">
        <v>2300</v>
      </c>
      <c r="D180" s="99" t="s">
        <v>2147</v>
      </c>
      <c r="E180" s="99" t="s">
        <v>2076</v>
      </c>
      <c r="F180" s="99" t="s">
        <v>2148</v>
      </c>
    </row>
    <row r="181" spans="1:6" ht="12.95">
      <c r="A181" s="99" t="s">
        <v>2313</v>
      </c>
      <c r="B181" s="99" t="s">
        <v>2138</v>
      </c>
      <c r="C181" s="99" t="s">
        <v>2300</v>
      </c>
      <c r="D181" s="99" t="s">
        <v>2147</v>
      </c>
      <c r="E181" s="99" t="s">
        <v>2076</v>
      </c>
      <c r="F181" s="99" t="s">
        <v>2148</v>
      </c>
    </row>
    <row r="182" spans="1:6" ht="12.95">
      <c r="A182" s="99" t="s">
        <v>2314</v>
      </c>
      <c r="B182" s="99" t="s">
        <v>2138</v>
      </c>
      <c r="C182" s="99" t="s">
        <v>2296</v>
      </c>
      <c r="D182" s="99" t="s">
        <v>2102</v>
      </c>
      <c r="E182" s="99" t="s">
        <v>2076</v>
      </c>
      <c r="F182" s="99" t="s">
        <v>2148</v>
      </c>
    </row>
    <row r="183" spans="1:6" ht="12.95">
      <c r="A183" s="99" t="s">
        <v>2315</v>
      </c>
      <c r="B183" s="99" t="s">
        <v>2138</v>
      </c>
      <c r="C183" s="99" t="s">
        <v>2309</v>
      </c>
      <c r="D183" s="99" t="s">
        <v>2076</v>
      </c>
      <c r="E183" s="99" t="s">
        <v>2076</v>
      </c>
      <c r="F183" s="99" t="s">
        <v>2148</v>
      </c>
    </row>
    <row r="184" spans="1:6" ht="12.95">
      <c r="A184" s="99" t="s">
        <v>2316</v>
      </c>
      <c r="B184" s="99" t="s">
        <v>2138</v>
      </c>
      <c r="C184" s="99" t="s">
        <v>2296</v>
      </c>
      <c r="D184" s="99" t="s">
        <v>2102</v>
      </c>
      <c r="E184" s="99" t="s">
        <v>2076</v>
      </c>
      <c r="F184" s="99" t="s">
        <v>2148</v>
      </c>
    </row>
    <row r="185" spans="1:6" ht="12.95">
      <c r="A185" s="99" t="s">
        <v>2317</v>
      </c>
      <c r="B185" s="99" t="s">
        <v>2138</v>
      </c>
      <c r="C185" s="99" t="s">
        <v>2296</v>
      </c>
      <c r="D185" s="99" t="s">
        <v>2102</v>
      </c>
      <c r="E185" s="99" t="s">
        <v>2076</v>
      </c>
      <c r="F185" s="99" t="s">
        <v>2148</v>
      </c>
    </row>
    <row r="186" spans="1:6" ht="12.95">
      <c r="A186" s="99" t="s">
        <v>2318</v>
      </c>
      <c r="B186" s="99" t="s">
        <v>2138</v>
      </c>
      <c r="C186" s="99" t="s">
        <v>2296</v>
      </c>
      <c r="D186" s="99" t="s">
        <v>2102</v>
      </c>
      <c r="E186" s="99" t="s">
        <v>2076</v>
      </c>
      <c r="F186" s="99" t="s">
        <v>2148</v>
      </c>
    </row>
    <row r="187" spans="1:6" ht="12.95">
      <c r="A187" s="99" t="s">
        <v>2319</v>
      </c>
      <c r="B187" s="99" t="s">
        <v>2138</v>
      </c>
      <c r="C187" s="99" t="s">
        <v>2309</v>
      </c>
      <c r="D187" s="99" t="s">
        <v>2076</v>
      </c>
      <c r="E187" s="99" t="s">
        <v>2076</v>
      </c>
      <c r="F187" s="99" t="s">
        <v>2148</v>
      </c>
    </row>
    <row r="188" spans="1:6" ht="12.95">
      <c r="A188" s="99" t="s">
        <v>2320</v>
      </c>
      <c r="B188" s="99" t="s">
        <v>2138</v>
      </c>
      <c r="C188" s="99" t="s">
        <v>2309</v>
      </c>
      <c r="D188" s="99" t="s">
        <v>2076</v>
      </c>
      <c r="E188" s="99" t="s">
        <v>2076</v>
      </c>
      <c r="F188" s="99" t="s">
        <v>2148</v>
      </c>
    </row>
    <row r="189" spans="1:6" ht="12.95">
      <c r="A189" s="99" t="s">
        <v>2321</v>
      </c>
      <c r="B189" s="99" t="s">
        <v>2138</v>
      </c>
      <c r="C189" s="99" t="s">
        <v>2309</v>
      </c>
      <c r="D189" s="99" t="s">
        <v>2076</v>
      </c>
      <c r="E189" s="99" t="s">
        <v>2076</v>
      </c>
      <c r="F189" s="99" t="s">
        <v>2148</v>
      </c>
    </row>
    <row r="190" spans="1:6" ht="12.95">
      <c r="A190" s="99" t="s">
        <v>2322</v>
      </c>
      <c r="B190" s="99" t="s">
        <v>2138</v>
      </c>
      <c r="C190" s="99" t="s">
        <v>2323</v>
      </c>
      <c r="D190" s="99" t="s">
        <v>2073</v>
      </c>
      <c r="E190" s="99" t="s">
        <v>2073</v>
      </c>
      <c r="F190" s="99" t="s">
        <v>2148</v>
      </c>
    </row>
    <row r="191" spans="1:6" ht="12.95">
      <c r="A191" s="99" t="s">
        <v>2324</v>
      </c>
      <c r="B191" s="99" t="s">
        <v>2138</v>
      </c>
      <c r="C191" s="99" t="s">
        <v>2323</v>
      </c>
      <c r="D191" s="99" t="s">
        <v>2073</v>
      </c>
      <c r="E191" s="99" t="s">
        <v>2073</v>
      </c>
      <c r="F191" s="99" t="s">
        <v>2148</v>
      </c>
    </row>
    <row r="192" spans="1:6" ht="12.95">
      <c r="A192" s="99" t="s">
        <v>2325</v>
      </c>
      <c r="B192" s="99" t="s">
        <v>2138</v>
      </c>
      <c r="C192" s="99" t="s">
        <v>2296</v>
      </c>
      <c r="D192" s="99" t="s">
        <v>2102</v>
      </c>
      <c r="E192" s="99" t="s">
        <v>2076</v>
      </c>
      <c r="F192" s="99" t="s">
        <v>2148</v>
      </c>
    </row>
    <row r="193" spans="1:6" ht="12.95">
      <c r="A193" s="99" t="s">
        <v>2326</v>
      </c>
      <c r="B193" s="99" t="s">
        <v>2138</v>
      </c>
      <c r="C193" s="99" t="s">
        <v>2327</v>
      </c>
      <c r="D193" s="99" t="s">
        <v>2069</v>
      </c>
      <c r="E193" s="99" t="s">
        <v>2076</v>
      </c>
      <c r="F193" s="99" t="s">
        <v>2148</v>
      </c>
    </row>
    <row r="194" spans="1:6" ht="12.95">
      <c r="A194" s="99" t="s">
        <v>2328</v>
      </c>
      <c r="B194" s="99" t="s">
        <v>2138</v>
      </c>
      <c r="C194" s="99" t="s">
        <v>2309</v>
      </c>
      <c r="D194" s="99" t="s">
        <v>2076</v>
      </c>
      <c r="E194" s="99" t="s">
        <v>2076</v>
      </c>
      <c r="F194" s="99" t="s">
        <v>2148</v>
      </c>
    </row>
    <row r="195" spans="1:6" ht="12.95">
      <c r="A195" s="99" t="s">
        <v>2329</v>
      </c>
      <c r="B195" s="99" t="s">
        <v>2138</v>
      </c>
      <c r="C195" s="99" t="s">
        <v>2296</v>
      </c>
      <c r="D195" s="99" t="s">
        <v>2102</v>
      </c>
      <c r="E195" s="99" t="s">
        <v>2076</v>
      </c>
      <c r="F195" s="99" t="s">
        <v>2148</v>
      </c>
    </row>
    <row r="196" spans="1:6" ht="12.95">
      <c r="A196" s="99" t="s">
        <v>2330</v>
      </c>
      <c r="B196" s="99" t="s">
        <v>2138</v>
      </c>
      <c r="C196" s="99" t="s">
        <v>2296</v>
      </c>
      <c r="D196" s="99" t="s">
        <v>2102</v>
      </c>
      <c r="E196" s="99" t="s">
        <v>2076</v>
      </c>
      <c r="F196" s="99" t="s">
        <v>2148</v>
      </c>
    </row>
    <row r="197" spans="1:6" ht="12.95">
      <c r="A197" s="99" t="s">
        <v>2331</v>
      </c>
      <c r="B197" s="99" t="s">
        <v>2138</v>
      </c>
      <c r="C197" s="99" t="s">
        <v>2296</v>
      </c>
      <c r="D197" s="99" t="s">
        <v>2102</v>
      </c>
      <c r="E197" s="99" t="s">
        <v>2076</v>
      </c>
      <c r="F197" s="99" t="s">
        <v>2148</v>
      </c>
    </row>
    <row r="198" spans="1:6" ht="12.95">
      <c r="A198" s="99" t="s">
        <v>2332</v>
      </c>
      <c r="B198" s="99" t="s">
        <v>2138</v>
      </c>
      <c r="C198" s="99" t="s">
        <v>2296</v>
      </c>
      <c r="D198" s="99" t="s">
        <v>2102</v>
      </c>
      <c r="E198" s="99" t="s">
        <v>2076</v>
      </c>
      <c r="F198" s="99" t="s">
        <v>2148</v>
      </c>
    </row>
    <row r="199" spans="1:6" ht="12.95">
      <c r="A199" s="99" t="s">
        <v>2333</v>
      </c>
      <c r="B199" s="99" t="s">
        <v>2138</v>
      </c>
      <c r="C199" s="99" t="s">
        <v>2296</v>
      </c>
      <c r="D199" s="99" t="s">
        <v>2102</v>
      </c>
      <c r="E199" s="99" t="s">
        <v>2076</v>
      </c>
      <c r="F199" s="99" t="s">
        <v>2148</v>
      </c>
    </row>
    <row r="200" spans="1:6" ht="12.95">
      <c r="A200" s="99" t="s">
        <v>2334</v>
      </c>
      <c r="B200" s="99" t="s">
        <v>2138</v>
      </c>
      <c r="C200" s="99" t="s">
        <v>2296</v>
      </c>
      <c r="D200" s="99" t="s">
        <v>2102</v>
      </c>
      <c r="E200" s="99" t="s">
        <v>2076</v>
      </c>
      <c r="F200" s="99" t="s">
        <v>2148</v>
      </c>
    </row>
    <row r="201" spans="1:6" ht="12.95">
      <c r="A201" s="99" t="s">
        <v>2335</v>
      </c>
      <c r="B201" s="99" t="s">
        <v>2138</v>
      </c>
      <c r="C201" s="99" t="s">
        <v>2296</v>
      </c>
      <c r="D201" s="99" t="s">
        <v>2102</v>
      </c>
      <c r="E201" s="99" t="s">
        <v>2076</v>
      </c>
      <c r="F201" s="99" t="s">
        <v>2148</v>
      </c>
    </row>
    <row r="202" spans="1:6" ht="12.95">
      <c r="A202" s="99" t="s">
        <v>2336</v>
      </c>
      <c r="B202" s="99" t="s">
        <v>2138</v>
      </c>
      <c r="C202" s="99" t="s">
        <v>2296</v>
      </c>
      <c r="D202" s="99" t="s">
        <v>2102</v>
      </c>
      <c r="E202" s="99" t="s">
        <v>2076</v>
      </c>
      <c r="F202" s="99" t="s">
        <v>2148</v>
      </c>
    </row>
    <row r="203" spans="1:6" ht="12.95">
      <c r="A203" s="99" t="s">
        <v>2337</v>
      </c>
      <c r="B203" s="99" t="s">
        <v>2138</v>
      </c>
      <c r="C203" s="99" t="s">
        <v>2296</v>
      </c>
      <c r="D203" s="99" t="s">
        <v>2102</v>
      </c>
      <c r="E203" s="99" t="s">
        <v>2076</v>
      </c>
      <c r="F203" s="99" t="s">
        <v>2148</v>
      </c>
    </row>
    <row r="204" spans="1:6" ht="12.95">
      <c r="A204" s="99" t="s">
        <v>2338</v>
      </c>
      <c r="B204" s="99" t="s">
        <v>2138</v>
      </c>
      <c r="C204" s="99" t="s">
        <v>2309</v>
      </c>
      <c r="D204" s="99" t="s">
        <v>2076</v>
      </c>
      <c r="E204" s="99" t="s">
        <v>2076</v>
      </c>
      <c r="F204" s="99" t="s">
        <v>2148</v>
      </c>
    </row>
    <row r="205" spans="1:6" ht="12.95">
      <c r="A205" s="99" t="s">
        <v>2339</v>
      </c>
      <c r="B205" s="99" t="s">
        <v>2138</v>
      </c>
      <c r="C205" s="99" t="s">
        <v>2309</v>
      </c>
      <c r="D205" s="99" t="s">
        <v>2076</v>
      </c>
      <c r="E205" s="99" t="s">
        <v>2076</v>
      </c>
      <c r="F205" s="99" t="s">
        <v>2148</v>
      </c>
    </row>
    <row r="206" spans="1:6" ht="12.95">
      <c r="A206" s="99" t="s">
        <v>2340</v>
      </c>
      <c r="B206" s="99" t="s">
        <v>2138</v>
      </c>
      <c r="C206" s="99" t="s">
        <v>2309</v>
      </c>
      <c r="D206" s="99" t="s">
        <v>2076</v>
      </c>
      <c r="E206" s="99" t="s">
        <v>2076</v>
      </c>
      <c r="F206" s="99" t="s">
        <v>2148</v>
      </c>
    </row>
    <row r="207" spans="1:6" ht="12.95">
      <c r="A207" s="99" t="s">
        <v>2341</v>
      </c>
      <c r="B207" s="99" t="s">
        <v>2138</v>
      </c>
      <c r="C207" s="99" t="s">
        <v>2342</v>
      </c>
      <c r="D207" s="99" t="s">
        <v>2102</v>
      </c>
      <c r="E207" s="99" t="s">
        <v>2073</v>
      </c>
      <c r="F207" s="99" t="s">
        <v>2148</v>
      </c>
    </row>
    <row r="208" spans="1:6" ht="12.95">
      <c r="A208" s="99" t="s">
        <v>2343</v>
      </c>
      <c r="B208" s="99" t="s">
        <v>2138</v>
      </c>
      <c r="C208" s="99" t="s">
        <v>2342</v>
      </c>
      <c r="D208" s="99" t="s">
        <v>2102</v>
      </c>
      <c r="E208" s="99" t="s">
        <v>2073</v>
      </c>
      <c r="F208" s="99" t="s">
        <v>2148</v>
      </c>
    </row>
    <row r="209" spans="1:6" ht="12.95">
      <c r="A209" s="99" t="s">
        <v>2344</v>
      </c>
      <c r="B209" s="99" t="s">
        <v>2138</v>
      </c>
      <c r="C209" s="99" t="s">
        <v>2342</v>
      </c>
      <c r="D209" s="99" t="s">
        <v>2102</v>
      </c>
      <c r="E209" s="99" t="s">
        <v>2073</v>
      </c>
      <c r="F209" s="99" t="s">
        <v>2148</v>
      </c>
    </row>
    <row r="210" spans="1:6" ht="12.95">
      <c r="A210" s="99" t="s">
        <v>2345</v>
      </c>
      <c r="B210" s="99" t="s">
        <v>2138</v>
      </c>
      <c r="C210" s="99" t="s">
        <v>2342</v>
      </c>
      <c r="D210" s="99" t="s">
        <v>2102</v>
      </c>
      <c r="E210" s="99" t="s">
        <v>2073</v>
      </c>
      <c r="F210" s="99" t="s">
        <v>2148</v>
      </c>
    </row>
    <row r="211" spans="1:6" ht="12.95">
      <c r="A211" s="99" t="s">
        <v>2346</v>
      </c>
      <c r="B211" s="99" t="s">
        <v>2138</v>
      </c>
      <c r="C211" s="99" t="s">
        <v>2347</v>
      </c>
      <c r="D211" s="99" t="s">
        <v>2073</v>
      </c>
      <c r="E211" s="99" t="s">
        <v>2073</v>
      </c>
      <c r="F211" s="99" t="s">
        <v>2148</v>
      </c>
    </row>
    <row r="212" spans="1:6" ht="12.95">
      <c r="A212" s="99" t="s">
        <v>2348</v>
      </c>
      <c r="B212" s="99" t="s">
        <v>2138</v>
      </c>
      <c r="C212" s="99" t="s">
        <v>2347</v>
      </c>
      <c r="D212" s="99" t="s">
        <v>2073</v>
      </c>
      <c r="E212" s="99" t="s">
        <v>2073</v>
      </c>
      <c r="F212" s="99" t="s">
        <v>2148</v>
      </c>
    </row>
    <row r="213" spans="1:6" ht="12.95">
      <c r="A213" s="99" t="s">
        <v>2349</v>
      </c>
      <c r="B213" s="99" t="s">
        <v>2138</v>
      </c>
      <c r="C213" s="99" t="s">
        <v>2350</v>
      </c>
      <c r="D213" s="99" t="s">
        <v>2246</v>
      </c>
      <c r="E213" s="99" t="s">
        <v>2073</v>
      </c>
      <c r="F213" s="99" t="s">
        <v>2148</v>
      </c>
    </row>
    <row r="214" spans="1:6" ht="12.95">
      <c r="A214" s="99" t="s">
        <v>2351</v>
      </c>
      <c r="B214" s="99" t="s">
        <v>2138</v>
      </c>
      <c r="C214" s="99" t="s">
        <v>2352</v>
      </c>
      <c r="D214" s="99" t="s">
        <v>2073</v>
      </c>
      <c r="E214" s="99" t="s">
        <v>2073</v>
      </c>
      <c r="F214" s="99" t="s">
        <v>2148</v>
      </c>
    </row>
    <row r="215" spans="1:6" ht="12.95">
      <c r="A215" s="99" t="s">
        <v>2353</v>
      </c>
      <c r="B215" s="99" t="s">
        <v>2138</v>
      </c>
      <c r="C215" s="99" t="s">
        <v>2342</v>
      </c>
      <c r="D215" s="99" t="s">
        <v>2102</v>
      </c>
      <c r="E215" s="99" t="s">
        <v>2073</v>
      </c>
      <c r="F215" s="99" t="s">
        <v>2148</v>
      </c>
    </row>
    <row r="216" spans="1:6" ht="12.95">
      <c r="A216" s="99" t="s">
        <v>2354</v>
      </c>
      <c r="B216" s="99" t="s">
        <v>2138</v>
      </c>
      <c r="C216" s="99" t="s">
        <v>2323</v>
      </c>
      <c r="D216" s="99" t="s">
        <v>2073</v>
      </c>
      <c r="E216" s="99" t="s">
        <v>2073</v>
      </c>
      <c r="F216" s="99" t="s">
        <v>2148</v>
      </c>
    </row>
    <row r="217" spans="1:6" ht="12.95">
      <c r="A217" s="99" t="s">
        <v>2355</v>
      </c>
      <c r="B217" s="99" t="s">
        <v>2138</v>
      </c>
      <c r="C217" s="99" t="s">
        <v>2323</v>
      </c>
      <c r="D217" s="99" t="s">
        <v>2073</v>
      </c>
      <c r="E217" s="99" t="s">
        <v>2073</v>
      </c>
      <c r="F217" s="99" t="s">
        <v>2148</v>
      </c>
    </row>
    <row r="218" spans="1:6" ht="12.95">
      <c r="A218" s="99" t="s">
        <v>2356</v>
      </c>
      <c r="B218" s="99" t="s">
        <v>2138</v>
      </c>
      <c r="C218" s="99" t="s">
        <v>2323</v>
      </c>
      <c r="D218" s="99" t="s">
        <v>2073</v>
      </c>
      <c r="E218" s="99" t="s">
        <v>2073</v>
      </c>
      <c r="F218" s="99" t="s">
        <v>2148</v>
      </c>
    </row>
    <row r="219" spans="1:6" ht="12.95">
      <c r="A219" s="99" t="s">
        <v>2357</v>
      </c>
      <c r="B219" s="99" t="s">
        <v>2138</v>
      </c>
      <c r="C219" s="99" t="s">
        <v>2323</v>
      </c>
      <c r="D219" s="99" t="s">
        <v>2073</v>
      </c>
      <c r="E219" s="99" t="s">
        <v>2073</v>
      </c>
      <c r="F219" s="99" t="s">
        <v>2148</v>
      </c>
    </row>
    <row r="220" spans="1:6" ht="12.95">
      <c r="A220" s="99" t="s">
        <v>2358</v>
      </c>
      <c r="B220" s="99" t="s">
        <v>2138</v>
      </c>
      <c r="C220" s="99" t="s">
        <v>2323</v>
      </c>
      <c r="D220" s="99" t="s">
        <v>2073</v>
      </c>
      <c r="E220" s="99" t="s">
        <v>2073</v>
      </c>
      <c r="F220" s="99" t="s">
        <v>2148</v>
      </c>
    </row>
    <row r="221" spans="1:6" ht="12.95">
      <c r="A221" s="99" t="s">
        <v>2359</v>
      </c>
      <c r="B221" s="99" t="s">
        <v>2138</v>
      </c>
      <c r="C221" s="99" t="s">
        <v>2323</v>
      </c>
      <c r="D221" s="99" t="s">
        <v>2073</v>
      </c>
      <c r="E221" s="99" t="s">
        <v>2073</v>
      </c>
      <c r="F221" s="99" t="s">
        <v>2148</v>
      </c>
    </row>
    <row r="222" spans="1:6" ht="12.95">
      <c r="A222" s="99" t="s">
        <v>2360</v>
      </c>
      <c r="B222" s="99" t="s">
        <v>2138</v>
      </c>
      <c r="C222" s="99" t="s">
        <v>2361</v>
      </c>
      <c r="D222" s="99" t="s">
        <v>2073</v>
      </c>
      <c r="E222" s="99" t="s">
        <v>2109</v>
      </c>
      <c r="F222" s="99" t="s">
        <v>2148</v>
      </c>
    </row>
    <row r="223" spans="1:6" ht="12.95">
      <c r="A223" s="99" t="s">
        <v>2362</v>
      </c>
      <c r="B223" s="99" t="s">
        <v>2138</v>
      </c>
      <c r="C223" s="99" t="s">
        <v>2361</v>
      </c>
      <c r="D223" s="99" t="s">
        <v>2073</v>
      </c>
      <c r="E223" s="99" t="s">
        <v>2109</v>
      </c>
      <c r="F223" s="99" t="s">
        <v>2148</v>
      </c>
    </row>
    <row r="224" spans="1:6" ht="12.95">
      <c r="A224" s="99" t="s">
        <v>2363</v>
      </c>
      <c r="B224" s="99" t="s">
        <v>2138</v>
      </c>
      <c r="C224" s="99" t="s">
        <v>2323</v>
      </c>
      <c r="D224" s="99" t="s">
        <v>2073</v>
      </c>
      <c r="E224" s="99" t="s">
        <v>2073</v>
      </c>
      <c r="F224" s="99" t="s">
        <v>2148</v>
      </c>
    </row>
    <row r="225" spans="1:6" ht="12.95">
      <c r="A225" s="99" t="s">
        <v>2364</v>
      </c>
      <c r="B225" s="99" t="s">
        <v>2138</v>
      </c>
      <c r="C225" s="99" t="s">
        <v>2365</v>
      </c>
      <c r="D225" s="99" t="s">
        <v>2090</v>
      </c>
      <c r="E225" s="99" t="s">
        <v>2073</v>
      </c>
      <c r="F225" s="99" t="s">
        <v>2148</v>
      </c>
    </row>
    <row r="226" spans="1:6" ht="12.95">
      <c r="A226" s="99" t="s">
        <v>2366</v>
      </c>
      <c r="B226" s="99" t="s">
        <v>2138</v>
      </c>
      <c r="C226" s="99" t="s">
        <v>2089</v>
      </c>
      <c r="D226" s="99" t="s">
        <v>2090</v>
      </c>
      <c r="E226" s="99" t="s">
        <v>2090</v>
      </c>
      <c r="F226" s="99" t="s">
        <v>2148</v>
      </c>
    </row>
    <row r="227" spans="1:6" ht="12.95">
      <c r="A227" s="99" t="s">
        <v>2367</v>
      </c>
      <c r="B227" s="99" t="s">
        <v>2138</v>
      </c>
      <c r="C227" s="99" t="s">
        <v>2368</v>
      </c>
      <c r="D227" s="99" t="s">
        <v>2073</v>
      </c>
      <c r="E227" s="99" t="s">
        <v>2102</v>
      </c>
      <c r="F227" s="99" t="s">
        <v>2148</v>
      </c>
    </row>
    <row r="228" spans="1:6" ht="12.95">
      <c r="A228" s="99" t="s">
        <v>2369</v>
      </c>
      <c r="B228" s="99" t="s">
        <v>2138</v>
      </c>
      <c r="C228" s="99" t="s">
        <v>2370</v>
      </c>
      <c r="D228" s="99" t="s">
        <v>2246</v>
      </c>
      <c r="E228" s="99" t="s">
        <v>2083</v>
      </c>
      <c r="F228" s="99" t="s">
        <v>2148</v>
      </c>
    </row>
    <row r="229" spans="1:6" ht="12.95">
      <c r="A229" s="99" t="s">
        <v>2371</v>
      </c>
      <c r="B229" s="99" t="s">
        <v>2138</v>
      </c>
      <c r="C229" s="99" t="s">
        <v>2370</v>
      </c>
      <c r="D229" s="99" t="s">
        <v>2246</v>
      </c>
      <c r="E229" s="99" t="s">
        <v>2083</v>
      </c>
      <c r="F229" s="99" t="s">
        <v>2148</v>
      </c>
    </row>
    <row r="230" spans="1:6" ht="12.95">
      <c r="A230" s="99" t="s">
        <v>2372</v>
      </c>
      <c r="B230" s="99" t="s">
        <v>2138</v>
      </c>
      <c r="C230" s="99" t="s">
        <v>2370</v>
      </c>
      <c r="D230" s="99" t="s">
        <v>2246</v>
      </c>
      <c r="E230" s="99" t="s">
        <v>2083</v>
      </c>
      <c r="F230" s="99" t="s">
        <v>2148</v>
      </c>
    </row>
    <row r="231" spans="1:6" ht="12.95">
      <c r="A231" s="99" t="s">
        <v>2373</v>
      </c>
      <c r="B231" s="99" t="s">
        <v>2138</v>
      </c>
      <c r="C231" s="99" t="s">
        <v>2374</v>
      </c>
      <c r="D231" s="99" t="s">
        <v>2083</v>
      </c>
      <c r="E231" s="99" t="s">
        <v>2083</v>
      </c>
      <c r="F231" s="99" t="s">
        <v>2148</v>
      </c>
    </row>
    <row r="232" spans="1:6" ht="12.95">
      <c r="A232" s="99" t="s">
        <v>2375</v>
      </c>
      <c r="B232" s="99" t="s">
        <v>2138</v>
      </c>
      <c r="C232" s="99" t="s">
        <v>2374</v>
      </c>
      <c r="D232" s="99" t="s">
        <v>2083</v>
      </c>
      <c r="E232" s="99" t="s">
        <v>2083</v>
      </c>
      <c r="F232" s="99" t="s">
        <v>2148</v>
      </c>
    </row>
    <row r="233" spans="1:6" ht="12.95">
      <c r="A233" s="99" t="s">
        <v>2376</v>
      </c>
      <c r="B233" s="99" t="s">
        <v>2138</v>
      </c>
      <c r="C233" s="99" t="s">
        <v>2374</v>
      </c>
      <c r="D233" s="99" t="s">
        <v>2083</v>
      </c>
      <c r="E233" s="99" t="s">
        <v>2083</v>
      </c>
      <c r="F233" s="99" t="s">
        <v>2148</v>
      </c>
    </row>
    <row r="234" spans="1:6" ht="12.95">
      <c r="A234" s="99" t="s">
        <v>2377</v>
      </c>
      <c r="B234" s="99" t="s">
        <v>2138</v>
      </c>
      <c r="C234" s="99" t="s">
        <v>2374</v>
      </c>
      <c r="D234" s="99" t="s">
        <v>2083</v>
      </c>
      <c r="E234" s="99" t="s">
        <v>2083</v>
      </c>
      <c r="F234" s="99" t="s">
        <v>2148</v>
      </c>
    </row>
    <row r="235" spans="1:6" ht="12.95">
      <c r="A235" s="99" t="s">
        <v>2378</v>
      </c>
      <c r="B235" s="99" t="s">
        <v>2138</v>
      </c>
      <c r="C235" s="99" t="s">
        <v>2374</v>
      </c>
      <c r="D235" s="99" t="s">
        <v>2083</v>
      </c>
      <c r="E235" s="99" t="s">
        <v>2083</v>
      </c>
      <c r="F235" s="99" t="s">
        <v>2148</v>
      </c>
    </row>
    <row r="236" spans="1:6" ht="12.95">
      <c r="A236" s="99" t="s">
        <v>2379</v>
      </c>
      <c r="B236" s="99" t="s">
        <v>2138</v>
      </c>
      <c r="C236" s="99" t="s">
        <v>2374</v>
      </c>
      <c r="D236" s="99" t="s">
        <v>2083</v>
      </c>
      <c r="E236" s="99" t="s">
        <v>2083</v>
      </c>
      <c r="F236" s="99" t="s">
        <v>2148</v>
      </c>
    </row>
    <row r="237" spans="1:6" ht="12.95">
      <c r="A237" s="99" t="s">
        <v>2380</v>
      </c>
      <c r="B237" s="99" t="s">
        <v>2138</v>
      </c>
      <c r="C237" s="99" t="s">
        <v>2374</v>
      </c>
      <c r="D237" s="99" t="s">
        <v>2083</v>
      </c>
      <c r="E237" s="99" t="s">
        <v>2083</v>
      </c>
      <c r="F237" s="99" t="s">
        <v>2148</v>
      </c>
    </row>
    <row r="238" spans="1:6" ht="12.95">
      <c r="A238" s="99" t="s">
        <v>2381</v>
      </c>
      <c r="B238" s="99" t="s">
        <v>2138</v>
      </c>
      <c r="C238" s="99" t="s">
        <v>2374</v>
      </c>
      <c r="D238" s="99" t="s">
        <v>2083</v>
      </c>
      <c r="E238" s="99" t="s">
        <v>2083</v>
      </c>
      <c r="F238" s="99" t="s">
        <v>2148</v>
      </c>
    </row>
    <row r="239" spans="1:6" ht="12.95">
      <c r="A239" s="99" t="s">
        <v>2382</v>
      </c>
      <c r="B239" s="99" t="s">
        <v>2138</v>
      </c>
      <c r="C239" s="99" t="s">
        <v>2383</v>
      </c>
      <c r="D239" s="99" t="s">
        <v>2083</v>
      </c>
      <c r="E239" s="99" t="s">
        <v>2384</v>
      </c>
      <c r="F239" s="99" t="s">
        <v>2148</v>
      </c>
    </row>
    <row r="240" spans="1:6" ht="12.95">
      <c r="A240" s="99" t="s">
        <v>2385</v>
      </c>
      <c r="B240" s="99" t="s">
        <v>2138</v>
      </c>
      <c r="C240" s="99" t="s">
        <v>2374</v>
      </c>
      <c r="D240" s="99" t="s">
        <v>2083</v>
      </c>
      <c r="E240" s="99" t="s">
        <v>2083</v>
      </c>
      <c r="F240" s="99" t="s">
        <v>2148</v>
      </c>
    </row>
    <row r="241" spans="1:6" ht="12.95">
      <c r="A241" s="99" t="s">
        <v>2386</v>
      </c>
      <c r="B241" s="99" t="s">
        <v>2138</v>
      </c>
      <c r="C241" s="99" t="s">
        <v>2374</v>
      </c>
      <c r="D241" s="99" t="s">
        <v>2083</v>
      </c>
      <c r="E241" s="99" t="s">
        <v>2083</v>
      </c>
      <c r="F241" s="99" t="s">
        <v>2148</v>
      </c>
    </row>
    <row r="242" spans="1:6" ht="12.95">
      <c r="A242" s="99" t="s">
        <v>2387</v>
      </c>
      <c r="B242" s="99" t="s">
        <v>2138</v>
      </c>
      <c r="C242" s="99" t="s">
        <v>2374</v>
      </c>
      <c r="D242" s="99" t="s">
        <v>2083</v>
      </c>
      <c r="E242" s="99" t="s">
        <v>2083</v>
      </c>
      <c r="F242" s="99" t="s">
        <v>2148</v>
      </c>
    </row>
    <row r="243" spans="1:6" ht="12.95">
      <c r="A243" s="99" t="s">
        <v>2388</v>
      </c>
      <c r="B243" s="99" t="s">
        <v>2138</v>
      </c>
      <c r="C243" s="99" t="s">
        <v>2389</v>
      </c>
      <c r="D243" s="99" t="s">
        <v>2083</v>
      </c>
      <c r="E243" s="99" t="s">
        <v>2102</v>
      </c>
      <c r="F243" s="99" t="s">
        <v>2148</v>
      </c>
    </row>
    <row r="244" spans="1:6" ht="12.95">
      <c r="A244" s="99" t="s">
        <v>2390</v>
      </c>
      <c r="B244" s="99" t="s">
        <v>2138</v>
      </c>
      <c r="C244" s="99" t="s">
        <v>2389</v>
      </c>
      <c r="D244" s="99" t="s">
        <v>2083</v>
      </c>
      <c r="E244" s="99" t="s">
        <v>2102</v>
      </c>
      <c r="F244" s="99" t="s">
        <v>2148</v>
      </c>
    </row>
    <row r="245" spans="1:6" ht="12.95">
      <c r="A245" s="99" t="s">
        <v>2391</v>
      </c>
      <c r="B245" s="99" t="s">
        <v>2138</v>
      </c>
      <c r="C245" s="99" t="s">
        <v>2374</v>
      </c>
      <c r="D245" s="99" t="s">
        <v>2083</v>
      </c>
      <c r="E245" s="99" t="s">
        <v>2083</v>
      </c>
      <c r="F245" s="99" t="s">
        <v>2148</v>
      </c>
    </row>
    <row r="246" spans="1:6" ht="12.95">
      <c r="A246" s="99" t="s">
        <v>2392</v>
      </c>
      <c r="B246" s="99" t="s">
        <v>2138</v>
      </c>
      <c r="C246" s="99" t="s">
        <v>2393</v>
      </c>
      <c r="D246" s="99" t="s">
        <v>2065</v>
      </c>
      <c r="E246" s="99" t="s">
        <v>2065</v>
      </c>
      <c r="F246" s="99" t="s">
        <v>2148</v>
      </c>
    </row>
    <row r="247" spans="1:6" ht="12.95">
      <c r="A247" s="99" t="s">
        <v>2394</v>
      </c>
      <c r="B247" s="99" t="s">
        <v>2138</v>
      </c>
      <c r="C247" s="99" t="s">
        <v>2395</v>
      </c>
      <c r="D247" s="99" t="s">
        <v>2396</v>
      </c>
      <c r="E247" s="99" t="s">
        <v>2396</v>
      </c>
      <c r="F247" s="99" t="s">
        <v>2148</v>
      </c>
    </row>
    <row r="248" spans="1:6" ht="12.95">
      <c r="A248" s="99" t="s">
        <v>2397</v>
      </c>
      <c r="B248" s="99" t="s">
        <v>2138</v>
      </c>
      <c r="C248" s="99" t="s">
        <v>2393</v>
      </c>
      <c r="D248" s="99" t="s">
        <v>2065</v>
      </c>
      <c r="E248" s="99" t="s">
        <v>2065</v>
      </c>
      <c r="F248" s="99" t="s">
        <v>2148</v>
      </c>
    </row>
    <row r="249" spans="1:6" ht="12.95">
      <c r="A249" s="99" t="s">
        <v>2398</v>
      </c>
      <c r="B249" s="99" t="s">
        <v>2138</v>
      </c>
      <c r="C249" s="99" t="s">
        <v>2399</v>
      </c>
      <c r="D249" s="99" t="s">
        <v>2396</v>
      </c>
      <c r="E249" s="99" t="s">
        <v>2065</v>
      </c>
      <c r="F249" s="99" t="s">
        <v>2148</v>
      </c>
    </row>
    <row r="250" spans="1:6" ht="12.95">
      <c r="A250" s="99" t="s">
        <v>2400</v>
      </c>
      <c r="B250" s="99" t="s">
        <v>2138</v>
      </c>
      <c r="C250" s="99" t="s">
        <v>2393</v>
      </c>
      <c r="D250" s="99" t="s">
        <v>2065</v>
      </c>
      <c r="E250" s="99" t="s">
        <v>2065</v>
      </c>
      <c r="F250" s="99" t="s">
        <v>2148</v>
      </c>
    </row>
    <row r="251" spans="1:6" ht="12.95">
      <c r="A251" s="99" t="s">
        <v>2401</v>
      </c>
      <c r="B251" s="99" t="s">
        <v>2138</v>
      </c>
      <c r="C251" s="99" t="s">
        <v>2393</v>
      </c>
      <c r="D251" s="99" t="s">
        <v>2065</v>
      </c>
      <c r="E251" s="99" t="s">
        <v>2065</v>
      </c>
      <c r="F251" s="99" t="s">
        <v>2148</v>
      </c>
    </row>
    <row r="252" spans="1:6" ht="12.95">
      <c r="A252" s="99" t="s">
        <v>2402</v>
      </c>
      <c r="B252" s="99" t="s">
        <v>2138</v>
      </c>
      <c r="C252" s="99" t="s">
        <v>2393</v>
      </c>
      <c r="D252" s="99" t="s">
        <v>2065</v>
      </c>
      <c r="E252" s="99" t="s">
        <v>2065</v>
      </c>
      <c r="F252" s="99" t="s">
        <v>2148</v>
      </c>
    </row>
    <row r="253" spans="1:6" ht="12.95">
      <c r="A253" s="99" t="s">
        <v>2403</v>
      </c>
      <c r="B253" s="99" t="s">
        <v>2138</v>
      </c>
      <c r="C253" s="99" t="s">
        <v>2393</v>
      </c>
      <c r="D253" s="99" t="s">
        <v>2065</v>
      </c>
      <c r="E253" s="99" t="s">
        <v>2065</v>
      </c>
      <c r="F253" s="99" t="s">
        <v>2148</v>
      </c>
    </row>
    <row r="254" spans="1:6" ht="12.95">
      <c r="A254" s="99" t="s">
        <v>2404</v>
      </c>
      <c r="B254" s="99" t="s">
        <v>2138</v>
      </c>
      <c r="C254" s="99" t="s">
        <v>2405</v>
      </c>
      <c r="D254" s="99" t="s">
        <v>2090</v>
      </c>
      <c r="E254" s="99" t="s">
        <v>2384</v>
      </c>
      <c r="F254" s="99" t="s">
        <v>2148</v>
      </c>
    </row>
    <row r="255" spans="1:6" ht="12.95">
      <c r="A255" s="99" t="s">
        <v>2406</v>
      </c>
      <c r="B255" s="99" t="s">
        <v>2138</v>
      </c>
      <c r="C255" s="99" t="s">
        <v>2089</v>
      </c>
      <c r="D255" s="99" t="s">
        <v>2090</v>
      </c>
      <c r="E255" s="99" t="s">
        <v>2090</v>
      </c>
      <c r="F255" s="99" t="s">
        <v>2148</v>
      </c>
    </row>
    <row r="256" spans="1:6" ht="12.95">
      <c r="A256" s="99" t="s">
        <v>2407</v>
      </c>
      <c r="B256" s="99" t="s">
        <v>2138</v>
      </c>
      <c r="C256" s="99" t="s">
        <v>2405</v>
      </c>
      <c r="D256" s="99" t="s">
        <v>2090</v>
      </c>
      <c r="E256" s="99" t="s">
        <v>2384</v>
      </c>
      <c r="F256" s="99" t="s">
        <v>2148</v>
      </c>
    </row>
    <row r="257" spans="1:6" ht="12.95">
      <c r="A257" s="99" t="s">
        <v>2408</v>
      </c>
      <c r="B257" s="99" t="s">
        <v>2138</v>
      </c>
      <c r="C257" s="99" t="s">
        <v>2089</v>
      </c>
      <c r="D257" s="99" t="s">
        <v>2090</v>
      </c>
      <c r="E257" s="99" t="s">
        <v>2090</v>
      </c>
      <c r="F257" s="99" t="s">
        <v>2148</v>
      </c>
    </row>
    <row r="258" spans="1:6" ht="12.95">
      <c r="A258" s="99" t="s">
        <v>2409</v>
      </c>
      <c r="B258" s="99" t="s">
        <v>2138</v>
      </c>
      <c r="C258" s="99" t="s">
        <v>2405</v>
      </c>
      <c r="D258" s="99" t="s">
        <v>2090</v>
      </c>
      <c r="E258" s="99" t="s">
        <v>2384</v>
      </c>
      <c r="F258" s="99" t="s">
        <v>2148</v>
      </c>
    </row>
    <row r="259" spans="1:6" ht="12.95">
      <c r="A259" s="99" t="s">
        <v>2410</v>
      </c>
      <c r="B259" s="99" t="s">
        <v>2138</v>
      </c>
      <c r="C259" s="99" t="s">
        <v>2089</v>
      </c>
      <c r="D259" s="99" t="s">
        <v>2090</v>
      </c>
      <c r="E259" s="99" t="s">
        <v>2090</v>
      </c>
      <c r="F259" s="99" t="s">
        <v>2148</v>
      </c>
    </row>
    <row r="260" spans="1:6" ht="12.95">
      <c r="A260" s="99" t="s">
        <v>2411</v>
      </c>
      <c r="B260" s="99" t="s">
        <v>2138</v>
      </c>
      <c r="C260" s="99" t="s">
        <v>2089</v>
      </c>
      <c r="D260" s="99" t="s">
        <v>2090</v>
      </c>
      <c r="E260" s="99" t="s">
        <v>2090</v>
      </c>
      <c r="F260" s="99" t="s">
        <v>2148</v>
      </c>
    </row>
    <row r="261" spans="1:6" ht="12.95">
      <c r="A261" s="99" t="s">
        <v>2412</v>
      </c>
      <c r="B261" s="99" t="s">
        <v>2138</v>
      </c>
      <c r="C261" s="99" t="s">
        <v>2089</v>
      </c>
      <c r="D261" s="99" t="s">
        <v>2090</v>
      </c>
      <c r="E261" s="99" t="s">
        <v>2090</v>
      </c>
      <c r="F261" s="99" t="s">
        <v>2148</v>
      </c>
    </row>
    <row r="262" spans="1:6" ht="12.95">
      <c r="A262" s="99" t="s">
        <v>2413</v>
      </c>
      <c r="B262" s="99" t="s">
        <v>2138</v>
      </c>
      <c r="C262" s="99" t="s">
        <v>2089</v>
      </c>
      <c r="D262" s="99" t="s">
        <v>2090</v>
      </c>
      <c r="E262" s="99" t="s">
        <v>2090</v>
      </c>
      <c r="F262" s="99" t="s">
        <v>2148</v>
      </c>
    </row>
    <row r="263" spans="1:6" ht="12.95">
      <c r="A263" s="99" t="s">
        <v>2414</v>
      </c>
      <c r="B263" s="99" t="s">
        <v>2138</v>
      </c>
      <c r="C263" s="99" t="s">
        <v>2405</v>
      </c>
      <c r="D263" s="99" t="s">
        <v>2090</v>
      </c>
      <c r="E263" s="99" t="s">
        <v>2384</v>
      </c>
      <c r="F263" s="99" t="s">
        <v>2148</v>
      </c>
    </row>
    <row r="264" spans="1:6" ht="12.95">
      <c r="A264" s="99" t="s">
        <v>2415</v>
      </c>
      <c r="B264" s="99" t="s">
        <v>2138</v>
      </c>
      <c r="C264" s="99" t="s">
        <v>2405</v>
      </c>
      <c r="D264" s="99" t="s">
        <v>2090</v>
      </c>
      <c r="E264" s="99" t="s">
        <v>2384</v>
      </c>
      <c r="F264" s="99" t="s">
        <v>2148</v>
      </c>
    </row>
    <row r="265" spans="1:6" ht="12.95">
      <c r="A265" s="99" t="s">
        <v>2416</v>
      </c>
      <c r="B265" s="99" t="s">
        <v>2138</v>
      </c>
      <c r="C265" s="99" t="s">
        <v>2405</v>
      </c>
      <c r="D265" s="99" t="s">
        <v>2090</v>
      </c>
      <c r="E265" s="99" t="s">
        <v>2384</v>
      </c>
      <c r="F265" s="99" t="s">
        <v>2148</v>
      </c>
    </row>
    <row r="266" spans="1:6" ht="12.95">
      <c r="A266" s="99" t="s">
        <v>2417</v>
      </c>
      <c r="B266" s="99" t="s">
        <v>2138</v>
      </c>
      <c r="C266" s="99" t="s">
        <v>2418</v>
      </c>
      <c r="D266" s="99" t="s">
        <v>2384</v>
      </c>
      <c r="E266" s="99" t="s">
        <v>2384</v>
      </c>
      <c r="F266" s="99" t="s">
        <v>2148</v>
      </c>
    </row>
    <row r="267" spans="1:6" ht="12.95">
      <c r="A267" s="99" t="s">
        <v>2419</v>
      </c>
      <c r="B267" s="99" t="s">
        <v>2138</v>
      </c>
      <c r="C267" s="99" t="s">
        <v>2418</v>
      </c>
      <c r="D267" s="99" t="s">
        <v>2384</v>
      </c>
      <c r="E267" s="99" t="s">
        <v>2384</v>
      </c>
      <c r="F267" s="99" t="s">
        <v>2148</v>
      </c>
    </row>
    <row r="268" spans="1:6" ht="12.95">
      <c r="A268" s="99" t="s">
        <v>2420</v>
      </c>
      <c r="B268" s="99" t="s">
        <v>2138</v>
      </c>
      <c r="C268" s="99" t="s">
        <v>2089</v>
      </c>
      <c r="D268" s="99" t="s">
        <v>2090</v>
      </c>
      <c r="E268" s="99" t="s">
        <v>2090</v>
      </c>
      <c r="F268" s="99" t="s">
        <v>2148</v>
      </c>
    </row>
    <row r="269" spans="1:6" ht="12.95">
      <c r="A269" s="99" t="s">
        <v>2421</v>
      </c>
      <c r="B269" s="99" t="s">
        <v>2138</v>
      </c>
      <c r="C269" s="99" t="s">
        <v>2089</v>
      </c>
      <c r="D269" s="99" t="s">
        <v>2090</v>
      </c>
      <c r="E269" s="99" t="s">
        <v>2090</v>
      </c>
      <c r="F269" s="99" t="s">
        <v>2148</v>
      </c>
    </row>
    <row r="270" spans="1:6" ht="12.95">
      <c r="A270" s="99" t="s">
        <v>2422</v>
      </c>
      <c r="B270" s="99" t="s">
        <v>2138</v>
      </c>
      <c r="C270" s="99" t="s">
        <v>2089</v>
      </c>
      <c r="D270" s="99" t="s">
        <v>2090</v>
      </c>
      <c r="E270" s="99" t="s">
        <v>2090</v>
      </c>
      <c r="F270" s="99" t="s">
        <v>2148</v>
      </c>
    </row>
    <row r="271" spans="1:6" ht="12.95">
      <c r="A271" s="99" t="s">
        <v>2423</v>
      </c>
      <c r="B271" s="99" t="s">
        <v>2138</v>
      </c>
      <c r="C271" s="99" t="s">
        <v>2089</v>
      </c>
      <c r="D271" s="99" t="s">
        <v>2090</v>
      </c>
      <c r="E271" s="99" t="s">
        <v>2090</v>
      </c>
      <c r="F271" s="99" t="s">
        <v>2148</v>
      </c>
    </row>
    <row r="272" spans="1:6" ht="12.95">
      <c r="A272" s="99" t="s">
        <v>2424</v>
      </c>
      <c r="B272" s="99" t="s">
        <v>2138</v>
      </c>
      <c r="C272" s="99" t="s">
        <v>2089</v>
      </c>
      <c r="D272" s="99" t="s">
        <v>2090</v>
      </c>
      <c r="E272" s="99" t="s">
        <v>2090</v>
      </c>
      <c r="F272" s="99" t="s">
        <v>2148</v>
      </c>
    </row>
    <row r="273" spans="1:6" ht="12.95">
      <c r="A273" s="99" t="s">
        <v>2425</v>
      </c>
      <c r="B273" s="99" t="s">
        <v>2138</v>
      </c>
      <c r="C273" s="99" t="s">
        <v>2089</v>
      </c>
      <c r="D273" s="99" t="s">
        <v>2090</v>
      </c>
      <c r="E273" s="99" t="s">
        <v>2090</v>
      </c>
      <c r="F273" s="99" t="s">
        <v>2148</v>
      </c>
    </row>
    <row r="274" spans="1:6" ht="12.95">
      <c r="A274" s="99" t="s">
        <v>2426</v>
      </c>
      <c r="B274" s="99" t="s">
        <v>2138</v>
      </c>
      <c r="C274" s="99" t="s">
        <v>2418</v>
      </c>
      <c r="D274" s="99" t="s">
        <v>2384</v>
      </c>
      <c r="E274" s="99" t="s">
        <v>2384</v>
      </c>
      <c r="F274" s="99" t="s">
        <v>2148</v>
      </c>
    </row>
    <row r="275" spans="1:6" ht="12.95">
      <c r="A275" s="99" t="s">
        <v>2427</v>
      </c>
      <c r="B275" s="99" t="s">
        <v>2138</v>
      </c>
      <c r="C275" s="99" t="s">
        <v>2428</v>
      </c>
      <c r="D275" s="99" t="s">
        <v>2102</v>
      </c>
      <c r="E275" s="99" t="s">
        <v>2102</v>
      </c>
      <c r="F275" s="99" t="s">
        <v>2148</v>
      </c>
    </row>
    <row r="276" spans="1:6" ht="12.95">
      <c r="A276" s="99" t="s">
        <v>2429</v>
      </c>
      <c r="B276" s="99" t="s">
        <v>2138</v>
      </c>
      <c r="C276" s="99" t="s">
        <v>2428</v>
      </c>
      <c r="D276" s="99" t="s">
        <v>2102</v>
      </c>
      <c r="E276" s="99" t="s">
        <v>2102</v>
      </c>
      <c r="F276" s="99" t="s">
        <v>2148</v>
      </c>
    </row>
    <row r="277" spans="1:6" ht="12.95">
      <c r="A277" s="99" t="s">
        <v>2430</v>
      </c>
      <c r="B277" s="99" t="s">
        <v>2138</v>
      </c>
      <c r="C277" s="99" t="s">
        <v>2431</v>
      </c>
      <c r="D277" s="99" t="s">
        <v>2102</v>
      </c>
      <c r="E277" s="99" t="s">
        <v>2102</v>
      </c>
      <c r="F277" s="99" t="s">
        <v>2148</v>
      </c>
    </row>
    <row r="278" spans="1:6" ht="12.95">
      <c r="A278" s="99" t="s">
        <v>2432</v>
      </c>
      <c r="B278" s="99" t="s">
        <v>2138</v>
      </c>
      <c r="C278" s="99" t="s">
        <v>2428</v>
      </c>
      <c r="D278" s="99" t="s">
        <v>2102</v>
      </c>
      <c r="E278" s="99" t="s">
        <v>2102</v>
      </c>
      <c r="F278" s="99" t="s">
        <v>2148</v>
      </c>
    </row>
    <row r="279" spans="1:6" ht="12.95">
      <c r="A279" s="99" t="s">
        <v>2433</v>
      </c>
      <c r="B279" s="99" t="s">
        <v>2138</v>
      </c>
      <c r="C279" s="99" t="s">
        <v>2428</v>
      </c>
      <c r="D279" s="99" t="s">
        <v>2102</v>
      </c>
      <c r="E279" s="99" t="s">
        <v>2102</v>
      </c>
      <c r="F279" s="99" t="s">
        <v>2148</v>
      </c>
    </row>
    <row r="280" spans="1:6" ht="12.95">
      <c r="A280" s="99" t="s">
        <v>2434</v>
      </c>
      <c r="B280" s="99" t="s">
        <v>2138</v>
      </c>
      <c r="C280" s="99" t="s">
        <v>2435</v>
      </c>
      <c r="D280" s="99" t="s">
        <v>2147</v>
      </c>
      <c r="E280" s="99" t="s">
        <v>2102</v>
      </c>
      <c r="F280" s="99" t="s">
        <v>2148</v>
      </c>
    </row>
    <row r="281" spans="1:6" ht="12.95">
      <c r="A281" s="99" t="s">
        <v>2436</v>
      </c>
      <c r="B281" s="99" t="s">
        <v>2138</v>
      </c>
      <c r="C281" s="99" t="s">
        <v>2435</v>
      </c>
      <c r="D281" s="99" t="s">
        <v>2147</v>
      </c>
      <c r="E281" s="99" t="s">
        <v>2102</v>
      </c>
      <c r="F281" s="99" t="s">
        <v>2148</v>
      </c>
    </row>
    <row r="282" spans="1:6" ht="12.95">
      <c r="A282" s="99" t="s">
        <v>2437</v>
      </c>
      <c r="B282" s="99" t="s">
        <v>2138</v>
      </c>
      <c r="C282" s="99" t="s">
        <v>2435</v>
      </c>
      <c r="D282" s="99" t="s">
        <v>2147</v>
      </c>
      <c r="E282" s="99" t="s">
        <v>2102</v>
      </c>
      <c r="F282" s="99" t="s">
        <v>2148</v>
      </c>
    </row>
    <row r="283" spans="1:6" ht="12.95">
      <c r="A283" s="99" t="s">
        <v>2438</v>
      </c>
      <c r="B283" s="99" t="s">
        <v>2138</v>
      </c>
      <c r="C283" s="99" t="s">
        <v>2431</v>
      </c>
      <c r="D283" s="99" t="s">
        <v>2102</v>
      </c>
      <c r="E283" s="99" t="s">
        <v>2102</v>
      </c>
      <c r="F283" s="99" t="s">
        <v>2148</v>
      </c>
    </row>
    <row r="284" spans="1:6" ht="12.95">
      <c r="A284" s="99" t="s">
        <v>2439</v>
      </c>
      <c r="B284" s="99" t="s">
        <v>2138</v>
      </c>
      <c r="C284" s="99" t="s">
        <v>2440</v>
      </c>
      <c r="D284" s="99" t="s">
        <v>2109</v>
      </c>
      <c r="E284" s="99" t="s">
        <v>2102</v>
      </c>
      <c r="F284" s="99" t="s">
        <v>2148</v>
      </c>
    </row>
    <row r="285" spans="1:6" ht="12.95">
      <c r="A285" s="99" t="s">
        <v>2441</v>
      </c>
      <c r="B285" s="99" t="s">
        <v>2138</v>
      </c>
      <c r="C285" s="99" t="s">
        <v>2435</v>
      </c>
      <c r="D285" s="99" t="s">
        <v>2147</v>
      </c>
      <c r="E285" s="99" t="s">
        <v>2102</v>
      </c>
      <c r="F285" s="99" t="s">
        <v>2148</v>
      </c>
    </row>
    <row r="286" spans="1:6" ht="12.95">
      <c r="A286" s="99" t="s">
        <v>2442</v>
      </c>
      <c r="B286" s="99" t="s">
        <v>2138</v>
      </c>
      <c r="C286" s="99" t="s">
        <v>2443</v>
      </c>
      <c r="D286" s="99" t="s">
        <v>2102</v>
      </c>
      <c r="E286" s="99" t="s">
        <v>2102</v>
      </c>
      <c r="F286" s="99" t="s">
        <v>2148</v>
      </c>
    </row>
    <row r="287" spans="1:6" ht="12.95">
      <c r="A287" s="99" t="s">
        <v>2444</v>
      </c>
      <c r="B287" s="99" t="s">
        <v>2138</v>
      </c>
      <c r="C287" s="99" t="s">
        <v>2428</v>
      </c>
      <c r="D287" s="99" t="s">
        <v>2102</v>
      </c>
      <c r="E287" s="99" t="s">
        <v>2102</v>
      </c>
      <c r="F287" s="99" t="s">
        <v>2148</v>
      </c>
    </row>
    <row r="288" spans="1:6" ht="12.95">
      <c r="A288" s="99" t="s">
        <v>2445</v>
      </c>
      <c r="B288" s="99" t="s">
        <v>2138</v>
      </c>
      <c r="C288" s="99" t="s">
        <v>2435</v>
      </c>
      <c r="D288" s="99" t="s">
        <v>2147</v>
      </c>
      <c r="E288" s="99" t="s">
        <v>2102</v>
      </c>
      <c r="F288" s="99" t="s">
        <v>2148</v>
      </c>
    </row>
    <row r="289" spans="1:6" ht="12.95">
      <c r="A289" s="99" t="s">
        <v>2446</v>
      </c>
      <c r="B289" s="99" t="s">
        <v>2138</v>
      </c>
      <c r="C289" s="99" t="s">
        <v>2447</v>
      </c>
      <c r="D289" s="99" t="s">
        <v>2102</v>
      </c>
      <c r="E289" s="99" t="s">
        <v>2109</v>
      </c>
      <c r="F289" s="99" t="s">
        <v>2148</v>
      </c>
    </row>
    <row r="290" spans="1:6" ht="12.95">
      <c r="A290" s="99" t="s">
        <v>2448</v>
      </c>
      <c r="B290" s="99" t="s">
        <v>2138</v>
      </c>
      <c r="C290" s="99" t="s">
        <v>2428</v>
      </c>
      <c r="D290" s="99" t="s">
        <v>2102</v>
      </c>
      <c r="E290" s="99" t="s">
        <v>2102</v>
      </c>
      <c r="F290" s="99" t="s">
        <v>2148</v>
      </c>
    </row>
    <row r="291" spans="1:6" ht="12.95">
      <c r="A291" s="99" t="s">
        <v>2449</v>
      </c>
      <c r="B291" s="99" t="s">
        <v>2138</v>
      </c>
      <c r="C291" s="99" t="s">
        <v>2428</v>
      </c>
      <c r="D291" s="99" t="s">
        <v>2102</v>
      </c>
      <c r="E291" s="99" t="s">
        <v>2102</v>
      </c>
      <c r="F291" s="99" t="s">
        <v>2148</v>
      </c>
    </row>
    <row r="292" spans="1:6" ht="12.95">
      <c r="A292" s="99" t="s">
        <v>2450</v>
      </c>
      <c r="B292" s="99" t="s">
        <v>2138</v>
      </c>
      <c r="C292" s="99" t="s">
        <v>2428</v>
      </c>
      <c r="D292" s="99" t="s">
        <v>2102</v>
      </c>
      <c r="E292" s="99" t="s">
        <v>2102</v>
      </c>
      <c r="F292" s="99" t="s">
        <v>2148</v>
      </c>
    </row>
    <row r="293" spans="1:6" ht="12.95">
      <c r="A293" s="99" t="s">
        <v>2451</v>
      </c>
      <c r="B293" s="99" t="s">
        <v>2138</v>
      </c>
      <c r="C293" s="99" t="s">
        <v>2428</v>
      </c>
      <c r="D293" s="99" t="s">
        <v>2102</v>
      </c>
      <c r="E293" s="99" t="s">
        <v>2102</v>
      </c>
      <c r="F293" s="99" t="s">
        <v>2148</v>
      </c>
    </row>
    <row r="294" spans="1:6" ht="12.95">
      <c r="A294" s="99" t="s">
        <v>2452</v>
      </c>
      <c r="B294" s="99" t="s">
        <v>2138</v>
      </c>
      <c r="C294" s="99" t="s">
        <v>2428</v>
      </c>
      <c r="D294" s="99" t="s">
        <v>2102</v>
      </c>
      <c r="E294" s="99" t="s">
        <v>2102</v>
      </c>
      <c r="F294" s="99" t="s">
        <v>2148</v>
      </c>
    </row>
    <row r="295" spans="1:6" ht="12.95">
      <c r="A295" s="99" t="s">
        <v>2453</v>
      </c>
      <c r="B295" s="99" t="s">
        <v>2138</v>
      </c>
      <c r="C295" s="99" t="s">
        <v>2428</v>
      </c>
      <c r="D295" s="99" t="s">
        <v>2102</v>
      </c>
      <c r="E295" s="99" t="s">
        <v>2102</v>
      </c>
      <c r="F295" s="99" t="s">
        <v>2148</v>
      </c>
    </row>
    <row r="296" spans="1:6" ht="12.95">
      <c r="A296" s="99" t="s">
        <v>2454</v>
      </c>
      <c r="B296" s="99" t="s">
        <v>2138</v>
      </c>
      <c r="C296" s="99" t="s">
        <v>2428</v>
      </c>
      <c r="D296" s="99" t="s">
        <v>2102</v>
      </c>
      <c r="E296" s="99" t="s">
        <v>2102</v>
      </c>
      <c r="F296" s="99" t="s">
        <v>2148</v>
      </c>
    </row>
    <row r="297" spans="1:6" ht="12.95">
      <c r="A297" s="99" t="s">
        <v>2455</v>
      </c>
      <c r="B297" s="99" t="s">
        <v>2138</v>
      </c>
      <c r="C297" s="99" t="s">
        <v>2428</v>
      </c>
      <c r="D297" s="99" t="s">
        <v>2102</v>
      </c>
      <c r="E297" s="99" t="s">
        <v>2102</v>
      </c>
      <c r="F297" s="99" t="s">
        <v>2148</v>
      </c>
    </row>
    <row r="298" spans="1:6" ht="12.95">
      <c r="A298" s="99" t="s">
        <v>2456</v>
      </c>
      <c r="B298" s="99" t="s">
        <v>2138</v>
      </c>
      <c r="C298" s="99" t="s">
        <v>2428</v>
      </c>
      <c r="D298" s="99" t="s">
        <v>2102</v>
      </c>
      <c r="E298" s="99" t="s">
        <v>2102</v>
      </c>
      <c r="F298" s="99" t="s">
        <v>2148</v>
      </c>
    </row>
    <row r="299" spans="1:6" ht="12.95">
      <c r="A299" s="99" t="s">
        <v>2457</v>
      </c>
      <c r="B299" s="99" t="s">
        <v>2138</v>
      </c>
      <c r="C299" s="99" t="s">
        <v>2428</v>
      </c>
      <c r="D299" s="99" t="s">
        <v>2102</v>
      </c>
      <c r="E299" s="99" t="s">
        <v>2102</v>
      </c>
      <c r="F299" s="99" t="s">
        <v>2148</v>
      </c>
    </row>
    <row r="300" spans="1:6" ht="12.95">
      <c r="A300" s="99" t="s">
        <v>2458</v>
      </c>
      <c r="B300" s="99" t="s">
        <v>2138</v>
      </c>
      <c r="C300" s="99" t="s">
        <v>2428</v>
      </c>
      <c r="D300" s="99" t="s">
        <v>2102</v>
      </c>
      <c r="E300" s="99" t="s">
        <v>2102</v>
      </c>
      <c r="F300" s="99" t="s">
        <v>2148</v>
      </c>
    </row>
    <row r="301" spans="1:6" ht="12.95">
      <c r="A301" s="99" t="s">
        <v>2459</v>
      </c>
      <c r="B301" s="99" t="s">
        <v>2138</v>
      </c>
      <c r="C301" s="99" t="s">
        <v>2428</v>
      </c>
      <c r="D301" s="99" t="s">
        <v>2102</v>
      </c>
      <c r="E301" s="99" t="s">
        <v>2102</v>
      </c>
      <c r="F301" s="99" t="s">
        <v>2148</v>
      </c>
    </row>
    <row r="302" spans="1:6" ht="12.95">
      <c r="A302" s="99" t="s">
        <v>2460</v>
      </c>
      <c r="B302" s="99" t="s">
        <v>2138</v>
      </c>
      <c r="C302" s="99" t="s">
        <v>2428</v>
      </c>
      <c r="D302" s="99" t="s">
        <v>2102</v>
      </c>
      <c r="E302" s="99" t="s">
        <v>2102</v>
      </c>
      <c r="F302" s="99" t="s">
        <v>2148</v>
      </c>
    </row>
    <row r="303" spans="1:6" ht="12.95">
      <c r="A303" s="99" t="s">
        <v>2461</v>
      </c>
      <c r="B303" s="99" t="s">
        <v>2138</v>
      </c>
      <c r="C303" s="99" t="s">
        <v>2428</v>
      </c>
      <c r="D303" s="99" t="s">
        <v>2102</v>
      </c>
      <c r="E303" s="99" t="s">
        <v>2102</v>
      </c>
      <c r="F303" s="99" t="s">
        <v>2148</v>
      </c>
    </row>
    <row r="304" spans="1:6" ht="12.95">
      <c r="A304" s="99" t="s">
        <v>2462</v>
      </c>
      <c r="B304" s="99" t="s">
        <v>2138</v>
      </c>
      <c r="C304" s="99" t="s">
        <v>2428</v>
      </c>
      <c r="D304" s="99" t="s">
        <v>2102</v>
      </c>
      <c r="E304" s="99" t="s">
        <v>2102</v>
      </c>
      <c r="F304" s="99" t="s">
        <v>2148</v>
      </c>
    </row>
    <row r="305" spans="1:6" ht="12.95">
      <c r="A305" s="99" t="s">
        <v>2463</v>
      </c>
      <c r="B305" s="99" t="s">
        <v>2138</v>
      </c>
      <c r="C305" s="99" t="s">
        <v>2428</v>
      </c>
      <c r="D305" s="99" t="s">
        <v>2102</v>
      </c>
      <c r="E305" s="99" t="s">
        <v>2102</v>
      </c>
      <c r="F305" s="99" t="s">
        <v>2148</v>
      </c>
    </row>
    <row r="306" spans="1:6" ht="12.95">
      <c r="A306" s="99" t="s">
        <v>2464</v>
      </c>
      <c r="B306" s="99" t="s">
        <v>2138</v>
      </c>
      <c r="C306" s="99" t="s">
        <v>2465</v>
      </c>
      <c r="D306" s="99" t="s">
        <v>2151</v>
      </c>
      <c r="E306" s="99" t="s">
        <v>2102</v>
      </c>
      <c r="F306" s="99" t="s">
        <v>2148</v>
      </c>
    </row>
    <row r="307" spans="1:6" ht="12.95">
      <c r="A307" s="99" t="s">
        <v>2466</v>
      </c>
      <c r="B307" s="99" t="s">
        <v>2138</v>
      </c>
      <c r="C307" s="99" t="s">
        <v>2465</v>
      </c>
      <c r="D307" s="99" t="s">
        <v>2151</v>
      </c>
      <c r="E307" s="99" t="s">
        <v>2102</v>
      </c>
      <c r="F307" s="99" t="s">
        <v>2148</v>
      </c>
    </row>
    <row r="308" spans="1:6" ht="12.95">
      <c r="A308" s="99" t="s">
        <v>2467</v>
      </c>
      <c r="B308" s="99" t="s">
        <v>2138</v>
      </c>
      <c r="C308" s="99" t="s">
        <v>2465</v>
      </c>
      <c r="D308" s="99" t="s">
        <v>2151</v>
      </c>
      <c r="E308" s="99" t="s">
        <v>2102</v>
      </c>
      <c r="F308" s="99" t="s">
        <v>2148</v>
      </c>
    </row>
    <row r="309" spans="1:6" ht="12.95">
      <c r="A309" s="99" t="s">
        <v>2468</v>
      </c>
      <c r="B309" s="99" t="s">
        <v>2138</v>
      </c>
      <c r="C309" s="99" t="s">
        <v>2428</v>
      </c>
      <c r="D309" s="99" t="s">
        <v>2102</v>
      </c>
      <c r="E309" s="99" t="s">
        <v>2102</v>
      </c>
      <c r="F309" s="99" t="s">
        <v>2148</v>
      </c>
    </row>
    <row r="310" spans="1:6" ht="12.95">
      <c r="A310" s="99" t="s">
        <v>2469</v>
      </c>
      <c r="B310" s="99" t="s">
        <v>2138</v>
      </c>
      <c r="C310" s="99" t="s">
        <v>2440</v>
      </c>
      <c r="D310" s="99" t="s">
        <v>2109</v>
      </c>
      <c r="E310" s="99" t="s">
        <v>2102</v>
      </c>
      <c r="F310" s="99" t="s">
        <v>2148</v>
      </c>
    </row>
    <row r="311" spans="1:6" ht="12.95">
      <c r="A311" s="99" t="s">
        <v>2470</v>
      </c>
      <c r="B311" s="99" t="s">
        <v>2138</v>
      </c>
      <c r="C311" s="99" t="s">
        <v>2440</v>
      </c>
      <c r="D311" s="99" t="s">
        <v>2109</v>
      </c>
      <c r="E311" s="99" t="s">
        <v>2102</v>
      </c>
      <c r="F311" s="99" t="s">
        <v>2148</v>
      </c>
    </row>
    <row r="312" spans="1:6" ht="12.95">
      <c r="A312" s="99" t="s">
        <v>2471</v>
      </c>
      <c r="B312" s="99" t="s">
        <v>2138</v>
      </c>
      <c r="C312" s="99" t="s">
        <v>2440</v>
      </c>
      <c r="D312" s="99" t="s">
        <v>2109</v>
      </c>
      <c r="E312" s="99" t="s">
        <v>2102</v>
      </c>
      <c r="F312" s="99" t="s">
        <v>2148</v>
      </c>
    </row>
    <row r="313" spans="1:6" ht="12.95">
      <c r="A313" s="99" t="s">
        <v>2472</v>
      </c>
      <c r="B313" s="99" t="s">
        <v>2138</v>
      </c>
      <c r="C313" s="99" t="s">
        <v>2440</v>
      </c>
      <c r="D313" s="99" t="s">
        <v>2109</v>
      </c>
      <c r="E313" s="99" t="s">
        <v>2102</v>
      </c>
      <c r="F313" s="99" t="s">
        <v>2148</v>
      </c>
    </row>
    <row r="314" spans="1:6" ht="12.95">
      <c r="A314" s="99" t="s">
        <v>2473</v>
      </c>
      <c r="B314" s="99" t="s">
        <v>2138</v>
      </c>
      <c r="C314" s="99" t="s">
        <v>2447</v>
      </c>
      <c r="D314" s="99" t="s">
        <v>2102</v>
      </c>
      <c r="E314" s="99" t="s">
        <v>2109</v>
      </c>
      <c r="F314" s="99" t="s">
        <v>2148</v>
      </c>
    </row>
    <row r="315" spans="1:6" ht="12.95">
      <c r="A315" s="99" t="s">
        <v>2474</v>
      </c>
      <c r="B315" s="99" t="s">
        <v>2138</v>
      </c>
      <c r="C315" s="99" t="s">
        <v>2447</v>
      </c>
      <c r="D315" s="99" t="s">
        <v>2102</v>
      </c>
      <c r="E315" s="99" t="s">
        <v>2109</v>
      </c>
      <c r="F315" s="99" t="s">
        <v>2148</v>
      </c>
    </row>
    <row r="316" spans="1:6" ht="12.95">
      <c r="A316" s="99" t="s">
        <v>2475</v>
      </c>
      <c r="B316" s="99" t="s">
        <v>2138</v>
      </c>
      <c r="C316" s="99" t="s">
        <v>2440</v>
      </c>
      <c r="D316" s="99" t="s">
        <v>2109</v>
      </c>
      <c r="E316" s="99" t="s">
        <v>2102</v>
      </c>
      <c r="F316" s="99" t="s">
        <v>2148</v>
      </c>
    </row>
    <row r="317" spans="1:6" ht="12.95">
      <c r="A317" s="99" t="s">
        <v>2462</v>
      </c>
      <c r="B317" s="99" t="s">
        <v>2138</v>
      </c>
      <c r="C317" s="99" t="s">
        <v>2443</v>
      </c>
      <c r="D317" s="99" t="s">
        <v>2102</v>
      </c>
      <c r="E317" s="99" t="s">
        <v>2102</v>
      </c>
      <c r="F317" s="99" t="s">
        <v>2148</v>
      </c>
    </row>
    <row r="318" spans="1:6" ht="12.95">
      <c r="A318" s="99" t="s">
        <v>2464</v>
      </c>
      <c r="B318" s="99" t="s">
        <v>2138</v>
      </c>
      <c r="C318" s="99" t="s">
        <v>2440</v>
      </c>
      <c r="D318" s="99" t="s">
        <v>2109</v>
      </c>
      <c r="E318" s="99" t="s">
        <v>2102</v>
      </c>
      <c r="F318" s="99" t="s">
        <v>2148</v>
      </c>
    </row>
    <row r="319" spans="1:6" ht="12.95">
      <c r="A319" s="99" t="s">
        <v>2466</v>
      </c>
      <c r="B319" s="99" t="s">
        <v>2138</v>
      </c>
      <c r="C319" s="99" t="s">
        <v>2440</v>
      </c>
      <c r="D319" s="99" t="s">
        <v>2109</v>
      </c>
      <c r="E319" s="99" t="s">
        <v>2102</v>
      </c>
      <c r="F319" s="99" t="s">
        <v>2148</v>
      </c>
    </row>
    <row r="320" spans="1:6" ht="12.95">
      <c r="A320" s="99" t="s">
        <v>2476</v>
      </c>
      <c r="B320" s="99" t="s">
        <v>2138</v>
      </c>
      <c r="C320" s="99" t="s">
        <v>2477</v>
      </c>
      <c r="D320" s="99" t="s">
        <v>2102</v>
      </c>
      <c r="E320" s="99" t="s">
        <v>2102</v>
      </c>
      <c r="F320" s="99" t="s">
        <v>2148</v>
      </c>
    </row>
    <row r="321" spans="1:6" ht="12.95">
      <c r="A321" s="99" t="s">
        <v>2478</v>
      </c>
      <c r="B321" s="99" t="s">
        <v>2138</v>
      </c>
      <c r="C321" s="99" t="s">
        <v>2479</v>
      </c>
      <c r="D321" s="99" t="s">
        <v>2102</v>
      </c>
      <c r="E321" s="99" t="s">
        <v>2102</v>
      </c>
      <c r="F321" s="99" t="s">
        <v>2148</v>
      </c>
    </row>
    <row r="322" spans="1:6" ht="12.95">
      <c r="A322" s="99" t="s">
        <v>2480</v>
      </c>
      <c r="B322" s="99" t="s">
        <v>2138</v>
      </c>
      <c r="C322" s="99" t="s">
        <v>2479</v>
      </c>
      <c r="D322" s="99" t="s">
        <v>2102</v>
      </c>
      <c r="E322" s="99" t="s">
        <v>2102</v>
      </c>
      <c r="F322" s="99" t="s">
        <v>2148</v>
      </c>
    </row>
    <row r="323" spans="1:6" ht="12.95">
      <c r="A323" s="99" t="s">
        <v>2481</v>
      </c>
      <c r="B323" s="99" t="s">
        <v>2138</v>
      </c>
      <c r="C323" s="99" t="s">
        <v>2479</v>
      </c>
      <c r="D323" s="99" t="s">
        <v>2102</v>
      </c>
      <c r="E323" s="99" t="s">
        <v>2102</v>
      </c>
      <c r="F323" s="99" t="s">
        <v>2148</v>
      </c>
    </row>
    <row r="324" spans="1:6" ht="12.95">
      <c r="A324" s="99" t="s">
        <v>2482</v>
      </c>
      <c r="B324" s="99" t="s">
        <v>2138</v>
      </c>
      <c r="C324" s="99" t="s">
        <v>2479</v>
      </c>
      <c r="D324" s="99" t="s">
        <v>2102</v>
      </c>
      <c r="E324" s="99" t="s">
        <v>2102</v>
      </c>
      <c r="F324" s="99" t="s">
        <v>2148</v>
      </c>
    </row>
    <row r="325" spans="1:6" ht="12.95">
      <c r="A325" s="99" t="s">
        <v>2483</v>
      </c>
      <c r="B325" s="99" t="s">
        <v>2138</v>
      </c>
      <c r="C325" s="99" t="s">
        <v>2477</v>
      </c>
      <c r="D325" s="99" t="s">
        <v>2102</v>
      </c>
      <c r="E325" s="99" t="s">
        <v>2102</v>
      </c>
      <c r="F325" s="99" t="s">
        <v>2148</v>
      </c>
    </row>
    <row r="326" spans="1:6" ht="12.95">
      <c r="A326" s="99" t="s">
        <v>2484</v>
      </c>
      <c r="B326" s="99" t="s">
        <v>2138</v>
      </c>
      <c r="C326" s="99" t="s">
        <v>2477</v>
      </c>
      <c r="D326" s="99" t="s">
        <v>2102</v>
      </c>
      <c r="E326" s="99" t="s">
        <v>2102</v>
      </c>
      <c r="F326" s="99" t="s">
        <v>2148</v>
      </c>
    </row>
    <row r="327" spans="1:6" ht="12.95">
      <c r="A327" s="99" t="s">
        <v>2485</v>
      </c>
      <c r="B327" s="99" t="s">
        <v>2138</v>
      </c>
      <c r="C327" s="99" t="s">
        <v>2477</v>
      </c>
      <c r="D327" s="99" t="s">
        <v>2102</v>
      </c>
      <c r="E327" s="99" t="s">
        <v>2102</v>
      </c>
      <c r="F327" s="99" t="s">
        <v>2148</v>
      </c>
    </row>
    <row r="328" spans="1:6" ht="12.95">
      <c r="A328" s="99" t="s">
        <v>2486</v>
      </c>
      <c r="B328" s="99" t="s">
        <v>2138</v>
      </c>
      <c r="C328" s="99" t="s">
        <v>2477</v>
      </c>
      <c r="D328" s="99" t="s">
        <v>2102</v>
      </c>
      <c r="E328" s="99" t="s">
        <v>2102</v>
      </c>
      <c r="F328" s="99" t="s">
        <v>2148</v>
      </c>
    </row>
    <row r="329" spans="1:6" ht="12.95">
      <c r="A329" s="99" t="s">
        <v>2487</v>
      </c>
      <c r="B329" s="99" t="s">
        <v>2138</v>
      </c>
      <c r="C329" s="99" t="s">
        <v>2479</v>
      </c>
      <c r="D329" s="99" t="s">
        <v>2102</v>
      </c>
      <c r="E329" s="99" t="s">
        <v>2102</v>
      </c>
      <c r="F329" s="99" t="s">
        <v>2148</v>
      </c>
    </row>
    <row r="330" spans="1:6" ht="12.95">
      <c r="A330" s="99" t="s">
        <v>2488</v>
      </c>
      <c r="B330" s="99" t="s">
        <v>2138</v>
      </c>
      <c r="C330" s="99" t="s">
        <v>2479</v>
      </c>
      <c r="D330" s="99" t="s">
        <v>2102</v>
      </c>
      <c r="E330" s="99" t="s">
        <v>2102</v>
      </c>
      <c r="F330" s="99" t="s">
        <v>2148</v>
      </c>
    </row>
    <row r="331" spans="1:6" ht="12.95">
      <c r="A331" s="99" t="s">
        <v>2489</v>
      </c>
      <c r="B331" s="99" t="s">
        <v>2138</v>
      </c>
      <c r="C331" s="99" t="s">
        <v>2477</v>
      </c>
      <c r="D331" s="99" t="s">
        <v>2102</v>
      </c>
      <c r="E331" s="99" t="s">
        <v>2102</v>
      </c>
      <c r="F331" s="99" t="s">
        <v>2148</v>
      </c>
    </row>
    <row r="332" spans="1:6" ht="12.95">
      <c r="A332" s="99" t="s">
        <v>2490</v>
      </c>
      <c r="B332" s="99" t="s">
        <v>2138</v>
      </c>
      <c r="C332" s="99" t="s">
        <v>2479</v>
      </c>
      <c r="D332" s="99" t="s">
        <v>2102</v>
      </c>
      <c r="E332" s="99" t="s">
        <v>2102</v>
      </c>
      <c r="F332" s="99" t="s">
        <v>2148</v>
      </c>
    </row>
    <row r="333" spans="1:6" ht="12.95">
      <c r="A333" s="99" t="s">
        <v>2491</v>
      </c>
      <c r="B333" s="99" t="s">
        <v>2138</v>
      </c>
      <c r="C333" s="99" t="s">
        <v>2155</v>
      </c>
      <c r="D333" s="99" t="s">
        <v>2069</v>
      </c>
      <c r="E333" s="99" t="s">
        <v>2102</v>
      </c>
      <c r="F333" s="99" t="s">
        <v>2148</v>
      </c>
    </row>
    <row r="334" spans="1:6" ht="12.95">
      <c r="A334" s="99" t="s">
        <v>2492</v>
      </c>
      <c r="B334" s="99" t="s">
        <v>2138</v>
      </c>
      <c r="C334" s="99" t="s">
        <v>2155</v>
      </c>
      <c r="D334" s="99" t="s">
        <v>2069</v>
      </c>
      <c r="E334" s="99" t="s">
        <v>2102</v>
      </c>
      <c r="F334" s="99" t="s">
        <v>2148</v>
      </c>
    </row>
    <row r="335" spans="1:6" ht="12.95">
      <c r="A335" s="99" t="s">
        <v>2493</v>
      </c>
      <c r="B335" s="99" t="s">
        <v>2494</v>
      </c>
      <c r="C335" s="99" t="s">
        <v>2150</v>
      </c>
      <c r="D335" s="99" t="s">
        <v>2151</v>
      </c>
      <c r="E335" s="99" t="s">
        <v>2122</v>
      </c>
      <c r="F335" s="99" t="s">
        <v>2495</v>
      </c>
    </row>
    <row r="336" spans="1:6" ht="12.95">
      <c r="A336" s="99" t="s">
        <v>2496</v>
      </c>
      <c r="B336" s="99" t="s">
        <v>2494</v>
      </c>
      <c r="C336" s="99" t="s">
        <v>2174</v>
      </c>
      <c r="D336" s="99" t="s">
        <v>2122</v>
      </c>
      <c r="E336" s="99" t="s">
        <v>2122</v>
      </c>
      <c r="F336" s="99" t="s">
        <v>2495</v>
      </c>
    </row>
    <row r="337" spans="1:6" ht="12.95">
      <c r="A337" s="99" t="s">
        <v>2497</v>
      </c>
      <c r="B337" s="99" t="s">
        <v>2494</v>
      </c>
      <c r="C337" s="99" t="s">
        <v>2150</v>
      </c>
      <c r="D337" s="99" t="s">
        <v>2151</v>
      </c>
      <c r="E337" s="99" t="s">
        <v>2122</v>
      </c>
      <c r="F337" s="99" t="s">
        <v>2495</v>
      </c>
    </row>
    <row r="338" spans="1:6" ht="12.95">
      <c r="A338" s="99" t="s">
        <v>2498</v>
      </c>
      <c r="B338" s="99" t="s">
        <v>2494</v>
      </c>
      <c r="C338" s="99" t="s">
        <v>2499</v>
      </c>
      <c r="D338" s="99" t="s">
        <v>2059</v>
      </c>
      <c r="E338" s="99" t="s">
        <v>2058</v>
      </c>
      <c r="F338" s="99" t="s">
        <v>2495</v>
      </c>
    </row>
    <row r="339" spans="1:6" ht="12.95">
      <c r="A339" s="99" t="s">
        <v>2500</v>
      </c>
      <c r="B339" s="99" t="s">
        <v>2494</v>
      </c>
      <c r="C339" s="99" t="s">
        <v>2499</v>
      </c>
      <c r="D339" s="99" t="s">
        <v>2059</v>
      </c>
      <c r="E339" s="99" t="s">
        <v>2058</v>
      </c>
      <c r="F339" s="99" t="s">
        <v>2495</v>
      </c>
    </row>
    <row r="340" spans="1:6" ht="12.95">
      <c r="A340" s="99" t="s">
        <v>2501</v>
      </c>
      <c r="B340" s="99" t="s">
        <v>2494</v>
      </c>
      <c r="C340" s="99" t="s">
        <v>2499</v>
      </c>
      <c r="D340" s="99" t="s">
        <v>2059</v>
      </c>
      <c r="E340" s="99" t="s">
        <v>2058</v>
      </c>
      <c r="F340" s="99" t="s">
        <v>2495</v>
      </c>
    </row>
    <row r="341" spans="1:6" ht="12.95">
      <c r="A341" s="99" t="s">
        <v>2502</v>
      </c>
      <c r="B341" s="99" t="s">
        <v>2494</v>
      </c>
      <c r="C341" s="99" t="s">
        <v>2365</v>
      </c>
      <c r="D341" s="99" t="s">
        <v>2090</v>
      </c>
      <c r="E341" s="99" t="s">
        <v>2073</v>
      </c>
      <c r="F341" s="99" t="s">
        <v>2495</v>
      </c>
    </row>
    <row r="342" spans="1:6" ht="12.95">
      <c r="A342" s="99" t="s">
        <v>2503</v>
      </c>
      <c r="B342" s="99" t="s">
        <v>2494</v>
      </c>
      <c r="C342" s="99" t="s">
        <v>2504</v>
      </c>
      <c r="D342" s="99" t="s">
        <v>2090</v>
      </c>
      <c r="E342" s="99" t="s">
        <v>2059</v>
      </c>
      <c r="F342" s="99" t="s">
        <v>2495</v>
      </c>
    </row>
    <row r="343" spans="1:6" ht="12.95">
      <c r="A343" s="99" t="s">
        <v>2505</v>
      </c>
      <c r="B343" s="99" t="s">
        <v>2494</v>
      </c>
      <c r="C343" s="99" t="s">
        <v>2062</v>
      </c>
      <c r="D343" s="99" t="s">
        <v>2059</v>
      </c>
      <c r="E343" s="99" t="s">
        <v>2059</v>
      </c>
      <c r="F343" s="99" t="s">
        <v>2495</v>
      </c>
    </row>
    <row r="344" spans="1:6" ht="12.95">
      <c r="A344" s="99" t="s">
        <v>2506</v>
      </c>
      <c r="B344" s="99" t="s">
        <v>2494</v>
      </c>
      <c r="C344" s="99" t="s">
        <v>2157</v>
      </c>
      <c r="D344" s="99" t="s">
        <v>2151</v>
      </c>
      <c r="E344" s="99" t="s">
        <v>2069</v>
      </c>
      <c r="F344" s="99" t="s">
        <v>2495</v>
      </c>
    </row>
    <row r="345" spans="1:6" ht="12.95">
      <c r="A345" s="99" t="s">
        <v>2507</v>
      </c>
      <c r="B345" s="99" t="s">
        <v>2494</v>
      </c>
      <c r="C345" s="99" t="s">
        <v>2153</v>
      </c>
      <c r="D345" s="99" t="s">
        <v>2069</v>
      </c>
      <c r="E345" s="99" t="s">
        <v>2069</v>
      </c>
      <c r="F345" s="99" t="s">
        <v>2495</v>
      </c>
    </row>
    <row r="346" spans="1:6" ht="12.95">
      <c r="A346" s="99" t="s">
        <v>2508</v>
      </c>
      <c r="B346" s="99" t="s">
        <v>2494</v>
      </c>
      <c r="C346" s="99" t="s">
        <v>2153</v>
      </c>
      <c r="D346" s="99" t="s">
        <v>2069</v>
      </c>
      <c r="E346" s="99" t="s">
        <v>2069</v>
      </c>
      <c r="F346" s="99" t="s">
        <v>2495</v>
      </c>
    </row>
    <row r="347" spans="1:6" ht="12.95">
      <c r="A347" s="99" t="s">
        <v>2509</v>
      </c>
      <c r="B347" s="99" t="s">
        <v>2494</v>
      </c>
      <c r="C347" s="99" t="s">
        <v>2323</v>
      </c>
      <c r="D347" s="99" t="s">
        <v>2073</v>
      </c>
      <c r="E347" s="99" t="s">
        <v>2073</v>
      </c>
      <c r="F347" s="99" t="s">
        <v>2495</v>
      </c>
    </row>
    <row r="348" spans="1:6" ht="12.95">
      <c r="A348" s="99" t="s">
        <v>2510</v>
      </c>
      <c r="B348" s="99" t="s">
        <v>2494</v>
      </c>
      <c r="C348" s="99" t="s">
        <v>2323</v>
      </c>
      <c r="D348" s="99" t="s">
        <v>2073</v>
      </c>
      <c r="E348" s="99" t="s">
        <v>2073</v>
      </c>
      <c r="F348" s="99" t="s">
        <v>2495</v>
      </c>
    </row>
    <row r="349" spans="1:6" ht="12.95">
      <c r="A349" s="99" t="s">
        <v>2511</v>
      </c>
      <c r="B349" s="99" t="s">
        <v>2494</v>
      </c>
      <c r="C349" s="99" t="s">
        <v>2323</v>
      </c>
      <c r="D349" s="99" t="s">
        <v>2073</v>
      </c>
      <c r="E349" s="99" t="s">
        <v>2073</v>
      </c>
      <c r="F349" s="99" t="s">
        <v>2495</v>
      </c>
    </row>
    <row r="350" spans="1:6" ht="12.95">
      <c r="A350" s="99" t="s">
        <v>2512</v>
      </c>
      <c r="B350" s="99" t="s">
        <v>2494</v>
      </c>
      <c r="C350" s="99" t="s">
        <v>2395</v>
      </c>
      <c r="D350" s="99" t="s">
        <v>2396</v>
      </c>
      <c r="E350" s="99" t="s">
        <v>2396</v>
      </c>
      <c r="F350" s="99" t="s">
        <v>2495</v>
      </c>
    </row>
    <row r="351" spans="1:6" ht="12.95">
      <c r="A351" s="99" t="s">
        <v>2513</v>
      </c>
      <c r="B351" s="99" t="s">
        <v>2494</v>
      </c>
      <c r="C351" s="99" t="s">
        <v>2514</v>
      </c>
      <c r="D351" s="99" t="s">
        <v>2065</v>
      </c>
      <c r="E351" s="99" t="s">
        <v>2396</v>
      </c>
      <c r="F351" s="99" t="s">
        <v>2495</v>
      </c>
    </row>
    <row r="352" spans="1:6" ht="12.95">
      <c r="A352" s="99" t="s">
        <v>2515</v>
      </c>
      <c r="B352" s="99" t="s">
        <v>2494</v>
      </c>
      <c r="C352" s="99" t="s">
        <v>2395</v>
      </c>
      <c r="D352" s="99" t="s">
        <v>2396</v>
      </c>
      <c r="E352" s="99" t="s">
        <v>2396</v>
      </c>
      <c r="F352" s="99" t="s">
        <v>2495</v>
      </c>
    </row>
    <row r="353" spans="1:6" ht="12.95">
      <c r="A353" s="99" t="s">
        <v>2516</v>
      </c>
      <c r="B353" s="99" t="s">
        <v>2494</v>
      </c>
      <c r="C353" s="99" t="s">
        <v>2395</v>
      </c>
      <c r="D353" s="99" t="s">
        <v>2396</v>
      </c>
      <c r="E353" s="99" t="s">
        <v>2396</v>
      </c>
      <c r="F353" s="99" t="s">
        <v>2495</v>
      </c>
    </row>
    <row r="354" spans="1:6" ht="12.95">
      <c r="A354" s="99" t="s">
        <v>2517</v>
      </c>
      <c r="B354" s="99" t="s">
        <v>2494</v>
      </c>
      <c r="C354" s="99" t="s">
        <v>2395</v>
      </c>
      <c r="D354" s="99" t="s">
        <v>2396</v>
      </c>
      <c r="E354" s="99" t="s">
        <v>2396</v>
      </c>
      <c r="F354" s="99" t="s">
        <v>2495</v>
      </c>
    </row>
    <row r="355" spans="1:6" ht="12.95">
      <c r="A355" s="99" t="s">
        <v>2518</v>
      </c>
      <c r="B355" s="99" t="s">
        <v>2494</v>
      </c>
      <c r="C355" s="99" t="s">
        <v>2395</v>
      </c>
      <c r="D355" s="99" t="s">
        <v>2396</v>
      </c>
      <c r="E355" s="99" t="s">
        <v>2396</v>
      </c>
      <c r="F355" s="99" t="s">
        <v>2495</v>
      </c>
    </row>
    <row r="356" spans="1:6" ht="12.95">
      <c r="A356" s="99" t="s">
        <v>2519</v>
      </c>
      <c r="B356" s="99" t="s">
        <v>2494</v>
      </c>
      <c r="C356" s="99" t="s">
        <v>2395</v>
      </c>
      <c r="D356" s="99" t="s">
        <v>2396</v>
      </c>
      <c r="E356" s="99" t="s">
        <v>2396</v>
      </c>
      <c r="F356" s="99" t="s">
        <v>2495</v>
      </c>
    </row>
    <row r="357" spans="1:6" ht="12.95">
      <c r="A357" s="99" t="s">
        <v>2520</v>
      </c>
      <c r="B357" s="99" t="s">
        <v>2494</v>
      </c>
      <c r="C357" s="99" t="s">
        <v>2395</v>
      </c>
      <c r="D357" s="99" t="s">
        <v>2396</v>
      </c>
      <c r="E357" s="99" t="s">
        <v>2396</v>
      </c>
      <c r="F357" s="99" t="s">
        <v>2495</v>
      </c>
    </row>
    <row r="358" spans="1:6" ht="12.95">
      <c r="A358" s="99" t="s">
        <v>2521</v>
      </c>
      <c r="B358" s="99" t="s">
        <v>2494</v>
      </c>
      <c r="C358" s="99" t="s">
        <v>2393</v>
      </c>
      <c r="D358" s="99" t="s">
        <v>2065</v>
      </c>
      <c r="E358" s="99" t="s">
        <v>2065</v>
      </c>
      <c r="F358" s="99" t="s">
        <v>2495</v>
      </c>
    </row>
    <row r="359" spans="1:6" ht="12.95">
      <c r="A359" s="99" t="s">
        <v>2522</v>
      </c>
      <c r="B359" s="99" t="s">
        <v>2494</v>
      </c>
      <c r="C359" s="99" t="s">
        <v>2405</v>
      </c>
      <c r="D359" s="99" t="s">
        <v>2090</v>
      </c>
      <c r="E359" s="99" t="s">
        <v>2384</v>
      </c>
      <c r="F359" s="99" t="s">
        <v>2495</v>
      </c>
    </row>
    <row r="360" spans="1:6" ht="12.95">
      <c r="A360" s="99" t="s">
        <v>2523</v>
      </c>
      <c r="B360" s="99" t="s">
        <v>2494</v>
      </c>
      <c r="C360" s="99" t="s">
        <v>2405</v>
      </c>
      <c r="D360" s="99" t="s">
        <v>2090</v>
      </c>
      <c r="E360" s="99" t="s">
        <v>2384</v>
      </c>
      <c r="F360" s="99" t="s">
        <v>2495</v>
      </c>
    </row>
    <row r="361" spans="1:6" ht="12.95">
      <c r="A361" s="99" t="s">
        <v>2524</v>
      </c>
      <c r="B361" s="99" t="s">
        <v>2494</v>
      </c>
      <c r="C361" s="99" t="s">
        <v>2405</v>
      </c>
      <c r="D361" s="99" t="s">
        <v>2090</v>
      </c>
      <c r="E361" s="99" t="s">
        <v>2384</v>
      </c>
      <c r="F361" s="99" t="s">
        <v>2495</v>
      </c>
    </row>
    <row r="362" spans="1:6" ht="12.95">
      <c r="A362" s="99" t="s">
        <v>2525</v>
      </c>
      <c r="B362" s="99" t="s">
        <v>2494</v>
      </c>
      <c r="C362" s="99" t="s">
        <v>2405</v>
      </c>
      <c r="D362" s="99" t="s">
        <v>2090</v>
      </c>
      <c r="E362" s="99" t="s">
        <v>2384</v>
      </c>
      <c r="F362" s="99" t="s">
        <v>2495</v>
      </c>
    </row>
    <row r="363" spans="1:6" ht="12.95">
      <c r="A363" s="99" t="s">
        <v>2526</v>
      </c>
      <c r="B363" s="99" t="s">
        <v>2494</v>
      </c>
      <c r="C363" s="99" t="s">
        <v>2405</v>
      </c>
      <c r="D363" s="99" t="s">
        <v>2090</v>
      </c>
      <c r="E363" s="99" t="s">
        <v>2384</v>
      </c>
      <c r="F363" s="99" t="s">
        <v>2495</v>
      </c>
    </row>
    <row r="364" spans="1:6" ht="12.95">
      <c r="A364" s="99" t="s">
        <v>2527</v>
      </c>
      <c r="B364" s="99" t="s">
        <v>2494</v>
      </c>
      <c r="C364" s="99" t="s">
        <v>2405</v>
      </c>
      <c r="D364" s="99" t="s">
        <v>2090</v>
      </c>
      <c r="E364" s="99" t="s">
        <v>2384</v>
      </c>
      <c r="F364" s="99" t="s">
        <v>2495</v>
      </c>
    </row>
    <row r="365" spans="1:6" ht="12.95">
      <c r="A365" s="99" t="s">
        <v>2528</v>
      </c>
      <c r="B365" s="99" t="s">
        <v>2494</v>
      </c>
      <c r="C365" s="99" t="s">
        <v>2405</v>
      </c>
      <c r="D365" s="99" t="s">
        <v>2090</v>
      </c>
      <c r="E365" s="99" t="s">
        <v>2384</v>
      </c>
      <c r="F365" s="99" t="s">
        <v>2495</v>
      </c>
    </row>
    <row r="366" spans="1:6" ht="12.95">
      <c r="A366" s="99" t="s">
        <v>2529</v>
      </c>
      <c r="B366" s="99" t="s">
        <v>2494</v>
      </c>
      <c r="C366" s="99" t="s">
        <v>2405</v>
      </c>
      <c r="D366" s="99" t="s">
        <v>2090</v>
      </c>
      <c r="E366" s="99" t="s">
        <v>2384</v>
      </c>
      <c r="F366" s="99" t="s">
        <v>2495</v>
      </c>
    </row>
    <row r="367" spans="1:6" ht="12.95">
      <c r="A367" s="99" t="s">
        <v>2530</v>
      </c>
      <c r="B367" s="99" t="s">
        <v>2494</v>
      </c>
      <c r="C367" s="99" t="s">
        <v>2405</v>
      </c>
      <c r="D367" s="99" t="s">
        <v>2090</v>
      </c>
      <c r="E367" s="99" t="s">
        <v>2384</v>
      </c>
      <c r="F367" s="99" t="s">
        <v>2495</v>
      </c>
    </row>
    <row r="368" spans="1:6" ht="12.95">
      <c r="A368" s="99" t="s">
        <v>2531</v>
      </c>
      <c r="B368" s="99" t="s">
        <v>2494</v>
      </c>
      <c r="C368" s="99" t="s">
        <v>2405</v>
      </c>
      <c r="D368" s="99" t="s">
        <v>2090</v>
      </c>
      <c r="E368" s="99" t="s">
        <v>2384</v>
      </c>
      <c r="F368" s="99" t="s">
        <v>2495</v>
      </c>
    </row>
    <row r="369" spans="1:6" ht="12.95">
      <c r="A369" s="99" t="s">
        <v>2532</v>
      </c>
      <c r="B369" s="99" t="s">
        <v>2494</v>
      </c>
      <c r="C369" s="99" t="s">
        <v>2405</v>
      </c>
      <c r="D369" s="99" t="s">
        <v>2090</v>
      </c>
      <c r="E369" s="99" t="s">
        <v>2384</v>
      </c>
      <c r="F369" s="99" t="s">
        <v>2495</v>
      </c>
    </row>
    <row r="370" spans="1:6" ht="12.95">
      <c r="A370" s="99" t="s">
        <v>2533</v>
      </c>
      <c r="B370" s="99" t="s">
        <v>2494</v>
      </c>
      <c r="C370" s="99" t="s">
        <v>2405</v>
      </c>
      <c r="D370" s="99" t="s">
        <v>2090</v>
      </c>
      <c r="E370" s="99" t="s">
        <v>2384</v>
      </c>
      <c r="F370" s="99" t="s">
        <v>2495</v>
      </c>
    </row>
    <row r="371" spans="1:6" ht="12.95">
      <c r="A371" s="99" t="s">
        <v>2534</v>
      </c>
      <c r="B371" s="99" t="s">
        <v>2494</v>
      </c>
      <c r="C371" s="99" t="s">
        <v>2418</v>
      </c>
      <c r="D371" s="99" t="s">
        <v>2384</v>
      </c>
      <c r="E371" s="99" t="s">
        <v>2384</v>
      </c>
      <c r="F371" s="99" t="s">
        <v>2495</v>
      </c>
    </row>
    <row r="372" spans="1:6" ht="12.95">
      <c r="A372" s="99" t="s">
        <v>2535</v>
      </c>
      <c r="B372" s="99" t="s">
        <v>2494</v>
      </c>
      <c r="C372" s="99" t="s">
        <v>2418</v>
      </c>
      <c r="D372" s="99" t="s">
        <v>2384</v>
      </c>
      <c r="E372" s="99" t="s">
        <v>2384</v>
      </c>
      <c r="F372" s="99" t="s">
        <v>2495</v>
      </c>
    </row>
    <row r="373" spans="1:6" ht="12.95">
      <c r="A373" s="99" t="s">
        <v>2536</v>
      </c>
      <c r="B373" s="99" t="s">
        <v>2494</v>
      </c>
      <c r="C373" s="99" t="s">
        <v>2418</v>
      </c>
      <c r="D373" s="99" t="s">
        <v>2384</v>
      </c>
      <c r="E373" s="99" t="s">
        <v>2384</v>
      </c>
      <c r="F373" s="99" t="s">
        <v>2495</v>
      </c>
    </row>
    <row r="374" spans="1:6" ht="12.95">
      <c r="A374" s="99" t="s">
        <v>2537</v>
      </c>
      <c r="B374" s="99" t="s">
        <v>2494</v>
      </c>
      <c r="C374" s="99" t="s">
        <v>2418</v>
      </c>
      <c r="D374" s="99" t="s">
        <v>2384</v>
      </c>
      <c r="E374" s="99" t="s">
        <v>2384</v>
      </c>
      <c r="F374" s="99" t="s">
        <v>2495</v>
      </c>
    </row>
    <row r="375" spans="1:6" ht="12.95">
      <c r="A375" s="99" t="s">
        <v>2538</v>
      </c>
      <c r="B375" s="99" t="s">
        <v>2494</v>
      </c>
      <c r="C375" s="99" t="s">
        <v>2418</v>
      </c>
      <c r="D375" s="99" t="s">
        <v>2384</v>
      </c>
      <c r="E375" s="99" t="s">
        <v>2384</v>
      </c>
      <c r="F375" s="99" t="s">
        <v>2495</v>
      </c>
    </row>
    <row r="376" spans="1:6" ht="12.95">
      <c r="A376" s="99" t="s">
        <v>2539</v>
      </c>
      <c r="B376" s="99" t="s">
        <v>2494</v>
      </c>
      <c r="C376" s="99" t="s">
        <v>2418</v>
      </c>
      <c r="D376" s="99" t="s">
        <v>2384</v>
      </c>
      <c r="E376" s="99" t="s">
        <v>2384</v>
      </c>
      <c r="F376" s="99" t="s">
        <v>2495</v>
      </c>
    </row>
    <row r="377" spans="1:6" ht="12.95">
      <c r="A377" s="99" t="s">
        <v>2540</v>
      </c>
      <c r="B377" s="99" t="s">
        <v>2494</v>
      </c>
      <c r="C377" s="99" t="s">
        <v>2418</v>
      </c>
      <c r="D377" s="99" t="s">
        <v>2384</v>
      </c>
      <c r="E377" s="99" t="s">
        <v>2384</v>
      </c>
      <c r="F377" s="99" t="s">
        <v>2495</v>
      </c>
    </row>
    <row r="378" spans="1:6" ht="12.95">
      <c r="A378" s="99" t="s">
        <v>2541</v>
      </c>
      <c r="B378" s="99" t="s">
        <v>2494</v>
      </c>
      <c r="C378" s="99" t="s">
        <v>2418</v>
      </c>
      <c r="D378" s="99" t="s">
        <v>2384</v>
      </c>
      <c r="E378" s="99" t="s">
        <v>2384</v>
      </c>
      <c r="F378" s="99" t="s">
        <v>2495</v>
      </c>
    </row>
    <row r="379" spans="1:6" ht="12.95">
      <c r="A379" s="99" t="s">
        <v>2542</v>
      </c>
      <c r="B379" s="99" t="s">
        <v>2494</v>
      </c>
      <c r="C379" s="99" t="s">
        <v>2418</v>
      </c>
      <c r="D379" s="99" t="s">
        <v>2384</v>
      </c>
      <c r="E379" s="99" t="s">
        <v>2384</v>
      </c>
      <c r="F379" s="99" t="s">
        <v>2495</v>
      </c>
    </row>
    <row r="380" spans="1:6" ht="12.95">
      <c r="A380" s="99" t="s">
        <v>2543</v>
      </c>
      <c r="B380" s="99" t="s">
        <v>2494</v>
      </c>
      <c r="C380" s="99" t="s">
        <v>2418</v>
      </c>
      <c r="D380" s="99" t="s">
        <v>2384</v>
      </c>
      <c r="E380" s="99" t="s">
        <v>2384</v>
      </c>
      <c r="F380" s="99" t="s">
        <v>2495</v>
      </c>
    </row>
    <row r="381" spans="1:6" ht="12.95">
      <c r="A381" s="99" t="s">
        <v>2544</v>
      </c>
      <c r="B381" s="99" t="s">
        <v>2494</v>
      </c>
      <c r="C381" s="99" t="s">
        <v>2405</v>
      </c>
      <c r="D381" s="99" t="s">
        <v>2090</v>
      </c>
      <c r="E381" s="99" t="s">
        <v>2384</v>
      </c>
      <c r="F381" s="99" t="s">
        <v>2495</v>
      </c>
    </row>
    <row r="382" spans="1:6" ht="12.95">
      <c r="A382" s="99" t="s">
        <v>2545</v>
      </c>
      <c r="B382" s="99" t="s">
        <v>2494</v>
      </c>
      <c r="C382" s="99" t="s">
        <v>2405</v>
      </c>
      <c r="D382" s="99" t="s">
        <v>2090</v>
      </c>
      <c r="E382" s="99" t="s">
        <v>2384</v>
      </c>
      <c r="F382" s="99" t="s">
        <v>2495</v>
      </c>
    </row>
    <row r="383" spans="1:6" ht="12.95">
      <c r="A383" s="99" t="s">
        <v>2546</v>
      </c>
      <c r="B383" s="99" t="s">
        <v>2494</v>
      </c>
      <c r="C383" s="99" t="s">
        <v>2405</v>
      </c>
      <c r="D383" s="99" t="s">
        <v>2090</v>
      </c>
      <c r="E383" s="99" t="s">
        <v>2384</v>
      </c>
      <c r="F383" s="99" t="s">
        <v>2495</v>
      </c>
    </row>
    <row r="384" spans="1:6" ht="12.95">
      <c r="A384" s="99" t="s">
        <v>2547</v>
      </c>
      <c r="B384" s="99" t="s">
        <v>2494</v>
      </c>
      <c r="C384" s="99" t="s">
        <v>2405</v>
      </c>
      <c r="D384" s="99" t="s">
        <v>2090</v>
      </c>
      <c r="E384" s="99" t="s">
        <v>2384</v>
      </c>
      <c r="F384" s="99" t="s">
        <v>2495</v>
      </c>
    </row>
    <row r="385" spans="1:6" ht="12.95">
      <c r="A385" s="99" t="s">
        <v>2548</v>
      </c>
      <c r="B385" s="99" t="s">
        <v>2494</v>
      </c>
      <c r="C385" s="99" t="s">
        <v>2405</v>
      </c>
      <c r="D385" s="99" t="s">
        <v>2090</v>
      </c>
      <c r="E385" s="99" t="s">
        <v>2384</v>
      </c>
      <c r="F385" s="99" t="s">
        <v>2495</v>
      </c>
    </row>
    <row r="386" spans="1:6" ht="12.95">
      <c r="A386" s="99" t="s">
        <v>2549</v>
      </c>
      <c r="B386" s="99" t="s">
        <v>2550</v>
      </c>
      <c r="C386" s="99" t="s">
        <v>2405</v>
      </c>
      <c r="D386" s="99" t="s">
        <v>2090</v>
      </c>
      <c r="E386" s="99" t="s">
        <v>2384</v>
      </c>
      <c r="F386" s="99" t="s">
        <v>2495</v>
      </c>
    </row>
    <row r="387" spans="1:6" ht="12.95">
      <c r="A387" s="99" t="s">
        <v>2551</v>
      </c>
      <c r="B387" s="99" t="s">
        <v>2550</v>
      </c>
      <c r="C387" s="99" t="s">
        <v>2095</v>
      </c>
      <c r="D387" s="99" t="s">
        <v>2096</v>
      </c>
      <c r="E387" s="99" t="s">
        <v>2097</v>
      </c>
      <c r="F387" s="99" t="s">
        <v>2552</v>
      </c>
    </row>
    <row r="388" spans="1:6" ht="12.95">
      <c r="A388" s="99" t="s">
        <v>2553</v>
      </c>
      <c r="B388" s="99" t="s">
        <v>2554</v>
      </c>
      <c r="C388" s="99" t="s">
        <v>2095</v>
      </c>
      <c r="D388" s="99" t="s">
        <v>2096</v>
      </c>
      <c r="E388" s="99" t="s">
        <v>2097</v>
      </c>
      <c r="F388" s="99" t="s">
        <v>2552</v>
      </c>
    </row>
    <row r="389" spans="1:6" ht="12.95">
      <c r="A389" s="99" t="s">
        <v>2555</v>
      </c>
      <c r="B389" s="99" t="s">
        <v>2554</v>
      </c>
      <c r="C389" s="99" t="s">
        <v>2323</v>
      </c>
      <c r="D389" s="99" t="s">
        <v>2073</v>
      </c>
      <c r="E389" s="99" t="s">
        <v>2073</v>
      </c>
      <c r="F389" s="99" t="s">
        <v>2110</v>
      </c>
    </row>
    <row r="390" spans="1:6" ht="12.95">
      <c r="A390" s="99" t="s">
        <v>2556</v>
      </c>
      <c r="B390" s="99" t="s">
        <v>2554</v>
      </c>
      <c r="C390" s="99" t="s">
        <v>2557</v>
      </c>
      <c r="D390" s="99" t="s">
        <v>2059</v>
      </c>
      <c r="E390" s="99" t="s">
        <v>2558</v>
      </c>
      <c r="F390" s="99" t="s">
        <v>2110</v>
      </c>
    </row>
    <row r="391" spans="1:6" ht="12.95">
      <c r="A391" s="99" t="s">
        <v>2559</v>
      </c>
      <c r="B391" s="99" t="s">
        <v>2554</v>
      </c>
      <c r="C391" s="99" t="s">
        <v>2557</v>
      </c>
      <c r="D391" s="99" t="s">
        <v>2059</v>
      </c>
      <c r="E391" s="99" t="s">
        <v>2558</v>
      </c>
      <c r="F391" s="99" t="s">
        <v>2110</v>
      </c>
    </row>
    <row r="392" spans="1:6" ht="12.95">
      <c r="A392" s="99" t="s">
        <v>2560</v>
      </c>
      <c r="B392" s="99" t="s">
        <v>2100</v>
      </c>
      <c r="C392" s="99" t="s">
        <v>2068</v>
      </c>
      <c r="D392" s="99" t="s">
        <v>2059</v>
      </c>
      <c r="E392" s="99" t="s">
        <v>2069</v>
      </c>
      <c r="F392" s="99" t="s">
        <v>2103</v>
      </c>
    </row>
    <row r="393" spans="1:6" ht="12.95">
      <c r="A393" s="99" t="s">
        <v>2561</v>
      </c>
      <c r="B393" s="99" t="s">
        <v>2100</v>
      </c>
      <c r="C393" s="99" t="s">
        <v>2075</v>
      </c>
      <c r="D393" s="99" t="s">
        <v>2059</v>
      </c>
      <c r="E393" s="99" t="s">
        <v>2076</v>
      </c>
      <c r="F393" s="99" t="s">
        <v>2103</v>
      </c>
    </row>
    <row r="394" spans="1:6" ht="12.95">
      <c r="A394" s="99" t="s">
        <v>2562</v>
      </c>
      <c r="B394" s="99" t="s">
        <v>2100</v>
      </c>
      <c r="C394" s="99" t="s">
        <v>2072</v>
      </c>
      <c r="D394" s="99" t="s">
        <v>2059</v>
      </c>
      <c r="E394" s="99" t="s">
        <v>2073</v>
      </c>
      <c r="F394" s="99" t="s">
        <v>2103</v>
      </c>
    </row>
    <row r="395" spans="1:6" ht="12.95">
      <c r="A395" s="99" t="s">
        <v>2563</v>
      </c>
      <c r="B395" s="99" t="s">
        <v>2100</v>
      </c>
      <c r="C395" s="99" t="s">
        <v>2564</v>
      </c>
      <c r="D395" s="99" t="s">
        <v>2083</v>
      </c>
      <c r="E395" s="99" t="s">
        <v>2396</v>
      </c>
      <c r="F395" s="99" t="s">
        <v>2103</v>
      </c>
    </row>
    <row r="396" spans="1:6" ht="12.95">
      <c r="A396" s="99" t="s">
        <v>2565</v>
      </c>
      <c r="B396" s="99" t="s">
        <v>2566</v>
      </c>
      <c r="C396" s="99" t="s">
        <v>2567</v>
      </c>
      <c r="D396" s="99" t="s">
        <v>2059</v>
      </c>
      <c r="E396" s="99" t="s">
        <v>2151</v>
      </c>
      <c r="F396" s="99" t="s">
        <v>2568</v>
      </c>
    </row>
    <row r="397" spans="1:6" ht="12.95">
      <c r="A397" s="99" t="s">
        <v>2569</v>
      </c>
      <c r="B397" s="99" t="s">
        <v>2566</v>
      </c>
      <c r="C397" s="99" t="s">
        <v>2567</v>
      </c>
      <c r="D397" s="99" t="s">
        <v>2059</v>
      </c>
      <c r="E397" s="99" t="s">
        <v>2151</v>
      </c>
      <c r="F397" s="99" t="s">
        <v>2568</v>
      </c>
    </row>
    <row r="398" spans="1:6" ht="12.95">
      <c r="A398" s="99" t="s">
        <v>2570</v>
      </c>
      <c r="B398" s="99" t="s">
        <v>2566</v>
      </c>
      <c r="C398" s="99" t="s">
        <v>2567</v>
      </c>
      <c r="D398" s="99" t="s">
        <v>2059</v>
      </c>
      <c r="E398" s="99" t="s">
        <v>2151</v>
      </c>
      <c r="F398" s="99" t="s">
        <v>2568</v>
      </c>
    </row>
    <row r="399" spans="1:6" ht="12.95">
      <c r="A399" s="99" t="s">
        <v>2571</v>
      </c>
      <c r="B399" s="99" t="s">
        <v>2107</v>
      </c>
      <c r="C399" s="99" t="s">
        <v>2062</v>
      </c>
      <c r="D399" s="99" t="s">
        <v>2059</v>
      </c>
      <c r="E399" s="99" t="s">
        <v>2059</v>
      </c>
      <c r="F399" s="99" t="s">
        <v>2572</v>
      </c>
    </row>
    <row r="400" spans="1:6" ht="12.95">
      <c r="A400" s="99" t="s">
        <v>2573</v>
      </c>
      <c r="B400" s="99" t="s">
        <v>2574</v>
      </c>
      <c r="C400" s="99" t="s">
        <v>2068</v>
      </c>
      <c r="D400" s="99" t="s">
        <v>2059</v>
      </c>
      <c r="E400" s="99" t="s">
        <v>2069</v>
      </c>
      <c r="F400" s="99" t="s">
        <v>2575</v>
      </c>
    </row>
    <row r="401" spans="1:6" ht="12.95">
      <c r="A401" s="99" t="s">
        <v>2576</v>
      </c>
      <c r="B401" s="99" t="s">
        <v>2574</v>
      </c>
      <c r="C401" s="99" t="s">
        <v>2075</v>
      </c>
      <c r="D401" s="99" t="s">
        <v>2059</v>
      </c>
      <c r="E401" s="99" t="s">
        <v>2076</v>
      </c>
      <c r="F401" s="99" t="s">
        <v>2575</v>
      </c>
    </row>
    <row r="402" spans="1:6" ht="12.95">
      <c r="A402" s="99" t="s">
        <v>2577</v>
      </c>
      <c r="B402" s="99" t="s">
        <v>2574</v>
      </c>
      <c r="C402" s="99" t="s">
        <v>2121</v>
      </c>
      <c r="D402" s="99" t="s">
        <v>2059</v>
      </c>
      <c r="E402" s="99" t="s">
        <v>2122</v>
      </c>
      <c r="F402" s="99" t="s">
        <v>2575</v>
      </c>
    </row>
    <row r="403" spans="1:6" ht="12.95">
      <c r="A403" s="99" t="s">
        <v>2578</v>
      </c>
      <c r="B403" s="99" t="s">
        <v>2574</v>
      </c>
      <c r="C403" s="99" t="s">
        <v>2579</v>
      </c>
      <c r="D403" s="99" t="s">
        <v>2102</v>
      </c>
      <c r="E403" s="99" t="s">
        <v>2102</v>
      </c>
      <c r="F403" s="99" t="s">
        <v>2575</v>
      </c>
    </row>
    <row r="404" spans="1:6" ht="12.95">
      <c r="A404" s="99" t="s">
        <v>2580</v>
      </c>
      <c r="B404" s="99" t="s">
        <v>2574</v>
      </c>
      <c r="C404" s="99" t="s">
        <v>2101</v>
      </c>
      <c r="D404" s="99" t="s">
        <v>2069</v>
      </c>
      <c r="E404" s="99" t="s">
        <v>2102</v>
      </c>
      <c r="F404" s="99" t="s">
        <v>2575</v>
      </c>
    </row>
    <row r="405" spans="1:6" ht="12.95">
      <c r="A405" s="99" t="s">
        <v>2581</v>
      </c>
      <c r="B405" s="99" t="s">
        <v>2574</v>
      </c>
      <c r="C405" s="99" t="s">
        <v>2582</v>
      </c>
      <c r="D405" s="99" t="s">
        <v>2069</v>
      </c>
      <c r="E405" s="99" t="s">
        <v>2102</v>
      </c>
      <c r="F405" s="99" t="s">
        <v>2575</v>
      </c>
    </row>
    <row r="406" spans="1:6" ht="12.95">
      <c r="A406" s="99" t="s">
        <v>2583</v>
      </c>
      <c r="B406" s="99" t="s">
        <v>2574</v>
      </c>
      <c r="C406" s="99" t="s">
        <v>2584</v>
      </c>
      <c r="D406" s="99"/>
      <c r="E406" s="99" t="s">
        <v>2073</v>
      </c>
      <c r="F406" s="99" t="s">
        <v>2575</v>
      </c>
    </row>
    <row r="407" spans="1:6" ht="12.95">
      <c r="A407" s="99" t="s">
        <v>2585</v>
      </c>
      <c r="B407" s="99" t="s">
        <v>2574</v>
      </c>
      <c r="C407" s="99" t="s">
        <v>2586</v>
      </c>
      <c r="D407" s="99"/>
      <c r="E407" s="99" t="s">
        <v>2076</v>
      </c>
      <c r="F407" s="99" t="s">
        <v>2575</v>
      </c>
    </row>
    <row r="408" spans="1:6" ht="12.95">
      <c r="A408" s="99" t="s">
        <v>2587</v>
      </c>
      <c r="B408" s="99" t="s">
        <v>2574</v>
      </c>
      <c r="C408" s="99" t="s">
        <v>2105</v>
      </c>
      <c r="D408" s="99" t="s">
        <v>2076</v>
      </c>
      <c r="E408" s="99" t="s">
        <v>2102</v>
      </c>
      <c r="F408" s="99" t="s">
        <v>2575</v>
      </c>
    </row>
    <row r="409" spans="1:6" ht="12.95">
      <c r="A409" s="99" t="s">
        <v>2588</v>
      </c>
      <c r="B409" s="99" t="s">
        <v>2574</v>
      </c>
      <c r="C409" s="99" t="s">
        <v>2589</v>
      </c>
      <c r="D409" s="99"/>
      <c r="E409" s="99" t="s">
        <v>509</v>
      </c>
      <c r="F409" s="99" t="s">
        <v>2575</v>
      </c>
    </row>
    <row r="410" spans="1:6" ht="12.95">
      <c r="A410" s="99" t="s">
        <v>2590</v>
      </c>
      <c r="B410" s="99" t="s">
        <v>2574</v>
      </c>
      <c r="C410" s="99" t="s">
        <v>2136</v>
      </c>
      <c r="D410" s="99" t="s">
        <v>2083</v>
      </c>
      <c r="E410" s="99" t="s">
        <v>509</v>
      </c>
      <c r="F410" s="99" t="s">
        <v>2575</v>
      </c>
    </row>
    <row r="411" spans="1:6" ht="12.95">
      <c r="A411" s="99" t="s">
        <v>2591</v>
      </c>
      <c r="B411" s="99" t="s">
        <v>2574</v>
      </c>
      <c r="C411" s="99" t="s">
        <v>2592</v>
      </c>
      <c r="D411" s="99" t="s">
        <v>2083</v>
      </c>
      <c r="E411" s="99" t="s">
        <v>2065</v>
      </c>
      <c r="F411" s="99" t="s">
        <v>2575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1000"/>
  <sheetViews>
    <sheetView workbookViewId="0"/>
  </sheetViews>
  <sheetFormatPr defaultColWidth="14.42578125" defaultRowHeight="15.75" customHeight="1"/>
  <cols>
    <col min="1" max="1" width="15.28515625" customWidth="1"/>
    <col min="2" max="2" width="50.7109375" customWidth="1"/>
    <col min="3" max="3" width="29.42578125" customWidth="1"/>
    <col min="4" max="5" width="27.140625" customWidth="1"/>
    <col min="6" max="6" width="32" customWidth="1"/>
  </cols>
  <sheetData>
    <row r="1" spans="1:6" ht="15.75" customHeight="1">
      <c r="A1" s="99" t="s">
        <v>2051</v>
      </c>
      <c r="B1" s="99" t="s">
        <v>38</v>
      </c>
      <c r="C1" s="99" t="s">
        <v>2052</v>
      </c>
      <c r="D1" s="99" t="s">
        <v>2053</v>
      </c>
      <c r="E1" s="99" t="s">
        <v>2054</v>
      </c>
      <c r="F1" s="119" t="s">
        <v>1579</v>
      </c>
    </row>
    <row r="2" spans="1:6" ht="15.75" customHeight="1">
      <c r="A2" s="99" t="s">
        <v>2593</v>
      </c>
      <c r="B2" s="99" t="s">
        <v>2594</v>
      </c>
      <c r="C2" s="99" t="s">
        <v>2595</v>
      </c>
      <c r="D2" s="99" t="s">
        <v>2058</v>
      </c>
      <c r="E2" s="99" t="s">
        <v>2059</v>
      </c>
      <c r="F2" s="119">
        <v>1026513</v>
      </c>
    </row>
    <row r="3" spans="1:6" ht="15.75" customHeight="1">
      <c r="A3" s="99" t="s">
        <v>2573</v>
      </c>
      <c r="B3" s="99" t="s">
        <v>2594</v>
      </c>
      <c r="C3" s="99" t="s">
        <v>2153</v>
      </c>
      <c r="D3" s="99" t="s">
        <v>2069</v>
      </c>
      <c r="E3" s="99" t="s">
        <v>2069</v>
      </c>
      <c r="F3" s="119">
        <v>1026513</v>
      </c>
    </row>
    <row r="4" spans="1:6" ht="15.75" customHeight="1">
      <c r="A4" s="99" t="s">
        <v>2576</v>
      </c>
      <c r="B4" s="99" t="s">
        <v>2594</v>
      </c>
      <c r="C4" s="99" t="s">
        <v>2075</v>
      </c>
      <c r="D4" s="99" t="s">
        <v>2059</v>
      </c>
      <c r="E4" s="99" t="s">
        <v>2076</v>
      </c>
      <c r="F4" s="119">
        <v>1026513</v>
      </c>
    </row>
    <row r="5" spans="1:6" ht="15.75" customHeight="1">
      <c r="A5" s="99" t="s">
        <v>2577</v>
      </c>
      <c r="B5" s="99" t="s">
        <v>2594</v>
      </c>
      <c r="C5" s="99" t="s">
        <v>2596</v>
      </c>
      <c r="D5" s="99" t="s">
        <v>2059</v>
      </c>
      <c r="E5" s="99" t="s">
        <v>458</v>
      </c>
      <c r="F5" s="119">
        <v>1026513</v>
      </c>
    </row>
    <row r="6" spans="1:6" ht="15.75" customHeight="1">
      <c r="A6" s="99" t="s">
        <v>2581</v>
      </c>
      <c r="B6" s="99" t="s">
        <v>2594</v>
      </c>
      <c r="C6" s="99" t="s">
        <v>2582</v>
      </c>
      <c r="D6" s="99" t="s">
        <v>2069</v>
      </c>
      <c r="E6" s="99" t="s">
        <v>2597</v>
      </c>
      <c r="F6" s="119">
        <v>1026513</v>
      </c>
    </row>
    <row r="7" spans="1:6" ht="15.75" customHeight="1">
      <c r="A7" s="99" t="s">
        <v>2580</v>
      </c>
      <c r="B7" s="99" t="s">
        <v>2594</v>
      </c>
      <c r="C7" s="99" t="s">
        <v>2101</v>
      </c>
      <c r="D7" s="99" t="s">
        <v>2069</v>
      </c>
      <c r="E7" s="99" t="s">
        <v>2598</v>
      </c>
      <c r="F7" s="119">
        <v>1026513</v>
      </c>
    </row>
    <row r="8" spans="1:6" ht="15.75" customHeight="1">
      <c r="A8" s="99" t="s">
        <v>2587</v>
      </c>
      <c r="B8" s="99" t="s">
        <v>2594</v>
      </c>
      <c r="C8" s="99" t="s">
        <v>2105</v>
      </c>
      <c r="D8" s="99" t="s">
        <v>2076</v>
      </c>
      <c r="E8" s="99" t="s">
        <v>2599</v>
      </c>
      <c r="F8" s="119">
        <v>1026513</v>
      </c>
    </row>
    <row r="9" spans="1:6" ht="15.75" customHeight="1">
      <c r="A9" s="99" t="s">
        <v>2587</v>
      </c>
      <c r="B9" s="99" t="s">
        <v>2594</v>
      </c>
      <c r="C9" s="99" t="s">
        <v>2600</v>
      </c>
      <c r="D9" s="99" t="s">
        <v>2599</v>
      </c>
      <c r="E9" s="99" t="s">
        <v>2076</v>
      </c>
      <c r="F9" s="119">
        <v>1026513</v>
      </c>
    </row>
    <row r="10" spans="1:6" ht="15.75" customHeight="1">
      <c r="A10" s="99" t="s">
        <v>2591</v>
      </c>
      <c r="B10" s="99" t="s">
        <v>2594</v>
      </c>
      <c r="C10" s="99" t="s">
        <v>2592</v>
      </c>
      <c r="D10" s="99" t="s">
        <v>2083</v>
      </c>
      <c r="E10" s="99" t="s">
        <v>2065</v>
      </c>
      <c r="F10" s="119">
        <v>1026513</v>
      </c>
    </row>
    <row r="11" spans="1:6" ht="15.75" customHeight="1">
      <c r="A11" s="99" t="s">
        <v>2590</v>
      </c>
      <c r="B11" s="99" t="s">
        <v>2594</v>
      </c>
      <c r="C11" s="99" t="s">
        <v>2136</v>
      </c>
      <c r="D11" s="99" t="s">
        <v>2083</v>
      </c>
      <c r="E11" s="99" t="s">
        <v>2601</v>
      </c>
      <c r="F11" s="119">
        <v>1026513</v>
      </c>
    </row>
    <row r="12" spans="1:6" ht="15.75" customHeight="1">
      <c r="A12" s="99" t="s">
        <v>2585</v>
      </c>
      <c r="B12" s="99" t="s">
        <v>2594</v>
      </c>
      <c r="C12" s="99" t="s">
        <v>2586</v>
      </c>
      <c r="D12" s="99" t="s">
        <v>2597</v>
      </c>
      <c r="E12" s="99" t="s">
        <v>2076</v>
      </c>
      <c r="F12" s="119">
        <v>1026513</v>
      </c>
    </row>
    <row r="13" spans="1:6" ht="15.75" customHeight="1">
      <c r="A13" s="99" t="s">
        <v>2583</v>
      </c>
      <c r="B13" s="99" t="s">
        <v>2594</v>
      </c>
      <c r="C13" s="99" t="s">
        <v>2602</v>
      </c>
      <c r="D13" s="99" t="s">
        <v>2598</v>
      </c>
      <c r="E13" s="99" t="s">
        <v>2073</v>
      </c>
      <c r="F13" s="119">
        <v>1026513</v>
      </c>
    </row>
    <row r="14" spans="1:6" ht="15.75" customHeight="1">
      <c r="A14" s="99" t="s">
        <v>2578</v>
      </c>
      <c r="B14" s="99" t="s">
        <v>2594</v>
      </c>
      <c r="C14" s="99" t="s">
        <v>2579</v>
      </c>
      <c r="D14" s="99" t="s">
        <v>2598</v>
      </c>
      <c r="E14" s="99" t="s">
        <v>2599</v>
      </c>
      <c r="F14" s="119">
        <v>1026513</v>
      </c>
    </row>
    <row r="15" spans="1:6" ht="15.75" customHeight="1">
      <c r="A15" s="99" t="s">
        <v>2588</v>
      </c>
      <c r="B15" s="99" t="s">
        <v>2594</v>
      </c>
      <c r="C15" s="99" t="s">
        <v>2603</v>
      </c>
      <c r="D15" s="99" t="s">
        <v>2604</v>
      </c>
      <c r="E15" s="99" t="s">
        <v>2601</v>
      </c>
      <c r="F15" s="119">
        <v>1026513</v>
      </c>
    </row>
    <row r="16" spans="1:6" ht="15.75" customHeight="1">
      <c r="A16" s="99" t="s">
        <v>2114</v>
      </c>
      <c r="B16" s="99" t="s">
        <v>2107</v>
      </c>
      <c r="C16" s="99" t="s">
        <v>2068</v>
      </c>
      <c r="D16" s="99" t="s">
        <v>2059</v>
      </c>
      <c r="E16" s="99" t="s">
        <v>2069</v>
      </c>
      <c r="F16" s="119" t="s">
        <v>2110</v>
      </c>
    </row>
    <row r="17" spans="1:6" ht="15.75" customHeight="1">
      <c r="A17" s="99" t="s">
        <v>2115</v>
      </c>
      <c r="B17" s="99" t="s">
        <v>2107</v>
      </c>
      <c r="C17" s="99" t="s">
        <v>2068</v>
      </c>
      <c r="D17" s="99" t="s">
        <v>2059</v>
      </c>
      <c r="E17" s="99" t="s">
        <v>2069</v>
      </c>
      <c r="F17" s="119" t="s">
        <v>2110</v>
      </c>
    </row>
    <row r="18" spans="1:6" ht="15.75" customHeight="1">
      <c r="A18" s="99" t="s">
        <v>2116</v>
      </c>
      <c r="B18" s="99" t="s">
        <v>2107</v>
      </c>
      <c r="C18" s="99" t="s">
        <v>2075</v>
      </c>
      <c r="D18" s="99" t="s">
        <v>2059</v>
      </c>
      <c r="E18" s="99" t="s">
        <v>2076</v>
      </c>
      <c r="F18" s="119" t="s">
        <v>2110</v>
      </c>
    </row>
    <row r="19" spans="1:6" ht="15.75" customHeight="1">
      <c r="A19" s="99" t="s">
        <v>2605</v>
      </c>
      <c r="B19" s="99" t="s">
        <v>2107</v>
      </c>
      <c r="C19" s="99" t="s">
        <v>2075</v>
      </c>
      <c r="D19" s="99" t="s">
        <v>2059</v>
      </c>
      <c r="E19" s="99" t="s">
        <v>2076</v>
      </c>
      <c r="F19" s="119" t="s">
        <v>2110</v>
      </c>
    </row>
    <row r="20" spans="1:6" ht="15.75" customHeight="1">
      <c r="A20" s="99" t="s">
        <v>2117</v>
      </c>
      <c r="B20" s="99" t="s">
        <v>2107</v>
      </c>
      <c r="C20" s="99" t="s">
        <v>2606</v>
      </c>
      <c r="D20" s="99" t="s">
        <v>2059</v>
      </c>
      <c r="E20" s="99" t="s">
        <v>2073</v>
      </c>
      <c r="F20" s="119" t="s">
        <v>2110</v>
      </c>
    </row>
    <row r="21" spans="1:6" ht="15.75" customHeight="1">
      <c r="A21" s="99" t="s">
        <v>2118</v>
      </c>
      <c r="B21" s="99" t="s">
        <v>2107</v>
      </c>
      <c r="C21" s="99" t="s">
        <v>2119</v>
      </c>
      <c r="D21" s="99" t="s">
        <v>2059</v>
      </c>
      <c r="E21" s="99" t="s">
        <v>2597</v>
      </c>
      <c r="F21" s="119" t="s">
        <v>2110</v>
      </c>
    </row>
    <row r="22" spans="1:6" ht="15.75" customHeight="1">
      <c r="A22" s="99" t="s">
        <v>2120</v>
      </c>
      <c r="B22" s="99" t="s">
        <v>2107</v>
      </c>
      <c r="C22" s="99" t="s">
        <v>2596</v>
      </c>
      <c r="D22" s="99" t="s">
        <v>2059</v>
      </c>
      <c r="E22" s="99" t="s">
        <v>458</v>
      </c>
      <c r="F22" s="119" t="s">
        <v>2110</v>
      </c>
    </row>
    <row r="23" spans="1:6" ht="15.75" customHeight="1">
      <c r="A23" s="99" t="s">
        <v>2123</v>
      </c>
      <c r="B23" s="99" t="s">
        <v>2107</v>
      </c>
      <c r="C23" s="99" t="s">
        <v>2124</v>
      </c>
      <c r="D23" s="99" t="s">
        <v>2059</v>
      </c>
      <c r="E23" s="99" t="s">
        <v>2598</v>
      </c>
      <c r="F23" s="119" t="s">
        <v>2110</v>
      </c>
    </row>
    <row r="24" spans="1:6" ht="15.75" customHeight="1">
      <c r="A24" s="99" t="s">
        <v>2125</v>
      </c>
      <c r="B24" s="99" t="s">
        <v>2107</v>
      </c>
      <c r="C24" s="99" t="s">
        <v>2124</v>
      </c>
      <c r="D24" s="99" t="s">
        <v>2059</v>
      </c>
      <c r="E24" s="99" t="s">
        <v>2598</v>
      </c>
      <c r="F24" s="119" t="s">
        <v>2110</v>
      </c>
    </row>
    <row r="25" spans="1:6" ht="15.75" customHeight="1">
      <c r="A25" s="99" t="s">
        <v>2607</v>
      </c>
      <c r="B25" s="99" t="s">
        <v>2107</v>
      </c>
      <c r="C25" s="99" t="s">
        <v>2124</v>
      </c>
      <c r="D25" s="99" t="s">
        <v>2059</v>
      </c>
      <c r="E25" s="99" t="s">
        <v>2598</v>
      </c>
      <c r="F25" s="119" t="s">
        <v>2110</v>
      </c>
    </row>
    <row r="26" spans="1:6" ht="15.75" customHeight="1">
      <c r="A26" s="99" t="s">
        <v>2126</v>
      </c>
      <c r="B26" s="99" t="s">
        <v>2107</v>
      </c>
      <c r="C26" s="99" t="s">
        <v>2127</v>
      </c>
      <c r="D26" s="99" t="s">
        <v>2059</v>
      </c>
      <c r="E26" s="99" t="s">
        <v>2599</v>
      </c>
      <c r="F26" s="119" t="s">
        <v>2110</v>
      </c>
    </row>
    <row r="27" spans="1:6" ht="15.75" customHeight="1">
      <c r="A27" s="99" t="s">
        <v>2608</v>
      </c>
      <c r="B27" s="99" t="s">
        <v>2107</v>
      </c>
      <c r="C27" s="99" t="s">
        <v>2609</v>
      </c>
      <c r="D27" s="99" t="s">
        <v>2059</v>
      </c>
      <c r="E27" s="99" t="s">
        <v>2610</v>
      </c>
      <c r="F27" s="119" t="s">
        <v>2110</v>
      </c>
    </row>
    <row r="28" spans="1:6" ht="15.75" customHeight="1">
      <c r="A28" s="99" t="s">
        <v>2128</v>
      </c>
      <c r="B28" s="99" t="s">
        <v>2107</v>
      </c>
      <c r="C28" s="99" t="s">
        <v>2611</v>
      </c>
      <c r="D28" s="99" t="s">
        <v>2058</v>
      </c>
      <c r="E28" s="99" t="s">
        <v>458</v>
      </c>
      <c r="F28" s="119" t="s">
        <v>2110</v>
      </c>
    </row>
    <row r="29" spans="1:6" ht="15.75" customHeight="1">
      <c r="A29" s="99" t="s">
        <v>2130</v>
      </c>
      <c r="B29" s="99" t="s">
        <v>2107</v>
      </c>
      <c r="C29" s="99" t="s">
        <v>2611</v>
      </c>
      <c r="D29" s="99" t="s">
        <v>2058</v>
      </c>
      <c r="E29" s="99" t="s">
        <v>458</v>
      </c>
      <c r="F29" s="119" t="s">
        <v>2110</v>
      </c>
    </row>
    <row r="30" spans="1:6" ht="15.75" customHeight="1">
      <c r="A30" s="99" t="s">
        <v>2131</v>
      </c>
      <c r="B30" s="99" t="s">
        <v>2107</v>
      </c>
      <c r="C30" s="99" t="s">
        <v>2101</v>
      </c>
      <c r="D30" s="99" t="s">
        <v>2069</v>
      </c>
      <c r="E30" s="99" t="s">
        <v>2598</v>
      </c>
      <c r="F30" s="119" t="s">
        <v>2110</v>
      </c>
    </row>
    <row r="31" spans="1:6" ht="15.75" customHeight="1">
      <c r="A31" s="99" t="s">
        <v>2132</v>
      </c>
      <c r="B31" s="99" t="s">
        <v>2107</v>
      </c>
      <c r="C31" s="99" t="s">
        <v>2101</v>
      </c>
      <c r="D31" s="99" t="s">
        <v>2069</v>
      </c>
      <c r="E31" s="99" t="s">
        <v>2598</v>
      </c>
      <c r="F31" s="119" t="s">
        <v>2110</v>
      </c>
    </row>
    <row r="32" spans="1:6" ht="15.75" customHeight="1">
      <c r="A32" s="99" t="s">
        <v>2134</v>
      </c>
      <c r="B32" s="99" t="s">
        <v>2107</v>
      </c>
      <c r="C32" s="99" t="s">
        <v>2105</v>
      </c>
      <c r="D32" s="99" t="s">
        <v>2076</v>
      </c>
      <c r="E32" s="99" t="s">
        <v>2599</v>
      </c>
      <c r="F32" s="119" t="s">
        <v>2110</v>
      </c>
    </row>
    <row r="33" spans="1:6" ht="15.75" customHeight="1">
      <c r="A33" s="99" t="s">
        <v>2612</v>
      </c>
      <c r="B33" s="99" t="s">
        <v>2107</v>
      </c>
      <c r="C33" s="99" t="s">
        <v>2613</v>
      </c>
      <c r="D33" s="99" t="s">
        <v>2073</v>
      </c>
      <c r="E33" s="99" t="s">
        <v>2610</v>
      </c>
      <c r="F33" s="119" t="s">
        <v>2110</v>
      </c>
    </row>
    <row r="34" spans="1:6" ht="15.75" customHeight="1">
      <c r="A34" s="99" t="s">
        <v>2135</v>
      </c>
      <c r="B34" s="99" t="s">
        <v>2107</v>
      </c>
      <c r="C34" s="99" t="s">
        <v>2136</v>
      </c>
      <c r="D34" s="99" t="s">
        <v>2083</v>
      </c>
      <c r="E34" s="99" t="s">
        <v>2601</v>
      </c>
      <c r="F34" s="119" t="s">
        <v>2110</v>
      </c>
    </row>
    <row r="35" spans="1:6" ht="15.75" customHeight="1">
      <c r="A35" s="99" t="s">
        <v>2556</v>
      </c>
      <c r="B35" s="99" t="s">
        <v>2554</v>
      </c>
      <c r="C35" s="99" t="s">
        <v>2557</v>
      </c>
      <c r="D35" s="99" t="s">
        <v>2059</v>
      </c>
      <c r="E35" s="99" t="s">
        <v>2558</v>
      </c>
      <c r="F35" s="119" t="s">
        <v>2110</v>
      </c>
    </row>
    <row r="36" spans="1:6" ht="15.75" customHeight="1">
      <c r="A36" s="99" t="s">
        <v>2555</v>
      </c>
      <c r="B36" s="99" t="s">
        <v>2554</v>
      </c>
      <c r="C36" s="99" t="s">
        <v>2606</v>
      </c>
      <c r="D36" s="99" t="s">
        <v>2059</v>
      </c>
      <c r="E36" s="99" t="s">
        <v>2073</v>
      </c>
      <c r="F36" s="119" t="s">
        <v>2110</v>
      </c>
    </row>
    <row r="37" spans="1:6" ht="15.75" customHeight="1">
      <c r="A37" s="99" t="s">
        <v>2559</v>
      </c>
      <c r="B37" s="99" t="s">
        <v>2554</v>
      </c>
      <c r="C37" s="99" t="s">
        <v>2557</v>
      </c>
      <c r="D37" s="99" t="s">
        <v>2059</v>
      </c>
      <c r="E37" s="99" t="s">
        <v>2558</v>
      </c>
      <c r="F37" s="119" t="s">
        <v>2110</v>
      </c>
    </row>
    <row r="38" spans="1:6" ht="15.75" customHeight="1">
      <c r="A38" s="99" t="s">
        <v>2571</v>
      </c>
      <c r="B38" s="99" t="s">
        <v>2614</v>
      </c>
      <c r="C38" s="99" t="s">
        <v>2062</v>
      </c>
      <c r="D38" s="99" t="s">
        <v>2059</v>
      </c>
      <c r="E38" s="99" t="s">
        <v>2059</v>
      </c>
      <c r="F38" s="119" t="s">
        <v>2572</v>
      </c>
    </row>
    <row r="39" spans="1:6" ht="15.75" customHeight="1">
      <c r="A39" s="99" t="s">
        <v>2145</v>
      </c>
      <c r="B39" s="99" t="s">
        <v>2138</v>
      </c>
      <c r="C39" s="99" t="s">
        <v>2615</v>
      </c>
      <c r="D39" s="99" t="s">
        <v>2147</v>
      </c>
      <c r="E39" s="99" t="s">
        <v>458</v>
      </c>
      <c r="F39" s="119" t="s">
        <v>2148</v>
      </c>
    </row>
    <row r="40" spans="1:6" ht="15.75" customHeight="1">
      <c r="A40" s="99" t="s">
        <v>2149</v>
      </c>
      <c r="B40" s="99" t="s">
        <v>2138</v>
      </c>
      <c r="C40" s="99" t="s">
        <v>2616</v>
      </c>
      <c r="D40" s="99" t="s">
        <v>2151</v>
      </c>
      <c r="E40" s="99" t="s">
        <v>458</v>
      </c>
      <c r="F40" s="119" t="s">
        <v>2148</v>
      </c>
    </row>
    <row r="41" spans="1:6" ht="15.75" customHeight="1">
      <c r="A41" s="99" t="s">
        <v>2156</v>
      </c>
      <c r="B41" s="99" t="s">
        <v>2138</v>
      </c>
      <c r="C41" s="99" t="s">
        <v>2157</v>
      </c>
      <c r="D41" s="99" t="s">
        <v>2151</v>
      </c>
      <c r="E41" s="99" t="s">
        <v>2069</v>
      </c>
      <c r="F41" s="119" t="s">
        <v>2148</v>
      </c>
    </row>
    <row r="42" spans="1:6" ht="15.75" customHeight="1">
      <c r="A42" s="99" t="s">
        <v>2168</v>
      </c>
      <c r="B42" s="99" t="s">
        <v>2138</v>
      </c>
      <c r="C42" s="99" t="s">
        <v>2616</v>
      </c>
      <c r="D42" s="99" t="s">
        <v>2151</v>
      </c>
      <c r="E42" s="99" t="s">
        <v>458</v>
      </c>
      <c r="F42" s="119" t="s">
        <v>2148</v>
      </c>
    </row>
    <row r="43" spans="1:6" ht="15.75" customHeight="1">
      <c r="A43" s="99" t="s">
        <v>2178</v>
      </c>
      <c r="B43" s="99" t="s">
        <v>2138</v>
      </c>
      <c r="C43" s="99" t="s">
        <v>2616</v>
      </c>
      <c r="D43" s="99" t="s">
        <v>2151</v>
      </c>
      <c r="E43" s="99" t="s">
        <v>458</v>
      </c>
      <c r="F43" s="119" t="s">
        <v>2148</v>
      </c>
    </row>
    <row r="44" spans="1:6" ht="15.75" customHeight="1">
      <c r="A44" s="99" t="s">
        <v>2179</v>
      </c>
      <c r="B44" s="99" t="s">
        <v>2138</v>
      </c>
      <c r="C44" s="99" t="s">
        <v>2616</v>
      </c>
      <c r="D44" s="99" t="s">
        <v>2151</v>
      </c>
      <c r="E44" s="99" t="s">
        <v>458</v>
      </c>
      <c r="F44" s="119" t="s">
        <v>2148</v>
      </c>
    </row>
    <row r="45" spans="1:6" ht="15.75" customHeight="1">
      <c r="A45" s="99" t="s">
        <v>2169</v>
      </c>
      <c r="B45" s="99" t="s">
        <v>2138</v>
      </c>
      <c r="C45" s="99" t="s">
        <v>2170</v>
      </c>
      <c r="D45" s="99" t="s">
        <v>2151</v>
      </c>
      <c r="E45" s="99" t="s">
        <v>2151</v>
      </c>
      <c r="F45" s="119" t="s">
        <v>2148</v>
      </c>
    </row>
    <row r="46" spans="1:6" ht="15.75" customHeight="1">
      <c r="A46" s="99" t="s">
        <v>2171</v>
      </c>
      <c r="B46" s="99" t="s">
        <v>2138</v>
      </c>
      <c r="C46" s="99" t="s">
        <v>2170</v>
      </c>
      <c r="D46" s="99" t="s">
        <v>2151</v>
      </c>
      <c r="E46" s="99" t="s">
        <v>2151</v>
      </c>
      <c r="F46" s="119" t="s">
        <v>2148</v>
      </c>
    </row>
    <row r="47" spans="1:6" ht="15.75" customHeight="1">
      <c r="A47" s="99" t="s">
        <v>2172</v>
      </c>
      <c r="B47" s="99" t="s">
        <v>2138</v>
      </c>
      <c r="C47" s="99" t="s">
        <v>2170</v>
      </c>
      <c r="D47" s="99" t="s">
        <v>2151</v>
      </c>
      <c r="E47" s="99" t="s">
        <v>2151</v>
      </c>
      <c r="F47" s="119" t="s">
        <v>2148</v>
      </c>
    </row>
    <row r="48" spans="1:6" ht="15.75" customHeight="1">
      <c r="A48" s="99" t="s">
        <v>2173</v>
      </c>
      <c r="B48" s="99" t="s">
        <v>2138</v>
      </c>
      <c r="C48" s="99" t="s">
        <v>2617</v>
      </c>
      <c r="D48" s="99" t="s">
        <v>458</v>
      </c>
      <c r="E48" s="99" t="s">
        <v>458</v>
      </c>
      <c r="F48" s="119" t="s">
        <v>2148</v>
      </c>
    </row>
    <row r="49" spans="1:6" ht="15.75" customHeight="1">
      <c r="A49" s="99" t="s">
        <v>2175</v>
      </c>
      <c r="B49" s="99" t="s">
        <v>2138</v>
      </c>
      <c r="C49" s="99" t="s">
        <v>2618</v>
      </c>
      <c r="D49" s="99" t="s">
        <v>458</v>
      </c>
      <c r="E49" s="99" t="s">
        <v>2151</v>
      </c>
      <c r="F49" s="119" t="s">
        <v>2148</v>
      </c>
    </row>
    <row r="50" spans="1:6" ht="15.75" customHeight="1">
      <c r="A50" s="99" t="s">
        <v>2180</v>
      </c>
      <c r="B50" s="99" t="s">
        <v>2138</v>
      </c>
      <c r="C50" s="99" t="s">
        <v>2181</v>
      </c>
      <c r="D50" s="99" t="s">
        <v>2601</v>
      </c>
      <c r="E50" s="99" t="s">
        <v>2601</v>
      </c>
      <c r="F50" s="119" t="s">
        <v>2148</v>
      </c>
    </row>
    <row r="51" spans="1:6" ht="15.75" customHeight="1">
      <c r="A51" s="99" t="s">
        <v>2182</v>
      </c>
      <c r="B51" s="99" t="s">
        <v>2138</v>
      </c>
      <c r="C51" s="99" t="s">
        <v>2181</v>
      </c>
      <c r="D51" s="99" t="s">
        <v>2601</v>
      </c>
      <c r="E51" s="99" t="s">
        <v>2601</v>
      </c>
      <c r="F51" s="119" t="s">
        <v>2148</v>
      </c>
    </row>
    <row r="52" spans="1:6" ht="12.95">
      <c r="A52" s="99" t="s">
        <v>2183</v>
      </c>
      <c r="B52" s="99" t="s">
        <v>2138</v>
      </c>
      <c r="C52" s="99" t="s">
        <v>2181</v>
      </c>
      <c r="D52" s="99" t="s">
        <v>2601</v>
      </c>
      <c r="E52" s="99" t="s">
        <v>2601</v>
      </c>
      <c r="F52" s="119" t="s">
        <v>2148</v>
      </c>
    </row>
    <row r="53" spans="1:6" ht="12.95">
      <c r="A53" s="99" t="s">
        <v>2184</v>
      </c>
      <c r="B53" s="99" t="s">
        <v>2138</v>
      </c>
      <c r="C53" s="99" t="s">
        <v>2181</v>
      </c>
      <c r="D53" s="99" t="s">
        <v>2601</v>
      </c>
      <c r="E53" s="99" t="s">
        <v>2601</v>
      </c>
      <c r="F53" s="119" t="s">
        <v>2148</v>
      </c>
    </row>
    <row r="54" spans="1:6" ht="12.95">
      <c r="A54" s="99" t="s">
        <v>2186</v>
      </c>
      <c r="B54" s="99" t="s">
        <v>2138</v>
      </c>
      <c r="C54" s="99" t="s">
        <v>2181</v>
      </c>
      <c r="D54" s="99" t="s">
        <v>2601</v>
      </c>
      <c r="E54" s="99" t="s">
        <v>2601</v>
      </c>
      <c r="F54" s="119" t="s">
        <v>2148</v>
      </c>
    </row>
    <row r="55" spans="1:6" ht="12.95">
      <c r="A55" s="99" t="s">
        <v>2188</v>
      </c>
      <c r="B55" s="99" t="s">
        <v>2138</v>
      </c>
      <c r="C55" s="99" t="s">
        <v>2617</v>
      </c>
      <c r="D55" s="99" t="s">
        <v>458</v>
      </c>
      <c r="E55" s="99" t="s">
        <v>458</v>
      </c>
      <c r="F55" s="119" t="s">
        <v>2148</v>
      </c>
    </row>
    <row r="56" spans="1:6" ht="12.95">
      <c r="A56" s="99" t="s">
        <v>2201</v>
      </c>
      <c r="B56" s="99" t="s">
        <v>2138</v>
      </c>
      <c r="C56" s="99" t="s">
        <v>2618</v>
      </c>
      <c r="D56" s="99" t="s">
        <v>458</v>
      </c>
      <c r="E56" s="99" t="s">
        <v>2151</v>
      </c>
      <c r="F56" s="119" t="s">
        <v>2148</v>
      </c>
    </row>
    <row r="57" spans="1:6" ht="12.95">
      <c r="A57" s="99" t="s">
        <v>2202</v>
      </c>
      <c r="B57" s="99" t="s">
        <v>2138</v>
      </c>
      <c r="C57" s="99" t="s">
        <v>2618</v>
      </c>
      <c r="D57" s="99" t="s">
        <v>458</v>
      </c>
      <c r="E57" s="99" t="s">
        <v>2151</v>
      </c>
      <c r="F57" s="119" t="s">
        <v>2148</v>
      </c>
    </row>
    <row r="58" spans="1:6" ht="12.95">
      <c r="A58" s="99" t="s">
        <v>2193</v>
      </c>
      <c r="B58" s="99" t="s">
        <v>2138</v>
      </c>
      <c r="C58" s="99" t="s">
        <v>2616</v>
      </c>
      <c r="D58" s="99" t="s">
        <v>2151</v>
      </c>
      <c r="E58" s="99" t="s">
        <v>458</v>
      </c>
      <c r="F58" s="119" t="s">
        <v>2148</v>
      </c>
    </row>
    <row r="59" spans="1:6" ht="12.95">
      <c r="A59" s="99" t="s">
        <v>2194</v>
      </c>
      <c r="B59" s="99" t="s">
        <v>2138</v>
      </c>
      <c r="C59" s="99" t="s">
        <v>2616</v>
      </c>
      <c r="D59" s="99" t="s">
        <v>2151</v>
      </c>
      <c r="E59" s="99" t="s">
        <v>458</v>
      </c>
      <c r="F59" s="119" t="s">
        <v>2148</v>
      </c>
    </row>
    <row r="60" spans="1:6" ht="12.95">
      <c r="A60" s="99" t="s">
        <v>2205</v>
      </c>
      <c r="B60" s="99" t="s">
        <v>2138</v>
      </c>
      <c r="C60" s="99" t="s">
        <v>2204</v>
      </c>
      <c r="D60" s="99" t="s">
        <v>2109</v>
      </c>
      <c r="E60" s="99" t="s">
        <v>2059</v>
      </c>
      <c r="F60" s="119" t="s">
        <v>2148</v>
      </c>
    </row>
    <row r="61" spans="1:6" ht="12.95">
      <c r="A61" s="99" t="s">
        <v>2228</v>
      </c>
      <c r="B61" s="99" t="s">
        <v>2138</v>
      </c>
      <c r="C61" s="99" t="s">
        <v>2619</v>
      </c>
      <c r="D61" s="99" t="s">
        <v>2058</v>
      </c>
      <c r="E61" s="99" t="s">
        <v>2058</v>
      </c>
      <c r="F61" s="119" t="s">
        <v>2148</v>
      </c>
    </row>
    <row r="62" spans="1:6" ht="12.95">
      <c r="A62" s="99" t="s">
        <v>2229</v>
      </c>
      <c r="B62" s="99" t="s">
        <v>2138</v>
      </c>
      <c r="C62" s="99" t="s">
        <v>2620</v>
      </c>
      <c r="D62" s="99" t="s">
        <v>2058</v>
      </c>
      <c r="E62" s="99" t="s">
        <v>2621</v>
      </c>
      <c r="F62" s="119" t="s">
        <v>2148</v>
      </c>
    </row>
    <row r="63" spans="1:6" ht="12.95">
      <c r="A63" s="99" t="s">
        <v>2230</v>
      </c>
      <c r="B63" s="99" t="s">
        <v>2138</v>
      </c>
      <c r="C63" s="99" t="s">
        <v>2620</v>
      </c>
      <c r="D63" s="99" t="s">
        <v>2058</v>
      </c>
      <c r="E63" s="99" t="s">
        <v>2621</v>
      </c>
      <c r="F63" s="119" t="s">
        <v>2148</v>
      </c>
    </row>
    <row r="64" spans="1:6" ht="12.95">
      <c r="A64" s="99" t="s">
        <v>2231</v>
      </c>
      <c r="B64" s="99" t="s">
        <v>2138</v>
      </c>
      <c r="C64" s="99" t="s">
        <v>2620</v>
      </c>
      <c r="D64" s="99" t="s">
        <v>2058</v>
      </c>
      <c r="E64" s="99" t="s">
        <v>2621</v>
      </c>
      <c r="F64" s="119" t="s">
        <v>2148</v>
      </c>
    </row>
    <row r="65" spans="1:6" ht="12.95">
      <c r="A65" s="99" t="s">
        <v>2232</v>
      </c>
      <c r="B65" s="99" t="s">
        <v>2138</v>
      </c>
      <c r="C65" s="99" t="s">
        <v>2622</v>
      </c>
      <c r="D65" s="99" t="s">
        <v>2058</v>
      </c>
      <c r="E65" s="99" t="s">
        <v>2151</v>
      </c>
      <c r="F65" s="119" t="s">
        <v>2148</v>
      </c>
    </row>
    <row r="66" spans="1:6" ht="12.95">
      <c r="A66" s="99" t="s">
        <v>2233</v>
      </c>
      <c r="B66" s="99" t="s">
        <v>2138</v>
      </c>
      <c r="C66" s="99" t="s">
        <v>2619</v>
      </c>
      <c r="D66" s="99" t="s">
        <v>2058</v>
      </c>
      <c r="E66" s="99" t="s">
        <v>2058</v>
      </c>
      <c r="F66" s="119" t="s">
        <v>2148</v>
      </c>
    </row>
    <row r="67" spans="1:6" ht="12.95">
      <c r="A67" s="99" t="s">
        <v>2234</v>
      </c>
      <c r="B67" s="99" t="s">
        <v>2138</v>
      </c>
      <c r="C67" s="99" t="s">
        <v>2623</v>
      </c>
      <c r="D67" s="99" t="s">
        <v>2621</v>
      </c>
      <c r="E67" s="99" t="s">
        <v>2058</v>
      </c>
      <c r="F67" s="119" t="s">
        <v>2148</v>
      </c>
    </row>
    <row r="68" spans="1:6" ht="12.95">
      <c r="A68" s="99" t="s">
        <v>2236</v>
      </c>
      <c r="B68" s="99" t="s">
        <v>2138</v>
      </c>
      <c r="C68" s="99" t="s">
        <v>2624</v>
      </c>
      <c r="D68" s="99" t="s">
        <v>2102</v>
      </c>
      <c r="E68" s="99" t="s">
        <v>2058</v>
      </c>
      <c r="F68" s="119" t="s">
        <v>2148</v>
      </c>
    </row>
    <row r="69" spans="1:6" ht="12.95">
      <c r="A69" s="99" t="s">
        <v>2237</v>
      </c>
      <c r="B69" s="99" t="s">
        <v>2138</v>
      </c>
      <c r="C69" s="99" t="s">
        <v>2624</v>
      </c>
      <c r="D69" s="99" t="s">
        <v>2102</v>
      </c>
      <c r="E69" s="99" t="s">
        <v>2058</v>
      </c>
      <c r="F69" s="119" t="s">
        <v>2148</v>
      </c>
    </row>
    <row r="70" spans="1:6" ht="12.95">
      <c r="A70" s="99" t="s">
        <v>2238</v>
      </c>
      <c r="B70" s="99" t="s">
        <v>2138</v>
      </c>
      <c r="C70" s="99" t="s">
        <v>2624</v>
      </c>
      <c r="D70" s="99" t="s">
        <v>2102</v>
      </c>
      <c r="E70" s="99" t="s">
        <v>2058</v>
      </c>
      <c r="F70" s="119" t="s">
        <v>2148</v>
      </c>
    </row>
    <row r="71" spans="1:6" ht="12.95">
      <c r="A71" s="99" t="s">
        <v>2239</v>
      </c>
      <c r="B71" s="99" t="s">
        <v>2138</v>
      </c>
      <c r="C71" s="99" t="s">
        <v>2624</v>
      </c>
      <c r="D71" s="99" t="s">
        <v>2102</v>
      </c>
      <c r="E71" s="99" t="s">
        <v>2058</v>
      </c>
      <c r="F71" s="119" t="s">
        <v>2148</v>
      </c>
    </row>
    <row r="72" spans="1:6" ht="12.95">
      <c r="A72" s="99" t="s">
        <v>2625</v>
      </c>
      <c r="B72" s="99" t="s">
        <v>2138</v>
      </c>
      <c r="C72" s="99" t="s">
        <v>2623</v>
      </c>
      <c r="D72" s="99" t="s">
        <v>2621</v>
      </c>
      <c r="E72" s="99" t="s">
        <v>2058</v>
      </c>
      <c r="F72" s="119" t="s">
        <v>2148</v>
      </c>
    </row>
    <row r="73" spans="1:6" ht="12.95">
      <c r="A73" s="99" t="s">
        <v>2626</v>
      </c>
      <c r="B73" s="99" t="s">
        <v>2138</v>
      </c>
      <c r="C73" s="99" t="s">
        <v>2623</v>
      </c>
      <c r="D73" s="99" t="s">
        <v>2621</v>
      </c>
      <c r="E73" s="99" t="s">
        <v>2058</v>
      </c>
      <c r="F73" s="119" t="s">
        <v>2148</v>
      </c>
    </row>
    <row r="74" spans="1:6" ht="12.95">
      <c r="A74" s="99" t="s">
        <v>2627</v>
      </c>
      <c r="B74" s="99" t="s">
        <v>2138</v>
      </c>
      <c r="C74" s="99" t="s">
        <v>2623</v>
      </c>
      <c r="D74" s="99" t="s">
        <v>2621</v>
      </c>
      <c r="E74" s="99" t="s">
        <v>2058</v>
      </c>
      <c r="F74" s="119" t="s">
        <v>2148</v>
      </c>
    </row>
    <row r="75" spans="1:6" ht="12.95">
      <c r="A75" s="99" t="s">
        <v>2227</v>
      </c>
      <c r="B75" s="99" t="s">
        <v>2138</v>
      </c>
      <c r="C75" s="99" t="s">
        <v>2619</v>
      </c>
      <c r="D75" s="99" t="s">
        <v>2058</v>
      </c>
      <c r="E75" s="99" t="s">
        <v>2058</v>
      </c>
      <c r="F75" s="119" t="s">
        <v>2148</v>
      </c>
    </row>
    <row r="76" spans="1:6" ht="12.95">
      <c r="A76" s="99" t="s">
        <v>2628</v>
      </c>
      <c r="B76" s="99" t="s">
        <v>2138</v>
      </c>
      <c r="C76" s="99" t="s">
        <v>2629</v>
      </c>
      <c r="D76" s="99" t="s">
        <v>2113</v>
      </c>
      <c r="E76" s="99" t="s">
        <v>2113</v>
      </c>
      <c r="F76" s="119" t="s">
        <v>2148</v>
      </c>
    </row>
    <row r="77" spans="1:6" ht="12.95">
      <c r="A77" s="99" t="s">
        <v>2242</v>
      </c>
      <c r="B77" s="99" t="s">
        <v>2138</v>
      </c>
      <c r="C77" s="99" t="s">
        <v>2243</v>
      </c>
      <c r="D77" s="99" t="s">
        <v>2102</v>
      </c>
      <c r="E77" s="99" t="s">
        <v>2069</v>
      </c>
      <c r="F77" s="119" t="s">
        <v>2148</v>
      </c>
    </row>
    <row r="78" spans="1:6" ht="12.95">
      <c r="A78" s="99" t="s">
        <v>2255</v>
      </c>
      <c r="B78" s="99" t="s">
        <v>2138</v>
      </c>
      <c r="C78" s="99" t="s">
        <v>2155</v>
      </c>
      <c r="D78" s="99" t="s">
        <v>2069</v>
      </c>
      <c r="E78" s="99" t="s">
        <v>2102</v>
      </c>
      <c r="F78" s="119" t="s">
        <v>2148</v>
      </c>
    </row>
    <row r="79" spans="1:6" ht="12.95">
      <c r="A79" s="99" t="s">
        <v>2256</v>
      </c>
      <c r="B79" s="99" t="s">
        <v>2138</v>
      </c>
      <c r="C79" s="99" t="s">
        <v>2153</v>
      </c>
      <c r="D79" s="99" t="s">
        <v>2069</v>
      </c>
      <c r="E79" s="99" t="s">
        <v>2069</v>
      </c>
      <c r="F79" s="119" t="s">
        <v>2148</v>
      </c>
    </row>
    <row r="80" spans="1:6" ht="12.95">
      <c r="A80" s="99" t="s">
        <v>2257</v>
      </c>
      <c r="B80" s="99" t="s">
        <v>2138</v>
      </c>
      <c r="C80" s="99" t="s">
        <v>2243</v>
      </c>
      <c r="D80" s="99" t="s">
        <v>2102</v>
      </c>
      <c r="E80" s="99" t="s">
        <v>2069</v>
      </c>
      <c r="F80" s="119" t="s">
        <v>2148</v>
      </c>
    </row>
    <row r="81" spans="1:6" ht="12.95">
      <c r="A81" s="99" t="s">
        <v>2258</v>
      </c>
      <c r="B81" s="99" t="s">
        <v>2138</v>
      </c>
      <c r="C81" s="99" t="s">
        <v>2243</v>
      </c>
      <c r="D81" s="99" t="s">
        <v>2102</v>
      </c>
      <c r="E81" s="99" t="s">
        <v>2069</v>
      </c>
      <c r="F81" s="119" t="s">
        <v>2148</v>
      </c>
    </row>
    <row r="82" spans="1:6" ht="12.95">
      <c r="A82" s="99" t="s">
        <v>2259</v>
      </c>
      <c r="B82" s="99" t="s">
        <v>2138</v>
      </c>
      <c r="C82" s="99" t="s">
        <v>2243</v>
      </c>
      <c r="D82" s="99" t="s">
        <v>2102</v>
      </c>
      <c r="E82" s="99" t="s">
        <v>2069</v>
      </c>
      <c r="F82" s="119" t="s">
        <v>2148</v>
      </c>
    </row>
    <row r="83" spans="1:6" ht="12.95">
      <c r="A83" s="99" t="s">
        <v>2260</v>
      </c>
      <c r="B83" s="99" t="s">
        <v>2138</v>
      </c>
      <c r="C83" s="99" t="s">
        <v>2243</v>
      </c>
      <c r="D83" s="99" t="s">
        <v>2102</v>
      </c>
      <c r="E83" s="99" t="s">
        <v>2069</v>
      </c>
      <c r="F83" s="119" t="s">
        <v>2148</v>
      </c>
    </row>
    <row r="84" spans="1:6" ht="12.95">
      <c r="A84" s="99" t="s">
        <v>2261</v>
      </c>
      <c r="B84" s="99" t="s">
        <v>2138</v>
      </c>
      <c r="C84" s="99" t="s">
        <v>2243</v>
      </c>
      <c r="D84" s="99" t="s">
        <v>2102</v>
      </c>
      <c r="E84" s="99" t="s">
        <v>2069</v>
      </c>
      <c r="F84" s="119" t="s">
        <v>2148</v>
      </c>
    </row>
    <row r="85" spans="1:6" ht="12.95">
      <c r="A85" s="99" t="s">
        <v>2262</v>
      </c>
      <c r="B85" s="99" t="s">
        <v>2138</v>
      </c>
      <c r="C85" s="99" t="s">
        <v>2243</v>
      </c>
      <c r="D85" s="99" t="s">
        <v>2102</v>
      </c>
      <c r="E85" s="99" t="s">
        <v>2069</v>
      </c>
      <c r="F85" s="119" t="s">
        <v>2148</v>
      </c>
    </row>
    <row r="86" spans="1:6" ht="12.95">
      <c r="A86" s="99" t="s">
        <v>2263</v>
      </c>
      <c r="B86" s="99" t="s">
        <v>2138</v>
      </c>
      <c r="C86" s="99" t="s">
        <v>2153</v>
      </c>
      <c r="D86" s="99" t="s">
        <v>2069</v>
      </c>
      <c r="E86" s="99" t="s">
        <v>2069</v>
      </c>
      <c r="F86" s="119" t="s">
        <v>2148</v>
      </c>
    </row>
    <row r="87" spans="1:6" ht="12.95">
      <c r="A87" s="99" t="s">
        <v>2264</v>
      </c>
      <c r="B87" s="99" t="s">
        <v>2138</v>
      </c>
      <c r="C87" s="99" t="s">
        <v>2155</v>
      </c>
      <c r="D87" s="99" t="s">
        <v>2069</v>
      </c>
      <c r="E87" s="99" t="s">
        <v>2102</v>
      </c>
      <c r="F87" s="119" t="s">
        <v>2148</v>
      </c>
    </row>
    <row r="88" spans="1:6" ht="12.95">
      <c r="A88" s="99" t="s">
        <v>2244</v>
      </c>
      <c r="B88" s="99" t="s">
        <v>2138</v>
      </c>
      <c r="C88" s="99" t="s">
        <v>2245</v>
      </c>
      <c r="D88" s="99" t="s">
        <v>2246</v>
      </c>
      <c r="E88" s="99" t="s">
        <v>2069</v>
      </c>
      <c r="F88" s="119" t="s">
        <v>2148</v>
      </c>
    </row>
    <row r="89" spans="1:6" ht="12.95">
      <c r="A89" s="99" t="s">
        <v>2265</v>
      </c>
      <c r="B89" s="99" t="s">
        <v>2138</v>
      </c>
      <c r="C89" s="99" t="s">
        <v>2630</v>
      </c>
      <c r="D89" s="99" t="s">
        <v>2069</v>
      </c>
      <c r="E89" s="99" t="s">
        <v>2073</v>
      </c>
      <c r="F89" s="119" t="s">
        <v>2148</v>
      </c>
    </row>
    <row r="90" spans="1:6" ht="12.95">
      <c r="A90" s="99" t="s">
        <v>2266</v>
      </c>
      <c r="B90" s="99" t="s">
        <v>2138</v>
      </c>
      <c r="C90" s="99" t="s">
        <v>2153</v>
      </c>
      <c r="D90" s="99" t="s">
        <v>2069</v>
      </c>
      <c r="E90" s="99" t="s">
        <v>2069</v>
      </c>
      <c r="F90" s="119" t="s">
        <v>2148</v>
      </c>
    </row>
    <row r="91" spans="1:6" ht="12.95">
      <c r="A91" s="99" t="s">
        <v>2268</v>
      </c>
      <c r="B91" s="99" t="s">
        <v>2138</v>
      </c>
      <c r="C91" s="99" t="s">
        <v>2243</v>
      </c>
      <c r="D91" s="99" t="s">
        <v>2102</v>
      </c>
      <c r="E91" s="99" t="s">
        <v>2069</v>
      </c>
      <c r="F91" s="119" t="s">
        <v>2148</v>
      </c>
    </row>
    <row r="92" spans="1:6" ht="12.95">
      <c r="A92" s="99" t="s">
        <v>2269</v>
      </c>
      <c r="B92" s="99" t="s">
        <v>2138</v>
      </c>
      <c r="C92" s="99" t="s">
        <v>2270</v>
      </c>
      <c r="D92" s="99" t="s">
        <v>2102</v>
      </c>
      <c r="E92" s="99" t="s">
        <v>2083</v>
      </c>
      <c r="F92" s="119" t="s">
        <v>2148</v>
      </c>
    </row>
    <row r="93" spans="1:6" ht="12.95">
      <c r="A93" s="99" t="s">
        <v>2271</v>
      </c>
      <c r="B93" s="99" t="s">
        <v>2138</v>
      </c>
      <c r="C93" s="99" t="s">
        <v>2270</v>
      </c>
      <c r="D93" s="99" t="s">
        <v>2102</v>
      </c>
      <c r="E93" s="99" t="s">
        <v>2083</v>
      </c>
      <c r="F93" s="119" t="s">
        <v>2148</v>
      </c>
    </row>
    <row r="94" spans="1:6" ht="12.95">
      <c r="A94" s="99" t="s">
        <v>2272</v>
      </c>
      <c r="B94" s="99" t="s">
        <v>2138</v>
      </c>
      <c r="C94" s="99" t="s">
        <v>2443</v>
      </c>
      <c r="D94" s="99" t="s">
        <v>2598</v>
      </c>
      <c r="E94" s="99" t="s">
        <v>2598</v>
      </c>
      <c r="F94" s="119" t="s">
        <v>2148</v>
      </c>
    </row>
    <row r="95" spans="1:6" ht="12.95">
      <c r="A95" s="99" t="s">
        <v>2274</v>
      </c>
      <c r="B95" s="99" t="s">
        <v>2138</v>
      </c>
      <c r="C95" s="99" t="s">
        <v>2153</v>
      </c>
      <c r="D95" s="99" t="s">
        <v>2069</v>
      </c>
      <c r="E95" s="99" t="s">
        <v>2069</v>
      </c>
      <c r="F95" s="119" t="s">
        <v>2148</v>
      </c>
    </row>
    <row r="96" spans="1:6" ht="12.95">
      <c r="A96" s="99" t="s">
        <v>2275</v>
      </c>
      <c r="B96" s="99" t="s">
        <v>2138</v>
      </c>
      <c r="C96" s="99" t="s">
        <v>2153</v>
      </c>
      <c r="D96" s="99" t="s">
        <v>2069</v>
      </c>
      <c r="E96" s="99" t="s">
        <v>2069</v>
      </c>
      <c r="F96" s="119" t="s">
        <v>2148</v>
      </c>
    </row>
    <row r="97" spans="1:6" ht="12.95">
      <c r="A97" s="99" t="s">
        <v>2247</v>
      </c>
      <c r="B97" s="99" t="s">
        <v>2138</v>
      </c>
      <c r="C97" s="99" t="s">
        <v>2243</v>
      </c>
      <c r="D97" s="99" t="s">
        <v>2102</v>
      </c>
      <c r="E97" s="99" t="s">
        <v>2069</v>
      </c>
      <c r="F97" s="119" t="s">
        <v>2148</v>
      </c>
    </row>
    <row r="98" spans="1:6" ht="12.95">
      <c r="A98" s="99" t="s">
        <v>2092</v>
      </c>
      <c r="B98" s="99" t="s">
        <v>2138</v>
      </c>
      <c r="C98" s="99" t="s">
        <v>2153</v>
      </c>
      <c r="D98" s="99" t="s">
        <v>2069</v>
      </c>
      <c r="E98" s="99" t="s">
        <v>2069</v>
      </c>
      <c r="F98" s="119" t="s">
        <v>2148</v>
      </c>
    </row>
    <row r="99" spans="1:6" ht="12.95">
      <c r="A99" s="99" t="s">
        <v>2276</v>
      </c>
      <c r="B99" s="99" t="s">
        <v>2138</v>
      </c>
      <c r="C99" s="99" t="s">
        <v>2153</v>
      </c>
      <c r="D99" s="99" t="s">
        <v>2069</v>
      </c>
      <c r="E99" s="99" t="s">
        <v>2069</v>
      </c>
      <c r="F99" s="119" t="s">
        <v>2148</v>
      </c>
    </row>
    <row r="100" spans="1:6" ht="12.95">
      <c r="A100" s="99" t="s">
        <v>2277</v>
      </c>
      <c r="B100" s="99" t="s">
        <v>2138</v>
      </c>
      <c r="C100" s="99" t="s">
        <v>2089</v>
      </c>
      <c r="D100" s="99" t="s">
        <v>2090</v>
      </c>
      <c r="E100" s="99" t="s">
        <v>2090</v>
      </c>
      <c r="F100" s="119" t="s">
        <v>2148</v>
      </c>
    </row>
    <row r="101" spans="1:6" ht="12.95">
      <c r="A101" s="99" t="s">
        <v>2278</v>
      </c>
      <c r="B101" s="99" t="s">
        <v>2138</v>
      </c>
      <c r="C101" s="99" t="s">
        <v>2243</v>
      </c>
      <c r="D101" s="99" t="s">
        <v>2102</v>
      </c>
      <c r="E101" s="99" t="s">
        <v>2069</v>
      </c>
      <c r="F101" s="119" t="s">
        <v>2148</v>
      </c>
    </row>
    <row r="102" spans="1:6" ht="12.95">
      <c r="A102" s="99" t="s">
        <v>2279</v>
      </c>
      <c r="B102" s="99" t="s">
        <v>2138</v>
      </c>
      <c r="C102" s="99" t="s">
        <v>2155</v>
      </c>
      <c r="D102" s="99" t="s">
        <v>2069</v>
      </c>
      <c r="E102" s="99" t="s">
        <v>2102</v>
      </c>
      <c r="F102" s="119" t="s">
        <v>2148</v>
      </c>
    </row>
    <row r="103" spans="1:6" ht="12.95">
      <c r="A103" s="99" t="s">
        <v>2281</v>
      </c>
      <c r="B103" s="99" t="s">
        <v>2138</v>
      </c>
      <c r="C103" s="99" t="s">
        <v>2243</v>
      </c>
      <c r="D103" s="99" t="s">
        <v>2102</v>
      </c>
      <c r="E103" s="99" t="s">
        <v>2069</v>
      </c>
      <c r="F103" s="119" t="s">
        <v>2148</v>
      </c>
    </row>
    <row r="104" spans="1:6" ht="12.95">
      <c r="A104" s="99" t="s">
        <v>2282</v>
      </c>
      <c r="B104" s="99" t="s">
        <v>2138</v>
      </c>
      <c r="C104" s="99" t="s">
        <v>2089</v>
      </c>
      <c r="D104" s="99" t="s">
        <v>2090</v>
      </c>
      <c r="E104" s="99" t="s">
        <v>2090</v>
      </c>
      <c r="F104" s="119" t="s">
        <v>2148</v>
      </c>
    </row>
    <row r="105" spans="1:6" ht="12.95">
      <c r="A105" s="99" t="s">
        <v>2248</v>
      </c>
      <c r="B105" s="99" t="s">
        <v>2138</v>
      </c>
      <c r="C105" s="99" t="s">
        <v>2153</v>
      </c>
      <c r="D105" s="99" t="s">
        <v>2069</v>
      </c>
      <c r="E105" s="99" t="s">
        <v>2069</v>
      </c>
      <c r="F105" s="119" t="s">
        <v>2148</v>
      </c>
    </row>
    <row r="106" spans="1:6" ht="12.95">
      <c r="A106" s="99" t="s">
        <v>2283</v>
      </c>
      <c r="B106" s="99" t="s">
        <v>2138</v>
      </c>
      <c r="C106" s="99" t="s">
        <v>2153</v>
      </c>
      <c r="D106" s="99" t="s">
        <v>2069</v>
      </c>
      <c r="E106" s="99" t="s">
        <v>2069</v>
      </c>
      <c r="F106" s="119" t="s">
        <v>2148</v>
      </c>
    </row>
    <row r="107" spans="1:6" ht="12.95">
      <c r="A107" s="99" t="s">
        <v>2284</v>
      </c>
      <c r="B107" s="99" t="s">
        <v>2138</v>
      </c>
      <c r="C107" s="99" t="s">
        <v>2153</v>
      </c>
      <c r="D107" s="99" t="s">
        <v>2069</v>
      </c>
      <c r="E107" s="99" t="s">
        <v>2069</v>
      </c>
      <c r="F107" s="119" t="s">
        <v>2148</v>
      </c>
    </row>
    <row r="108" spans="1:6" ht="12.95">
      <c r="A108" s="99" t="s">
        <v>2285</v>
      </c>
      <c r="B108" s="99" t="s">
        <v>2138</v>
      </c>
      <c r="C108" s="99" t="s">
        <v>2153</v>
      </c>
      <c r="D108" s="99" t="s">
        <v>2069</v>
      </c>
      <c r="E108" s="99" t="s">
        <v>2069</v>
      </c>
      <c r="F108" s="119" t="s">
        <v>2148</v>
      </c>
    </row>
    <row r="109" spans="1:6" ht="12.95">
      <c r="A109" s="99" t="s">
        <v>2286</v>
      </c>
      <c r="B109" s="99" t="s">
        <v>2138</v>
      </c>
      <c r="C109" s="99" t="s">
        <v>2153</v>
      </c>
      <c r="D109" s="99" t="s">
        <v>2069</v>
      </c>
      <c r="E109" s="99" t="s">
        <v>2069</v>
      </c>
      <c r="F109" s="119" t="s">
        <v>2148</v>
      </c>
    </row>
    <row r="110" spans="1:6" ht="12.95">
      <c r="A110" s="99" t="s">
        <v>2287</v>
      </c>
      <c r="B110" s="99" t="s">
        <v>2138</v>
      </c>
      <c r="C110" s="99" t="s">
        <v>2155</v>
      </c>
      <c r="D110" s="99" t="s">
        <v>2069</v>
      </c>
      <c r="E110" s="99" t="s">
        <v>2102</v>
      </c>
      <c r="F110" s="119" t="s">
        <v>2148</v>
      </c>
    </row>
    <row r="111" spans="1:6" ht="12.95">
      <c r="A111" s="99" t="s">
        <v>2288</v>
      </c>
      <c r="B111" s="99" t="s">
        <v>2138</v>
      </c>
      <c r="C111" s="99" t="s">
        <v>2153</v>
      </c>
      <c r="D111" s="99" t="s">
        <v>2069</v>
      </c>
      <c r="E111" s="99" t="s">
        <v>2069</v>
      </c>
      <c r="F111" s="119" t="s">
        <v>2148</v>
      </c>
    </row>
    <row r="112" spans="1:6" ht="12.95">
      <c r="A112" s="99" t="s">
        <v>2289</v>
      </c>
      <c r="B112" s="99" t="s">
        <v>2138</v>
      </c>
      <c r="C112" s="99" t="s">
        <v>2155</v>
      </c>
      <c r="D112" s="99" t="s">
        <v>2069</v>
      </c>
      <c r="E112" s="99" t="s">
        <v>2102</v>
      </c>
      <c r="F112" s="119" t="s">
        <v>2148</v>
      </c>
    </row>
    <row r="113" spans="1:6" ht="12.95">
      <c r="A113" s="99" t="s">
        <v>2290</v>
      </c>
      <c r="B113" s="99" t="s">
        <v>2138</v>
      </c>
      <c r="C113" s="99" t="s">
        <v>2243</v>
      </c>
      <c r="D113" s="99" t="s">
        <v>2102</v>
      </c>
      <c r="E113" s="99" t="s">
        <v>2069</v>
      </c>
      <c r="F113" s="119" t="s">
        <v>2148</v>
      </c>
    </row>
    <row r="114" spans="1:6" ht="12.95">
      <c r="A114" s="99" t="s">
        <v>2291</v>
      </c>
      <c r="B114" s="99" t="s">
        <v>2138</v>
      </c>
      <c r="C114" s="99" t="s">
        <v>2153</v>
      </c>
      <c r="D114" s="99" t="s">
        <v>2069</v>
      </c>
      <c r="E114" s="99" t="s">
        <v>2069</v>
      </c>
      <c r="F114" s="119" t="s">
        <v>2148</v>
      </c>
    </row>
    <row r="115" spans="1:6" ht="12.95">
      <c r="A115" s="99" t="s">
        <v>2292</v>
      </c>
      <c r="B115" s="99" t="s">
        <v>2138</v>
      </c>
      <c r="C115" s="99" t="s">
        <v>2153</v>
      </c>
      <c r="D115" s="99" t="s">
        <v>2069</v>
      </c>
      <c r="E115" s="99" t="s">
        <v>2069</v>
      </c>
      <c r="F115" s="119" t="s">
        <v>2148</v>
      </c>
    </row>
    <row r="116" spans="1:6" ht="12.95">
      <c r="A116" s="99" t="s">
        <v>2249</v>
      </c>
      <c r="B116" s="99" t="s">
        <v>2138</v>
      </c>
      <c r="C116" s="99" t="s">
        <v>2133</v>
      </c>
      <c r="D116" s="99" t="s">
        <v>2598</v>
      </c>
      <c r="E116" s="99" t="s">
        <v>2069</v>
      </c>
      <c r="F116" s="119" t="s">
        <v>2148</v>
      </c>
    </row>
    <row r="117" spans="1:6" ht="12.95">
      <c r="A117" s="99" t="s">
        <v>2631</v>
      </c>
      <c r="B117" s="99" t="s">
        <v>2138</v>
      </c>
      <c r="C117" s="99" t="s">
        <v>2101</v>
      </c>
      <c r="D117" s="99" t="s">
        <v>2069</v>
      </c>
      <c r="E117" s="99" t="s">
        <v>2598</v>
      </c>
      <c r="F117" s="119" t="s">
        <v>2632</v>
      </c>
    </row>
    <row r="118" spans="1:6" ht="12.95">
      <c r="A118" s="99" t="s">
        <v>2633</v>
      </c>
      <c r="B118" s="99" t="s">
        <v>2138</v>
      </c>
      <c r="C118" s="99" t="s">
        <v>2155</v>
      </c>
      <c r="D118" s="99" t="s">
        <v>2069</v>
      </c>
      <c r="E118" s="99" t="s">
        <v>2102</v>
      </c>
      <c r="F118" s="119" t="s">
        <v>2148</v>
      </c>
    </row>
    <row r="119" spans="1:6" ht="12.95">
      <c r="A119" s="99" t="s">
        <v>2634</v>
      </c>
      <c r="B119" s="99" t="s">
        <v>2138</v>
      </c>
      <c r="C119" s="99" t="s">
        <v>2153</v>
      </c>
      <c r="D119" s="99" t="s">
        <v>2069</v>
      </c>
      <c r="E119" s="99" t="s">
        <v>2069</v>
      </c>
      <c r="F119" s="119" t="s">
        <v>2148</v>
      </c>
    </row>
    <row r="120" spans="1:6" ht="12.95">
      <c r="A120" s="99" t="s">
        <v>2635</v>
      </c>
      <c r="B120" s="99" t="s">
        <v>2138</v>
      </c>
      <c r="C120" s="99" t="s">
        <v>2155</v>
      </c>
      <c r="D120" s="99" t="s">
        <v>2069</v>
      </c>
      <c r="E120" s="99" t="s">
        <v>2102</v>
      </c>
      <c r="F120" s="119" t="s">
        <v>2148</v>
      </c>
    </row>
    <row r="121" spans="1:6" ht="12.95">
      <c r="A121" s="99" t="s">
        <v>2636</v>
      </c>
      <c r="B121" s="99" t="s">
        <v>2138</v>
      </c>
      <c r="C121" s="99" t="s">
        <v>2155</v>
      </c>
      <c r="D121" s="99" t="s">
        <v>2069</v>
      </c>
      <c r="E121" s="99" t="s">
        <v>2102</v>
      </c>
      <c r="F121" s="119" t="s">
        <v>2148</v>
      </c>
    </row>
    <row r="122" spans="1:6" ht="12.95">
      <c r="A122" s="99" t="s">
        <v>2637</v>
      </c>
      <c r="B122" s="99" t="s">
        <v>2138</v>
      </c>
      <c r="C122" s="99" t="s">
        <v>2155</v>
      </c>
      <c r="D122" s="99" t="s">
        <v>2069</v>
      </c>
      <c r="E122" s="99" t="s">
        <v>2102</v>
      </c>
      <c r="F122" s="119" t="s">
        <v>2148</v>
      </c>
    </row>
    <row r="123" spans="1:6" ht="12.95">
      <c r="A123" s="99" t="s">
        <v>2638</v>
      </c>
      <c r="B123" s="99" t="s">
        <v>2138</v>
      </c>
      <c r="C123" s="99" t="s">
        <v>2155</v>
      </c>
      <c r="D123" s="99" t="s">
        <v>2069</v>
      </c>
      <c r="E123" s="99" t="s">
        <v>2102</v>
      </c>
      <c r="F123" s="119" t="s">
        <v>2148</v>
      </c>
    </row>
    <row r="124" spans="1:6" ht="12.95">
      <c r="A124" s="99" t="s">
        <v>2639</v>
      </c>
      <c r="B124" s="99" t="s">
        <v>2138</v>
      </c>
      <c r="C124" s="99" t="s">
        <v>2155</v>
      </c>
      <c r="D124" s="99" t="s">
        <v>2069</v>
      </c>
      <c r="E124" s="99" t="s">
        <v>2102</v>
      </c>
      <c r="F124" s="119" t="s">
        <v>2148</v>
      </c>
    </row>
    <row r="125" spans="1:6" ht="12.95">
      <c r="A125" s="99" t="s">
        <v>2251</v>
      </c>
      <c r="B125" s="99" t="s">
        <v>2138</v>
      </c>
      <c r="C125" s="99" t="s">
        <v>2250</v>
      </c>
      <c r="D125" s="99" t="s">
        <v>2147</v>
      </c>
      <c r="E125" s="99" t="s">
        <v>2069</v>
      </c>
      <c r="F125" s="119" t="s">
        <v>2148</v>
      </c>
    </row>
    <row r="126" spans="1:6" ht="12.95">
      <c r="A126" s="99" t="s">
        <v>2640</v>
      </c>
      <c r="B126" s="99" t="s">
        <v>2138</v>
      </c>
      <c r="C126" s="99" t="s">
        <v>2155</v>
      </c>
      <c r="D126" s="99" t="s">
        <v>2069</v>
      </c>
      <c r="E126" s="99" t="s">
        <v>2102</v>
      </c>
      <c r="F126" s="119" t="s">
        <v>2148</v>
      </c>
    </row>
    <row r="127" spans="1:6" ht="12.95">
      <c r="A127" s="99" t="s">
        <v>2641</v>
      </c>
      <c r="B127" s="99" t="s">
        <v>2138</v>
      </c>
      <c r="C127" s="99" t="s">
        <v>2155</v>
      </c>
      <c r="D127" s="99" t="s">
        <v>2069</v>
      </c>
      <c r="E127" s="99" t="s">
        <v>2102</v>
      </c>
      <c r="F127" s="119" t="s">
        <v>2148</v>
      </c>
    </row>
    <row r="128" spans="1:6" ht="12.95">
      <c r="A128" s="99" t="s">
        <v>2642</v>
      </c>
      <c r="B128" s="99" t="s">
        <v>2138</v>
      </c>
      <c r="C128" s="99" t="s">
        <v>2155</v>
      </c>
      <c r="D128" s="99" t="s">
        <v>2069</v>
      </c>
      <c r="E128" s="99" t="s">
        <v>2102</v>
      </c>
      <c r="F128" s="119" t="s">
        <v>2148</v>
      </c>
    </row>
    <row r="129" spans="1:6" ht="12.95">
      <c r="A129" s="99" t="s">
        <v>2252</v>
      </c>
      <c r="B129" s="99" t="s">
        <v>2138</v>
      </c>
      <c r="C129" s="99" t="s">
        <v>2250</v>
      </c>
      <c r="D129" s="99" t="s">
        <v>2147</v>
      </c>
      <c r="E129" s="99" t="s">
        <v>2069</v>
      </c>
      <c r="F129" s="119" t="s">
        <v>2148</v>
      </c>
    </row>
    <row r="130" spans="1:6" ht="12.95">
      <c r="A130" s="99" t="s">
        <v>2253</v>
      </c>
      <c r="B130" s="99" t="s">
        <v>2138</v>
      </c>
      <c r="C130" s="99" t="s">
        <v>2250</v>
      </c>
      <c r="D130" s="99" t="s">
        <v>2147</v>
      </c>
      <c r="E130" s="99" t="s">
        <v>2069</v>
      </c>
      <c r="F130" s="119" t="s">
        <v>2148</v>
      </c>
    </row>
    <row r="131" spans="1:6" ht="12.95">
      <c r="A131" s="99" t="s">
        <v>2254</v>
      </c>
      <c r="B131" s="99" t="s">
        <v>2138</v>
      </c>
      <c r="C131" s="99" t="s">
        <v>2153</v>
      </c>
      <c r="D131" s="99" t="s">
        <v>2069</v>
      </c>
      <c r="E131" s="99" t="s">
        <v>2069</v>
      </c>
      <c r="F131" s="119" t="s">
        <v>2148</v>
      </c>
    </row>
    <row r="132" spans="1:6" ht="12.95">
      <c r="A132" s="99" t="s">
        <v>2295</v>
      </c>
      <c r="B132" s="99" t="s">
        <v>2138</v>
      </c>
      <c r="C132" s="99" t="s">
        <v>2296</v>
      </c>
      <c r="D132" s="99" t="s">
        <v>2102</v>
      </c>
      <c r="E132" s="99" t="s">
        <v>2076</v>
      </c>
      <c r="F132" s="119" t="s">
        <v>2148</v>
      </c>
    </row>
    <row r="133" spans="1:6" ht="12.95">
      <c r="A133" s="99" t="s">
        <v>2307</v>
      </c>
      <c r="B133" s="99" t="s">
        <v>2138</v>
      </c>
      <c r="C133" s="99" t="s">
        <v>2296</v>
      </c>
      <c r="D133" s="99" t="s">
        <v>2102</v>
      </c>
      <c r="E133" s="99" t="s">
        <v>2076</v>
      </c>
      <c r="F133" s="119" t="s">
        <v>2148</v>
      </c>
    </row>
    <row r="134" spans="1:6" ht="12.95">
      <c r="A134" s="99" t="s">
        <v>2308</v>
      </c>
      <c r="B134" s="99" t="s">
        <v>2138</v>
      </c>
      <c r="C134" s="99" t="s">
        <v>2309</v>
      </c>
      <c r="D134" s="99" t="s">
        <v>2076</v>
      </c>
      <c r="E134" s="99" t="s">
        <v>2076</v>
      </c>
      <c r="F134" s="119" t="s">
        <v>2148</v>
      </c>
    </row>
    <row r="135" spans="1:6" ht="12.95">
      <c r="A135" s="99" t="s">
        <v>2310</v>
      </c>
      <c r="B135" s="99" t="s">
        <v>2138</v>
      </c>
      <c r="C135" s="99" t="s">
        <v>2309</v>
      </c>
      <c r="D135" s="99" t="s">
        <v>2076</v>
      </c>
      <c r="E135" s="99" t="s">
        <v>2076</v>
      </c>
      <c r="F135" s="119" t="s">
        <v>2148</v>
      </c>
    </row>
    <row r="136" spans="1:6" ht="12.95">
      <c r="A136" s="99" t="s">
        <v>2311</v>
      </c>
      <c r="B136" s="99" t="s">
        <v>2138</v>
      </c>
      <c r="C136" s="99" t="s">
        <v>2643</v>
      </c>
      <c r="D136" s="99" t="s">
        <v>2102</v>
      </c>
      <c r="E136" s="99" t="s">
        <v>2102</v>
      </c>
      <c r="F136" s="119" t="s">
        <v>2148</v>
      </c>
    </row>
    <row r="137" spans="1:6" ht="12.95">
      <c r="A137" s="99" t="s">
        <v>2312</v>
      </c>
      <c r="B137" s="99" t="s">
        <v>2138</v>
      </c>
      <c r="C137" s="99" t="s">
        <v>2300</v>
      </c>
      <c r="D137" s="99" t="s">
        <v>2147</v>
      </c>
      <c r="E137" s="99" t="s">
        <v>2076</v>
      </c>
      <c r="F137" s="119" t="s">
        <v>2148</v>
      </c>
    </row>
    <row r="138" spans="1:6" ht="12.95">
      <c r="A138" s="99" t="s">
        <v>2315</v>
      </c>
      <c r="B138" s="99" t="s">
        <v>2138</v>
      </c>
      <c r="C138" s="99" t="s">
        <v>2309</v>
      </c>
      <c r="D138" s="99" t="s">
        <v>2076</v>
      </c>
      <c r="E138" s="99" t="s">
        <v>2076</v>
      </c>
      <c r="F138" s="119" t="s">
        <v>2148</v>
      </c>
    </row>
    <row r="139" spans="1:6" ht="12.95">
      <c r="A139" s="99" t="s">
        <v>2316</v>
      </c>
      <c r="B139" s="99" t="s">
        <v>2138</v>
      </c>
      <c r="C139" s="99" t="s">
        <v>2296</v>
      </c>
      <c r="D139" s="99" t="s">
        <v>2102</v>
      </c>
      <c r="E139" s="99" t="s">
        <v>2076</v>
      </c>
      <c r="F139" s="119" t="s">
        <v>2148</v>
      </c>
    </row>
    <row r="140" spans="1:6" ht="12.95">
      <c r="A140" s="99" t="s">
        <v>2317</v>
      </c>
      <c r="B140" s="99" t="s">
        <v>2138</v>
      </c>
      <c r="C140" s="99" t="s">
        <v>2296</v>
      </c>
      <c r="D140" s="99" t="s">
        <v>2102</v>
      </c>
      <c r="E140" s="99" t="s">
        <v>2076</v>
      </c>
      <c r="F140" s="119" t="s">
        <v>2148</v>
      </c>
    </row>
    <row r="141" spans="1:6" ht="12.95">
      <c r="A141" s="99" t="s">
        <v>2297</v>
      </c>
      <c r="B141" s="99" t="s">
        <v>2138</v>
      </c>
      <c r="C141" s="99" t="s">
        <v>2296</v>
      </c>
      <c r="D141" s="99" t="s">
        <v>2102</v>
      </c>
      <c r="E141" s="99" t="s">
        <v>2076</v>
      </c>
      <c r="F141" s="119" t="s">
        <v>2148</v>
      </c>
    </row>
    <row r="142" spans="1:6" ht="12.95">
      <c r="A142" s="99" t="s">
        <v>2318</v>
      </c>
      <c r="B142" s="99" t="s">
        <v>2138</v>
      </c>
      <c r="C142" s="99" t="s">
        <v>2296</v>
      </c>
      <c r="D142" s="99" t="s">
        <v>2102</v>
      </c>
      <c r="E142" s="99" t="s">
        <v>2076</v>
      </c>
      <c r="F142" s="119" t="s">
        <v>2148</v>
      </c>
    </row>
    <row r="143" spans="1:6" ht="12.95">
      <c r="A143" s="99" t="s">
        <v>2319</v>
      </c>
      <c r="B143" s="99" t="s">
        <v>2138</v>
      </c>
      <c r="C143" s="99" t="s">
        <v>2309</v>
      </c>
      <c r="D143" s="99" t="s">
        <v>2076</v>
      </c>
      <c r="E143" s="99" t="s">
        <v>2076</v>
      </c>
      <c r="F143" s="119" t="s">
        <v>2148</v>
      </c>
    </row>
    <row r="144" spans="1:6" ht="12.95">
      <c r="A144" s="99" t="s">
        <v>2320</v>
      </c>
      <c r="B144" s="99" t="s">
        <v>2138</v>
      </c>
      <c r="C144" s="99" t="s">
        <v>2309</v>
      </c>
      <c r="D144" s="99" t="s">
        <v>2076</v>
      </c>
      <c r="E144" s="99" t="s">
        <v>2076</v>
      </c>
      <c r="F144" s="119" t="s">
        <v>2148</v>
      </c>
    </row>
    <row r="145" spans="1:6" ht="12.95">
      <c r="A145" s="99" t="s">
        <v>2321</v>
      </c>
      <c r="B145" s="99" t="s">
        <v>2138</v>
      </c>
      <c r="C145" s="99" t="s">
        <v>2309</v>
      </c>
      <c r="D145" s="99" t="s">
        <v>2076</v>
      </c>
      <c r="E145" s="99" t="s">
        <v>2076</v>
      </c>
      <c r="F145" s="119" t="s">
        <v>2148</v>
      </c>
    </row>
    <row r="146" spans="1:6" ht="12.95">
      <c r="A146" s="99" t="s">
        <v>2325</v>
      </c>
      <c r="B146" s="99" t="s">
        <v>2138</v>
      </c>
      <c r="C146" s="99" t="s">
        <v>2644</v>
      </c>
      <c r="D146" s="99" t="s">
        <v>2246</v>
      </c>
      <c r="E146" s="99" t="s">
        <v>2076</v>
      </c>
      <c r="F146" s="119" t="s">
        <v>2148</v>
      </c>
    </row>
    <row r="147" spans="1:6" ht="12.95">
      <c r="A147" s="99" t="s">
        <v>2326</v>
      </c>
      <c r="B147" s="99" t="s">
        <v>2138</v>
      </c>
      <c r="C147" s="99" t="s">
        <v>2309</v>
      </c>
      <c r="D147" s="99" t="s">
        <v>2076</v>
      </c>
      <c r="E147" s="99" t="s">
        <v>2076</v>
      </c>
      <c r="F147" s="119" t="s">
        <v>2148</v>
      </c>
    </row>
    <row r="148" spans="1:6" ht="12.95">
      <c r="A148" s="99" t="s">
        <v>2328</v>
      </c>
      <c r="B148" s="99" t="s">
        <v>2138</v>
      </c>
      <c r="C148" s="99" t="s">
        <v>2309</v>
      </c>
      <c r="D148" s="99" t="s">
        <v>2076</v>
      </c>
      <c r="E148" s="99" t="s">
        <v>2076</v>
      </c>
      <c r="F148" s="119" t="s">
        <v>2148</v>
      </c>
    </row>
    <row r="149" spans="1:6" ht="12.95">
      <c r="A149" s="99" t="s">
        <v>2645</v>
      </c>
      <c r="B149" s="99" t="s">
        <v>2138</v>
      </c>
      <c r="C149" s="99" t="s">
        <v>2479</v>
      </c>
      <c r="D149" s="99" t="s">
        <v>2599</v>
      </c>
      <c r="E149" s="99" t="s">
        <v>2599</v>
      </c>
      <c r="F149" s="119" t="s">
        <v>2148</v>
      </c>
    </row>
    <row r="150" spans="1:6" ht="12.95">
      <c r="A150" s="99" t="s">
        <v>2299</v>
      </c>
      <c r="B150" s="99" t="s">
        <v>2138</v>
      </c>
      <c r="C150" s="99" t="s">
        <v>2296</v>
      </c>
      <c r="D150" s="99" t="s">
        <v>2102</v>
      </c>
      <c r="E150" s="99" t="s">
        <v>2076</v>
      </c>
      <c r="F150" s="119" t="s">
        <v>2148</v>
      </c>
    </row>
    <row r="151" spans="1:6" ht="12.95">
      <c r="A151" s="99" t="s">
        <v>2329</v>
      </c>
      <c r="B151" s="99" t="s">
        <v>2138</v>
      </c>
      <c r="C151" s="99" t="s">
        <v>2296</v>
      </c>
      <c r="D151" s="99" t="s">
        <v>2102</v>
      </c>
      <c r="E151" s="99" t="s">
        <v>2076</v>
      </c>
      <c r="F151" s="119" t="s">
        <v>2148</v>
      </c>
    </row>
    <row r="152" spans="1:6" ht="12.95">
      <c r="A152" s="99" t="s">
        <v>2330</v>
      </c>
      <c r="B152" s="99" t="s">
        <v>2138</v>
      </c>
      <c r="C152" s="99" t="s">
        <v>2296</v>
      </c>
      <c r="D152" s="99" t="s">
        <v>2102</v>
      </c>
      <c r="E152" s="99" t="s">
        <v>2076</v>
      </c>
      <c r="F152" s="119" t="s">
        <v>2148</v>
      </c>
    </row>
    <row r="153" spans="1:6" ht="12.95">
      <c r="A153" s="99" t="s">
        <v>2331</v>
      </c>
      <c r="B153" s="99" t="s">
        <v>2138</v>
      </c>
      <c r="C153" s="99" t="s">
        <v>2296</v>
      </c>
      <c r="D153" s="99" t="s">
        <v>2102</v>
      </c>
      <c r="E153" s="99" t="s">
        <v>2076</v>
      </c>
      <c r="F153" s="119" t="s">
        <v>2148</v>
      </c>
    </row>
    <row r="154" spans="1:6" ht="12.95">
      <c r="A154" s="99" t="s">
        <v>2332</v>
      </c>
      <c r="B154" s="99" t="s">
        <v>2138</v>
      </c>
      <c r="C154" s="99" t="s">
        <v>2296</v>
      </c>
      <c r="D154" s="99" t="s">
        <v>2102</v>
      </c>
      <c r="E154" s="99" t="s">
        <v>2076</v>
      </c>
      <c r="F154" s="119" t="s">
        <v>2148</v>
      </c>
    </row>
    <row r="155" spans="1:6" ht="12.95">
      <c r="A155" s="99" t="s">
        <v>2333</v>
      </c>
      <c r="B155" s="99" t="s">
        <v>2138</v>
      </c>
      <c r="C155" s="99" t="s">
        <v>2296</v>
      </c>
      <c r="D155" s="99" t="s">
        <v>2102</v>
      </c>
      <c r="E155" s="99" t="s">
        <v>2076</v>
      </c>
      <c r="F155" s="119" t="s">
        <v>2148</v>
      </c>
    </row>
    <row r="156" spans="1:6" ht="12.95">
      <c r="A156" s="99" t="s">
        <v>2334</v>
      </c>
      <c r="B156" s="99" t="s">
        <v>2138</v>
      </c>
      <c r="C156" s="99" t="s">
        <v>2296</v>
      </c>
      <c r="D156" s="99" t="s">
        <v>2102</v>
      </c>
      <c r="E156" s="99" t="s">
        <v>2076</v>
      </c>
      <c r="F156" s="119" t="s">
        <v>2148</v>
      </c>
    </row>
    <row r="157" spans="1:6" ht="12.95">
      <c r="A157" s="99" t="s">
        <v>2335</v>
      </c>
      <c r="B157" s="99" t="s">
        <v>2138</v>
      </c>
      <c r="C157" s="99" t="s">
        <v>2296</v>
      </c>
      <c r="D157" s="99" t="s">
        <v>2102</v>
      </c>
      <c r="E157" s="99" t="s">
        <v>2076</v>
      </c>
      <c r="F157" s="119" t="s">
        <v>2148</v>
      </c>
    </row>
    <row r="158" spans="1:6" ht="12.95">
      <c r="A158" s="99" t="s">
        <v>2336</v>
      </c>
      <c r="B158" s="99" t="s">
        <v>2138</v>
      </c>
      <c r="C158" s="99" t="s">
        <v>2296</v>
      </c>
      <c r="D158" s="99" t="s">
        <v>2102</v>
      </c>
      <c r="E158" s="99" t="s">
        <v>2076</v>
      </c>
      <c r="F158" s="119" t="s">
        <v>2148</v>
      </c>
    </row>
    <row r="159" spans="1:6" ht="12.95">
      <c r="A159" s="99" t="s">
        <v>2337</v>
      </c>
      <c r="B159" s="99" t="s">
        <v>2138</v>
      </c>
      <c r="C159" s="99" t="s">
        <v>2296</v>
      </c>
      <c r="D159" s="99" t="s">
        <v>2102</v>
      </c>
      <c r="E159" s="99" t="s">
        <v>2076</v>
      </c>
      <c r="F159" s="119" t="s">
        <v>2148</v>
      </c>
    </row>
    <row r="160" spans="1:6" ht="12.95">
      <c r="A160" s="99" t="s">
        <v>2301</v>
      </c>
      <c r="B160" s="99" t="s">
        <v>2138</v>
      </c>
      <c r="C160" s="99" t="s">
        <v>2296</v>
      </c>
      <c r="D160" s="99" t="s">
        <v>2102</v>
      </c>
      <c r="E160" s="99" t="s">
        <v>2076</v>
      </c>
      <c r="F160" s="119" t="s">
        <v>2148</v>
      </c>
    </row>
    <row r="161" spans="1:6" ht="12.95">
      <c r="A161" s="99" t="s">
        <v>2646</v>
      </c>
      <c r="B161" s="99" t="s">
        <v>2138</v>
      </c>
      <c r="C161" s="99" t="s">
        <v>2296</v>
      </c>
      <c r="D161" s="99" t="s">
        <v>2102</v>
      </c>
      <c r="E161" s="99" t="s">
        <v>2076</v>
      </c>
      <c r="F161" s="119" t="s">
        <v>2148</v>
      </c>
    </row>
    <row r="162" spans="1:6" ht="12.95">
      <c r="A162" s="99" t="s">
        <v>2647</v>
      </c>
      <c r="B162" s="99" t="s">
        <v>2138</v>
      </c>
      <c r="C162" s="99" t="s">
        <v>2296</v>
      </c>
      <c r="D162" s="99" t="s">
        <v>2102</v>
      </c>
      <c r="E162" s="99" t="s">
        <v>2076</v>
      </c>
      <c r="F162" s="119" t="s">
        <v>2148</v>
      </c>
    </row>
    <row r="163" spans="1:6" ht="12.95">
      <c r="A163" s="99" t="s">
        <v>2338</v>
      </c>
      <c r="B163" s="99" t="s">
        <v>2138</v>
      </c>
      <c r="C163" s="99" t="s">
        <v>2309</v>
      </c>
      <c r="D163" s="99" t="s">
        <v>2076</v>
      </c>
      <c r="E163" s="99" t="s">
        <v>2076</v>
      </c>
      <c r="F163" s="119" t="s">
        <v>2148</v>
      </c>
    </row>
    <row r="164" spans="1:6" ht="12.95">
      <c r="A164" s="99" t="s">
        <v>2302</v>
      </c>
      <c r="B164" s="99" t="s">
        <v>2138</v>
      </c>
      <c r="C164" s="99" t="s">
        <v>2296</v>
      </c>
      <c r="D164" s="99" t="s">
        <v>2102</v>
      </c>
      <c r="E164" s="99" t="s">
        <v>2076</v>
      </c>
      <c r="F164" s="119" t="s">
        <v>2148</v>
      </c>
    </row>
    <row r="165" spans="1:6" ht="12.95">
      <c r="A165" s="99" t="s">
        <v>2339</v>
      </c>
      <c r="B165" s="99" t="s">
        <v>2138</v>
      </c>
      <c r="C165" s="99" t="s">
        <v>2309</v>
      </c>
      <c r="D165" s="99" t="s">
        <v>2076</v>
      </c>
      <c r="E165" s="99" t="s">
        <v>2076</v>
      </c>
      <c r="F165" s="119" t="s">
        <v>2148</v>
      </c>
    </row>
    <row r="166" spans="1:6" ht="12.95">
      <c r="A166" s="99" t="s">
        <v>2340</v>
      </c>
      <c r="B166" s="99" t="s">
        <v>2138</v>
      </c>
      <c r="C166" s="99" t="s">
        <v>2309</v>
      </c>
      <c r="D166" s="99" t="s">
        <v>2076</v>
      </c>
      <c r="E166" s="99" t="s">
        <v>2076</v>
      </c>
      <c r="F166" s="119" t="s">
        <v>2148</v>
      </c>
    </row>
    <row r="167" spans="1:6" ht="12.95">
      <c r="A167" s="99" t="s">
        <v>2303</v>
      </c>
      <c r="B167" s="99" t="s">
        <v>2138</v>
      </c>
      <c r="C167" s="99" t="s">
        <v>2296</v>
      </c>
      <c r="D167" s="99" t="s">
        <v>2102</v>
      </c>
      <c r="E167" s="99" t="s">
        <v>2076</v>
      </c>
      <c r="F167" s="119" t="s">
        <v>2148</v>
      </c>
    </row>
    <row r="168" spans="1:6" ht="12.95">
      <c r="A168" s="99" t="s">
        <v>2304</v>
      </c>
      <c r="B168" s="99" t="s">
        <v>2138</v>
      </c>
      <c r="C168" s="99" t="s">
        <v>2296</v>
      </c>
      <c r="D168" s="99" t="s">
        <v>2102</v>
      </c>
      <c r="E168" s="99" t="s">
        <v>2076</v>
      </c>
      <c r="F168" s="119" t="s">
        <v>2148</v>
      </c>
    </row>
    <row r="169" spans="1:6" ht="12.95">
      <c r="A169" s="99" t="s">
        <v>2305</v>
      </c>
      <c r="B169" s="99" t="s">
        <v>2138</v>
      </c>
      <c r="C169" s="99" t="s">
        <v>2296</v>
      </c>
      <c r="D169" s="99" t="s">
        <v>2102</v>
      </c>
      <c r="E169" s="99" t="s">
        <v>2076</v>
      </c>
      <c r="F169" s="119" t="s">
        <v>2148</v>
      </c>
    </row>
    <row r="170" spans="1:6" ht="12.95">
      <c r="A170" s="99" t="s">
        <v>2306</v>
      </c>
      <c r="B170" s="99" t="s">
        <v>2138</v>
      </c>
      <c r="C170" s="99" t="s">
        <v>2296</v>
      </c>
      <c r="D170" s="99" t="s">
        <v>2102</v>
      </c>
      <c r="E170" s="99" t="s">
        <v>2076</v>
      </c>
      <c r="F170" s="119" t="s">
        <v>2148</v>
      </c>
    </row>
    <row r="171" spans="1:6" ht="12.95">
      <c r="A171" s="99" t="s">
        <v>2341</v>
      </c>
      <c r="B171" s="99" t="s">
        <v>2138</v>
      </c>
      <c r="C171" s="99" t="s">
        <v>2648</v>
      </c>
      <c r="D171" s="99" t="s">
        <v>2073</v>
      </c>
      <c r="E171" s="99" t="s">
        <v>2073</v>
      </c>
      <c r="F171" s="119" t="s">
        <v>2148</v>
      </c>
    </row>
    <row r="172" spans="1:6" ht="12.95">
      <c r="A172" s="99" t="s">
        <v>2354</v>
      </c>
      <c r="B172" s="99" t="s">
        <v>2138</v>
      </c>
      <c r="C172" s="99" t="s">
        <v>2649</v>
      </c>
      <c r="D172" s="99" t="s">
        <v>2073</v>
      </c>
      <c r="E172" s="99" t="s">
        <v>2073</v>
      </c>
      <c r="F172" s="119" t="s">
        <v>2148</v>
      </c>
    </row>
    <row r="173" spans="1:6" ht="12.95">
      <c r="A173" s="99" t="s">
        <v>2355</v>
      </c>
      <c r="B173" s="99" t="s">
        <v>2138</v>
      </c>
      <c r="C173" s="99" t="s">
        <v>2649</v>
      </c>
      <c r="D173" s="99" t="s">
        <v>2073</v>
      </c>
      <c r="E173" s="99" t="s">
        <v>2073</v>
      </c>
      <c r="F173" s="119" t="s">
        <v>2148</v>
      </c>
    </row>
    <row r="174" spans="1:6" ht="12.95">
      <c r="A174" s="99" t="s">
        <v>2356</v>
      </c>
      <c r="B174" s="99" t="s">
        <v>2138</v>
      </c>
      <c r="C174" s="99" t="s">
        <v>2649</v>
      </c>
      <c r="D174" s="99" t="s">
        <v>2073</v>
      </c>
      <c r="E174" s="99" t="s">
        <v>2073</v>
      </c>
      <c r="F174" s="119" t="s">
        <v>2148</v>
      </c>
    </row>
    <row r="175" spans="1:6" ht="12.95">
      <c r="A175" s="99" t="s">
        <v>2357</v>
      </c>
      <c r="B175" s="99" t="s">
        <v>2138</v>
      </c>
      <c r="C175" s="99" t="s">
        <v>2649</v>
      </c>
      <c r="D175" s="99" t="s">
        <v>2073</v>
      </c>
      <c r="E175" s="99" t="s">
        <v>2073</v>
      </c>
      <c r="F175" s="119" t="s">
        <v>2148</v>
      </c>
    </row>
    <row r="176" spans="1:6" ht="12.95">
      <c r="A176" s="99" t="s">
        <v>2343</v>
      </c>
      <c r="B176" s="99" t="s">
        <v>2138</v>
      </c>
      <c r="C176" s="99" t="s">
        <v>2648</v>
      </c>
      <c r="D176" s="99" t="s">
        <v>2073</v>
      </c>
      <c r="E176" s="99" t="s">
        <v>2073</v>
      </c>
      <c r="F176" s="119" t="s">
        <v>2148</v>
      </c>
    </row>
    <row r="177" spans="1:6" ht="12.95">
      <c r="A177" s="99" t="s">
        <v>2363</v>
      </c>
      <c r="B177" s="99" t="s">
        <v>2138</v>
      </c>
      <c r="C177" s="99" t="s">
        <v>2649</v>
      </c>
      <c r="D177" s="99" t="s">
        <v>2073</v>
      </c>
      <c r="E177" s="99" t="s">
        <v>2073</v>
      </c>
      <c r="F177" s="119" t="s">
        <v>2148</v>
      </c>
    </row>
    <row r="178" spans="1:6" ht="12.95">
      <c r="A178" s="99" t="s">
        <v>2364</v>
      </c>
      <c r="B178" s="99" t="s">
        <v>2138</v>
      </c>
      <c r="C178" s="99" t="s">
        <v>2650</v>
      </c>
      <c r="D178" s="99" t="s">
        <v>2090</v>
      </c>
      <c r="E178" s="99" t="s">
        <v>2073</v>
      </c>
      <c r="F178" s="119" t="s">
        <v>2148</v>
      </c>
    </row>
    <row r="179" spans="1:6" ht="12.95">
      <c r="A179" s="99" t="s">
        <v>2366</v>
      </c>
      <c r="B179" s="99" t="s">
        <v>2138</v>
      </c>
      <c r="C179" s="99" t="s">
        <v>2347</v>
      </c>
      <c r="D179" s="99" t="s">
        <v>2073</v>
      </c>
      <c r="E179" s="99" t="s">
        <v>2073</v>
      </c>
      <c r="F179" s="119" t="s">
        <v>2148</v>
      </c>
    </row>
    <row r="180" spans="1:6" ht="12.95">
      <c r="A180" s="99" t="s">
        <v>2651</v>
      </c>
      <c r="B180" s="99" t="s">
        <v>2138</v>
      </c>
      <c r="C180" s="99" t="s">
        <v>2652</v>
      </c>
      <c r="D180" s="99" t="s">
        <v>2073</v>
      </c>
      <c r="E180" s="99" t="s">
        <v>2073</v>
      </c>
      <c r="F180" s="119" t="s">
        <v>2148</v>
      </c>
    </row>
    <row r="181" spans="1:6" ht="12.95">
      <c r="A181" s="99" t="s">
        <v>2653</v>
      </c>
      <c r="B181" s="99" t="s">
        <v>2138</v>
      </c>
      <c r="C181" s="99" t="s">
        <v>2652</v>
      </c>
      <c r="D181" s="99" t="s">
        <v>2073</v>
      </c>
      <c r="E181" s="99" t="s">
        <v>2073</v>
      </c>
      <c r="F181" s="119" t="s">
        <v>2148</v>
      </c>
    </row>
    <row r="182" spans="1:6" ht="12.95">
      <c r="A182" s="99" t="s">
        <v>2654</v>
      </c>
      <c r="B182" s="99" t="s">
        <v>2138</v>
      </c>
      <c r="C182" s="99" t="s">
        <v>2652</v>
      </c>
      <c r="D182" s="99" t="s">
        <v>2073</v>
      </c>
      <c r="E182" s="99" t="s">
        <v>2073</v>
      </c>
      <c r="F182" s="119" t="s">
        <v>2148</v>
      </c>
    </row>
    <row r="183" spans="1:6" ht="12.95">
      <c r="A183" s="99" t="s">
        <v>2655</v>
      </c>
      <c r="B183" s="99" t="s">
        <v>2138</v>
      </c>
      <c r="C183" s="99" t="s">
        <v>2649</v>
      </c>
      <c r="D183" s="99" t="s">
        <v>2073</v>
      </c>
      <c r="E183" s="99" t="s">
        <v>2073</v>
      </c>
      <c r="F183" s="119" t="s">
        <v>2148</v>
      </c>
    </row>
    <row r="184" spans="1:6" ht="12.95">
      <c r="A184" s="99" t="s">
        <v>2656</v>
      </c>
      <c r="B184" s="99" t="s">
        <v>2138</v>
      </c>
      <c r="C184" s="99" t="s">
        <v>2649</v>
      </c>
      <c r="D184" s="99" t="s">
        <v>2073</v>
      </c>
      <c r="E184" s="99" t="s">
        <v>2073</v>
      </c>
      <c r="F184" s="119" t="s">
        <v>2148</v>
      </c>
    </row>
    <row r="185" spans="1:6" ht="12.95">
      <c r="A185" s="99" t="s">
        <v>2657</v>
      </c>
      <c r="B185" s="99" t="s">
        <v>2138</v>
      </c>
      <c r="C185" s="99" t="s">
        <v>2649</v>
      </c>
      <c r="D185" s="99" t="s">
        <v>2073</v>
      </c>
      <c r="E185" s="99" t="s">
        <v>2073</v>
      </c>
      <c r="F185" s="119" t="s">
        <v>2148</v>
      </c>
    </row>
    <row r="186" spans="1:6" ht="12.95">
      <c r="A186" s="99" t="s">
        <v>2344</v>
      </c>
      <c r="B186" s="99" t="s">
        <v>2138</v>
      </c>
      <c r="C186" s="99" t="s">
        <v>2648</v>
      </c>
      <c r="D186" s="99" t="s">
        <v>2073</v>
      </c>
      <c r="E186" s="99" t="s">
        <v>2073</v>
      </c>
      <c r="F186" s="119" t="s">
        <v>2148</v>
      </c>
    </row>
    <row r="187" spans="1:6" ht="12.95">
      <c r="A187" s="99" t="s">
        <v>2658</v>
      </c>
      <c r="B187" s="99" t="s">
        <v>2138</v>
      </c>
      <c r="C187" s="99" t="s">
        <v>2652</v>
      </c>
      <c r="D187" s="99" t="s">
        <v>2073</v>
      </c>
      <c r="E187" s="99" t="s">
        <v>2073</v>
      </c>
      <c r="F187" s="119" t="s">
        <v>2148</v>
      </c>
    </row>
    <row r="188" spans="1:6" ht="12.95">
      <c r="A188" s="99" t="s">
        <v>2659</v>
      </c>
      <c r="B188" s="99" t="s">
        <v>2138</v>
      </c>
      <c r="C188" s="99" t="s">
        <v>2649</v>
      </c>
      <c r="D188" s="99" t="s">
        <v>2073</v>
      </c>
      <c r="E188" s="99" t="s">
        <v>2073</v>
      </c>
      <c r="F188" s="119" t="s">
        <v>2148</v>
      </c>
    </row>
    <row r="189" spans="1:6" ht="12.95">
      <c r="A189" s="99" t="s">
        <v>2660</v>
      </c>
      <c r="B189" s="99" t="s">
        <v>2138</v>
      </c>
      <c r="C189" s="99" t="s">
        <v>2649</v>
      </c>
      <c r="D189" s="99" t="s">
        <v>2073</v>
      </c>
      <c r="E189" s="99" t="s">
        <v>2073</v>
      </c>
      <c r="F189" s="119" t="s">
        <v>2148</v>
      </c>
    </row>
    <row r="190" spans="1:6" ht="12.95">
      <c r="A190" s="99" t="s">
        <v>2661</v>
      </c>
      <c r="B190" s="99" t="s">
        <v>2138</v>
      </c>
      <c r="C190" s="99" t="s">
        <v>2649</v>
      </c>
      <c r="D190" s="99" t="s">
        <v>2073</v>
      </c>
      <c r="E190" s="99" t="s">
        <v>2073</v>
      </c>
      <c r="F190" s="119" t="s">
        <v>2148</v>
      </c>
    </row>
    <row r="191" spans="1:6" ht="12.95">
      <c r="A191" s="99" t="s">
        <v>2662</v>
      </c>
      <c r="B191" s="99" t="s">
        <v>2138</v>
      </c>
      <c r="C191" s="99" t="s">
        <v>2649</v>
      </c>
      <c r="D191" s="99" t="s">
        <v>2073</v>
      </c>
      <c r="E191" s="99" t="s">
        <v>2073</v>
      </c>
      <c r="F191" s="119" t="s">
        <v>2148</v>
      </c>
    </row>
    <row r="192" spans="1:6" ht="12.95">
      <c r="A192" s="99" t="s">
        <v>2663</v>
      </c>
      <c r="B192" s="99" t="s">
        <v>2138</v>
      </c>
      <c r="C192" s="99" t="s">
        <v>2649</v>
      </c>
      <c r="D192" s="99" t="s">
        <v>2073</v>
      </c>
      <c r="E192" s="99" t="s">
        <v>2073</v>
      </c>
      <c r="F192" s="119" t="s">
        <v>2148</v>
      </c>
    </row>
    <row r="193" spans="1:6" ht="12.95">
      <c r="A193" s="99" t="s">
        <v>2664</v>
      </c>
      <c r="B193" s="99" t="s">
        <v>2138</v>
      </c>
      <c r="C193" s="99" t="s">
        <v>2652</v>
      </c>
      <c r="D193" s="99" t="s">
        <v>2073</v>
      </c>
      <c r="E193" s="99" t="s">
        <v>2073</v>
      </c>
      <c r="F193" s="119" t="s">
        <v>2148</v>
      </c>
    </row>
    <row r="194" spans="1:6" ht="12.95">
      <c r="A194" s="99" t="s">
        <v>2665</v>
      </c>
      <c r="B194" s="99" t="s">
        <v>2138</v>
      </c>
      <c r="C194" s="99" t="s">
        <v>2652</v>
      </c>
      <c r="D194" s="99" t="s">
        <v>2073</v>
      </c>
      <c r="E194" s="99" t="s">
        <v>2073</v>
      </c>
      <c r="F194" s="119" t="s">
        <v>2148</v>
      </c>
    </row>
    <row r="195" spans="1:6" ht="12.95">
      <c r="A195" s="99" t="s">
        <v>2345</v>
      </c>
      <c r="B195" s="99" t="s">
        <v>2138</v>
      </c>
      <c r="C195" s="99" t="s">
        <v>2648</v>
      </c>
      <c r="D195" s="99" t="s">
        <v>2073</v>
      </c>
      <c r="E195" s="99" t="s">
        <v>2073</v>
      </c>
      <c r="F195" s="119" t="s">
        <v>2148</v>
      </c>
    </row>
    <row r="196" spans="1:6" ht="12.95">
      <c r="A196" s="99" t="s">
        <v>2666</v>
      </c>
      <c r="B196" s="99" t="s">
        <v>2138</v>
      </c>
      <c r="C196" s="99" t="s">
        <v>2649</v>
      </c>
      <c r="D196" s="99" t="s">
        <v>2073</v>
      </c>
      <c r="E196" s="99" t="s">
        <v>2073</v>
      </c>
      <c r="F196" s="119" t="s">
        <v>2148</v>
      </c>
    </row>
    <row r="197" spans="1:6" ht="12.95">
      <c r="A197" s="99" t="s">
        <v>2667</v>
      </c>
      <c r="B197" s="99" t="s">
        <v>2138</v>
      </c>
      <c r="C197" s="99" t="s">
        <v>2649</v>
      </c>
      <c r="D197" s="99" t="s">
        <v>2073</v>
      </c>
      <c r="E197" s="99" t="s">
        <v>2073</v>
      </c>
      <c r="F197" s="119" t="s">
        <v>2148</v>
      </c>
    </row>
    <row r="198" spans="1:6" ht="12.95">
      <c r="A198" s="99" t="s">
        <v>2668</v>
      </c>
      <c r="B198" s="99" t="s">
        <v>2138</v>
      </c>
      <c r="C198" s="99" t="s">
        <v>2652</v>
      </c>
      <c r="D198" s="99" t="s">
        <v>2073</v>
      </c>
      <c r="E198" s="99" t="s">
        <v>2073</v>
      </c>
      <c r="F198" s="119" t="s">
        <v>2148</v>
      </c>
    </row>
    <row r="199" spans="1:6" ht="12.95">
      <c r="A199" s="99" t="s">
        <v>2669</v>
      </c>
      <c r="B199" s="99" t="s">
        <v>2138</v>
      </c>
      <c r="C199" s="99" t="s">
        <v>2652</v>
      </c>
      <c r="D199" s="99" t="s">
        <v>2073</v>
      </c>
      <c r="E199" s="99" t="s">
        <v>2073</v>
      </c>
      <c r="F199" s="119" t="s">
        <v>2148</v>
      </c>
    </row>
    <row r="200" spans="1:6" ht="12.95">
      <c r="A200" s="99" t="s">
        <v>2670</v>
      </c>
      <c r="B200" s="99" t="s">
        <v>2138</v>
      </c>
      <c r="C200" s="99" t="s">
        <v>2652</v>
      </c>
      <c r="D200" s="99" t="s">
        <v>2073</v>
      </c>
      <c r="E200" s="99" t="s">
        <v>2073</v>
      </c>
      <c r="F200" s="119" t="s">
        <v>2148</v>
      </c>
    </row>
    <row r="201" spans="1:6" ht="12.95">
      <c r="A201" s="99" t="s">
        <v>2671</v>
      </c>
      <c r="B201" s="99" t="s">
        <v>2138</v>
      </c>
      <c r="C201" s="99" t="s">
        <v>2652</v>
      </c>
      <c r="D201" s="99" t="s">
        <v>2073</v>
      </c>
      <c r="E201" s="99" t="s">
        <v>2073</v>
      </c>
      <c r="F201" s="119" t="s">
        <v>2148</v>
      </c>
    </row>
    <row r="202" spans="1:6" ht="12.95">
      <c r="A202" s="99" t="s">
        <v>2672</v>
      </c>
      <c r="B202" s="99" t="s">
        <v>2138</v>
      </c>
      <c r="C202" s="99" t="s">
        <v>2652</v>
      </c>
      <c r="D202" s="99" t="s">
        <v>2073</v>
      </c>
      <c r="E202" s="99" t="s">
        <v>2073</v>
      </c>
      <c r="F202" s="119" t="s">
        <v>2148</v>
      </c>
    </row>
    <row r="203" spans="1:6" ht="12.95">
      <c r="A203" s="99" t="s">
        <v>2673</v>
      </c>
      <c r="B203" s="99" t="s">
        <v>2138</v>
      </c>
      <c r="C203" s="99" t="s">
        <v>2652</v>
      </c>
      <c r="D203" s="99" t="s">
        <v>2073</v>
      </c>
      <c r="E203" s="99" t="s">
        <v>2073</v>
      </c>
      <c r="F203" s="119" t="s">
        <v>2148</v>
      </c>
    </row>
    <row r="204" spans="1:6" ht="12.95">
      <c r="A204" s="99" t="s">
        <v>2346</v>
      </c>
      <c r="B204" s="99" t="s">
        <v>2138</v>
      </c>
      <c r="C204" s="99" t="s">
        <v>2648</v>
      </c>
      <c r="D204" s="99" t="s">
        <v>2073</v>
      </c>
      <c r="E204" s="99" t="s">
        <v>2073</v>
      </c>
      <c r="F204" s="119" t="s">
        <v>2148</v>
      </c>
    </row>
    <row r="205" spans="1:6" ht="12.95">
      <c r="A205" s="99" t="s">
        <v>2674</v>
      </c>
      <c r="B205" s="99" t="s">
        <v>2138</v>
      </c>
      <c r="C205" s="99" t="s">
        <v>2652</v>
      </c>
      <c r="D205" s="99" t="s">
        <v>2073</v>
      </c>
      <c r="E205" s="99" t="s">
        <v>2073</v>
      </c>
      <c r="F205" s="119" t="s">
        <v>2148</v>
      </c>
    </row>
    <row r="206" spans="1:6" ht="12.95">
      <c r="A206" s="99" t="s">
        <v>2675</v>
      </c>
      <c r="B206" s="99" t="s">
        <v>2138</v>
      </c>
      <c r="C206" s="99" t="s">
        <v>2652</v>
      </c>
      <c r="D206" s="99" t="s">
        <v>2073</v>
      </c>
      <c r="E206" s="99" t="s">
        <v>2073</v>
      </c>
      <c r="F206" s="119" t="s">
        <v>2148</v>
      </c>
    </row>
    <row r="207" spans="1:6" ht="12.95">
      <c r="A207" s="99" t="s">
        <v>2676</v>
      </c>
      <c r="B207" s="99" t="s">
        <v>2138</v>
      </c>
      <c r="C207" s="99" t="s">
        <v>2652</v>
      </c>
      <c r="D207" s="99" t="s">
        <v>2073</v>
      </c>
      <c r="E207" s="99" t="s">
        <v>2073</v>
      </c>
      <c r="F207" s="119" t="s">
        <v>2148</v>
      </c>
    </row>
    <row r="208" spans="1:6" ht="12.95">
      <c r="A208" s="99" t="s">
        <v>2677</v>
      </c>
      <c r="B208" s="99" t="s">
        <v>2138</v>
      </c>
      <c r="C208" s="99" t="s">
        <v>2649</v>
      </c>
      <c r="D208" s="99" t="s">
        <v>2073</v>
      </c>
      <c r="E208" s="99" t="s">
        <v>2073</v>
      </c>
      <c r="F208" s="119" t="s">
        <v>2148</v>
      </c>
    </row>
    <row r="209" spans="1:6" ht="12.95">
      <c r="A209" s="99" t="s">
        <v>2678</v>
      </c>
      <c r="B209" s="99" t="s">
        <v>2138</v>
      </c>
      <c r="C209" s="99" t="s">
        <v>2649</v>
      </c>
      <c r="D209" s="99" t="s">
        <v>2073</v>
      </c>
      <c r="E209" s="99" t="s">
        <v>2073</v>
      </c>
      <c r="F209" s="119" t="s">
        <v>2148</v>
      </c>
    </row>
    <row r="210" spans="1:6" ht="12.95">
      <c r="A210" s="99" t="s">
        <v>2679</v>
      </c>
      <c r="B210" s="99" t="s">
        <v>2138</v>
      </c>
      <c r="C210" s="99" t="s">
        <v>2649</v>
      </c>
      <c r="D210" s="99" t="s">
        <v>2073</v>
      </c>
      <c r="E210" s="99" t="s">
        <v>2073</v>
      </c>
      <c r="F210" s="119" t="s">
        <v>2148</v>
      </c>
    </row>
    <row r="211" spans="1:6" ht="12.95">
      <c r="A211" s="99" t="s">
        <v>2680</v>
      </c>
      <c r="B211" s="99" t="s">
        <v>2138</v>
      </c>
      <c r="C211" s="99" t="s">
        <v>2649</v>
      </c>
      <c r="D211" s="99" t="s">
        <v>2073</v>
      </c>
      <c r="E211" s="99" t="s">
        <v>2073</v>
      </c>
      <c r="F211" s="119" t="s">
        <v>2148</v>
      </c>
    </row>
    <row r="212" spans="1:6" ht="12.95">
      <c r="A212" s="99" t="s">
        <v>2681</v>
      </c>
      <c r="B212" s="99" t="s">
        <v>2138</v>
      </c>
      <c r="C212" s="99" t="s">
        <v>2649</v>
      </c>
      <c r="D212" s="99" t="s">
        <v>2073</v>
      </c>
      <c r="E212" s="99" t="s">
        <v>2073</v>
      </c>
      <c r="F212" s="119" t="s">
        <v>2148</v>
      </c>
    </row>
    <row r="213" spans="1:6" ht="12.95">
      <c r="A213" s="99" t="s">
        <v>2348</v>
      </c>
      <c r="B213" s="99" t="s">
        <v>2138</v>
      </c>
      <c r="C213" s="99" t="s">
        <v>2648</v>
      </c>
      <c r="D213" s="99" t="s">
        <v>2073</v>
      </c>
      <c r="E213" s="99" t="s">
        <v>2073</v>
      </c>
      <c r="F213" s="119" t="s">
        <v>2148</v>
      </c>
    </row>
    <row r="214" spans="1:6" ht="12.95">
      <c r="A214" s="99" t="s">
        <v>2349</v>
      </c>
      <c r="B214" s="99" t="s">
        <v>2138</v>
      </c>
      <c r="C214" s="99" t="s">
        <v>2649</v>
      </c>
      <c r="D214" s="99" t="s">
        <v>2073</v>
      </c>
      <c r="E214" s="99" t="s">
        <v>2073</v>
      </c>
      <c r="F214" s="119" t="s">
        <v>2148</v>
      </c>
    </row>
    <row r="215" spans="1:6" ht="12.95">
      <c r="A215" s="99" t="s">
        <v>2351</v>
      </c>
      <c r="B215" s="99" t="s">
        <v>2138</v>
      </c>
      <c r="C215" s="99" t="s">
        <v>2652</v>
      </c>
      <c r="D215" s="99" t="s">
        <v>2073</v>
      </c>
      <c r="E215" s="99" t="s">
        <v>2073</v>
      </c>
      <c r="F215" s="119" t="s">
        <v>2148</v>
      </c>
    </row>
    <row r="216" spans="1:6" ht="12.95">
      <c r="A216" s="99" t="s">
        <v>2353</v>
      </c>
      <c r="B216" s="99" t="s">
        <v>2138</v>
      </c>
      <c r="C216" s="99" t="s">
        <v>2682</v>
      </c>
      <c r="D216" s="99" t="s">
        <v>2102</v>
      </c>
      <c r="E216" s="99" t="s">
        <v>2073</v>
      </c>
      <c r="F216" s="119" t="s">
        <v>2148</v>
      </c>
    </row>
    <row r="217" spans="1:6" ht="12.95">
      <c r="A217" s="99" t="s">
        <v>2369</v>
      </c>
      <c r="B217" s="99" t="s">
        <v>2138</v>
      </c>
      <c r="C217" s="99" t="s">
        <v>2370</v>
      </c>
      <c r="D217" s="99" t="s">
        <v>2246</v>
      </c>
      <c r="E217" s="99" t="s">
        <v>2083</v>
      </c>
      <c r="F217" s="119" t="s">
        <v>2148</v>
      </c>
    </row>
    <row r="218" spans="1:6" ht="12.95">
      <c r="A218" s="99" t="s">
        <v>2380</v>
      </c>
      <c r="B218" s="99" t="s">
        <v>2138</v>
      </c>
      <c r="C218" s="99" t="s">
        <v>2374</v>
      </c>
      <c r="D218" s="99" t="s">
        <v>2083</v>
      </c>
      <c r="E218" s="99" t="s">
        <v>2083</v>
      </c>
      <c r="F218" s="119" t="s">
        <v>2148</v>
      </c>
    </row>
    <row r="219" spans="1:6" ht="12.95">
      <c r="A219" s="99" t="s">
        <v>2381</v>
      </c>
      <c r="B219" s="99" t="s">
        <v>2138</v>
      </c>
      <c r="C219" s="99" t="s">
        <v>2374</v>
      </c>
      <c r="D219" s="99" t="s">
        <v>2083</v>
      </c>
      <c r="E219" s="99" t="s">
        <v>2083</v>
      </c>
      <c r="F219" s="119" t="s">
        <v>2148</v>
      </c>
    </row>
    <row r="220" spans="1:6" ht="12.95">
      <c r="A220" s="99" t="s">
        <v>2382</v>
      </c>
      <c r="B220" s="99" t="s">
        <v>2138</v>
      </c>
      <c r="C220" s="99" t="s">
        <v>2374</v>
      </c>
      <c r="D220" s="99" t="s">
        <v>2083</v>
      </c>
      <c r="E220" s="99" t="s">
        <v>2083</v>
      </c>
      <c r="F220" s="119" t="s">
        <v>2552</v>
      </c>
    </row>
    <row r="221" spans="1:6" ht="12.95">
      <c r="A221" s="99" t="s">
        <v>2385</v>
      </c>
      <c r="B221" s="99" t="s">
        <v>2138</v>
      </c>
      <c r="C221" s="99" t="s">
        <v>2374</v>
      </c>
      <c r="D221" s="99" t="s">
        <v>2083</v>
      </c>
      <c r="E221" s="99" t="s">
        <v>2083</v>
      </c>
      <c r="F221" s="119" t="s">
        <v>2148</v>
      </c>
    </row>
    <row r="222" spans="1:6" ht="12.95">
      <c r="A222" s="99" t="s">
        <v>2386</v>
      </c>
      <c r="B222" s="99" t="s">
        <v>2138</v>
      </c>
      <c r="C222" s="99" t="s">
        <v>2374</v>
      </c>
      <c r="D222" s="99" t="s">
        <v>2083</v>
      </c>
      <c r="E222" s="99" t="s">
        <v>2083</v>
      </c>
      <c r="F222" s="119" t="s">
        <v>2148</v>
      </c>
    </row>
    <row r="223" spans="1:6" ht="12.95">
      <c r="A223" s="99" t="s">
        <v>2387</v>
      </c>
      <c r="B223" s="99" t="s">
        <v>2138</v>
      </c>
      <c r="C223" s="99" t="s">
        <v>2374</v>
      </c>
      <c r="D223" s="99" t="s">
        <v>2083</v>
      </c>
      <c r="E223" s="99" t="s">
        <v>2083</v>
      </c>
      <c r="F223" s="119" t="s">
        <v>2148</v>
      </c>
    </row>
    <row r="224" spans="1:6" ht="12.95">
      <c r="A224" s="99" t="s">
        <v>2388</v>
      </c>
      <c r="B224" s="99" t="s">
        <v>2138</v>
      </c>
      <c r="C224" s="99" t="s">
        <v>2389</v>
      </c>
      <c r="D224" s="99" t="s">
        <v>2083</v>
      </c>
      <c r="E224" s="99" t="s">
        <v>2102</v>
      </c>
      <c r="F224" s="119" t="s">
        <v>2148</v>
      </c>
    </row>
    <row r="225" spans="1:6" ht="12.95">
      <c r="A225" s="99" t="s">
        <v>2390</v>
      </c>
      <c r="B225" s="99" t="s">
        <v>2138</v>
      </c>
      <c r="C225" s="99" t="s">
        <v>2389</v>
      </c>
      <c r="D225" s="99" t="s">
        <v>2083</v>
      </c>
      <c r="E225" s="99" t="s">
        <v>2102</v>
      </c>
      <c r="F225" s="119" t="s">
        <v>2148</v>
      </c>
    </row>
    <row r="226" spans="1:6" ht="12.95">
      <c r="A226" s="99" t="s">
        <v>2391</v>
      </c>
      <c r="B226" s="99" t="s">
        <v>2138</v>
      </c>
      <c r="C226" s="99" t="s">
        <v>2374</v>
      </c>
      <c r="D226" s="99" t="s">
        <v>2083</v>
      </c>
      <c r="E226" s="99" t="s">
        <v>2083</v>
      </c>
      <c r="F226" s="119" t="s">
        <v>2148</v>
      </c>
    </row>
    <row r="227" spans="1:6" ht="12.95">
      <c r="A227" s="99" t="s">
        <v>2371</v>
      </c>
      <c r="B227" s="99" t="s">
        <v>2138</v>
      </c>
      <c r="C227" s="99" t="s">
        <v>2370</v>
      </c>
      <c r="D227" s="99" t="s">
        <v>2246</v>
      </c>
      <c r="E227" s="99" t="s">
        <v>2083</v>
      </c>
      <c r="F227" s="119" t="s">
        <v>2148</v>
      </c>
    </row>
    <row r="228" spans="1:6" ht="12.95">
      <c r="A228" s="99" t="s">
        <v>2372</v>
      </c>
      <c r="B228" s="99" t="s">
        <v>2138</v>
      </c>
      <c r="C228" s="99" t="s">
        <v>2370</v>
      </c>
      <c r="D228" s="99" t="s">
        <v>2246</v>
      </c>
      <c r="E228" s="99" t="s">
        <v>2083</v>
      </c>
      <c r="F228" s="119" t="s">
        <v>2148</v>
      </c>
    </row>
    <row r="229" spans="1:6" ht="12.95">
      <c r="A229" s="99" t="s">
        <v>2373</v>
      </c>
      <c r="B229" s="99" t="s">
        <v>2138</v>
      </c>
      <c r="C229" s="99" t="s">
        <v>2374</v>
      </c>
      <c r="D229" s="99" t="s">
        <v>2083</v>
      </c>
      <c r="E229" s="99" t="s">
        <v>2083</v>
      </c>
      <c r="F229" s="119" t="s">
        <v>2148</v>
      </c>
    </row>
    <row r="230" spans="1:6" ht="12.95">
      <c r="A230" s="99" t="s">
        <v>2375</v>
      </c>
      <c r="B230" s="99" t="s">
        <v>2138</v>
      </c>
      <c r="C230" s="99" t="s">
        <v>2374</v>
      </c>
      <c r="D230" s="99" t="s">
        <v>2083</v>
      </c>
      <c r="E230" s="99" t="s">
        <v>2083</v>
      </c>
      <c r="F230" s="119" t="s">
        <v>2148</v>
      </c>
    </row>
    <row r="231" spans="1:6" ht="12.95">
      <c r="A231" s="99" t="s">
        <v>2376</v>
      </c>
      <c r="B231" s="99" t="s">
        <v>2138</v>
      </c>
      <c r="C231" s="99" t="s">
        <v>2374</v>
      </c>
      <c r="D231" s="99" t="s">
        <v>2083</v>
      </c>
      <c r="E231" s="99" t="s">
        <v>2083</v>
      </c>
      <c r="F231" s="119" t="s">
        <v>2148</v>
      </c>
    </row>
    <row r="232" spans="1:6" ht="12.95">
      <c r="A232" s="99" t="s">
        <v>2377</v>
      </c>
      <c r="B232" s="99" t="s">
        <v>2138</v>
      </c>
      <c r="C232" s="99" t="s">
        <v>2374</v>
      </c>
      <c r="D232" s="99" t="s">
        <v>2083</v>
      </c>
      <c r="E232" s="99" t="s">
        <v>2083</v>
      </c>
      <c r="F232" s="119" t="s">
        <v>2148</v>
      </c>
    </row>
    <row r="233" spans="1:6" ht="12.95">
      <c r="A233" s="99" t="s">
        <v>2378</v>
      </c>
      <c r="B233" s="99" t="s">
        <v>2138</v>
      </c>
      <c r="C233" s="99" t="s">
        <v>2374</v>
      </c>
      <c r="D233" s="99" t="s">
        <v>2083</v>
      </c>
      <c r="E233" s="99" t="s">
        <v>2083</v>
      </c>
      <c r="F233" s="119" t="s">
        <v>2148</v>
      </c>
    </row>
    <row r="234" spans="1:6" ht="12.95">
      <c r="A234" s="99" t="s">
        <v>2379</v>
      </c>
      <c r="B234" s="99" t="s">
        <v>2138</v>
      </c>
      <c r="C234" s="99" t="s">
        <v>2374</v>
      </c>
      <c r="D234" s="99" t="s">
        <v>2083</v>
      </c>
      <c r="E234" s="99" t="s">
        <v>2083</v>
      </c>
      <c r="F234" s="119" t="s">
        <v>2148</v>
      </c>
    </row>
    <row r="235" spans="1:6" ht="12.95">
      <c r="A235" s="99" t="s">
        <v>2394</v>
      </c>
      <c r="B235" s="99" t="s">
        <v>2138</v>
      </c>
      <c r="C235" s="99" t="s">
        <v>2395</v>
      </c>
      <c r="D235" s="99" t="s">
        <v>2396</v>
      </c>
      <c r="E235" s="99" t="s">
        <v>2396</v>
      </c>
      <c r="F235" s="119" t="s">
        <v>2148</v>
      </c>
    </row>
    <row r="236" spans="1:6" ht="12.95">
      <c r="A236" s="99" t="s">
        <v>2398</v>
      </c>
      <c r="B236" s="99" t="s">
        <v>2138</v>
      </c>
      <c r="C236" s="99" t="s">
        <v>2395</v>
      </c>
      <c r="D236" s="99" t="s">
        <v>2396</v>
      </c>
      <c r="E236" s="99" t="s">
        <v>2396</v>
      </c>
      <c r="F236" s="119" t="s">
        <v>2148</v>
      </c>
    </row>
    <row r="237" spans="1:6" ht="12.95">
      <c r="A237" s="99" t="s">
        <v>2392</v>
      </c>
      <c r="B237" s="99" t="s">
        <v>2138</v>
      </c>
      <c r="C237" s="99" t="s">
        <v>2395</v>
      </c>
      <c r="D237" s="99" t="s">
        <v>2396</v>
      </c>
      <c r="E237" s="99" t="s">
        <v>2396</v>
      </c>
      <c r="F237" s="119" t="s">
        <v>2148</v>
      </c>
    </row>
    <row r="238" spans="1:6" ht="12.95">
      <c r="A238" s="99" t="s">
        <v>2404</v>
      </c>
      <c r="B238" s="99" t="s">
        <v>2138</v>
      </c>
      <c r="C238" s="99" t="s">
        <v>2405</v>
      </c>
      <c r="D238" s="99" t="s">
        <v>2090</v>
      </c>
      <c r="E238" s="99" t="s">
        <v>2683</v>
      </c>
      <c r="F238" s="119" t="s">
        <v>2148</v>
      </c>
    </row>
    <row r="239" spans="1:6" ht="12.95">
      <c r="A239" s="99" t="s">
        <v>2406</v>
      </c>
      <c r="B239" s="99" t="s">
        <v>2138</v>
      </c>
      <c r="C239" s="99" t="s">
        <v>2089</v>
      </c>
      <c r="D239" s="99" t="s">
        <v>2090</v>
      </c>
      <c r="E239" s="99" t="s">
        <v>2090</v>
      </c>
      <c r="F239" s="119" t="s">
        <v>2148</v>
      </c>
    </row>
    <row r="240" spans="1:6" ht="12.95">
      <c r="A240" s="99" t="s">
        <v>2407</v>
      </c>
      <c r="B240" s="99" t="s">
        <v>2138</v>
      </c>
      <c r="C240" s="99" t="s">
        <v>2405</v>
      </c>
      <c r="D240" s="99" t="s">
        <v>2090</v>
      </c>
      <c r="E240" s="99" t="s">
        <v>2683</v>
      </c>
      <c r="F240" s="119" t="s">
        <v>2148</v>
      </c>
    </row>
    <row r="241" spans="1:6" ht="12.95">
      <c r="A241" s="99" t="s">
        <v>2410</v>
      </c>
      <c r="B241" s="99" t="s">
        <v>2138</v>
      </c>
      <c r="C241" s="99" t="s">
        <v>2089</v>
      </c>
      <c r="D241" s="99" t="s">
        <v>2090</v>
      </c>
      <c r="E241" s="99" t="s">
        <v>2090</v>
      </c>
      <c r="F241" s="119" t="s">
        <v>2148</v>
      </c>
    </row>
    <row r="242" spans="1:6" ht="12.95">
      <c r="A242" s="99" t="s">
        <v>2411</v>
      </c>
      <c r="B242" s="99" t="s">
        <v>2138</v>
      </c>
      <c r="C242" s="99" t="s">
        <v>2089</v>
      </c>
      <c r="D242" s="99" t="s">
        <v>2090</v>
      </c>
      <c r="E242" s="99" t="s">
        <v>2090</v>
      </c>
      <c r="F242" s="119" t="s">
        <v>2148</v>
      </c>
    </row>
    <row r="243" spans="1:6" ht="12.95">
      <c r="A243" s="99" t="s">
        <v>2412</v>
      </c>
      <c r="B243" s="99" t="s">
        <v>2138</v>
      </c>
      <c r="C243" s="99" t="s">
        <v>2089</v>
      </c>
      <c r="D243" s="99" t="s">
        <v>2090</v>
      </c>
      <c r="E243" s="99" t="s">
        <v>2090</v>
      </c>
      <c r="F243" s="119" t="s">
        <v>2148</v>
      </c>
    </row>
    <row r="244" spans="1:6" ht="12.95">
      <c r="A244" s="99" t="s">
        <v>2415</v>
      </c>
      <c r="B244" s="99" t="s">
        <v>2138</v>
      </c>
      <c r="C244" s="99" t="s">
        <v>2405</v>
      </c>
      <c r="D244" s="99" t="s">
        <v>2090</v>
      </c>
      <c r="E244" s="99" t="s">
        <v>2683</v>
      </c>
      <c r="F244" s="119" t="s">
        <v>2148</v>
      </c>
    </row>
    <row r="245" spans="1:6" ht="12.95">
      <c r="A245" s="99" t="s">
        <v>2408</v>
      </c>
      <c r="B245" s="99" t="s">
        <v>2138</v>
      </c>
      <c r="C245" s="99" t="s">
        <v>2089</v>
      </c>
      <c r="D245" s="99" t="s">
        <v>2090</v>
      </c>
      <c r="E245" s="99" t="s">
        <v>2090</v>
      </c>
      <c r="F245" s="119" t="s">
        <v>2148</v>
      </c>
    </row>
    <row r="246" spans="1:6" ht="12.95">
      <c r="A246" s="99" t="s">
        <v>2416</v>
      </c>
      <c r="B246" s="99" t="s">
        <v>2138</v>
      </c>
      <c r="C246" s="99" t="s">
        <v>2405</v>
      </c>
      <c r="D246" s="99" t="s">
        <v>2090</v>
      </c>
      <c r="E246" s="99" t="s">
        <v>2683</v>
      </c>
      <c r="F246" s="119" t="s">
        <v>2148</v>
      </c>
    </row>
    <row r="247" spans="1:6" ht="12.95">
      <c r="A247" s="99" t="s">
        <v>2417</v>
      </c>
      <c r="B247" s="99" t="s">
        <v>2138</v>
      </c>
      <c r="C247" s="99" t="s">
        <v>2418</v>
      </c>
      <c r="D247" s="99" t="s">
        <v>2683</v>
      </c>
      <c r="E247" s="99" t="s">
        <v>2683</v>
      </c>
      <c r="F247" s="119" t="s">
        <v>2148</v>
      </c>
    </row>
    <row r="248" spans="1:6" ht="12.95">
      <c r="A248" s="99" t="s">
        <v>2419</v>
      </c>
      <c r="B248" s="99" t="s">
        <v>2138</v>
      </c>
      <c r="C248" s="99" t="s">
        <v>2418</v>
      </c>
      <c r="D248" s="99" t="s">
        <v>2683</v>
      </c>
      <c r="E248" s="99" t="s">
        <v>2683</v>
      </c>
      <c r="F248" s="119" t="s">
        <v>2148</v>
      </c>
    </row>
    <row r="249" spans="1:6" ht="12.95">
      <c r="A249" s="99" t="s">
        <v>2420</v>
      </c>
      <c r="B249" s="99" t="s">
        <v>2138</v>
      </c>
      <c r="C249" s="99" t="s">
        <v>2089</v>
      </c>
      <c r="D249" s="99" t="s">
        <v>2090</v>
      </c>
      <c r="E249" s="99" t="s">
        <v>2090</v>
      </c>
      <c r="F249" s="119" t="s">
        <v>2148</v>
      </c>
    </row>
    <row r="250" spans="1:6" ht="12.95">
      <c r="A250" s="99" t="s">
        <v>2421</v>
      </c>
      <c r="B250" s="99" t="s">
        <v>2138</v>
      </c>
      <c r="C250" s="99" t="s">
        <v>2089</v>
      </c>
      <c r="D250" s="99" t="s">
        <v>2090</v>
      </c>
      <c r="E250" s="99" t="s">
        <v>2090</v>
      </c>
      <c r="F250" s="119" t="s">
        <v>2148</v>
      </c>
    </row>
    <row r="251" spans="1:6" ht="12.95">
      <c r="A251" s="99" t="s">
        <v>2422</v>
      </c>
      <c r="B251" s="99" t="s">
        <v>2138</v>
      </c>
      <c r="C251" s="99" t="s">
        <v>2089</v>
      </c>
      <c r="D251" s="99" t="s">
        <v>2090</v>
      </c>
      <c r="E251" s="99" t="s">
        <v>2090</v>
      </c>
      <c r="F251" s="119" t="s">
        <v>2148</v>
      </c>
    </row>
    <row r="252" spans="1:6" ht="12.95">
      <c r="A252" s="99" t="s">
        <v>2423</v>
      </c>
      <c r="B252" s="99" t="s">
        <v>2138</v>
      </c>
      <c r="C252" s="99" t="s">
        <v>2089</v>
      </c>
      <c r="D252" s="99" t="s">
        <v>2090</v>
      </c>
      <c r="E252" s="99" t="s">
        <v>2090</v>
      </c>
      <c r="F252" s="119" t="s">
        <v>2148</v>
      </c>
    </row>
    <row r="253" spans="1:6" ht="12.95">
      <c r="A253" s="99" t="s">
        <v>2424</v>
      </c>
      <c r="B253" s="99" t="s">
        <v>2138</v>
      </c>
      <c r="C253" s="99" t="s">
        <v>2089</v>
      </c>
      <c r="D253" s="99" t="s">
        <v>2090</v>
      </c>
      <c r="E253" s="99" t="s">
        <v>2090</v>
      </c>
      <c r="F253" s="119" t="s">
        <v>2148</v>
      </c>
    </row>
    <row r="254" spans="1:6" ht="12.95">
      <c r="A254" s="99" t="s">
        <v>2425</v>
      </c>
      <c r="B254" s="99" t="s">
        <v>2138</v>
      </c>
      <c r="C254" s="99" t="s">
        <v>2089</v>
      </c>
      <c r="D254" s="99" t="s">
        <v>2090</v>
      </c>
      <c r="E254" s="99" t="s">
        <v>2090</v>
      </c>
      <c r="F254" s="119" t="s">
        <v>2148</v>
      </c>
    </row>
    <row r="255" spans="1:6" ht="12.95">
      <c r="A255" s="99" t="s">
        <v>2426</v>
      </c>
      <c r="B255" s="99" t="s">
        <v>2138</v>
      </c>
      <c r="C255" s="99" t="s">
        <v>2418</v>
      </c>
      <c r="D255" s="99" t="s">
        <v>2683</v>
      </c>
      <c r="E255" s="99" t="s">
        <v>2683</v>
      </c>
      <c r="F255" s="119" t="s">
        <v>2148</v>
      </c>
    </row>
    <row r="256" spans="1:6" ht="12.95">
      <c r="A256" s="99" t="s">
        <v>2409</v>
      </c>
      <c r="B256" s="99" t="s">
        <v>2138</v>
      </c>
      <c r="C256" s="99" t="s">
        <v>2405</v>
      </c>
      <c r="D256" s="99" t="s">
        <v>2090</v>
      </c>
      <c r="E256" s="99" t="s">
        <v>2683</v>
      </c>
      <c r="F256" s="119" t="s">
        <v>2148</v>
      </c>
    </row>
    <row r="257" spans="1:6" ht="12.95">
      <c r="A257" s="99" t="s">
        <v>2684</v>
      </c>
      <c r="B257" s="99" t="s">
        <v>2138</v>
      </c>
      <c r="C257" s="99" t="s">
        <v>2405</v>
      </c>
      <c r="D257" s="99" t="s">
        <v>2090</v>
      </c>
      <c r="E257" s="99" t="s">
        <v>2683</v>
      </c>
      <c r="F257" s="119" t="s">
        <v>2148</v>
      </c>
    </row>
    <row r="258" spans="1:6" ht="12.95">
      <c r="A258" s="99" t="s">
        <v>2685</v>
      </c>
      <c r="B258" s="99" t="s">
        <v>2138</v>
      </c>
      <c r="C258" s="99" t="s">
        <v>2686</v>
      </c>
      <c r="D258" s="99" t="s">
        <v>2683</v>
      </c>
      <c r="E258" s="99" t="s">
        <v>2090</v>
      </c>
      <c r="F258" s="119" t="s">
        <v>2148</v>
      </c>
    </row>
    <row r="259" spans="1:6" ht="12.95">
      <c r="A259" s="99" t="s">
        <v>2687</v>
      </c>
      <c r="B259" s="99" t="s">
        <v>2138</v>
      </c>
      <c r="C259" s="99" t="s">
        <v>2686</v>
      </c>
      <c r="D259" s="99" t="s">
        <v>2683</v>
      </c>
      <c r="E259" s="99" t="s">
        <v>2090</v>
      </c>
      <c r="F259" s="119" t="s">
        <v>2148</v>
      </c>
    </row>
    <row r="260" spans="1:6" ht="12.95">
      <c r="A260" s="99" t="s">
        <v>2688</v>
      </c>
      <c r="B260" s="99" t="s">
        <v>2138</v>
      </c>
      <c r="C260" s="99" t="s">
        <v>2686</v>
      </c>
      <c r="D260" s="99" t="s">
        <v>2683</v>
      </c>
      <c r="E260" s="99" t="s">
        <v>2090</v>
      </c>
      <c r="F260" s="119" t="s">
        <v>2148</v>
      </c>
    </row>
    <row r="261" spans="1:6" ht="12.95">
      <c r="A261" s="99" t="s">
        <v>2427</v>
      </c>
      <c r="B261" s="99" t="s">
        <v>2138</v>
      </c>
      <c r="C261" s="99" t="s">
        <v>2428</v>
      </c>
      <c r="D261" s="99" t="s">
        <v>2102</v>
      </c>
      <c r="E261" s="99" t="s">
        <v>2598</v>
      </c>
      <c r="F261" s="119" t="s">
        <v>2148</v>
      </c>
    </row>
    <row r="262" spans="1:6" ht="12.95">
      <c r="A262" s="99" t="s">
        <v>2439</v>
      </c>
      <c r="B262" s="99" t="s">
        <v>2138</v>
      </c>
      <c r="C262" s="99" t="s">
        <v>2428</v>
      </c>
      <c r="D262" s="99" t="s">
        <v>2102</v>
      </c>
      <c r="E262" s="99" t="s">
        <v>2598</v>
      </c>
      <c r="F262" s="119" t="s">
        <v>2148</v>
      </c>
    </row>
    <row r="263" spans="1:6" ht="12.95">
      <c r="A263" s="99" t="s">
        <v>2441</v>
      </c>
      <c r="B263" s="99" t="s">
        <v>2138</v>
      </c>
      <c r="C263" s="99" t="s">
        <v>2428</v>
      </c>
      <c r="D263" s="99" t="s">
        <v>2102</v>
      </c>
      <c r="E263" s="99" t="s">
        <v>2598</v>
      </c>
      <c r="F263" s="119" t="s">
        <v>2148</v>
      </c>
    </row>
    <row r="264" spans="1:6" ht="12.95">
      <c r="A264" s="99" t="s">
        <v>2442</v>
      </c>
      <c r="B264" s="99" t="s">
        <v>2138</v>
      </c>
      <c r="C264" s="99" t="s">
        <v>2443</v>
      </c>
      <c r="D264" s="99" t="s">
        <v>2598</v>
      </c>
      <c r="E264" s="99" t="s">
        <v>2598</v>
      </c>
      <c r="F264" s="119" t="s">
        <v>2148</v>
      </c>
    </row>
    <row r="265" spans="1:6" ht="12.95">
      <c r="A265" s="99" t="s">
        <v>2444</v>
      </c>
      <c r="B265" s="99" t="s">
        <v>2138</v>
      </c>
      <c r="C265" s="99" t="s">
        <v>2428</v>
      </c>
      <c r="D265" s="99" t="s">
        <v>2102</v>
      </c>
      <c r="E265" s="99" t="s">
        <v>2598</v>
      </c>
      <c r="F265" s="119" t="s">
        <v>2148</v>
      </c>
    </row>
    <row r="266" spans="1:6" ht="12.95">
      <c r="A266" s="99" t="s">
        <v>2445</v>
      </c>
      <c r="B266" s="99" t="s">
        <v>2138</v>
      </c>
      <c r="C266" s="99" t="s">
        <v>2435</v>
      </c>
      <c r="D266" s="99" t="s">
        <v>2147</v>
      </c>
      <c r="E266" s="99" t="s">
        <v>2598</v>
      </c>
      <c r="F266" s="119" t="s">
        <v>2148</v>
      </c>
    </row>
    <row r="267" spans="1:6" ht="12.95">
      <c r="A267" s="99" t="s">
        <v>2446</v>
      </c>
      <c r="B267" s="99" t="s">
        <v>2138</v>
      </c>
      <c r="C267" s="99" t="s">
        <v>2431</v>
      </c>
      <c r="D267" s="99" t="s">
        <v>2598</v>
      </c>
      <c r="E267" s="99" t="s">
        <v>2102</v>
      </c>
      <c r="F267" s="119" t="s">
        <v>2148</v>
      </c>
    </row>
    <row r="268" spans="1:6" ht="12.95">
      <c r="A268" s="99" t="s">
        <v>2448</v>
      </c>
      <c r="B268" s="99" t="s">
        <v>2138</v>
      </c>
      <c r="C268" s="99" t="s">
        <v>2428</v>
      </c>
      <c r="D268" s="99" t="s">
        <v>2102</v>
      </c>
      <c r="E268" s="99" t="s">
        <v>2598</v>
      </c>
      <c r="F268" s="119" t="s">
        <v>2148</v>
      </c>
    </row>
    <row r="269" spans="1:6" ht="12.95">
      <c r="A269" s="99" t="s">
        <v>2449</v>
      </c>
      <c r="B269" s="99" t="s">
        <v>2138</v>
      </c>
      <c r="C269" s="99" t="s">
        <v>2428</v>
      </c>
      <c r="D269" s="99" t="s">
        <v>2102</v>
      </c>
      <c r="E269" s="99" t="s">
        <v>2598</v>
      </c>
      <c r="F269" s="119" t="s">
        <v>2148</v>
      </c>
    </row>
    <row r="270" spans="1:6" ht="12.95">
      <c r="A270" s="99" t="s">
        <v>2450</v>
      </c>
      <c r="B270" s="99" t="s">
        <v>2138</v>
      </c>
      <c r="C270" s="99" t="s">
        <v>2428</v>
      </c>
      <c r="D270" s="99" t="s">
        <v>2102</v>
      </c>
      <c r="E270" s="99" t="s">
        <v>2598</v>
      </c>
      <c r="F270" s="119" t="s">
        <v>2148</v>
      </c>
    </row>
    <row r="271" spans="1:6" ht="12.95">
      <c r="A271" s="99" t="s">
        <v>2451</v>
      </c>
      <c r="B271" s="99" t="s">
        <v>2138</v>
      </c>
      <c r="C271" s="99" t="s">
        <v>2428</v>
      </c>
      <c r="D271" s="99" t="s">
        <v>2102</v>
      </c>
      <c r="E271" s="99" t="s">
        <v>2598</v>
      </c>
      <c r="F271" s="119" t="s">
        <v>2148</v>
      </c>
    </row>
    <row r="272" spans="1:6" ht="12.95">
      <c r="A272" s="99" t="s">
        <v>2429</v>
      </c>
      <c r="B272" s="99" t="s">
        <v>2138</v>
      </c>
      <c r="C272" s="99" t="s">
        <v>2428</v>
      </c>
      <c r="D272" s="99" t="s">
        <v>2102</v>
      </c>
      <c r="E272" s="99" t="s">
        <v>2598</v>
      </c>
      <c r="F272" s="119" t="s">
        <v>2148</v>
      </c>
    </row>
    <row r="273" spans="1:6" ht="12.95">
      <c r="A273" s="99" t="s">
        <v>2452</v>
      </c>
      <c r="B273" s="99" t="s">
        <v>2138</v>
      </c>
      <c r="C273" s="99" t="s">
        <v>2443</v>
      </c>
      <c r="D273" s="99" t="s">
        <v>2598</v>
      </c>
      <c r="E273" s="99" t="s">
        <v>2598</v>
      </c>
      <c r="F273" s="119" t="s">
        <v>2148</v>
      </c>
    </row>
    <row r="274" spans="1:6" ht="12.95">
      <c r="A274" s="99" t="s">
        <v>2453</v>
      </c>
      <c r="B274" s="99" t="s">
        <v>2138</v>
      </c>
      <c r="C274" s="99" t="s">
        <v>2428</v>
      </c>
      <c r="D274" s="99" t="s">
        <v>2102</v>
      </c>
      <c r="E274" s="99" t="s">
        <v>2598</v>
      </c>
      <c r="F274" s="119" t="s">
        <v>2148</v>
      </c>
    </row>
    <row r="275" spans="1:6" ht="12.95">
      <c r="A275" s="99" t="s">
        <v>2454</v>
      </c>
      <c r="B275" s="99" t="s">
        <v>2138</v>
      </c>
      <c r="C275" s="99" t="s">
        <v>2428</v>
      </c>
      <c r="D275" s="99" t="s">
        <v>2102</v>
      </c>
      <c r="E275" s="99" t="s">
        <v>2598</v>
      </c>
      <c r="F275" s="119" t="s">
        <v>2148</v>
      </c>
    </row>
    <row r="276" spans="1:6" ht="12.95">
      <c r="A276" s="99" t="s">
        <v>2455</v>
      </c>
      <c r="B276" s="99" t="s">
        <v>2138</v>
      </c>
      <c r="C276" s="99" t="s">
        <v>2428</v>
      </c>
      <c r="D276" s="99" t="s">
        <v>2102</v>
      </c>
      <c r="E276" s="99" t="s">
        <v>2598</v>
      </c>
      <c r="F276" s="119" t="s">
        <v>2148</v>
      </c>
    </row>
    <row r="277" spans="1:6" ht="12.95">
      <c r="A277" s="99" t="s">
        <v>2456</v>
      </c>
      <c r="B277" s="99" t="s">
        <v>2138</v>
      </c>
      <c r="C277" s="99" t="s">
        <v>2428</v>
      </c>
      <c r="D277" s="99" t="s">
        <v>2102</v>
      </c>
      <c r="E277" s="99" t="s">
        <v>2598</v>
      </c>
      <c r="F277" s="119" t="s">
        <v>2148</v>
      </c>
    </row>
    <row r="278" spans="1:6" ht="12.95">
      <c r="A278" s="99" t="s">
        <v>2457</v>
      </c>
      <c r="B278" s="99" t="s">
        <v>2138</v>
      </c>
      <c r="C278" s="99" t="s">
        <v>2428</v>
      </c>
      <c r="D278" s="99" t="s">
        <v>2102</v>
      </c>
      <c r="E278" s="99" t="s">
        <v>2598</v>
      </c>
      <c r="F278" s="119" t="s">
        <v>2148</v>
      </c>
    </row>
    <row r="279" spans="1:6" ht="12.95">
      <c r="A279" s="99" t="s">
        <v>2458</v>
      </c>
      <c r="B279" s="99" t="s">
        <v>2138</v>
      </c>
      <c r="C279" s="99" t="s">
        <v>2428</v>
      </c>
      <c r="D279" s="99" t="s">
        <v>2102</v>
      </c>
      <c r="E279" s="99" t="s">
        <v>2598</v>
      </c>
      <c r="F279" s="119" t="s">
        <v>2148</v>
      </c>
    </row>
    <row r="280" spans="1:6" ht="12.95">
      <c r="A280" s="99" t="s">
        <v>2459</v>
      </c>
      <c r="B280" s="99" t="s">
        <v>2138</v>
      </c>
      <c r="C280" s="99" t="s">
        <v>2428</v>
      </c>
      <c r="D280" s="99" t="s">
        <v>2102</v>
      </c>
      <c r="E280" s="99" t="s">
        <v>2598</v>
      </c>
      <c r="F280" s="119" t="s">
        <v>2148</v>
      </c>
    </row>
    <row r="281" spans="1:6" ht="12.95">
      <c r="A281" s="99" t="s">
        <v>2460</v>
      </c>
      <c r="B281" s="99" t="s">
        <v>2138</v>
      </c>
      <c r="C281" s="99" t="s">
        <v>2428</v>
      </c>
      <c r="D281" s="99" t="s">
        <v>2102</v>
      </c>
      <c r="E281" s="99" t="s">
        <v>2598</v>
      </c>
      <c r="F281" s="119" t="s">
        <v>2148</v>
      </c>
    </row>
    <row r="282" spans="1:6" ht="12.95">
      <c r="A282" s="99" t="s">
        <v>2461</v>
      </c>
      <c r="B282" s="99" t="s">
        <v>2138</v>
      </c>
      <c r="C282" s="99" t="s">
        <v>2428</v>
      </c>
      <c r="D282" s="99" t="s">
        <v>2102</v>
      </c>
      <c r="E282" s="99" t="s">
        <v>2598</v>
      </c>
      <c r="F282" s="119" t="s">
        <v>2148</v>
      </c>
    </row>
    <row r="283" spans="1:6" ht="12.95">
      <c r="A283" s="99" t="s">
        <v>2430</v>
      </c>
      <c r="B283" s="99" t="s">
        <v>2138</v>
      </c>
      <c r="C283" s="99" t="s">
        <v>2689</v>
      </c>
      <c r="D283" s="99" t="s">
        <v>2598</v>
      </c>
      <c r="E283" s="99" t="s">
        <v>2690</v>
      </c>
      <c r="F283" s="119" t="s">
        <v>2148</v>
      </c>
    </row>
    <row r="284" spans="1:6" ht="12.95">
      <c r="A284" s="99" t="s">
        <v>2462</v>
      </c>
      <c r="B284" s="99" t="s">
        <v>2138</v>
      </c>
      <c r="C284" s="99" t="s">
        <v>2428</v>
      </c>
      <c r="D284" s="99" t="s">
        <v>2102</v>
      </c>
      <c r="E284" s="99" t="s">
        <v>2598</v>
      </c>
      <c r="F284" s="119" t="s">
        <v>2148</v>
      </c>
    </row>
    <row r="285" spans="1:6" ht="12.95">
      <c r="A285" s="99" t="s">
        <v>2691</v>
      </c>
      <c r="B285" s="99" t="s">
        <v>2138</v>
      </c>
      <c r="C285" s="99" t="s">
        <v>2443</v>
      </c>
      <c r="D285" s="99" t="s">
        <v>2598</v>
      </c>
      <c r="E285" s="99" t="s">
        <v>2598</v>
      </c>
      <c r="F285" s="119" t="s">
        <v>2148</v>
      </c>
    </row>
    <row r="286" spans="1:6" ht="12.95">
      <c r="A286" s="99" t="s">
        <v>2463</v>
      </c>
      <c r="B286" s="99" t="s">
        <v>2138</v>
      </c>
      <c r="C286" s="99" t="s">
        <v>2428</v>
      </c>
      <c r="D286" s="99" t="s">
        <v>2102</v>
      </c>
      <c r="E286" s="99" t="s">
        <v>2598</v>
      </c>
      <c r="F286" s="119" t="s">
        <v>2148</v>
      </c>
    </row>
    <row r="287" spans="1:6" ht="12.95">
      <c r="A287" s="99" t="s">
        <v>2464</v>
      </c>
      <c r="B287" s="99" t="s">
        <v>2138</v>
      </c>
      <c r="C287" s="99" t="s">
        <v>2443</v>
      </c>
      <c r="D287" s="99" t="s">
        <v>2598</v>
      </c>
      <c r="E287" s="99" t="s">
        <v>2598</v>
      </c>
      <c r="F287" s="119" t="s">
        <v>2148</v>
      </c>
    </row>
    <row r="288" spans="1:6" ht="12.95">
      <c r="A288" s="99" t="s">
        <v>2692</v>
      </c>
      <c r="B288" s="99" t="s">
        <v>2138</v>
      </c>
      <c r="C288" s="99" t="s">
        <v>2428</v>
      </c>
      <c r="D288" s="99" t="s">
        <v>2102</v>
      </c>
      <c r="E288" s="99" t="s">
        <v>2598</v>
      </c>
      <c r="F288" s="119" t="s">
        <v>2148</v>
      </c>
    </row>
    <row r="289" spans="1:6" ht="12.95">
      <c r="A289" s="99" t="s">
        <v>2466</v>
      </c>
      <c r="B289" s="99" t="s">
        <v>2138</v>
      </c>
      <c r="C289" s="99" t="s">
        <v>2443</v>
      </c>
      <c r="D289" s="99" t="s">
        <v>2598</v>
      </c>
      <c r="E289" s="99" t="s">
        <v>2598</v>
      </c>
      <c r="F289" s="119" t="s">
        <v>2148</v>
      </c>
    </row>
    <row r="290" spans="1:6" ht="12.95">
      <c r="A290" s="99" t="s">
        <v>2693</v>
      </c>
      <c r="B290" s="99" t="s">
        <v>2138</v>
      </c>
      <c r="C290" s="99" t="s">
        <v>2428</v>
      </c>
      <c r="D290" s="99" t="s">
        <v>2102</v>
      </c>
      <c r="E290" s="99" t="s">
        <v>2598</v>
      </c>
      <c r="F290" s="119" t="s">
        <v>2148</v>
      </c>
    </row>
    <row r="291" spans="1:6" ht="12.95">
      <c r="A291" s="99" t="s">
        <v>2694</v>
      </c>
      <c r="B291" s="99" t="s">
        <v>2138</v>
      </c>
      <c r="C291" s="99" t="s">
        <v>2443</v>
      </c>
      <c r="D291" s="99" t="s">
        <v>2598</v>
      </c>
      <c r="E291" s="99" t="s">
        <v>2598</v>
      </c>
      <c r="F291" s="119" t="s">
        <v>2148</v>
      </c>
    </row>
    <row r="292" spans="1:6" ht="12.95">
      <c r="A292" s="99" t="s">
        <v>2695</v>
      </c>
      <c r="B292" s="99" t="s">
        <v>2138</v>
      </c>
      <c r="C292" s="99" t="s">
        <v>2443</v>
      </c>
      <c r="D292" s="99" t="s">
        <v>2598</v>
      </c>
      <c r="E292" s="99" t="s">
        <v>2598</v>
      </c>
      <c r="F292" s="119" t="s">
        <v>2148</v>
      </c>
    </row>
    <row r="293" spans="1:6" ht="12.95">
      <c r="A293" s="99" t="s">
        <v>2696</v>
      </c>
      <c r="B293" s="99" t="s">
        <v>2138</v>
      </c>
      <c r="C293" s="99" t="s">
        <v>2443</v>
      </c>
      <c r="D293" s="99" t="s">
        <v>2598</v>
      </c>
      <c r="E293" s="99" t="s">
        <v>2598</v>
      </c>
      <c r="F293" s="119" t="s">
        <v>2148</v>
      </c>
    </row>
    <row r="294" spans="1:6" ht="12.95">
      <c r="A294" s="99" t="s">
        <v>2432</v>
      </c>
      <c r="B294" s="99" t="s">
        <v>2138</v>
      </c>
      <c r="C294" s="99" t="s">
        <v>2428</v>
      </c>
      <c r="D294" s="99" t="s">
        <v>2102</v>
      </c>
      <c r="E294" s="99" t="s">
        <v>2598</v>
      </c>
      <c r="F294" s="119" t="s">
        <v>2148</v>
      </c>
    </row>
    <row r="295" spans="1:6" ht="12.95">
      <c r="A295" s="99" t="s">
        <v>2697</v>
      </c>
      <c r="B295" s="99" t="s">
        <v>2138</v>
      </c>
      <c r="C295" s="99" t="s">
        <v>2443</v>
      </c>
      <c r="D295" s="99" t="s">
        <v>2598</v>
      </c>
      <c r="E295" s="99" t="s">
        <v>2598</v>
      </c>
      <c r="F295" s="119" t="s">
        <v>2148</v>
      </c>
    </row>
    <row r="296" spans="1:6" ht="12.95">
      <c r="A296" s="99" t="s">
        <v>2698</v>
      </c>
      <c r="B296" s="99" t="s">
        <v>2138</v>
      </c>
      <c r="C296" s="99" t="s">
        <v>2443</v>
      </c>
      <c r="D296" s="99" t="s">
        <v>2598</v>
      </c>
      <c r="E296" s="99" t="s">
        <v>2598</v>
      </c>
      <c r="F296" s="119" t="s">
        <v>2148</v>
      </c>
    </row>
    <row r="297" spans="1:6" ht="12.95">
      <c r="A297" s="99" t="s">
        <v>2699</v>
      </c>
      <c r="B297" s="99" t="s">
        <v>2138</v>
      </c>
      <c r="C297" s="99" t="s">
        <v>2443</v>
      </c>
      <c r="D297" s="99" t="s">
        <v>2598</v>
      </c>
      <c r="E297" s="99" t="s">
        <v>2598</v>
      </c>
      <c r="F297" s="119" t="s">
        <v>2148</v>
      </c>
    </row>
    <row r="298" spans="1:6" ht="12.95">
      <c r="A298" s="99" t="s">
        <v>2700</v>
      </c>
      <c r="B298" s="99" t="s">
        <v>2138</v>
      </c>
      <c r="C298" s="99" t="s">
        <v>2443</v>
      </c>
      <c r="D298" s="99" t="s">
        <v>2598</v>
      </c>
      <c r="E298" s="99" t="s">
        <v>2598</v>
      </c>
      <c r="F298" s="119" t="s">
        <v>2148</v>
      </c>
    </row>
    <row r="299" spans="1:6" ht="12.95">
      <c r="A299" s="99" t="s">
        <v>2433</v>
      </c>
      <c r="B299" s="99" t="s">
        <v>2138</v>
      </c>
      <c r="C299" s="99" t="s">
        <v>2428</v>
      </c>
      <c r="D299" s="99" t="s">
        <v>2102</v>
      </c>
      <c r="E299" s="99" t="s">
        <v>2598</v>
      </c>
      <c r="F299" s="119" t="s">
        <v>2148</v>
      </c>
    </row>
    <row r="300" spans="1:6" ht="12.95">
      <c r="A300" s="99" t="s">
        <v>2434</v>
      </c>
      <c r="B300" s="99" t="s">
        <v>2138</v>
      </c>
      <c r="C300" s="99" t="s">
        <v>2435</v>
      </c>
      <c r="D300" s="99" t="s">
        <v>2147</v>
      </c>
      <c r="E300" s="99" t="s">
        <v>2598</v>
      </c>
      <c r="F300" s="119" t="s">
        <v>2148</v>
      </c>
    </row>
    <row r="301" spans="1:6" ht="12.95">
      <c r="A301" s="99" t="s">
        <v>2436</v>
      </c>
      <c r="B301" s="99" t="s">
        <v>2138</v>
      </c>
      <c r="C301" s="99" t="s">
        <v>2435</v>
      </c>
      <c r="D301" s="99" t="s">
        <v>2147</v>
      </c>
      <c r="E301" s="99" t="s">
        <v>2598</v>
      </c>
      <c r="F301" s="119" t="s">
        <v>2148</v>
      </c>
    </row>
    <row r="302" spans="1:6" ht="12.95">
      <c r="A302" s="99" t="s">
        <v>2437</v>
      </c>
      <c r="B302" s="99" t="s">
        <v>2138</v>
      </c>
      <c r="C302" s="99" t="s">
        <v>2435</v>
      </c>
      <c r="D302" s="99" t="s">
        <v>2147</v>
      </c>
      <c r="E302" s="99" t="s">
        <v>2598</v>
      </c>
      <c r="F302" s="119" t="s">
        <v>2148</v>
      </c>
    </row>
    <row r="303" spans="1:6" ht="12.95">
      <c r="A303" s="99" t="s">
        <v>2438</v>
      </c>
      <c r="B303" s="99" t="s">
        <v>2138</v>
      </c>
      <c r="C303" s="99" t="s">
        <v>2689</v>
      </c>
      <c r="D303" s="99" t="s">
        <v>2598</v>
      </c>
      <c r="E303" s="99" t="s">
        <v>2690</v>
      </c>
      <c r="F303" s="119" t="s">
        <v>2148</v>
      </c>
    </row>
    <row r="304" spans="1:6" ht="12.95">
      <c r="A304" s="99" t="s">
        <v>2476</v>
      </c>
      <c r="B304" s="99" t="s">
        <v>2138</v>
      </c>
      <c r="C304" s="99" t="s">
        <v>2477</v>
      </c>
      <c r="D304" s="99" t="s">
        <v>2102</v>
      </c>
      <c r="E304" s="99" t="s">
        <v>2599</v>
      </c>
      <c r="F304" s="119" t="s">
        <v>2148</v>
      </c>
    </row>
    <row r="305" spans="1:6" ht="12.95">
      <c r="A305" s="99" t="s">
        <v>2487</v>
      </c>
      <c r="B305" s="99" t="s">
        <v>2138</v>
      </c>
      <c r="C305" s="99" t="s">
        <v>2479</v>
      </c>
      <c r="D305" s="99" t="s">
        <v>2599</v>
      </c>
      <c r="E305" s="99" t="s">
        <v>2599</v>
      </c>
      <c r="F305" s="119" t="s">
        <v>2148</v>
      </c>
    </row>
    <row r="306" spans="1:6" ht="12.95">
      <c r="A306" s="99" t="s">
        <v>2488</v>
      </c>
      <c r="B306" s="99" t="s">
        <v>2138</v>
      </c>
      <c r="C306" s="99" t="s">
        <v>2479</v>
      </c>
      <c r="D306" s="99" t="s">
        <v>2599</v>
      </c>
      <c r="E306" s="99" t="s">
        <v>2599</v>
      </c>
      <c r="F306" s="119" t="s">
        <v>2148</v>
      </c>
    </row>
    <row r="307" spans="1:6" ht="12.95">
      <c r="A307" s="99" t="s">
        <v>2701</v>
      </c>
      <c r="B307" s="99" t="s">
        <v>2138</v>
      </c>
      <c r="C307" s="99" t="s">
        <v>2479</v>
      </c>
      <c r="D307" s="99" t="s">
        <v>2599</v>
      </c>
      <c r="E307" s="99" t="s">
        <v>2599</v>
      </c>
      <c r="F307" s="119" t="s">
        <v>2148</v>
      </c>
    </row>
    <row r="308" spans="1:6" ht="12.95">
      <c r="A308" s="99" t="s">
        <v>2489</v>
      </c>
      <c r="B308" s="99" t="s">
        <v>2138</v>
      </c>
      <c r="C308" s="99" t="s">
        <v>2477</v>
      </c>
      <c r="D308" s="99" t="s">
        <v>2102</v>
      </c>
      <c r="E308" s="99" t="s">
        <v>2599</v>
      </c>
      <c r="F308" s="119" t="s">
        <v>2148</v>
      </c>
    </row>
    <row r="309" spans="1:6" ht="12.95">
      <c r="A309" s="99" t="s">
        <v>2702</v>
      </c>
      <c r="B309" s="99" t="s">
        <v>2138</v>
      </c>
      <c r="C309" s="99" t="s">
        <v>2479</v>
      </c>
      <c r="D309" s="99" t="s">
        <v>2599</v>
      </c>
      <c r="E309" s="99" t="s">
        <v>2599</v>
      </c>
      <c r="F309" s="119" t="s">
        <v>2148</v>
      </c>
    </row>
    <row r="310" spans="1:6" ht="12.95">
      <c r="A310" s="99" t="s">
        <v>2703</v>
      </c>
      <c r="B310" s="99" t="s">
        <v>2138</v>
      </c>
      <c r="C310" s="99" t="s">
        <v>2479</v>
      </c>
      <c r="D310" s="99" t="s">
        <v>2599</v>
      </c>
      <c r="E310" s="99" t="s">
        <v>2599</v>
      </c>
      <c r="F310" s="119" t="s">
        <v>2148</v>
      </c>
    </row>
    <row r="311" spans="1:6" ht="12.95">
      <c r="A311" s="99" t="s">
        <v>2704</v>
      </c>
      <c r="B311" s="99" t="s">
        <v>2138</v>
      </c>
      <c r="C311" s="99" t="s">
        <v>2479</v>
      </c>
      <c r="D311" s="99" t="s">
        <v>2599</v>
      </c>
      <c r="E311" s="99" t="s">
        <v>2599</v>
      </c>
      <c r="F311" s="119" t="s">
        <v>2148</v>
      </c>
    </row>
    <row r="312" spans="1:6" ht="12.95">
      <c r="A312" s="99" t="s">
        <v>2705</v>
      </c>
      <c r="B312" s="99" t="s">
        <v>2138</v>
      </c>
      <c r="C312" s="99" t="s">
        <v>2479</v>
      </c>
      <c r="D312" s="99" t="s">
        <v>2599</v>
      </c>
      <c r="E312" s="99" t="s">
        <v>2599</v>
      </c>
      <c r="F312" s="119" t="s">
        <v>2148</v>
      </c>
    </row>
    <row r="313" spans="1:6" ht="12.95">
      <c r="A313" s="99" t="s">
        <v>2706</v>
      </c>
      <c r="B313" s="99" t="s">
        <v>2138</v>
      </c>
      <c r="C313" s="99" t="s">
        <v>2477</v>
      </c>
      <c r="D313" s="99" t="s">
        <v>2102</v>
      </c>
      <c r="E313" s="99" t="s">
        <v>2599</v>
      </c>
      <c r="F313" s="119" t="s">
        <v>2148</v>
      </c>
    </row>
    <row r="314" spans="1:6" ht="12.95">
      <c r="A314" s="99" t="s">
        <v>2707</v>
      </c>
      <c r="B314" s="99" t="s">
        <v>2138</v>
      </c>
      <c r="C314" s="99" t="s">
        <v>2708</v>
      </c>
      <c r="D314" s="99" t="s">
        <v>2599</v>
      </c>
      <c r="E314" s="99" t="s">
        <v>2102</v>
      </c>
      <c r="F314" s="119" t="s">
        <v>2148</v>
      </c>
    </row>
    <row r="315" spans="1:6" ht="12.95">
      <c r="A315" s="99" t="s">
        <v>2478</v>
      </c>
      <c r="B315" s="99" t="s">
        <v>2138</v>
      </c>
      <c r="C315" s="99" t="s">
        <v>2479</v>
      </c>
      <c r="D315" s="99" t="s">
        <v>2599</v>
      </c>
      <c r="E315" s="99" t="s">
        <v>2599</v>
      </c>
      <c r="F315" s="119" t="s">
        <v>2148</v>
      </c>
    </row>
    <row r="316" spans="1:6" ht="12.95">
      <c r="A316" s="99" t="s">
        <v>2709</v>
      </c>
      <c r="B316" s="99" t="s">
        <v>2138</v>
      </c>
      <c r="C316" s="99" t="s">
        <v>2708</v>
      </c>
      <c r="D316" s="99" t="s">
        <v>2599</v>
      </c>
      <c r="E316" s="99" t="s">
        <v>2102</v>
      </c>
      <c r="F316" s="119" t="s">
        <v>2148</v>
      </c>
    </row>
    <row r="317" spans="1:6" ht="12.95">
      <c r="A317" s="99" t="s">
        <v>2490</v>
      </c>
      <c r="B317" s="99" t="s">
        <v>2138</v>
      </c>
      <c r="C317" s="99" t="s">
        <v>2479</v>
      </c>
      <c r="D317" s="99" t="s">
        <v>2599</v>
      </c>
      <c r="E317" s="99" t="s">
        <v>2599</v>
      </c>
      <c r="F317" s="119" t="s">
        <v>2148</v>
      </c>
    </row>
    <row r="318" spans="1:6" ht="12.95">
      <c r="A318" s="99" t="s">
        <v>2480</v>
      </c>
      <c r="B318" s="99" t="s">
        <v>2138</v>
      </c>
      <c r="C318" s="99" t="s">
        <v>2479</v>
      </c>
      <c r="D318" s="99" t="s">
        <v>2599</v>
      </c>
      <c r="E318" s="99" t="s">
        <v>2599</v>
      </c>
      <c r="F318" s="119" t="s">
        <v>2148</v>
      </c>
    </row>
    <row r="319" spans="1:6" ht="12.95">
      <c r="A319" s="99" t="s">
        <v>2481</v>
      </c>
      <c r="B319" s="99" t="s">
        <v>2138</v>
      </c>
      <c r="C319" s="99" t="s">
        <v>2479</v>
      </c>
      <c r="D319" s="99" t="s">
        <v>2599</v>
      </c>
      <c r="E319" s="99" t="s">
        <v>2599</v>
      </c>
      <c r="F319" s="119" t="s">
        <v>2148</v>
      </c>
    </row>
    <row r="320" spans="1:6" ht="12.95">
      <c r="A320" s="99" t="s">
        <v>2482</v>
      </c>
      <c r="B320" s="99" t="s">
        <v>2138</v>
      </c>
      <c r="C320" s="99" t="s">
        <v>2479</v>
      </c>
      <c r="D320" s="99" t="s">
        <v>2599</v>
      </c>
      <c r="E320" s="99" t="s">
        <v>2599</v>
      </c>
      <c r="F320" s="119" t="s">
        <v>2148</v>
      </c>
    </row>
    <row r="321" spans="1:6" ht="12.95">
      <c r="A321" s="99" t="s">
        <v>2483</v>
      </c>
      <c r="B321" s="99" t="s">
        <v>2138</v>
      </c>
      <c r="C321" s="99" t="s">
        <v>2477</v>
      </c>
      <c r="D321" s="99" t="s">
        <v>2102</v>
      </c>
      <c r="E321" s="99" t="s">
        <v>2599</v>
      </c>
      <c r="F321" s="119" t="s">
        <v>2148</v>
      </c>
    </row>
    <row r="322" spans="1:6" ht="12.95">
      <c r="A322" s="99" t="s">
        <v>2484</v>
      </c>
      <c r="B322" s="99" t="s">
        <v>2138</v>
      </c>
      <c r="C322" s="99" t="s">
        <v>2477</v>
      </c>
      <c r="D322" s="99" t="s">
        <v>2102</v>
      </c>
      <c r="E322" s="99" t="s">
        <v>2599</v>
      </c>
      <c r="F322" s="119" t="s">
        <v>2148</v>
      </c>
    </row>
    <row r="323" spans="1:6" ht="12.95">
      <c r="A323" s="99" t="s">
        <v>2485</v>
      </c>
      <c r="B323" s="99" t="s">
        <v>2138</v>
      </c>
      <c r="C323" s="99" t="s">
        <v>2477</v>
      </c>
      <c r="D323" s="99" t="s">
        <v>2102</v>
      </c>
      <c r="E323" s="99" t="s">
        <v>2599</v>
      </c>
      <c r="F323" s="119" t="s">
        <v>2148</v>
      </c>
    </row>
    <row r="324" spans="1:6" ht="12.95">
      <c r="A324" s="99" t="s">
        <v>2486</v>
      </c>
      <c r="B324" s="99" t="s">
        <v>2138</v>
      </c>
      <c r="C324" s="99" t="s">
        <v>2477</v>
      </c>
      <c r="D324" s="99" t="s">
        <v>2102</v>
      </c>
      <c r="E324" s="99" t="s">
        <v>2599</v>
      </c>
      <c r="F324" s="119" t="s">
        <v>2148</v>
      </c>
    </row>
    <row r="325" spans="1:6" ht="12.95">
      <c r="A325" s="99" t="s">
        <v>2710</v>
      </c>
      <c r="B325" s="99" t="s">
        <v>2138</v>
      </c>
      <c r="C325" s="99" t="s">
        <v>2443</v>
      </c>
      <c r="D325" s="99" t="s">
        <v>2598</v>
      </c>
      <c r="E325" s="99" t="s">
        <v>2598</v>
      </c>
      <c r="F325" s="119" t="s">
        <v>2148</v>
      </c>
    </row>
    <row r="326" spans="1:6" ht="12.95">
      <c r="A326" s="99" t="s">
        <v>2711</v>
      </c>
      <c r="B326" s="99" t="s">
        <v>2138</v>
      </c>
      <c r="C326" s="99" t="s">
        <v>2443</v>
      </c>
      <c r="D326" s="99" t="s">
        <v>2598</v>
      </c>
      <c r="E326" s="99" t="s">
        <v>2598</v>
      </c>
      <c r="F326" s="119" t="s">
        <v>2148</v>
      </c>
    </row>
    <row r="327" spans="1:6" ht="12.95">
      <c r="A327" s="99" t="s">
        <v>2712</v>
      </c>
      <c r="B327" s="99" t="s">
        <v>2138</v>
      </c>
      <c r="C327" s="99" t="s">
        <v>2713</v>
      </c>
      <c r="D327" s="99" t="s">
        <v>2610</v>
      </c>
      <c r="E327" s="99" t="s">
        <v>2714</v>
      </c>
      <c r="F327" s="119" t="s">
        <v>2148</v>
      </c>
    </row>
    <row r="328" spans="1:6" ht="12.95">
      <c r="A328" s="99" t="s">
        <v>2715</v>
      </c>
      <c r="B328" s="99" t="s">
        <v>2138</v>
      </c>
      <c r="C328" s="99" t="s">
        <v>2713</v>
      </c>
      <c r="D328" s="99" t="s">
        <v>2610</v>
      </c>
      <c r="E328" s="99" t="s">
        <v>2714</v>
      </c>
      <c r="F328" s="119" t="s">
        <v>2148</v>
      </c>
    </row>
    <row r="329" spans="1:6" ht="12.95">
      <c r="A329" s="99" t="s">
        <v>2716</v>
      </c>
      <c r="B329" s="99" t="s">
        <v>2138</v>
      </c>
      <c r="C329" s="99" t="s">
        <v>2717</v>
      </c>
      <c r="D329" s="99" t="s">
        <v>2610</v>
      </c>
      <c r="E329" s="99" t="s">
        <v>2610</v>
      </c>
      <c r="F329" s="119" t="s">
        <v>2148</v>
      </c>
    </row>
    <row r="330" spans="1:6" ht="12.95">
      <c r="A330" s="99" t="s">
        <v>2718</v>
      </c>
      <c r="B330" s="99" t="s">
        <v>2138</v>
      </c>
      <c r="C330" s="99" t="s">
        <v>2717</v>
      </c>
      <c r="D330" s="99" t="s">
        <v>2610</v>
      </c>
      <c r="E330" s="99" t="s">
        <v>2610</v>
      </c>
      <c r="F330" s="119" t="s">
        <v>2148</v>
      </c>
    </row>
    <row r="331" spans="1:6" ht="12.95">
      <c r="A331" s="99" t="s">
        <v>2719</v>
      </c>
      <c r="B331" s="99" t="s">
        <v>2100</v>
      </c>
      <c r="C331" s="99" t="s">
        <v>2717</v>
      </c>
      <c r="D331" s="99" t="s">
        <v>2610</v>
      </c>
      <c r="E331" s="99" t="s">
        <v>2610</v>
      </c>
      <c r="F331" s="119" t="s">
        <v>2103</v>
      </c>
    </row>
    <row r="332" spans="1:6" ht="12.95">
      <c r="A332" s="99" t="s">
        <v>2720</v>
      </c>
      <c r="B332" s="99" t="s">
        <v>2100</v>
      </c>
      <c r="C332" s="99" t="s">
        <v>2721</v>
      </c>
      <c r="D332" s="99" t="s">
        <v>2722</v>
      </c>
      <c r="E332" s="99" t="s">
        <v>2065</v>
      </c>
      <c r="F332" s="119" t="s">
        <v>2103</v>
      </c>
    </row>
    <row r="333" spans="1:6" ht="12.95">
      <c r="A333" s="99" t="s">
        <v>2560</v>
      </c>
      <c r="B333" s="99" t="s">
        <v>2100</v>
      </c>
      <c r="C333" s="99" t="s">
        <v>2068</v>
      </c>
      <c r="D333" s="99" t="s">
        <v>2059</v>
      </c>
      <c r="E333" s="99" t="s">
        <v>2069</v>
      </c>
      <c r="F333" s="119" t="s">
        <v>2103</v>
      </c>
    </row>
    <row r="334" spans="1:6" ht="12.95">
      <c r="A334" s="99" t="s">
        <v>2561</v>
      </c>
      <c r="B334" s="99" t="s">
        <v>2100</v>
      </c>
      <c r="C334" s="99" t="s">
        <v>2075</v>
      </c>
      <c r="D334" s="99" t="s">
        <v>2059</v>
      </c>
      <c r="E334" s="99" t="s">
        <v>2076</v>
      </c>
      <c r="F334" s="119" t="s">
        <v>2103</v>
      </c>
    </row>
    <row r="335" spans="1:6" ht="12.95">
      <c r="A335" s="99" t="s">
        <v>2562</v>
      </c>
      <c r="B335" s="99" t="s">
        <v>2100</v>
      </c>
      <c r="C335" s="99" t="s">
        <v>2606</v>
      </c>
      <c r="D335" s="99" t="s">
        <v>2059</v>
      </c>
      <c r="E335" s="99" t="s">
        <v>2073</v>
      </c>
      <c r="F335" s="119" t="s">
        <v>2103</v>
      </c>
    </row>
    <row r="336" spans="1:6" ht="12.95">
      <c r="A336" s="99" t="s">
        <v>2723</v>
      </c>
      <c r="B336" s="99" t="s">
        <v>2100</v>
      </c>
      <c r="C336" s="99" t="s">
        <v>2294</v>
      </c>
      <c r="D336" s="99" t="s">
        <v>2069</v>
      </c>
      <c r="E336" s="99" t="s">
        <v>2113</v>
      </c>
      <c r="F336" s="119" t="s">
        <v>2103</v>
      </c>
    </row>
    <row r="337" spans="1:6" ht="12.95">
      <c r="A337" s="99" t="s">
        <v>2724</v>
      </c>
      <c r="B337" s="99" t="s">
        <v>2100</v>
      </c>
      <c r="C337" s="99" t="s">
        <v>2717</v>
      </c>
      <c r="D337" s="99" t="s">
        <v>2610</v>
      </c>
      <c r="E337" s="99" t="s">
        <v>2610</v>
      </c>
      <c r="F337" s="119" t="s">
        <v>2103</v>
      </c>
    </row>
    <row r="338" spans="1:6" ht="12.95">
      <c r="A338" s="99" t="s">
        <v>2725</v>
      </c>
      <c r="B338" s="99" t="s">
        <v>2100</v>
      </c>
      <c r="C338" s="99" t="s">
        <v>2726</v>
      </c>
      <c r="D338" s="99" t="s">
        <v>2059</v>
      </c>
      <c r="E338" s="99" t="s">
        <v>2722</v>
      </c>
      <c r="F338" s="119" t="s">
        <v>2103</v>
      </c>
    </row>
    <row r="339" spans="1:6" ht="12.95">
      <c r="A339" s="99" t="s">
        <v>2727</v>
      </c>
      <c r="B339" s="99" t="s">
        <v>2100</v>
      </c>
      <c r="C339" s="99" t="s">
        <v>2726</v>
      </c>
      <c r="D339" s="99" t="s">
        <v>2059</v>
      </c>
      <c r="E339" s="99" t="s">
        <v>2722</v>
      </c>
      <c r="F339" s="119" t="s">
        <v>2103</v>
      </c>
    </row>
    <row r="340" spans="1:6" ht="12.95">
      <c r="A340" s="99" t="s">
        <v>2728</v>
      </c>
      <c r="B340" s="99" t="s">
        <v>2100</v>
      </c>
      <c r="C340" s="99" t="s">
        <v>2729</v>
      </c>
      <c r="D340" s="99" t="s">
        <v>2722</v>
      </c>
      <c r="E340" s="99" t="s">
        <v>2083</v>
      </c>
      <c r="F340" s="119" t="s">
        <v>2103</v>
      </c>
    </row>
    <row r="341" spans="1:6" ht="12.95">
      <c r="A341" s="99" t="s">
        <v>2730</v>
      </c>
      <c r="B341" s="99" t="s">
        <v>2100</v>
      </c>
      <c r="C341" s="99" t="s">
        <v>2729</v>
      </c>
      <c r="D341" s="99" t="s">
        <v>2722</v>
      </c>
      <c r="E341" s="99" t="s">
        <v>2083</v>
      </c>
      <c r="F341" s="119" t="s">
        <v>2103</v>
      </c>
    </row>
    <row r="342" spans="1:6" ht="12.95">
      <c r="A342" s="99" t="s">
        <v>2731</v>
      </c>
      <c r="B342" s="99" t="s">
        <v>2100</v>
      </c>
      <c r="C342" s="99" t="s">
        <v>2732</v>
      </c>
      <c r="D342" s="99" t="s">
        <v>2722</v>
      </c>
      <c r="E342" s="99" t="s">
        <v>2683</v>
      </c>
      <c r="F342" s="119" t="s">
        <v>2103</v>
      </c>
    </row>
    <row r="343" spans="1:6" ht="12.95">
      <c r="A343" s="99" t="s">
        <v>2087</v>
      </c>
      <c r="B343" s="99" t="s">
        <v>2088</v>
      </c>
      <c r="C343" s="99" t="s">
        <v>2643</v>
      </c>
      <c r="D343" s="99" t="s">
        <v>2102</v>
      </c>
      <c r="E343" s="99" t="s">
        <v>2102</v>
      </c>
      <c r="F343" s="119" t="s">
        <v>2091</v>
      </c>
    </row>
    <row r="344" spans="1:6" ht="12.95">
      <c r="A344" s="99" t="s">
        <v>2733</v>
      </c>
      <c r="B344" s="99" t="s">
        <v>2734</v>
      </c>
      <c r="C344" s="99" t="s">
        <v>2717</v>
      </c>
      <c r="D344" s="99" t="s">
        <v>2610</v>
      </c>
      <c r="E344" s="99" t="s">
        <v>2610</v>
      </c>
      <c r="F344" s="119" t="s">
        <v>2735</v>
      </c>
    </row>
    <row r="345" spans="1:6" ht="12.95">
      <c r="A345" s="99" t="s">
        <v>2563</v>
      </c>
      <c r="B345" s="99" t="s">
        <v>2736</v>
      </c>
      <c r="C345" s="99" t="s">
        <v>2592</v>
      </c>
      <c r="D345" s="99" t="s">
        <v>2083</v>
      </c>
      <c r="E345" s="99" t="s">
        <v>2065</v>
      </c>
      <c r="F345" s="119" t="s">
        <v>2737</v>
      </c>
    </row>
    <row r="346" spans="1:6" ht="12.95">
      <c r="A346" s="99" t="s">
        <v>2493</v>
      </c>
      <c r="B346" s="99" t="s">
        <v>2494</v>
      </c>
      <c r="C346" s="99" t="s">
        <v>2616</v>
      </c>
      <c r="D346" s="99" t="s">
        <v>2151</v>
      </c>
      <c r="E346" s="99" t="s">
        <v>458</v>
      </c>
      <c r="F346" s="119" t="s">
        <v>2495</v>
      </c>
    </row>
    <row r="347" spans="1:6" ht="12.95">
      <c r="A347" s="99" t="s">
        <v>2496</v>
      </c>
      <c r="B347" s="99" t="s">
        <v>2494</v>
      </c>
      <c r="C347" s="99" t="s">
        <v>2617</v>
      </c>
      <c r="D347" s="99" t="s">
        <v>458</v>
      </c>
      <c r="E347" s="99" t="s">
        <v>458</v>
      </c>
      <c r="F347" s="119" t="s">
        <v>2495</v>
      </c>
    </row>
    <row r="348" spans="1:6" ht="12.95">
      <c r="A348" s="99" t="s">
        <v>2738</v>
      </c>
      <c r="B348" s="99" t="s">
        <v>2494</v>
      </c>
      <c r="C348" s="99" t="s">
        <v>2153</v>
      </c>
      <c r="D348" s="99" t="s">
        <v>2069</v>
      </c>
      <c r="E348" s="99" t="s">
        <v>2069</v>
      </c>
      <c r="F348" s="119" t="s">
        <v>2495</v>
      </c>
    </row>
    <row r="349" spans="1:6" ht="12.95">
      <c r="A349" s="99" t="s">
        <v>2187</v>
      </c>
      <c r="B349" s="99" t="s">
        <v>2494</v>
      </c>
      <c r="C349" s="99" t="s">
        <v>2617</v>
      </c>
      <c r="D349" s="99" t="s">
        <v>458</v>
      </c>
      <c r="E349" s="99" t="s">
        <v>458</v>
      </c>
      <c r="F349" s="119" t="s">
        <v>2495</v>
      </c>
    </row>
    <row r="350" spans="1:6" ht="12.95">
      <c r="A350" s="99" t="s">
        <v>2497</v>
      </c>
      <c r="B350" s="99" t="s">
        <v>2494</v>
      </c>
      <c r="C350" s="99" t="s">
        <v>2616</v>
      </c>
      <c r="D350" s="99" t="s">
        <v>2151</v>
      </c>
      <c r="E350" s="99" t="s">
        <v>458</v>
      </c>
      <c r="F350" s="119" t="s">
        <v>2495</v>
      </c>
    </row>
    <row r="351" spans="1:6" ht="12.95">
      <c r="A351" s="99" t="s">
        <v>2503</v>
      </c>
      <c r="B351" s="99" t="s">
        <v>2494</v>
      </c>
      <c r="C351" s="99" t="s">
        <v>2739</v>
      </c>
      <c r="D351" s="99" t="s">
        <v>2621</v>
      </c>
      <c r="E351" s="99" t="s">
        <v>2059</v>
      </c>
      <c r="F351" s="119" t="s">
        <v>2495</v>
      </c>
    </row>
    <row r="352" spans="1:6" ht="12.95">
      <c r="A352" s="99" t="s">
        <v>2505</v>
      </c>
      <c r="B352" s="99" t="s">
        <v>2494</v>
      </c>
      <c r="C352" s="99" t="s">
        <v>2062</v>
      </c>
      <c r="D352" s="99" t="s">
        <v>2059</v>
      </c>
      <c r="E352" s="99" t="s">
        <v>2059</v>
      </c>
      <c r="F352" s="119" t="s">
        <v>2495</v>
      </c>
    </row>
    <row r="353" spans="1:6" ht="12.95">
      <c r="A353" s="99" t="s">
        <v>2218</v>
      </c>
      <c r="B353" s="99" t="s">
        <v>2494</v>
      </c>
      <c r="C353" s="99" t="s">
        <v>2620</v>
      </c>
      <c r="D353" s="99" t="s">
        <v>2058</v>
      </c>
      <c r="E353" s="99" t="s">
        <v>2621</v>
      </c>
      <c r="F353" s="119" t="s">
        <v>2495</v>
      </c>
    </row>
    <row r="354" spans="1:6" ht="12.95">
      <c r="A354" s="99" t="s">
        <v>2220</v>
      </c>
      <c r="B354" s="99" t="s">
        <v>2494</v>
      </c>
      <c r="C354" s="99" t="s">
        <v>2619</v>
      </c>
      <c r="D354" s="99" t="s">
        <v>2058</v>
      </c>
      <c r="E354" s="99" t="s">
        <v>2058</v>
      </c>
      <c r="F354" s="119" t="s">
        <v>2495</v>
      </c>
    </row>
    <row r="355" spans="1:6" ht="12.95">
      <c r="A355" s="99" t="s">
        <v>2221</v>
      </c>
      <c r="B355" s="99" t="s">
        <v>2494</v>
      </c>
      <c r="C355" s="99" t="s">
        <v>2740</v>
      </c>
      <c r="D355" s="99" t="s">
        <v>2621</v>
      </c>
      <c r="E355" s="99" t="s">
        <v>2621</v>
      </c>
      <c r="F355" s="119" t="s">
        <v>2495</v>
      </c>
    </row>
    <row r="356" spans="1:6" ht="12.95">
      <c r="A356" s="99" t="s">
        <v>2222</v>
      </c>
      <c r="B356" s="99" t="s">
        <v>2494</v>
      </c>
      <c r="C356" s="99" t="s">
        <v>2619</v>
      </c>
      <c r="D356" s="99" t="s">
        <v>2058</v>
      </c>
      <c r="E356" s="99" t="s">
        <v>2058</v>
      </c>
      <c r="F356" s="119" t="s">
        <v>2495</v>
      </c>
    </row>
    <row r="357" spans="1:6" ht="12.95">
      <c r="A357" s="99" t="s">
        <v>2223</v>
      </c>
      <c r="B357" s="99" t="s">
        <v>2494</v>
      </c>
      <c r="C357" s="99" t="s">
        <v>2619</v>
      </c>
      <c r="D357" s="99" t="s">
        <v>2058</v>
      </c>
      <c r="E357" s="99" t="s">
        <v>2058</v>
      </c>
      <c r="F357" s="119" t="s">
        <v>2495</v>
      </c>
    </row>
    <row r="358" spans="1:6" ht="12.95">
      <c r="A358" s="99" t="s">
        <v>2224</v>
      </c>
      <c r="B358" s="99" t="s">
        <v>2494</v>
      </c>
      <c r="C358" s="99" t="s">
        <v>2619</v>
      </c>
      <c r="D358" s="99" t="s">
        <v>2058</v>
      </c>
      <c r="E358" s="99" t="s">
        <v>2058</v>
      </c>
      <c r="F358" s="119" t="s">
        <v>2495</v>
      </c>
    </row>
    <row r="359" spans="1:6" ht="12.95">
      <c r="A359" s="99" t="s">
        <v>2225</v>
      </c>
      <c r="B359" s="99" t="s">
        <v>2494</v>
      </c>
      <c r="C359" s="99" t="s">
        <v>2619</v>
      </c>
      <c r="D359" s="99" t="s">
        <v>2058</v>
      </c>
      <c r="E359" s="99" t="s">
        <v>2058</v>
      </c>
      <c r="F359" s="119" t="s">
        <v>2495</v>
      </c>
    </row>
    <row r="360" spans="1:6" ht="12.95">
      <c r="A360" s="99" t="s">
        <v>2226</v>
      </c>
      <c r="B360" s="99" t="s">
        <v>2494</v>
      </c>
      <c r="C360" s="99" t="s">
        <v>2619</v>
      </c>
      <c r="D360" s="99" t="s">
        <v>2058</v>
      </c>
      <c r="E360" s="99" t="s">
        <v>2058</v>
      </c>
      <c r="F360" s="119" t="s">
        <v>2495</v>
      </c>
    </row>
    <row r="361" spans="1:6" ht="12.95">
      <c r="A361" s="99" t="s">
        <v>2267</v>
      </c>
      <c r="B361" s="99" t="s">
        <v>2494</v>
      </c>
      <c r="C361" s="99" t="s">
        <v>2153</v>
      </c>
      <c r="D361" s="99" t="s">
        <v>2069</v>
      </c>
      <c r="E361" s="99" t="s">
        <v>2069</v>
      </c>
      <c r="F361" s="119" t="s">
        <v>2495</v>
      </c>
    </row>
    <row r="362" spans="1:6" ht="12.95">
      <c r="A362" s="99" t="s">
        <v>2506</v>
      </c>
      <c r="B362" s="99" t="s">
        <v>2494</v>
      </c>
      <c r="C362" s="99" t="s">
        <v>2243</v>
      </c>
      <c r="D362" s="99" t="s">
        <v>2102</v>
      </c>
      <c r="E362" s="99" t="s">
        <v>2069</v>
      </c>
      <c r="F362" s="119" t="s">
        <v>2495</v>
      </c>
    </row>
    <row r="363" spans="1:6" ht="12.95">
      <c r="A363" s="99" t="s">
        <v>2507</v>
      </c>
      <c r="B363" s="99" t="s">
        <v>2494</v>
      </c>
      <c r="C363" s="99" t="s">
        <v>2741</v>
      </c>
      <c r="D363" s="99" t="s">
        <v>2690</v>
      </c>
      <c r="E363" s="99" t="s">
        <v>2069</v>
      </c>
      <c r="F363" s="119" t="s">
        <v>2495</v>
      </c>
    </row>
    <row r="364" spans="1:6" ht="12.95">
      <c r="A364" s="99" t="s">
        <v>2508</v>
      </c>
      <c r="B364" s="99" t="s">
        <v>2494</v>
      </c>
      <c r="C364" s="99" t="s">
        <v>2741</v>
      </c>
      <c r="D364" s="99" t="s">
        <v>2690</v>
      </c>
      <c r="E364" s="99" t="s">
        <v>2069</v>
      </c>
      <c r="F364" s="119" t="s">
        <v>2495</v>
      </c>
    </row>
    <row r="365" spans="1:6" ht="12.95">
      <c r="A365" s="99" t="s">
        <v>2742</v>
      </c>
      <c r="B365" s="99" t="s">
        <v>2494</v>
      </c>
      <c r="C365" s="99" t="s">
        <v>2743</v>
      </c>
      <c r="D365" s="99" t="s">
        <v>2069</v>
      </c>
      <c r="E365" s="99" t="s">
        <v>2690</v>
      </c>
      <c r="F365" s="119" t="s">
        <v>2495</v>
      </c>
    </row>
    <row r="366" spans="1:6" ht="12.95">
      <c r="A366" s="99" t="s">
        <v>2744</v>
      </c>
      <c r="B366" s="99" t="s">
        <v>2494</v>
      </c>
      <c r="C366" s="99" t="s">
        <v>2153</v>
      </c>
      <c r="D366" s="99" t="s">
        <v>2069</v>
      </c>
      <c r="E366" s="99" t="s">
        <v>2069</v>
      </c>
      <c r="F366" s="119" t="s">
        <v>2495</v>
      </c>
    </row>
    <row r="367" spans="1:6" ht="12.95">
      <c r="A367" s="99" t="s">
        <v>2745</v>
      </c>
      <c r="B367" s="99" t="s">
        <v>2494</v>
      </c>
      <c r="C367" s="99" t="s">
        <v>2166</v>
      </c>
      <c r="D367" s="99" t="s">
        <v>2069</v>
      </c>
      <c r="E367" s="99" t="s">
        <v>2147</v>
      </c>
      <c r="F367" s="119" t="s">
        <v>2495</v>
      </c>
    </row>
    <row r="368" spans="1:6" ht="12.95">
      <c r="A368" s="99" t="s">
        <v>2746</v>
      </c>
      <c r="B368" s="99" t="s">
        <v>2494</v>
      </c>
      <c r="C368" s="99" t="s">
        <v>2243</v>
      </c>
      <c r="D368" s="99" t="s">
        <v>2102</v>
      </c>
      <c r="E368" s="99" t="s">
        <v>2069</v>
      </c>
      <c r="F368" s="119" t="s">
        <v>2495</v>
      </c>
    </row>
    <row r="369" spans="1:6" ht="12.95">
      <c r="A369" s="99" t="s">
        <v>2747</v>
      </c>
      <c r="B369" s="99" t="s">
        <v>2494</v>
      </c>
      <c r="C369" s="99" t="s">
        <v>2153</v>
      </c>
      <c r="D369" s="99" t="s">
        <v>2069</v>
      </c>
      <c r="E369" s="99" t="s">
        <v>2069</v>
      </c>
      <c r="F369" s="119" t="s">
        <v>2495</v>
      </c>
    </row>
    <row r="370" spans="1:6" ht="12.95">
      <c r="A370" s="99" t="s">
        <v>2748</v>
      </c>
      <c r="B370" s="99" t="s">
        <v>2494</v>
      </c>
      <c r="C370" s="99" t="s">
        <v>2749</v>
      </c>
      <c r="D370" s="99" t="s">
        <v>2690</v>
      </c>
      <c r="E370" s="99" t="s">
        <v>2076</v>
      </c>
      <c r="F370" s="119" t="s">
        <v>2495</v>
      </c>
    </row>
    <row r="371" spans="1:6" ht="12.95">
      <c r="A371" s="99" t="s">
        <v>2509</v>
      </c>
      <c r="B371" s="99" t="s">
        <v>2494</v>
      </c>
      <c r="C371" s="99" t="s">
        <v>2649</v>
      </c>
      <c r="D371" s="99" t="s">
        <v>2073</v>
      </c>
      <c r="E371" s="99" t="s">
        <v>2073</v>
      </c>
      <c r="F371" s="119" t="s">
        <v>2495</v>
      </c>
    </row>
    <row r="372" spans="1:6" ht="12.95">
      <c r="A372" s="99" t="s">
        <v>2510</v>
      </c>
      <c r="B372" s="99" t="s">
        <v>2494</v>
      </c>
      <c r="C372" s="99" t="s">
        <v>2649</v>
      </c>
      <c r="D372" s="99" t="s">
        <v>2073</v>
      </c>
      <c r="E372" s="99" t="s">
        <v>2073</v>
      </c>
      <c r="F372" s="119" t="s">
        <v>2495</v>
      </c>
    </row>
    <row r="373" spans="1:6" ht="12.95">
      <c r="A373" s="99" t="s">
        <v>2511</v>
      </c>
      <c r="B373" s="99" t="s">
        <v>2494</v>
      </c>
      <c r="C373" s="99" t="s">
        <v>2649</v>
      </c>
      <c r="D373" s="99" t="s">
        <v>2073</v>
      </c>
      <c r="E373" s="99" t="s">
        <v>2073</v>
      </c>
      <c r="F373" s="119" t="s">
        <v>2495</v>
      </c>
    </row>
    <row r="374" spans="1:6" ht="12.95">
      <c r="A374" s="99" t="s">
        <v>2750</v>
      </c>
      <c r="B374" s="99" t="s">
        <v>2494</v>
      </c>
      <c r="C374" s="99" t="s">
        <v>2347</v>
      </c>
      <c r="D374" s="99" t="s">
        <v>2073</v>
      </c>
      <c r="E374" s="99" t="s">
        <v>2073</v>
      </c>
      <c r="F374" s="119" t="s">
        <v>2495</v>
      </c>
    </row>
    <row r="375" spans="1:6" ht="12.95">
      <c r="A375" s="99" t="s">
        <v>2751</v>
      </c>
      <c r="B375" s="99" t="s">
        <v>2494</v>
      </c>
      <c r="C375" s="99" t="s">
        <v>2652</v>
      </c>
      <c r="D375" s="99" t="s">
        <v>2073</v>
      </c>
      <c r="E375" s="99" t="s">
        <v>2073</v>
      </c>
      <c r="F375" s="119" t="s">
        <v>2495</v>
      </c>
    </row>
    <row r="376" spans="1:6" ht="12.95">
      <c r="A376" s="99" t="s">
        <v>2512</v>
      </c>
      <c r="B376" s="99" t="s">
        <v>2494</v>
      </c>
      <c r="C376" s="99" t="s">
        <v>2395</v>
      </c>
      <c r="D376" s="99" t="s">
        <v>2396</v>
      </c>
      <c r="E376" s="99" t="s">
        <v>2396</v>
      </c>
      <c r="F376" s="119" t="s">
        <v>2495</v>
      </c>
    </row>
    <row r="377" spans="1:6" ht="12.95">
      <c r="A377" s="99" t="s">
        <v>2521</v>
      </c>
      <c r="B377" s="99" t="s">
        <v>2494</v>
      </c>
      <c r="C377" s="99" t="s">
        <v>2395</v>
      </c>
      <c r="D377" s="99" t="s">
        <v>2396</v>
      </c>
      <c r="E377" s="99" t="s">
        <v>2396</v>
      </c>
      <c r="F377" s="119" t="s">
        <v>2495</v>
      </c>
    </row>
    <row r="378" spans="1:6" ht="12.95">
      <c r="A378" s="99" t="s">
        <v>2513</v>
      </c>
      <c r="B378" s="99" t="s">
        <v>2494</v>
      </c>
      <c r="C378" s="99" t="s">
        <v>2395</v>
      </c>
      <c r="D378" s="99" t="s">
        <v>2396</v>
      </c>
      <c r="E378" s="99" t="s">
        <v>2396</v>
      </c>
      <c r="F378" s="119" t="s">
        <v>2495</v>
      </c>
    </row>
    <row r="379" spans="1:6" ht="12.95">
      <c r="A379" s="99" t="s">
        <v>2515</v>
      </c>
      <c r="B379" s="99" t="s">
        <v>2494</v>
      </c>
      <c r="C379" s="99" t="s">
        <v>2395</v>
      </c>
      <c r="D379" s="99" t="s">
        <v>2396</v>
      </c>
      <c r="E379" s="99" t="s">
        <v>2396</v>
      </c>
      <c r="F379" s="119" t="s">
        <v>2495</v>
      </c>
    </row>
    <row r="380" spans="1:6" ht="12.95">
      <c r="A380" s="99" t="s">
        <v>2516</v>
      </c>
      <c r="B380" s="99" t="s">
        <v>2494</v>
      </c>
      <c r="C380" s="99" t="s">
        <v>2395</v>
      </c>
      <c r="D380" s="99" t="s">
        <v>2396</v>
      </c>
      <c r="E380" s="99" t="s">
        <v>2396</v>
      </c>
      <c r="F380" s="119" t="s">
        <v>2495</v>
      </c>
    </row>
    <row r="381" spans="1:6" ht="12.95">
      <c r="A381" s="99" t="s">
        <v>2517</v>
      </c>
      <c r="B381" s="99" t="s">
        <v>2494</v>
      </c>
      <c r="C381" s="99" t="s">
        <v>2395</v>
      </c>
      <c r="D381" s="99" t="s">
        <v>2396</v>
      </c>
      <c r="E381" s="99" t="s">
        <v>2396</v>
      </c>
      <c r="F381" s="119" t="s">
        <v>2495</v>
      </c>
    </row>
    <row r="382" spans="1:6" ht="12.95">
      <c r="A382" s="99" t="s">
        <v>2518</v>
      </c>
      <c r="B382" s="99" t="s">
        <v>2494</v>
      </c>
      <c r="C382" s="99" t="s">
        <v>2395</v>
      </c>
      <c r="D382" s="99" t="s">
        <v>2396</v>
      </c>
      <c r="E382" s="99" t="s">
        <v>2396</v>
      </c>
      <c r="F382" s="119" t="s">
        <v>2495</v>
      </c>
    </row>
    <row r="383" spans="1:6" ht="12.95">
      <c r="A383" s="99" t="s">
        <v>2519</v>
      </c>
      <c r="B383" s="99" t="s">
        <v>2494</v>
      </c>
      <c r="C383" s="99" t="s">
        <v>2395</v>
      </c>
      <c r="D383" s="99" t="s">
        <v>2396</v>
      </c>
      <c r="E383" s="99" t="s">
        <v>2396</v>
      </c>
      <c r="F383" s="119" t="s">
        <v>2495</v>
      </c>
    </row>
    <row r="384" spans="1:6" ht="12.95">
      <c r="A384" s="99" t="s">
        <v>2520</v>
      </c>
      <c r="B384" s="99" t="s">
        <v>2494</v>
      </c>
      <c r="C384" s="99" t="s">
        <v>2395</v>
      </c>
      <c r="D384" s="99" t="s">
        <v>2396</v>
      </c>
      <c r="E384" s="99" t="s">
        <v>2396</v>
      </c>
      <c r="F384" s="119" t="s">
        <v>2495</v>
      </c>
    </row>
    <row r="385" spans="1:6" ht="12.95">
      <c r="A385" s="99" t="s">
        <v>2526</v>
      </c>
      <c r="B385" s="99" t="s">
        <v>2494</v>
      </c>
      <c r="C385" s="99" t="s">
        <v>2405</v>
      </c>
      <c r="D385" s="99" t="s">
        <v>2090</v>
      </c>
      <c r="E385" s="99" t="s">
        <v>2683</v>
      </c>
      <c r="F385" s="119" t="s">
        <v>2495</v>
      </c>
    </row>
    <row r="386" spans="1:6" ht="12.95">
      <c r="A386" s="99" t="s">
        <v>2527</v>
      </c>
      <c r="B386" s="99" t="s">
        <v>2494</v>
      </c>
      <c r="C386" s="99" t="s">
        <v>2405</v>
      </c>
      <c r="D386" s="99" t="s">
        <v>2090</v>
      </c>
      <c r="E386" s="99" t="s">
        <v>2683</v>
      </c>
      <c r="F386" s="119" t="s">
        <v>2495</v>
      </c>
    </row>
    <row r="387" spans="1:6" ht="12.95">
      <c r="A387" s="99" t="s">
        <v>2528</v>
      </c>
      <c r="B387" s="99" t="s">
        <v>2494</v>
      </c>
      <c r="C387" s="99" t="s">
        <v>2405</v>
      </c>
      <c r="D387" s="99" t="s">
        <v>2090</v>
      </c>
      <c r="E387" s="99" t="s">
        <v>2683</v>
      </c>
      <c r="F387" s="119" t="s">
        <v>2495</v>
      </c>
    </row>
    <row r="388" spans="1:6" ht="12.95">
      <c r="A388" s="99" t="s">
        <v>2529</v>
      </c>
      <c r="B388" s="99" t="s">
        <v>2494</v>
      </c>
      <c r="C388" s="99" t="s">
        <v>2405</v>
      </c>
      <c r="D388" s="99" t="s">
        <v>2090</v>
      </c>
      <c r="E388" s="99" t="s">
        <v>2683</v>
      </c>
      <c r="F388" s="119" t="s">
        <v>2495</v>
      </c>
    </row>
    <row r="389" spans="1:6" ht="12.95">
      <c r="A389" s="99" t="s">
        <v>2530</v>
      </c>
      <c r="B389" s="99" t="s">
        <v>2494</v>
      </c>
      <c r="C389" s="99" t="s">
        <v>2405</v>
      </c>
      <c r="D389" s="99" t="s">
        <v>2090</v>
      </c>
      <c r="E389" s="99" t="s">
        <v>2683</v>
      </c>
      <c r="F389" s="119" t="s">
        <v>2495</v>
      </c>
    </row>
    <row r="390" spans="1:6" ht="12.95">
      <c r="A390" s="99" t="s">
        <v>2531</v>
      </c>
      <c r="B390" s="99" t="s">
        <v>2494</v>
      </c>
      <c r="C390" s="99" t="s">
        <v>2405</v>
      </c>
      <c r="D390" s="99" t="s">
        <v>2090</v>
      </c>
      <c r="E390" s="99" t="s">
        <v>2683</v>
      </c>
      <c r="F390" s="119" t="s">
        <v>2495</v>
      </c>
    </row>
    <row r="391" spans="1:6" ht="12.95">
      <c r="A391" s="99" t="s">
        <v>2532</v>
      </c>
      <c r="B391" s="99" t="s">
        <v>2494</v>
      </c>
      <c r="C391" s="99" t="s">
        <v>2405</v>
      </c>
      <c r="D391" s="99" t="s">
        <v>2090</v>
      </c>
      <c r="E391" s="99" t="s">
        <v>2683</v>
      </c>
      <c r="F391" s="119" t="s">
        <v>2495</v>
      </c>
    </row>
    <row r="392" spans="1:6" ht="12.95">
      <c r="A392" s="99" t="s">
        <v>2533</v>
      </c>
      <c r="B392" s="99" t="s">
        <v>2494</v>
      </c>
      <c r="C392" s="99" t="s">
        <v>2405</v>
      </c>
      <c r="D392" s="99" t="s">
        <v>2090</v>
      </c>
      <c r="E392" s="99" t="s">
        <v>2683</v>
      </c>
      <c r="F392" s="119" t="s">
        <v>2495</v>
      </c>
    </row>
    <row r="393" spans="1:6" ht="12.95">
      <c r="A393" s="99" t="s">
        <v>2534</v>
      </c>
      <c r="B393" s="99" t="s">
        <v>2494</v>
      </c>
      <c r="C393" s="99" t="s">
        <v>2418</v>
      </c>
      <c r="D393" s="99" t="s">
        <v>2683</v>
      </c>
      <c r="E393" s="99" t="s">
        <v>2683</v>
      </c>
      <c r="F393" s="119" t="s">
        <v>2495</v>
      </c>
    </row>
    <row r="394" spans="1:6" ht="12.95">
      <c r="A394" s="99" t="s">
        <v>2535</v>
      </c>
      <c r="B394" s="99" t="s">
        <v>2494</v>
      </c>
      <c r="C394" s="99" t="s">
        <v>2418</v>
      </c>
      <c r="D394" s="99" t="s">
        <v>2683</v>
      </c>
      <c r="E394" s="99" t="s">
        <v>2683</v>
      </c>
      <c r="F394" s="119" t="s">
        <v>2495</v>
      </c>
    </row>
    <row r="395" spans="1:6" ht="12.95">
      <c r="A395" s="99" t="s">
        <v>2536</v>
      </c>
      <c r="B395" s="99" t="s">
        <v>2494</v>
      </c>
      <c r="C395" s="99" t="s">
        <v>2418</v>
      </c>
      <c r="D395" s="99" t="s">
        <v>2683</v>
      </c>
      <c r="E395" s="99" t="s">
        <v>2683</v>
      </c>
      <c r="F395" s="119" t="s">
        <v>2495</v>
      </c>
    </row>
    <row r="396" spans="1:6" ht="12.95">
      <c r="A396" s="99" t="s">
        <v>2537</v>
      </c>
      <c r="B396" s="99" t="s">
        <v>2494</v>
      </c>
      <c r="C396" s="99" t="s">
        <v>2418</v>
      </c>
      <c r="D396" s="99" t="s">
        <v>2683</v>
      </c>
      <c r="E396" s="99" t="s">
        <v>2683</v>
      </c>
      <c r="F396" s="119" t="s">
        <v>2495</v>
      </c>
    </row>
    <row r="397" spans="1:6" ht="12.95">
      <c r="A397" s="99" t="s">
        <v>2539</v>
      </c>
      <c r="B397" s="99" t="s">
        <v>2494</v>
      </c>
      <c r="C397" s="99" t="s">
        <v>2418</v>
      </c>
      <c r="D397" s="99" t="s">
        <v>2683</v>
      </c>
      <c r="E397" s="99" t="s">
        <v>2683</v>
      </c>
      <c r="F397" s="119" t="s">
        <v>2495</v>
      </c>
    </row>
    <row r="398" spans="1:6" ht="12.95">
      <c r="A398" s="99" t="s">
        <v>2540</v>
      </c>
      <c r="B398" s="99" t="s">
        <v>2494</v>
      </c>
      <c r="C398" s="99" t="s">
        <v>2418</v>
      </c>
      <c r="D398" s="99" t="s">
        <v>2683</v>
      </c>
      <c r="E398" s="99" t="s">
        <v>2683</v>
      </c>
      <c r="F398" s="119" t="s">
        <v>2495</v>
      </c>
    </row>
    <row r="399" spans="1:6" ht="12.95">
      <c r="A399" s="99" t="s">
        <v>2541</v>
      </c>
      <c r="B399" s="99" t="s">
        <v>2494</v>
      </c>
      <c r="C399" s="99" t="s">
        <v>2418</v>
      </c>
      <c r="D399" s="99" t="s">
        <v>2683</v>
      </c>
      <c r="E399" s="99" t="s">
        <v>2683</v>
      </c>
      <c r="F399" s="119" t="s">
        <v>2495</v>
      </c>
    </row>
    <row r="400" spans="1:6" ht="12.95">
      <c r="A400" s="99" t="s">
        <v>2542</v>
      </c>
      <c r="B400" s="99" t="s">
        <v>2494</v>
      </c>
      <c r="C400" s="99" t="s">
        <v>2418</v>
      </c>
      <c r="D400" s="99" t="s">
        <v>2683</v>
      </c>
      <c r="E400" s="99" t="s">
        <v>2683</v>
      </c>
      <c r="F400" s="119" t="s">
        <v>2495</v>
      </c>
    </row>
    <row r="401" spans="1:6" ht="12.95">
      <c r="A401" s="99" t="s">
        <v>2543</v>
      </c>
      <c r="B401" s="99" t="s">
        <v>2494</v>
      </c>
      <c r="C401" s="99" t="s">
        <v>2418</v>
      </c>
      <c r="D401" s="99" t="s">
        <v>2683</v>
      </c>
      <c r="E401" s="99" t="s">
        <v>2683</v>
      </c>
      <c r="F401" s="119" t="s">
        <v>2495</v>
      </c>
    </row>
    <row r="402" spans="1:6" ht="12.95">
      <c r="A402" s="99" t="s">
        <v>2546</v>
      </c>
      <c r="B402" s="99" t="s">
        <v>2494</v>
      </c>
      <c r="C402" s="99" t="s">
        <v>2405</v>
      </c>
      <c r="D402" s="99" t="s">
        <v>2090</v>
      </c>
      <c r="E402" s="99" t="s">
        <v>2683</v>
      </c>
      <c r="F402" s="119" t="s">
        <v>2495</v>
      </c>
    </row>
    <row r="403" spans="1:6" ht="12.95">
      <c r="A403" s="99" t="s">
        <v>2547</v>
      </c>
      <c r="B403" s="99" t="s">
        <v>2494</v>
      </c>
      <c r="C403" s="99" t="s">
        <v>2405</v>
      </c>
      <c r="D403" s="99" t="s">
        <v>2090</v>
      </c>
      <c r="E403" s="99" t="s">
        <v>2683</v>
      </c>
      <c r="F403" s="119" t="s">
        <v>2495</v>
      </c>
    </row>
    <row r="404" spans="1:6" ht="12.95">
      <c r="A404" s="99" t="s">
        <v>2548</v>
      </c>
      <c r="B404" s="99" t="s">
        <v>2494</v>
      </c>
      <c r="C404" s="99" t="s">
        <v>2405</v>
      </c>
      <c r="D404" s="99" t="s">
        <v>2090</v>
      </c>
      <c r="E404" s="99" t="s">
        <v>2683</v>
      </c>
      <c r="F404" s="119" t="s">
        <v>2495</v>
      </c>
    </row>
    <row r="405" spans="1:6" ht="12.95">
      <c r="A405" s="99" t="s">
        <v>2549</v>
      </c>
      <c r="B405" s="99" t="s">
        <v>2494</v>
      </c>
      <c r="C405" s="99" t="s">
        <v>2405</v>
      </c>
      <c r="D405" s="99" t="s">
        <v>2090</v>
      </c>
      <c r="E405" s="99" t="s">
        <v>2683</v>
      </c>
      <c r="F405" s="119" t="s">
        <v>2495</v>
      </c>
    </row>
    <row r="406" spans="1:6" ht="12.95">
      <c r="A406" s="99" t="s">
        <v>2522</v>
      </c>
      <c r="B406" s="99" t="s">
        <v>2494</v>
      </c>
      <c r="C406" s="99" t="s">
        <v>2405</v>
      </c>
      <c r="D406" s="99" t="s">
        <v>2090</v>
      </c>
      <c r="E406" s="99" t="s">
        <v>2683</v>
      </c>
      <c r="F406" s="119" t="s">
        <v>2495</v>
      </c>
    </row>
    <row r="407" spans="1:6" ht="12.95">
      <c r="A407" s="99" t="s">
        <v>2523</v>
      </c>
      <c r="B407" s="99" t="s">
        <v>2494</v>
      </c>
      <c r="C407" s="99" t="s">
        <v>2405</v>
      </c>
      <c r="D407" s="99" t="s">
        <v>2090</v>
      </c>
      <c r="E407" s="99" t="s">
        <v>2683</v>
      </c>
      <c r="F407" s="119" t="s">
        <v>2495</v>
      </c>
    </row>
    <row r="408" spans="1:6" ht="12.95">
      <c r="A408" s="99" t="s">
        <v>2524</v>
      </c>
      <c r="B408" s="99" t="s">
        <v>2494</v>
      </c>
      <c r="C408" s="99" t="s">
        <v>2405</v>
      </c>
      <c r="D408" s="99" t="s">
        <v>2090</v>
      </c>
      <c r="E408" s="99" t="s">
        <v>2683</v>
      </c>
      <c r="F408" s="119" t="s">
        <v>2495</v>
      </c>
    </row>
    <row r="409" spans="1:6" ht="12.95">
      <c r="A409" s="99" t="s">
        <v>2525</v>
      </c>
      <c r="B409" s="99" t="s">
        <v>2494</v>
      </c>
      <c r="C409" s="99" t="s">
        <v>2405</v>
      </c>
      <c r="D409" s="99" t="s">
        <v>2090</v>
      </c>
      <c r="E409" s="99" t="s">
        <v>2683</v>
      </c>
      <c r="F409" s="119" t="s">
        <v>2495</v>
      </c>
    </row>
    <row r="410" spans="1:6" ht="12.95">
      <c r="A410" s="99" t="s">
        <v>2467</v>
      </c>
      <c r="B410" s="99" t="s">
        <v>2494</v>
      </c>
      <c r="C410" s="99" t="s">
        <v>2443</v>
      </c>
      <c r="D410" s="99" t="s">
        <v>2598</v>
      </c>
      <c r="E410" s="99" t="s">
        <v>2598</v>
      </c>
      <c r="F410" s="119" t="s">
        <v>2495</v>
      </c>
    </row>
    <row r="411" spans="1:6" ht="12.95">
      <c r="A411" s="99" t="s">
        <v>2752</v>
      </c>
      <c r="B411" s="99" t="s">
        <v>2494</v>
      </c>
      <c r="C411" s="99" t="s">
        <v>2443</v>
      </c>
      <c r="D411" s="99" t="s">
        <v>2598</v>
      </c>
      <c r="E411" s="99" t="s">
        <v>2598</v>
      </c>
      <c r="F411" s="119" t="s">
        <v>2495</v>
      </c>
    </row>
    <row r="412" spans="1:6" ht="12.95">
      <c r="A412" s="99" t="s">
        <v>2753</v>
      </c>
      <c r="B412" s="99" t="s">
        <v>2494</v>
      </c>
      <c r="C412" s="99" t="s">
        <v>2754</v>
      </c>
      <c r="D412" s="99" t="s">
        <v>2690</v>
      </c>
      <c r="E412" s="99" t="s">
        <v>2598</v>
      </c>
      <c r="F412" s="119" t="s">
        <v>2495</v>
      </c>
    </row>
    <row r="413" spans="1:6" ht="12.95">
      <c r="A413" s="99" t="s">
        <v>2137</v>
      </c>
      <c r="B413" s="99" t="s">
        <v>2755</v>
      </c>
      <c r="C413" s="99" t="s">
        <v>2756</v>
      </c>
      <c r="D413" s="99" t="s">
        <v>2109</v>
      </c>
      <c r="E413" s="99" t="s">
        <v>2610</v>
      </c>
      <c r="F413" s="119" t="s">
        <v>2757</v>
      </c>
    </row>
    <row r="414" spans="1:6" ht="12.95">
      <c r="A414" s="99" t="s">
        <v>2111</v>
      </c>
      <c r="B414" s="99" t="s">
        <v>2755</v>
      </c>
      <c r="C414" s="99" t="s">
        <v>2112</v>
      </c>
      <c r="D414" s="99" t="s">
        <v>2109</v>
      </c>
      <c r="E414" s="99" t="s">
        <v>2113</v>
      </c>
      <c r="F414" s="119" t="s">
        <v>2757</v>
      </c>
    </row>
    <row r="415" spans="1:6" ht="12.95">
      <c r="A415" s="99" t="s">
        <v>2551</v>
      </c>
      <c r="B415" s="99" t="s">
        <v>2758</v>
      </c>
      <c r="C415" s="99" t="s">
        <v>2759</v>
      </c>
      <c r="D415" s="99" t="s">
        <v>2096</v>
      </c>
      <c r="E415" s="99" t="s">
        <v>2097</v>
      </c>
      <c r="F415" s="119" t="s">
        <v>2760</v>
      </c>
    </row>
    <row r="416" spans="1:6" ht="12.95">
      <c r="A416" s="99" t="s">
        <v>2553</v>
      </c>
      <c r="B416" s="99" t="s">
        <v>2758</v>
      </c>
      <c r="C416" s="99" t="s">
        <v>2759</v>
      </c>
      <c r="D416" s="99" t="s">
        <v>2096</v>
      </c>
      <c r="E416" s="99" t="s">
        <v>2097</v>
      </c>
      <c r="F416" s="119" t="s">
        <v>2760</v>
      </c>
    </row>
    <row r="417" spans="1:6" ht="12.95">
      <c r="A417" s="99" t="s">
        <v>2093</v>
      </c>
      <c r="B417" s="99" t="s">
        <v>2761</v>
      </c>
      <c r="C417" s="99" t="s">
        <v>2759</v>
      </c>
      <c r="D417" s="99" t="s">
        <v>2096</v>
      </c>
      <c r="E417" s="99" t="s">
        <v>2097</v>
      </c>
      <c r="F417" s="119" t="s">
        <v>2762</v>
      </c>
    </row>
    <row r="418" spans="1:6" ht="12.95">
      <c r="A418" s="99" t="s">
        <v>2098</v>
      </c>
      <c r="B418" s="99" t="s">
        <v>2761</v>
      </c>
      <c r="C418" s="99" t="s">
        <v>2759</v>
      </c>
      <c r="D418" s="99" t="s">
        <v>2096</v>
      </c>
      <c r="E418" s="99" t="s">
        <v>2097</v>
      </c>
      <c r="F418" s="119" t="s">
        <v>2762</v>
      </c>
    </row>
    <row r="419" spans="1:6" ht="12.95">
      <c r="A419" s="99" t="s">
        <v>2763</v>
      </c>
      <c r="B419" s="99" t="s">
        <v>2764</v>
      </c>
      <c r="C419" s="99" t="s">
        <v>2062</v>
      </c>
      <c r="D419" s="99" t="s">
        <v>2059</v>
      </c>
      <c r="E419" s="99" t="s">
        <v>2059</v>
      </c>
      <c r="F419" s="119" t="s">
        <v>2765</v>
      </c>
    </row>
    <row r="420" spans="1:6" ht="12.95">
      <c r="A420" s="99" t="s">
        <v>2766</v>
      </c>
      <c r="B420" s="99" t="s">
        <v>2764</v>
      </c>
      <c r="C420" s="99" t="s">
        <v>2595</v>
      </c>
      <c r="D420" s="99" t="s">
        <v>2058</v>
      </c>
      <c r="E420" s="99" t="s">
        <v>2059</v>
      </c>
      <c r="F420" s="119" t="s">
        <v>2765</v>
      </c>
    </row>
    <row r="421" spans="1:6" ht="12.95">
      <c r="A421" s="99" t="s">
        <v>2767</v>
      </c>
      <c r="B421" s="99" t="s">
        <v>2764</v>
      </c>
      <c r="C421" s="99" t="s">
        <v>2595</v>
      </c>
      <c r="D421" s="99" t="s">
        <v>2058</v>
      </c>
      <c r="E421" s="99" t="s">
        <v>2059</v>
      </c>
      <c r="F421" s="119" t="s">
        <v>2765</v>
      </c>
    </row>
    <row r="422" spans="1:6" ht="12.95">
      <c r="A422" s="99" t="s">
        <v>2768</v>
      </c>
      <c r="B422" s="99" t="s">
        <v>2764</v>
      </c>
      <c r="C422" s="99" t="s">
        <v>2068</v>
      </c>
      <c r="D422" s="99" t="s">
        <v>2059</v>
      </c>
      <c r="E422" s="99" t="s">
        <v>2069</v>
      </c>
      <c r="F422" s="119" t="s">
        <v>2765</v>
      </c>
    </row>
    <row r="423" spans="1:6" ht="12.95">
      <c r="A423" s="99" t="s">
        <v>2769</v>
      </c>
      <c r="B423" s="99" t="s">
        <v>2764</v>
      </c>
      <c r="C423" s="99" t="s">
        <v>2068</v>
      </c>
      <c r="D423" s="99" t="s">
        <v>2059</v>
      </c>
      <c r="E423" s="99" t="s">
        <v>2069</v>
      </c>
      <c r="F423" s="119" t="s">
        <v>2765</v>
      </c>
    </row>
    <row r="424" spans="1:6" ht="12.95">
      <c r="A424" s="99" t="s">
        <v>2770</v>
      </c>
      <c r="B424" s="99" t="s">
        <v>2764</v>
      </c>
      <c r="C424" s="99" t="s">
        <v>2075</v>
      </c>
      <c r="D424" s="99" t="s">
        <v>2059</v>
      </c>
      <c r="E424" s="99" t="s">
        <v>2076</v>
      </c>
      <c r="F424" s="119" t="s">
        <v>2765</v>
      </c>
    </row>
    <row r="425" spans="1:6" ht="12.95">
      <c r="A425" s="99" t="s">
        <v>2771</v>
      </c>
      <c r="B425" s="99" t="s">
        <v>2764</v>
      </c>
      <c r="C425" s="99" t="s">
        <v>2075</v>
      </c>
      <c r="D425" s="99" t="s">
        <v>2059</v>
      </c>
      <c r="E425" s="99" t="s">
        <v>2076</v>
      </c>
      <c r="F425" s="119" t="s">
        <v>2765</v>
      </c>
    </row>
    <row r="426" spans="1:6" ht="12.95">
      <c r="A426" s="99" t="s">
        <v>2772</v>
      </c>
      <c r="B426" s="99" t="s">
        <v>2764</v>
      </c>
      <c r="C426" s="99" t="s">
        <v>2606</v>
      </c>
      <c r="D426" s="99" t="s">
        <v>2059</v>
      </c>
      <c r="E426" s="99" t="s">
        <v>2073</v>
      </c>
      <c r="F426" s="119" t="s">
        <v>2765</v>
      </c>
    </row>
    <row r="427" spans="1:6" ht="12.95">
      <c r="A427" s="99" t="s">
        <v>2773</v>
      </c>
      <c r="B427" s="99" t="s">
        <v>2764</v>
      </c>
      <c r="C427" s="99" t="s">
        <v>2606</v>
      </c>
      <c r="D427" s="99" t="s">
        <v>2059</v>
      </c>
      <c r="E427" s="99" t="s">
        <v>2073</v>
      </c>
      <c r="F427" s="119" t="s">
        <v>2765</v>
      </c>
    </row>
    <row r="428" spans="1:6" ht="12.95">
      <c r="A428" s="99" t="s">
        <v>2774</v>
      </c>
      <c r="B428" s="99" t="s">
        <v>2764</v>
      </c>
      <c r="C428" s="99" t="s">
        <v>2082</v>
      </c>
      <c r="D428" s="99" t="s">
        <v>2059</v>
      </c>
      <c r="E428" s="99" t="s">
        <v>2083</v>
      </c>
      <c r="F428" s="119" t="s">
        <v>2765</v>
      </c>
    </row>
    <row r="429" spans="1:6" ht="12.95">
      <c r="A429" s="99" t="s">
        <v>2775</v>
      </c>
      <c r="B429" s="99" t="s">
        <v>2764</v>
      </c>
      <c r="C429" s="99" t="s">
        <v>2082</v>
      </c>
      <c r="D429" s="99" t="s">
        <v>2059</v>
      </c>
      <c r="E429" s="99" t="s">
        <v>2083</v>
      </c>
      <c r="F429" s="119" t="s">
        <v>2765</v>
      </c>
    </row>
    <row r="430" spans="1:6" ht="12.95">
      <c r="A430" s="99" t="s">
        <v>2776</v>
      </c>
      <c r="B430" s="99" t="s">
        <v>2764</v>
      </c>
      <c r="C430" s="99" t="s">
        <v>2064</v>
      </c>
      <c r="D430" s="99" t="s">
        <v>2059</v>
      </c>
      <c r="E430" s="99" t="s">
        <v>2065</v>
      </c>
      <c r="F430" s="119" t="s">
        <v>2765</v>
      </c>
    </row>
    <row r="431" spans="1:6" ht="12.95">
      <c r="A431" s="99" t="s">
        <v>2777</v>
      </c>
      <c r="B431" s="99" t="s">
        <v>2764</v>
      </c>
      <c r="C431" s="99" t="s">
        <v>2778</v>
      </c>
      <c r="D431" s="99" t="s">
        <v>2059</v>
      </c>
      <c r="E431" s="99" t="s">
        <v>2683</v>
      </c>
      <c r="F431" s="119" t="s">
        <v>2765</v>
      </c>
    </row>
    <row r="432" spans="1:6" ht="12.95">
      <c r="A432" s="99" t="s">
        <v>2779</v>
      </c>
      <c r="B432" s="99" t="s">
        <v>2764</v>
      </c>
      <c r="C432" s="99" t="s">
        <v>2119</v>
      </c>
      <c r="D432" s="99" t="s">
        <v>2059</v>
      </c>
      <c r="E432" s="99" t="s">
        <v>2597</v>
      </c>
      <c r="F432" s="119" t="s">
        <v>2765</v>
      </c>
    </row>
    <row r="433" spans="1:6" ht="12.95">
      <c r="A433" s="99" t="s">
        <v>2780</v>
      </c>
      <c r="B433" s="99" t="s">
        <v>2764</v>
      </c>
      <c r="C433" s="99" t="s">
        <v>2781</v>
      </c>
      <c r="D433" s="99" t="s">
        <v>2059</v>
      </c>
      <c r="E433" s="99" t="s">
        <v>2113</v>
      </c>
      <c r="F433" s="119" t="s">
        <v>2765</v>
      </c>
    </row>
    <row r="434" spans="1:6" ht="12.95">
      <c r="A434" s="99" t="s">
        <v>2782</v>
      </c>
      <c r="B434" s="99" t="s">
        <v>2764</v>
      </c>
      <c r="C434" s="99" t="s">
        <v>2609</v>
      </c>
      <c r="D434" s="99" t="s">
        <v>2059</v>
      </c>
      <c r="E434" s="99" t="s">
        <v>2610</v>
      </c>
      <c r="F434" s="119" t="s">
        <v>2765</v>
      </c>
    </row>
    <row r="435" spans="1:6" ht="12.95">
      <c r="A435" s="99" t="s">
        <v>2783</v>
      </c>
      <c r="B435" s="99" t="s">
        <v>2764</v>
      </c>
      <c r="C435" s="99" t="s">
        <v>2784</v>
      </c>
      <c r="D435" s="99" t="s">
        <v>2785</v>
      </c>
      <c r="E435" s="99" t="s">
        <v>2059</v>
      </c>
      <c r="F435" s="119" t="s">
        <v>2765</v>
      </c>
    </row>
    <row r="436" spans="1:6" ht="12.95">
      <c r="A436" s="99" t="s">
        <v>2786</v>
      </c>
      <c r="B436" s="99" t="s">
        <v>2764</v>
      </c>
      <c r="C436" s="99" t="s">
        <v>2784</v>
      </c>
      <c r="D436" s="99" t="s">
        <v>2785</v>
      </c>
      <c r="E436" s="99" t="s">
        <v>2059</v>
      </c>
      <c r="F436" s="119" t="s">
        <v>2765</v>
      </c>
    </row>
    <row r="437" spans="1:6" ht="12.95">
      <c r="A437" s="99" t="s">
        <v>2787</v>
      </c>
      <c r="B437" s="99" t="s">
        <v>2764</v>
      </c>
      <c r="C437" s="99" t="s">
        <v>2784</v>
      </c>
      <c r="D437" s="99" t="s">
        <v>2785</v>
      </c>
      <c r="E437" s="99" t="s">
        <v>2059</v>
      </c>
      <c r="F437" s="119" t="s">
        <v>2765</v>
      </c>
    </row>
    <row r="438" spans="1:6" ht="12.95">
      <c r="A438" s="99" t="s">
        <v>2788</v>
      </c>
      <c r="B438" s="99" t="s">
        <v>2764</v>
      </c>
      <c r="C438" s="99" t="s">
        <v>2062</v>
      </c>
      <c r="D438" s="99" t="s">
        <v>2059</v>
      </c>
      <c r="E438" s="99" t="s">
        <v>2059</v>
      </c>
      <c r="F438" s="119" t="s">
        <v>2765</v>
      </c>
    </row>
    <row r="439" spans="1:6" ht="12.95">
      <c r="A439" s="99" t="s">
        <v>2789</v>
      </c>
      <c r="B439" s="99" t="s">
        <v>2764</v>
      </c>
      <c r="C439" s="99" t="s">
        <v>2062</v>
      </c>
      <c r="D439" s="99" t="s">
        <v>2059</v>
      </c>
      <c r="E439" s="99" t="s">
        <v>2059</v>
      </c>
      <c r="F439" s="119" t="s">
        <v>2765</v>
      </c>
    </row>
    <row r="440" spans="1:6" ht="12.95">
      <c r="A440" s="99" t="s">
        <v>2790</v>
      </c>
      <c r="B440" s="99" t="s">
        <v>2764</v>
      </c>
      <c r="C440" s="99" t="s">
        <v>2595</v>
      </c>
      <c r="D440" s="99" t="s">
        <v>2058</v>
      </c>
      <c r="E440" s="99" t="s">
        <v>2059</v>
      </c>
      <c r="F440" s="119" t="s">
        <v>2765</v>
      </c>
    </row>
    <row r="441" spans="1:6" ht="12.95">
      <c r="A441" s="99" t="s">
        <v>2791</v>
      </c>
      <c r="B441" s="99" t="s">
        <v>2764</v>
      </c>
      <c r="C441" s="99" t="s">
        <v>2595</v>
      </c>
      <c r="D441" s="99" t="s">
        <v>2058</v>
      </c>
      <c r="E441" s="99" t="s">
        <v>2059</v>
      </c>
      <c r="F441" s="119" t="s">
        <v>2765</v>
      </c>
    </row>
    <row r="442" spans="1:6" ht="12.95">
      <c r="A442" s="99" t="s">
        <v>2792</v>
      </c>
      <c r="B442" s="99" t="s">
        <v>2764</v>
      </c>
      <c r="C442" s="99" t="s">
        <v>2068</v>
      </c>
      <c r="D442" s="99" t="s">
        <v>2059</v>
      </c>
      <c r="E442" s="99" t="s">
        <v>2069</v>
      </c>
      <c r="F442" s="119" t="s">
        <v>2765</v>
      </c>
    </row>
    <row r="443" spans="1:6" ht="12.95">
      <c r="A443" s="99" t="s">
        <v>2793</v>
      </c>
      <c r="B443" s="99" t="s">
        <v>2764</v>
      </c>
      <c r="C443" s="99" t="s">
        <v>2078</v>
      </c>
      <c r="D443" s="99" t="s">
        <v>2069</v>
      </c>
      <c r="E443" s="99" t="s">
        <v>2059</v>
      </c>
      <c r="F443" s="119" t="s">
        <v>2765</v>
      </c>
    </row>
    <row r="444" spans="1:6" ht="12.95">
      <c r="A444" s="99" t="s">
        <v>2794</v>
      </c>
      <c r="B444" s="99" t="s">
        <v>2764</v>
      </c>
      <c r="C444" s="99" t="s">
        <v>2075</v>
      </c>
      <c r="D444" s="99" t="s">
        <v>2059</v>
      </c>
      <c r="E444" s="99" t="s">
        <v>2076</v>
      </c>
      <c r="F444" s="119" t="s">
        <v>2765</v>
      </c>
    </row>
    <row r="445" spans="1:6" ht="12.95">
      <c r="A445" s="99" t="s">
        <v>2795</v>
      </c>
      <c r="B445" s="99" t="s">
        <v>2764</v>
      </c>
      <c r="C445" s="99" t="s">
        <v>2086</v>
      </c>
      <c r="D445" s="99" t="s">
        <v>2076</v>
      </c>
      <c r="E445" s="99" t="s">
        <v>2059</v>
      </c>
      <c r="F445" s="119" t="s">
        <v>2765</v>
      </c>
    </row>
    <row r="446" spans="1:6" ht="12.95">
      <c r="A446" s="99" t="s">
        <v>2796</v>
      </c>
      <c r="B446" s="99" t="s">
        <v>2764</v>
      </c>
      <c r="C446" s="99" t="s">
        <v>2606</v>
      </c>
      <c r="D446" s="99" t="s">
        <v>2059</v>
      </c>
      <c r="E446" s="99" t="s">
        <v>2073</v>
      </c>
      <c r="F446" s="119" t="s">
        <v>2765</v>
      </c>
    </row>
    <row r="447" spans="1:6" ht="12.95">
      <c r="A447" s="99" t="s">
        <v>2797</v>
      </c>
      <c r="B447" s="99" t="s">
        <v>2764</v>
      </c>
      <c r="C447" s="99" t="s">
        <v>2798</v>
      </c>
      <c r="D447" s="99" t="s">
        <v>2073</v>
      </c>
      <c r="E447" s="99" t="s">
        <v>2059</v>
      </c>
      <c r="F447" s="119" t="s">
        <v>2765</v>
      </c>
    </row>
    <row r="448" spans="1:6" ht="12.95">
      <c r="A448" s="99" t="s">
        <v>2799</v>
      </c>
      <c r="B448" s="99" t="s">
        <v>2764</v>
      </c>
      <c r="C448" s="99" t="s">
        <v>2082</v>
      </c>
      <c r="D448" s="99" t="s">
        <v>2059</v>
      </c>
      <c r="E448" s="99" t="s">
        <v>2083</v>
      </c>
      <c r="F448" s="119" t="s">
        <v>2765</v>
      </c>
    </row>
    <row r="449" spans="1:6" ht="12.95">
      <c r="A449" s="99" t="s">
        <v>2800</v>
      </c>
      <c r="B449" s="99" t="s">
        <v>2764</v>
      </c>
      <c r="C449" s="99" t="s">
        <v>2082</v>
      </c>
      <c r="D449" s="99" t="s">
        <v>2059</v>
      </c>
      <c r="E449" s="99" t="s">
        <v>2083</v>
      </c>
      <c r="F449" s="119" t="s">
        <v>2765</v>
      </c>
    </row>
    <row r="450" spans="1:6" ht="12.95">
      <c r="A450" s="99" t="s">
        <v>2801</v>
      </c>
      <c r="B450" s="99" t="s">
        <v>2764</v>
      </c>
      <c r="C450" s="99" t="s">
        <v>2064</v>
      </c>
      <c r="D450" s="99" t="s">
        <v>2059</v>
      </c>
      <c r="E450" s="99" t="s">
        <v>2065</v>
      </c>
      <c r="F450" s="119" t="s">
        <v>2765</v>
      </c>
    </row>
    <row r="451" spans="1:6" ht="12.95">
      <c r="A451" s="99" t="s">
        <v>2802</v>
      </c>
      <c r="B451" s="99" t="s">
        <v>2764</v>
      </c>
      <c r="C451" s="99" t="s">
        <v>2064</v>
      </c>
      <c r="D451" s="99" t="s">
        <v>2059</v>
      </c>
      <c r="E451" s="99" t="s">
        <v>2065</v>
      </c>
      <c r="F451" s="119" t="s">
        <v>2765</v>
      </c>
    </row>
    <row r="452" spans="1:6" ht="12.95">
      <c r="A452" s="99" t="s">
        <v>2803</v>
      </c>
      <c r="B452" s="99" t="s">
        <v>2764</v>
      </c>
      <c r="C452" s="99" t="s">
        <v>2778</v>
      </c>
      <c r="D452" s="99" t="s">
        <v>2059</v>
      </c>
      <c r="E452" s="99" t="s">
        <v>2683</v>
      </c>
      <c r="F452" s="119" t="s">
        <v>2765</v>
      </c>
    </row>
    <row r="453" spans="1:6" ht="12.95">
      <c r="A453" s="99" t="s">
        <v>2804</v>
      </c>
      <c r="B453" s="99" t="s">
        <v>2764</v>
      </c>
      <c r="C453" s="99" t="s">
        <v>2119</v>
      </c>
      <c r="D453" s="99" t="s">
        <v>2059</v>
      </c>
      <c r="E453" s="99" t="s">
        <v>2597</v>
      </c>
      <c r="F453" s="119" t="s">
        <v>2765</v>
      </c>
    </row>
    <row r="454" spans="1:6" ht="12.95">
      <c r="A454" s="99" t="s">
        <v>2805</v>
      </c>
      <c r="B454" s="99" t="s">
        <v>2764</v>
      </c>
      <c r="C454" s="99" t="s">
        <v>2781</v>
      </c>
      <c r="D454" s="99" t="s">
        <v>2059</v>
      </c>
      <c r="E454" s="99" t="s">
        <v>2113</v>
      </c>
      <c r="F454" s="119" t="s">
        <v>2765</v>
      </c>
    </row>
    <row r="455" spans="1:6" ht="12.95">
      <c r="A455" s="99" t="s">
        <v>2806</v>
      </c>
      <c r="B455" s="99" t="s">
        <v>2764</v>
      </c>
      <c r="C455" s="99" t="s">
        <v>2609</v>
      </c>
      <c r="D455" s="99" t="s">
        <v>2059</v>
      </c>
      <c r="E455" s="99" t="s">
        <v>2610</v>
      </c>
      <c r="F455" s="119" t="s">
        <v>2765</v>
      </c>
    </row>
    <row r="456" spans="1:6" ht="12.95">
      <c r="A456" s="99" t="s">
        <v>2807</v>
      </c>
      <c r="B456" s="99" t="s">
        <v>2764</v>
      </c>
      <c r="C456" s="99" t="s">
        <v>2784</v>
      </c>
      <c r="D456" s="99" t="s">
        <v>2785</v>
      </c>
      <c r="E456" s="99" t="s">
        <v>2059</v>
      </c>
      <c r="F456" s="119" t="s">
        <v>2765</v>
      </c>
    </row>
    <row r="457" spans="1:6" ht="12.95">
      <c r="A457" s="99" t="s">
        <v>2808</v>
      </c>
      <c r="B457" s="99" t="s">
        <v>2764</v>
      </c>
      <c r="C457" s="99" t="s">
        <v>2784</v>
      </c>
      <c r="D457" s="99" t="s">
        <v>2785</v>
      </c>
      <c r="E457" s="99" t="s">
        <v>2059</v>
      </c>
      <c r="F457" s="119" t="s">
        <v>2765</v>
      </c>
    </row>
    <row r="458" spans="1:6" ht="12.95">
      <c r="A458" s="99" t="s">
        <v>2809</v>
      </c>
      <c r="B458" s="99" t="s">
        <v>2764</v>
      </c>
      <c r="C458" s="99" t="s">
        <v>2784</v>
      </c>
      <c r="D458" s="99" t="s">
        <v>2785</v>
      </c>
      <c r="E458" s="99" t="s">
        <v>2059</v>
      </c>
      <c r="F458" s="119" t="s">
        <v>2765</v>
      </c>
    </row>
    <row r="459" spans="1:6" ht="12.95">
      <c r="A459" s="99" t="s">
        <v>2810</v>
      </c>
      <c r="B459" s="99" t="s">
        <v>2764</v>
      </c>
      <c r="C459" s="99" t="s">
        <v>2609</v>
      </c>
      <c r="D459" s="99" t="s">
        <v>2059</v>
      </c>
      <c r="E459" s="99" t="s">
        <v>2610</v>
      </c>
      <c r="F459" s="119" t="s">
        <v>2765</v>
      </c>
    </row>
    <row r="460" spans="1:6" ht="12.95">
      <c r="A460" s="99" t="s">
        <v>2811</v>
      </c>
      <c r="B460" s="99" t="s">
        <v>2764</v>
      </c>
      <c r="C460" s="99" t="s">
        <v>2609</v>
      </c>
      <c r="D460" s="99" t="s">
        <v>2059</v>
      </c>
      <c r="E460" s="99" t="s">
        <v>2610</v>
      </c>
      <c r="F460" s="119" t="s">
        <v>2765</v>
      </c>
    </row>
    <row r="461" spans="1:6" ht="12.95">
      <c r="A461" s="99" t="s">
        <v>2812</v>
      </c>
      <c r="B461" s="99" t="s">
        <v>2764</v>
      </c>
      <c r="C461" s="99" t="s">
        <v>2609</v>
      </c>
      <c r="D461" s="99" t="s">
        <v>2059</v>
      </c>
      <c r="E461" s="99" t="s">
        <v>2610</v>
      </c>
      <c r="F461" s="119" t="s">
        <v>2765</v>
      </c>
    </row>
    <row r="462" spans="1:6" ht="12.95">
      <c r="A462" s="99" t="s">
        <v>2813</v>
      </c>
      <c r="B462" s="99" t="s">
        <v>2764</v>
      </c>
      <c r="C462" s="99" t="s">
        <v>2609</v>
      </c>
      <c r="D462" s="99" t="s">
        <v>2059</v>
      </c>
      <c r="E462" s="99" t="s">
        <v>2610</v>
      </c>
      <c r="F462" s="119" t="s">
        <v>2765</v>
      </c>
    </row>
    <row r="463" spans="1:6" ht="12.95">
      <c r="A463" s="99" t="s">
        <v>2099</v>
      </c>
      <c r="B463" s="99" t="s">
        <v>2814</v>
      </c>
      <c r="C463" s="99" t="s">
        <v>2101</v>
      </c>
      <c r="D463" s="99" t="s">
        <v>2069</v>
      </c>
      <c r="E463" s="99" t="s">
        <v>2598</v>
      </c>
      <c r="F463" s="119" t="s">
        <v>2815</v>
      </c>
    </row>
    <row r="464" spans="1:6" ht="12.95">
      <c r="A464" s="99" t="s">
        <v>2816</v>
      </c>
      <c r="B464" s="99" t="s">
        <v>2814</v>
      </c>
      <c r="C464" s="99" t="s">
        <v>2105</v>
      </c>
      <c r="D464" s="99" t="s">
        <v>2076</v>
      </c>
      <c r="E464" s="99" t="s">
        <v>2599</v>
      </c>
      <c r="F464" s="119" t="s">
        <v>2815</v>
      </c>
    </row>
    <row r="465" spans="1:6" ht="12.95">
      <c r="A465" s="99" t="s">
        <v>2140</v>
      </c>
      <c r="B465" s="99" t="s">
        <v>2817</v>
      </c>
      <c r="C465" s="99" t="s">
        <v>2756</v>
      </c>
      <c r="D465" s="99" t="s">
        <v>2109</v>
      </c>
      <c r="E465" s="99" t="s">
        <v>2610</v>
      </c>
      <c r="F465" s="119" t="s">
        <v>2139</v>
      </c>
    </row>
    <row r="466" spans="1:6" ht="12.95">
      <c r="A466" s="99" t="s">
        <v>2141</v>
      </c>
      <c r="B466" s="99" t="s">
        <v>2817</v>
      </c>
      <c r="C466" s="99" t="s">
        <v>2756</v>
      </c>
      <c r="D466" s="99" t="s">
        <v>2109</v>
      </c>
      <c r="E466" s="99" t="s">
        <v>2610</v>
      </c>
      <c r="F466" s="119" t="s">
        <v>2139</v>
      </c>
    </row>
    <row r="467" spans="1:6" ht="12.95">
      <c r="A467" s="99" t="s">
        <v>2142</v>
      </c>
      <c r="B467" s="99" t="s">
        <v>2817</v>
      </c>
      <c r="C467" s="99" t="s">
        <v>2112</v>
      </c>
      <c r="D467" s="99" t="s">
        <v>2109</v>
      </c>
      <c r="E467" s="99" t="s">
        <v>2113</v>
      </c>
      <c r="F467" s="119" t="s">
        <v>2139</v>
      </c>
    </row>
    <row r="468" spans="1:6" ht="12.95">
      <c r="A468" s="99" t="s">
        <v>2143</v>
      </c>
      <c r="B468" s="99" t="s">
        <v>2817</v>
      </c>
      <c r="C468" s="99" t="s">
        <v>2112</v>
      </c>
      <c r="D468" s="99" t="s">
        <v>2109</v>
      </c>
      <c r="E468" s="99" t="s">
        <v>2113</v>
      </c>
      <c r="F468" s="119" t="s">
        <v>2139</v>
      </c>
    </row>
    <row r="469" spans="1:6" ht="12.95">
      <c r="A469" s="99" t="s">
        <v>2144</v>
      </c>
      <c r="B469" s="99" t="s">
        <v>2817</v>
      </c>
      <c r="C469" s="99" t="s">
        <v>2112</v>
      </c>
      <c r="D469" s="99" t="s">
        <v>2109</v>
      </c>
      <c r="E469" s="99" t="s">
        <v>2113</v>
      </c>
      <c r="F469" s="119" t="s">
        <v>2139</v>
      </c>
    </row>
    <row r="470" spans="1:6" ht="12.95">
      <c r="A470" s="205"/>
      <c r="B470" s="205"/>
      <c r="C470" s="205"/>
      <c r="D470" s="205"/>
      <c r="E470" s="205"/>
      <c r="F470" s="119"/>
    </row>
    <row r="471" spans="1:6" ht="12.95">
      <c r="A471" s="205"/>
      <c r="B471" s="205"/>
      <c r="C471" s="205"/>
      <c r="D471" s="205"/>
      <c r="E471" s="205"/>
      <c r="F471" s="119"/>
    </row>
    <row r="472" spans="1:6" ht="12.95">
      <c r="A472" s="205"/>
      <c r="B472" s="205"/>
      <c r="C472" s="205"/>
      <c r="D472" s="205"/>
      <c r="E472" s="205"/>
      <c r="F472" s="119"/>
    </row>
    <row r="473" spans="1:6" ht="12.95">
      <c r="A473" s="205"/>
      <c r="B473" s="205"/>
      <c r="C473" s="205"/>
      <c r="D473" s="205"/>
      <c r="E473" s="205"/>
      <c r="F473" s="119"/>
    </row>
    <row r="474" spans="1:6" ht="12.95">
      <c r="A474" s="205"/>
      <c r="B474" s="205"/>
      <c r="C474" s="205"/>
      <c r="D474" s="205"/>
      <c r="E474" s="205"/>
      <c r="F474" s="119"/>
    </row>
    <row r="475" spans="1:6" ht="12.95">
      <c r="A475" s="205"/>
      <c r="B475" s="205"/>
      <c r="C475" s="205"/>
      <c r="D475" s="205"/>
      <c r="E475" s="205"/>
      <c r="F475" s="119"/>
    </row>
    <row r="476" spans="1:6" ht="12.95">
      <c r="A476" s="205"/>
      <c r="B476" s="205"/>
      <c r="C476" s="205"/>
      <c r="D476" s="205"/>
      <c r="E476" s="205"/>
      <c r="F476" s="119"/>
    </row>
    <row r="477" spans="1:6" ht="12.95">
      <c r="A477" s="205"/>
      <c r="B477" s="205"/>
      <c r="C477" s="205"/>
      <c r="D477" s="205"/>
      <c r="E477" s="205"/>
      <c r="F477" s="119"/>
    </row>
    <row r="478" spans="1:6" ht="12.95">
      <c r="A478" s="205"/>
      <c r="B478" s="205"/>
      <c r="C478" s="205"/>
      <c r="D478" s="205"/>
      <c r="E478" s="205"/>
      <c r="F478" s="119"/>
    </row>
    <row r="479" spans="1:6" ht="12.95">
      <c r="A479" s="205"/>
      <c r="B479" s="205"/>
      <c r="C479" s="205"/>
      <c r="D479" s="205"/>
      <c r="E479" s="205"/>
      <c r="F479" s="119"/>
    </row>
    <row r="480" spans="1:6" ht="12.95">
      <c r="A480" s="205"/>
      <c r="B480" s="205"/>
      <c r="C480" s="205"/>
      <c r="D480" s="205"/>
      <c r="E480" s="205"/>
      <c r="F480" s="119"/>
    </row>
    <row r="481" spans="6:6" ht="12.95">
      <c r="F481" s="119"/>
    </row>
    <row r="482" spans="6:6" ht="12.95">
      <c r="F482" s="119"/>
    </row>
    <row r="483" spans="6:6" ht="12.95">
      <c r="F483" s="119"/>
    </row>
    <row r="484" spans="6:6" ht="12.95">
      <c r="F484" s="119"/>
    </row>
    <row r="485" spans="6:6" ht="12.95">
      <c r="F485" s="119"/>
    </row>
    <row r="486" spans="6:6" ht="12.95">
      <c r="F486" s="119"/>
    </row>
    <row r="487" spans="6:6" ht="12.95">
      <c r="F487" s="119"/>
    </row>
    <row r="488" spans="6:6" ht="12.95">
      <c r="F488" s="119"/>
    </row>
    <row r="489" spans="6:6" ht="12.95">
      <c r="F489" s="119"/>
    </row>
    <row r="490" spans="6:6" ht="12.95">
      <c r="F490" s="119"/>
    </row>
    <row r="491" spans="6:6" ht="12.95">
      <c r="F491" s="119"/>
    </row>
    <row r="492" spans="6:6" ht="12.95">
      <c r="F492" s="119"/>
    </row>
    <row r="493" spans="6:6" ht="12.95">
      <c r="F493" s="119"/>
    </row>
    <row r="494" spans="6:6" ht="12.95">
      <c r="F494" s="119"/>
    </row>
    <row r="495" spans="6:6" ht="12.95">
      <c r="F495" s="119"/>
    </row>
    <row r="496" spans="6:6" ht="12.95">
      <c r="F496" s="119"/>
    </row>
    <row r="497" spans="6:6" ht="12.95">
      <c r="F497" s="119"/>
    </row>
    <row r="498" spans="6:6" ht="12.95">
      <c r="F498" s="119"/>
    </row>
    <row r="499" spans="6:6" ht="12.95">
      <c r="F499" s="119"/>
    </row>
    <row r="500" spans="6:6" ht="12.95">
      <c r="F500" s="119"/>
    </row>
    <row r="501" spans="6:6" ht="12.95">
      <c r="F501" s="119"/>
    </row>
    <row r="502" spans="6:6" ht="12.95">
      <c r="F502" s="119"/>
    </row>
    <row r="503" spans="6:6" ht="12.95">
      <c r="F503" s="119"/>
    </row>
    <row r="504" spans="6:6" ht="12.95">
      <c r="F504" s="119"/>
    </row>
    <row r="505" spans="6:6" ht="12.95">
      <c r="F505" s="119"/>
    </row>
    <row r="506" spans="6:6" ht="12.95">
      <c r="F506" s="119"/>
    </row>
    <row r="507" spans="6:6" ht="12.95">
      <c r="F507" s="119"/>
    </row>
    <row r="508" spans="6:6" ht="12.95">
      <c r="F508" s="119"/>
    </row>
    <row r="509" spans="6:6" ht="12.95">
      <c r="F509" s="119"/>
    </row>
    <row r="510" spans="6:6" ht="12.95">
      <c r="F510" s="119"/>
    </row>
    <row r="511" spans="6:6" ht="12.95">
      <c r="F511" s="119"/>
    </row>
    <row r="512" spans="6:6" ht="12.95">
      <c r="F512" s="119"/>
    </row>
    <row r="513" spans="6:6" ht="12.95">
      <c r="F513" s="119"/>
    </row>
    <row r="514" spans="6:6" ht="12.95">
      <c r="F514" s="119"/>
    </row>
    <row r="515" spans="6:6" ht="12.95">
      <c r="F515" s="119"/>
    </row>
    <row r="516" spans="6:6" ht="12.95">
      <c r="F516" s="119"/>
    </row>
    <row r="517" spans="6:6" ht="12.95">
      <c r="F517" s="119"/>
    </row>
    <row r="518" spans="6:6" ht="12.95">
      <c r="F518" s="119"/>
    </row>
    <row r="519" spans="6:6" ht="12.95">
      <c r="F519" s="119"/>
    </row>
    <row r="520" spans="6:6" ht="12.95">
      <c r="F520" s="119"/>
    </row>
    <row r="521" spans="6:6" ht="12.95">
      <c r="F521" s="119"/>
    </row>
    <row r="522" spans="6:6" ht="12.95">
      <c r="F522" s="119"/>
    </row>
    <row r="523" spans="6:6" ht="12.95">
      <c r="F523" s="119"/>
    </row>
    <row r="524" spans="6:6" ht="12.95">
      <c r="F524" s="119"/>
    </row>
    <row r="525" spans="6:6" ht="12.95">
      <c r="F525" s="119"/>
    </row>
    <row r="526" spans="6:6" ht="12.95">
      <c r="F526" s="119"/>
    </row>
    <row r="527" spans="6:6" ht="12.95">
      <c r="F527" s="119"/>
    </row>
    <row r="528" spans="6:6" ht="12.95">
      <c r="F528" s="119"/>
    </row>
    <row r="529" spans="6:6" ht="12.95">
      <c r="F529" s="119"/>
    </row>
    <row r="530" spans="6:6" ht="12.95">
      <c r="F530" s="119"/>
    </row>
    <row r="531" spans="6:6" ht="12.95">
      <c r="F531" s="119"/>
    </row>
    <row r="532" spans="6:6" ht="12.95">
      <c r="F532" s="119"/>
    </row>
    <row r="533" spans="6:6" ht="12.95">
      <c r="F533" s="119"/>
    </row>
    <row r="534" spans="6:6" ht="12.95">
      <c r="F534" s="119"/>
    </row>
    <row r="535" spans="6:6" ht="12.95">
      <c r="F535" s="119"/>
    </row>
    <row r="536" spans="6:6" ht="12.95">
      <c r="F536" s="119"/>
    </row>
    <row r="537" spans="6:6" ht="12.95">
      <c r="F537" s="119"/>
    </row>
    <row r="538" spans="6:6" ht="12.95">
      <c r="F538" s="119"/>
    </row>
    <row r="539" spans="6:6" ht="12.95">
      <c r="F539" s="119"/>
    </row>
    <row r="540" spans="6:6" ht="12.95">
      <c r="F540" s="119"/>
    </row>
    <row r="541" spans="6:6" ht="12.95">
      <c r="F541" s="119"/>
    </row>
    <row r="542" spans="6:6" ht="12.95">
      <c r="F542" s="119"/>
    </row>
    <row r="543" spans="6:6" ht="12.95">
      <c r="F543" s="119"/>
    </row>
    <row r="544" spans="6:6" ht="12.95">
      <c r="F544" s="119"/>
    </row>
    <row r="545" spans="6:6" ht="12.95">
      <c r="F545" s="119"/>
    </row>
    <row r="546" spans="6:6" ht="12.95">
      <c r="F546" s="119"/>
    </row>
    <row r="547" spans="6:6" ht="12.95">
      <c r="F547" s="119"/>
    </row>
    <row r="548" spans="6:6" ht="12.95">
      <c r="F548" s="119"/>
    </row>
    <row r="549" spans="6:6" ht="12.95">
      <c r="F549" s="119"/>
    </row>
    <row r="550" spans="6:6" ht="12.95">
      <c r="F550" s="119"/>
    </row>
    <row r="551" spans="6:6" ht="12.95">
      <c r="F551" s="119"/>
    </row>
    <row r="552" spans="6:6" ht="12.95">
      <c r="F552" s="119"/>
    </row>
    <row r="553" spans="6:6" ht="12.95">
      <c r="F553" s="119"/>
    </row>
    <row r="554" spans="6:6" ht="12.95">
      <c r="F554" s="119"/>
    </row>
    <row r="555" spans="6:6" ht="12.95">
      <c r="F555" s="119"/>
    </row>
    <row r="556" spans="6:6" ht="12.95">
      <c r="F556" s="119"/>
    </row>
    <row r="557" spans="6:6" ht="12.95">
      <c r="F557" s="119"/>
    </row>
    <row r="558" spans="6:6" ht="12.95">
      <c r="F558" s="119"/>
    </row>
    <row r="559" spans="6:6" ht="12.95">
      <c r="F559" s="119"/>
    </row>
    <row r="560" spans="6:6" ht="12.95">
      <c r="F560" s="119"/>
    </row>
    <row r="561" spans="6:6" ht="12.95">
      <c r="F561" s="119"/>
    </row>
    <row r="562" spans="6:6" ht="12.95">
      <c r="F562" s="119"/>
    </row>
    <row r="563" spans="6:6" ht="12.95">
      <c r="F563" s="119"/>
    </row>
    <row r="564" spans="6:6" ht="12.95">
      <c r="F564" s="119"/>
    </row>
    <row r="565" spans="6:6" ht="12.95">
      <c r="F565" s="119"/>
    </row>
    <row r="566" spans="6:6" ht="12.95">
      <c r="F566" s="119"/>
    </row>
    <row r="567" spans="6:6" ht="12.95">
      <c r="F567" s="119"/>
    </row>
    <row r="568" spans="6:6" ht="12.95">
      <c r="F568" s="119"/>
    </row>
    <row r="569" spans="6:6" ht="12.95">
      <c r="F569" s="119"/>
    </row>
    <row r="570" spans="6:6" ht="12.95">
      <c r="F570" s="119"/>
    </row>
    <row r="571" spans="6:6" ht="12.95">
      <c r="F571" s="119"/>
    </row>
    <row r="572" spans="6:6" ht="12.95">
      <c r="F572" s="119"/>
    </row>
    <row r="573" spans="6:6" ht="12.95">
      <c r="F573" s="119"/>
    </row>
    <row r="574" spans="6:6" ht="12.95">
      <c r="F574" s="119"/>
    </row>
    <row r="575" spans="6:6" ht="12.95">
      <c r="F575" s="119"/>
    </row>
    <row r="576" spans="6:6" ht="12.95">
      <c r="F576" s="119"/>
    </row>
    <row r="577" spans="6:6" ht="12.95">
      <c r="F577" s="119"/>
    </row>
    <row r="578" spans="6:6" ht="12.95">
      <c r="F578" s="119"/>
    </row>
    <row r="579" spans="6:6" ht="12.95">
      <c r="F579" s="119"/>
    </row>
    <row r="580" spans="6:6" ht="12.95">
      <c r="F580" s="119"/>
    </row>
    <row r="581" spans="6:6" ht="12.95">
      <c r="F581" s="119"/>
    </row>
    <row r="582" spans="6:6" ht="12.95">
      <c r="F582" s="119"/>
    </row>
    <row r="583" spans="6:6" ht="12.95">
      <c r="F583" s="119"/>
    </row>
    <row r="584" spans="6:6" ht="12.95">
      <c r="F584" s="119"/>
    </row>
    <row r="585" spans="6:6" ht="12.95">
      <c r="F585" s="119"/>
    </row>
    <row r="586" spans="6:6" ht="12.95">
      <c r="F586" s="119"/>
    </row>
    <row r="587" spans="6:6" ht="12.95">
      <c r="F587" s="119"/>
    </row>
    <row r="588" spans="6:6" ht="12.95">
      <c r="F588" s="119"/>
    </row>
    <row r="589" spans="6:6" ht="12.95">
      <c r="F589" s="119"/>
    </row>
    <row r="590" spans="6:6" ht="12.95">
      <c r="F590" s="119"/>
    </row>
    <row r="591" spans="6:6" ht="12.95">
      <c r="F591" s="119"/>
    </row>
    <row r="592" spans="6:6" ht="12.95">
      <c r="F592" s="119"/>
    </row>
    <row r="593" spans="6:6" ht="12.95">
      <c r="F593" s="119"/>
    </row>
    <row r="594" spans="6:6" ht="12.95">
      <c r="F594" s="119"/>
    </row>
    <row r="595" spans="6:6" ht="12.95">
      <c r="F595" s="119"/>
    </row>
    <row r="596" spans="6:6" ht="12.95">
      <c r="F596" s="119"/>
    </row>
    <row r="597" spans="6:6" ht="12.95">
      <c r="F597" s="119"/>
    </row>
    <row r="598" spans="6:6" ht="12.95">
      <c r="F598" s="119"/>
    </row>
    <row r="599" spans="6:6" ht="12.95">
      <c r="F599" s="119"/>
    </row>
    <row r="600" spans="6:6" ht="12.95">
      <c r="F600" s="119"/>
    </row>
    <row r="601" spans="6:6" ht="12.95">
      <c r="F601" s="119"/>
    </row>
    <row r="602" spans="6:6" ht="12.95">
      <c r="F602" s="119"/>
    </row>
    <row r="603" spans="6:6" ht="12.95">
      <c r="F603" s="119"/>
    </row>
    <row r="604" spans="6:6" ht="12.95">
      <c r="F604" s="119"/>
    </row>
    <row r="605" spans="6:6" ht="12.95">
      <c r="F605" s="119"/>
    </row>
    <row r="606" spans="6:6" ht="12.95">
      <c r="F606" s="119"/>
    </row>
    <row r="607" spans="6:6" ht="12.95">
      <c r="F607" s="119"/>
    </row>
    <row r="608" spans="6:6" ht="12.95">
      <c r="F608" s="119"/>
    </row>
    <row r="609" spans="6:6" ht="12.95">
      <c r="F609" s="119"/>
    </row>
    <row r="610" spans="6:6" ht="12.95">
      <c r="F610" s="119"/>
    </row>
    <row r="611" spans="6:6" ht="12.95">
      <c r="F611" s="119"/>
    </row>
    <row r="612" spans="6:6" ht="12.95">
      <c r="F612" s="119"/>
    </row>
    <row r="613" spans="6:6" ht="12.95">
      <c r="F613" s="119"/>
    </row>
    <row r="614" spans="6:6" ht="12.95">
      <c r="F614" s="119"/>
    </row>
    <row r="615" spans="6:6" ht="12.95">
      <c r="F615" s="119"/>
    </row>
    <row r="616" spans="6:6" ht="12.95">
      <c r="F616" s="119"/>
    </row>
    <row r="617" spans="6:6" ht="12.95">
      <c r="F617" s="119"/>
    </row>
    <row r="618" spans="6:6" ht="12.95">
      <c r="F618" s="119"/>
    </row>
    <row r="619" spans="6:6" ht="12.95">
      <c r="F619" s="119"/>
    </row>
    <row r="620" spans="6:6" ht="12.95">
      <c r="F620" s="119"/>
    </row>
    <row r="621" spans="6:6" ht="12.95">
      <c r="F621" s="119"/>
    </row>
    <row r="622" spans="6:6" ht="12.95">
      <c r="F622" s="119"/>
    </row>
    <row r="623" spans="6:6" ht="12.95">
      <c r="F623" s="119"/>
    </row>
    <row r="624" spans="6:6" ht="12.95">
      <c r="F624" s="119"/>
    </row>
    <row r="625" spans="6:6" ht="12.95">
      <c r="F625" s="119"/>
    </row>
    <row r="626" spans="6:6" ht="12.95">
      <c r="F626" s="119"/>
    </row>
    <row r="627" spans="6:6" ht="12.95">
      <c r="F627" s="119"/>
    </row>
    <row r="628" spans="6:6" ht="12.95">
      <c r="F628" s="119"/>
    </row>
    <row r="629" spans="6:6" ht="12.95">
      <c r="F629" s="119"/>
    </row>
    <row r="630" spans="6:6" ht="12.95">
      <c r="F630" s="119"/>
    </row>
    <row r="631" spans="6:6" ht="12.95">
      <c r="F631" s="119"/>
    </row>
    <row r="632" spans="6:6" ht="12.95">
      <c r="F632" s="119"/>
    </row>
    <row r="633" spans="6:6" ht="12.95">
      <c r="F633" s="119"/>
    </row>
    <row r="634" spans="6:6" ht="12.95">
      <c r="F634" s="119"/>
    </row>
    <row r="635" spans="6:6" ht="12.95">
      <c r="F635" s="119"/>
    </row>
    <row r="636" spans="6:6" ht="12.95">
      <c r="F636" s="119"/>
    </row>
    <row r="637" spans="6:6" ht="12.95">
      <c r="F637" s="119"/>
    </row>
    <row r="638" spans="6:6" ht="12.95">
      <c r="F638" s="119"/>
    </row>
    <row r="639" spans="6:6" ht="12.95">
      <c r="F639" s="119"/>
    </row>
    <row r="640" spans="6:6" ht="12.95">
      <c r="F640" s="119"/>
    </row>
    <row r="641" spans="6:6" ht="12.95">
      <c r="F641" s="119"/>
    </row>
    <row r="642" spans="6:6" ht="12.95">
      <c r="F642" s="119"/>
    </row>
    <row r="643" spans="6:6" ht="12.95">
      <c r="F643" s="119"/>
    </row>
    <row r="644" spans="6:6" ht="12.95">
      <c r="F644" s="119"/>
    </row>
    <row r="645" spans="6:6" ht="12.95">
      <c r="F645" s="119"/>
    </row>
    <row r="646" spans="6:6" ht="12.95">
      <c r="F646" s="119"/>
    </row>
    <row r="647" spans="6:6" ht="12.95">
      <c r="F647" s="119"/>
    </row>
    <row r="648" spans="6:6" ht="12.95">
      <c r="F648" s="119"/>
    </row>
    <row r="649" spans="6:6" ht="12.95">
      <c r="F649" s="119"/>
    </row>
    <row r="650" spans="6:6" ht="12.95">
      <c r="F650" s="119"/>
    </row>
    <row r="651" spans="6:6" ht="12.95">
      <c r="F651" s="119"/>
    </row>
    <row r="652" spans="6:6" ht="12.95">
      <c r="F652" s="119"/>
    </row>
    <row r="653" spans="6:6" ht="12.95">
      <c r="F653" s="119"/>
    </row>
    <row r="654" spans="6:6" ht="12.95">
      <c r="F654" s="119"/>
    </row>
    <row r="655" spans="6:6" ht="12.95">
      <c r="F655" s="119"/>
    </row>
    <row r="656" spans="6:6" ht="12.95">
      <c r="F656" s="119"/>
    </row>
    <row r="657" spans="6:6" ht="12.95">
      <c r="F657" s="119"/>
    </row>
    <row r="658" spans="6:6" ht="12.95">
      <c r="F658" s="119"/>
    </row>
    <row r="659" spans="6:6" ht="12.95">
      <c r="F659" s="119"/>
    </row>
    <row r="660" spans="6:6" ht="12.95">
      <c r="F660" s="119"/>
    </row>
    <row r="661" spans="6:6" ht="12.95">
      <c r="F661" s="119"/>
    </row>
    <row r="662" spans="6:6" ht="12.95">
      <c r="F662" s="119"/>
    </row>
    <row r="663" spans="6:6" ht="12.95">
      <c r="F663" s="119"/>
    </row>
    <row r="664" spans="6:6" ht="12.95">
      <c r="F664" s="119"/>
    </row>
    <row r="665" spans="6:6" ht="12.95">
      <c r="F665" s="119"/>
    </row>
    <row r="666" spans="6:6" ht="12.95">
      <c r="F666" s="119"/>
    </row>
    <row r="667" spans="6:6" ht="12.95">
      <c r="F667" s="119"/>
    </row>
    <row r="668" spans="6:6" ht="12.95">
      <c r="F668" s="119"/>
    </row>
    <row r="669" spans="6:6" ht="12.95">
      <c r="F669" s="119"/>
    </row>
    <row r="670" spans="6:6" ht="12.95">
      <c r="F670" s="119"/>
    </row>
    <row r="671" spans="6:6" ht="12.95">
      <c r="F671" s="119"/>
    </row>
    <row r="672" spans="6:6" ht="12.95">
      <c r="F672" s="119"/>
    </row>
    <row r="673" spans="6:6" ht="12.95">
      <c r="F673" s="119"/>
    </row>
    <row r="674" spans="6:6" ht="12.95">
      <c r="F674" s="119"/>
    </row>
    <row r="675" spans="6:6" ht="12.95">
      <c r="F675" s="119"/>
    </row>
    <row r="676" spans="6:6" ht="12.95">
      <c r="F676" s="119"/>
    </row>
    <row r="677" spans="6:6" ht="12.95">
      <c r="F677" s="119"/>
    </row>
    <row r="678" spans="6:6" ht="12.95">
      <c r="F678" s="119"/>
    </row>
    <row r="679" spans="6:6" ht="12.95">
      <c r="F679" s="119"/>
    </row>
    <row r="680" spans="6:6" ht="12.95">
      <c r="F680" s="119"/>
    </row>
    <row r="681" spans="6:6" ht="12.95">
      <c r="F681" s="119"/>
    </row>
    <row r="682" spans="6:6" ht="12.95">
      <c r="F682" s="119"/>
    </row>
    <row r="683" spans="6:6" ht="12.95">
      <c r="F683" s="119"/>
    </row>
    <row r="684" spans="6:6" ht="12.95">
      <c r="F684" s="119"/>
    </row>
    <row r="685" spans="6:6" ht="12.95">
      <c r="F685" s="119"/>
    </row>
    <row r="686" spans="6:6" ht="12.95">
      <c r="F686" s="119"/>
    </row>
    <row r="687" spans="6:6" ht="12.95">
      <c r="F687" s="119"/>
    </row>
    <row r="688" spans="6:6" ht="12.95">
      <c r="F688" s="119"/>
    </row>
    <row r="689" spans="6:6" ht="12.95">
      <c r="F689" s="119"/>
    </row>
    <row r="690" spans="6:6" ht="12.95">
      <c r="F690" s="119"/>
    </row>
    <row r="691" spans="6:6" ht="12.95">
      <c r="F691" s="119"/>
    </row>
    <row r="692" spans="6:6" ht="12.95">
      <c r="F692" s="119"/>
    </row>
    <row r="693" spans="6:6" ht="12.95">
      <c r="F693" s="119"/>
    </row>
    <row r="694" spans="6:6" ht="12.95">
      <c r="F694" s="119"/>
    </row>
    <row r="695" spans="6:6" ht="12.95">
      <c r="F695" s="119"/>
    </row>
    <row r="696" spans="6:6" ht="12.95">
      <c r="F696" s="119"/>
    </row>
    <row r="697" spans="6:6" ht="12.95">
      <c r="F697" s="119"/>
    </row>
    <row r="698" spans="6:6" ht="12.95">
      <c r="F698" s="119"/>
    </row>
    <row r="699" spans="6:6" ht="12.95">
      <c r="F699" s="119"/>
    </row>
    <row r="700" spans="6:6" ht="12.95">
      <c r="F700" s="119"/>
    </row>
    <row r="701" spans="6:6" ht="12.95">
      <c r="F701" s="119"/>
    </row>
    <row r="702" spans="6:6" ht="12.95">
      <c r="F702" s="119"/>
    </row>
    <row r="703" spans="6:6" ht="12.95">
      <c r="F703" s="119"/>
    </row>
    <row r="704" spans="6:6" ht="12.95">
      <c r="F704" s="119"/>
    </row>
    <row r="705" spans="6:6" ht="12.95">
      <c r="F705" s="119"/>
    </row>
    <row r="706" spans="6:6" ht="12.95">
      <c r="F706" s="119"/>
    </row>
    <row r="707" spans="6:6" ht="12.95">
      <c r="F707" s="119"/>
    </row>
    <row r="708" spans="6:6" ht="12.95">
      <c r="F708" s="119"/>
    </row>
    <row r="709" spans="6:6" ht="12.95">
      <c r="F709" s="119"/>
    </row>
    <row r="710" spans="6:6" ht="12.95">
      <c r="F710" s="119"/>
    </row>
    <row r="711" spans="6:6" ht="12.95">
      <c r="F711" s="119"/>
    </row>
    <row r="712" spans="6:6" ht="12.95">
      <c r="F712" s="119"/>
    </row>
    <row r="713" spans="6:6" ht="12.95">
      <c r="F713" s="119"/>
    </row>
    <row r="714" spans="6:6" ht="12.95">
      <c r="F714" s="119"/>
    </row>
    <row r="715" spans="6:6" ht="12.95">
      <c r="F715" s="119"/>
    </row>
    <row r="716" spans="6:6" ht="12.95">
      <c r="F716" s="119"/>
    </row>
    <row r="717" spans="6:6" ht="12.95">
      <c r="F717" s="119"/>
    </row>
    <row r="718" spans="6:6" ht="12.95">
      <c r="F718" s="119"/>
    </row>
    <row r="719" spans="6:6" ht="12.95">
      <c r="F719" s="119"/>
    </row>
    <row r="720" spans="6:6" ht="12.95">
      <c r="F720" s="119"/>
    </row>
    <row r="721" spans="6:6" ht="12.95">
      <c r="F721" s="119"/>
    </row>
    <row r="722" spans="6:6" ht="12.95">
      <c r="F722" s="119"/>
    </row>
    <row r="723" spans="6:6" ht="12.95">
      <c r="F723" s="119"/>
    </row>
    <row r="724" spans="6:6" ht="12.95">
      <c r="F724" s="119"/>
    </row>
    <row r="725" spans="6:6" ht="12.95">
      <c r="F725" s="119"/>
    </row>
    <row r="726" spans="6:6" ht="12.95">
      <c r="F726" s="119"/>
    </row>
    <row r="727" spans="6:6" ht="12.95">
      <c r="F727" s="119"/>
    </row>
    <row r="728" spans="6:6" ht="12.95">
      <c r="F728" s="119"/>
    </row>
    <row r="729" spans="6:6" ht="12.95">
      <c r="F729" s="119"/>
    </row>
    <row r="730" spans="6:6" ht="12.95">
      <c r="F730" s="119"/>
    </row>
    <row r="731" spans="6:6" ht="12.95">
      <c r="F731" s="119"/>
    </row>
    <row r="732" spans="6:6" ht="12.95">
      <c r="F732" s="119"/>
    </row>
    <row r="733" spans="6:6" ht="12.95">
      <c r="F733" s="119"/>
    </row>
    <row r="734" spans="6:6" ht="12.95">
      <c r="F734" s="119"/>
    </row>
    <row r="735" spans="6:6" ht="12.95">
      <c r="F735" s="119"/>
    </row>
    <row r="736" spans="6:6" ht="12.95">
      <c r="F736" s="119"/>
    </row>
    <row r="737" spans="6:6" ht="12.95">
      <c r="F737" s="119"/>
    </row>
    <row r="738" spans="6:6" ht="12.95">
      <c r="F738" s="119"/>
    </row>
    <row r="739" spans="6:6" ht="12.95">
      <c r="F739" s="119"/>
    </row>
    <row r="740" spans="6:6" ht="12.95">
      <c r="F740" s="119"/>
    </row>
    <row r="741" spans="6:6" ht="12.95">
      <c r="F741" s="119"/>
    </row>
    <row r="742" spans="6:6" ht="12.95">
      <c r="F742" s="119"/>
    </row>
    <row r="743" spans="6:6" ht="12.95">
      <c r="F743" s="119"/>
    </row>
    <row r="744" spans="6:6" ht="12.95">
      <c r="F744" s="119"/>
    </row>
    <row r="745" spans="6:6" ht="12.95">
      <c r="F745" s="119"/>
    </row>
    <row r="746" spans="6:6" ht="12.95">
      <c r="F746" s="119"/>
    </row>
    <row r="747" spans="6:6" ht="12.95">
      <c r="F747" s="119"/>
    </row>
    <row r="748" spans="6:6" ht="12.95">
      <c r="F748" s="119"/>
    </row>
    <row r="749" spans="6:6" ht="12.95">
      <c r="F749" s="119"/>
    </row>
    <row r="750" spans="6:6" ht="12.95">
      <c r="F750" s="119"/>
    </row>
    <row r="751" spans="6:6" ht="12.95">
      <c r="F751" s="119"/>
    </row>
    <row r="752" spans="6:6" ht="12.95">
      <c r="F752" s="119"/>
    </row>
    <row r="753" spans="6:6" ht="12.95">
      <c r="F753" s="119"/>
    </row>
    <row r="754" spans="6:6" ht="12.95">
      <c r="F754" s="119"/>
    </row>
    <row r="755" spans="6:6" ht="12.95">
      <c r="F755" s="119"/>
    </row>
    <row r="756" spans="6:6" ht="12.95">
      <c r="F756" s="119"/>
    </row>
    <row r="757" spans="6:6" ht="12.95">
      <c r="F757" s="119"/>
    </row>
    <row r="758" spans="6:6" ht="12.95">
      <c r="F758" s="119"/>
    </row>
    <row r="759" spans="6:6" ht="12.95">
      <c r="F759" s="119"/>
    </row>
    <row r="760" spans="6:6" ht="12.95">
      <c r="F760" s="119"/>
    </row>
    <row r="761" spans="6:6" ht="12.95">
      <c r="F761" s="119"/>
    </row>
    <row r="762" spans="6:6" ht="12.95">
      <c r="F762" s="119"/>
    </row>
    <row r="763" spans="6:6" ht="12.95">
      <c r="F763" s="119"/>
    </row>
    <row r="764" spans="6:6" ht="12.95">
      <c r="F764" s="119"/>
    </row>
    <row r="765" spans="6:6" ht="12.95">
      <c r="F765" s="119"/>
    </row>
    <row r="766" spans="6:6" ht="12.95">
      <c r="F766" s="119"/>
    </row>
    <row r="767" spans="6:6" ht="12.95">
      <c r="F767" s="119"/>
    </row>
    <row r="768" spans="6:6" ht="12.95">
      <c r="F768" s="119"/>
    </row>
    <row r="769" spans="6:6" ht="12.95">
      <c r="F769" s="119"/>
    </row>
    <row r="770" spans="6:6" ht="12.95">
      <c r="F770" s="119"/>
    </row>
    <row r="771" spans="6:6" ht="12.95">
      <c r="F771" s="119"/>
    </row>
    <row r="772" spans="6:6" ht="12.95">
      <c r="F772" s="119"/>
    </row>
    <row r="773" spans="6:6" ht="12.95">
      <c r="F773" s="119"/>
    </row>
    <row r="774" spans="6:6" ht="12.95">
      <c r="F774" s="119"/>
    </row>
    <row r="775" spans="6:6" ht="12.95">
      <c r="F775" s="119"/>
    </row>
    <row r="776" spans="6:6" ht="12.95">
      <c r="F776" s="119"/>
    </row>
    <row r="777" spans="6:6" ht="12.95">
      <c r="F777" s="119"/>
    </row>
    <row r="778" spans="6:6" ht="12.95">
      <c r="F778" s="119"/>
    </row>
    <row r="779" spans="6:6" ht="12.95">
      <c r="F779" s="119"/>
    </row>
    <row r="780" spans="6:6" ht="12.95">
      <c r="F780" s="119"/>
    </row>
    <row r="781" spans="6:6" ht="12.95">
      <c r="F781" s="119"/>
    </row>
    <row r="782" spans="6:6" ht="12.95">
      <c r="F782" s="119"/>
    </row>
    <row r="783" spans="6:6" ht="12.95">
      <c r="F783" s="119"/>
    </row>
    <row r="784" spans="6:6" ht="12.95">
      <c r="F784" s="119"/>
    </row>
    <row r="785" spans="6:6" ht="12.95">
      <c r="F785" s="119"/>
    </row>
    <row r="786" spans="6:6" ht="12.95">
      <c r="F786" s="119"/>
    </row>
    <row r="787" spans="6:6" ht="12.95">
      <c r="F787" s="119"/>
    </row>
    <row r="788" spans="6:6" ht="12.95">
      <c r="F788" s="119"/>
    </row>
    <row r="789" spans="6:6" ht="12.95">
      <c r="F789" s="119"/>
    </row>
    <row r="790" spans="6:6" ht="12.95">
      <c r="F790" s="119"/>
    </row>
    <row r="791" spans="6:6" ht="12.95">
      <c r="F791" s="119"/>
    </row>
    <row r="792" spans="6:6" ht="12.95">
      <c r="F792" s="119"/>
    </row>
    <row r="793" spans="6:6" ht="12.95">
      <c r="F793" s="119"/>
    </row>
    <row r="794" spans="6:6" ht="12.95">
      <c r="F794" s="119"/>
    </row>
    <row r="795" spans="6:6" ht="12.95">
      <c r="F795" s="119"/>
    </row>
    <row r="796" spans="6:6" ht="12.95">
      <c r="F796" s="119"/>
    </row>
    <row r="797" spans="6:6" ht="12.95">
      <c r="F797" s="119"/>
    </row>
    <row r="798" spans="6:6" ht="12.95">
      <c r="F798" s="119"/>
    </row>
    <row r="799" spans="6:6" ht="12.95">
      <c r="F799" s="119"/>
    </row>
    <row r="800" spans="6:6" ht="12.95">
      <c r="F800" s="119"/>
    </row>
    <row r="801" spans="6:6" ht="12.95">
      <c r="F801" s="119"/>
    </row>
    <row r="802" spans="6:6" ht="12.95">
      <c r="F802" s="119"/>
    </row>
    <row r="803" spans="6:6" ht="12.95">
      <c r="F803" s="119"/>
    </row>
    <row r="804" spans="6:6" ht="12.95">
      <c r="F804" s="119"/>
    </row>
    <row r="805" spans="6:6" ht="12.95">
      <c r="F805" s="119"/>
    </row>
    <row r="806" spans="6:6" ht="12.95">
      <c r="F806" s="119"/>
    </row>
    <row r="807" spans="6:6" ht="12.95">
      <c r="F807" s="119"/>
    </row>
    <row r="808" spans="6:6" ht="12.95">
      <c r="F808" s="119"/>
    </row>
    <row r="809" spans="6:6" ht="12.95">
      <c r="F809" s="119"/>
    </row>
    <row r="810" spans="6:6" ht="12.95">
      <c r="F810" s="119"/>
    </row>
    <row r="811" spans="6:6" ht="12.95">
      <c r="F811" s="119"/>
    </row>
    <row r="812" spans="6:6" ht="12.95">
      <c r="F812" s="119"/>
    </row>
    <row r="813" spans="6:6" ht="12.95">
      <c r="F813" s="119"/>
    </row>
    <row r="814" spans="6:6" ht="12.95">
      <c r="F814" s="119"/>
    </row>
    <row r="815" spans="6:6" ht="12.95">
      <c r="F815" s="119"/>
    </row>
    <row r="816" spans="6:6" ht="12.95">
      <c r="F816" s="119"/>
    </row>
    <row r="817" spans="6:6" ht="12.95">
      <c r="F817" s="119"/>
    </row>
    <row r="818" spans="6:6" ht="12.95">
      <c r="F818" s="119"/>
    </row>
    <row r="819" spans="6:6" ht="12.95">
      <c r="F819" s="119"/>
    </row>
    <row r="820" spans="6:6" ht="12.95">
      <c r="F820" s="119"/>
    </row>
    <row r="821" spans="6:6" ht="12.95">
      <c r="F821" s="119"/>
    </row>
    <row r="822" spans="6:6" ht="12.95">
      <c r="F822" s="119"/>
    </row>
    <row r="823" spans="6:6" ht="12.95">
      <c r="F823" s="119"/>
    </row>
    <row r="824" spans="6:6" ht="12.95">
      <c r="F824" s="119"/>
    </row>
    <row r="825" spans="6:6" ht="12.95">
      <c r="F825" s="119"/>
    </row>
    <row r="826" spans="6:6" ht="12.95">
      <c r="F826" s="119"/>
    </row>
    <row r="827" spans="6:6" ht="12.95">
      <c r="F827" s="119"/>
    </row>
    <row r="828" spans="6:6" ht="12.95">
      <c r="F828" s="119"/>
    </row>
    <row r="829" spans="6:6" ht="12.95">
      <c r="F829" s="119"/>
    </row>
    <row r="830" spans="6:6" ht="12.95">
      <c r="F830" s="119"/>
    </row>
    <row r="831" spans="6:6" ht="12.95">
      <c r="F831" s="119"/>
    </row>
    <row r="832" spans="6:6" ht="12.95">
      <c r="F832" s="119"/>
    </row>
    <row r="833" spans="6:6" ht="12.95">
      <c r="F833" s="119"/>
    </row>
    <row r="834" spans="6:6" ht="12.95">
      <c r="F834" s="119"/>
    </row>
    <row r="835" spans="6:6" ht="12.95">
      <c r="F835" s="119"/>
    </row>
    <row r="836" spans="6:6" ht="12.95">
      <c r="F836" s="119"/>
    </row>
    <row r="837" spans="6:6" ht="12.95">
      <c r="F837" s="119"/>
    </row>
    <row r="838" spans="6:6" ht="12.95">
      <c r="F838" s="119"/>
    </row>
    <row r="839" spans="6:6" ht="12.95">
      <c r="F839" s="119"/>
    </row>
    <row r="840" spans="6:6" ht="12.95">
      <c r="F840" s="119"/>
    </row>
    <row r="841" spans="6:6" ht="12.95">
      <c r="F841" s="119"/>
    </row>
    <row r="842" spans="6:6" ht="12.95">
      <c r="F842" s="119"/>
    </row>
    <row r="843" spans="6:6" ht="12.95">
      <c r="F843" s="119"/>
    </row>
    <row r="844" spans="6:6" ht="12.95">
      <c r="F844" s="119"/>
    </row>
    <row r="845" spans="6:6" ht="12.95">
      <c r="F845" s="119"/>
    </row>
    <row r="846" spans="6:6" ht="12.95">
      <c r="F846" s="119"/>
    </row>
    <row r="847" spans="6:6" ht="12.95">
      <c r="F847" s="119"/>
    </row>
    <row r="848" spans="6:6" ht="12.95">
      <c r="F848" s="119"/>
    </row>
    <row r="849" spans="6:6" ht="12.95">
      <c r="F849" s="119"/>
    </row>
    <row r="850" spans="6:6" ht="12.95">
      <c r="F850" s="119"/>
    </row>
    <row r="851" spans="6:6" ht="12.95">
      <c r="F851" s="119"/>
    </row>
    <row r="852" spans="6:6" ht="12.95">
      <c r="F852" s="119"/>
    </row>
    <row r="853" spans="6:6" ht="12.95">
      <c r="F853" s="119"/>
    </row>
    <row r="854" spans="6:6" ht="12.95">
      <c r="F854" s="119"/>
    </row>
    <row r="855" spans="6:6" ht="12.95">
      <c r="F855" s="119"/>
    </row>
    <row r="856" spans="6:6" ht="12.95">
      <c r="F856" s="119"/>
    </row>
    <row r="857" spans="6:6" ht="12.95">
      <c r="F857" s="119"/>
    </row>
    <row r="858" spans="6:6" ht="12.95">
      <c r="F858" s="119"/>
    </row>
    <row r="859" spans="6:6" ht="12.95">
      <c r="F859" s="119"/>
    </row>
    <row r="860" spans="6:6" ht="12.95">
      <c r="F860" s="119"/>
    </row>
    <row r="861" spans="6:6" ht="12.95">
      <c r="F861" s="119"/>
    </row>
    <row r="862" spans="6:6" ht="12.95">
      <c r="F862" s="119"/>
    </row>
    <row r="863" spans="6:6" ht="12.95">
      <c r="F863" s="119"/>
    </row>
    <row r="864" spans="6:6" ht="12.95">
      <c r="F864" s="119"/>
    </row>
    <row r="865" spans="6:6" ht="12.95">
      <c r="F865" s="119"/>
    </row>
    <row r="866" spans="6:6" ht="12.95">
      <c r="F866" s="119"/>
    </row>
    <row r="867" spans="6:6" ht="12.95">
      <c r="F867" s="119"/>
    </row>
    <row r="868" spans="6:6" ht="12.95">
      <c r="F868" s="119"/>
    </row>
    <row r="869" spans="6:6" ht="12.95">
      <c r="F869" s="119"/>
    </row>
    <row r="870" spans="6:6" ht="12.95">
      <c r="F870" s="119"/>
    </row>
    <row r="871" spans="6:6" ht="12.95">
      <c r="F871" s="119"/>
    </row>
    <row r="872" spans="6:6" ht="12.95">
      <c r="F872" s="119"/>
    </row>
    <row r="873" spans="6:6" ht="12.95">
      <c r="F873" s="119"/>
    </row>
    <row r="874" spans="6:6" ht="12.95">
      <c r="F874" s="119"/>
    </row>
    <row r="875" spans="6:6" ht="12.95">
      <c r="F875" s="119"/>
    </row>
    <row r="876" spans="6:6" ht="12.95">
      <c r="F876" s="119"/>
    </row>
    <row r="877" spans="6:6" ht="12.95">
      <c r="F877" s="119"/>
    </row>
    <row r="878" spans="6:6" ht="12.95">
      <c r="F878" s="119"/>
    </row>
    <row r="879" spans="6:6" ht="12.95">
      <c r="F879" s="119"/>
    </row>
    <row r="880" spans="6:6" ht="12.95">
      <c r="F880" s="119"/>
    </row>
    <row r="881" spans="6:6" ht="12.95">
      <c r="F881" s="119"/>
    </row>
    <row r="882" spans="6:6" ht="12.95">
      <c r="F882" s="119"/>
    </row>
    <row r="883" spans="6:6" ht="12.95">
      <c r="F883" s="119"/>
    </row>
    <row r="884" spans="6:6" ht="12.95">
      <c r="F884" s="119"/>
    </row>
    <row r="885" spans="6:6" ht="12.95">
      <c r="F885" s="119"/>
    </row>
    <row r="886" spans="6:6" ht="12.95">
      <c r="F886" s="119"/>
    </row>
    <row r="887" spans="6:6" ht="12.95">
      <c r="F887" s="119"/>
    </row>
    <row r="888" spans="6:6" ht="12.95">
      <c r="F888" s="119"/>
    </row>
    <row r="889" spans="6:6" ht="12.95">
      <c r="F889" s="119"/>
    </row>
    <row r="890" spans="6:6" ht="12.95">
      <c r="F890" s="119"/>
    </row>
    <row r="891" spans="6:6" ht="12.95">
      <c r="F891" s="119"/>
    </row>
    <row r="892" spans="6:6" ht="12.95">
      <c r="F892" s="119"/>
    </row>
    <row r="893" spans="6:6" ht="12.95">
      <c r="F893" s="119"/>
    </row>
    <row r="894" spans="6:6" ht="12.95">
      <c r="F894" s="119"/>
    </row>
    <row r="895" spans="6:6" ht="12.95">
      <c r="F895" s="119"/>
    </row>
    <row r="896" spans="6:6" ht="12.95">
      <c r="F896" s="119"/>
    </row>
    <row r="897" spans="6:6" ht="12.95">
      <c r="F897" s="119"/>
    </row>
    <row r="898" spans="6:6" ht="12.95">
      <c r="F898" s="119"/>
    </row>
    <row r="899" spans="6:6" ht="12.95">
      <c r="F899" s="119"/>
    </row>
    <row r="900" spans="6:6" ht="12.95">
      <c r="F900" s="119"/>
    </row>
    <row r="901" spans="6:6" ht="12.95">
      <c r="F901" s="119"/>
    </row>
    <row r="902" spans="6:6" ht="12.95">
      <c r="F902" s="119"/>
    </row>
    <row r="903" spans="6:6" ht="12.95">
      <c r="F903" s="119"/>
    </row>
    <row r="904" spans="6:6" ht="12.95">
      <c r="F904" s="119"/>
    </row>
    <row r="905" spans="6:6" ht="12.95">
      <c r="F905" s="119"/>
    </row>
    <row r="906" spans="6:6" ht="12.95">
      <c r="F906" s="119"/>
    </row>
    <row r="907" spans="6:6" ht="12.95">
      <c r="F907" s="119"/>
    </row>
    <row r="908" spans="6:6" ht="12.95">
      <c r="F908" s="119"/>
    </row>
    <row r="909" spans="6:6" ht="12.95">
      <c r="F909" s="119"/>
    </row>
    <row r="910" spans="6:6" ht="12.95">
      <c r="F910" s="119"/>
    </row>
    <row r="911" spans="6:6" ht="12.95">
      <c r="F911" s="119"/>
    </row>
    <row r="912" spans="6:6" ht="12.95">
      <c r="F912" s="119"/>
    </row>
    <row r="913" spans="6:6" ht="12.95">
      <c r="F913" s="119"/>
    </row>
    <row r="914" spans="6:6" ht="12.95">
      <c r="F914" s="119"/>
    </row>
    <row r="915" spans="6:6" ht="12.95">
      <c r="F915" s="119"/>
    </row>
    <row r="916" spans="6:6" ht="12.95">
      <c r="F916" s="119"/>
    </row>
    <row r="917" spans="6:6" ht="12.95">
      <c r="F917" s="119"/>
    </row>
    <row r="918" spans="6:6" ht="12.95">
      <c r="F918" s="119"/>
    </row>
    <row r="919" spans="6:6" ht="12.95">
      <c r="F919" s="119"/>
    </row>
    <row r="920" spans="6:6" ht="12.95">
      <c r="F920" s="119"/>
    </row>
    <row r="921" spans="6:6" ht="12.95">
      <c r="F921" s="119"/>
    </row>
    <row r="922" spans="6:6" ht="12.95">
      <c r="F922" s="119"/>
    </row>
    <row r="923" spans="6:6" ht="12.95">
      <c r="F923" s="119"/>
    </row>
    <row r="924" spans="6:6" ht="12.95">
      <c r="F924" s="119"/>
    </row>
    <row r="925" spans="6:6" ht="12.95">
      <c r="F925" s="119"/>
    </row>
    <row r="926" spans="6:6" ht="12.95">
      <c r="F926" s="119"/>
    </row>
    <row r="927" spans="6:6" ht="12.95">
      <c r="F927" s="119"/>
    </row>
    <row r="928" spans="6:6" ht="12.95">
      <c r="F928" s="119"/>
    </row>
    <row r="929" spans="6:6" ht="12.95">
      <c r="F929" s="119"/>
    </row>
    <row r="930" spans="6:6" ht="12.95">
      <c r="F930" s="119"/>
    </row>
    <row r="931" spans="6:6" ht="12.95">
      <c r="F931" s="119"/>
    </row>
    <row r="932" spans="6:6" ht="12.95">
      <c r="F932" s="119"/>
    </row>
    <row r="933" spans="6:6" ht="12.95">
      <c r="F933" s="119"/>
    </row>
    <row r="934" spans="6:6" ht="12.95">
      <c r="F934" s="119"/>
    </row>
    <row r="935" spans="6:6" ht="12.95">
      <c r="F935" s="119"/>
    </row>
    <row r="936" spans="6:6" ht="12.95">
      <c r="F936" s="119"/>
    </row>
    <row r="937" spans="6:6" ht="12.95">
      <c r="F937" s="119"/>
    </row>
    <row r="938" spans="6:6" ht="12.95">
      <c r="F938" s="119"/>
    </row>
    <row r="939" spans="6:6" ht="12.95">
      <c r="F939" s="119"/>
    </row>
    <row r="940" spans="6:6" ht="12.95">
      <c r="F940" s="119"/>
    </row>
    <row r="941" spans="6:6" ht="12.95">
      <c r="F941" s="119"/>
    </row>
    <row r="942" spans="6:6" ht="12.95">
      <c r="F942" s="119"/>
    </row>
    <row r="943" spans="6:6" ht="12.95">
      <c r="F943" s="119"/>
    </row>
    <row r="944" spans="6:6" ht="12.95">
      <c r="F944" s="119"/>
    </row>
    <row r="945" spans="6:6" ht="12.95">
      <c r="F945" s="119"/>
    </row>
    <row r="946" spans="6:6" ht="12.95">
      <c r="F946" s="119"/>
    </row>
    <row r="947" spans="6:6" ht="12.95">
      <c r="F947" s="119"/>
    </row>
    <row r="948" spans="6:6" ht="12.95">
      <c r="F948" s="119"/>
    </row>
    <row r="949" spans="6:6" ht="12.95">
      <c r="F949" s="119"/>
    </row>
    <row r="950" spans="6:6" ht="12.95">
      <c r="F950" s="119"/>
    </row>
    <row r="951" spans="6:6" ht="12.95">
      <c r="F951" s="119"/>
    </row>
    <row r="952" spans="6:6" ht="12.95">
      <c r="F952" s="119"/>
    </row>
    <row r="953" spans="6:6" ht="12.95">
      <c r="F953" s="119"/>
    </row>
    <row r="954" spans="6:6" ht="12.95">
      <c r="F954" s="119"/>
    </row>
    <row r="955" spans="6:6" ht="12.95">
      <c r="F955" s="119"/>
    </row>
    <row r="956" spans="6:6" ht="12.95">
      <c r="F956" s="119"/>
    </row>
    <row r="957" spans="6:6" ht="12.95">
      <c r="F957" s="119"/>
    </row>
    <row r="958" spans="6:6" ht="12.95">
      <c r="F958" s="119"/>
    </row>
    <row r="959" spans="6:6" ht="12.95">
      <c r="F959" s="119"/>
    </row>
    <row r="960" spans="6:6" ht="12.95">
      <c r="F960" s="119"/>
    </row>
    <row r="961" spans="6:6" ht="12.95">
      <c r="F961" s="119"/>
    </row>
    <row r="962" spans="6:6" ht="12.95">
      <c r="F962" s="119"/>
    </row>
    <row r="963" spans="6:6" ht="12.95">
      <c r="F963" s="119"/>
    </row>
    <row r="964" spans="6:6" ht="12.95">
      <c r="F964" s="119"/>
    </row>
    <row r="965" spans="6:6" ht="12.95">
      <c r="F965" s="119"/>
    </row>
    <row r="966" spans="6:6" ht="12.95">
      <c r="F966" s="119"/>
    </row>
    <row r="967" spans="6:6" ht="12.95">
      <c r="F967" s="119"/>
    </row>
    <row r="968" spans="6:6" ht="12.95">
      <c r="F968" s="119"/>
    </row>
    <row r="969" spans="6:6" ht="12.95">
      <c r="F969" s="119"/>
    </row>
    <row r="970" spans="6:6" ht="12.95">
      <c r="F970" s="119"/>
    </row>
    <row r="971" spans="6:6" ht="12.95">
      <c r="F971" s="119"/>
    </row>
    <row r="972" spans="6:6" ht="12.95">
      <c r="F972" s="119"/>
    </row>
    <row r="973" spans="6:6" ht="12.95">
      <c r="F973" s="119"/>
    </row>
    <row r="974" spans="6:6" ht="12.95">
      <c r="F974" s="119"/>
    </row>
    <row r="975" spans="6:6" ht="12.95">
      <c r="F975" s="119"/>
    </row>
    <row r="976" spans="6:6" ht="12.95">
      <c r="F976" s="119"/>
    </row>
    <row r="977" spans="6:6" ht="12.95">
      <c r="F977" s="119"/>
    </row>
    <row r="978" spans="6:6" ht="12.95">
      <c r="F978" s="119"/>
    </row>
    <row r="979" spans="6:6" ht="12.95">
      <c r="F979" s="119"/>
    </row>
    <row r="980" spans="6:6" ht="12.95">
      <c r="F980" s="119"/>
    </row>
    <row r="981" spans="6:6" ht="12.95">
      <c r="F981" s="119"/>
    </row>
    <row r="982" spans="6:6" ht="12.95">
      <c r="F982" s="119"/>
    </row>
    <row r="983" spans="6:6" ht="12.95">
      <c r="F983" s="119"/>
    </row>
    <row r="984" spans="6:6" ht="12.95">
      <c r="F984" s="119"/>
    </row>
    <row r="985" spans="6:6" ht="12.95">
      <c r="F985" s="119"/>
    </row>
    <row r="986" spans="6:6" ht="12.95">
      <c r="F986" s="119"/>
    </row>
    <row r="987" spans="6:6" ht="12.95">
      <c r="F987" s="119"/>
    </row>
    <row r="988" spans="6:6" ht="12.95">
      <c r="F988" s="119"/>
    </row>
    <row r="989" spans="6:6" ht="12.95">
      <c r="F989" s="119"/>
    </row>
    <row r="990" spans="6:6" ht="12.95">
      <c r="F990" s="119"/>
    </row>
    <row r="991" spans="6:6" ht="12.95">
      <c r="F991" s="119"/>
    </row>
    <row r="992" spans="6:6" ht="12.95">
      <c r="F992" s="119"/>
    </row>
    <row r="993" spans="6:6" ht="12.95">
      <c r="F993" s="119"/>
    </row>
    <row r="994" spans="6:6" ht="12.95">
      <c r="F994" s="119"/>
    </row>
    <row r="995" spans="6:6" ht="12.95">
      <c r="F995" s="119"/>
    </row>
    <row r="996" spans="6:6" ht="12.95">
      <c r="F996" s="119"/>
    </row>
    <row r="997" spans="6:6" ht="12.95">
      <c r="F997" s="119"/>
    </row>
    <row r="998" spans="6:6" ht="12.95">
      <c r="F998" s="119"/>
    </row>
    <row r="999" spans="6:6" ht="12.95">
      <c r="F999" s="119"/>
    </row>
    <row r="1000" spans="6:6" ht="12.95">
      <c r="F1000" s="1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1002"/>
  <sheetViews>
    <sheetView workbookViewId="0"/>
  </sheetViews>
  <sheetFormatPr defaultColWidth="14.42578125" defaultRowHeight="15.75" customHeight="1"/>
  <cols>
    <col min="1" max="1" width="42.140625" customWidth="1"/>
    <col min="3" max="4" width="21.7109375" customWidth="1"/>
    <col min="5" max="5" width="14.140625" customWidth="1"/>
    <col min="6" max="6" width="23.7109375" customWidth="1"/>
    <col min="7" max="7" width="17.140625" customWidth="1"/>
    <col min="8" max="8" width="19.85546875" customWidth="1"/>
    <col min="9" max="9" width="16.42578125" customWidth="1"/>
    <col min="10" max="11" width="18.42578125" customWidth="1"/>
  </cols>
  <sheetData>
    <row r="1" spans="1:11" ht="15.75" customHeight="1">
      <c r="A1" s="238" t="s">
        <v>40</v>
      </c>
      <c r="B1" s="327"/>
      <c r="C1" s="234" t="s">
        <v>2818</v>
      </c>
      <c r="D1" s="234" t="s">
        <v>2819</v>
      </c>
      <c r="E1" s="234" t="s">
        <v>1582</v>
      </c>
      <c r="F1" s="237" t="s">
        <v>2820</v>
      </c>
      <c r="G1" s="327"/>
      <c r="H1" s="234" t="s">
        <v>2821</v>
      </c>
      <c r="I1" s="234" t="s">
        <v>2822</v>
      </c>
      <c r="J1" s="236" t="s">
        <v>2823</v>
      </c>
      <c r="K1" s="235" t="s">
        <v>2824</v>
      </c>
    </row>
    <row r="2" spans="1:11" ht="15.75" customHeight="1">
      <c r="A2" s="83" t="s">
        <v>38</v>
      </c>
      <c r="B2" s="84" t="s">
        <v>2825</v>
      </c>
      <c r="C2" s="328"/>
      <c r="D2" s="328"/>
      <c r="E2" s="328"/>
      <c r="F2" s="84" t="s">
        <v>2826</v>
      </c>
      <c r="G2" s="84" t="s">
        <v>2827</v>
      </c>
      <c r="H2" s="328"/>
      <c r="I2" s="328"/>
      <c r="J2" s="329"/>
      <c r="K2" s="330"/>
    </row>
    <row r="3" spans="1:11" ht="15.75" customHeight="1">
      <c r="A3" s="85" t="s">
        <v>1679</v>
      </c>
      <c r="B3" s="68" t="s">
        <v>2828</v>
      </c>
      <c r="C3" s="68" t="s">
        <v>2829</v>
      </c>
      <c r="D3" s="68" t="s">
        <v>2829</v>
      </c>
      <c r="E3" s="86">
        <v>43559</v>
      </c>
      <c r="F3" s="68" t="s">
        <v>2829</v>
      </c>
      <c r="G3" s="68" t="s">
        <v>11</v>
      </c>
      <c r="H3" s="68" t="s">
        <v>2829</v>
      </c>
      <c r="I3" s="68"/>
      <c r="J3" s="68"/>
      <c r="K3" s="68"/>
    </row>
    <row r="4" spans="1:11" ht="15.75" customHeight="1">
      <c r="A4" s="87" t="s">
        <v>2830</v>
      </c>
      <c r="B4" s="109" t="s">
        <v>2831</v>
      </c>
      <c r="C4" s="109" t="s">
        <v>2829</v>
      </c>
      <c r="D4" s="109" t="s">
        <v>2829</v>
      </c>
      <c r="E4" s="88">
        <v>43559</v>
      </c>
      <c r="F4" s="109" t="s">
        <v>2829</v>
      </c>
      <c r="G4" s="109" t="s">
        <v>11</v>
      </c>
      <c r="H4" s="109" t="s">
        <v>2829</v>
      </c>
      <c r="I4" s="28"/>
      <c r="J4" s="28"/>
      <c r="K4" s="28"/>
    </row>
    <row r="5" spans="1:11" ht="15.75" customHeight="1">
      <c r="A5" s="87" t="s">
        <v>2832</v>
      </c>
      <c r="B5" s="109" t="s">
        <v>2833</v>
      </c>
      <c r="C5" s="109" t="s">
        <v>2829</v>
      </c>
      <c r="D5" s="109" t="s">
        <v>2829</v>
      </c>
      <c r="E5" s="88">
        <v>43559</v>
      </c>
      <c r="F5" s="109" t="s">
        <v>2829</v>
      </c>
      <c r="G5" s="109" t="s">
        <v>11</v>
      </c>
      <c r="H5" s="109" t="s">
        <v>2834</v>
      </c>
      <c r="I5" s="28"/>
      <c r="J5" s="28"/>
      <c r="K5" s="28"/>
    </row>
    <row r="6" spans="1:11" ht="15.75" customHeight="1">
      <c r="A6" s="87" t="s">
        <v>2835</v>
      </c>
      <c r="B6" s="109" t="s">
        <v>2836</v>
      </c>
      <c r="C6" s="109" t="s">
        <v>2829</v>
      </c>
      <c r="D6" s="109" t="s">
        <v>2829</v>
      </c>
      <c r="E6" s="88">
        <v>43559</v>
      </c>
      <c r="F6" s="109" t="s">
        <v>2829</v>
      </c>
      <c r="G6" s="109" t="s">
        <v>2837</v>
      </c>
      <c r="H6" s="109" t="s">
        <v>2829</v>
      </c>
      <c r="I6" s="28"/>
      <c r="J6" s="28"/>
      <c r="K6" s="28"/>
    </row>
    <row r="7" spans="1:11" ht="15.75" customHeight="1">
      <c r="A7" s="87" t="s">
        <v>2838</v>
      </c>
      <c r="B7" s="109" t="s">
        <v>2839</v>
      </c>
      <c r="C7" s="109" t="s">
        <v>2829</v>
      </c>
      <c r="D7" s="109" t="s">
        <v>2829</v>
      </c>
      <c r="E7" s="88">
        <v>43559</v>
      </c>
      <c r="F7" s="109" t="s">
        <v>2829</v>
      </c>
      <c r="G7" s="109" t="s">
        <v>2837</v>
      </c>
      <c r="H7" s="109" t="s">
        <v>2829</v>
      </c>
      <c r="I7" s="28"/>
      <c r="J7" s="28"/>
      <c r="K7" s="28"/>
    </row>
    <row r="8" spans="1:11" ht="15.75" customHeight="1">
      <c r="A8" s="87" t="s">
        <v>2840</v>
      </c>
      <c r="B8" s="109" t="s">
        <v>2841</v>
      </c>
      <c r="C8" s="109" t="s">
        <v>2829</v>
      </c>
      <c r="D8" s="109" t="s">
        <v>2829</v>
      </c>
      <c r="E8" s="88">
        <v>43557</v>
      </c>
      <c r="F8" s="109" t="s">
        <v>2829</v>
      </c>
      <c r="G8" s="109" t="s">
        <v>11</v>
      </c>
      <c r="H8" s="109" t="s">
        <v>2829</v>
      </c>
      <c r="I8" s="109"/>
      <c r="J8" s="109"/>
      <c r="K8" s="109"/>
    </row>
    <row r="9" spans="1:11" ht="15.75" customHeight="1">
      <c r="A9" s="87" t="s">
        <v>2842</v>
      </c>
      <c r="B9" s="109" t="s">
        <v>2843</v>
      </c>
      <c r="C9" s="109" t="s">
        <v>2829</v>
      </c>
      <c r="D9" s="109" t="s">
        <v>2829</v>
      </c>
      <c r="E9" s="88">
        <v>43557</v>
      </c>
      <c r="F9" s="109" t="s">
        <v>2829</v>
      </c>
      <c r="G9" s="109" t="s">
        <v>11</v>
      </c>
      <c r="H9" s="109" t="s">
        <v>2829</v>
      </c>
      <c r="I9" s="109"/>
      <c r="J9" s="109"/>
      <c r="K9" s="109"/>
    </row>
    <row r="10" spans="1:11" ht="15.75" customHeight="1">
      <c r="A10" s="87" t="s">
        <v>2844</v>
      </c>
      <c r="B10" s="109" t="s">
        <v>2845</v>
      </c>
      <c r="C10" s="109" t="s">
        <v>2829</v>
      </c>
      <c r="D10" s="109" t="s">
        <v>2829</v>
      </c>
      <c r="E10" s="88">
        <v>43557</v>
      </c>
      <c r="F10" s="109" t="s">
        <v>2829</v>
      </c>
      <c r="G10" s="109" t="s">
        <v>11</v>
      </c>
      <c r="H10" s="109" t="s">
        <v>2829</v>
      </c>
      <c r="I10" s="109"/>
      <c r="J10" s="109"/>
      <c r="K10" s="109"/>
    </row>
    <row r="11" spans="1:11" ht="15.75" customHeight="1">
      <c r="A11" s="87" t="s">
        <v>2846</v>
      </c>
      <c r="B11" s="109" t="s">
        <v>2847</v>
      </c>
      <c r="C11" s="109" t="s">
        <v>2829</v>
      </c>
      <c r="D11" s="109" t="s">
        <v>2829</v>
      </c>
      <c r="E11" s="88">
        <v>43566</v>
      </c>
      <c r="F11" s="109" t="s">
        <v>2829</v>
      </c>
      <c r="G11" s="109" t="s">
        <v>11</v>
      </c>
      <c r="H11" s="109" t="s">
        <v>2848</v>
      </c>
      <c r="I11" s="28"/>
      <c r="J11" s="28"/>
      <c r="K11" s="28"/>
    </row>
    <row r="12" spans="1:11" ht="15.75" customHeight="1">
      <c r="A12" s="87" t="s">
        <v>2849</v>
      </c>
      <c r="B12" s="109" t="s">
        <v>2850</v>
      </c>
      <c r="C12" s="109" t="s">
        <v>2829</v>
      </c>
      <c r="D12" s="109" t="s">
        <v>2829</v>
      </c>
      <c r="E12" s="88">
        <v>43557</v>
      </c>
      <c r="F12" s="109" t="s">
        <v>2829</v>
      </c>
      <c r="G12" s="109" t="s">
        <v>11</v>
      </c>
      <c r="H12" s="109" t="s">
        <v>2829</v>
      </c>
      <c r="I12" s="109"/>
      <c r="J12" s="109"/>
      <c r="K12" s="109"/>
    </row>
    <row r="13" spans="1:11" ht="15.75" customHeight="1">
      <c r="A13" s="87" t="s">
        <v>1763</v>
      </c>
      <c r="B13" s="109" t="s">
        <v>2851</v>
      </c>
      <c r="C13" s="109" t="s">
        <v>2829</v>
      </c>
      <c r="D13" s="109" t="s">
        <v>2829</v>
      </c>
      <c r="E13" s="88">
        <v>43557</v>
      </c>
      <c r="F13" s="109" t="s">
        <v>2829</v>
      </c>
      <c r="G13" s="109" t="s">
        <v>11</v>
      </c>
      <c r="H13" s="109" t="s">
        <v>2829</v>
      </c>
      <c r="I13" s="109"/>
      <c r="J13" s="109"/>
      <c r="K13" s="109"/>
    </row>
    <row r="14" spans="1:11" ht="15.75" customHeight="1">
      <c r="A14" s="87" t="s">
        <v>2852</v>
      </c>
      <c r="B14" s="109" t="s">
        <v>2853</v>
      </c>
      <c r="C14" s="109" t="s">
        <v>2829</v>
      </c>
      <c r="D14" s="109" t="s">
        <v>2829</v>
      </c>
      <c r="E14" s="88">
        <v>43557</v>
      </c>
      <c r="F14" s="109" t="s">
        <v>2829</v>
      </c>
      <c r="G14" s="109" t="s">
        <v>11</v>
      </c>
      <c r="H14" s="109" t="s">
        <v>2829</v>
      </c>
      <c r="I14" s="109"/>
      <c r="J14" s="109"/>
      <c r="K14" s="109"/>
    </row>
    <row r="15" spans="1:11" ht="15.75" customHeight="1">
      <c r="A15" s="87" t="s">
        <v>2854</v>
      </c>
      <c r="B15" s="109" t="s">
        <v>2855</v>
      </c>
      <c r="C15" s="109" t="s">
        <v>2829</v>
      </c>
      <c r="D15" s="109" t="s">
        <v>2829</v>
      </c>
      <c r="E15" s="88">
        <v>43572</v>
      </c>
      <c r="F15" s="109" t="s">
        <v>2829</v>
      </c>
      <c r="G15" s="109" t="s">
        <v>2837</v>
      </c>
      <c r="H15" s="109" t="s">
        <v>2848</v>
      </c>
      <c r="I15" s="28"/>
      <c r="J15" s="28"/>
      <c r="K15" s="28"/>
    </row>
    <row r="16" spans="1:11" ht="15.75" customHeight="1">
      <c r="A16" s="89" t="s">
        <v>1742</v>
      </c>
      <c r="B16" s="90" t="s">
        <v>2856</v>
      </c>
      <c r="C16" s="90" t="s">
        <v>2829</v>
      </c>
      <c r="D16" s="90" t="s">
        <v>2829</v>
      </c>
      <c r="E16" s="91">
        <v>43572</v>
      </c>
      <c r="F16" s="90" t="s">
        <v>2848</v>
      </c>
      <c r="G16" s="90"/>
      <c r="H16" s="109" t="s">
        <v>2848</v>
      </c>
      <c r="I16" s="28"/>
      <c r="J16" s="28"/>
      <c r="K16" s="28"/>
    </row>
    <row r="17" spans="1:11" ht="15.75" customHeight="1">
      <c r="A17" s="87" t="s">
        <v>1767</v>
      </c>
      <c r="B17" s="109" t="s">
        <v>2857</v>
      </c>
      <c r="C17" s="109" t="s">
        <v>2829</v>
      </c>
      <c r="D17" s="109" t="s">
        <v>2829</v>
      </c>
      <c r="E17" s="88">
        <v>43572</v>
      </c>
      <c r="F17" s="109" t="s">
        <v>2829</v>
      </c>
      <c r="G17" s="109" t="s">
        <v>2858</v>
      </c>
      <c r="H17" s="109" t="s">
        <v>2848</v>
      </c>
      <c r="I17" s="28"/>
      <c r="J17" s="28"/>
      <c r="K17" s="28"/>
    </row>
    <row r="18" spans="1:11" ht="15.75" customHeight="1">
      <c r="A18" s="87" t="s">
        <v>1770</v>
      </c>
      <c r="B18" s="109" t="s">
        <v>2859</v>
      </c>
      <c r="C18" s="109" t="s">
        <v>2829</v>
      </c>
      <c r="D18" s="109" t="s">
        <v>2829</v>
      </c>
      <c r="E18" s="88">
        <v>43584</v>
      </c>
      <c r="F18" s="109" t="s">
        <v>2829</v>
      </c>
      <c r="G18" s="109" t="s">
        <v>12</v>
      </c>
      <c r="H18" s="109" t="s">
        <v>2848</v>
      </c>
      <c r="I18" s="28"/>
      <c r="J18" s="28"/>
      <c r="K18" s="28"/>
    </row>
    <row r="19" spans="1:11" ht="15.75" customHeight="1">
      <c r="A19" s="89" t="s">
        <v>2860</v>
      </c>
      <c r="B19" s="90" t="s">
        <v>2861</v>
      </c>
      <c r="C19" s="90" t="s">
        <v>2829</v>
      </c>
      <c r="D19" s="90" t="s">
        <v>2829</v>
      </c>
      <c r="E19" s="91">
        <v>43572</v>
      </c>
      <c r="F19" s="90" t="s">
        <v>2848</v>
      </c>
      <c r="G19" s="90"/>
      <c r="H19" s="109" t="s">
        <v>2848</v>
      </c>
      <c r="I19" s="28"/>
      <c r="J19" s="28"/>
      <c r="K19" s="28"/>
    </row>
    <row r="20" spans="1:11" ht="15.75" customHeight="1">
      <c r="A20" s="89" t="s">
        <v>2862</v>
      </c>
      <c r="B20" s="90" t="s">
        <v>2863</v>
      </c>
      <c r="C20" s="90" t="s">
        <v>2829</v>
      </c>
      <c r="D20" s="90" t="s">
        <v>2829</v>
      </c>
      <c r="E20" s="91">
        <v>43572</v>
      </c>
      <c r="F20" s="90" t="s">
        <v>2848</v>
      </c>
      <c r="G20" s="90"/>
      <c r="H20" s="109" t="s">
        <v>2848</v>
      </c>
      <c r="I20" s="28"/>
      <c r="J20" s="28"/>
      <c r="K20" s="28"/>
    </row>
    <row r="21" spans="1:11" ht="15.75" customHeight="1">
      <c r="A21" s="87" t="s">
        <v>2864</v>
      </c>
      <c r="B21" s="109" t="s">
        <v>2865</v>
      </c>
      <c r="C21" s="109" t="s">
        <v>2829</v>
      </c>
      <c r="D21" s="109" t="s">
        <v>2829</v>
      </c>
      <c r="E21" s="88">
        <v>43572</v>
      </c>
      <c r="F21" s="109" t="s">
        <v>2834</v>
      </c>
      <c r="G21" s="109" t="s">
        <v>12</v>
      </c>
      <c r="H21" s="109" t="s">
        <v>2848</v>
      </c>
      <c r="I21" s="28"/>
      <c r="J21" s="28"/>
      <c r="K21" s="28"/>
    </row>
    <row r="22" spans="1:11" ht="15.75" customHeight="1">
      <c r="A22" s="87" t="s">
        <v>2866</v>
      </c>
      <c r="B22" s="109" t="s">
        <v>2867</v>
      </c>
      <c r="C22" s="109" t="s">
        <v>2829</v>
      </c>
      <c r="D22" s="109" t="s">
        <v>2829</v>
      </c>
      <c r="E22" s="88">
        <v>43572</v>
      </c>
      <c r="F22" s="109" t="s">
        <v>2848</v>
      </c>
      <c r="G22" s="109"/>
      <c r="H22" s="109" t="s">
        <v>2848</v>
      </c>
      <c r="I22" s="28"/>
      <c r="J22" s="28"/>
      <c r="K22" s="28"/>
    </row>
    <row r="23" spans="1:11" ht="15.75" customHeight="1">
      <c r="A23" s="92" t="s">
        <v>2868</v>
      </c>
      <c r="B23" s="93" t="s">
        <v>2869</v>
      </c>
      <c r="C23" s="93" t="s">
        <v>2829</v>
      </c>
      <c r="D23" s="109" t="s">
        <v>2829</v>
      </c>
      <c r="E23" s="88">
        <v>43572</v>
      </c>
      <c r="F23" s="109" t="s">
        <v>2829</v>
      </c>
      <c r="G23" s="109" t="s">
        <v>12</v>
      </c>
      <c r="H23" s="109" t="s">
        <v>2848</v>
      </c>
      <c r="I23" s="94"/>
      <c r="J23" s="94"/>
      <c r="K23" s="94"/>
    </row>
    <row r="24" spans="1:11" ht="15.75" customHeight="1">
      <c r="A24" s="109" t="s">
        <v>715</v>
      </c>
      <c r="B24" s="109" t="s">
        <v>2870</v>
      </c>
      <c r="C24" s="109" t="s">
        <v>2829</v>
      </c>
      <c r="D24" s="109" t="s">
        <v>2829</v>
      </c>
      <c r="E24" s="88">
        <v>43556</v>
      </c>
      <c r="F24" s="109" t="s">
        <v>2829</v>
      </c>
      <c r="G24" s="109" t="s">
        <v>12</v>
      </c>
      <c r="H24" s="109" t="s">
        <v>2829</v>
      </c>
      <c r="I24" s="28"/>
      <c r="J24" s="28"/>
      <c r="K24" s="28"/>
    </row>
    <row r="25" spans="1:11" ht="15.75" customHeight="1">
      <c r="A25" s="109" t="s">
        <v>2871</v>
      </c>
      <c r="B25" s="28"/>
      <c r="C25" s="109" t="s">
        <v>2829</v>
      </c>
      <c r="D25" s="109" t="s">
        <v>2848</v>
      </c>
      <c r="E25" s="95"/>
      <c r="F25" s="109" t="s">
        <v>2848</v>
      </c>
      <c r="G25" s="109" t="s">
        <v>12</v>
      </c>
      <c r="H25" s="109" t="s">
        <v>2848</v>
      </c>
      <c r="I25" s="28"/>
      <c r="J25" s="28"/>
      <c r="K25" s="28"/>
    </row>
    <row r="26" spans="1:11" ht="15.75" customHeight="1">
      <c r="A26" s="205"/>
      <c r="B26" s="205"/>
      <c r="C26" s="205"/>
      <c r="D26" s="205"/>
      <c r="E26" s="96"/>
      <c r="F26" s="205"/>
      <c r="G26" s="205"/>
      <c r="H26" s="205"/>
      <c r="I26" s="205"/>
      <c r="J26" s="205"/>
      <c r="K26" s="205"/>
    </row>
    <row r="27" spans="1:11" ht="15.75" customHeight="1">
      <c r="A27" s="205"/>
      <c r="B27" s="205"/>
      <c r="C27" s="205"/>
      <c r="D27" s="205"/>
      <c r="E27" s="96"/>
      <c r="F27" s="205"/>
      <c r="G27" s="205"/>
      <c r="H27" s="205"/>
      <c r="I27" s="205"/>
      <c r="J27" s="205"/>
      <c r="K27" s="205"/>
    </row>
    <row r="28" spans="1:11" ht="15.75" customHeight="1">
      <c r="A28" s="205"/>
      <c r="B28" s="205"/>
      <c r="C28" s="205"/>
      <c r="D28" s="205"/>
      <c r="E28" s="96"/>
      <c r="F28" s="205"/>
      <c r="G28" s="205"/>
      <c r="H28" s="205"/>
      <c r="I28" s="205"/>
      <c r="J28" s="205"/>
      <c r="K28" s="205"/>
    </row>
    <row r="29" spans="1:11" ht="15.75" customHeight="1">
      <c r="A29" s="205"/>
      <c r="B29" s="205"/>
      <c r="C29" s="205"/>
      <c r="D29" s="205"/>
      <c r="E29" s="96"/>
      <c r="F29" s="205"/>
      <c r="G29" s="205"/>
      <c r="H29" s="205"/>
      <c r="I29" s="205"/>
      <c r="J29" s="205"/>
      <c r="K29" s="205"/>
    </row>
    <row r="30" spans="1:11" ht="15.75" customHeight="1">
      <c r="A30" s="205"/>
      <c r="B30" s="205"/>
      <c r="C30" s="205"/>
      <c r="D30" s="205"/>
      <c r="E30" s="96"/>
      <c r="F30" s="205"/>
      <c r="G30" s="205"/>
      <c r="H30" s="205"/>
      <c r="I30" s="205"/>
      <c r="J30" s="205"/>
      <c r="K30" s="205"/>
    </row>
    <row r="31" spans="1:11" ht="15.75" customHeight="1">
      <c r="A31" s="205"/>
      <c r="B31" s="205"/>
      <c r="C31" s="205"/>
      <c r="D31" s="205"/>
      <c r="E31" s="96"/>
      <c r="F31" s="205"/>
      <c r="G31" s="205"/>
      <c r="H31" s="205"/>
      <c r="I31" s="205"/>
      <c r="J31" s="205"/>
      <c r="K31" s="205"/>
    </row>
    <row r="32" spans="1:11" ht="15.75" customHeight="1">
      <c r="A32" s="205"/>
      <c r="B32" s="205"/>
      <c r="C32" s="205"/>
      <c r="D32" s="205"/>
      <c r="E32" s="96"/>
      <c r="F32" s="205"/>
      <c r="G32" s="205"/>
      <c r="H32" s="205"/>
      <c r="I32" s="205"/>
      <c r="J32" s="205"/>
      <c r="K32" s="205"/>
    </row>
    <row r="33" spans="5:5" ht="15.75" customHeight="1">
      <c r="E33" s="96"/>
    </row>
    <row r="34" spans="5:5" ht="15.75" customHeight="1">
      <c r="E34" s="96"/>
    </row>
    <row r="35" spans="5:5" ht="15.75" customHeight="1">
      <c r="E35" s="96"/>
    </row>
    <row r="36" spans="5:5" ht="15.75" customHeight="1">
      <c r="E36" s="96"/>
    </row>
    <row r="37" spans="5:5" ht="15.75" customHeight="1">
      <c r="E37" s="96"/>
    </row>
    <row r="38" spans="5:5" ht="15.75" customHeight="1">
      <c r="E38" s="96"/>
    </row>
    <row r="39" spans="5:5" ht="15.75" customHeight="1">
      <c r="E39" s="96"/>
    </row>
    <row r="40" spans="5:5" ht="15.75" customHeight="1">
      <c r="E40" s="96"/>
    </row>
    <row r="41" spans="5:5" ht="15.75" customHeight="1">
      <c r="E41" s="96"/>
    </row>
    <row r="42" spans="5:5" ht="15.75" customHeight="1">
      <c r="E42" s="96"/>
    </row>
    <row r="43" spans="5:5" ht="15.75" customHeight="1">
      <c r="E43" s="96"/>
    </row>
    <row r="44" spans="5:5" ht="15.75" customHeight="1">
      <c r="E44" s="96"/>
    </row>
    <row r="45" spans="5:5" ht="15.75" customHeight="1">
      <c r="E45" s="96"/>
    </row>
    <row r="46" spans="5:5" ht="15.75" customHeight="1">
      <c r="E46" s="96"/>
    </row>
    <row r="47" spans="5:5" ht="15.75" customHeight="1">
      <c r="E47" s="96"/>
    </row>
    <row r="48" spans="5:5" ht="15.75" customHeight="1">
      <c r="E48" s="96"/>
    </row>
    <row r="49" spans="5:5" ht="15.75" customHeight="1">
      <c r="E49" s="96"/>
    </row>
    <row r="50" spans="5:5" ht="15.75" customHeight="1">
      <c r="E50" s="96"/>
    </row>
    <row r="51" spans="5:5" ht="15.75" customHeight="1">
      <c r="E51" s="96"/>
    </row>
    <row r="52" spans="5:5" ht="12.95">
      <c r="E52" s="96"/>
    </row>
    <row r="53" spans="5:5" ht="12.95">
      <c r="E53" s="96"/>
    </row>
    <row r="54" spans="5:5" ht="12.95">
      <c r="E54" s="96"/>
    </row>
    <row r="55" spans="5:5" ht="12.95">
      <c r="E55" s="96"/>
    </row>
    <row r="56" spans="5:5" ht="12.95">
      <c r="E56" s="96"/>
    </row>
    <row r="57" spans="5:5" ht="12.95">
      <c r="E57" s="96"/>
    </row>
    <row r="58" spans="5:5" ht="12.95">
      <c r="E58" s="96"/>
    </row>
    <row r="59" spans="5:5" ht="12.95">
      <c r="E59" s="96"/>
    </row>
    <row r="60" spans="5:5" ht="12.95">
      <c r="E60" s="96"/>
    </row>
    <row r="61" spans="5:5" ht="12.95">
      <c r="E61" s="96"/>
    </row>
    <row r="62" spans="5:5" ht="12.95">
      <c r="E62" s="96"/>
    </row>
    <row r="63" spans="5:5" ht="12.95">
      <c r="E63" s="96"/>
    </row>
    <row r="64" spans="5:5" ht="12.95">
      <c r="E64" s="96"/>
    </row>
    <row r="65" spans="5:5" ht="12.95">
      <c r="E65" s="96"/>
    </row>
    <row r="66" spans="5:5" ht="12.95">
      <c r="E66" s="96"/>
    </row>
    <row r="67" spans="5:5" ht="12.95">
      <c r="E67" s="96"/>
    </row>
    <row r="68" spans="5:5" ht="12.95">
      <c r="E68" s="96"/>
    </row>
    <row r="69" spans="5:5" ht="12.95">
      <c r="E69" s="96"/>
    </row>
    <row r="70" spans="5:5" ht="12.95">
      <c r="E70" s="96"/>
    </row>
    <row r="71" spans="5:5" ht="12.95">
      <c r="E71" s="96"/>
    </row>
    <row r="72" spans="5:5" ht="12.95">
      <c r="E72" s="96"/>
    </row>
    <row r="73" spans="5:5" ht="12.95">
      <c r="E73" s="96"/>
    </row>
    <row r="74" spans="5:5" ht="12.95">
      <c r="E74" s="96"/>
    </row>
    <row r="75" spans="5:5" ht="12.95">
      <c r="E75" s="96"/>
    </row>
    <row r="76" spans="5:5" ht="12.95">
      <c r="E76" s="96"/>
    </row>
    <row r="77" spans="5:5" ht="12.95">
      <c r="E77" s="96"/>
    </row>
    <row r="78" spans="5:5" ht="12.95">
      <c r="E78" s="96"/>
    </row>
    <row r="79" spans="5:5" ht="12.95">
      <c r="E79" s="96"/>
    </row>
    <row r="80" spans="5:5" ht="12.95">
      <c r="E80" s="96"/>
    </row>
    <row r="81" spans="5:5" ht="12.95">
      <c r="E81" s="96"/>
    </row>
    <row r="82" spans="5:5" ht="12.95">
      <c r="E82" s="96"/>
    </row>
    <row r="83" spans="5:5" ht="12.95">
      <c r="E83" s="96"/>
    </row>
    <row r="84" spans="5:5" ht="12.95">
      <c r="E84" s="96"/>
    </row>
    <row r="85" spans="5:5" ht="12.95">
      <c r="E85" s="96"/>
    </row>
    <row r="86" spans="5:5" ht="12.95">
      <c r="E86" s="96"/>
    </row>
    <row r="87" spans="5:5" ht="12.95">
      <c r="E87" s="96"/>
    </row>
    <row r="88" spans="5:5" ht="12.95">
      <c r="E88" s="96"/>
    </row>
    <row r="89" spans="5:5" ht="12.95">
      <c r="E89" s="96"/>
    </row>
    <row r="90" spans="5:5" ht="12.95">
      <c r="E90" s="96"/>
    </row>
    <row r="91" spans="5:5" ht="12.95">
      <c r="E91" s="96"/>
    </row>
    <row r="92" spans="5:5" ht="12.95">
      <c r="E92" s="96"/>
    </row>
    <row r="93" spans="5:5" ht="12.95">
      <c r="E93" s="96"/>
    </row>
    <row r="94" spans="5:5" ht="12.95">
      <c r="E94" s="96"/>
    </row>
    <row r="95" spans="5:5" ht="12.95">
      <c r="E95" s="96"/>
    </row>
    <row r="96" spans="5:5" ht="12.95">
      <c r="E96" s="96"/>
    </row>
    <row r="97" spans="5:5" ht="12.95">
      <c r="E97" s="96"/>
    </row>
    <row r="98" spans="5:5" ht="12.95">
      <c r="E98" s="96"/>
    </row>
    <row r="99" spans="5:5" ht="12.95">
      <c r="E99" s="96"/>
    </row>
    <row r="100" spans="5:5" ht="12.95">
      <c r="E100" s="96"/>
    </row>
    <row r="101" spans="5:5" ht="12.95">
      <c r="E101" s="96"/>
    </row>
    <row r="102" spans="5:5" ht="12.95">
      <c r="E102" s="96"/>
    </row>
    <row r="103" spans="5:5" ht="12.95">
      <c r="E103" s="96"/>
    </row>
    <row r="104" spans="5:5" ht="12.95">
      <c r="E104" s="96"/>
    </row>
    <row r="105" spans="5:5" ht="12.95">
      <c r="E105" s="96"/>
    </row>
    <row r="106" spans="5:5" ht="12.95">
      <c r="E106" s="96"/>
    </row>
    <row r="107" spans="5:5" ht="12.95">
      <c r="E107" s="96"/>
    </row>
    <row r="108" spans="5:5" ht="12.95">
      <c r="E108" s="96"/>
    </row>
    <row r="109" spans="5:5" ht="12.95">
      <c r="E109" s="96"/>
    </row>
    <row r="110" spans="5:5" ht="12.95">
      <c r="E110" s="96"/>
    </row>
    <row r="111" spans="5:5" ht="12.95">
      <c r="E111" s="96"/>
    </row>
    <row r="112" spans="5:5" ht="12.95">
      <c r="E112" s="96"/>
    </row>
    <row r="113" spans="5:5" ht="12.95">
      <c r="E113" s="96"/>
    </row>
    <row r="114" spans="5:5" ht="12.95">
      <c r="E114" s="96"/>
    </row>
    <row r="115" spans="5:5" ht="12.95">
      <c r="E115" s="96"/>
    </row>
    <row r="116" spans="5:5" ht="12.95">
      <c r="E116" s="96"/>
    </row>
    <row r="117" spans="5:5" ht="12.95">
      <c r="E117" s="96"/>
    </row>
    <row r="118" spans="5:5" ht="12.95">
      <c r="E118" s="96"/>
    </row>
    <row r="119" spans="5:5" ht="12.95">
      <c r="E119" s="96"/>
    </row>
    <row r="120" spans="5:5" ht="12.95">
      <c r="E120" s="96"/>
    </row>
    <row r="121" spans="5:5" ht="12.95">
      <c r="E121" s="96"/>
    </row>
    <row r="122" spans="5:5" ht="12.95">
      <c r="E122" s="96"/>
    </row>
    <row r="123" spans="5:5" ht="12.95">
      <c r="E123" s="96"/>
    </row>
    <row r="124" spans="5:5" ht="12.95">
      <c r="E124" s="96"/>
    </row>
    <row r="125" spans="5:5" ht="12.95">
      <c r="E125" s="96"/>
    </row>
    <row r="126" spans="5:5" ht="12.95">
      <c r="E126" s="96"/>
    </row>
    <row r="127" spans="5:5" ht="12.95">
      <c r="E127" s="96"/>
    </row>
    <row r="128" spans="5:5" ht="12.95">
      <c r="E128" s="96"/>
    </row>
    <row r="129" spans="5:5" ht="12.95">
      <c r="E129" s="96"/>
    </row>
    <row r="130" spans="5:5" ht="12.95">
      <c r="E130" s="96"/>
    </row>
    <row r="131" spans="5:5" ht="12.95">
      <c r="E131" s="96"/>
    </row>
    <row r="132" spans="5:5" ht="12.95">
      <c r="E132" s="96"/>
    </row>
    <row r="133" spans="5:5" ht="12.95">
      <c r="E133" s="96"/>
    </row>
    <row r="134" spans="5:5" ht="12.95">
      <c r="E134" s="96"/>
    </row>
    <row r="135" spans="5:5" ht="12.95">
      <c r="E135" s="96"/>
    </row>
    <row r="136" spans="5:5" ht="12.95">
      <c r="E136" s="96"/>
    </row>
    <row r="137" spans="5:5" ht="12.95">
      <c r="E137" s="96"/>
    </row>
    <row r="138" spans="5:5" ht="12.95">
      <c r="E138" s="96"/>
    </row>
    <row r="139" spans="5:5" ht="12.95">
      <c r="E139" s="96"/>
    </row>
    <row r="140" spans="5:5" ht="12.95">
      <c r="E140" s="96"/>
    </row>
    <row r="141" spans="5:5" ht="12.95">
      <c r="E141" s="96"/>
    </row>
    <row r="142" spans="5:5" ht="12.95">
      <c r="E142" s="96"/>
    </row>
    <row r="143" spans="5:5" ht="12.95">
      <c r="E143" s="96"/>
    </row>
    <row r="144" spans="5:5" ht="12.95">
      <c r="E144" s="96"/>
    </row>
    <row r="145" spans="5:5" ht="12.95">
      <c r="E145" s="96"/>
    </row>
    <row r="146" spans="5:5" ht="12.95">
      <c r="E146" s="96"/>
    </row>
    <row r="147" spans="5:5" ht="12.95">
      <c r="E147" s="96"/>
    </row>
    <row r="148" spans="5:5" ht="12.95">
      <c r="E148" s="96"/>
    </row>
    <row r="149" spans="5:5" ht="12.95">
      <c r="E149" s="96"/>
    </row>
    <row r="150" spans="5:5" ht="12.95">
      <c r="E150" s="96"/>
    </row>
    <row r="151" spans="5:5" ht="12.95">
      <c r="E151" s="96"/>
    </row>
    <row r="152" spans="5:5" ht="12.95">
      <c r="E152" s="96"/>
    </row>
    <row r="153" spans="5:5" ht="12.95">
      <c r="E153" s="96"/>
    </row>
    <row r="154" spans="5:5" ht="12.95">
      <c r="E154" s="96"/>
    </row>
    <row r="155" spans="5:5" ht="12.95">
      <c r="E155" s="96"/>
    </row>
    <row r="156" spans="5:5" ht="12.95">
      <c r="E156" s="96"/>
    </row>
    <row r="157" spans="5:5" ht="12.95">
      <c r="E157" s="96"/>
    </row>
    <row r="158" spans="5:5" ht="12.95">
      <c r="E158" s="96"/>
    </row>
    <row r="159" spans="5:5" ht="12.95">
      <c r="E159" s="96"/>
    </row>
    <row r="160" spans="5:5" ht="12.95">
      <c r="E160" s="96"/>
    </row>
    <row r="161" spans="5:5" ht="12.95">
      <c r="E161" s="96"/>
    </row>
    <row r="162" spans="5:5" ht="12.95">
      <c r="E162" s="96"/>
    </row>
    <row r="163" spans="5:5" ht="12.95">
      <c r="E163" s="96"/>
    </row>
    <row r="164" spans="5:5" ht="12.95">
      <c r="E164" s="96"/>
    </row>
    <row r="165" spans="5:5" ht="12.95">
      <c r="E165" s="96"/>
    </row>
    <row r="166" spans="5:5" ht="12.95">
      <c r="E166" s="96"/>
    </row>
    <row r="167" spans="5:5" ht="12.95">
      <c r="E167" s="96"/>
    </row>
    <row r="168" spans="5:5" ht="12.95">
      <c r="E168" s="96"/>
    </row>
    <row r="169" spans="5:5" ht="12.95">
      <c r="E169" s="96"/>
    </row>
    <row r="170" spans="5:5" ht="12.95">
      <c r="E170" s="96"/>
    </row>
    <row r="171" spans="5:5" ht="12.95">
      <c r="E171" s="96"/>
    </row>
    <row r="172" spans="5:5" ht="12.95">
      <c r="E172" s="96"/>
    </row>
    <row r="173" spans="5:5" ht="12.95">
      <c r="E173" s="96"/>
    </row>
    <row r="174" spans="5:5" ht="12.95">
      <c r="E174" s="96"/>
    </row>
    <row r="175" spans="5:5" ht="12.95">
      <c r="E175" s="96"/>
    </row>
    <row r="176" spans="5:5" ht="12.95">
      <c r="E176" s="96"/>
    </row>
    <row r="177" spans="5:5" ht="12.95">
      <c r="E177" s="96"/>
    </row>
    <row r="178" spans="5:5" ht="12.95">
      <c r="E178" s="96"/>
    </row>
    <row r="179" spans="5:5" ht="12.95">
      <c r="E179" s="96"/>
    </row>
    <row r="180" spans="5:5" ht="12.95">
      <c r="E180" s="96"/>
    </row>
    <row r="181" spans="5:5" ht="12.95">
      <c r="E181" s="96"/>
    </row>
    <row r="182" spans="5:5" ht="12.95">
      <c r="E182" s="96"/>
    </row>
    <row r="183" spans="5:5" ht="12.95">
      <c r="E183" s="96"/>
    </row>
    <row r="184" spans="5:5" ht="12.95">
      <c r="E184" s="96"/>
    </row>
    <row r="185" spans="5:5" ht="12.95">
      <c r="E185" s="96"/>
    </row>
    <row r="186" spans="5:5" ht="12.95">
      <c r="E186" s="96"/>
    </row>
    <row r="187" spans="5:5" ht="12.95">
      <c r="E187" s="96"/>
    </row>
    <row r="188" spans="5:5" ht="12.95">
      <c r="E188" s="96"/>
    </row>
    <row r="189" spans="5:5" ht="12.95">
      <c r="E189" s="96"/>
    </row>
    <row r="190" spans="5:5" ht="12.95">
      <c r="E190" s="96"/>
    </row>
    <row r="191" spans="5:5" ht="12.95">
      <c r="E191" s="96"/>
    </row>
    <row r="192" spans="5:5" ht="12.95">
      <c r="E192" s="96"/>
    </row>
    <row r="193" spans="5:5" ht="12.95">
      <c r="E193" s="96"/>
    </row>
    <row r="194" spans="5:5" ht="12.95">
      <c r="E194" s="96"/>
    </row>
    <row r="195" spans="5:5" ht="12.95">
      <c r="E195" s="96"/>
    </row>
    <row r="196" spans="5:5" ht="12.95">
      <c r="E196" s="96"/>
    </row>
    <row r="197" spans="5:5" ht="12.95">
      <c r="E197" s="96"/>
    </row>
    <row r="198" spans="5:5" ht="12.95">
      <c r="E198" s="96"/>
    </row>
    <row r="199" spans="5:5" ht="12.95">
      <c r="E199" s="96"/>
    </row>
    <row r="200" spans="5:5" ht="12.95">
      <c r="E200" s="96"/>
    </row>
    <row r="201" spans="5:5" ht="12.95">
      <c r="E201" s="96"/>
    </row>
    <row r="202" spans="5:5" ht="12.95">
      <c r="E202" s="96"/>
    </row>
    <row r="203" spans="5:5" ht="12.95">
      <c r="E203" s="96"/>
    </row>
    <row r="204" spans="5:5" ht="12.95">
      <c r="E204" s="96"/>
    </row>
    <row r="205" spans="5:5" ht="12.95">
      <c r="E205" s="96"/>
    </row>
    <row r="206" spans="5:5" ht="12.95">
      <c r="E206" s="96"/>
    </row>
    <row r="207" spans="5:5" ht="12.95">
      <c r="E207" s="96"/>
    </row>
    <row r="208" spans="5:5" ht="12.95">
      <c r="E208" s="96"/>
    </row>
    <row r="209" spans="5:5" ht="12.95">
      <c r="E209" s="96"/>
    </row>
    <row r="210" spans="5:5" ht="12.95">
      <c r="E210" s="96"/>
    </row>
    <row r="211" spans="5:5" ht="12.95">
      <c r="E211" s="96"/>
    </row>
    <row r="212" spans="5:5" ht="12.95">
      <c r="E212" s="96"/>
    </row>
    <row r="213" spans="5:5" ht="12.95">
      <c r="E213" s="96"/>
    </row>
    <row r="214" spans="5:5" ht="12.95">
      <c r="E214" s="96"/>
    </row>
    <row r="215" spans="5:5" ht="12.95">
      <c r="E215" s="96"/>
    </row>
    <row r="216" spans="5:5" ht="12.95">
      <c r="E216" s="96"/>
    </row>
    <row r="217" spans="5:5" ht="12.95">
      <c r="E217" s="96"/>
    </row>
    <row r="218" spans="5:5" ht="12.95">
      <c r="E218" s="96"/>
    </row>
    <row r="219" spans="5:5" ht="12.95">
      <c r="E219" s="96"/>
    </row>
    <row r="220" spans="5:5" ht="12.95">
      <c r="E220" s="96"/>
    </row>
    <row r="221" spans="5:5" ht="12.95">
      <c r="E221" s="96"/>
    </row>
    <row r="222" spans="5:5" ht="12.95">
      <c r="E222" s="96"/>
    </row>
    <row r="223" spans="5:5" ht="12.95">
      <c r="E223" s="96"/>
    </row>
    <row r="224" spans="5:5" ht="12.95">
      <c r="E224" s="96"/>
    </row>
    <row r="225" spans="5:5" ht="12.95">
      <c r="E225" s="96"/>
    </row>
    <row r="226" spans="5:5" ht="12.95">
      <c r="E226" s="96"/>
    </row>
    <row r="227" spans="5:5" ht="12.95">
      <c r="E227" s="96"/>
    </row>
    <row r="228" spans="5:5" ht="12.95">
      <c r="E228" s="96"/>
    </row>
    <row r="229" spans="5:5" ht="12.95">
      <c r="E229" s="96"/>
    </row>
    <row r="230" spans="5:5" ht="12.95">
      <c r="E230" s="96"/>
    </row>
    <row r="231" spans="5:5" ht="12.95">
      <c r="E231" s="96"/>
    </row>
    <row r="232" spans="5:5" ht="12.95">
      <c r="E232" s="96"/>
    </row>
    <row r="233" spans="5:5" ht="12.95">
      <c r="E233" s="96"/>
    </row>
    <row r="234" spans="5:5" ht="12.95">
      <c r="E234" s="96"/>
    </row>
    <row r="235" spans="5:5" ht="12.95">
      <c r="E235" s="96"/>
    </row>
    <row r="236" spans="5:5" ht="12.95">
      <c r="E236" s="96"/>
    </row>
    <row r="237" spans="5:5" ht="12.95">
      <c r="E237" s="96"/>
    </row>
    <row r="238" spans="5:5" ht="12.95">
      <c r="E238" s="96"/>
    </row>
    <row r="239" spans="5:5" ht="12.95">
      <c r="E239" s="96"/>
    </row>
    <row r="240" spans="5:5" ht="12.95">
      <c r="E240" s="96"/>
    </row>
    <row r="241" spans="5:5" ht="12.95">
      <c r="E241" s="96"/>
    </row>
    <row r="242" spans="5:5" ht="12.95">
      <c r="E242" s="96"/>
    </row>
    <row r="243" spans="5:5" ht="12.95">
      <c r="E243" s="96"/>
    </row>
    <row r="244" spans="5:5" ht="12.95">
      <c r="E244" s="96"/>
    </row>
    <row r="245" spans="5:5" ht="12.95">
      <c r="E245" s="96"/>
    </row>
    <row r="246" spans="5:5" ht="12.95">
      <c r="E246" s="96"/>
    </row>
    <row r="247" spans="5:5" ht="12.95">
      <c r="E247" s="96"/>
    </row>
    <row r="248" spans="5:5" ht="12.95">
      <c r="E248" s="96"/>
    </row>
    <row r="249" spans="5:5" ht="12.95">
      <c r="E249" s="96"/>
    </row>
    <row r="250" spans="5:5" ht="12.95">
      <c r="E250" s="96"/>
    </row>
    <row r="251" spans="5:5" ht="12.95">
      <c r="E251" s="96"/>
    </row>
    <row r="252" spans="5:5" ht="12.95">
      <c r="E252" s="96"/>
    </row>
    <row r="253" spans="5:5" ht="12.95">
      <c r="E253" s="96"/>
    </row>
    <row r="254" spans="5:5" ht="12.95">
      <c r="E254" s="96"/>
    </row>
    <row r="255" spans="5:5" ht="12.95">
      <c r="E255" s="96"/>
    </row>
    <row r="256" spans="5:5" ht="12.95">
      <c r="E256" s="96"/>
    </row>
    <row r="257" spans="5:5" ht="12.95">
      <c r="E257" s="96"/>
    </row>
    <row r="258" spans="5:5" ht="12.95">
      <c r="E258" s="96"/>
    </row>
    <row r="259" spans="5:5" ht="12.95">
      <c r="E259" s="96"/>
    </row>
    <row r="260" spans="5:5" ht="12.95">
      <c r="E260" s="96"/>
    </row>
    <row r="261" spans="5:5" ht="12.95">
      <c r="E261" s="96"/>
    </row>
    <row r="262" spans="5:5" ht="12.95">
      <c r="E262" s="96"/>
    </row>
    <row r="263" spans="5:5" ht="12.95">
      <c r="E263" s="96"/>
    </row>
    <row r="264" spans="5:5" ht="12.95">
      <c r="E264" s="96"/>
    </row>
    <row r="265" spans="5:5" ht="12.95">
      <c r="E265" s="96"/>
    </row>
    <row r="266" spans="5:5" ht="12.95">
      <c r="E266" s="96"/>
    </row>
    <row r="267" spans="5:5" ht="12.95">
      <c r="E267" s="96"/>
    </row>
    <row r="268" spans="5:5" ht="12.95">
      <c r="E268" s="96"/>
    </row>
    <row r="269" spans="5:5" ht="12.95">
      <c r="E269" s="96"/>
    </row>
    <row r="270" spans="5:5" ht="12.95">
      <c r="E270" s="96"/>
    </row>
    <row r="271" spans="5:5" ht="12.95">
      <c r="E271" s="96"/>
    </row>
    <row r="272" spans="5:5" ht="12.95">
      <c r="E272" s="96"/>
    </row>
    <row r="273" spans="5:5" ht="12.95">
      <c r="E273" s="96"/>
    </row>
    <row r="274" spans="5:5" ht="12.95">
      <c r="E274" s="96"/>
    </row>
    <row r="275" spans="5:5" ht="12.95">
      <c r="E275" s="96"/>
    </row>
    <row r="276" spans="5:5" ht="12.95">
      <c r="E276" s="96"/>
    </row>
    <row r="277" spans="5:5" ht="12.95">
      <c r="E277" s="96"/>
    </row>
    <row r="278" spans="5:5" ht="12.95">
      <c r="E278" s="96"/>
    </row>
    <row r="279" spans="5:5" ht="12.95">
      <c r="E279" s="96"/>
    </row>
    <row r="280" spans="5:5" ht="12.95">
      <c r="E280" s="96"/>
    </row>
    <row r="281" spans="5:5" ht="12.95">
      <c r="E281" s="96"/>
    </row>
    <row r="282" spans="5:5" ht="12.95">
      <c r="E282" s="96"/>
    </row>
    <row r="283" spans="5:5" ht="12.95">
      <c r="E283" s="96"/>
    </row>
    <row r="284" spans="5:5" ht="12.95">
      <c r="E284" s="96"/>
    </row>
    <row r="285" spans="5:5" ht="12.95">
      <c r="E285" s="96"/>
    </row>
    <row r="286" spans="5:5" ht="12.95">
      <c r="E286" s="96"/>
    </row>
    <row r="287" spans="5:5" ht="12.95">
      <c r="E287" s="96"/>
    </row>
    <row r="288" spans="5:5" ht="12.95">
      <c r="E288" s="96"/>
    </row>
    <row r="289" spans="5:5" ht="12.95">
      <c r="E289" s="96"/>
    </row>
    <row r="290" spans="5:5" ht="12.95">
      <c r="E290" s="96"/>
    </row>
    <row r="291" spans="5:5" ht="12.95">
      <c r="E291" s="96"/>
    </row>
    <row r="292" spans="5:5" ht="12.95">
      <c r="E292" s="96"/>
    </row>
    <row r="293" spans="5:5" ht="12.95">
      <c r="E293" s="96"/>
    </row>
    <row r="294" spans="5:5" ht="12.95">
      <c r="E294" s="96"/>
    </row>
    <row r="295" spans="5:5" ht="12.95">
      <c r="E295" s="96"/>
    </row>
    <row r="296" spans="5:5" ht="12.95">
      <c r="E296" s="96"/>
    </row>
    <row r="297" spans="5:5" ht="12.95">
      <c r="E297" s="96"/>
    </row>
    <row r="298" spans="5:5" ht="12.95">
      <c r="E298" s="96"/>
    </row>
    <row r="299" spans="5:5" ht="12.95">
      <c r="E299" s="96"/>
    </row>
    <row r="300" spans="5:5" ht="12.95">
      <c r="E300" s="96"/>
    </row>
    <row r="301" spans="5:5" ht="12.95">
      <c r="E301" s="96"/>
    </row>
    <row r="302" spans="5:5" ht="12.95">
      <c r="E302" s="96"/>
    </row>
    <row r="303" spans="5:5" ht="12.95">
      <c r="E303" s="96"/>
    </row>
    <row r="304" spans="5:5" ht="12.95">
      <c r="E304" s="96"/>
    </row>
    <row r="305" spans="5:5" ht="12.95">
      <c r="E305" s="96"/>
    </row>
    <row r="306" spans="5:5" ht="12.95">
      <c r="E306" s="96"/>
    </row>
    <row r="307" spans="5:5" ht="12.95">
      <c r="E307" s="96"/>
    </row>
    <row r="308" spans="5:5" ht="12.95">
      <c r="E308" s="96"/>
    </row>
    <row r="309" spans="5:5" ht="12.95">
      <c r="E309" s="96"/>
    </row>
    <row r="310" spans="5:5" ht="12.95">
      <c r="E310" s="96"/>
    </row>
    <row r="311" spans="5:5" ht="12.95">
      <c r="E311" s="96"/>
    </row>
    <row r="312" spans="5:5" ht="12.95">
      <c r="E312" s="96"/>
    </row>
    <row r="313" spans="5:5" ht="12.95">
      <c r="E313" s="96"/>
    </row>
    <row r="314" spans="5:5" ht="12.95">
      <c r="E314" s="96"/>
    </row>
    <row r="315" spans="5:5" ht="12.95">
      <c r="E315" s="96"/>
    </row>
    <row r="316" spans="5:5" ht="12.95">
      <c r="E316" s="96"/>
    </row>
    <row r="317" spans="5:5" ht="12.95">
      <c r="E317" s="96"/>
    </row>
    <row r="318" spans="5:5" ht="12.95">
      <c r="E318" s="96"/>
    </row>
    <row r="319" spans="5:5" ht="12.95">
      <c r="E319" s="96"/>
    </row>
    <row r="320" spans="5:5" ht="12.95">
      <c r="E320" s="96"/>
    </row>
    <row r="321" spans="5:5" ht="12.95">
      <c r="E321" s="96"/>
    </row>
    <row r="322" spans="5:5" ht="12.95">
      <c r="E322" s="96"/>
    </row>
    <row r="323" spans="5:5" ht="12.95">
      <c r="E323" s="96"/>
    </row>
    <row r="324" spans="5:5" ht="12.95">
      <c r="E324" s="96"/>
    </row>
    <row r="325" spans="5:5" ht="12.95">
      <c r="E325" s="96"/>
    </row>
    <row r="326" spans="5:5" ht="12.95">
      <c r="E326" s="96"/>
    </row>
    <row r="327" spans="5:5" ht="12.95">
      <c r="E327" s="96"/>
    </row>
    <row r="328" spans="5:5" ht="12.95">
      <c r="E328" s="96"/>
    </row>
    <row r="329" spans="5:5" ht="12.95">
      <c r="E329" s="96"/>
    </row>
    <row r="330" spans="5:5" ht="12.95">
      <c r="E330" s="96"/>
    </row>
    <row r="331" spans="5:5" ht="12.95">
      <c r="E331" s="96"/>
    </row>
    <row r="332" spans="5:5" ht="12.95">
      <c r="E332" s="96"/>
    </row>
    <row r="333" spans="5:5" ht="12.95">
      <c r="E333" s="96"/>
    </row>
    <row r="334" spans="5:5" ht="12.95">
      <c r="E334" s="96"/>
    </row>
    <row r="335" spans="5:5" ht="12.95">
      <c r="E335" s="96"/>
    </row>
    <row r="336" spans="5:5" ht="12.95">
      <c r="E336" s="96"/>
    </row>
    <row r="337" spans="5:5" ht="12.95">
      <c r="E337" s="96"/>
    </row>
    <row r="338" spans="5:5" ht="12.95">
      <c r="E338" s="96"/>
    </row>
    <row r="339" spans="5:5" ht="12.95">
      <c r="E339" s="96"/>
    </row>
    <row r="340" spans="5:5" ht="12.95">
      <c r="E340" s="96"/>
    </row>
    <row r="341" spans="5:5" ht="12.95">
      <c r="E341" s="96"/>
    </row>
    <row r="342" spans="5:5" ht="12.95">
      <c r="E342" s="96"/>
    </row>
    <row r="343" spans="5:5" ht="12.95">
      <c r="E343" s="96"/>
    </row>
    <row r="344" spans="5:5" ht="12.95">
      <c r="E344" s="96"/>
    </row>
    <row r="345" spans="5:5" ht="12.95">
      <c r="E345" s="96"/>
    </row>
    <row r="346" spans="5:5" ht="12.95">
      <c r="E346" s="96"/>
    </row>
    <row r="347" spans="5:5" ht="12.95">
      <c r="E347" s="96"/>
    </row>
    <row r="348" spans="5:5" ht="12.95">
      <c r="E348" s="96"/>
    </row>
    <row r="349" spans="5:5" ht="12.95">
      <c r="E349" s="96"/>
    </row>
    <row r="350" spans="5:5" ht="12.95">
      <c r="E350" s="96"/>
    </row>
    <row r="351" spans="5:5" ht="12.95">
      <c r="E351" s="96"/>
    </row>
    <row r="352" spans="5:5" ht="12.95">
      <c r="E352" s="96"/>
    </row>
    <row r="353" spans="5:5" ht="12.95">
      <c r="E353" s="96"/>
    </row>
    <row r="354" spans="5:5" ht="12.95">
      <c r="E354" s="96"/>
    </row>
    <row r="355" spans="5:5" ht="12.95">
      <c r="E355" s="96"/>
    </row>
    <row r="356" spans="5:5" ht="12.95">
      <c r="E356" s="96"/>
    </row>
    <row r="357" spans="5:5" ht="12.95">
      <c r="E357" s="96"/>
    </row>
    <row r="358" spans="5:5" ht="12.95">
      <c r="E358" s="96"/>
    </row>
    <row r="359" spans="5:5" ht="12.95">
      <c r="E359" s="96"/>
    </row>
    <row r="360" spans="5:5" ht="12.95">
      <c r="E360" s="96"/>
    </row>
    <row r="361" spans="5:5" ht="12.95">
      <c r="E361" s="96"/>
    </row>
    <row r="362" spans="5:5" ht="12.95">
      <c r="E362" s="96"/>
    </row>
    <row r="363" spans="5:5" ht="12.95">
      <c r="E363" s="96"/>
    </row>
    <row r="364" spans="5:5" ht="12.95">
      <c r="E364" s="96"/>
    </row>
    <row r="365" spans="5:5" ht="12.95">
      <c r="E365" s="96"/>
    </row>
    <row r="366" spans="5:5" ht="12.95">
      <c r="E366" s="96"/>
    </row>
    <row r="367" spans="5:5" ht="12.95">
      <c r="E367" s="96"/>
    </row>
    <row r="368" spans="5:5" ht="12.95">
      <c r="E368" s="96"/>
    </row>
    <row r="369" spans="5:5" ht="12.95">
      <c r="E369" s="96"/>
    </row>
    <row r="370" spans="5:5" ht="12.95">
      <c r="E370" s="96"/>
    </row>
    <row r="371" spans="5:5" ht="12.95">
      <c r="E371" s="96"/>
    </row>
    <row r="372" spans="5:5" ht="12.95">
      <c r="E372" s="96"/>
    </row>
    <row r="373" spans="5:5" ht="12.95">
      <c r="E373" s="96"/>
    </row>
    <row r="374" spans="5:5" ht="12.95">
      <c r="E374" s="96"/>
    </row>
    <row r="375" spans="5:5" ht="12.95">
      <c r="E375" s="96"/>
    </row>
    <row r="376" spans="5:5" ht="12.95">
      <c r="E376" s="96"/>
    </row>
    <row r="377" spans="5:5" ht="12.95">
      <c r="E377" s="96"/>
    </row>
    <row r="378" spans="5:5" ht="12.95">
      <c r="E378" s="96"/>
    </row>
    <row r="379" spans="5:5" ht="12.95">
      <c r="E379" s="96"/>
    </row>
    <row r="380" spans="5:5" ht="12.95">
      <c r="E380" s="96"/>
    </row>
    <row r="381" spans="5:5" ht="12.95">
      <c r="E381" s="96"/>
    </row>
    <row r="382" spans="5:5" ht="12.95">
      <c r="E382" s="96"/>
    </row>
    <row r="383" spans="5:5" ht="12.95">
      <c r="E383" s="96"/>
    </row>
    <row r="384" spans="5:5" ht="12.95">
      <c r="E384" s="96"/>
    </row>
    <row r="385" spans="5:5" ht="12.95">
      <c r="E385" s="96"/>
    </row>
    <row r="386" spans="5:5" ht="12.95">
      <c r="E386" s="96"/>
    </row>
    <row r="387" spans="5:5" ht="12.95">
      <c r="E387" s="96"/>
    </row>
    <row r="388" spans="5:5" ht="12.95">
      <c r="E388" s="96"/>
    </row>
    <row r="389" spans="5:5" ht="12.95">
      <c r="E389" s="96"/>
    </row>
    <row r="390" spans="5:5" ht="12.95">
      <c r="E390" s="96"/>
    </row>
    <row r="391" spans="5:5" ht="12.95">
      <c r="E391" s="96"/>
    </row>
    <row r="392" spans="5:5" ht="12.95">
      <c r="E392" s="96"/>
    </row>
    <row r="393" spans="5:5" ht="12.95">
      <c r="E393" s="96"/>
    </row>
    <row r="394" spans="5:5" ht="12.95">
      <c r="E394" s="96"/>
    </row>
    <row r="395" spans="5:5" ht="12.95">
      <c r="E395" s="96"/>
    </row>
    <row r="396" spans="5:5" ht="12.95">
      <c r="E396" s="96"/>
    </row>
    <row r="397" spans="5:5" ht="12.95">
      <c r="E397" s="96"/>
    </row>
    <row r="398" spans="5:5" ht="12.95">
      <c r="E398" s="96"/>
    </row>
    <row r="399" spans="5:5" ht="12.95">
      <c r="E399" s="96"/>
    </row>
    <row r="400" spans="5:5" ht="12.95">
      <c r="E400" s="96"/>
    </row>
    <row r="401" spans="5:5" ht="12.95">
      <c r="E401" s="96"/>
    </row>
    <row r="402" spans="5:5" ht="12.95">
      <c r="E402" s="96"/>
    </row>
    <row r="403" spans="5:5" ht="12.95">
      <c r="E403" s="96"/>
    </row>
    <row r="404" spans="5:5" ht="12.95">
      <c r="E404" s="96"/>
    </row>
    <row r="405" spans="5:5" ht="12.95">
      <c r="E405" s="96"/>
    </row>
    <row r="406" spans="5:5" ht="12.95">
      <c r="E406" s="96"/>
    </row>
    <row r="407" spans="5:5" ht="12.95">
      <c r="E407" s="96"/>
    </row>
    <row r="408" spans="5:5" ht="12.95">
      <c r="E408" s="96"/>
    </row>
    <row r="409" spans="5:5" ht="12.95">
      <c r="E409" s="96"/>
    </row>
    <row r="410" spans="5:5" ht="12.95">
      <c r="E410" s="96"/>
    </row>
    <row r="411" spans="5:5" ht="12.95">
      <c r="E411" s="96"/>
    </row>
    <row r="412" spans="5:5" ht="12.95">
      <c r="E412" s="96"/>
    </row>
    <row r="413" spans="5:5" ht="12.95">
      <c r="E413" s="96"/>
    </row>
    <row r="414" spans="5:5" ht="12.95">
      <c r="E414" s="96"/>
    </row>
    <row r="415" spans="5:5" ht="12.95">
      <c r="E415" s="96"/>
    </row>
    <row r="416" spans="5:5" ht="12.95">
      <c r="E416" s="96"/>
    </row>
    <row r="417" spans="5:5" ht="12.95">
      <c r="E417" s="96"/>
    </row>
    <row r="418" spans="5:5" ht="12.95">
      <c r="E418" s="96"/>
    </row>
    <row r="419" spans="5:5" ht="12.95">
      <c r="E419" s="96"/>
    </row>
    <row r="420" spans="5:5" ht="12.95">
      <c r="E420" s="96"/>
    </row>
    <row r="421" spans="5:5" ht="12.95">
      <c r="E421" s="96"/>
    </row>
    <row r="422" spans="5:5" ht="12.95">
      <c r="E422" s="96"/>
    </row>
    <row r="423" spans="5:5" ht="12.95">
      <c r="E423" s="96"/>
    </row>
    <row r="424" spans="5:5" ht="12.95">
      <c r="E424" s="96"/>
    </row>
    <row r="425" spans="5:5" ht="12.95">
      <c r="E425" s="96"/>
    </row>
    <row r="426" spans="5:5" ht="12.95">
      <c r="E426" s="96"/>
    </row>
    <row r="427" spans="5:5" ht="12.95">
      <c r="E427" s="96"/>
    </row>
    <row r="428" spans="5:5" ht="12.95">
      <c r="E428" s="96"/>
    </row>
    <row r="429" spans="5:5" ht="12.95">
      <c r="E429" s="96"/>
    </row>
    <row r="430" spans="5:5" ht="12.95">
      <c r="E430" s="96"/>
    </row>
    <row r="431" spans="5:5" ht="12.95">
      <c r="E431" s="96"/>
    </row>
    <row r="432" spans="5:5" ht="12.95">
      <c r="E432" s="96"/>
    </row>
    <row r="433" spans="5:5" ht="12.95">
      <c r="E433" s="96"/>
    </row>
    <row r="434" spans="5:5" ht="12.95">
      <c r="E434" s="96"/>
    </row>
    <row r="435" spans="5:5" ht="12.95">
      <c r="E435" s="96"/>
    </row>
    <row r="436" spans="5:5" ht="12.95">
      <c r="E436" s="96"/>
    </row>
    <row r="437" spans="5:5" ht="12.95">
      <c r="E437" s="96"/>
    </row>
    <row r="438" spans="5:5" ht="12.95">
      <c r="E438" s="96"/>
    </row>
    <row r="439" spans="5:5" ht="12.95">
      <c r="E439" s="96"/>
    </row>
    <row r="440" spans="5:5" ht="12.95">
      <c r="E440" s="96"/>
    </row>
    <row r="441" spans="5:5" ht="12.95">
      <c r="E441" s="96"/>
    </row>
    <row r="442" spans="5:5" ht="12.95">
      <c r="E442" s="96"/>
    </row>
    <row r="443" spans="5:5" ht="12.95">
      <c r="E443" s="96"/>
    </row>
    <row r="444" spans="5:5" ht="12.95">
      <c r="E444" s="96"/>
    </row>
    <row r="445" spans="5:5" ht="12.95">
      <c r="E445" s="96"/>
    </row>
    <row r="446" spans="5:5" ht="12.95">
      <c r="E446" s="96"/>
    </row>
    <row r="447" spans="5:5" ht="12.95">
      <c r="E447" s="96"/>
    </row>
    <row r="448" spans="5:5" ht="12.95">
      <c r="E448" s="96"/>
    </row>
    <row r="449" spans="5:5" ht="12.95">
      <c r="E449" s="96"/>
    </row>
    <row r="450" spans="5:5" ht="12.95">
      <c r="E450" s="96"/>
    </row>
    <row r="451" spans="5:5" ht="12.95">
      <c r="E451" s="96"/>
    </row>
    <row r="452" spans="5:5" ht="12.95">
      <c r="E452" s="96"/>
    </row>
    <row r="453" spans="5:5" ht="12.95">
      <c r="E453" s="96"/>
    </row>
    <row r="454" spans="5:5" ht="12.95">
      <c r="E454" s="96"/>
    </row>
    <row r="455" spans="5:5" ht="12.95">
      <c r="E455" s="96"/>
    </row>
    <row r="456" spans="5:5" ht="12.95">
      <c r="E456" s="96"/>
    </row>
    <row r="457" spans="5:5" ht="12.95">
      <c r="E457" s="96"/>
    </row>
    <row r="458" spans="5:5" ht="12.95">
      <c r="E458" s="96"/>
    </row>
    <row r="459" spans="5:5" ht="12.95">
      <c r="E459" s="96"/>
    </row>
    <row r="460" spans="5:5" ht="12.95">
      <c r="E460" s="96"/>
    </row>
    <row r="461" spans="5:5" ht="12.95">
      <c r="E461" s="96"/>
    </row>
    <row r="462" spans="5:5" ht="12.95">
      <c r="E462" s="96"/>
    </row>
    <row r="463" spans="5:5" ht="12.95">
      <c r="E463" s="96"/>
    </row>
    <row r="464" spans="5:5" ht="12.95">
      <c r="E464" s="96"/>
    </row>
    <row r="465" spans="5:5" ht="12.95">
      <c r="E465" s="96"/>
    </row>
    <row r="466" spans="5:5" ht="12.95">
      <c r="E466" s="96"/>
    </row>
    <row r="467" spans="5:5" ht="12.95">
      <c r="E467" s="96"/>
    </row>
    <row r="468" spans="5:5" ht="12.95">
      <c r="E468" s="96"/>
    </row>
    <row r="469" spans="5:5" ht="12.95">
      <c r="E469" s="96"/>
    </row>
    <row r="470" spans="5:5" ht="12.95">
      <c r="E470" s="96"/>
    </row>
    <row r="471" spans="5:5" ht="12.95">
      <c r="E471" s="96"/>
    </row>
    <row r="472" spans="5:5" ht="12.95">
      <c r="E472" s="96"/>
    </row>
    <row r="473" spans="5:5" ht="12.95">
      <c r="E473" s="96"/>
    </row>
    <row r="474" spans="5:5" ht="12.95">
      <c r="E474" s="96"/>
    </row>
    <row r="475" spans="5:5" ht="12.95">
      <c r="E475" s="96"/>
    </row>
    <row r="476" spans="5:5" ht="12.95">
      <c r="E476" s="96"/>
    </row>
    <row r="477" spans="5:5" ht="12.95">
      <c r="E477" s="96"/>
    </row>
    <row r="478" spans="5:5" ht="12.95">
      <c r="E478" s="96"/>
    </row>
    <row r="479" spans="5:5" ht="12.95">
      <c r="E479" s="96"/>
    </row>
    <row r="480" spans="5:5" ht="12.95">
      <c r="E480" s="96"/>
    </row>
    <row r="481" spans="5:5" ht="12.95">
      <c r="E481" s="96"/>
    </row>
    <row r="482" spans="5:5" ht="12.95">
      <c r="E482" s="96"/>
    </row>
    <row r="483" spans="5:5" ht="12.95">
      <c r="E483" s="96"/>
    </row>
    <row r="484" spans="5:5" ht="12.95">
      <c r="E484" s="96"/>
    </row>
    <row r="485" spans="5:5" ht="12.95">
      <c r="E485" s="96"/>
    </row>
    <row r="486" spans="5:5" ht="12.95">
      <c r="E486" s="96"/>
    </row>
    <row r="487" spans="5:5" ht="12.95">
      <c r="E487" s="96"/>
    </row>
    <row r="488" spans="5:5" ht="12.95">
      <c r="E488" s="96"/>
    </row>
    <row r="489" spans="5:5" ht="12.95">
      <c r="E489" s="96"/>
    </row>
    <row r="490" spans="5:5" ht="12.95">
      <c r="E490" s="96"/>
    </row>
    <row r="491" spans="5:5" ht="12.95">
      <c r="E491" s="96"/>
    </row>
    <row r="492" spans="5:5" ht="12.95">
      <c r="E492" s="96"/>
    </row>
    <row r="493" spans="5:5" ht="12.95">
      <c r="E493" s="96"/>
    </row>
    <row r="494" spans="5:5" ht="12.95">
      <c r="E494" s="96"/>
    </row>
    <row r="495" spans="5:5" ht="12.95">
      <c r="E495" s="96"/>
    </row>
    <row r="496" spans="5:5" ht="12.95">
      <c r="E496" s="96"/>
    </row>
    <row r="497" spans="5:5" ht="12.95">
      <c r="E497" s="96"/>
    </row>
    <row r="498" spans="5:5" ht="12.95">
      <c r="E498" s="96"/>
    </row>
    <row r="499" spans="5:5" ht="12.95">
      <c r="E499" s="96"/>
    </row>
    <row r="500" spans="5:5" ht="12.95">
      <c r="E500" s="96"/>
    </row>
    <row r="501" spans="5:5" ht="12.95">
      <c r="E501" s="96"/>
    </row>
    <row r="502" spans="5:5" ht="12.95">
      <c r="E502" s="96"/>
    </row>
    <row r="503" spans="5:5" ht="12.95">
      <c r="E503" s="96"/>
    </row>
    <row r="504" spans="5:5" ht="12.95">
      <c r="E504" s="96"/>
    </row>
    <row r="505" spans="5:5" ht="12.95">
      <c r="E505" s="96"/>
    </row>
    <row r="506" spans="5:5" ht="12.95">
      <c r="E506" s="96"/>
    </row>
    <row r="507" spans="5:5" ht="12.95">
      <c r="E507" s="96"/>
    </row>
    <row r="508" spans="5:5" ht="12.95">
      <c r="E508" s="96"/>
    </row>
    <row r="509" spans="5:5" ht="12.95">
      <c r="E509" s="96"/>
    </row>
    <row r="510" spans="5:5" ht="12.95">
      <c r="E510" s="96"/>
    </row>
    <row r="511" spans="5:5" ht="12.95">
      <c r="E511" s="96"/>
    </row>
    <row r="512" spans="5:5" ht="12.95">
      <c r="E512" s="96"/>
    </row>
    <row r="513" spans="5:5" ht="12.95">
      <c r="E513" s="96"/>
    </row>
    <row r="514" spans="5:5" ht="12.95">
      <c r="E514" s="96"/>
    </row>
    <row r="515" spans="5:5" ht="12.95">
      <c r="E515" s="96"/>
    </row>
    <row r="516" spans="5:5" ht="12.95">
      <c r="E516" s="96"/>
    </row>
    <row r="517" spans="5:5" ht="12.95">
      <c r="E517" s="96"/>
    </row>
    <row r="518" spans="5:5" ht="12.95">
      <c r="E518" s="96"/>
    </row>
    <row r="519" spans="5:5" ht="12.95">
      <c r="E519" s="96"/>
    </row>
    <row r="520" spans="5:5" ht="12.95">
      <c r="E520" s="96"/>
    </row>
    <row r="521" spans="5:5" ht="12.95">
      <c r="E521" s="96"/>
    </row>
    <row r="522" spans="5:5" ht="12.95">
      <c r="E522" s="96"/>
    </row>
    <row r="523" spans="5:5" ht="12.95">
      <c r="E523" s="96"/>
    </row>
    <row r="524" spans="5:5" ht="12.95">
      <c r="E524" s="96"/>
    </row>
    <row r="525" spans="5:5" ht="12.95">
      <c r="E525" s="96"/>
    </row>
    <row r="526" spans="5:5" ht="12.95">
      <c r="E526" s="96"/>
    </row>
    <row r="527" spans="5:5" ht="12.95">
      <c r="E527" s="96"/>
    </row>
    <row r="528" spans="5:5" ht="12.95">
      <c r="E528" s="96"/>
    </row>
    <row r="529" spans="5:5" ht="12.95">
      <c r="E529" s="96"/>
    </row>
    <row r="530" spans="5:5" ht="12.95">
      <c r="E530" s="96"/>
    </row>
    <row r="531" spans="5:5" ht="12.95">
      <c r="E531" s="96"/>
    </row>
    <row r="532" spans="5:5" ht="12.95">
      <c r="E532" s="96"/>
    </row>
    <row r="533" spans="5:5" ht="12.95">
      <c r="E533" s="96"/>
    </row>
    <row r="534" spans="5:5" ht="12.95">
      <c r="E534" s="96"/>
    </row>
    <row r="535" spans="5:5" ht="12.95">
      <c r="E535" s="96"/>
    </row>
    <row r="536" spans="5:5" ht="12.95">
      <c r="E536" s="96"/>
    </row>
    <row r="537" spans="5:5" ht="12.95">
      <c r="E537" s="96"/>
    </row>
    <row r="538" spans="5:5" ht="12.95">
      <c r="E538" s="96"/>
    </row>
    <row r="539" spans="5:5" ht="12.95">
      <c r="E539" s="96"/>
    </row>
    <row r="540" spans="5:5" ht="12.95">
      <c r="E540" s="96"/>
    </row>
    <row r="541" spans="5:5" ht="12.95">
      <c r="E541" s="96"/>
    </row>
    <row r="542" spans="5:5" ht="12.95">
      <c r="E542" s="96"/>
    </row>
    <row r="543" spans="5:5" ht="12.95">
      <c r="E543" s="96"/>
    </row>
    <row r="544" spans="5:5" ht="12.95">
      <c r="E544" s="96"/>
    </row>
    <row r="545" spans="5:5" ht="12.95">
      <c r="E545" s="96"/>
    </row>
    <row r="546" spans="5:5" ht="12.95">
      <c r="E546" s="96"/>
    </row>
    <row r="547" spans="5:5" ht="12.95">
      <c r="E547" s="96"/>
    </row>
    <row r="548" spans="5:5" ht="12.95">
      <c r="E548" s="96"/>
    </row>
    <row r="549" spans="5:5" ht="12.95">
      <c r="E549" s="96"/>
    </row>
    <row r="550" spans="5:5" ht="12.95">
      <c r="E550" s="96"/>
    </row>
    <row r="551" spans="5:5" ht="12.95">
      <c r="E551" s="96"/>
    </row>
    <row r="552" spans="5:5" ht="12.95">
      <c r="E552" s="96"/>
    </row>
    <row r="553" spans="5:5" ht="12.95">
      <c r="E553" s="96"/>
    </row>
    <row r="554" spans="5:5" ht="12.95">
      <c r="E554" s="96"/>
    </row>
    <row r="555" spans="5:5" ht="12.95">
      <c r="E555" s="96"/>
    </row>
    <row r="556" spans="5:5" ht="12.95">
      <c r="E556" s="96"/>
    </row>
    <row r="557" spans="5:5" ht="12.95">
      <c r="E557" s="96"/>
    </row>
    <row r="558" spans="5:5" ht="12.95">
      <c r="E558" s="96"/>
    </row>
    <row r="559" spans="5:5" ht="12.95">
      <c r="E559" s="96"/>
    </row>
    <row r="560" spans="5:5" ht="12.95">
      <c r="E560" s="96"/>
    </row>
    <row r="561" spans="5:5" ht="12.95">
      <c r="E561" s="96"/>
    </row>
    <row r="562" spans="5:5" ht="12.95">
      <c r="E562" s="96"/>
    </row>
    <row r="563" spans="5:5" ht="12.95">
      <c r="E563" s="96"/>
    </row>
    <row r="564" spans="5:5" ht="12.95">
      <c r="E564" s="96"/>
    </row>
    <row r="565" spans="5:5" ht="12.95">
      <c r="E565" s="96"/>
    </row>
    <row r="566" spans="5:5" ht="12.95">
      <c r="E566" s="96"/>
    </row>
    <row r="567" spans="5:5" ht="12.95">
      <c r="E567" s="96"/>
    </row>
    <row r="568" spans="5:5" ht="12.95">
      <c r="E568" s="96"/>
    </row>
    <row r="569" spans="5:5" ht="12.95">
      <c r="E569" s="96"/>
    </row>
    <row r="570" spans="5:5" ht="12.95">
      <c r="E570" s="96"/>
    </row>
    <row r="571" spans="5:5" ht="12.95">
      <c r="E571" s="96"/>
    </row>
    <row r="572" spans="5:5" ht="12.95">
      <c r="E572" s="96"/>
    </row>
    <row r="573" spans="5:5" ht="12.95">
      <c r="E573" s="96"/>
    </row>
    <row r="574" spans="5:5" ht="12.95">
      <c r="E574" s="96"/>
    </row>
    <row r="575" spans="5:5" ht="12.95">
      <c r="E575" s="96"/>
    </row>
    <row r="576" spans="5:5" ht="12.95">
      <c r="E576" s="96"/>
    </row>
    <row r="577" spans="5:5" ht="12.95">
      <c r="E577" s="96"/>
    </row>
    <row r="578" spans="5:5" ht="12.95">
      <c r="E578" s="96"/>
    </row>
    <row r="579" spans="5:5" ht="12.95">
      <c r="E579" s="96"/>
    </row>
    <row r="580" spans="5:5" ht="12.95">
      <c r="E580" s="96"/>
    </row>
    <row r="581" spans="5:5" ht="12.95">
      <c r="E581" s="96"/>
    </row>
    <row r="582" spans="5:5" ht="12.95">
      <c r="E582" s="96"/>
    </row>
    <row r="583" spans="5:5" ht="12.95">
      <c r="E583" s="96"/>
    </row>
    <row r="584" spans="5:5" ht="12.95">
      <c r="E584" s="96"/>
    </row>
    <row r="585" spans="5:5" ht="12.95">
      <c r="E585" s="96"/>
    </row>
    <row r="586" spans="5:5" ht="12.95">
      <c r="E586" s="96"/>
    </row>
    <row r="587" spans="5:5" ht="12.95">
      <c r="E587" s="96"/>
    </row>
    <row r="588" spans="5:5" ht="12.95">
      <c r="E588" s="96"/>
    </row>
    <row r="589" spans="5:5" ht="12.95">
      <c r="E589" s="96"/>
    </row>
    <row r="590" spans="5:5" ht="12.95">
      <c r="E590" s="96"/>
    </row>
    <row r="591" spans="5:5" ht="12.95">
      <c r="E591" s="96"/>
    </row>
    <row r="592" spans="5:5" ht="12.95">
      <c r="E592" s="96"/>
    </row>
    <row r="593" spans="5:5" ht="12.95">
      <c r="E593" s="96"/>
    </row>
    <row r="594" spans="5:5" ht="12.95">
      <c r="E594" s="96"/>
    </row>
    <row r="595" spans="5:5" ht="12.95">
      <c r="E595" s="96"/>
    </row>
    <row r="596" spans="5:5" ht="12.95">
      <c r="E596" s="96"/>
    </row>
    <row r="597" spans="5:5" ht="12.95">
      <c r="E597" s="96"/>
    </row>
    <row r="598" spans="5:5" ht="12.95">
      <c r="E598" s="96"/>
    </row>
    <row r="599" spans="5:5" ht="12.95">
      <c r="E599" s="96"/>
    </row>
    <row r="600" spans="5:5" ht="12.95">
      <c r="E600" s="96"/>
    </row>
    <row r="601" spans="5:5" ht="12.95">
      <c r="E601" s="96"/>
    </row>
    <row r="602" spans="5:5" ht="12.95">
      <c r="E602" s="96"/>
    </row>
    <row r="603" spans="5:5" ht="12.95">
      <c r="E603" s="96"/>
    </row>
    <row r="604" spans="5:5" ht="12.95">
      <c r="E604" s="96"/>
    </row>
    <row r="605" spans="5:5" ht="12.95">
      <c r="E605" s="96"/>
    </row>
    <row r="606" spans="5:5" ht="12.95">
      <c r="E606" s="96"/>
    </row>
    <row r="607" spans="5:5" ht="12.95">
      <c r="E607" s="96"/>
    </row>
    <row r="608" spans="5:5" ht="12.95">
      <c r="E608" s="96"/>
    </row>
    <row r="609" spans="5:5" ht="12.95">
      <c r="E609" s="96"/>
    </row>
    <row r="610" spans="5:5" ht="12.95">
      <c r="E610" s="96"/>
    </row>
    <row r="611" spans="5:5" ht="12.95">
      <c r="E611" s="96"/>
    </row>
    <row r="612" spans="5:5" ht="12.95">
      <c r="E612" s="96"/>
    </row>
    <row r="613" spans="5:5" ht="12.95">
      <c r="E613" s="96"/>
    </row>
    <row r="614" spans="5:5" ht="12.95">
      <c r="E614" s="96"/>
    </row>
    <row r="615" spans="5:5" ht="12.95">
      <c r="E615" s="96"/>
    </row>
    <row r="616" spans="5:5" ht="12.95">
      <c r="E616" s="96"/>
    </row>
    <row r="617" spans="5:5" ht="12.95">
      <c r="E617" s="96"/>
    </row>
    <row r="618" spans="5:5" ht="12.95">
      <c r="E618" s="96"/>
    </row>
    <row r="619" spans="5:5" ht="12.95">
      <c r="E619" s="96"/>
    </row>
    <row r="620" spans="5:5" ht="12.95">
      <c r="E620" s="96"/>
    </row>
    <row r="621" spans="5:5" ht="12.95">
      <c r="E621" s="96"/>
    </row>
    <row r="622" spans="5:5" ht="12.95">
      <c r="E622" s="96"/>
    </row>
    <row r="623" spans="5:5" ht="12.95">
      <c r="E623" s="96"/>
    </row>
    <row r="624" spans="5:5" ht="12.95">
      <c r="E624" s="96"/>
    </row>
    <row r="625" spans="5:5" ht="12.95">
      <c r="E625" s="96"/>
    </row>
    <row r="626" spans="5:5" ht="12.95">
      <c r="E626" s="96"/>
    </row>
    <row r="627" spans="5:5" ht="12.95">
      <c r="E627" s="96"/>
    </row>
    <row r="628" spans="5:5" ht="12.95">
      <c r="E628" s="96"/>
    </row>
    <row r="629" spans="5:5" ht="12.95">
      <c r="E629" s="96"/>
    </row>
    <row r="630" spans="5:5" ht="12.95">
      <c r="E630" s="96"/>
    </row>
    <row r="631" spans="5:5" ht="12.95">
      <c r="E631" s="96"/>
    </row>
    <row r="632" spans="5:5" ht="12.95">
      <c r="E632" s="96"/>
    </row>
    <row r="633" spans="5:5" ht="12.95">
      <c r="E633" s="96"/>
    </row>
    <row r="634" spans="5:5" ht="12.95">
      <c r="E634" s="96"/>
    </row>
    <row r="635" spans="5:5" ht="12.95">
      <c r="E635" s="96"/>
    </row>
    <row r="636" spans="5:5" ht="12.95">
      <c r="E636" s="96"/>
    </row>
    <row r="637" spans="5:5" ht="12.95">
      <c r="E637" s="96"/>
    </row>
    <row r="638" spans="5:5" ht="12.95">
      <c r="E638" s="96"/>
    </row>
    <row r="639" spans="5:5" ht="12.95">
      <c r="E639" s="96"/>
    </row>
    <row r="640" spans="5:5" ht="12.95">
      <c r="E640" s="96"/>
    </row>
    <row r="641" spans="5:5" ht="12.95">
      <c r="E641" s="96"/>
    </row>
    <row r="642" spans="5:5" ht="12.95">
      <c r="E642" s="96"/>
    </row>
    <row r="643" spans="5:5" ht="12.95">
      <c r="E643" s="96"/>
    </row>
    <row r="644" spans="5:5" ht="12.95">
      <c r="E644" s="96"/>
    </row>
    <row r="645" spans="5:5" ht="12.95">
      <c r="E645" s="96"/>
    </row>
    <row r="646" spans="5:5" ht="12.95">
      <c r="E646" s="96"/>
    </row>
    <row r="647" spans="5:5" ht="12.95">
      <c r="E647" s="96"/>
    </row>
    <row r="648" spans="5:5" ht="12.95">
      <c r="E648" s="96"/>
    </row>
    <row r="649" spans="5:5" ht="12.95">
      <c r="E649" s="96"/>
    </row>
    <row r="650" spans="5:5" ht="12.95">
      <c r="E650" s="96"/>
    </row>
    <row r="651" spans="5:5" ht="12.95">
      <c r="E651" s="96"/>
    </row>
    <row r="652" spans="5:5" ht="12.95">
      <c r="E652" s="96"/>
    </row>
    <row r="653" spans="5:5" ht="12.95">
      <c r="E653" s="96"/>
    </row>
    <row r="654" spans="5:5" ht="12.95">
      <c r="E654" s="96"/>
    </row>
    <row r="655" spans="5:5" ht="12.95">
      <c r="E655" s="96"/>
    </row>
    <row r="656" spans="5:5" ht="12.95">
      <c r="E656" s="96"/>
    </row>
    <row r="657" spans="5:5" ht="12.95">
      <c r="E657" s="96"/>
    </row>
    <row r="658" spans="5:5" ht="12.95">
      <c r="E658" s="96"/>
    </row>
    <row r="659" spans="5:5" ht="12.95">
      <c r="E659" s="96"/>
    </row>
    <row r="660" spans="5:5" ht="12.95">
      <c r="E660" s="96"/>
    </row>
    <row r="661" spans="5:5" ht="12.95">
      <c r="E661" s="96"/>
    </row>
    <row r="662" spans="5:5" ht="12.95">
      <c r="E662" s="96"/>
    </row>
    <row r="663" spans="5:5" ht="12.95">
      <c r="E663" s="96"/>
    </row>
    <row r="664" spans="5:5" ht="12.95">
      <c r="E664" s="96"/>
    </row>
    <row r="665" spans="5:5" ht="12.95">
      <c r="E665" s="96"/>
    </row>
    <row r="666" spans="5:5" ht="12.95">
      <c r="E666" s="96"/>
    </row>
    <row r="667" spans="5:5" ht="12.95">
      <c r="E667" s="96"/>
    </row>
    <row r="668" spans="5:5" ht="12.95">
      <c r="E668" s="96"/>
    </row>
    <row r="669" spans="5:5" ht="12.95">
      <c r="E669" s="96"/>
    </row>
    <row r="670" spans="5:5" ht="12.95">
      <c r="E670" s="96"/>
    </row>
    <row r="671" spans="5:5" ht="12.95">
      <c r="E671" s="96"/>
    </row>
    <row r="672" spans="5:5" ht="12.95">
      <c r="E672" s="96"/>
    </row>
    <row r="673" spans="5:5" ht="12.95">
      <c r="E673" s="96"/>
    </row>
    <row r="674" spans="5:5" ht="12.95">
      <c r="E674" s="96"/>
    </row>
    <row r="675" spans="5:5" ht="12.95">
      <c r="E675" s="96"/>
    </row>
    <row r="676" spans="5:5" ht="12.95">
      <c r="E676" s="96"/>
    </row>
    <row r="677" spans="5:5" ht="12.95">
      <c r="E677" s="96"/>
    </row>
    <row r="678" spans="5:5" ht="12.95">
      <c r="E678" s="96"/>
    </row>
    <row r="679" spans="5:5" ht="12.95">
      <c r="E679" s="96"/>
    </row>
    <row r="680" spans="5:5" ht="12.95">
      <c r="E680" s="96"/>
    </row>
    <row r="681" spans="5:5" ht="12.95">
      <c r="E681" s="96"/>
    </row>
    <row r="682" spans="5:5" ht="12.95">
      <c r="E682" s="96"/>
    </row>
    <row r="683" spans="5:5" ht="12.95">
      <c r="E683" s="96"/>
    </row>
    <row r="684" spans="5:5" ht="12.95">
      <c r="E684" s="96"/>
    </row>
    <row r="685" spans="5:5" ht="12.95">
      <c r="E685" s="96"/>
    </row>
    <row r="686" spans="5:5" ht="12.95">
      <c r="E686" s="96"/>
    </row>
    <row r="687" spans="5:5" ht="12.95">
      <c r="E687" s="96"/>
    </row>
    <row r="688" spans="5:5" ht="12.95">
      <c r="E688" s="96"/>
    </row>
    <row r="689" spans="5:5" ht="12.95">
      <c r="E689" s="96"/>
    </row>
    <row r="690" spans="5:5" ht="12.95">
      <c r="E690" s="96"/>
    </row>
    <row r="691" spans="5:5" ht="12.95">
      <c r="E691" s="96"/>
    </row>
    <row r="692" spans="5:5" ht="12.95">
      <c r="E692" s="96"/>
    </row>
    <row r="693" spans="5:5" ht="12.95">
      <c r="E693" s="96"/>
    </row>
    <row r="694" spans="5:5" ht="12.95">
      <c r="E694" s="96"/>
    </row>
    <row r="695" spans="5:5" ht="12.95">
      <c r="E695" s="96"/>
    </row>
    <row r="696" spans="5:5" ht="12.95">
      <c r="E696" s="96"/>
    </row>
    <row r="697" spans="5:5" ht="12.95">
      <c r="E697" s="96"/>
    </row>
    <row r="698" spans="5:5" ht="12.95">
      <c r="E698" s="96"/>
    </row>
    <row r="699" spans="5:5" ht="12.95">
      <c r="E699" s="96"/>
    </row>
    <row r="700" spans="5:5" ht="12.95">
      <c r="E700" s="96"/>
    </row>
    <row r="701" spans="5:5" ht="12.95">
      <c r="E701" s="96"/>
    </row>
    <row r="702" spans="5:5" ht="12.95">
      <c r="E702" s="96"/>
    </row>
    <row r="703" spans="5:5" ht="12.95">
      <c r="E703" s="96"/>
    </row>
    <row r="704" spans="5:5" ht="12.95">
      <c r="E704" s="96"/>
    </row>
    <row r="705" spans="5:5" ht="12.95">
      <c r="E705" s="96"/>
    </row>
    <row r="706" spans="5:5" ht="12.95">
      <c r="E706" s="96"/>
    </row>
    <row r="707" spans="5:5" ht="12.95">
      <c r="E707" s="96"/>
    </row>
    <row r="708" spans="5:5" ht="12.95">
      <c r="E708" s="96"/>
    </row>
    <row r="709" spans="5:5" ht="12.95">
      <c r="E709" s="96"/>
    </row>
    <row r="710" spans="5:5" ht="12.95">
      <c r="E710" s="96"/>
    </row>
    <row r="711" spans="5:5" ht="12.95">
      <c r="E711" s="96"/>
    </row>
    <row r="712" spans="5:5" ht="12.95">
      <c r="E712" s="96"/>
    </row>
    <row r="713" spans="5:5" ht="12.95">
      <c r="E713" s="96"/>
    </row>
    <row r="714" spans="5:5" ht="12.95">
      <c r="E714" s="96"/>
    </row>
    <row r="715" spans="5:5" ht="12.95">
      <c r="E715" s="96"/>
    </row>
    <row r="716" spans="5:5" ht="12.95">
      <c r="E716" s="96"/>
    </row>
    <row r="717" spans="5:5" ht="12.95">
      <c r="E717" s="96"/>
    </row>
    <row r="718" spans="5:5" ht="12.95">
      <c r="E718" s="96"/>
    </row>
    <row r="719" spans="5:5" ht="12.95">
      <c r="E719" s="96"/>
    </row>
    <row r="720" spans="5:5" ht="12.95">
      <c r="E720" s="96"/>
    </row>
    <row r="721" spans="5:5" ht="12.95">
      <c r="E721" s="96"/>
    </row>
    <row r="722" spans="5:5" ht="12.95">
      <c r="E722" s="96"/>
    </row>
    <row r="723" spans="5:5" ht="12.95">
      <c r="E723" s="96"/>
    </row>
    <row r="724" spans="5:5" ht="12.95">
      <c r="E724" s="96"/>
    </row>
    <row r="725" spans="5:5" ht="12.95">
      <c r="E725" s="96"/>
    </row>
    <row r="726" spans="5:5" ht="12.95">
      <c r="E726" s="96"/>
    </row>
    <row r="727" spans="5:5" ht="12.95">
      <c r="E727" s="96"/>
    </row>
    <row r="728" spans="5:5" ht="12.95">
      <c r="E728" s="96"/>
    </row>
    <row r="729" spans="5:5" ht="12.95">
      <c r="E729" s="96"/>
    </row>
    <row r="730" spans="5:5" ht="12.95">
      <c r="E730" s="96"/>
    </row>
    <row r="731" spans="5:5" ht="12.95">
      <c r="E731" s="96"/>
    </row>
    <row r="732" spans="5:5" ht="12.95">
      <c r="E732" s="96"/>
    </row>
    <row r="733" spans="5:5" ht="12.95">
      <c r="E733" s="96"/>
    </row>
    <row r="734" spans="5:5" ht="12.95">
      <c r="E734" s="96"/>
    </row>
    <row r="735" spans="5:5" ht="12.95">
      <c r="E735" s="96"/>
    </row>
    <row r="736" spans="5:5" ht="12.95">
      <c r="E736" s="96"/>
    </row>
    <row r="737" spans="5:5" ht="12.95">
      <c r="E737" s="96"/>
    </row>
    <row r="738" spans="5:5" ht="12.95">
      <c r="E738" s="96"/>
    </row>
    <row r="739" spans="5:5" ht="12.95">
      <c r="E739" s="96"/>
    </row>
    <row r="740" spans="5:5" ht="12.95">
      <c r="E740" s="96"/>
    </row>
    <row r="741" spans="5:5" ht="12.95">
      <c r="E741" s="96"/>
    </row>
    <row r="742" spans="5:5" ht="12.95">
      <c r="E742" s="96"/>
    </row>
    <row r="743" spans="5:5" ht="12.95">
      <c r="E743" s="96"/>
    </row>
    <row r="744" spans="5:5" ht="12.95">
      <c r="E744" s="96"/>
    </row>
    <row r="745" spans="5:5" ht="12.95">
      <c r="E745" s="96"/>
    </row>
    <row r="746" spans="5:5" ht="12.95">
      <c r="E746" s="96"/>
    </row>
    <row r="747" spans="5:5" ht="12.95">
      <c r="E747" s="96"/>
    </row>
    <row r="748" spans="5:5" ht="12.95">
      <c r="E748" s="96"/>
    </row>
    <row r="749" spans="5:5" ht="12.95">
      <c r="E749" s="96"/>
    </row>
    <row r="750" spans="5:5" ht="12.95">
      <c r="E750" s="96"/>
    </row>
    <row r="751" spans="5:5" ht="12.95">
      <c r="E751" s="96"/>
    </row>
    <row r="752" spans="5:5" ht="12.95">
      <c r="E752" s="96"/>
    </row>
    <row r="753" spans="5:5" ht="12.95">
      <c r="E753" s="96"/>
    </row>
    <row r="754" spans="5:5" ht="12.95">
      <c r="E754" s="96"/>
    </row>
    <row r="755" spans="5:5" ht="12.95">
      <c r="E755" s="96"/>
    </row>
    <row r="756" spans="5:5" ht="12.95">
      <c r="E756" s="96"/>
    </row>
    <row r="757" spans="5:5" ht="12.95">
      <c r="E757" s="96"/>
    </row>
    <row r="758" spans="5:5" ht="12.95">
      <c r="E758" s="96"/>
    </row>
    <row r="759" spans="5:5" ht="12.95">
      <c r="E759" s="96"/>
    </row>
    <row r="760" spans="5:5" ht="12.95">
      <c r="E760" s="96"/>
    </row>
    <row r="761" spans="5:5" ht="12.95">
      <c r="E761" s="96"/>
    </row>
    <row r="762" spans="5:5" ht="12.95">
      <c r="E762" s="96"/>
    </row>
    <row r="763" spans="5:5" ht="12.95">
      <c r="E763" s="96"/>
    </row>
    <row r="764" spans="5:5" ht="12.95">
      <c r="E764" s="96"/>
    </row>
    <row r="765" spans="5:5" ht="12.95">
      <c r="E765" s="96"/>
    </row>
    <row r="766" spans="5:5" ht="12.95">
      <c r="E766" s="96"/>
    </row>
    <row r="767" spans="5:5" ht="12.95">
      <c r="E767" s="96"/>
    </row>
    <row r="768" spans="5:5" ht="12.95">
      <c r="E768" s="96"/>
    </row>
    <row r="769" spans="5:5" ht="12.95">
      <c r="E769" s="96"/>
    </row>
    <row r="770" spans="5:5" ht="12.95">
      <c r="E770" s="96"/>
    </row>
    <row r="771" spans="5:5" ht="12.95">
      <c r="E771" s="96"/>
    </row>
    <row r="772" spans="5:5" ht="12.95">
      <c r="E772" s="96"/>
    </row>
    <row r="773" spans="5:5" ht="12.95">
      <c r="E773" s="96"/>
    </row>
    <row r="774" spans="5:5" ht="12.95">
      <c r="E774" s="96"/>
    </row>
    <row r="775" spans="5:5" ht="12.95">
      <c r="E775" s="96"/>
    </row>
    <row r="776" spans="5:5" ht="12.95">
      <c r="E776" s="96"/>
    </row>
    <row r="777" spans="5:5" ht="12.95">
      <c r="E777" s="96"/>
    </row>
    <row r="778" spans="5:5" ht="12.95">
      <c r="E778" s="96"/>
    </row>
    <row r="779" spans="5:5" ht="12.95">
      <c r="E779" s="96"/>
    </row>
    <row r="780" spans="5:5" ht="12.95">
      <c r="E780" s="96"/>
    </row>
    <row r="781" spans="5:5" ht="12.95">
      <c r="E781" s="96"/>
    </row>
    <row r="782" spans="5:5" ht="12.95">
      <c r="E782" s="96"/>
    </row>
    <row r="783" spans="5:5" ht="12.95">
      <c r="E783" s="96"/>
    </row>
    <row r="784" spans="5:5" ht="12.95">
      <c r="E784" s="96"/>
    </row>
    <row r="785" spans="5:5" ht="12.95">
      <c r="E785" s="96"/>
    </row>
    <row r="786" spans="5:5" ht="12.95">
      <c r="E786" s="96"/>
    </row>
    <row r="787" spans="5:5" ht="12.95">
      <c r="E787" s="96"/>
    </row>
    <row r="788" spans="5:5" ht="12.95">
      <c r="E788" s="96"/>
    </row>
    <row r="789" spans="5:5" ht="12.95">
      <c r="E789" s="96"/>
    </row>
    <row r="790" spans="5:5" ht="12.95">
      <c r="E790" s="96"/>
    </row>
    <row r="791" spans="5:5" ht="12.95">
      <c r="E791" s="96"/>
    </row>
    <row r="792" spans="5:5" ht="12.95">
      <c r="E792" s="96"/>
    </row>
    <row r="793" spans="5:5" ht="12.95">
      <c r="E793" s="96"/>
    </row>
    <row r="794" spans="5:5" ht="12.95">
      <c r="E794" s="96"/>
    </row>
    <row r="795" spans="5:5" ht="12.95">
      <c r="E795" s="96"/>
    </row>
    <row r="796" spans="5:5" ht="12.95">
      <c r="E796" s="96"/>
    </row>
    <row r="797" spans="5:5" ht="12.95">
      <c r="E797" s="96"/>
    </row>
    <row r="798" spans="5:5" ht="12.95">
      <c r="E798" s="96"/>
    </row>
    <row r="799" spans="5:5" ht="12.95">
      <c r="E799" s="96"/>
    </row>
    <row r="800" spans="5:5" ht="12.95">
      <c r="E800" s="96"/>
    </row>
    <row r="801" spans="5:5" ht="12.95">
      <c r="E801" s="96"/>
    </row>
    <row r="802" spans="5:5" ht="12.95">
      <c r="E802" s="96"/>
    </row>
    <row r="803" spans="5:5" ht="12.95">
      <c r="E803" s="96"/>
    </row>
    <row r="804" spans="5:5" ht="12.95">
      <c r="E804" s="96"/>
    </row>
    <row r="805" spans="5:5" ht="12.95">
      <c r="E805" s="96"/>
    </row>
    <row r="806" spans="5:5" ht="12.95">
      <c r="E806" s="96"/>
    </row>
    <row r="807" spans="5:5" ht="12.95">
      <c r="E807" s="96"/>
    </row>
    <row r="808" spans="5:5" ht="12.95">
      <c r="E808" s="96"/>
    </row>
    <row r="809" spans="5:5" ht="12.95">
      <c r="E809" s="96"/>
    </row>
    <row r="810" spans="5:5" ht="12.95">
      <c r="E810" s="96"/>
    </row>
    <row r="811" spans="5:5" ht="12.95">
      <c r="E811" s="96"/>
    </row>
    <row r="812" spans="5:5" ht="12.95">
      <c r="E812" s="96"/>
    </row>
    <row r="813" spans="5:5" ht="12.95">
      <c r="E813" s="96"/>
    </row>
    <row r="814" spans="5:5" ht="12.95">
      <c r="E814" s="96"/>
    </row>
    <row r="815" spans="5:5" ht="12.95">
      <c r="E815" s="96"/>
    </row>
    <row r="816" spans="5:5" ht="12.95">
      <c r="E816" s="96"/>
    </row>
    <row r="817" spans="5:5" ht="12.95">
      <c r="E817" s="96"/>
    </row>
    <row r="818" spans="5:5" ht="12.95">
      <c r="E818" s="96"/>
    </row>
    <row r="819" spans="5:5" ht="12.95">
      <c r="E819" s="96"/>
    </row>
    <row r="820" spans="5:5" ht="12.95">
      <c r="E820" s="96"/>
    </row>
    <row r="821" spans="5:5" ht="12.95">
      <c r="E821" s="96"/>
    </row>
    <row r="822" spans="5:5" ht="12.95">
      <c r="E822" s="96"/>
    </row>
    <row r="823" spans="5:5" ht="12.95">
      <c r="E823" s="96"/>
    </row>
    <row r="824" spans="5:5" ht="12.95">
      <c r="E824" s="96"/>
    </row>
    <row r="825" spans="5:5" ht="12.95">
      <c r="E825" s="96"/>
    </row>
    <row r="826" spans="5:5" ht="12.95">
      <c r="E826" s="96"/>
    </row>
    <row r="827" spans="5:5" ht="12.95">
      <c r="E827" s="96"/>
    </row>
    <row r="828" spans="5:5" ht="12.95">
      <c r="E828" s="96"/>
    </row>
    <row r="829" spans="5:5" ht="12.95">
      <c r="E829" s="96"/>
    </row>
    <row r="830" spans="5:5" ht="12.95">
      <c r="E830" s="96"/>
    </row>
    <row r="831" spans="5:5" ht="12.95">
      <c r="E831" s="96"/>
    </row>
    <row r="832" spans="5:5" ht="12.95">
      <c r="E832" s="96"/>
    </row>
    <row r="833" spans="5:5" ht="12.95">
      <c r="E833" s="96"/>
    </row>
    <row r="834" spans="5:5" ht="12.95">
      <c r="E834" s="96"/>
    </row>
    <row r="835" spans="5:5" ht="12.95">
      <c r="E835" s="96"/>
    </row>
    <row r="836" spans="5:5" ht="12.95">
      <c r="E836" s="96"/>
    </row>
    <row r="837" spans="5:5" ht="12.95">
      <c r="E837" s="96"/>
    </row>
    <row r="838" spans="5:5" ht="12.95">
      <c r="E838" s="96"/>
    </row>
    <row r="839" spans="5:5" ht="12.95">
      <c r="E839" s="96"/>
    </row>
    <row r="840" spans="5:5" ht="12.95">
      <c r="E840" s="96"/>
    </row>
    <row r="841" spans="5:5" ht="12.95">
      <c r="E841" s="96"/>
    </row>
    <row r="842" spans="5:5" ht="12.95">
      <c r="E842" s="96"/>
    </row>
    <row r="843" spans="5:5" ht="12.95">
      <c r="E843" s="96"/>
    </row>
    <row r="844" spans="5:5" ht="12.95">
      <c r="E844" s="96"/>
    </row>
    <row r="845" spans="5:5" ht="12.95">
      <c r="E845" s="96"/>
    </row>
    <row r="846" spans="5:5" ht="12.95">
      <c r="E846" s="96"/>
    </row>
    <row r="847" spans="5:5" ht="12.95">
      <c r="E847" s="96"/>
    </row>
    <row r="848" spans="5:5" ht="12.95">
      <c r="E848" s="96"/>
    </row>
    <row r="849" spans="5:5" ht="12.95">
      <c r="E849" s="96"/>
    </row>
    <row r="850" spans="5:5" ht="12.95">
      <c r="E850" s="96"/>
    </row>
    <row r="851" spans="5:5" ht="12.95">
      <c r="E851" s="96"/>
    </row>
    <row r="852" spans="5:5" ht="12.95">
      <c r="E852" s="96"/>
    </row>
    <row r="853" spans="5:5" ht="12.95">
      <c r="E853" s="96"/>
    </row>
    <row r="854" spans="5:5" ht="12.95">
      <c r="E854" s="96"/>
    </row>
    <row r="855" spans="5:5" ht="12.95">
      <c r="E855" s="96"/>
    </row>
    <row r="856" spans="5:5" ht="12.95">
      <c r="E856" s="96"/>
    </row>
    <row r="857" spans="5:5" ht="12.95">
      <c r="E857" s="96"/>
    </row>
    <row r="858" spans="5:5" ht="12.95">
      <c r="E858" s="96"/>
    </row>
    <row r="859" spans="5:5" ht="12.95">
      <c r="E859" s="96"/>
    </row>
    <row r="860" spans="5:5" ht="12.95">
      <c r="E860" s="96"/>
    </row>
    <row r="861" spans="5:5" ht="12.95">
      <c r="E861" s="96"/>
    </row>
    <row r="862" spans="5:5" ht="12.95">
      <c r="E862" s="96"/>
    </row>
    <row r="863" spans="5:5" ht="12.95">
      <c r="E863" s="96"/>
    </row>
    <row r="864" spans="5:5" ht="12.95">
      <c r="E864" s="96"/>
    </row>
    <row r="865" spans="5:5" ht="12.95">
      <c r="E865" s="96"/>
    </row>
    <row r="866" spans="5:5" ht="12.95">
      <c r="E866" s="96"/>
    </row>
    <row r="867" spans="5:5" ht="12.95">
      <c r="E867" s="96"/>
    </row>
    <row r="868" spans="5:5" ht="12.95">
      <c r="E868" s="96"/>
    </row>
    <row r="869" spans="5:5" ht="12.95">
      <c r="E869" s="96"/>
    </row>
    <row r="870" spans="5:5" ht="12.95">
      <c r="E870" s="96"/>
    </row>
    <row r="871" spans="5:5" ht="12.95">
      <c r="E871" s="96"/>
    </row>
    <row r="872" spans="5:5" ht="12.95">
      <c r="E872" s="96"/>
    </row>
    <row r="873" spans="5:5" ht="12.95">
      <c r="E873" s="96"/>
    </row>
    <row r="874" spans="5:5" ht="12.95">
      <c r="E874" s="96"/>
    </row>
    <row r="875" spans="5:5" ht="12.95">
      <c r="E875" s="96"/>
    </row>
    <row r="876" spans="5:5" ht="12.95">
      <c r="E876" s="96"/>
    </row>
    <row r="877" spans="5:5" ht="12.95">
      <c r="E877" s="96"/>
    </row>
    <row r="878" spans="5:5" ht="12.95">
      <c r="E878" s="96"/>
    </row>
    <row r="879" spans="5:5" ht="12.95">
      <c r="E879" s="96"/>
    </row>
    <row r="880" spans="5:5" ht="12.95">
      <c r="E880" s="96"/>
    </row>
    <row r="881" spans="5:5" ht="12.95">
      <c r="E881" s="96"/>
    </row>
    <row r="882" spans="5:5" ht="12.95">
      <c r="E882" s="96"/>
    </row>
    <row r="883" spans="5:5" ht="12.95">
      <c r="E883" s="96"/>
    </row>
    <row r="884" spans="5:5" ht="12.95">
      <c r="E884" s="96"/>
    </row>
    <row r="885" spans="5:5" ht="12.95">
      <c r="E885" s="96"/>
    </row>
    <row r="886" spans="5:5" ht="12.95">
      <c r="E886" s="96"/>
    </row>
    <row r="887" spans="5:5" ht="12.95">
      <c r="E887" s="96"/>
    </row>
    <row r="888" spans="5:5" ht="12.95">
      <c r="E888" s="96"/>
    </row>
    <row r="889" spans="5:5" ht="12.95">
      <c r="E889" s="96"/>
    </row>
    <row r="890" spans="5:5" ht="12.95">
      <c r="E890" s="96"/>
    </row>
    <row r="891" spans="5:5" ht="12.95">
      <c r="E891" s="96"/>
    </row>
    <row r="892" spans="5:5" ht="12.95">
      <c r="E892" s="96"/>
    </row>
    <row r="893" spans="5:5" ht="12.95">
      <c r="E893" s="96"/>
    </row>
    <row r="894" spans="5:5" ht="12.95">
      <c r="E894" s="96"/>
    </row>
    <row r="895" spans="5:5" ht="12.95">
      <c r="E895" s="96"/>
    </row>
    <row r="896" spans="5:5" ht="12.95">
      <c r="E896" s="96"/>
    </row>
    <row r="897" spans="5:5" ht="12.95">
      <c r="E897" s="96"/>
    </row>
    <row r="898" spans="5:5" ht="12.95">
      <c r="E898" s="96"/>
    </row>
    <row r="899" spans="5:5" ht="12.95">
      <c r="E899" s="96"/>
    </row>
    <row r="900" spans="5:5" ht="12.95">
      <c r="E900" s="96"/>
    </row>
    <row r="901" spans="5:5" ht="12.95">
      <c r="E901" s="96"/>
    </row>
    <row r="902" spans="5:5" ht="12.95">
      <c r="E902" s="96"/>
    </row>
    <row r="903" spans="5:5" ht="12.95">
      <c r="E903" s="96"/>
    </row>
    <row r="904" spans="5:5" ht="12.95">
      <c r="E904" s="96"/>
    </row>
    <row r="905" spans="5:5" ht="12.95">
      <c r="E905" s="96"/>
    </row>
    <row r="906" spans="5:5" ht="12.95">
      <c r="E906" s="96"/>
    </row>
    <row r="907" spans="5:5" ht="12.95">
      <c r="E907" s="96"/>
    </row>
    <row r="908" spans="5:5" ht="12.95">
      <c r="E908" s="96"/>
    </row>
    <row r="909" spans="5:5" ht="12.95">
      <c r="E909" s="96"/>
    </row>
    <row r="910" spans="5:5" ht="12.95">
      <c r="E910" s="96"/>
    </row>
    <row r="911" spans="5:5" ht="12.95">
      <c r="E911" s="96"/>
    </row>
    <row r="912" spans="5:5" ht="12.95">
      <c r="E912" s="96"/>
    </row>
    <row r="913" spans="5:5" ht="12.95">
      <c r="E913" s="96"/>
    </row>
    <row r="914" spans="5:5" ht="12.95">
      <c r="E914" s="96"/>
    </row>
    <row r="915" spans="5:5" ht="12.95">
      <c r="E915" s="96"/>
    </row>
    <row r="916" spans="5:5" ht="12.95">
      <c r="E916" s="96"/>
    </row>
    <row r="917" spans="5:5" ht="12.95">
      <c r="E917" s="96"/>
    </row>
    <row r="918" spans="5:5" ht="12.95">
      <c r="E918" s="96"/>
    </row>
    <row r="919" spans="5:5" ht="12.95">
      <c r="E919" s="96"/>
    </row>
    <row r="920" spans="5:5" ht="12.95">
      <c r="E920" s="96"/>
    </row>
    <row r="921" spans="5:5" ht="12.95">
      <c r="E921" s="96"/>
    </row>
    <row r="922" spans="5:5" ht="12.95">
      <c r="E922" s="96"/>
    </row>
    <row r="923" spans="5:5" ht="12.95">
      <c r="E923" s="96"/>
    </row>
    <row r="924" spans="5:5" ht="12.95">
      <c r="E924" s="96"/>
    </row>
    <row r="925" spans="5:5" ht="12.95">
      <c r="E925" s="96"/>
    </row>
    <row r="926" spans="5:5" ht="12.95">
      <c r="E926" s="96"/>
    </row>
    <row r="927" spans="5:5" ht="12.95">
      <c r="E927" s="96"/>
    </row>
    <row r="928" spans="5:5" ht="12.95">
      <c r="E928" s="96"/>
    </row>
    <row r="929" spans="5:5" ht="12.95">
      <c r="E929" s="96"/>
    </row>
    <row r="930" spans="5:5" ht="12.95">
      <c r="E930" s="96"/>
    </row>
    <row r="931" spans="5:5" ht="12.95">
      <c r="E931" s="96"/>
    </row>
    <row r="932" spans="5:5" ht="12.95">
      <c r="E932" s="96"/>
    </row>
    <row r="933" spans="5:5" ht="12.95">
      <c r="E933" s="96"/>
    </row>
    <row r="934" spans="5:5" ht="12.95">
      <c r="E934" s="96"/>
    </row>
    <row r="935" spans="5:5" ht="12.95">
      <c r="E935" s="96"/>
    </row>
    <row r="936" spans="5:5" ht="12.95">
      <c r="E936" s="96"/>
    </row>
    <row r="937" spans="5:5" ht="12.95">
      <c r="E937" s="96"/>
    </row>
    <row r="938" spans="5:5" ht="12.95">
      <c r="E938" s="96"/>
    </row>
    <row r="939" spans="5:5" ht="12.95">
      <c r="E939" s="96"/>
    </row>
    <row r="940" spans="5:5" ht="12.95">
      <c r="E940" s="96"/>
    </row>
    <row r="941" spans="5:5" ht="12.95">
      <c r="E941" s="96"/>
    </row>
    <row r="942" spans="5:5" ht="12.95">
      <c r="E942" s="96"/>
    </row>
    <row r="943" spans="5:5" ht="12.95">
      <c r="E943" s="96"/>
    </row>
    <row r="944" spans="5:5" ht="12.95">
      <c r="E944" s="96"/>
    </row>
    <row r="945" spans="5:5" ht="12.95">
      <c r="E945" s="96"/>
    </row>
    <row r="946" spans="5:5" ht="12.95">
      <c r="E946" s="96"/>
    </row>
    <row r="947" spans="5:5" ht="12.95">
      <c r="E947" s="96"/>
    </row>
    <row r="948" spans="5:5" ht="12.95">
      <c r="E948" s="96"/>
    </row>
    <row r="949" spans="5:5" ht="12.95">
      <c r="E949" s="96"/>
    </row>
    <row r="950" spans="5:5" ht="12.95">
      <c r="E950" s="96"/>
    </row>
    <row r="951" spans="5:5" ht="12.95">
      <c r="E951" s="96"/>
    </row>
    <row r="952" spans="5:5" ht="12.95">
      <c r="E952" s="96"/>
    </row>
    <row r="953" spans="5:5" ht="12.95">
      <c r="E953" s="96"/>
    </row>
    <row r="954" spans="5:5" ht="12.95">
      <c r="E954" s="96"/>
    </row>
    <row r="955" spans="5:5" ht="12.95">
      <c r="E955" s="96"/>
    </row>
    <row r="956" spans="5:5" ht="12.95">
      <c r="E956" s="96"/>
    </row>
    <row r="957" spans="5:5" ht="12.95">
      <c r="E957" s="96"/>
    </row>
    <row r="958" spans="5:5" ht="12.95">
      <c r="E958" s="96"/>
    </row>
    <row r="959" spans="5:5" ht="12.95">
      <c r="E959" s="96"/>
    </row>
    <row r="960" spans="5:5" ht="12.95">
      <c r="E960" s="96"/>
    </row>
    <row r="961" spans="5:5" ht="12.95">
      <c r="E961" s="96"/>
    </row>
    <row r="962" spans="5:5" ht="12.95">
      <c r="E962" s="96"/>
    </row>
    <row r="963" spans="5:5" ht="12.95">
      <c r="E963" s="96"/>
    </row>
    <row r="964" spans="5:5" ht="12.95">
      <c r="E964" s="96"/>
    </row>
    <row r="965" spans="5:5" ht="12.95">
      <c r="E965" s="96"/>
    </row>
    <row r="966" spans="5:5" ht="12.95">
      <c r="E966" s="96"/>
    </row>
    <row r="967" spans="5:5" ht="12.95">
      <c r="E967" s="96"/>
    </row>
    <row r="968" spans="5:5" ht="12.95">
      <c r="E968" s="96"/>
    </row>
    <row r="969" spans="5:5" ht="12.95">
      <c r="E969" s="96"/>
    </row>
    <row r="970" spans="5:5" ht="12.95">
      <c r="E970" s="96"/>
    </row>
    <row r="971" spans="5:5" ht="12.95">
      <c r="E971" s="96"/>
    </row>
    <row r="972" spans="5:5" ht="12.95">
      <c r="E972" s="96"/>
    </row>
    <row r="973" spans="5:5" ht="12.95">
      <c r="E973" s="96"/>
    </row>
    <row r="974" spans="5:5" ht="12.95">
      <c r="E974" s="96"/>
    </row>
    <row r="975" spans="5:5" ht="12.95">
      <c r="E975" s="96"/>
    </row>
    <row r="976" spans="5:5" ht="12.95">
      <c r="E976" s="96"/>
    </row>
    <row r="977" spans="5:5" ht="12.95">
      <c r="E977" s="96"/>
    </row>
    <row r="978" spans="5:5" ht="12.95">
      <c r="E978" s="96"/>
    </row>
    <row r="979" spans="5:5" ht="12.95">
      <c r="E979" s="96"/>
    </row>
    <row r="980" spans="5:5" ht="12.95">
      <c r="E980" s="96"/>
    </row>
    <row r="981" spans="5:5" ht="12.95">
      <c r="E981" s="96"/>
    </row>
    <row r="982" spans="5:5" ht="12.95">
      <c r="E982" s="96"/>
    </row>
    <row r="983" spans="5:5" ht="12.95">
      <c r="E983" s="96"/>
    </row>
    <row r="984" spans="5:5" ht="12.95">
      <c r="E984" s="96"/>
    </row>
    <row r="985" spans="5:5" ht="12.95">
      <c r="E985" s="96"/>
    </row>
    <row r="986" spans="5:5" ht="12.95">
      <c r="E986" s="96"/>
    </row>
    <row r="987" spans="5:5" ht="12.95">
      <c r="E987" s="96"/>
    </row>
    <row r="988" spans="5:5" ht="12.95">
      <c r="E988" s="96"/>
    </row>
    <row r="989" spans="5:5" ht="12.95">
      <c r="E989" s="96"/>
    </row>
    <row r="990" spans="5:5" ht="12.95">
      <c r="E990" s="96"/>
    </row>
    <row r="991" spans="5:5" ht="12.95">
      <c r="E991" s="96"/>
    </row>
    <row r="992" spans="5:5" ht="12.95">
      <c r="E992" s="96"/>
    </row>
    <row r="993" spans="5:5" ht="12.95">
      <c r="E993" s="96"/>
    </row>
    <row r="994" spans="5:5" ht="12.95">
      <c r="E994" s="96"/>
    </row>
    <row r="995" spans="5:5" ht="12.95">
      <c r="E995" s="96"/>
    </row>
    <row r="996" spans="5:5" ht="12.95">
      <c r="E996" s="96"/>
    </row>
    <row r="997" spans="5:5" ht="12.95">
      <c r="E997" s="96"/>
    </row>
    <row r="998" spans="5:5" ht="12.95">
      <c r="E998" s="96"/>
    </row>
    <row r="999" spans="5:5" ht="12.95">
      <c r="E999" s="96"/>
    </row>
    <row r="1000" spans="5:5" ht="12.95">
      <c r="E1000" s="96"/>
    </row>
    <row r="1001" spans="5:5" ht="12.95">
      <c r="E1001" s="96"/>
    </row>
    <row r="1002" spans="5:5" ht="12.95">
      <c r="E1002" s="96"/>
    </row>
  </sheetData>
  <mergeCells count="9">
    <mergeCell ref="A1:B1"/>
    <mergeCell ref="D1:D2"/>
    <mergeCell ref="E1:E2"/>
    <mergeCell ref="H1:H2"/>
    <mergeCell ref="I1:I2"/>
    <mergeCell ref="K1:K2"/>
    <mergeCell ref="J1:J2"/>
    <mergeCell ref="F1:G1"/>
    <mergeCell ref="C1:C2"/>
  </mergeCells>
  <conditionalFormatting sqref="C3:K25">
    <cfRule type="cellIs" dxfId="9" priority="1" operator="equal">
      <formula>"YES"</formula>
    </cfRule>
  </conditionalFormatting>
  <conditionalFormatting sqref="C3:K25">
    <cfRule type="cellIs" dxfId="8" priority="2" operator="equal">
      <formula>"NO"</formula>
    </cfRule>
  </conditionalFormatting>
  <conditionalFormatting sqref="C3:K25">
    <cfRule type="cellIs" dxfId="7" priority="3" operator="equal">
      <formula>"N/A Covered Elsewhere"</formula>
    </cfRule>
  </conditionalFormatting>
  <dataValidations count="3">
    <dataValidation type="list" allowBlank="1" showErrorMessage="1" sqref="G3:G25" xr:uid="{00000000-0002-0000-0600-000000000000}">
      <formula1>"DS,JO,SP,TS,GK,JP,IC"</formula1>
    </dataValidation>
    <dataValidation type="list" allowBlank="1" showErrorMessage="1" sqref="C3:D25 F3:F25 H3:K25" xr:uid="{00000000-0002-0000-0600-000001000000}">
      <formula1>"YES,NO,N/A Covered Elsewhere"</formula1>
    </dataValidation>
    <dataValidation type="custom" allowBlank="1" showDropDown="1" showErrorMessage="1" sqref="E3:E25" xr:uid="{00000000-0002-0000-0600-000002000000}">
      <formula1>OR(NOT(ISERROR(DATEVALUE(E3))), AND(ISNUMBER(E3), LEFT(CELL("format", E3))="D"))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2:G18"/>
  <sheetViews>
    <sheetView workbookViewId="0"/>
  </sheetViews>
  <sheetFormatPr defaultColWidth="14.42578125" defaultRowHeight="15.75" customHeight="1"/>
  <cols>
    <col min="1" max="1" width="55" customWidth="1"/>
    <col min="2" max="2" width="29.28515625" customWidth="1"/>
    <col min="3" max="3" width="41" customWidth="1"/>
    <col min="4" max="4" width="13.42578125" customWidth="1"/>
    <col min="5" max="5" width="15.140625" customWidth="1"/>
    <col min="6" max="26" width="31.85546875" customWidth="1"/>
  </cols>
  <sheetData>
    <row r="2" spans="1:7" ht="12.95">
      <c r="A2" s="99" t="s">
        <v>2872</v>
      </c>
      <c r="B2" s="99" t="s">
        <v>2873</v>
      </c>
      <c r="C2" s="99" t="s">
        <v>2874</v>
      </c>
      <c r="D2" s="205"/>
      <c r="E2" s="205"/>
      <c r="F2" s="205"/>
      <c r="G2" s="205"/>
    </row>
    <row r="3" spans="1:7" ht="12.95">
      <c r="A3" s="99" t="s">
        <v>2875</v>
      </c>
      <c r="B3" s="99" t="s">
        <v>102</v>
      </c>
      <c r="C3" s="99" t="s">
        <v>2876</v>
      </c>
      <c r="D3" s="205"/>
      <c r="E3" s="205"/>
      <c r="F3" s="205"/>
      <c r="G3" s="99" t="s">
        <v>2877</v>
      </c>
    </row>
    <row r="4" spans="1:7" ht="12.95">
      <c r="A4" s="99" t="s">
        <v>2878</v>
      </c>
      <c r="B4" s="99" t="s">
        <v>102</v>
      </c>
      <c r="C4" s="99" t="s">
        <v>2879</v>
      </c>
      <c r="D4" s="205"/>
      <c r="E4" s="205"/>
      <c r="F4" s="205"/>
      <c r="G4" s="99" t="s">
        <v>2880</v>
      </c>
    </row>
    <row r="5" spans="1:7" ht="12.95">
      <c r="A5" s="99" t="s">
        <v>2881</v>
      </c>
      <c r="B5" s="99" t="s">
        <v>102</v>
      </c>
      <c r="C5" s="99" t="s">
        <v>2882</v>
      </c>
      <c r="D5" s="205"/>
      <c r="E5" s="205"/>
      <c r="F5" s="205"/>
      <c r="G5" s="99" t="s">
        <v>2883</v>
      </c>
    </row>
    <row r="6" spans="1:7" ht="12.95">
      <c r="A6" s="99" t="s">
        <v>2884</v>
      </c>
      <c r="B6" s="99" t="s">
        <v>152</v>
      </c>
      <c r="C6" s="99" t="s">
        <v>2885</v>
      </c>
      <c r="D6" s="205"/>
      <c r="E6" s="205"/>
      <c r="F6" s="205"/>
      <c r="G6" s="99" t="s">
        <v>2886</v>
      </c>
    </row>
    <row r="7" spans="1:7" ht="12.95">
      <c r="A7" s="99" t="s">
        <v>2887</v>
      </c>
      <c r="B7" s="99" t="s">
        <v>147</v>
      </c>
      <c r="C7" s="99" t="s">
        <v>2882</v>
      </c>
      <c r="D7" s="205"/>
      <c r="E7" s="205"/>
      <c r="F7" s="205"/>
      <c r="G7" s="205"/>
    </row>
    <row r="8" spans="1:7" ht="12.95">
      <c r="A8" s="99" t="s">
        <v>944</v>
      </c>
      <c r="B8" s="99" t="s">
        <v>89</v>
      </c>
      <c r="C8" s="99" t="s">
        <v>2888</v>
      </c>
      <c r="D8" s="205"/>
      <c r="E8" s="205"/>
      <c r="F8" s="205"/>
      <c r="G8" s="99" t="s">
        <v>2886</v>
      </c>
    </row>
    <row r="10" spans="1:7" ht="22.5" customHeight="1">
      <c r="A10" s="205"/>
      <c r="B10" s="205"/>
      <c r="C10" s="205"/>
      <c r="D10" s="205"/>
      <c r="E10" s="205"/>
      <c r="F10" s="205"/>
      <c r="G10" s="205"/>
    </row>
    <row r="13" spans="1:7" ht="98.1">
      <c r="A13" s="205"/>
      <c r="B13" s="205"/>
      <c r="C13" s="205"/>
      <c r="D13" s="205"/>
      <c r="E13" s="205"/>
      <c r="F13" s="205"/>
      <c r="G13" s="100" t="s">
        <v>2889</v>
      </c>
    </row>
    <row r="15" spans="1:7" ht="12.95">
      <c r="A15" s="99" t="s">
        <v>2890</v>
      </c>
      <c r="B15" s="205"/>
      <c r="C15" s="205"/>
      <c r="D15" s="205"/>
      <c r="E15" s="99" t="s">
        <v>2891</v>
      </c>
      <c r="F15" s="99" t="s">
        <v>38</v>
      </c>
      <c r="G15" s="99" t="s">
        <v>2892</v>
      </c>
    </row>
    <row r="16" spans="1:7" ht="12.95">
      <c r="A16" s="99" t="s">
        <v>2893</v>
      </c>
      <c r="B16" s="205"/>
      <c r="C16" s="205"/>
      <c r="D16" s="205"/>
      <c r="E16" s="99" t="s">
        <v>2894</v>
      </c>
      <c r="F16" s="99" t="s">
        <v>2895</v>
      </c>
      <c r="G16" s="331" t="str">
        <f>HYPERLINK("http://www.chromalox.com/catalog/resources/IM-PK508.pdf","4040-ARA110")</f>
        <v>4040-ARA110</v>
      </c>
    </row>
    <row r="17" spans="5:7" ht="12.95">
      <c r="E17" s="99" t="s">
        <v>2896</v>
      </c>
      <c r="F17" s="99" t="s">
        <v>2897</v>
      </c>
      <c r="G17" s="331" t="str">
        <f>HYPERLINK("http://www.chromalox.com/catalog/resources/MOD-6050-4050.pdf","6050-1RA10")</f>
        <v>6050-1RA10</v>
      </c>
    </row>
    <row r="18" spans="5:7" ht="12.95">
      <c r="E18" s="99" t="s">
        <v>2898</v>
      </c>
      <c r="F18" s="99" t="s">
        <v>2898</v>
      </c>
      <c r="G18" s="99" t="s">
        <v>2899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49"/>
  <sheetViews>
    <sheetView workbookViewId="0"/>
  </sheetViews>
  <sheetFormatPr defaultColWidth="14.42578125" defaultRowHeight="15.75" customHeight="1"/>
  <cols>
    <col min="1" max="2" width="13.42578125" customWidth="1"/>
    <col min="3" max="4" width="25" customWidth="1"/>
    <col min="5" max="5" width="19.7109375" customWidth="1"/>
  </cols>
  <sheetData>
    <row r="1" spans="1:10" ht="15.75" customHeight="1">
      <c r="A1" s="332" t="s">
        <v>2900</v>
      </c>
      <c r="B1" s="332" t="s">
        <v>2901</v>
      </c>
      <c r="C1" s="332" t="s">
        <v>2902</v>
      </c>
      <c r="D1" s="332" t="s">
        <v>2903</v>
      </c>
      <c r="E1" s="332" t="s">
        <v>819</v>
      </c>
      <c r="F1" s="205"/>
      <c r="G1" s="99" t="s">
        <v>2904</v>
      </c>
      <c r="H1" s="205"/>
      <c r="I1" s="205"/>
      <c r="J1" s="205"/>
    </row>
    <row r="2" spans="1:10" ht="15.75" customHeight="1">
      <c r="A2" s="205" t="str">
        <f t="shared" ref="A2:A41" si="0">CONCATENATE("F",B2)</f>
        <v>F1.1</v>
      </c>
      <c r="B2" s="99">
        <v>1.1000000000000001</v>
      </c>
      <c r="C2" s="99" t="s">
        <v>2905</v>
      </c>
      <c r="D2" s="99" t="s">
        <v>2906</v>
      </c>
      <c r="E2" s="99" t="s">
        <v>247</v>
      </c>
      <c r="F2" s="205"/>
      <c r="G2" s="99" t="s">
        <v>247</v>
      </c>
      <c r="H2" s="99" t="s">
        <v>334</v>
      </c>
      <c r="I2" s="99" t="s">
        <v>2907</v>
      </c>
      <c r="J2" s="99" t="s">
        <v>2908</v>
      </c>
    </row>
    <row r="3" spans="1:10" ht="15.75" customHeight="1">
      <c r="A3" s="205" t="str">
        <f t="shared" si="0"/>
        <v>F1.2</v>
      </c>
      <c r="B3" s="99">
        <v>1.2</v>
      </c>
      <c r="C3" s="102" t="s">
        <v>2909</v>
      </c>
      <c r="D3" s="99" t="s">
        <v>2910</v>
      </c>
      <c r="E3" s="99" t="s">
        <v>247</v>
      </c>
      <c r="F3" s="205"/>
      <c r="G3" s="205">
        <f t="shared" ref="G3:J3" si="1">ROUNDUP(COUNTIF($E:$E,G2)/4,1)</f>
        <v>7</v>
      </c>
      <c r="H3" s="205">
        <f t="shared" si="1"/>
        <v>1</v>
      </c>
      <c r="I3" s="205">
        <f t="shared" si="1"/>
        <v>1</v>
      </c>
      <c r="J3" s="205">
        <f t="shared" si="1"/>
        <v>1</v>
      </c>
    </row>
    <row r="4" spans="1:10" ht="15.75" customHeight="1">
      <c r="A4" s="205" t="str">
        <f t="shared" si="0"/>
        <v>F1.3</v>
      </c>
      <c r="B4" s="99">
        <v>1.3</v>
      </c>
      <c r="C4" s="102" t="s">
        <v>2911</v>
      </c>
      <c r="D4" s="99" t="s">
        <v>2912</v>
      </c>
      <c r="E4" s="99" t="s">
        <v>247</v>
      </c>
      <c r="F4" s="205"/>
      <c r="G4" s="205"/>
      <c r="H4" s="205"/>
      <c r="I4" s="205"/>
      <c r="J4" s="205"/>
    </row>
    <row r="5" spans="1:10" ht="15.75" customHeight="1">
      <c r="A5" s="205" t="str">
        <f t="shared" si="0"/>
        <v>F1.4</v>
      </c>
      <c r="B5" s="99">
        <v>1.4</v>
      </c>
      <c r="C5" s="99" t="s">
        <v>2913</v>
      </c>
      <c r="D5" s="99" t="s">
        <v>2914</v>
      </c>
      <c r="E5" s="99" t="s">
        <v>247</v>
      </c>
      <c r="F5" s="205"/>
      <c r="G5" s="205"/>
      <c r="H5" s="205"/>
      <c r="I5" s="205"/>
      <c r="J5" s="205"/>
    </row>
    <row r="6" spans="1:10" ht="15.75" customHeight="1">
      <c r="A6" s="205" t="str">
        <f t="shared" si="0"/>
        <v>F2.1</v>
      </c>
      <c r="B6" s="99">
        <v>2.1</v>
      </c>
      <c r="C6" s="102" t="s">
        <v>2915</v>
      </c>
      <c r="D6" s="99" t="s">
        <v>2916</v>
      </c>
      <c r="E6" s="99" t="s">
        <v>247</v>
      </c>
      <c r="F6" s="205"/>
      <c r="G6" s="205"/>
      <c r="H6" s="205"/>
      <c r="I6" s="205"/>
      <c r="J6" s="205"/>
    </row>
    <row r="7" spans="1:10" ht="15.75" customHeight="1">
      <c r="A7" s="205" t="str">
        <f t="shared" si="0"/>
        <v>F2.2</v>
      </c>
      <c r="B7" s="99">
        <v>2.2000000000000002</v>
      </c>
      <c r="C7" s="102" t="s">
        <v>2917</v>
      </c>
      <c r="D7" s="99" t="s">
        <v>2918</v>
      </c>
      <c r="E7" s="99" t="s">
        <v>247</v>
      </c>
      <c r="F7" s="205"/>
      <c r="G7" s="205"/>
      <c r="H7" s="205"/>
      <c r="I7" s="205"/>
      <c r="J7" s="205"/>
    </row>
    <row r="8" spans="1:10" ht="15.75" customHeight="1">
      <c r="A8" s="205" t="str">
        <f t="shared" si="0"/>
        <v>F2.3</v>
      </c>
      <c r="B8" s="99">
        <v>2.2999999999999998</v>
      </c>
      <c r="C8" s="102" t="s">
        <v>2919</v>
      </c>
      <c r="D8" s="99" t="s">
        <v>536</v>
      </c>
      <c r="E8" s="99" t="s">
        <v>247</v>
      </c>
      <c r="F8" s="205"/>
      <c r="G8" s="205"/>
      <c r="H8" s="205"/>
      <c r="I8" s="205"/>
      <c r="J8" s="205"/>
    </row>
    <row r="9" spans="1:10" ht="15.75" customHeight="1">
      <c r="A9" s="205" t="str">
        <f t="shared" si="0"/>
        <v>F2.4</v>
      </c>
      <c r="B9" s="99">
        <v>2.4</v>
      </c>
      <c r="C9" s="102" t="s">
        <v>2920</v>
      </c>
      <c r="D9" s="99" t="s">
        <v>2921</v>
      </c>
      <c r="E9" s="99" t="s">
        <v>247</v>
      </c>
      <c r="F9" s="205"/>
      <c r="G9" s="205"/>
      <c r="H9" s="205"/>
      <c r="I9" s="205"/>
      <c r="J9" s="205"/>
    </row>
    <row r="10" spans="1:10" ht="15.75" customHeight="1">
      <c r="A10" s="205" t="str">
        <f t="shared" si="0"/>
        <v>F3.1</v>
      </c>
      <c r="B10" s="99">
        <v>3.1</v>
      </c>
      <c r="C10" s="99" t="s">
        <v>2922</v>
      </c>
      <c r="D10" s="99" t="s">
        <v>2056</v>
      </c>
      <c r="E10" s="99" t="s">
        <v>247</v>
      </c>
      <c r="F10" s="205"/>
      <c r="G10" s="205"/>
      <c r="H10" s="205"/>
      <c r="I10" s="205"/>
      <c r="J10" s="205"/>
    </row>
    <row r="11" spans="1:10" ht="15.75" customHeight="1">
      <c r="A11" s="205" t="str">
        <f t="shared" si="0"/>
        <v>F3.2</v>
      </c>
      <c r="B11" s="99">
        <v>3.2</v>
      </c>
      <c r="C11" s="99" t="s">
        <v>2923</v>
      </c>
      <c r="D11" s="99" t="s">
        <v>836</v>
      </c>
      <c r="E11" s="99" t="s">
        <v>247</v>
      </c>
      <c r="F11" s="205"/>
      <c r="G11" s="205"/>
      <c r="H11" s="205"/>
      <c r="I11" s="205"/>
      <c r="J11" s="205"/>
    </row>
    <row r="12" spans="1:10" ht="15.75" customHeight="1">
      <c r="A12" s="205" t="str">
        <f t="shared" si="0"/>
        <v>F3.3</v>
      </c>
      <c r="B12" s="99">
        <v>3.3</v>
      </c>
      <c r="C12" s="99" t="s">
        <v>2924</v>
      </c>
      <c r="D12" s="209" t="s">
        <v>2925</v>
      </c>
      <c r="E12" s="99" t="s">
        <v>247</v>
      </c>
      <c r="F12" s="205"/>
      <c r="G12" s="205"/>
      <c r="H12" s="205"/>
      <c r="I12" s="205"/>
      <c r="J12" s="205"/>
    </row>
    <row r="13" spans="1:10" ht="15.75" customHeight="1">
      <c r="A13" s="205" t="str">
        <f t="shared" si="0"/>
        <v>F3.4</v>
      </c>
      <c r="B13" s="99">
        <v>3.4</v>
      </c>
      <c r="C13" s="99" t="s">
        <v>2926</v>
      </c>
      <c r="D13" s="209" t="s">
        <v>2927</v>
      </c>
      <c r="E13" s="99" t="s">
        <v>247</v>
      </c>
      <c r="F13" s="205"/>
      <c r="G13" s="205"/>
      <c r="H13" s="205"/>
      <c r="I13" s="205"/>
      <c r="J13" s="205"/>
    </row>
    <row r="14" spans="1:10" ht="15.75" customHeight="1">
      <c r="A14" s="205" t="str">
        <f t="shared" si="0"/>
        <v>F4.1</v>
      </c>
      <c r="B14" s="99">
        <v>4.0999999999999996</v>
      </c>
      <c r="C14" s="99" t="s">
        <v>2928</v>
      </c>
      <c r="D14" s="99" t="s">
        <v>2929</v>
      </c>
      <c r="E14" s="99" t="s">
        <v>247</v>
      </c>
      <c r="F14" s="205"/>
      <c r="G14" s="205"/>
      <c r="H14" s="205"/>
      <c r="I14" s="205"/>
      <c r="J14" s="205"/>
    </row>
    <row r="15" spans="1:10" ht="15.75" customHeight="1">
      <c r="A15" s="205" t="str">
        <f t="shared" si="0"/>
        <v>F4.2</v>
      </c>
      <c r="B15" s="99">
        <v>4.2</v>
      </c>
      <c r="C15" s="102" t="s">
        <v>2930</v>
      </c>
      <c r="D15" s="99" t="s">
        <v>2931</v>
      </c>
      <c r="E15" s="99" t="s">
        <v>247</v>
      </c>
      <c r="F15" s="205"/>
      <c r="G15" s="205"/>
      <c r="H15" s="205"/>
      <c r="I15" s="205"/>
      <c r="J15" s="205"/>
    </row>
    <row r="16" spans="1:10" ht="15.75" customHeight="1">
      <c r="A16" s="205" t="str">
        <f t="shared" si="0"/>
        <v>F4.3</v>
      </c>
      <c r="B16" s="99">
        <v>4.3</v>
      </c>
      <c r="C16" s="102" t="s">
        <v>2932</v>
      </c>
      <c r="D16" s="99" t="s">
        <v>2933</v>
      </c>
      <c r="E16" s="99" t="s">
        <v>247</v>
      </c>
      <c r="F16" s="205"/>
      <c r="G16" s="205"/>
      <c r="H16" s="205"/>
      <c r="I16" s="205"/>
      <c r="J16" s="205"/>
    </row>
    <row r="17" spans="1:6" ht="15.75" customHeight="1">
      <c r="A17" s="205" t="str">
        <f t="shared" si="0"/>
        <v>F4.4</v>
      </c>
      <c r="B17" s="99">
        <v>4.4000000000000004</v>
      </c>
      <c r="C17" s="99" t="s">
        <v>2934</v>
      </c>
      <c r="D17" s="99" t="s">
        <v>2935</v>
      </c>
      <c r="E17" s="99" t="s">
        <v>247</v>
      </c>
      <c r="F17" s="205"/>
    </row>
    <row r="18" spans="1:6" ht="15.75" customHeight="1">
      <c r="A18" s="205" t="str">
        <f t="shared" si="0"/>
        <v>F5.1</v>
      </c>
      <c r="B18" s="99">
        <v>5.0999999999999996</v>
      </c>
      <c r="C18" s="99" t="s">
        <v>2936</v>
      </c>
      <c r="D18" s="99" t="s">
        <v>2937</v>
      </c>
      <c r="E18" s="99" t="s">
        <v>247</v>
      </c>
      <c r="F18" s="205"/>
    </row>
    <row r="19" spans="1:6" ht="15.75" customHeight="1">
      <c r="A19" s="205" t="str">
        <f t="shared" si="0"/>
        <v>F5.2</v>
      </c>
      <c r="B19" s="99">
        <v>5.2</v>
      </c>
      <c r="C19" s="99" t="s">
        <v>2938</v>
      </c>
      <c r="D19" s="99" t="s">
        <v>2939</v>
      </c>
      <c r="E19" s="99" t="s">
        <v>247</v>
      </c>
      <c r="F19" s="205"/>
    </row>
    <row r="20" spans="1:6" ht="15.75" customHeight="1">
      <c r="A20" s="205" t="str">
        <f t="shared" si="0"/>
        <v>F5.3</v>
      </c>
      <c r="B20" s="99">
        <v>5.3</v>
      </c>
      <c r="C20" s="99" t="s">
        <v>2940</v>
      </c>
      <c r="D20" s="99" t="s">
        <v>2941</v>
      </c>
      <c r="E20" s="99" t="s">
        <v>247</v>
      </c>
      <c r="F20" s="205"/>
    </row>
    <row r="21" spans="1:6" ht="15.75" customHeight="1">
      <c r="A21" s="205" t="str">
        <f t="shared" si="0"/>
        <v>F5.4</v>
      </c>
      <c r="B21" s="99">
        <v>5.4</v>
      </c>
      <c r="C21" s="99" t="s">
        <v>2942</v>
      </c>
      <c r="D21" s="99" t="s">
        <v>2943</v>
      </c>
      <c r="E21" s="99" t="s">
        <v>247</v>
      </c>
      <c r="F21" s="205"/>
    </row>
    <row r="22" spans="1:6" ht="15.75" customHeight="1">
      <c r="A22" s="205" t="str">
        <f t="shared" si="0"/>
        <v>F6.1</v>
      </c>
      <c r="B22" s="99">
        <v>6.1</v>
      </c>
      <c r="C22" s="99" t="s">
        <v>2944</v>
      </c>
      <c r="D22" s="99" t="s">
        <v>2945</v>
      </c>
      <c r="E22" s="99" t="s">
        <v>247</v>
      </c>
      <c r="F22" s="205"/>
    </row>
    <row r="23" spans="1:6" ht="15.75" customHeight="1">
      <c r="A23" s="205" t="str">
        <f t="shared" si="0"/>
        <v>F6.2</v>
      </c>
      <c r="B23" s="99">
        <v>6.2</v>
      </c>
      <c r="C23" s="99" t="s">
        <v>2946</v>
      </c>
      <c r="D23" s="99" t="s">
        <v>2947</v>
      </c>
      <c r="E23" s="99" t="s">
        <v>247</v>
      </c>
      <c r="F23" s="205"/>
    </row>
    <row r="24" spans="1:6" ht="15.75" customHeight="1">
      <c r="A24" s="205" t="str">
        <f t="shared" si="0"/>
        <v>F6.3</v>
      </c>
      <c r="B24" s="99">
        <v>6.3</v>
      </c>
      <c r="C24" s="99" t="s">
        <v>2948</v>
      </c>
      <c r="D24" s="99" t="s">
        <v>2949</v>
      </c>
      <c r="E24" s="99" t="s">
        <v>247</v>
      </c>
      <c r="F24" s="205"/>
    </row>
    <row r="25" spans="1:6" ht="15.75" customHeight="1">
      <c r="A25" s="205" t="str">
        <f t="shared" si="0"/>
        <v>F6.4</v>
      </c>
      <c r="B25" s="99">
        <v>6.4</v>
      </c>
      <c r="C25" s="99" t="s">
        <v>2950</v>
      </c>
      <c r="D25" s="99" t="s">
        <v>2951</v>
      </c>
      <c r="E25" s="99" t="s">
        <v>247</v>
      </c>
      <c r="F25" s="205"/>
    </row>
    <row r="26" spans="1:6" ht="15.75" customHeight="1">
      <c r="A26" s="205" t="str">
        <f t="shared" si="0"/>
        <v>F7.1</v>
      </c>
      <c r="B26" s="99">
        <v>7.1</v>
      </c>
      <c r="C26" s="99" t="s">
        <v>2952</v>
      </c>
      <c r="D26" s="99" t="s">
        <v>2953</v>
      </c>
      <c r="E26" s="99" t="s">
        <v>247</v>
      </c>
      <c r="F26" s="205"/>
    </row>
    <row r="27" spans="1:6" ht="15.75" customHeight="1">
      <c r="A27" s="205" t="str">
        <f t="shared" si="0"/>
        <v>F7.2</v>
      </c>
      <c r="B27" s="99">
        <v>7.2</v>
      </c>
      <c r="C27" s="99" t="s">
        <v>2954</v>
      </c>
      <c r="D27" s="99" t="s">
        <v>2955</v>
      </c>
      <c r="E27" s="99" t="s">
        <v>247</v>
      </c>
      <c r="F27" s="205"/>
    </row>
    <row r="28" spans="1:6" ht="15.75" customHeight="1">
      <c r="A28" s="205" t="str">
        <f t="shared" si="0"/>
        <v>F7.3</v>
      </c>
      <c r="B28" s="99">
        <v>7.3</v>
      </c>
      <c r="C28" s="99" t="s">
        <v>2956</v>
      </c>
      <c r="D28" s="99" t="s">
        <v>2957</v>
      </c>
      <c r="E28" s="99" t="s">
        <v>247</v>
      </c>
      <c r="F28" s="205"/>
    </row>
    <row r="29" spans="1:6" ht="15.75" customHeight="1">
      <c r="A29" s="205" t="str">
        <f t="shared" si="0"/>
        <v>F7.4</v>
      </c>
      <c r="B29" s="99">
        <v>7.4</v>
      </c>
      <c r="C29" s="99" t="s">
        <v>2958</v>
      </c>
      <c r="D29" s="99" t="s">
        <v>2959</v>
      </c>
      <c r="E29" s="99" t="s">
        <v>247</v>
      </c>
      <c r="F29" s="205"/>
    </row>
    <row r="30" spans="1:6" ht="15.75" customHeight="1">
      <c r="A30" s="205" t="str">
        <f t="shared" si="0"/>
        <v>F8.1</v>
      </c>
      <c r="B30" s="99">
        <v>8.1</v>
      </c>
      <c r="C30" s="99" t="s">
        <v>2960</v>
      </c>
      <c r="D30" s="99" t="s">
        <v>2961</v>
      </c>
      <c r="E30" s="99" t="s">
        <v>2907</v>
      </c>
      <c r="F30" s="99" t="s">
        <v>94</v>
      </c>
    </row>
    <row r="31" spans="1:6" ht="15.75" customHeight="1">
      <c r="A31" s="205" t="str">
        <f t="shared" si="0"/>
        <v>F8.2</v>
      </c>
      <c r="B31" s="99">
        <v>8.1999999999999993</v>
      </c>
      <c r="C31" s="99" t="s">
        <v>2962</v>
      </c>
      <c r="D31" s="99" t="s">
        <v>2961</v>
      </c>
      <c r="E31" s="99" t="s">
        <v>2907</v>
      </c>
      <c r="F31" s="99" t="s">
        <v>94</v>
      </c>
    </row>
    <row r="32" spans="1:6" ht="15.75" customHeight="1">
      <c r="A32" s="205" t="str">
        <f t="shared" si="0"/>
        <v>F8.3</v>
      </c>
      <c r="B32" s="99">
        <v>8.3000000000000007</v>
      </c>
      <c r="C32" s="99" t="s">
        <v>2963</v>
      </c>
      <c r="D32" s="99" t="s">
        <v>2961</v>
      </c>
      <c r="E32" s="99" t="s">
        <v>2907</v>
      </c>
      <c r="F32" s="99" t="s">
        <v>94</v>
      </c>
    </row>
    <row r="33" spans="1:6" ht="15.75" customHeight="1">
      <c r="A33" s="205" t="str">
        <f t="shared" si="0"/>
        <v>F8.4</v>
      </c>
      <c r="B33" s="99">
        <v>8.4</v>
      </c>
      <c r="C33" s="99" t="s">
        <v>2964</v>
      </c>
      <c r="D33" s="99" t="s">
        <v>2961</v>
      </c>
      <c r="E33" s="99" t="s">
        <v>2907</v>
      </c>
      <c r="F33" s="99" t="s">
        <v>94</v>
      </c>
    </row>
    <row r="34" spans="1:6" ht="15.75" customHeight="1">
      <c r="A34" s="205" t="str">
        <f t="shared" si="0"/>
        <v>F9.1</v>
      </c>
      <c r="B34" s="99">
        <v>9.1</v>
      </c>
      <c r="C34" s="99" t="s">
        <v>2965</v>
      </c>
      <c r="D34" s="99" t="s">
        <v>2933</v>
      </c>
      <c r="E34" s="205"/>
      <c r="F34" s="205"/>
    </row>
    <row r="35" spans="1:6" ht="15.75" customHeight="1">
      <c r="A35" s="205" t="str">
        <f t="shared" si="0"/>
        <v>F9.2</v>
      </c>
      <c r="B35" s="99">
        <v>9.1999999999999993</v>
      </c>
      <c r="C35" s="99" t="s">
        <v>2966</v>
      </c>
      <c r="D35" s="99" t="s">
        <v>2933</v>
      </c>
      <c r="E35" s="205"/>
      <c r="F35" s="205"/>
    </row>
    <row r="36" spans="1:6" ht="15.75" customHeight="1">
      <c r="A36" s="205" t="str">
        <f t="shared" si="0"/>
        <v>F9.3</v>
      </c>
      <c r="B36" s="99">
        <v>9.3000000000000007</v>
      </c>
      <c r="C36" s="99" t="s">
        <v>2967</v>
      </c>
      <c r="D36" s="99" t="s">
        <v>2933</v>
      </c>
      <c r="E36" s="205"/>
      <c r="F36" s="205"/>
    </row>
    <row r="37" spans="1:6" ht="15.75" customHeight="1">
      <c r="A37" s="205" t="str">
        <f t="shared" si="0"/>
        <v>F9.4</v>
      </c>
      <c r="B37" s="99">
        <v>9.4</v>
      </c>
      <c r="C37" s="99" t="s">
        <v>2968</v>
      </c>
      <c r="D37" s="99" t="s">
        <v>2933</v>
      </c>
      <c r="E37" s="205"/>
      <c r="F37" s="205"/>
    </row>
    <row r="38" spans="1:6" ht="15.75" customHeight="1">
      <c r="A38" s="205" t="str">
        <f t="shared" si="0"/>
        <v>F10.1</v>
      </c>
      <c r="B38" s="99">
        <v>10.1</v>
      </c>
      <c r="C38" s="99" t="s">
        <v>2969</v>
      </c>
      <c r="D38" s="99" t="s">
        <v>2970</v>
      </c>
      <c r="E38" s="99" t="s">
        <v>2908</v>
      </c>
      <c r="F38" s="99" t="s">
        <v>328</v>
      </c>
    </row>
    <row r="39" spans="1:6" ht="15.75" customHeight="1">
      <c r="A39" s="205" t="str">
        <f t="shared" si="0"/>
        <v>F10.2</v>
      </c>
      <c r="B39" s="99">
        <v>10.199999999999999</v>
      </c>
      <c r="C39" s="99" t="s">
        <v>2971</v>
      </c>
      <c r="D39" s="99" t="s">
        <v>2972</v>
      </c>
      <c r="E39" s="99" t="s">
        <v>2908</v>
      </c>
      <c r="F39" s="99" t="s">
        <v>328</v>
      </c>
    </row>
    <row r="40" spans="1:6" ht="15.75" customHeight="1">
      <c r="A40" s="205" t="str">
        <f t="shared" si="0"/>
        <v>F10.3</v>
      </c>
      <c r="B40" s="99">
        <v>10.3</v>
      </c>
      <c r="C40" s="99" t="s">
        <v>2973</v>
      </c>
      <c r="D40" s="99" t="s">
        <v>2974</v>
      </c>
      <c r="E40" s="99" t="s">
        <v>2908</v>
      </c>
      <c r="F40" s="99" t="s">
        <v>328</v>
      </c>
    </row>
    <row r="41" spans="1:6" ht="15.75" customHeight="1">
      <c r="A41" s="205" t="str">
        <f t="shared" si="0"/>
        <v>F10.4</v>
      </c>
      <c r="B41" s="99">
        <v>10.4</v>
      </c>
      <c r="C41" s="99" t="s">
        <v>2975</v>
      </c>
      <c r="D41" s="99" t="s">
        <v>2976</v>
      </c>
      <c r="E41" s="99" t="s">
        <v>2908</v>
      </c>
      <c r="F41" s="99" t="s">
        <v>328</v>
      </c>
    </row>
    <row r="42" spans="1:6" ht="15.75" customHeight="1">
      <c r="A42" s="99" t="s">
        <v>2977</v>
      </c>
      <c r="B42" s="99">
        <v>11.1</v>
      </c>
      <c r="C42" s="99" t="s">
        <v>2978</v>
      </c>
      <c r="D42" s="99" t="s">
        <v>2979</v>
      </c>
      <c r="E42" s="99" t="s">
        <v>334</v>
      </c>
      <c r="F42" s="99" t="s">
        <v>707</v>
      </c>
    </row>
    <row r="43" spans="1:6" ht="15.75" customHeight="1">
      <c r="A43" s="99" t="s">
        <v>2980</v>
      </c>
      <c r="B43" s="99">
        <v>11.2</v>
      </c>
      <c r="C43" s="99" t="s">
        <v>2981</v>
      </c>
      <c r="D43" s="99" t="s">
        <v>2982</v>
      </c>
      <c r="E43" s="99" t="s">
        <v>334</v>
      </c>
      <c r="F43" s="99" t="s">
        <v>707</v>
      </c>
    </row>
    <row r="44" spans="1:6" ht="15.75" customHeight="1">
      <c r="A44" s="99" t="s">
        <v>2983</v>
      </c>
      <c r="B44" s="99">
        <v>11.3</v>
      </c>
      <c r="C44" s="99" t="s">
        <v>2984</v>
      </c>
      <c r="D44" s="99" t="s">
        <v>2985</v>
      </c>
      <c r="E44" s="99" t="s">
        <v>334</v>
      </c>
      <c r="F44" s="99" t="s">
        <v>707</v>
      </c>
    </row>
    <row r="45" spans="1:6" ht="15.75" customHeight="1">
      <c r="A45" s="99" t="s">
        <v>2986</v>
      </c>
      <c r="B45" s="99">
        <v>11.4</v>
      </c>
      <c r="C45" s="99" t="s">
        <v>2987</v>
      </c>
      <c r="D45" s="99" t="s">
        <v>2988</v>
      </c>
      <c r="E45" s="99" t="s">
        <v>334</v>
      </c>
      <c r="F45" s="99" t="s">
        <v>707</v>
      </c>
    </row>
    <row r="46" spans="1:6" ht="15.75" customHeight="1">
      <c r="A46" s="99" t="s">
        <v>2989</v>
      </c>
      <c r="B46" s="99">
        <v>11.1</v>
      </c>
      <c r="C46" s="99" t="s">
        <v>2990</v>
      </c>
      <c r="D46" s="99" t="s">
        <v>2991</v>
      </c>
      <c r="E46" s="99" t="s">
        <v>2992</v>
      </c>
      <c r="F46" s="99" t="s">
        <v>924</v>
      </c>
    </row>
    <row r="47" spans="1:6" ht="15.75" customHeight="1">
      <c r="A47" s="99" t="s">
        <v>2993</v>
      </c>
      <c r="B47" s="99">
        <v>11.2</v>
      </c>
      <c r="C47" s="99" t="s">
        <v>2994</v>
      </c>
      <c r="D47" s="99" t="s">
        <v>2995</v>
      </c>
      <c r="E47" s="99" t="s">
        <v>2992</v>
      </c>
      <c r="F47" s="99" t="s">
        <v>924</v>
      </c>
    </row>
    <row r="48" spans="1:6" ht="15.75" customHeight="1">
      <c r="A48" s="99" t="s">
        <v>2996</v>
      </c>
      <c r="B48" s="99">
        <v>11.3</v>
      </c>
      <c r="C48" s="99" t="s">
        <v>2997</v>
      </c>
      <c r="D48" s="165" t="s">
        <v>2998</v>
      </c>
      <c r="E48" s="99" t="s">
        <v>2992</v>
      </c>
      <c r="F48" s="99" t="s">
        <v>924</v>
      </c>
    </row>
    <row r="49" spans="1:6" ht="15.75" customHeight="1">
      <c r="A49" s="99" t="s">
        <v>2999</v>
      </c>
      <c r="B49" s="99">
        <v>11.4</v>
      </c>
      <c r="C49" s="99" t="s">
        <v>3000</v>
      </c>
      <c r="D49" s="99" t="s">
        <v>3001</v>
      </c>
      <c r="E49" s="99" t="s">
        <v>2992</v>
      </c>
      <c r="F49" s="99" t="s">
        <v>924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67"/>
  <sheetViews>
    <sheetView workbookViewId="0"/>
  </sheetViews>
  <sheetFormatPr defaultColWidth="14.42578125" defaultRowHeight="15.75" customHeight="1"/>
  <cols>
    <col min="1" max="1" width="24.28515625" customWidth="1"/>
    <col min="2" max="2" width="53.28515625" customWidth="1"/>
    <col min="3" max="3" width="40.7109375" customWidth="1"/>
  </cols>
  <sheetData>
    <row r="1" spans="1:6" ht="15.75" customHeight="1">
      <c r="A1" s="24" t="s">
        <v>3002</v>
      </c>
      <c r="B1" s="99" t="s">
        <v>3003</v>
      </c>
      <c r="C1" s="205"/>
      <c r="D1" s="205"/>
      <c r="E1" s="205"/>
      <c r="F1" s="205"/>
    </row>
    <row r="2" spans="1:6" ht="15.75" customHeight="1">
      <c r="A2" s="99" t="s">
        <v>253</v>
      </c>
      <c r="B2" s="99" t="s">
        <v>3004</v>
      </c>
      <c r="C2" s="205"/>
      <c r="D2" s="205"/>
      <c r="E2" s="205"/>
      <c r="F2" s="205"/>
    </row>
    <row r="3" spans="1:6" ht="15.75" customHeight="1">
      <c r="A3" s="99" t="s">
        <v>454</v>
      </c>
      <c r="B3" s="99" t="s">
        <v>3004</v>
      </c>
      <c r="C3" s="205"/>
      <c r="D3" s="205"/>
      <c r="E3" s="205"/>
      <c r="F3" s="205"/>
    </row>
    <row r="4" spans="1:6">
      <c r="A4" s="105" t="s">
        <v>3005</v>
      </c>
      <c r="B4" s="105" t="s">
        <v>3006</v>
      </c>
      <c r="C4" s="105"/>
      <c r="D4" s="105"/>
      <c r="E4" s="105"/>
      <c r="F4" s="105"/>
    </row>
    <row r="5" spans="1:6">
      <c r="A5" s="105" t="s">
        <v>3007</v>
      </c>
      <c r="B5" s="105" t="s">
        <v>3008</v>
      </c>
      <c r="C5" s="105"/>
      <c r="D5" s="105"/>
      <c r="E5" s="105"/>
      <c r="F5" s="105"/>
    </row>
    <row r="6" spans="1:6">
      <c r="A6" s="105" t="s">
        <v>3005</v>
      </c>
      <c r="B6" s="105" t="s">
        <v>3005</v>
      </c>
      <c r="C6" s="105" t="s">
        <v>3006</v>
      </c>
      <c r="D6" s="205"/>
      <c r="E6" s="205"/>
      <c r="F6" s="205"/>
    </row>
    <row r="7" spans="1:6">
      <c r="A7" s="105" t="s">
        <v>3007</v>
      </c>
      <c r="B7" s="105" t="s">
        <v>3007</v>
      </c>
      <c r="C7" s="105" t="s">
        <v>3008</v>
      </c>
      <c r="D7" s="205"/>
      <c r="E7" s="205"/>
      <c r="F7" s="205"/>
    </row>
    <row r="8" spans="1:6">
      <c r="A8" s="105" t="s">
        <v>3009</v>
      </c>
      <c r="B8" s="105" t="s">
        <v>3010</v>
      </c>
      <c r="C8" s="105" t="s">
        <v>3011</v>
      </c>
      <c r="D8" s="205"/>
      <c r="E8" s="205"/>
      <c r="F8" s="205"/>
    </row>
    <row r="9" spans="1:6">
      <c r="A9" s="105" t="s">
        <v>3012</v>
      </c>
      <c r="B9" s="105" t="s">
        <v>3010</v>
      </c>
      <c r="C9" s="105" t="s">
        <v>3013</v>
      </c>
      <c r="D9" s="205"/>
      <c r="E9" s="205"/>
      <c r="F9" s="205"/>
    </row>
    <row r="10" spans="1:6">
      <c r="A10" s="105" t="s">
        <v>3014</v>
      </c>
      <c r="B10" s="105" t="s">
        <v>3010</v>
      </c>
      <c r="C10" s="105" t="s">
        <v>3015</v>
      </c>
      <c r="D10" s="205"/>
      <c r="E10" s="205"/>
      <c r="F10" s="205"/>
    </row>
    <row r="11" spans="1:6">
      <c r="A11" s="105" t="s">
        <v>3016</v>
      </c>
      <c r="B11" s="105" t="s">
        <v>3010</v>
      </c>
      <c r="C11" s="105" t="s">
        <v>3017</v>
      </c>
      <c r="D11" s="205"/>
      <c r="E11" s="205"/>
      <c r="F11" s="205"/>
    </row>
    <row r="12" spans="1:6">
      <c r="A12" s="105" t="s">
        <v>3016</v>
      </c>
      <c r="B12" s="105" t="s">
        <v>3010</v>
      </c>
      <c r="C12" s="105" t="s">
        <v>3015</v>
      </c>
      <c r="D12" s="205"/>
      <c r="E12" s="205"/>
      <c r="F12" s="205"/>
    </row>
    <row r="13" spans="1:6">
      <c r="A13" s="105" t="s">
        <v>3018</v>
      </c>
      <c r="B13" s="105" t="s">
        <v>3018</v>
      </c>
      <c r="C13" s="105" t="s">
        <v>3019</v>
      </c>
      <c r="D13" s="205"/>
      <c r="E13" s="205"/>
      <c r="F13" s="205"/>
    </row>
    <row r="14" spans="1:6">
      <c r="A14" s="105" t="s">
        <v>3020</v>
      </c>
      <c r="B14" s="105" t="s">
        <v>3020</v>
      </c>
      <c r="C14" s="105"/>
      <c r="D14" s="205"/>
      <c r="E14" s="205"/>
      <c r="F14" s="205"/>
    </row>
    <row r="15" spans="1:6">
      <c r="A15" s="105" t="s">
        <v>3021</v>
      </c>
      <c r="B15" s="105" t="s">
        <v>3022</v>
      </c>
      <c r="C15" s="105" t="s">
        <v>3023</v>
      </c>
      <c r="D15" s="205"/>
      <c r="E15" s="205"/>
      <c r="F15" s="205"/>
    </row>
    <row r="16" spans="1:6">
      <c r="A16" s="105" t="s">
        <v>3024</v>
      </c>
      <c r="B16" s="105" t="s">
        <v>3022</v>
      </c>
      <c r="C16" s="105" t="s">
        <v>3023</v>
      </c>
      <c r="D16" s="205"/>
      <c r="E16" s="205"/>
      <c r="F16" s="205"/>
    </row>
    <row r="17" spans="1:3">
      <c r="A17" s="105" t="s">
        <v>3025</v>
      </c>
      <c r="B17" s="105" t="s">
        <v>3022</v>
      </c>
      <c r="C17" s="105" t="s">
        <v>3026</v>
      </c>
    </row>
    <row r="18" spans="1:3">
      <c r="A18" s="105" t="s">
        <v>3027</v>
      </c>
      <c r="B18" s="105" t="s">
        <v>3022</v>
      </c>
      <c r="C18" s="105" t="s">
        <v>3028</v>
      </c>
    </row>
    <row r="19" spans="1:3">
      <c r="A19" s="105" t="s">
        <v>3029</v>
      </c>
      <c r="B19" s="105" t="s">
        <v>3030</v>
      </c>
      <c r="C19" s="105" t="s">
        <v>3015</v>
      </c>
    </row>
    <row r="20" spans="1:3">
      <c r="A20" s="105" t="s">
        <v>3031</v>
      </c>
      <c r="B20" s="105" t="s">
        <v>3031</v>
      </c>
      <c r="C20" s="105" t="s">
        <v>3032</v>
      </c>
    </row>
    <row r="21" spans="1:3">
      <c r="A21" s="105" t="s">
        <v>3033</v>
      </c>
      <c r="B21" s="105" t="s">
        <v>3034</v>
      </c>
      <c r="C21" s="105" t="s">
        <v>3035</v>
      </c>
    </row>
    <row r="22" spans="1:3">
      <c r="A22" s="105" t="s">
        <v>3036</v>
      </c>
      <c r="B22" s="105" t="s">
        <v>3034</v>
      </c>
      <c r="C22" s="105" t="s">
        <v>3037</v>
      </c>
    </row>
    <row r="23" spans="1:3">
      <c r="A23" s="105" t="s">
        <v>3038</v>
      </c>
      <c r="B23" s="105" t="s">
        <v>3034</v>
      </c>
      <c r="C23" s="105" t="s">
        <v>3015</v>
      </c>
    </row>
    <row r="24" spans="1:3">
      <c r="A24" s="105" t="s">
        <v>3039</v>
      </c>
      <c r="B24" s="105" t="s">
        <v>3040</v>
      </c>
      <c r="C24" s="105" t="s">
        <v>3041</v>
      </c>
    </row>
    <row r="25" spans="1:3">
      <c r="A25" s="105" t="s">
        <v>3042</v>
      </c>
      <c r="B25" s="105" t="s">
        <v>3043</v>
      </c>
      <c r="C25" s="105" t="s">
        <v>3044</v>
      </c>
    </row>
    <row r="26" spans="1:3">
      <c r="A26" s="105" t="s">
        <v>3045</v>
      </c>
      <c r="B26" s="105" t="s">
        <v>3046</v>
      </c>
      <c r="C26" s="105" t="s">
        <v>3047</v>
      </c>
    </row>
    <row r="27" spans="1:3">
      <c r="A27" s="105" t="s">
        <v>3048</v>
      </c>
      <c r="B27" s="105" t="s">
        <v>3049</v>
      </c>
      <c r="C27" s="105" t="s">
        <v>3032</v>
      </c>
    </row>
    <row r="28" spans="1:3">
      <c r="A28" s="105" t="s">
        <v>3050</v>
      </c>
      <c r="B28" s="105" t="s">
        <v>3051</v>
      </c>
      <c r="C28" s="105" t="s">
        <v>3052</v>
      </c>
    </row>
    <row r="29" spans="1:3">
      <c r="A29" s="105" t="s">
        <v>3053</v>
      </c>
      <c r="B29" s="105" t="s">
        <v>3054</v>
      </c>
      <c r="C29" s="105" t="s">
        <v>3055</v>
      </c>
    </row>
    <row r="30" spans="1:3">
      <c r="A30" s="105" t="s">
        <v>3056</v>
      </c>
      <c r="B30" s="105" t="s">
        <v>3054</v>
      </c>
      <c r="C30" s="105" t="s">
        <v>3057</v>
      </c>
    </row>
    <row r="31" spans="1:3">
      <c r="A31" s="105" t="s">
        <v>3058</v>
      </c>
      <c r="B31" s="105" t="s">
        <v>3059</v>
      </c>
      <c r="C31" s="105" t="s">
        <v>3017</v>
      </c>
    </row>
    <row r="32" spans="1:3">
      <c r="A32" s="105" t="s">
        <v>3060</v>
      </c>
      <c r="B32" s="105" t="s">
        <v>3061</v>
      </c>
      <c r="C32" s="105" t="s">
        <v>3062</v>
      </c>
    </row>
    <row r="33" spans="1:3">
      <c r="A33" s="105" t="s">
        <v>3063</v>
      </c>
      <c r="B33" s="105" t="s">
        <v>3064</v>
      </c>
      <c r="C33" s="105" t="s">
        <v>3065</v>
      </c>
    </row>
    <row r="34" spans="1:3">
      <c r="A34" s="105" t="s">
        <v>3066</v>
      </c>
      <c r="B34" s="105" t="s">
        <v>3067</v>
      </c>
      <c r="C34" s="105" t="s">
        <v>3013</v>
      </c>
    </row>
    <row r="35" spans="1:3">
      <c r="A35" s="105" t="s">
        <v>3068</v>
      </c>
      <c r="B35" s="105" t="s">
        <v>3069</v>
      </c>
      <c r="C35" s="105" t="s">
        <v>3028</v>
      </c>
    </row>
    <row r="36" spans="1:3">
      <c r="A36" s="105" t="s">
        <v>3070</v>
      </c>
      <c r="B36" s="105" t="s">
        <v>3071</v>
      </c>
      <c r="C36" s="105" t="s">
        <v>3072</v>
      </c>
    </row>
    <row r="37" spans="1:3">
      <c r="A37" s="105" t="s">
        <v>3073</v>
      </c>
      <c r="B37" s="105" t="s">
        <v>3071</v>
      </c>
      <c r="C37" s="105" t="s">
        <v>3074</v>
      </c>
    </row>
    <row r="38" spans="1:3">
      <c r="A38" s="105" t="s">
        <v>3075</v>
      </c>
      <c r="B38" s="105" t="s">
        <v>3076</v>
      </c>
      <c r="C38" s="105" t="s">
        <v>3072</v>
      </c>
    </row>
    <row r="39" spans="1:3">
      <c r="A39" s="105" t="s">
        <v>3077</v>
      </c>
      <c r="B39" s="105" t="s">
        <v>3076</v>
      </c>
      <c r="C39" s="105" t="s">
        <v>3078</v>
      </c>
    </row>
    <row r="40" spans="1:3">
      <c r="A40" s="105" t="s">
        <v>3079</v>
      </c>
      <c r="B40" s="105" t="s">
        <v>3079</v>
      </c>
      <c r="C40" s="105"/>
    </row>
    <row r="41" spans="1:3">
      <c r="A41" s="105" t="s">
        <v>3080</v>
      </c>
      <c r="B41" s="105" t="s">
        <v>3079</v>
      </c>
      <c r="C41" s="105" t="s">
        <v>3081</v>
      </c>
    </row>
    <row r="42" spans="1:3">
      <c r="A42" s="105" t="s">
        <v>3082</v>
      </c>
      <c r="B42" s="105" t="s">
        <v>3079</v>
      </c>
      <c r="C42" s="105" t="s">
        <v>3072</v>
      </c>
    </row>
    <row r="43" spans="1:3">
      <c r="A43" s="105" t="s">
        <v>3083</v>
      </c>
      <c r="B43" s="105" t="s">
        <v>3079</v>
      </c>
      <c r="C43" s="105" t="s">
        <v>3078</v>
      </c>
    </row>
    <row r="44" spans="1:3">
      <c r="A44" s="105" t="s">
        <v>3084</v>
      </c>
      <c r="B44" s="105" t="s">
        <v>3085</v>
      </c>
      <c r="C44" s="105" t="s">
        <v>3086</v>
      </c>
    </row>
    <row r="45" spans="1:3">
      <c r="A45" s="105" t="s">
        <v>3087</v>
      </c>
      <c r="B45" s="105" t="s">
        <v>3085</v>
      </c>
      <c r="C45" s="105" t="s">
        <v>3086</v>
      </c>
    </row>
    <row r="46" spans="1:3">
      <c r="A46" s="105" t="s">
        <v>3088</v>
      </c>
      <c r="B46" s="105" t="s">
        <v>3089</v>
      </c>
      <c r="C46" s="105" t="s">
        <v>3090</v>
      </c>
    </row>
    <row r="47" spans="1:3">
      <c r="A47" s="105" t="s">
        <v>3091</v>
      </c>
      <c r="B47" s="105" t="s">
        <v>3089</v>
      </c>
      <c r="C47" s="105" t="s">
        <v>3092</v>
      </c>
    </row>
    <row r="48" spans="1:3">
      <c r="A48" s="105" t="s">
        <v>3093</v>
      </c>
      <c r="B48" s="105" t="s">
        <v>3094</v>
      </c>
      <c r="C48" s="105" t="s">
        <v>3095</v>
      </c>
    </row>
    <row r="49" spans="1:3">
      <c r="A49" s="105" t="s">
        <v>3096</v>
      </c>
      <c r="B49" s="105" t="s">
        <v>3094</v>
      </c>
      <c r="C49" s="105" t="s">
        <v>3097</v>
      </c>
    </row>
    <row r="50" spans="1:3">
      <c r="A50" s="105" t="s">
        <v>3098</v>
      </c>
      <c r="B50" s="105" t="s">
        <v>3099</v>
      </c>
      <c r="C50" s="105" t="s">
        <v>3100</v>
      </c>
    </row>
    <row r="51" spans="1:3">
      <c r="A51" s="105" t="s">
        <v>3101</v>
      </c>
      <c r="B51" s="105" t="s">
        <v>3099</v>
      </c>
      <c r="C51" s="105" t="s">
        <v>3102</v>
      </c>
    </row>
    <row r="52" spans="1:3" ht="15">
      <c r="A52" s="105" t="s">
        <v>3103</v>
      </c>
      <c r="B52" s="105" t="s">
        <v>3104</v>
      </c>
      <c r="C52" s="105" t="s">
        <v>3105</v>
      </c>
    </row>
    <row r="53" spans="1:3" ht="15">
      <c r="A53" s="105" t="s">
        <v>3106</v>
      </c>
      <c r="B53" s="105" t="s">
        <v>3104</v>
      </c>
      <c r="C53" s="105" t="s">
        <v>3062</v>
      </c>
    </row>
    <row r="54" spans="1:3" ht="15">
      <c r="A54" s="105" t="s">
        <v>3107</v>
      </c>
      <c r="B54" s="105" t="s">
        <v>3108</v>
      </c>
      <c r="C54" s="105" t="s">
        <v>3062</v>
      </c>
    </row>
    <row r="55" spans="1:3" ht="15">
      <c r="A55" s="105" t="s">
        <v>3109</v>
      </c>
      <c r="B55" s="105" t="s">
        <v>3110</v>
      </c>
      <c r="C55" s="105" t="s">
        <v>3111</v>
      </c>
    </row>
    <row r="56" spans="1:3" ht="15">
      <c r="A56" s="105" t="s">
        <v>3112</v>
      </c>
      <c r="B56" s="105" t="s">
        <v>3113</v>
      </c>
      <c r="C56" s="105" t="s">
        <v>3017</v>
      </c>
    </row>
    <row r="57" spans="1:3" ht="15">
      <c r="A57" s="105" t="s">
        <v>3114</v>
      </c>
      <c r="B57" s="105" t="s">
        <v>3113</v>
      </c>
      <c r="C57" s="105" t="s">
        <v>3115</v>
      </c>
    </row>
    <row r="58" spans="1:3" ht="15">
      <c r="A58" s="105" t="s">
        <v>3116</v>
      </c>
      <c r="B58" s="105" t="s">
        <v>3117</v>
      </c>
      <c r="C58" s="105" t="s">
        <v>3115</v>
      </c>
    </row>
    <row r="59" spans="1:3" ht="15">
      <c r="A59" s="105" t="s">
        <v>3118</v>
      </c>
      <c r="B59" s="105" t="s">
        <v>3117</v>
      </c>
      <c r="C59" s="105" t="s">
        <v>3119</v>
      </c>
    </row>
    <row r="60" spans="1:3" ht="15">
      <c r="A60" s="105" t="s">
        <v>3116</v>
      </c>
      <c r="B60" s="105" t="s">
        <v>3117</v>
      </c>
      <c r="C60" s="105" t="s">
        <v>3120</v>
      </c>
    </row>
    <row r="61" spans="1:3" ht="15">
      <c r="A61" s="105" t="s">
        <v>3121</v>
      </c>
      <c r="B61" s="105" t="s">
        <v>3117</v>
      </c>
      <c r="C61" s="105" t="s">
        <v>3119</v>
      </c>
    </row>
    <row r="62" spans="1:3" ht="15">
      <c r="A62" s="105" t="s">
        <v>3116</v>
      </c>
      <c r="B62" s="105" t="s">
        <v>3117</v>
      </c>
      <c r="C62" s="105" t="s">
        <v>3122</v>
      </c>
    </row>
    <row r="63" spans="1:3" ht="15">
      <c r="A63" s="105" t="s">
        <v>3123</v>
      </c>
      <c r="B63" s="105" t="s">
        <v>3117</v>
      </c>
      <c r="C63" s="105" t="s">
        <v>3124</v>
      </c>
    </row>
    <row r="64" spans="1:3" ht="15">
      <c r="A64" s="105" t="s">
        <v>3125</v>
      </c>
      <c r="B64" s="105" t="s">
        <v>3126</v>
      </c>
      <c r="C64" s="105" t="s">
        <v>3119</v>
      </c>
    </row>
    <row r="65" spans="1:3" ht="15">
      <c r="A65" s="105" t="s">
        <v>3127</v>
      </c>
      <c r="B65" s="105" t="s">
        <v>3126</v>
      </c>
      <c r="C65" s="105" t="s">
        <v>3128</v>
      </c>
    </row>
    <row r="66" spans="1:3" ht="15">
      <c r="A66" s="105" t="s">
        <v>3125</v>
      </c>
      <c r="B66" s="105" t="s">
        <v>3126</v>
      </c>
      <c r="C66" s="105" t="s">
        <v>3119</v>
      </c>
    </row>
    <row r="67" spans="1:3" ht="15">
      <c r="A67" s="105" t="s">
        <v>3127</v>
      </c>
      <c r="B67" s="105" t="s">
        <v>3126</v>
      </c>
      <c r="C67" s="105" t="s">
        <v>3129</v>
      </c>
    </row>
    <row r="68" spans="1:3" ht="15">
      <c r="A68" s="105" t="s">
        <v>3130</v>
      </c>
      <c r="B68" s="105" t="s">
        <v>3131</v>
      </c>
      <c r="C68" s="105" t="s">
        <v>3132</v>
      </c>
    </row>
    <row r="69" spans="1:3" ht="15">
      <c r="A69" s="105" t="s">
        <v>3133</v>
      </c>
      <c r="B69" s="105" t="s">
        <v>3134</v>
      </c>
      <c r="C69" s="105" t="s">
        <v>3135</v>
      </c>
    </row>
    <row r="70" spans="1:3" ht="15">
      <c r="A70" s="105" t="s">
        <v>3136</v>
      </c>
      <c r="B70" s="105" t="s">
        <v>3134</v>
      </c>
      <c r="C70" s="105" t="s">
        <v>3137</v>
      </c>
    </row>
    <row r="71" spans="1:3" ht="15">
      <c r="A71" s="105" t="s">
        <v>3138</v>
      </c>
      <c r="B71" s="105" t="s">
        <v>3139</v>
      </c>
      <c r="C71" s="105" t="s">
        <v>3028</v>
      </c>
    </row>
    <row r="72" spans="1:3" ht="15">
      <c r="A72" s="105" t="s">
        <v>3140</v>
      </c>
      <c r="B72" s="105" t="s">
        <v>3139</v>
      </c>
      <c r="C72" s="105" t="s">
        <v>3026</v>
      </c>
    </row>
    <row r="73" spans="1:3" ht="15">
      <c r="A73" s="105" t="s">
        <v>3141</v>
      </c>
      <c r="B73" s="105" t="s">
        <v>3142</v>
      </c>
      <c r="C73" s="105" t="s">
        <v>3143</v>
      </c>
    </row>
    <row r="74" spans="1:3" ht="15">
      <c r="A74" s="105" t="s">
        <v>3144</v>
      </c>
      <c r="B74" s="105" t="s">
        <v>3142</v>
      </c>
      <c r="C74" s="105" t="s">
        <v>3145</v>
      </c>
    </row>
    <row r="75" spans="1:3" ht="15">
      <c r="A75" s="105" t="s">
        <v>3141</v>
      </c>
      <c r="B75" s="105" t="s">
        <v>3142</v>
      </c>
      <c r="C75" s="105" t="s">
        <v>3143</v>
      </c>
    </row>
    <row r="76" spans="1:3" ht="15">
      <c r="A76" s="105" t="s">
        <v>3146</v>
      </c>
      <c r="B76" s="105" t="s">
        <v>3142</v>
      </c>
      <c r="C76" s="105" t="s">
        <v>3147</v>
      </c>
    </row>
    <row r="77" spans="1:3" ht="15">
      <c r="A77" s="105" t="s">
        <v>3148</v>
      </c>
      <c r="B77" s="105" t="s">
        <v>3142</v>
      </c>
      <c r="C77" s="105" t="s">
        <v>3147</v>
      </c>
    </row>
    <row r="78" spans="1:3" ht="15">
      <c r="A78" s="105" t="s">
        <v>3146</v>
      </c>
      <c r="B78" s="105" t="s">
        <v>3142</v>
      </c>
      <c r="C78" s="105" t="s">
        <v>3147</v>
      </c>
    </row>
    <row r="79" spans="1:3" ht="15">
      <c r="A79" s="105" t="s">
        <v>3144</v>
      </c>
      <c r="B79" s="105" t="s">
        <v>3142</v>
      </c>
      <c r="C79" s="105" t="s">
        <v>3145</v>
      </c>
    </row>
    <row r="80" spans="1:3" ht="15">
      <c r="A80" s="105" t="s">
        <v>3149</v>
      </c>
      <c r="B80" s="105" t="s">
        <v>3142</v>
      </c>
      <c r="C80" s="105" t="s">
        <v>3147</v>
      </c>
    </row>
    <row r="81" spans="1:3" ht="15">
      <c r="A81" s="105" t="s">
        <v>3146</v>
      </c>
      <c r="B81" s="105" t="s">
        <v>3142</v>
      </c>
      <c r="C81" s="105" t="s">
        <v>3147</v>
      </c>
    </row>
    <row r="82" spans="1:3" ht="15">
      <c r="A82" s="105" t="s">
        <v>3150</v>
      </c>
      <c r="B82" s="105" t="s">
        <v>3151</v>
      </c>
      <c r="C82" s="105" t="s">
        <v>3111</v>
      </c>
    </row>
    <row r="83" spans="1:3" ht="15">
      <c r="A83" s="105" t="s">
        <v>3152</v>
      </c>
      <c r="B83" s="105" t="s">
        <v>3151</v>
      </c>
      <c r="C83" s="105" t="s">
        <v>3111</v>
      </c>
    </row>
    <row r="84" spans="1:3" ht="15">
      <c r="A84" s="105" t="s">
        <v>3153</v>
      </c>
      <c r="B84" s="105" t="s">
        <v>3154</v>
      </c>
      <c r="C84" s="105" t="s">
        <v>3155</v>
      </c>
    </row>
    <row r="85" spans="1:3" ht="15">
      <c r="A85" s="105" t="s">
        <v>3156</v>
      </c>
      <c r="B85" s="105" t="s">
        <v>3157</v>
      </c>
      <c r="C85" s="105" t="s">
        <v>3158</v>
      </c>
    </row>
    <row r="86" spans="1:3" ht="15">
      <c r="A86" s="105" t="s">
        <v>3159</v>
      </c>
      <c r="B86" s="105" t="s">
        <v>3160</v>
      </c>
      <c r="C86" s="105" t="s">
        <v>3062</v>
      </c>
    </row>
    <row r="87" spans="1:3" ht="15">
      <c r="A87" s="105" t="s">
        <v>3161</v>
      </c>
      <c r="B87" s="105" t="s">
        <v>3162</v>
      </c>
      <c r="C87" s="105" t="s">
        <v>3013</v>
      </c>
    </row>
    <row r="88" spans="1:3" ht="15">
      <c r="A88" s="105" t="s">
        <v>3163</v>
      </c>
      <c r="B88" s="105" t="s">
        <v>3164</v>
      </c>
      <c r="C88" s="105" t="s">
        <v>3165</v>
      </c>
    </row>
    <row r="89" spans="1:3" ht="15">
      <c r="A89" s="105" t="s">
        <v>3166</v>
      </c>
      <c r="B89" s="105" t="s">
        <v>3167</v>
      </c>
      <c r="C89" s="105" t="s">
        <v>3168</v>
      </c>
    </row>
    <row r="90" spans="1:3" ht="15">
      <c r="A90" s="105" t="s">
        <v>3169</v>
      </c>
      <c r="B90" s="105" t="s">
        <v>3170</v>
      </c>
      <c r="C90" s="105" t="s">
        <v>3015</v>
      </c>
    </row>
    <row r="91" spans="1:3" ht="15">
      <c r="A91" s="105" t="s">
        <v>3171</v>
      </c>
      <c r="B91" s="105" t="s">
        <v>3172</v>
      </c>
      <c r="C91" s="105" t="s">
        <v>3173</v>
      </c>
    </row>
    <row r="92" spans="1:3" ht="15">
      <c r="A92" s="105" t="s">
        <v>3171</v>
      </c>
      <c r="B92" s="105" t="s">
        <v>3172</v>
      </c>
      <c r="C92" s="105" t="s">
        <v>3173</v>
      </c>
    </row>
    <row r="93" spans="1:3" ht="15">
      <c r="A93" s="105" t="s">
        <v>3174</v>
      </c>
      <c r="B93" s="105" t="s">
        <v>3172</v>
      </c>
      <c r="C93" s="105" t="s">
        <v>3173</v>
      </c>
    </row>
    <row r="94" spans="1:3" ht="15">
      <c r="A94" s="105" t="s">
        <v>3174</v>
      </c>
      <c r="B94" s="105" t="s">
        <v>3172</v>
      </c>
      <c r="C94" s="105" t="s">
        <v>3173</v>
      </c>
    </row>
    <row r="95" spans="1:3" ht="15">
      <c r="A95" s="105" t="s">
        <v>3174</v>
      </c>
      <c r="B95" s="105" t="s">
        <v>3172</v>
      </c>
      <c r="C95" s="105" t="s">
        <v>3173</v>
      </c>
    </row>
    <row r="96" spans="1:3" ht="15">
      <c r="A96" s="105" t="s">
        <v>3175</v>
      </c>
      <c r="B96" s="105" t="s">
        <v>3176</v>
      </c>
      <c r="C96" s="105" t="s">
        <v>3177</v>
      </c>
    </row>
    <row r="97" spans="1:3" ht="15">
      <c r="A97" s="105" t="s">
        <v>3178</v>
      </c>
      <c r="B97" s="105" t="s">
        <v>3176</v>
      </c>
      <c r="C97" s="105"/>
    </row>
    <row r="98" spans="1:3" ht="15">
      <c r="A98" s="105" t="s">
        <v>3179</v>
      </c>
      <c r="B98" s="105" t="s">
        <v>3180</v>
      </c>
      <c r="C98" s="105" t="s">
        <v>3181</v>
      </c>
    </row>
    <row r="99" spans="1:3" ht="15">
      <c r="A99" s="105" t="s">
        <v>3182</v>
      </c>
      <c r="B99" s="105" t="s">
        <v>3183</v>
      </c>
      <c r="C99" s="105" t="s">
        <v>3184</v>
      </c>
    </row>
    <row r="100" spans="1:3" ht="15">
      <c r="A100" s="105" t="s">
        <v>2905</v>
      </c>
      <c r="B100" s="105" t="s">
        <v>2905</v>
      </c>
      <c r="C100" s="105" t="s">
        <v>3185</v>
      </c>
    </row>
    <row r="101" spans="1:3" ht="15">
      <c r="A101" s="105" t="s">
        <v>2909</v>
      </c>
      <c r="B101" s="105" t="s">
        <v>2909</v>
      </c>
      <c r="C101" s="105" t="s">
        <v>3186</v>
      </c>
    </row>
    <row r="102" spans="1:3" ht="15">
      <c r="A102" s="105" t="s">
        <v>2911</v>
      </c>
      <c r="B102" s="105" t="s">
        <v>2911</v>
      </c>
      <c r="C102" s="105" t="s">
        <v>3187</v>
      </c>
    </row>
    <row r="103" spans="1:3" ht="15">
      <c r="A103" s="105" t="s">
        <v>3188</v>
      </c>
      <c r="B103" s="105" t="s">
        <v>3188</v>
      </c>
      <c r="C103" s="105" t="s">
        <v>3189</v>
      </c>
    </row>
    <row r="104" spans="1:3" ht="15">
      <c r="A104" s="105" t="s">
        <v>2913</v>
      </c>
      <c r="B104" s="105" t="s">
        <v>2913</v>
      </c>
      <c r="C104" s="105" t="s">
        <v>3190</v>
      </c>
    </row>
    <row r="105" spans="1:3" ht="15">
      <c r="A105" s="105" t="s">
        <v>2915</v>
      </c>
      <c r="B105" s="105" t="s">
        <v>2915</v>
      </c>
      <c r="C105" s="105" t="s">
        <v>3191</v>
      </c>
    </row>
    <row r="106" spans="1:3" ht="15">
      <c r="A106" s="105" t="s">
        <v>2917</v>
      </c>
      <c r="B106" s="105" t="s">
        <v>2917</v>
      </c>
      <c r="C106" s="105" t="s">
        <v>3192</v>
      </c>
    </row>
    <row r="107" spans="1:3" ht="15">
      <c r="A107" s="105" t="s">
        <v>2919</v>
      </c>
      <c r="B107" s="105" t="s">
        <v>2919</v>
      </c>
      <c r="C107" s="105" t="s">
        <v>3193</v>
      </c>
    </row>
    <row r="108" spans="1:3" ht="15">
      <c r="A108" s="105" t="s">
        <v>2920</v>
      </c>
      <c r="B108" s="105" t="s">
        <v>2920</v>
      </c>
      <c r="C108" s="105" t="s">
        <v>3194</v>
      </c>
    </row>
    <row r="109" spans="1:3" ht="15">
      <c r="A109" s="105" t="s">
        <v>2922</v>
      </c>
      <c r="B109" s="105" t="s">
        <v>2922</v>
      </c>
      <c r="C109" s="105" t="s">
        <v>3195</v>
      </c>
    </row>
    <row r="110" spans="1:3" ht="15">
      <c r="A110" s="105" t="s">
        <v>3196</v>
      </c>
      <c r="B110" s="105" t="s">
        <v>3197</v>
      </c>
      <c r="C110" s="105" t="s">
        <v>3198</v>
      </c>
    </row>
    <row r="111" spans="1:3" ht="15">
      <c r="A111" s="105" t="s">
        <v>2923</v>
      </c>
      <c r="B111" s="105" t="s">
        <v>2923</v>
      </c>
      <c r="C111" s="105" t="s">
        <v>3199</v>
      </c>
    </row>
    <row r="112" spans="1:3" ht="15">
      <c r="A112" s="105" t="s">
        <v>2924</v>
      </c>
      <c r="B112" s="105" t="s">
        <v>2924</v>
      </c>
      <c r="C112" s="105" t="s">
        <v>3200</v>
      </c>
    </row>
    <row r="113" spans="1:3" ht="15">
      <c r="A113" s="105" t="s">
        <v>3201</v>
      </c>
      <c r="B113" s="105" t="s">
        <v>3201</v>
      </c>
      <c r="C113" s="105" t="s">
        <v>3202</v>
      </c>
    </row>
    <row r="114" spans="1:3" ht="15">
      <c r="A114" s="105" t="s">
        <v>2926</v>
      </c>
      <c r="B114" s="105" t="s">
        <v>2926</v>
      </c>
      <c r="C114" s="105" t="s">
        <v>3203</v>
      </c>
    </row>
    <row r="115" spans="1:3" ht="15">
      <c r="A115" s="105" t="s">
        <v>3204</v>
      </c>
      <c r="B115" s="105" t="s">
        <v>3204</v>
      </c>
      <c r="C115" s="105" t="s">
        <v>3205</v>
      </c>
    </row>
    <row r="116" spans="1:3" ht="15">
      <c r="A116" s="105" t="s">
        <v>3204</v>
      </c>
      <c r="B116" s="105" t="s">
        <v>3204</v>
      </c>
      <c r="C116" s="105" t="s">
        <v>3206</v>
      </c>
    </row>
    <row r="117" spans="1:3" ht="15">
      <c r="A117" s="105" t="s">
        <v>2928</v>
      </c>
      <c r="B117" s="105" t="s">
        <v>2928</v>
      </c>
      <c r="C117" s="105" t="s">
        <v>3207</v>
      </c>
    </row>
    <row r="118" spans="1:3" ht="15">
      <c r="A118" s="105" t="s">
        <v>2930</v>
      </c>
      <c r="B118" s="105" t="s">
        <v>2930</v>
      </c>
      <c r="C118" s="105" t="s">
        <v>3208</v>
      </c>
    </row>
    <row r="119" spans="1:3" ht="15">
      <c r="A119" s="105" t="s">
        <v>2932</v>
      </c>
      <c r="B119" s="105" t="s">
        <v>2932</v>
      </c>
      <c r="C119" s="105" t="s">
        <v>3209</v>
      </c>
    </row>
    <row r="120" spans="1:3" ht="15">
      <c r="A120" s="105" t="s">
        <v>2934</v>
      </c>
      <c r="B120" s="105" t="s">
        <v>2934</v>
      </c>
      <c r="C120" s="105" t="s">
        <v>3210</v>
      </c>
    </row>
    <row r="121" spans="1:3" ht="15">
      <c r="A121" s="105" t="s">
        <v>2936</v>
      </c>
      <c r="B121" s="105" t="s">
        <v>2936</v>
      </c>
      <c r="C121" s="105" t="s">
        <v>3211</v>
      </c>
    </row>
    <row r="122" spans="1:3" ht="15">
      <c r="A122" s="105" t="s">
        <v>3212</v>
      </c>
      <c r="B122" s="105" t="s">
        <v>3213</v>
      </c>
      <c r="C122" s="105" t="s">
        <v>3214</v>
      </c>
    </row>
    <row r="123" spans="1:3" ht="15">
      <c r="A123" s="105" t="s">
        <v>3215</v>
      </c>
      <c r="B123" s="105" t="s">
        <v>3215</v>
      </c>
      <c r="C123" s="105" t="s">
        <v>3216</v>
      </c>
    </row>
    <row r="124" spans="1:3" ht="15">
      <c r="A124" s="105" t="s">
        <v>2938</v>
      </c>
      <c r="B124" s="105" t="s">
        <v>2938</v>
      </c>
      <c r="C124" s="105" t="s">
        <v>3217</v>
      </c>
    </row>
    <row r="125" spans="1:3" ht="15">
      <c r="A125" s="105" t="s">
        <v>3218</v>
      </c>
      <c r="B125" s="105" t="s">
        <v>3218</v>
      </c>
      <c r="C125" s="105" t="s">
        <v>3219</v>
      </c>
    </row>
    <row r="126" spans="1:3" ht="15">
      <c r="A126" s="105" t="s">
        <v>3220</v>
      </c>
      <c r="B126" s="105" t="s">
        <v>3220</v>
      </c>
      <c r="C126" s="105" t="s">
        <v>3221</v>
      </c>
    </row>
    <row r="127" spans="1:3" ht="15">
      <c r="A127" s="105" t="s">
        <v>2940</v>
      </c>
      <c r="B127" s="105" t="s">
        <v>2940</v>
      </c>
      <c r="C127" s="105" t="s">
        <v>3222</v>
      </c>
    </row>
    <row r="128" spans="1:3" ht="15">
      <c r="A128" s="105" t="s">
        <v>3223</v>
      </c>
      <c r="B128" s="105" t="s">
        <v>3223</v>
      </c>
      <c r="C128" s="105" t="s">
        <v>3224</v>
      </c>
    </row>
    <row r="129" spans="1:3" ht="15">
      <c r="A129" s="105" t="s">
        <v>3225</v>
      </c>
      <c r="B129" s="105" t="s">
        <v>3225</v>
      </c>
      <c r="C129" s="105" t="s">
        <v>3221</v>
      </c>
    </row>
    <row r="130" spans="1:3" ht="15">
      <c r="A130" s="105" t="s">
        <v>3226</v>
      </c>
      <c r="B130" s="105" t="s">
        <v>3227</v>
      </c>
      <c r="C130" s="105" t="s">
        <v>3228</v>
      </c>
    </row>
    <row r="131" spans="1:3" ht="15">
      <c r="A131" s="105" t="s">
        <v>2942</v>
      </c>
      <c r="B131" s="105" t="s">
        <v>2942</v>
      </c>
      <c r="C131" s="105" t="s">
        <v>3229</v>
      </c>
    </row>
    <row r="132" spans="1:3" ht="15">
      <c r="A132" s="105" t="s">
        <v>3230</v>
      </c>
      <c r="B132" s="105" t="s">
        <v>3230</v>
      </c>
      <c r="C132" s="105" t="s">
        <v>3231</v>
      </c>
    </row>
    <row r="133" spans="1:3" ht="15">
      <c r="A133" s="105" t="s">
        <v>3232</v>
      </c>
      <c r="B133" s="105" t="s">
        <v>3232</v>
      </c>
      <c r="C133" s="105" t="s">
        <v>3233</v>
      </c>
    </row>
    <row r="134" spans="1:3" ht="15">
      <c r="A134" s="105" t="s">
        <v>2944</v>
      </c>
      <c r="B134" s="105" t="s">
        <v>2944</v>
      </c>
      <c r="C134" s="105" t="s">
        <v>3234</v>
      </c>
    </row>
    <row r="135" spans="1:3" ht="15">
      <c r="A135" s="105" t="s">
        <v>3235</v>
      </c>
      <c r="B135" s="105" t="s">
        <v>3235</v>
      </c>
      <c r="C135" s="105" t="s">
        <v>3236</v>
      </c>
    </row>
    <row r="136" spans="1:3" ht="15">
      <c r="A136" s="105" t="s">
        <v>3237</v>
      </c>
      <c r="B136" s="105" t="s">
        <v>3237</v>
      </c>
      <c r="C136" s="105" t="s">
        <v>3238</v>
      </c>
    </row>
    <row r="137" spans="1:3" ht="15">
      <c r="A137" s="105" t="s">
        <v>2946</v>
      </c>
      <c r="B137" s="105" t="s">
        <v>2946</v>
      </c>
      <c r="C137" s="105" t="s">
        <v>3239</v>
      </c>
    </row>
    <row r="138" spans="1:3" ht="15">
      <c r="A138" s="105" t="s">
        <v>3240</v>
      </c>
      <c r="B138" s="105" t="s">
        <v>3240</v>
      </c>
      <c r="C138" s="105" t="s">
        <v>3241</v>
      </c>
    </row>
    <row r="139" spans="1:3" ht="15">
      <c r="A139" s="105" t="s">
        <v>3242</v>
      </c>
      <c r="B139" s="105" t="s">
        <v>3242</v>
      </c>
      <c r="C139" s="105" t="s">
        <v>3243</v>
      </c>
    </row>
    <row r="140" spans="1:3" ht="15">
      <c r="A140" s="105" t="s">
        <v>2948</v>
      </c>
      <c r="B140" s="105" t="s">
        <v>2948</v>
      </c>
      <c r="C140" s="105" t="s">
        <v>3244</v>
      </c>
    </row>
    <row r="141" spans="1:3" ht="15">
      <c r="A141" s="105" t="s">
        <v>3245</v>
      </c>
      <c r="B141" s="105" t="s">
        <v>3245</v>
      </c>
      <c r="C141" s="105" t="s">
        <v>3246</v>
      </c>
    </row>
    <row r="142" spans="1:3" ht="15">
      <c r="A142" s="105" t="s">
        <v>3247</v>
      </c>
      <c r="B142" s="105" t="s">
        <v>3247</v>
      </c>
      <c r="C142" s="105" t="s">
        <v>3248</v>
      </c>
    </row>
    <row r="143" spans="1:3" ht="15">
      <c r="A143" s="105" t="s">
        <v>2950</v>
      </c>
      <c r="B143" s="105" t="s">
        <v>2950</v>
      </c>
      <c r="C143" s="105" t="s">
        <v>3249</v>
      </c>
    </row>
    <row r="144" spans="1:3" ht="15">
      <c r="A144" s="105" t="s">
        <v>3250</v>
      </c>
      <c r="B144" s="105" t="s">
        <v>3250</v>
      </c>
      <c r="C144" s="105" t="s">
        <v>3251</v>
      </c>
    </row>
    <row r="145" spans="1:3" ht="15">
      <c r="A145" s="105" t="s">
        <v>3252</v>
      </c>
      <c r="B145" s="105" t="s">
        <v>3252</v>
      </c>
      <c r="C145" s="105" t="s">
        <v>3253</v>
      </c>
    </row>
    <row r="146" spans="1:3" ht="15">
      <c r="A146" s="105" t="s">
        <v>2952</v>
      </c>
      <c r="B146" s="105" t="s">
        <v>2952</v>
      </c>
      <c r="C146" s="105" t="s">
        <v>3254</v>
      </c>
    </row>
    <row r="147" spans="1:3" ht="15">
      <c r="A147" s="105" t="s">
        <v>3255</v>
      </c>
      <c r="B147" s="105" t="s">
        <v>3255</v>
      </c>
      <c r="C147" s="105" t="s">
        <v>3256</v>
      </c>
    </row>
    <row r="148" spans="1:3" ht="15">
      <c r="A148" s="105" t="s">
        <v>2954</v>
      </c>
      <c r="B148" s="105" t="s">
        <v>2954</v>
      </c>
      <c r="C148" s="105" t="s">
        <v>3257</v>
      </c>
    </row>
    <row r="149" spans="1:3" ht="15">
      <c r="A149" s="105" t="s">
        <v>3258</v>
      </c>
      <c r="B149" s="105" t="s">
        <v>3258</v>
      </c>
      <c r="C149" s="105" t="s">
        <v>3259</v>
      </c>
    </row>
    <row r="150" spans="1:3" ht="15">
      <c r="A150" s="105" t="s">
        <v>2956</v>
      </c>
      <c r="B150" s="105" t="s">
        <v>2956</v>
      </c>
      <c r="C150" s="105" t="s">
        <v>3260</v>
      </c>
    </row>
    <row r="151" spans="1:3" ht="15">
      <c r="A151" s="105" t="s">
        <v>3261</v>
      </c>
      <c r="B151" s="105" t="s">
        <v>3261</v>
      </c>
      <c r="C151" s="105" t="s">
        <v>3262</v>
      </c>
    </row>
    <row r="152" spans="1:3" ht="15">
      <c r="A152" s="105" t="s">
        <v>2958</v>
      </c>
      <c r="B152" s="105" t="s">
        <v>2958</v>
      </c>
      <c r="C152" s="105" t="s">
        <v>3263</v>
      </c>
    </row>
    <row r="153" spans="1:3" ht="15">
      <c r="A153" s="105" t="s">
        <v>3264</v>
      </c>
      <c r="B153" s="105" t="s">
        <v>3264</v>
      </c>
      <c r="C153" s="105" t="s">
        <v>3265</v>
      </c>
    </row>
    <row r="154" spans="1:3" ht="15">
      <c r="A154" s="105" t="s">
        <v>2960</v>
      </c>
      <c r="B154" s="105" t="s">
        <v>2960</v>
      </c>
      <c r="C154" s="105" t="s">
        <v>3266</v>
      </c>
    </row>
    <row r="155" spans="1:3" ht="15">
      <c r="A155" s="105" t="s">
        <v>3267</v>
      </c>
      <c r="B155" s="105" t="s">
        <v>3268</v>
      </c>
      <c r="C155" s="105" t="s">
        <v>3269</v>
      </c>
    </row>
    <row r="156" spans="1:3" ht="15">
      <c r="A156" s="105" t="s">
        <v>2962</v>
      </c>
      <c r="B156" s="105" t="s">
        <v>2962</v>
      </c>
      <c r="C156" s="105" t="s">
        <v>3270</v>
      </c>
    </row>
    <row r="157" spans="1:3" ht="15">
      <c r="A157" s="105" t="s">
        <v>2963</v>
      </c>
      <c r="B157" s="105" t="s">
        <v>2963</v>
      </c>
      <c r="C157" s="105" t="s">
        <v>3271</v>
      </c>
    </row>
    <row r="158" spans="1:3" ht="15">
      <c r="A158" s="105" t="s">
        <v>2964</v>
      </c>
      <c r="B158" s="105" t="s">
        <v>2964</v>
      </c>
      <c r="C158" s="105" t="s">
        <v>3272</v>
      </c>
    </row>
    <row r="159" spans="1:3" ht="15">
      <c r="A159" s="105" t="s">
        <v>2965</v>
      </c>
      <c r="B159" s="105" t="s">
        <v>2965</v>
      </c>
      <c r="C159" s="105" t="s">
        <v>3273</v>
      </c>
    </row>
    <row r="160" spans="1:3" ht="15">
      <c r="A160" s="105" t="s">
        <v>2966</v>
      </c>
      <c r="B160" s="105" t="s">
        <v>2966</v>
      </c>
      <c r="C160" s="105" t="s">
        <v>3274</v>
      </c>
    </row>
    <row r="161" spans="1:3" ht="15">
      <c r="A161" s="105" t="s">
        <v>2967</v>
      </c>
      <c r="B161" s="105" t="s">
        <v>2967</v>
      </c>
      <c r="C161" s="105" t="s">
        <v>3275</v>
      </c>
    </row>
    <row r="162" spans="1:3" ht="15">
      <c r="A162" s="105" t="s">
        <v>2968</v>
      </c>
      <c r="B162" s="105" t="s">
        <v>2968</v>
      </c>
      <c r="C162" s="105" t="s">
        <v>3276</v>
      </c>
    </row>
    <row r="163" spans="1:3" ht="15">
      <c r="A163" s="105" t="s">
        <v>2969</v>
      </c>
      <c r="B163" s="105" t="s">
        <v>2969</v>
      </c>
      <c r="C163" s="105" t="s">
        <v>3277</v>
      </c>
    </row>
    <row r="164" spans="1:3" ht="15">
      <c r="A164" s="105" t="s">
        <v>2971</v>
      </c>
      <c r="B164" s="105" t="s">
        <v>2971</v>
      </c>
      <c r="C164" s="105" t="s">
        <v>3278</v>
      </c>
    </row>
    <row r="165" spans="1:3" ht="15">
      <c r="A165" s="105" t="s">
        <v>2973</v>
      </c>
      <c r="B165" s="105" t="s">
        <v>2973</v>
      </c>
      <c r="C165" s="105" t="s">
        <v>3279</v>
      </c>
    </row>
    <row r="166" spans="1:3" ht="15">
      <c r="A166" s="105" t="s">
        <v>3280</v>
      </c>
      <c r="B166" s="105" t="s">
        <v>3281</v>
      </c>
      <c r="C166" s="105" t="s">
        <v>3282</v>
      </c>
    </row>
    <row r="167" spans="1:3" ht="15">
      <c r="A167" s="105" t="s">
        <v>2975</v>
      </c>
      <c r="B167" s="105" t="s">
        <v>2975</v>
      </c>
      <c r="C167" s="105" t="s">
        <v>3283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D1022"/>
  <sheetViews>
    <sheetView workbookViewId="0"/>
  </sheetViews>
  <sheetFormatPr defaultColWidth="14.42578125" defaultRowHeight="15.75" customHeight="1"/>
  <cols>
    <col min="8" max="8" width="24" customWidth="1"/>
    <col min="22" max="22" width="23.140625" customWidth="1"/>
  </cols>
  <sheetData>
    <row r="1" spans="1:30" ht="15.75" customHeight="1">
      <c r="A1" s="333" t="s">
        <v>3284</v>
      </c>
      <c r="B1" s="333" t="s">
        <v>43</v>
      </c>
      <c r="C1" s="333" t="s">
        <v>45</v>
      </c>
      <c r="D1" s="333" t="s">
        <v>3285</v>
      </c>
      <c r="E1" s="333"/>
      <c r="F1" s="333" t="s">
        <v>43</v>
      </c>
      <c r="G1" s="333" t="s">
        <v>3286</v>
      </c>
      <c r="H1" s="333" t="s">
        <v>819</v>
      </c>
      <c r="I1" s="333" t="s">
        <v>3287</v>
      </c>
      <c r="J1" s="333" t="s">
        <v>3288</v>
      </c>
      <c r="K1" s="334"/>
      <c r="L1" s="333" t="s">
        <v>3289</v>
      </c>
      <c r="M1" s="334"/>
      <c r="N1" s="333" t="s">
        <v>3290</v>
      </c>
      <c r="O1" s="334"/>
      <c r="P1" s="333" t="s">
        <v>3291</v>
      </c>
      <c r="Q1" s="334"/>
      <c r="R1" s="333" t="s">
        <v>3292</v>
      </c>
      <c r="S1" s="334"/>
      <c r="T1" s="333" t="s">
        <v>3293</v>
      </c>
      <c r="U1" s="334"/>
      <c r="V1" s="333" t="s">
        <v>3294</v>
      </c>
      <c r="W1" s="334"/>
      <c r="X1" s="334"/>
      <c r="Y1" s="334"/>
      <c r="Z1" s="334"/>
      <c r="AA1" s="334"/>
      <c r="AB1" s="334"/>
      <c r="AC1" s="334"/>
      <c r="AD1" s="334"/>
    </row>
    <row r="2" spans="1:30" ht="15.75" customHeight="1">
      <c r="A2" s="103" t="s">
        <v>874</v>
      </c>
      <c r="B2" s="99" t="s">
        <v>573</v>
      </c>
      <c r="C2" s="99">
        <v>1</v>
      </c>
      <c r="D2" s="99" t="s">
        <v>3295</v>
      </c>
      <c r="E2" s="110"/>
      <c r="F2" s="106" t="s">
        <v>573</v>
      </c>
      <c r="G2" s="107" t="s">
        <v>253</v>
      </c>
      <c r="H2" s="107" t="s">
        <v>3296</v>
      </c>
      <c r="I2" s="108" t="s">
        <v>3297</v>
      </c>
      <c r="J2" s="109" t="s">
        <v>3298</v>
      </c>
      <c r="K2" s="99" t="s">
        <v>3299</v>
      </c>
      <c r="L2" s="109" t="s">
        <v>3298</v>
      </c>
      <c r="M2" s="99" t="s">
        <v>3299</v>
      </c>
      <c r="N2" s="109" t="s">
        <v>3298</v>
      </c>
      <c r="O2" s="99" t="s">
        <v>3299</v>
      </c>
      <c r="P2" s="109" t="s">
        <v>3298</v>
      </c>
      <c r="Q2" s="99" t="s">
        <v>3299</v>
      </c>
      <c r="R2" s="109" t="s">
        <v>3298</v>
      </c>
      <c r="S2" s="99" t="s">
        <v>3299</v>
      </c>
      <c r="T2" s="109" t="s">
        <v>3298</v>
      </c>
      <c r="U2" s="99" t="s">
        <v>3299</v>
      </c>
      <c r="V2" s="99" t="s">
        <v>3300</v>
      </c>
      <c r="W2" s="99" t="s">
        <v>3299</v>
      </c>
      <c r="X2" s="205"/>
      <c r="Y2" s="205"/>
      <c r="Z2" s="205"/>
      <c r="AA2" s="205"/>
      <c r="AB2" s="205"/>
      <c r="AC2" s="205"/>
      <c r="AD2" s="205"/>
    </row>
    <row r="3" spans="1:30" ht="15.75" customHeight="1">
      <c r="A3" s="103" t="s">
        <v>553</v>
      </c>
      <c r="B3" s="99" t="s">
        <v>573</v>
      </c>
      <c r="C3" s="99">
        <v>2</v>
      </c>
      <c r="D3" s="99" t="s">
        <v>3295</v>
      </c>
      <c r="E3" s="110"/>
      <c r="F3" s="126" t="s">
        <v>1513</v>
      </c>
      <c r="G3" s="127" t="s">
        <v>328</v>
      </c>
      <c r="H3" s="127" t="s">
        <v>3301</v>
      </c>
      <c r="I3" s="128" t="s">
        <v>3302</v>
      </c>
      <c r="J3" s="204"/>
      <c r="K3" s="109">
        <v>0</v>
      </c>
      <c r="L3" s="109">
        <v>1</v>
      </c>
      <c r="M3" s="109">
        <v>0</v>
      </c>
      <c r="N3" s="109">
        <v>1</v>
      </c>
      <c r="O3" s="109" t="s">
        <v>3303</v>
      </c>
      <c r="P3" s="109">
        <v>1</v>
      </c>
      <c r="Q3" s="109">
        <v>0</v>
      </c>
      <c r="R3" s="109">
        <v>1</v>
      </c>
      <c r="S3" s="109">
        <v>0</v>
      </c>
      <c r="T3" s="109" t="s">
        <v>3304</v>
      </c>
      <c r="U3" s="109">
        <v>0</v>
      </c>
      <c r="V3" s="109">
        <v>0</v>
      </c>
      <c r="W3" s="109">
        <v>0</v>
      </c>
      <c r="X3" s="205"/>
      <c r="Y3" s="205"/>
      <c r="Z3" s="205"/>
      <c r="AA3" s="205"/>
      <c r="AB3" s="205"/>
      <c r="AC3" s="205"/>
      <c r="AD3" s="205"/>
    </row>
    <row r="4" spans="1:30" ht="15.75" customHeight="1">
      <c r="A4" s="103" t="s">
        <v>237</v>
      </c>
      <c r="B4" s="99" t="s">
        <v>573</v>
      </c>
      <c r="C4" s="99">
        <v>3</v>
      </c>
      <c r="D4" s="99" t="s">
        <v>3295</v>
      </c>
      <c r="E4" s="110"/>
      <c r="F4" s="114" t="s">
        <v>3305</v>
      </c>
      <c r="G4" s="99" t="s">
        <v>94</v>
      </c>
      <c r="H4" s="99" t="s">
        <v>3306</v>
      </c>
      <c r="I4" s="129" t="s">
        <v>3307</v>
      </c>
      <c r="J4" s="205"/>
      <c r="K4" s="99">
        <v>1</v>
      </c>
      <c r="L4" s="99">
        <v>2</v>
      </c>
      <c r="M4" s="99">
        <v>1</v>
      </c>
      <c r="N4" s="99">
        <v>2</v>
      </c>
      <c r="O4" s="99" t="s">
        <v>3308</v>
      </c>
      <c r="P4" s="99">
        <v>2</v>
      </c>
      <c r="Q4" s="99">
        <v>1</v>
      </c>
      <c r="R4" s="99">
        <v>2</v>
      </c>
      <c r="S4" s="99">
        <v>1</v>
      </c>
      <c r="T4" s="99" t="s">
        <v>3309</v>
      </c>
      <c r="U4" s="99">
        <v>1</v>
      </c>
      <c r="V4" s="99">
        <v>1</v>
      </c>
      <c r="W4" s="99">
        <v>1</v>
      </c>
      <c r="X4" s="205"/>
      <c r="Y4" s="205"/>
      <c r="Z4" s="205"/>
      <c r="AA4" s="205"/>
      <c r="AB4" s="205"/>
      <c r="AC4" s="205"/>
      <c r="AD4" s="205"/>
    </row>
    <row r="5" spans="1:30" ht="15.75" customHeight="1">
      <c r="A5" s="103" t="s">
        <v>565</v>
      </c>
      <c r="B5" s="99" t="s">
        <v>573</v>
      </c>
      <c r="C5" s="99">
        <v>4</v>
      </c>
      <c r="D5" s="99" t="s">
        <v>3295</v>
      </c>
      <c r="E5" s="110"/>
      <c r="F5" s="111" t="s">
        <v>3310</v>
      </c>
      <c r="G5" s="102" t="s">
        <v>454</v>
      </c>
      <c r="H5" s="102" t="s">
        <v>3296</v>
      </c>
      <c r="I5" s="112" t="s">
        <v>3311</v>
      </c>
      <c r="J5" s="205"/>
      <c r="K5" s="99">
        <v>2</v>
      </c>
      <c r="L5" s="99">
        <v>3</v>
      </c>
      <c r="M5" s="99">
        <v>2</v>
      </c>
      <c r="N5" s="99">
        <v>3</v>
      </c>
      <c r="O5" s="99" t="s">
        <v>3312</v>
      </c>
      <c r="P5" s="99">
        <v>3</v>
      </c>
      <c r="Q5" s="99">
        <v>2</v>
      </c>
      <c r="R5" s="99">
        <v>3</v>
      </c>
      <c r="S5" s="99">
        <v>2</v>
      </c>
      <c r="T5" s="99" t="s">
        <v>3313</v>
      </c>
      <c r="U5" s="99">
        <v>2</v>
      </c>
      <c r="V5" s="99">
        <v>2</v>
      </c>
      <c r="W5" s="99">
        <v>2</v>
      </c>
      <c r="X5" s="205"/>
      <c r="Y5" s="205"/>
      <c r="Z5" s="205"/>
      <c r="AA5" s="205"/>
      <c r="AB5" s="205"/>
      <c r="AC5" s="205"/>
      <c r="AD5" s="205"/>
    </row>
    <row r="6" spans="1:30" ht="15.75" customHeight="1">
      <c r="A6" s="103" t="s">
        <v>240</v>
      </c>
      <c r="B6" s="99" t="s">
        <v>573</v>
      </c>
      <c r="C6" s="99">
        <v>5</v>
      </c>
      <c r="D6" s="99" t="s">
        <v>3295</v>
      </c>
      <c r="E6" s="110"/>
      <c r="F6" s="114" t="s">
        <v>697</v>
      </c>
      <c r="G6" s="99" t="s">
        <v>338</v>
      </c>
      <c r="H6" s="99" t="s">
        <v>3314</v>
      </c>
      <c r="I6" s="129" t="s">
        <v>3315</v>
      </c>
      <c r="J6" s="205"/>
      <c r="K6" s="99">
        <v>3</v>
      </c>
      <c r="L6" s="99">
        <v>4</v>
      </c>
      <c r="M6" s="99">
        <v>3</v>
      </c>
      <c r="N6" s="99">
        <v>4</v>
      </c>
      <c r="O6" s="99" t="s">
        <v>3316</v>
      </c>
      <c r="P6" s="99">
        <v>4</v>
      </c>
      <c r="Q6" s="99">
        <v>3</v>
      </c>
      <c r="R6" s="99">
        <v>4</v>
      </c>
      <c r="S6" s="99">
        <v>3</v>
      </c>
      <c r="T6" s="99" t="s">
        <v>3317</v>
      </c>
      <c r="U6" s="99">
        <v>3</v>
      </c>
      <c r="V6" s="99">
        <v>3</v>
      </c>
      <c r="W6" s="99">
        <v>3</v>
      </c>
      <c r="X6" s="205"/>
      <c r="Y6" s="205"/>
      <c r="Z6" s="205"/>
      <c r="AA6" s="205"/>
      <c r="AB6" s="205"/>
      <c r="AC6" s="205"/>
      <c r="AD6" s="205"/>
    </row>
    <row r="7" spans="1:30" ht="15.75" customHeight="1">
      <c r="A7" s="113" t="s">
        <v>1049</v>
      </c>
      <c r="B7" s="99" t="s">
        <v>573</v>
      </c>
      <c r="C7" s="99">
        <v>6</v>
      </c>
      <c r="D7" s="99" t="s">
        <v>3318</v>
      </c>
      <c r="E7" s="110"/>
      <c r="F7" s="114" t="s">
        <v>1463</v>
      </c>
      <c r="G7" s="99" t="s">
        <v>521</v>
      </c>
      <c r="H7" s="99" t="s">
        <v>3319</v>
      </c>
      <c r="I7" s="129" t="s">
        <v>3320</v>
      </c>
      <c r="J7" s="118"/>
      <c r="K7" s="99">
        <v>4</v>
      </c>
      <c r="L7" s="99">
        <v>5</v>
      </c>
      <c r="M7" s="99">
        <v>4</v>
      </c>
      <c r="N7" s="99">
        <v>5</v>
      </c>
      <c r="O7" s="99" t="s">
        <v>3321</v>
      </c>
      <c r="P7" s="99">
        <v>5</v>
      </c>
      <c r="Q7" s="99">
        <v>4</v>
      </c>
      <c r="R7" s="99">
        <v>5</v>
      </c>
      <c r="S7" s="99">
        <v>4</v>
      </c>
      <c r="T7" s="99" t="s">
        <v>3322</v>
      </c>
      <c r="U7" s="99">
        <v>4</v>
      </c>
      <c r="V7" s="99">
        <v>4</v>
      </c>
      <c r="W7" s="99">
        <v>4</v>
      </c>
      <c r="X7" s="205"/>
      <c r="Y7" s="205"/>
      <c r="Z7" s="205"/>
      <c r="AA7" s="205"/>
      <c r="AB7" s="205"/>
      <c r="AC7" s="205"/>
      <c r="AD7" s="205"/>
    </row>
    <row r="8" spans="1:30" ht="15.75" customHeight="1">
      <c r="A8" s="113" t="s">
        <v>1085</v>
      </c>
      <c r="B8" s="99" t="s">
        <v>573</v>
      </c>
      <c r="C8" s="99">
        <v>7</v>
      </c>
      <c r="D8" s="99" t="s">
        <v>3318</v>
      </c>
      <c r="E8" s="110"/>
      <c r="F8" s="114" t="s">
        <v>3323</v>
      </c>
      <c r="G8" s="99" t="s">
        <v>249</v>
      </c>
      <c r="H8" s="99" t="s">
        <v>3324</v>
      </c>
      <c r="I8" s="129" t="s">
        <v>3325</v>
      </c>
      <c r="J8" s="205"/>
      <c r="K8" s="99">
        <v>5</v>
      </c>
      <c r="L8" s="99">
        <v>6</v>
      </c>
      <c r="M8" s="99">
        <v>5</v>
      </c>
      <c r="N8" s="99">
        <v>6</v>
      </c>
      <c r="O8" s="99" t="s">
        <v>3326</v>
      </c>
      <c r="P8" s="99">
        <v>6</v>
      </c>
      <c r="Q8" s="99">
        <v>5</v>
      </c>
      <c r="R8" s="99">
        <v>6</v>
      </c>
      <c r="S8" s="99">
        <v>5</v>
      </c>
      <c r="T8" s="99" t="s">
        <v>3327</v>
      </c>
      <c r="U8" s="99">
        <v>5</v>
      </c>
      <c r="V8" s="99">
        <v>5</v>
      </c>
      <c r="W8" s="99">
        <v>5</v>
      </c>
      <c r="X8" s="205"/>
      <c r="Y8" s="205"/>
      <c r="Z8" s="205"/>
      <c r="AA8" s="205"/>
      <c r="AB8" s="205"/>
      <c r="AC8" s="205"/>
      <c r="AD8" s="205"/>
    </row>
    <row r="9" spans="1:30" ht="15.75" customHeight="1">
      <c r="A9" s="113" t="s">
        <v>1150</v>
      </c>
      <c r="B9" s="99" t="s">
        <v>573</v>
      </c>
      <c r="C9" s="99">
        <v>8</v>
      </c>
      <c r="D9" s="99" t="s">
        <v>3318</v>
      </c>
      <c r="E9" s="110"/>
      <c r="F9" s="114" t="s">
        <v>1510</v>
      </c>
      <c r="G9" s="99" t="s">
        <v>707</v>
      </c>
      <c r="H9" s="99" t="s">
        <v>3328</v>
      </c>
      <c r="I9" s="129" t="s">
        <v>3329</v>
      </c>
      <c r="J9" s="205"/>
      <c r="K9" s="99">
        <v>6</v>
      </c>
      <c r="L9" s="99">
        <v>7</v>
      </c>
      <c r="M9" s="99">
        <v>6</v>
      </c>
      <c r="N9" s="99">
        <v>7</v>
      </c>
      <c r="O9" s="99" t="s">
        <v>3330</v>
      </c>
      <c r="P9" s="99">
        <v>7</v>
      </c>
      <c r="Q9" s="99">
        <v>6</v>
      </c>
      <c r="R9" s="99">
        <v>7</v>
      </c>
      <c r="S9" s="99">
        <v>6</v>
      </c>
      <c r="T9" s="99" t="s">
        <v>3331</v>
      </c>
      <c r="U9" s="99">
        <v>6</v>
      </c>
      <c r="V9" s="99">
        <v>6</v>
      </c>
      <c r="W9" s="99">
        <v>6</v>
      </c>
      <c r="X9" s="205"/>
      <c r="Y9" s="205"/>
      <c r="Z9" s="205"/>
      <c r="AA9" s="205"/>
      <c r="AB9" s="205"/>
      <c r="AC9" s="205"/>
      <c r="AD9" s="205"/>
    </row>
    <row r="10" spans="1:30" ht="15.75" customHeight="1">
      <c r="A10" s="103" t="s">
        <v>221</v>
      </c>
      <c r="B10" s="99" t="s">
        <v>1513</v>
      </c>
      <c r="C10" s="99">
        <v>1</v>
      </c>
      <c r="D10" s="99" t="s">
        <v>3295</v>
      </c>
      <c r="E10" s="110"/>
      <c r="F10" s="111" t="s">
        <v>3332</v>
      </c>
      <c r="G10" s="102" t="s">
        <v>924</v>
      </c>
      <c r="H10" s="102" t="s">
        <v>3333</v>
      </c>
      <c r="I10" s="112" t="s">
        <v>3334</v>
      </c>
      <c r="J10" s="81"/>
      <c r="K10" s="99">
        <v>7</v>
      </c>
      <c r="L10" s="99">
        <v>8</v>
      </c>
      <c r="M10" s="99">
        <v>7</v>
      </c>
      <c r="N10" s="99">
        <v>8</v>
      </c>
      <c r="O10" s="99" t="s">
        <v>3335</v>
      </c>
      <c r="P10" s="99">
        <v>8</v>
      </c>
      <c r="Q10" s="99">
        <v>7</v>
      </c>
      <c r="R10" s="99">
        <v>8</v>
      </c>
      <c r="S10" s="99">
        <v>7</v>
      </c>
      <c r="T10" s="99" t="s">
        <v>3336</v>
      </c>
      <c r="U10" s="99">
        <v>7</v>
      </c>
      <c r="V10" s="99">
        <v>7</v>
      </c>
      <c r="W10" s="99">
        <v>7</v>
      </c>
      <c r="X10" s="205"/>
      <c r="Y10" s="205"/>
      <c r="Z10" s="205"/>
      <c r="AA10" s="205"/>
      <c r="AB10" s="205"/>
      <c r="AC10" s="205"/>
      <c r="AD10" s="205"/>
    </row>
    <row r="11" spans="1:30" ht="15.75" customHeight="1">
      <c r="A11" s="103" t="s">
        <v>222</v>
      </c>
      <c r="B11" s="99" t="s">
        <v>1513</v>
      </c>
      <c r="C11" s="99">
        <v>2</v>
      </c>
      <c r="D11" s="99" t="s">
        <v>3295</v>
      </c>
      <c r="E11" s="110"/>
      <c r="F11" s="114" t="s">
        <v>3337</v>
      </c>
      <c r="G11" s="99" t="s">
        <v>878</v>
      </c>
      <c r="H11" s="99" t="s">
        <v>3296</v>
      </c>
      <c r="I11" s="129" t="s">
        <v>1645</v>
      </c>
      <c r="J11" s="205"/>
      <c r="K11" s="205"/>
      <c r="L11" s="99">
        <v>11</v>
      </c>
      <c r="M11" s="99">
        <v>8</v>
      </c>
      <c r="N11" s="99">
        <v>20</v>
      </c>
      <c r="O11" s="99" t="s">
        <v>3338</v>
      </c>
      <c r="P11" s="99">
        <v>11</v>
      </c>
      <c r="Q11" s="99">
        <v>8</v>
      </c>
      <c r="R11" s="99">
        <v>11</v>
      </c>
      <c r="S11" s="99">
        <v>8</v>
      </c>
      <c r="T11" s="205"/>
      <c r="U11" s="205"/>
      <c r="V11" s="99">
        <v>8</v>
      </c>
      <c r="W11" s="99">
        <v>8</v>
      </c>
      <c r="X11" s="205"/>
      <c r="Y11" s="205"/>
      <c r="Z11" s="205"/>
      <c r="AA11" s="205"/>
      <c r="AB11" s="205"/>
      <c r="AC11" s="205"/>
      <c r="AD11" s="205"/>
    </row>
    <row r="12" spans="1:30" ht="15.75" customHeight="1">
      <c r="A12" s="103" t="s">
        <v>190</v>
      </c>
      <c r="B12" s="99" t="s">
        <v>1513</v>
      </c>
      <c r="C12" s="99">
        <v>3</v>
      </c>
      <c r="D12" s="99" t="s">
        <v>3295</v>
      </c>
      <c r="E12" s="110"/>
      <c r="F12" s="114" t="s">
        <v>1042</v>
      </c>
      <c r="G12" s="99" t="s">
        <v>459</v>
      </c>
      <c r="H12" s="99" t="s">
        <v>3339</v>
      </c>
      <c r="I12" s="129" t="s">
        <v>3340</v>
      </c>
      <c r="J12" s="205"/>
      <c r="K12" s="205"/>
      <c r="L12" s="99">
        <v>12</v>
      </c>
      <c r="M12" s="99">
        <v>9</v>
      </c>
      <c r="N12" s="99">
        <v>21</v>
      </c>
      <c r="O12" s="99" t="s">
        <v>3341</v>
      </c>
      <c r="P12" s="99">
        <v>12</v>
      </c>
      <c r="Q12" s="99">
        <v>9</v>
      </c>
      <c r="R12" s="99">
        <v>12</v>
      </c>
      <c r="S12" s="99">
        <v>9</v>
      </c>
      <c r="T12" s="205"/>
      <c r="U12" s="205"/>
      <c r="V12" s="99">
        <v>9</v>
      </c>
      <c r="W12" s="99">
        <v>9</v>
      </c>
      <c r="X12" s="205"/>
      <c r="Y12" s="205"/>
      <c r="Z12" s="205"/>
      <c r="AA12" s="205"/>
      <c r="AB12" s="205"/>
      <c r="AC12" s="205"/>
      <c r="AD12" s="205"/>
    </row>
    <row r="13" spans="1:30" ht="15.75" customHeight="1">
      <c r="A13" s="103" t="s">
        <v>186</v>
      </c>
      <c r="B13" s="99" t="s">
        <v>1513</v>
      </c>
      <c r="C13" s="99">
        <v>4</v>
      </c>
      <c r="D13" s="99" t="s">
        <v>3295</v>
      </c>
      <c r="E13" s="110"/>
      <c r="F13" s="114" t="s">
        <v>1042</v>
      </c>
      <c r="G13" s="99" t="s">
        <v>492</v>
      </c>
      <c r="H13" s="99" t="s">
        <v>3342</v>
      </c>
      <c r="I13" s="129" t="s">
        <v>3343</v>
      </c>
      <c r="J13" s="118"/>
      <c r="K13" s="205"/>
      <c r="L13" s="99">
        <v>13</v>
      </c>
      <c r="M13" s="99">
        <v>10</v>
      </c>
      <c r="N13" s="99">
        <v>22</v>
      </c>
      <c r="O13" s="99" t="s">
        <v>3344</v>
      </c>
      <c r="P13" s="99">
        <v>13</v>
      </c>
      <c r="Q13" s="99">
        <v>10</v>
      </c>
      <c r="R13" s="99">
        <v>13</v>
      </c>
      <c r="S13" s="99">
        <v>10</v>
      </c>
      <c r="T13" s="205"/>
      <c r="U13" s="205"/>
      <c r="V13" s="99">
        <v>10</v>
      </c>
      <c r="W13" s="99">
        <v>10</v>
      </c>
      <c r="X13" s="205"/>
      <c r="Y13" s="205"/>
      <c r="Z13" s="205"/>
      <c r="AA13" s="205"/>
      <c r="AB13" s="205"/>
      <c r="AC13" s="205"/>
      <c r="AD13" s="205"/>
    </row>
    <row r="14" spans="1:30" ht="15.75" customHeight="1">
      <c r="A14" s="103" t="s">
        <v>349</v>
      </c>
      <c r="B14" s="99" t="s">
        <v>1513</v>
      </c>
      <c r="C14" s="99">
        <v>5</v>
      </c>
      <c r="D14" s="99" t="s">
        <v>3295</v>
      </c>
      <c r="E14" s="110"/>
      <c r="F14" s="114" t="s">
        <v>1042</v>
      </c>
      <c r="G14" s="99" t="s">
        <v>790</v>
      </c>
      <c r="H14" s="99" t="s">
        <v>3319</v>
      </c>
      <c r="I14" s="129" t="s">
        <v>3345</v>
      </c>
      <c r="J14" s="205"/>
      <c r="K14" s="205"/>
      <c r="L14" s="99">
        <v>14</v>
      </c>
      <c r="M14" s="99">
        <v>11</v>
      </c>
      <c r="N14" s="99">
        <v>23</v>
      </c>
      <c r="O14" s="99" t="s">
        <v>3346</v>
      </c>
      <c r="P14" s="99">
        <v>14</v>
      </c>
      <c r="Q14" s="99">
        <v>11</v>
      </c>
      <c r="R14" s="99">
        <v>14</v>
      </c>
      <c r="S14" s="99">
        <v>11</v>
      </c>
      <c r="T14" s="205"/>
      <c r="U14" s="205"/>
      <c r="V14" s="99">
        <v>11</v>
      </c>
      <c r="W14" s="99">
        <v>11</v>
      </c>
      <c r="X14" s="205"/>
      <c r="Y14" s="205"/>
      <c r="Z14" s="205"/>
      <c r="AA14" s="205"/>
      <c r="AB14" s="205"/>
      <c r="AC14" s="205"/>
      <c r="AD14" s="205"/>
    </row>
    <row r="15" spans="1:30" ht="15.75" customHeight="1">
      <c r="A15" s="103" t="s">
        <v>227</v>
      </c>
      <c r="B15" s="99" t="s">
        <v>1513</v>
      </c>
      <c r="C15" s="99">
        <v>6</v>
      </c>
      <c r="D15" s="99" t="s">
        <v>3295</v>
      </c>
      <c r="E15" s="110"/>
      <c r="F15" s="114" t="s">
        <v>1042</v>
      </c>
      <c r="G15" s="99" t="s">
        <v>794</v>
      </c>
      <c r="H15" s="99" t="s">
        <v>3347</v>
      </c>
      <c r="I15" s="129" t="s">
        <v>3348</v>
      </c>
      <c r="J15" s="205"/>
      <c r="K15" s="205"/>
      <c r="L15" s="99">
        <v>15</v>
      </c>
      <c r="M15" s="99">
        <v>12</v>
      </c>
      <c r="N15" s="99">
        <v>24</v>
      </c>
      <c r="O15" s="99" t="s">
        <v>3349</v>
      </c>
      <c r="P15" s="99">
        <v>15</v>
      </c>
      <c r="Q15" s="99">
        <v>12</v>
      </c>
      <c r="R15" s="99">
        <v>15</v>
      </c>
      <c r="S15" s="99">
        <v>12</v>
      </c>
      <c r="T15" s="205"/>
      <c r="U15" s="205"/>
      <c r="V15" s="99">
        <v>12</v>
      </c>
      <c r="W15" s="99">
        <v>12</v>
      </c>
      <c r="X15" s="205"/>
      <c r="Y15" s="205"/>
      <c r="Z15" s="205"/>
      <c r="AA15" s="205"/>
      <c r="AB15" s="205"/>
      <c r="AC15" s="205"/>
      <c r="AD15" s="205"/>
    </row>
    <row r="16" spans="1:30" ht="15.75" customHeight="1">
      <c r="A16" s="103" t="s">
        <v>396</v>
      </c>
      <c r="B16" s="99" t="s">
        <v>1513</v>
      </c>
      <c r="C16" s="99">
        <v>7</v>
      </c>
      <c r="D16" s="99" t="s">
        <v>3295</v>
      </c>
      <c r="E16" s="110"/>
      <c r="F16" s="114" t="s">
        <v>1042</v>
      </c>
      <c r="G16" s="99" t="s">
        <v>658</v>
      </c>
      <c r="H16" s="99" t="s">
        <v>3350</v>
      </c>
      <c r="I16" s="129" t="s">
        <v>3351</v>
      </c>
      <c r="J16" s="205"/>
      <c r="K16" s="205"/>
      <c r="L16" s="99">
        <v>16</v>
      </c>
      <c r="M16" s="99">
        <v>13</v>
      </c>
      <c r="N16" s="99">
        <v>25</v>
      </c>
      <c r="O16" s="99" t="s">
        <v>3352</v>
      </c>
      <c r="P16" s="99">
        <v>16</v>
      </c>
      <c r="Q16" s="99">
        <v>13</v>
      </c>
      <c r="R16" s="99">
        <v>16</v>
      </c>
      <c r="S16" s="99">
        <v>13</v>
      </c>
      <c r="T16" s="205"/>
      <c r="U16" s="205"/>
      <c r="V16" s="99">
        <v>13</v>
      </c>
      <c r="W16" s="99">
        <v>13</v>
      </c>
      <c r="X16" s="205"/>
      <c r="Y16" s="205"/>
      <c r="Z16" s="205"/>
      <c r="AA16" s="205"/>
      <c r="AB16" s="205"/>
      <c r="AC16" s="205"/>
      <c r="AD16" s="205"/>
    </row>
    <row r="17" spans="1:23" ht="15.75" customHeight="1">
      <c r="A17" s="113" t="s">
        <v>1212</v>
      </c>
      <c r="B17" s="99" t="s">
        <v>1513</v>
      </c>
      <c r="C17" s="99">
        <v>8</v>
      </c>
      <c r="D17" s="99" t="s">
        <v>3295</v>
      </c>
      <c r="E17" s="110"/>
      <c r="F17" s="114" t="s">
        <v>1042</v>
      </c>
      <c r="G17" s="99" t="s">
        <v>897</v>
      </c>
      <c r="H17" s="99" t="s">
        <v>2601</v>
      </c>
      <c r="I17" s="129" t="s">
        <v>3353</v>
      </c>
      <c r="J17" s="205"/>
      <c r="K17" s="205"/>
      <c r="L17" s="99">
        <v>17</v>
      </c>
      <c r="M17" s="99">
        <v>14</v>
      </c>
      <c r="N17" s="99">
        <v>26</v>
      </c>
      <c r="O17" s="99" t="s">
        <v>3354</v>
      </c>
      <c r="P17" s="99">
        <v>17</v>
      </c>
      <c r="Q17" s="99">
        <v>14</v>
      </c>
      <c r="R17" s="99">
        <v>17</v>
      </c>
      <c r="S17" s="99">
        <v>14</v>
      </c>
      <c r="T17" s="205"/>
      <c r="U17" s="205"/>
      <c r="V17" s="99">
        <v>14</v>
      </c>
      <c r="W17" s="99">
        <v>14</v>
      </c>
    </row>
    <row r="18" spans="1:23" ht="15.75" customHeight="1">
      <c r="A18" s="103" t="s">
        <v>148</v>
      </c>
      <c r="B18" s="99" t="s">
        <v>3305</v>
      </c>
      <c r="C18" s="99">
        <v>1</v>
      </c>
      <c r="D18" s="99" t="s">
        <v>3295</v>
      </c>
      <c r="E18" s="115"/>
      <c r="F18" s="116"/>
      <c r="G18" s="335"/>
      <c r="H18" s="335"/>
      <c r="I18" s="117"/>
      <c r="J18" s="205"/>
      <c r="K18" s="81"/>
      <c r="L18" s="99">
        <v>18</v>
      </c>
      <c r="M18" s="99">
        <v>15</v>
      </c>
      <c r="N18" s="99">
        <v>27</v>
      </c>
      <c r="O18" s="99" t="s">
        <v>3355</v>
      </c>
      <c r="P18" s="99">
        <v>18</v>
      </c>
      <c r="Q18" s="99">
        <v>15</v>
      </c>
      <c r="R18" s="99">
        <v>18</v>
      </c>
      <c r="S18" s="99">
        <v>15</v>
      </c>
      <c r="T18" s="81"/>
      <c r="U18" s="81"/>
      <c r="V18" s="99">
        <v>15</v>
      </c>
      <c r="W18" s="99">
        <v>15</v>
      </c>
    </row>
    <row r="19" spans="1:23" ht="15.75" customHeight="1">
      <c r="A19" s="103" t="s">
        <v>153</v>
      </c>
      <c r="B19" s="99" t="s">
        <v>3305</v>
      </c>
      <c r="C19" s="99">
        <v>2</v>
      </c>
      <c r="D19" s="99" t="s">
        <v>3295</v>
      </c>
      <c r="E19" s="115"/>
      <c r="F19" s="205"/>
      <c r="G19" s="205"/>
      <c r="H19" s="205"/>
      <c r="I19" s="205"/>
      <c r="J19" s="205"/>
      <c r="K19" s="205"/>
      <c r="L19" s="99">
        <v>20</v>
      </c>
      <c r="M19" s="99">
        <v>16</v>
      </c>
      <c r="N19" s="99">
        <v>11</v>
      </c>
      <c r="O19" s="99" t="s">
        <v>3356</v>
      </c>
      <c r="P19" s="205"/>
      <c r="Q19" s="205"/>
      <c r="R19" s="99">
        <v>20</v>
      </c>
      <c r="S19" s="99">
        <v>16</v>
      </c>
      <c r="T19" s="205"/>
      <c r="U19" s="205"/>
      <c r="V19" s="205"/>
      <c r="W19" s="205"/>
    </row>
    <row r="20" spans="1:23" ht="15.75" customHeight="1">
      <c r="A20" s="103" t="s">
        <v>90</v>
      </c>
      <c r="B20" s="99" t="s">
        <v>3305</v>
      </c>
      <c r="C20" s="99">
        <v>3</v>
      </c>
      <c r="D20" s="99" t="s">
        <v>3295</v>
      </c>
      <c r="E20" s="115"/>
      <c r="F20" s="81"/>
      <c r="G20" s="81"/>
      <c r="H20" s="81"/>
      <c r="I20" s="81"/>
      <c r="J20" s="205"/>
      <c r="K20" s="205"/>
      <c r="L20" s="99">
        <v>21</v>
      </c>
      <c r="M20" s="99">
        <v>17</v>
      </c>
      <c r="N20" s="99">
        <v>12</v>
      </c>
      <c r="O20" s="99" t="s">
        <v>3357</v>
      </c>
      <c r="P20" s="81"/>
      <c r="Q20" s="81"/>
      <c r="R20" s="99">
        <v>21</v>
      </c>
      <c r="S20" s="99">
        <v>17</v>
      </c>
      <c r="T20" s="205"/>
      <c r="U20" s="205"/>
      <c r="V20" s="81"/>
      <c r="W20" s="81"/>
    </row>
    <row r="21" spans="1:23" ht="15.75" customHeight="1">
      <c r="A21" s="103" t="s">
        <v>103</v>
      </c>
      <c r="B21" s="99" t="s">
        <v>3305</v>
      </c>
      <c r="C21" s="99">
        <v>4</v>
      </c>
      <c r="D21" s="99" t="s">
        <v>3295</v>
      </c>
      <c r="E21" s="115"/>
      <c r="F21" s="205"/>
      <c r="G21" s="205"/>
      <c r="H21" s="205"/>
      <c r="I21" s="205"/>
      <c r="J21" s="205"/>
      <c r="K21" s="205"/>
      <c r="L21" s="99">
        <v>22</v>
      </c>
      <c r="M21" s="99">
        <v>18</v>
      </c>
      <c r="N21" s="99">
        <v>13</v>
      </c>
      <c r="O21" s="99" t="s">
        <v>3358</v>
      </c>
      <c r="P21" s="205"/>
      <c r="Q21" s="205"/>
      <c r="R21" s="99">
        <v>22</v>
      </c>
      <c r="S21" s="99">
        <v>18</v>
      </c>
      <c r="T21" s="205"/>
      <c r="U21" s="205"/>
      <c r="V21" s="205"/>
      <c r="W21" s="205"/>
    </row>
    <row r="22" spans="1:23" ht="15.75" customHeight="1">
      <c r="A22" s="103" t="s">
        <v>3359</v>
      </c>
      <c r="B22" s="99" t="s">
        <v>3305</v>
      </c>
      <c r="C22" s="99">
        <v>5</v>
      </c>
      <c r="D22" s="99" t="s">
        <v>3295</v>
      </c>
      <c r="E22" s="99" t="s">
        <v>3360</v>
      </c>
      <c r="F22" s="99" t="s">
        <v>3361</v>
      </c>
      <c r="G22" s="99" t="s">
        <v>3362</v>
      </c>
      <c r="H22" s="99" t="s">
        <v>3363</v>
      </c>
      <c r="I22" s="99" t="s">
        <v>3364</v>
      </c>
      <c r="J22" s="118" t="s">
        <v>64</v>
      </c>
      <c r="K22" s="99" t="s">
        <v>3365</v>
      </c>
      <c r="L22" s="99">
        <v>23</v>
      </c>
      <c r="M22" s="99">
        <v>19</v>
      </c>
      <c r="N22" s="99">
        <v>14</v>
      </c>
      <c r="O22" s="99" t="s">
        <v>3366</v>
      </c>
      <c r="P22" s="205"/>
      <c r="Q22" s="205"/>
      <c r="R22" s="99">
        <v>23</v>
      </c>
      <c r="S22" s="99">
        <v>19</v>
      </c>
      <c r="T22" s="205"/>
      <c r="U22" s="205"/>
      <c r="V22" s="205"/>
      <c r="W22" s="205"/>
    </row>
    <row r="23" spans="1:23" ht="15.75" customHeight="1">
      <c r="A23" s="103" t="s">
        <v>3367</v>
      </c>
      <c r="B23" s="99" t="s">
        <v>3305</v>
      </c>
      <c r="C23" s="99">
        <v>6</v>
      </c>
      <c r="D23" s="99" t="s">
        <v>3295</v>
      </c>
      <c r="E23" s="109" t="s">
        <v>3368</v>
      </c>
      <c r="F23" s="109" t="s">
        <v>3369</v>
      </c>
      <c r="G23" s="90">
        <v>17</v>
      </c>
      <c r="H23" s="109">
        <v>15</v>
      </c>
      <c r="I23" s="109">
        <f t="shared" ref="I23:I24" si="0">G23-H23</f>
        <v>2</v>
      </c>
      <c r="J23" s="109" t="s">
        <v>3370</v>
      </c>
      <c r="K23" s="109" t="s">
        <v>3371</v>
      </c>
      <c r="L23" s="99">
        <v>24</v>
      </c>
      <c r="M23" s="99">
        <v>20</v>
      </c>
      <c r="N23" s="99">
        <v>15</v>
      </c>
      <c r="O23" s="99" t="s">
        <v>3372</v>
      </c>
      <c r="P23" s="205"/>
      <c r="Q23" s="205"/>
      <c r="R23" s="99">
        <v>24</v>
      </c>
      <c r="S23" s="99">
        <v>20</v>
      </c>
      <c r="T23" s="205"/>
      <c r="U23" s="205"/>
      <c r="V23" s="205"/>
      <c r="W23" s="205"/>
    </row>
    <row r="24" spans="1:23" ht="15.75" customHeight="1">
      <c r="A24" s="103" t="s">
        <v>3367</v>
      </c>
      <c r="B24" s="99" t="s">
        <v>3305</v>
      </c>
      <c r="C24" s="99">
        <v>7</v>
      </c>
      <c r="D24" s="99" t="s">
        <v>3295</v>
      </c>
      <c r="E24" s="109" t="s">
        <v>3368</v>
      </c>
      <c r="F24" s="109" t="s">
        <v>3373</v>
      </c>
      <c r="G24" s="336">
        <v>8</v>
      </c>
      <c r="H24" s="109">
        <v>6</v>
      </c>
      <c r="I24" s="109">
        <f t="shared" si="0"/>
        <v>2</v>
      </c>
      <c r="J24" s="109" t="s">
        <v>3374</v>
      </c>
      <c r="K24" s="99" t="s">
        <v>3375</v>
      </c>
      <c r="L24" s="99">
        <v>25</v>
      </c>
      <c r="M24" s="99">
        <v>21</v>
      </c>
      <c r="N24" s="99">
        <v>16</v>
      </c>
      <c r="O24" s="99" t="s">
        <v>3376</v>
      </c>
      <c r="P24" s="205"/>
      <c r="Q24" s="205"/>
      <c r="R24" s="99">
        <v>25</v>
      </c>
      <c r="S24" s="99">
        <v>21</v>
      </c>
      <c r="T24" s="205"/>
      <c r="U24" s="205"/>
      <c r="V24" s="205"/>
      <c r="W24" s="205"/>
    </row>
    <row r="25" spans="1:23" ht="15.75" customHeight="1">
      <c r="A25" s="103" t="s">
        <v>3367</v>
      </c>
      <c r="B25" s="99" t="s">
        <v>3305</v>
      </c>
      <c r="C25" s="99">
        <v>8</v>
      </c>
      <c r="D25" s="99" t="s">
        <v>3295</v>
      </c>
      <c r="E25" s="109" t="s">
        <v>3368</v>
      </c>
      <c r="F25" s="109" t="s">
        <v>3377</v>
      </c>
      <c r="G25" s="109">
        <v>10</v>
      </c>
      <c r="H25" s="109">
        <v>10</v>
      </c>
      <c r="I25" s="109">
        <v>1</v>
      </c>
      <c r="J25" s="109" t="s">
        <v>3378</v>
      </c>
      <c r="K25" s="109" t="s">
        <v>3379</v>
      </c>
      <c r="L25" s="99">
        <v>26</v>
      </c>
      <c r="M25" s="99">
        <v>22</v>
      </c>
      <c r="N25" s="99">
        <v>17</v>
      </c>
      <c r="O25" s="99" t="s">
        <v>3380</v>
      </c>
      <c r="P25" s="205"/>
      <c r="Q25" s="205"/>
      <c r="R25" s="99">
        <v>26</v>
      </c>
      <c r="S25" s="99">
        <v>22</v>
      </c>
      <c r="T25" s="205"/>
      <c r="U25" s="205"/>
      <c r="V25" s="205"/>
      <c r="W25" s="205"/>
    </row>
    <row r="26" spans="1:23" ht="15.75" customHeight="1">
      <c r="A26" s="103" t="s">
        <v>435</v>
      </c>
      <c r="B26" s="99" t="s">
        <v>3310</v>
      </c>
      <c r="C26" s="99">
        <v>2</v>
      </c>
      <c r="D26" s="99" t="s">
        <v>3295</v>
      </c>
      <c r="E26" s="109" t="s">
        <v>3368</v>
      </c>
      <c r="F26" s="109" t="s">
        <v>3381</v>
      </c>
      <c r="G26" s="109">
        <v>7</v>
      </c>
      <c r="H26" s="109">
        <v>6</v>
      </c>
      <c r="I26" s="109">
        <v>1</v>
      </c>
      <c r="J26" s="109" t="s">
        <v>3382</v>
      </c>
      <c r="K26" s="109" t="s">
        <v>3382</v>
      </c>
      <c r="L26" s="99">
        <v>27</v>
      </c>
      <c r="M26" s="99">
        <v>23</v>
      </c>
      <c r="N26" s="99">
        <v>18</v>
      </c>
      <c r="O26" s="99" t="s">
        <v>3383</v>
      </c>
      <c r="P26" s="205"/>
      <c r="Q26" s="205"/>
      <c r="R26" s="99">
        <v>27</v>
      </c>
      <c r="S26" s="99">
        <v>23</v>
      </c>
      <c r="T26" s="205"/>
      <c r="U26" s="205"/>
      <c r="V26" s="205"/>
      <c r="W26" s="205"/>
    </row>
    <row r="27" spans="1:23" ht="15.75" customHeight="1">
      <c r="A27" s="103" t="s">
        <v>728</v>
      </c>
      <c r="B27" s="99" t="s">
        <v>3310</v>
      </c>
      <c r="C27" s="99">
        <v>1</v>
      </c>
      <c r="D27" s="99" t="s">
        <v>3295</v>
      </c>
      <c r="E27" s="109" t="s">
        <v>3368</v>
      </c>
      <c r="F27" s="109" t="s">
        <v>3384</v>
      </c>
      <c r="G27" s="90">
        <v>7</v>
      </c>
      <c r="H27" s="109">
        <v>6</v>
      </c>
      <c r="I27" s="109">
        <v>1</v>
      </c>
      <c r="J27" s="109" t="s">
        <v>3385</v>
      </c>
      <c r="K27" s="109" t="s">
        <v>3386</v>
      </c>
      <c r="L27" s="99">
        <v>30</v>
      </c>
      <c r="M27" s="99">
        <v>24</v>
      </c>
      <c r="N27" s="99">
        <v>30</v>
      </c>
      <c r="O27" s="99" t="s">
        <v>3387</v>
      </c>
      <c r="P27" s="81"/>
      <c r="Q27" s="81"/>
      <c r="R27" s="99">
        <v>30</v>
      </c>
      <c r="S27" s="99">
        <v>24</v>
      </c>
      <c r="T27" s="81"/>
      <c r="U27" s="81"/>
      <c r="V27" s="81"/>
      <c r="W27" s="81"/>
    </row>
    <row r="28" spans="1:23" ht="15.75" customHeight="1">
      <c r="A28" s="103" t="s">
        <v>260</v>
      </c>
      <c r="B28" s="99" t="s">
        <v>3310</v>
      </c>
      <c r="C28" s="99">
        <v>3</v>
      </c>
      <c r="D28" s="99" t="s">
        <v>3295</v>
      </c>
      <c r="E28" s="109"/>
      <c r="F28" s="120" t="s">
        <v>3388</v>
      </c>
      <c r="G28" s="120">
        <v>0</v>
      </c>
      <c r="H28" s="120">
        <v>1</v>
      </c>
      <c r="I28" s="120">
        <v>1</v>
      </c>
      <c r="J28" s="120" t="s">
        <v>3389</v>
      </c>
      <c r="K28" s="120" t="s">
        <v>3390</v>
      </c>
      <c r="L28" s="99">
        <v>31</v>
      </c>
      <c r="M28" s="99">
        <v>25</v>
      </c>
      <c r="N28" s="99">
        <v>31</v>
      </c>
      <c r="O28" s="99" t="s">
        <v>3391</v>
      </c>
      <c r="P28" s="205"/>
      <c r="Q28" s="205"/>
      <c r="R28" s="99">
        <v>31</v>
      </c>
      <c r="S28" s="99">
        <v>25</v>
      </c>
      <c r="T28" s="205"/>
      <c r="U28" s="205"/>
      <c r="V28" s="205"/>
      <c r="W28" s="205"/>
    </row>
    <row r="29" spans="1:23" ht="15.75" customHeight="1">
      <c r="A29" s="103" t="s">
        <v>462</v>
      </c>
      <c r="B29" s="99" t="s">
        <v>3310</v>
      </c>
      <c r="C29" s="99">
        <v>4</v>
      </c>
      <c r="D29" s="99" t="s">
        <v>3295</v>
      </c>
      <c r="E29" s="109" t="s">
        <v>3368</v>
      </c>
      <c r="F29" s="109" t="s">
        <v>3392</v>
      </c>
      <c r="G29" s="90">
        <v>4</v>
      </c>
      <c r="H29" s="109">
        <v>2</v>
      </c>
      <c r="I29" s="109">
        <v>1</v>
      </c>
      <c r="J29" s="109" t="s">
        <v>3393</v>
      </c>
      <c r="K29" s="109" t="s">
        <v>3394</v>
      </c>
      <c r="L29" s="99">
        <v>32</v>
      </c>
      <c r="M29" s="99">
        <v>26</v>
      </c>
      <c r="N29" s="99">
        <v>32</v>
      </c>
      <c r="O29" s="99" t="s">
        <v>3395</v>
      </c>
      <c r="P29" s="205"/>
      <c r="Q29" s="205"/>
      <c r="R29" s="99">
        <v>32</v>
      </c>
      <c r="S29" s="99">
        <v>26</v>
      </c>
      <c r="T29" s="205"/>
      <c r="U29" s="205"/>
      <c r="V29" s="205"/>
      <c r="W29" s="205"/>
    </row>
    <row r="30" spans="1:23" ht="15.75" customHeight="1">
      <c r="A30" s="103" t="s">
        <v>453</v>
      </c>
      <c r="B30" s="99" t="s">
        <v>3310</v>
      </c>
      <c r="C30" s="99">
        <v>5</v>
      </c>
      <c r="D30" s="99" t="s">
        <v>3295</v>
      </c>
      <c r="E30" s="109" t="s">
        <v>3368</v>
      </c>
      <c r="F30" s="121" t="s">
        <v>3396</v>
      </c>
      <c r="G30" s="121">
        <v>1</v>
      </c>
      <c r="H30" s="121"/>
      <c r="I30" s="121"/>
      <c r="J30" s="121"/>
      <c r="K30" s="121"/>
      <c r="L30" s="99">
        <v>33</v>
      </c>
      <c r="M30" s="99">
        <v>27</v>
      </c>
      <c r="N30" s="99">
        <v>33</v>
      </c>
      <c r="O30" s="99" t="s">
        <v>3397</v>
      </c>
      <c r="P30" s="205"/>
      <c r="Q30" s="205"/>
      <c r="R30" s="99">
        <v>33</v>
      </c>
      <c r="S30" s="99">
        <v>27</v>
      </c>
      <c r="T30" s="205"/>
      <c r="U30" s="205"/>
      <c r="V30" s="205"/>
      <c r="W30" s="205"/>
    </row>
    <row r="31" spans="1:23" ht="15.75" customHeight="1">
      <c r="A31" s="103" t="s">
        <v>433</v>
      </c>
      <c r="B31" s="99" t="s">
        <v>3310</v>
      </c>
      <c r="C31" s="99">
        <v>6</v>
      </c>
      <c r="D31" s="99" t="s">
        <v>3295</v>
      </c>
      <c r="E31" s="109"/>
      <c r="F31" s="337" t="s">
        <v>3398</v>
      </c>
      <c r="G31" s="338">
        <f t="shared" ref="G31:H31" si="1">SUM(G23:G30)</f>
        <v>54</v>
      </c>
      <c r="H31" s="338">
        <f t="shared" si="1"/>
        <v>46</v>
      </c>
      <c r="I31" s="338"/>
      <c r="J31" s="338"/>
      <c r="K31" s="337" t="s">
        <v>3399</v>
      </c>
      <c r="L31" s="99">
        <v>34</v>
      </c>
      <c r="M31" s="99">
        <v>28</v>
      </c>
      <c r="N31" s="99">
        <v>34</v>
      </c>
      <c r="O31" s="99" t="s">
        <v>3400</v>
      </c>
      <c r="P31" s="81"/>
      <c r="Q31" s="81"/>
      <c r="R31" s="99">
        <v>34</v>
      </c>
      <c r="S31" s="99">
        <v>28</v>
      </c>
      <c r="T31" s="81"/>
      <c r="U31" s="81"/>
      <c r="V31" s="81"/>
      <c r="W31" s="81"/>
    </row>
    <row r="32" spans="1:23" ht="15.75" customHeight="1">
      <c r="A32" s="103" t="s">
        <v>246</v>
      </c>
      <c r="B32" s="99" t="s">
        <v>3310</v>
      </c>
      <c r="C32" s="99">
        <v>7</v>
      </c>
      <c r="D32" s="99" t="s">
        <v>3295</v>
      </c>
      <c r="E32" s="109"/>
      <c r="F32" s="109" t="s">
        <v>3401</v>
      </c>
      <c r="G32" s="109">
        <v>1</v>
      </c>
      <c r="H32" s="109">
        <v>1</v>
      </c>
      <c r="I32" s="109">
        <v>1</v>
      </c>
      <c r="J32" s="109" t="s">
        <v>3402</v>
      </c>
      <c r="K32" s="109" t="s">
        <v>3394</v>
      </c>
      <c r="L32" s="99">
        <v>35</v>
      </c>
      <c r="M32" s="99">
        <v>29</v>
      </c>
      <c r="N32" s="99">
        <v>35</v>
      </c>
      <c r="O32" s="99" t="s">
        <v>3403</v>
      </c>
      <c r="P32" s="205"/>
      <c r="Q32" s="205"/>
      <c r="R32" s="99">
        <v>35</v>
      </c>
      <c r="S32" s="99">
        <v>29</v>
      </c>
      <c r="T32" s="205"/>
      <c r="U32" s="205"/>
      <c r="V32" s="205"/>
      <c r="W32" s="205"/>
    </row>
    <row r="33" spans="1:23" ht="15.75" customHeight="1">
      <c r="A33" s="103" t="s">
        <v>533</v>
      </c>
      <c r="B33" s="99" t="s">
        <v>3310</v>
      </c>
      <c r="C33" s="99">
        <v>8</v>
      </c>
      <c r="D33" s="99" t="s">
        <v>3295</v>
      </c>
      <c r="E33" s="109"/>
      <c r="F33" s="122" t="s">
        <v>3404</v>
      </c>
      <c r="G33" s="122">
        <f>G31</f>
        <v>54</v>
      </c>
      <c r="H33" s="122"/>
      <c r="I33" s="109"/>
      <c r="J33" s="109"/>
      <c r="K33" s="109"/>
      <c r="L33" s="99">
        <v>36</v>
      </c>
      <c r="M33" s="99">
        <v>30</v>
      </c>
      <c r="N33" s="99">
        <v>36</v>
      </c>
      <c r="O33" s="99" t="s">
        <v>3405</v>
      </c>
      <c r="P33" s="205"/>
      <c r="Q33" s="205"/>
      <c r="R33" s="99">
        <v>36</v>
      </c>
      <c r="S33" s="99">
        <v>30</v>
      </c>
      <c r="T33" s="205"/>
      <c r="U33" s="205"/>
      <c r="V33" s="205"/>
      <c r="W33" s="205"/>
    </row>
    <row r="34" spans="1:23" ht="15.75" customHeight="1">
      <c r="A34" s="103" t="s">
        <v>496</v>
      </c>
      <c r="B34" s="99" t="s">
        <v>697</v>
      </c>
      <c r="C34" s="99">
        <v>1</v>
      </c>
      <c r="D34" s="99" t="s">
        <v>3295</v>
      </c>
      <c r="E34" s="109"/>
      <c r="F34" s="122" t="s">
        <v>3406</v>
      </c>
      <c r="G34" s="122"/>
      <c r="H34" s="122"/>
      <c r="I34" s="109">
        <v>1</v>
      </c>
      <c r="J34" s="109" t="s">
        <v>3407</v>
      </c>
      <c r="K34" s="109" t="s">
        <v>3408</v>
      </c>
      <c r="L34" s="99">
        <v>37</v>
      </c>
      <c r="M34" s="99">
        <v>31</v>
      </c>
      <c r="N34" s="99">
        <v>37</v>
      </c>
      <c r="O34" s="99" t="s">
        <v>3409</v>
      </c>
      <c r="P34" s="81"/>
      <c r="Q34" s="81"/>
      <c r="R34" s="99">
        <v>37</v>
      </c>
      <c r="S34" s="99">
        <v>31</v>
      </c>
      <c r="T34" s="205"/>
      <c r="U34" s="205"/>
      <c r="V34" s="81"/>
      <c r="W34" s="81"/>
    </row>
    <row r="35" spans="1:23" ht="15.75" customHeight="1">
      <c r="A35" s="103" t="s">
        <v>793</v>
      </c>
      <c r="B35" s="99" t="s">
        <v>697</v>
      </c>
      <c r="C35" s="99">
        <v>2</v>
      </c>
      <c r="D35" s="99" t="s">
        <v>3295</v>
      </c>
      <c r="E35" s="205"/>
      <c r="F35" s="205"/>
      <c r="G35" s="205"/>
      <c r="H35" s="205"/>
      <c r="I35" s="205"/>
      <c r="J35" s="205"/>
      <c r="K35" s="205"/>
      <c r="L35" s="205"/>
      <c r="M35" s="205"/>
      <c r="N35" s="205"/>
      <c r="O35" s="205"/>
      <c r="P35" s="205"/>
      <c r="Q35" s="205"/>
      <c r="R35" s="205"/>
      <c r="S35" s="205"/>
      <c r="T35" s="205"/>
      <c r="U35" s="205"/>
      <c r="V35" s="205"/>
      <c r="W35" s="205"/>
    </row>
    <row r="36" spans="1:23" ht="15.75" customHeight="1">
      <c r="A36" s="103" t="s">
        <v>315</v>
      </c>
      <c r="B36" s="99" t="s">
        <v>697</v>
      </c>
      <c r="C36" s="99">
        <v>3</v>
      </c>
      <c r="D36" s="99" t="s">
        <v>3295</v>
      </c>
      <c r="E36" s="115"/>
      <c r="F36" s="205"/>
      <c r="G36" s="205"/>
      <c r="H36" s="205"/>
      <c r="I36" s="205"/>
      <c r="J36" s="205"/>
      <c r="K36" s="205"/>
      <c r="L36" s="205"/>
      <c r="M36" s="205"/>
      <c r="N36" s="205"/>
      <c r="O36" s="205"/>
      <c r="P36" s="205"/>
      <c r="Q36" s="205"/>
      <c r="R36" s="205"/>
      <c r="S36" s="205"/>
      <c r="T36" s="205"/>
      <c r="U36" s="205"/>
      <c r="V36" s="205"/>
      <c r="W36" s="205"/>
    </row>
    <row r="37" spans="1:23" ht="15.75" customHeight="1">
      <c r="A37" s="103" t="s">
        <v>413</v>
      </c>
      <c r="B37" s="99" t="s">
        <v>697</v>
      </c>
      <c r="C37" s="99">
        <v>4</v>
      </c>
      <c r="D37" s="99" t="s">
        <v>3295</v>
      </c>
      <c r="E37" s="115"/>
      <c r="F37" s="81"/>
      <c r="G37" s="81"/>
      <c r="H37" s="81"/>
      <c r="I37" s="81"/>
      <c r="J37" s="205"/>
      <c r="K37" s="205"/>
      <c r="L37" s="205"/>
      <c r="M37" s="205"/>
      <c r="N37" s="205"/>
      <c r="O37" s="205"/>
      <c r="P37" s="205"/>
      <c r="Q37" s="205"/>
      <c r="R37" s="205"/>
      <c r="S37" s="205"/>
      <c r="T37" s="205"/>
      <c r="U37" s="205"/>
      <c r="V37" s="205"/>
      <c r="W37" s="205"/>
    </row>
    <row r="38" spans="1:23" ht="15.75" customHeight="1">
      <c r="A38" s="103" t="s">
        <v>510</v>
      </c>
      <c r="B38" s="99" t="s">
        <v>697</v>
      </c>
      <c r="C38" s="99">
        <v>5</v>
      </c>
      <c r="D38" s="99" t="s">
        <v>3295</v>
      </c>
      <c r="E38" s="115"/>
      <c r="F38" s="205"/>
      <c r="G38" s="205"/>
      <c r="H38" s="205"/>
      <c r="I38" s="205"/>
      <c r="J38" s="205"/>
      <c r="K38" s="205"/>
      <c r="L38" s="205"/>
      <c r="M38" s="205"/>
      <c r="N38" s="205"/>
      <c r="O38" s="205"/>
      <c r="P38" s="205"/>
      <c r="Q38" s="205"/>
      <c r="R38" s="205"/>
      <c r="S38" s="205"/>
      <c r="T38" s="205"/>
      <c r="U38" s="205"/>
      <c r="V38" s="205"/>
      <c r="W38" s="205"/>
    </row>
    <row r="39" spans="1:23" ht="15.75" customHeight="1">
      <c r="A39" s="103" t="s">
        <v>607</v>
      </c>
      <c r="B39" s="99" t="s">
        <v>697</v>
      </c>
      <c r="C39" s="99">
        <v>6</v>
      </c>
      <c r="D39" s="99" t="s">
        <v>3295</v>
      </c>
      <c r="E39" s="115"/>
      <c r="F39" s="205"/>
      <c r="G39" s="205"/>
      <c r="H39" s="205"/>
      <c r="I39" s="205"/>
      <c r="J39" s="118"/>
      <c r="K39" s="205"/>
      <c r="L39" s="205"/>
      <c r="M39" s="205"/>
      <c r="N39" s="205"/>
      <c r="O39" s="205"/>
      <c r="P39" s="205"/>
      <c r="Q39" s="205"/>
      <c r="R39" s="205"/>
      <c r="S39" s="205"/>
      <c r="T39" s="205"/>
      <c r="U39" s="205"/>
      <c r="V39" s="205"/>
      <c r="W39" s="205"/>
    </row>
    <row r="40" spans="1:23" ht="15.75" customHeight="1">
      <c r="A40" s="113" t="s">
        <v>815</v>
      </c>
      <c r="B40" s="99" t="s">
        <v>697</v>
      </c>
      <c r="C40" s="99">
        <v>7</v>
      </c>
      <c r="D40" s="99" t="s">
        <v>3295</v>
      </c>
      <c r="E40" s="115"/>
      <c r="F40" s="205"/>
      <c r="G40" s="205"/>
      <c r="H40" s="205"/>
      <c r="I40" s="205"/>
      <c r="J40" s="205"/>
      <c r="K40" s="205"/>
      <c r="L40" s="205"/>
      <c r="M40" s="205"/>
      <c r="N40" s="205"/>
      <c r="O40" s="205"/>
      <c r="P40" s="205"/>
      <c r="Q40" s="205"/>
      <c r="R40" s="205"/>
      <c r="S40" s="205"/>
      <c r="T40" s="205"/>
      <c r="U40" s="205"/>
      <c r="V40" s="205"/>
      <c r="W40" s="205"/>
    </row>
    <row r="41" spans="1:23" ht="15.75" customHeight="1">
      <c r="A41" s="113" t="s">
        <v>1183</v>
      </c>
      <c r="B41" s="99" t="s">
        <v>697</v>
      </c>
      <c r="C41" s="99">
        <v>8</v>
      </c>
      <c r="D41" s="99" t="s">
        <v>3295</v>
      </c>
      <c r="E41" s="115"/>
      <c r="F41" s="205"/>
      <c r="G41" s="205"/>
      <c r="H41" s="205"/>
      <c r="I41" s="205"/>
      <c r="J41" s="205"/>
      <c r="K41" s="123" t="s">
        <v>43</v>
      </c>
      <c r="L41" s="124" t="s">
        <v>3286</v>
      </c>
      <c r="M41" s="124" t="s">
        <v>819</v>
      </c>
      <c r="N41" s="125" t="s">
        <v>3287</v>
      </c>
      <c r="O41" s="205"/>
      <c r="P41" s="205"/>
      <c r="Q41" s="205"/>
      <c r="R41" s="205"/>
      <c r="S41" s="205"/>
      <c r="T41" s="205"/>
      <c r="U41" s="205"/>
      <c r="V41" s="205"/>
      <c r="W41" s="205"/>
    </row>
    <row r="42" spans="1:23" ht="15.75" customHeight="1">
      <c r="A42" s="103" t="s">
        <v>844</v>
      </c>
      <c r="B42" s="99" t="s">
        <v>1463</v>
      </c>
      <c r="C42" s="99">
        <v>1</v>
      </c>
      <c r="D42" s="99" t="s">
        <v>3295</v>
      </c>
      <c r="E42" s="115"/>
      <c r="F42" s="205"/>
      <c r="G42" s="205"/>
      <c r="H42" s="205"/>
      <c r="I42" s="205"/>
      <c r="J42" s="205"/>
      <c r="K42" s="126" t="s">
        <v>573</v>
      </c>
      <c r="L42" s="127" t="s">
        <v>253</v>
      </c>
      <c r="M42" s="127" t="s">
        <v>3296</v>
      </c>
      <c r="N42" s="128" t="s">
        <v>3297</v>
      </c>
      <c r="O42" s="205"/>
      <c r="P42" s="205"/>
      <c r="Q42" s="205"/>
      <c r="R42" s="205"/>
      <c r="S42" s="205"/>
      <c r="T42" s="205"/>
      <c r="U42" s="205"/>
      <c r="V42" s="205"/>
      <c r="W42" s="205"/>
    </row>
    <row r="43" spans="1:23" ht="15.75" customHeight="1">
      <c r="A43" s="103" t="s">
        <v>785</v>
      </c>
      <c r="B43" s="99" t="s">
        <v>1463</v>
      </c>
      <c r="C43" s="99">
        <v>2</v>
      </c>
      <c r="D43" s="99" t="s">
        <v>3295</v>
      </c>
      <c r="E43" s="115"/>
      <c r="F43" s="205"/>
      <c r="G43" s="205"/>
      <c r="H43" s="205"/>
      <c r="I43" s="205"/>
      <c r="J43" s="205"/>
      <c r="K43" s="126" t="s">
        <v>1513</v>
      </c>
      <c r="L43" s="127" t="s">
        <v>328</v>
      </c>
      <c r="M43" s="127" t="s">
        <v>3301</v>
      </c>
      <c r="N43" s="128" t="s">
        <v>3302</v>
      </c>
      <c r="O43" s="205"/>
      <c r="P43" s="205"/>
      <c r="Q43" s="205"/>
      <c r="R43" s="205"/>
      <c r="S43" s="205"/>
      <c r="T43" s="205"/>
      <c r="U43" s="205"/>
      <c r="V43" s="205"/>
      <c r="W43" s="205"/>
    </row>
    <row r="44" spans="1:23" ht="15.75" customHeight="1">
      <c r="A44" s="103" t="s">
        <v>797</v>
      </c>
      <c r="B44" s="99" t="s">
        <v>1463</v>
      </c>
      <c r="C44" s="99">
        <v>3</v>
      </c>
      <c r="D44" s="99" t="s">
        <v>3295</v>
      </c>
      <c r="E44" s="110"/>
      <c r="F44" s="102"/>
      <c r="G44" s="102"/>
      <c r="H44" s="102"/>
      <c r="I44" s="102"/>
      <c r="J44" s="205"/>
      <c r="K44" s="114" t="s">
        <v>3305</v>
      </c>
      <c r="L44" s="99" t="s">
        <v>94</v>
      </c>
      <c r="M44" s="99" t="s">
        <v>3306</v>
      </c>
      <c r="N44" s="129" t="s">
        <v>3307</v>
      </c>
      <c r="O44" s="205"/>
      <c r="P44" s="205"/>
      <c r="Q44" s="205"/>
      <c r="R44" s="205"/>
      <c r="S44" s="205"/>
      <c r="T44" s="205"/>
      <c r="U44" s="205"/>
      <c r="V44" s="205"/>
      <c r="W44" s="205"/>
    </row>
    <row r="45" spans="1:23" ht="15.75" customHeight="1">
      <c r="A45" s="103" t="s">
        <v>1141</v>
      </c>
      <c r="B45" s="99" t="s">
        <v>1463</v>
      </c>
      <c r="C45" s="99">
        <v>4</v>
      </c>
      <c r="D45" s="99" t="s">
        <v>3295</v>
      </c>
      <c r="E45" s="115"/>
      <c r="F45" s="205"/>
      <c r="G45" s="205"/>
      <c r="H45" s="205"/>
      <c r="I45" s="205"/>
      <c r="J45" s="205"/>
      <c r="K45" s="114" t="s">
        <v>3310</v>
      </c>
      <c r="L45" s="99" t="s">
        <v>454</v>
      </c>
      <c r="M45" s="99" t="s">
        <v>3296</v>
      </c>
      <c r="N45" s="129" t="s">
        <v>3311</v>
      </c>
      <c r="O45" s="205"/>
      <c r="P45" s="205"/>
      <c r="Q45" s="205"/>
      <c r="R45" s="205"/>
      <c r="S45" s="205"/>
      <c r="T45" s="205"/>
      <c r="U45" s="205"/>
      <c r="V45" s="205"/>
      <c r="W45" s="205"/>
    </row>
    <row r="46" spans="1:23" ht="15.75" customHeight="1">
      <c r="A46" s="103" t="s">
        <v>3367</v>
      </c>
      <c r="B46" s="99" t="s">
        <v>1463</v>
      </c>
      <c r="C46" s="99">
        <v>7</v>
      </c>
      <c r="D46" s="99" t="s">
        <v>3295</v>
      </c>
      <c r="E46" s="115"/>
      <c r="F46" s="205"/>
      <c r="G46" s="205"/>
      <c r="H46" s="205"/>
      <c r="I46" s="205"/>
      <c r="J46" s="205"/>
      <c r="K46" s="114" t="s">
        <v>697</v>
      </c>
      <c r="L46" s="99" t="s">
        <v>338</v>
      </c>
      <c r="M46" s="99" t="s">
        <v>3314</v>
      </c>
      <c r="N46" s="129" t="s">
        <v>3315</v>
      </c>
      <c r="O46" s="205"/>
      <c r="P46" s="205"/>
      <c r="Q46" s="205"/>
      <c r="R46" s="205"/>
      <c r="S46" s="205"/>
      <c r="T46" s="205"/>
      <c r="U46" s="205"/>
      <c r="V46" s="205"/>
      <c r="W46" s="205"/>
    </row>
    <row r="47" spans="1:23" ht="15.75" customHeight="1">
      <c r="A47" s="103" t="s">
        <v>3367</v>
      </c>
      <c r="B47" s="99" t="s">
        <v>1463</v>
      </c>
      <c r="C47" s="99">
        <v>8</v>
      </c>
      <c r="D47" s="99" t="s">
        <v>3295</v>
      </c>
      <c r="E47" s="115"/>
      <c r="F47" s="205"/>
      <c r="G47" s="205"/>
      <c r="H47" s="205"/>
      <c r="I47" s="205"/>
      <c r="J47" s="205"/>
      <c r="K47" s="114" t="s">
        <v>1463</v>
      </c>
      <c r="L47" s="99" t="s">
        <v>521</v>
      </c>
      <c r="M47" s="99" t="s">
        <v>3319</v>
      </c>
      <c r="N47" s="129" t="s">
        <v>3320</v>
      </c>
      <c r="O47" s="205"/>
      <c r="P47" s="205"/>
      <c r="Q47" s="205"/>
      <c r="R47" s="205"/>
      <c r="S47" s="205"/>
      <c r="T47" s="205"/>
      <c r="U47" s="205"/>
      <c r="V47" s="205"/>
      <c r="W47" s="205"/>
    </row>
    <row r="48" spans="1:23" ht="15.75" customHeight="1">
      <c r="A48" s="103" t="s">
        <v>256</v>
      </c>
      <c r="B48" s="99" t="s">
        <v>3323</v>
      </c>
      <c r="C48" s="99">
        <v>1</v>
      </c>
      <c r="D48" s="99" t="s">
        <v>3295</v>
      </c>
      <c r="E48" s="110"/>
      <c r="F48" s="102"/>
      <c r="G48" s="102"/>
      <c r="H48" s="102"/>
      <c r="I48" s="102"/>
      <c r="J48" s="205"/>
      <c r="K48" s="114" t="s">
        <v>3323</v>
      </c>
      <c r="L48" s="99" t="s">
        <v>249</v>
      </c>
      <c r="M48" s="99" t="s">
        <v>3324</v>
      </c>
      <c r="N48" s="129" t="s">
        <v>3325</v>
      </c>
      <c r="O48" s="205"/>
      <c r="P48" s="205"/>
      <c r="Q48" s="205"/>
      <c r="R48" s="205"/>
      <c r="S48" s="205"/>
      <c r="T48" s="205"/>
      <c r="U48" s="205"/>
      <c r="V48" s="205"/>
      <c r="W48" s="205"/>
    </row>
    <row r="49" spans="1:14" ht="15.75" customHeight="1">
      <c r="A49" s="103" t="s">
        <v>250</v>
      </c>
      <c r="B49" s="99" t="s">
        <v>3323</v>
      </c>
      <c r="C49" s="99">
        <v>2</v>
      </c>
      <c r="D49" s="99" t="s">
        <v>3295</v>
      </c>
      <c r="E49" s="115"/>
      <c r="F49" s="205"/>
      <c r="G49" s="99"/>
      <c r="H49" s="205"/>
      <c r="I49" s="205"/>
      <c r="J49" s="205"/>
      <c r="K49" s="114" t="s">
        <v>1510</v>
      </c>
      <c r="L49" s="99" t="s">
        <v>707</v>
      </c>
      <c r="M49" s="99" t="s">
        <v>3328</v>
      </c>
      <c r="N49" s="129" t="s">
        <v>3329</v>
      </c>
    </row>
    <row r="50" spans="1:14" ht="15.75" customHeight="1">
      <c r="A50" s="103" t="s">
        <v>800</v>
      </c>
      <c r="B50" s="99" t="s">
        <v>3323</v>
      </c>
      <c r="C50" s="99">
        <v>3</v>
      </c>
      <c r="D50" s="99" t="s">
        <v>3295</v>
      </c>
      <c r="E50" s="115"/>
      <c r="F50" s="205"/>
      <c r="G50" s="205"/>
      <c r="H50" s="205"/>
      <c r="I50" s="205"/>
      <c r="J50" s="118"/>
      <c r="K50" s="114" t="s">
        <v>3332</v>
      </c>
      <c r="L50" s="99" t="s">
        <v>924</v>
      </c>
      <c r="M50" s="99" t="s">
        <v>3333</v>
      </c>
      <c r="N50" s="129" t="s">
        <v>3334</v>
      </c>
    </row>
    <row r="51" spans="1:14" ht="15.75" customHeight="1">
      <c r="A51" s="103" t="s">
        <v>374</v>
      </c>
      <c r="B51" s="99" t="s">
        <v>3323</v>
      </c>
      <c r="C51" s="99">
        <v>4</v>
      </c>
      <c r="D51" s="99" t="s">
        <v>3295</v>
      </c>
      <c r="E51" s="115"/>
      <c r="F51" s="205"/>
      <c r="G51" s="205"/>
      <c r="H51" s="205"/>
      <c r="I51" s="205"/>
      <c r="J51" s="205"/>
      <c r="K51" s="114" t="s">
        <v>3337</v>
      </c>
      <c r="L51" s="99" t="s">
        <v>878</v>
      </c>
      <c r="M51" s="99" t="s">
        <v>3296</v>
      </c>
      <c r="N51" s="129" t="s">
        <v>1645</v>
      </c>
    </row>
    <row r="52" spans="1:14" ht="12.95">
      <c r="A52" s="103" t="s">
        <v>686</v>
      </c>
      <c r="B52" s="99" t="s">
        <v>3323</v>
      </c>
      <c r="C52" s="99">
        <v>5</v>
      </c>
      <c r="D52" s="99" t="s">
        <v>3295</v>
      </c>
      <c r="E52" s="115"/>
      <c r="F52" s="205"/>
      <c r="G52" s="205"/>
      <c r="H52" s="205"/>
      <c r="I52" s="205"/>
      <c r="J52" s="205"/>
      <c r="K52" s="114" t="s">
        <v>1042</v>
      </c>
      <c r="L52" s="99" t="s">
        <v>459</v>
      </c>
      <c r="M52" s="99" t="s">
        <v>3339</v>
      </c>
      <c r="N52" s="129" t="s">
        <v>3340</v>
      </c>
    </row>
    <row r="53" spans="1:14" ht="12.95">
      <c r="A53" s="103" t="s">
        <v>3367</v>
      </c>
      <c r="B53" s="99" t="s">
        <v>3323</v>
      </c>
      <c r="C53" s="99">
        <v>6</v>
      </c>
      <c r="D53" s="99" t="s">
        <v>3295</v>
      </c>
      <c r="E53" s="115"/>
      <c r="F53" s="205"/>
      <c r="G53" s="205"/>
      <c r="H53" s="205"/>
      <c r="I53" s="205"/>
      <c r="J53" s="205"/>
      <c r="K53" s="114" t="s">
        <v>1042</v>
      </c>
      <c r="L53" s="99" t="s">
        <v>492</v>
      </c>
      <c r="M53" s="99" t="s">
        <v>3342</v>
      </c>
      <c r="N53" s="129" t="s">
        <v>3343</v>
      </c>
    </row>
    <row r="54" spans="1:14" ht="12.95">
      <c r="A54" s="103" t="s">
        <v>3367</v>
      </c>
      <c r="B54" s="99" t="s">
        <v>3323</v>
      </c>
      <c r="C54" s="99">
        <v>7</v>
      </c>
      <c r="D54" s="99" t="s">
        <v>3295</v>
      </c>
      <c r="E54" s="115"/>
      <c r="F54" s="205"/>
      <c r="G54" s="205"/>
      <c r="H54" s="205"/>
      <c r="I54" s="205"/>
      <c r="J54" s="205"/>
      <c r="K54" s="114" t="s">
        <v>1042</v>
      </c>
      <c r="L54" s="99" t="s">
        <v>790</v>
      </c>
      <c r="M54" s="99" t="s">
        <v>3319</v>
      </c>
      <c r="N54" s="129" t="s">
        <v>3345</v>
      </c>
    </row>
    <row r="55" spans="1:14" ht="12.95">
      <c r="A55" s="103" t="s">
        <v>3367</v>
      </c>
      <c r="B55" s="99" t="s">
        <v>3323</v>
      </c>
      <c r="C55" s="99">
        <v>8</v>
      </c>
      <c r="D55" s="99" t="s">
        <v>3295</v>
      </c>
      <c r="E55" s="115"/>
      <c r="F55" s="205"/>
      <c r="G55" s="205"/>
      <c r="H55" s="205"/>
      <c r="I55" s="205"/>
      <c r="J55" s="205"/>
      <c r="K55" s="114" t="s">
        <v>1042</v>
      </c>
      <c r="L55" s="99" t="s">
        <v>794</v>
      </c>
      <c r="M55" s="99" t="s">
        <v>3347</v>
      </c>
      <c r="N55" s="129" t="s">
        <v>3348</v>
      </c>
    </row>
    <row r="56" spans="1:14" ht="12.95">
      <c r="A56" s="103" t="s">
        <v>568</v>
      </c>
      <c r="B56" s="99" t="s">
        <v>1510</v>
      </c>
      <c r="C56" s="99">
        <v>1</v>
      </c>
      <c r="D56" s="99" t="s">
        <v>3295</v>
      </c>
      <c r="E56" s="110"/>
      <c r="F56" s="102"/>
      <c r="G56" s="102"/>
      <c r="H56" s="102"/>
      <c r="I56" s="102"/>
      <c r="J56" s="205"/>
      <c r="K56" s="114" t="s">
        <v>1042</v>
      </c>
      <c r="L56" s="99" t="s">
        <v>658</v>
      </c>
      <c r="M56" s="99" t="s">
        <v>3350</v>
      </c>
      <c r="N56" s="129" t="s">
        <v>3351</v>
      </c>
    </row>
    <row r="57" spans="1:14" ht="12.95">
      <c r="A57" s="103" t="s">
        <v>891</v>
      </c>
      <c r="B57" s="99" t="s">
        <v>1510</v>
      </c>
      <c r="C57" s="99">
        <v>2</v>
      </c>
      <c r="D57" s="99" t="s">
        <v>3295</v>
      </c>
      <c r="E57" s="115"/>
      <c r="F57" s="205"/>
      <c r="G57" s="99"/>
      <c r="H57" s="99"/>
      <c r="I57" s="205"/>
      <c r="J57" s="205"/>
      <c r="K57" s="130" t="s">
        <v>1042</v>
      </c>
      <c r="L57" s="339" t="s">
        <v>897</v>
      </c>
      <c r="M57" s="339" t="s">
        <v>2601</v>
      </c>
      <c r="N57" s="131" t="s">
        <v>3353</v>
      </c>
    </row>
    <row r="58" spans="1:14" ht="12.95">
      <c r="A58" s="103" t="s">
        <v>656</v>
      </c>
      <c r="B58" s="99" t="s">
        <v>1510</v>
      </c>
      <c r="C58" s="99">
        <v>3</v>
      </c>
      <c r="D58" s="99" t="s">
        <v>3295</v>
      </c>
      <c r="E58" s="115"/>
      <c r="F58" s="205"/>
      <c r="G58" s="205"/>
      <c r="H58" s="205"/>
      <c r="I58" s="205"/>
      <c r="J58" s="118"/>
      <c r="K58" s="205"/>
      <c r="L58" s="205"/>
      <c r="M58" s="205"/>
      <c r="N58" s="205"/>
    </row>
    <row r="59" spans="1:14" ht="12.95">
      <c r="A59" s="103" t="s">
        <v>943</v>
      </c>
      <c r="B59" s="99" t="s">
        <v>1510</v>
      </c>
      <c r="C59" s="99">
        <v>4</v>
      </c>
      <c r="D59" s="99" t="s">
        <v>3295</v>
      </c>
      <c r="E59" s="115"/>
      <c r="F59" s="205"/>
      <c r="G59" s="205"/>
      <c r="H59" s="205"/>
      <c r="I59" s="205"/>
      <c r="J59" s="118"/>
      <c r="K59" s="205"/>
      <c r="L59" s="205"/>
      <c r="M59" s="205"/>
      <c r="N59" s="205"/>
    </row>
    <row r="60" spans="1:14" ht="12.95">
      <c r="A60" s="103" t="s">
        <v>821</v>
      </c>
      <c r="B60" s="99" t="s">
        <v>1510</v>
      </c>
      <c r="C60" s="99">
        <v>5</v>
      </c>
      <c r="D60" s="99" t="s">
        <v>3295</v>
      </c>
      <c r="E60" s="115"/>
      <c r="F60" s="205"/>
      <c r="G60" s="205"/>
      <c r="H60" s="205"/>
      <c r="I60" s="205"/>
      <c r="J60" s="205"/>
      <c r="K60" s="205"/>
      <c r="L60" s="205"/>
      <c r="M60" s="205"/>
      <c r="N60" s="205"/>
    </row>
    <row r="61" spans="1:14" ht="12.95">
      <c r="A61" s="113" t="s">
        <v>936</v>
      </c>
      <c r="B61" s="99" t="s">
        <v>1510</v>
      </c>
      <c r="C61" s="99">
        <v>6</v>
      </c>
      <c r="D61" s="99" t="s">
        <v>3295</v>
      </c>
      <c r="E61" s="115"/>
      <c r="F61" s="205"/>
      <c r="G61" s="205"/>
      <c r="H61" s="205"/>
      <c r="I61" s="205"/>
      <c r="J61" s="205"/>
      <c r="K61" s="205"/>
      <c r="L61" s="205"/>
      <c r="M61" s="205"/>
      <c r="N61" s="205"/>
    </row>
    <row r="62" spans="1:14" ht="12.95">
      <c r="A62" s="103" t="s">
        <v>3367</v>
      </c>
      <c r="B62" s="99" t="s">
        <v>1510</v>
      </c>
      <c r="C62" s="99">
        <v>7</v>
      </c>
      <c r="D62" s="99" t="s">
        <v>3295</v>
      </c>
      <c r="E62" s="115"/>
      <c r="F62" s="205"/>
      <c r="G62" s="205"/>
      <c r="H62" s="205"/>
      <c r="I62" s="205"/>
      <c r="J62" s="205"/>
      <c r="K62" s="205"/>
      <c r="L62" s="205"/>
      <c r="M62" s="205"/>
      <c r="N62" s="205"/>
    </row>
    <row r="63" spans="1:14" ht="12.95">
      <c r="A63" s="103" t="s">
        <v>3367</v>
      </c>
      <c r="B63" s="99" t="s">
        <v>1510</v>
      </c>
      <c r="C63" s="99">
        <v>8</v>
      </c>
      <c r="D63" s="99" t="s">
        <v>3295</v>
      </c>
      <c r="E63" s="110"/>
      <c r="F63" s="102"/>
      <c r="G63" s="102"/>
      <c r="H63" s="102"/>
      <c r="I63" s="102"/>
      <c r="J63" s="205"/>
      <c r="K63" s="205"/>
      <c r="L63" s="205"/>
      <c r="M63" s="205"/>
      <c r="N63" s="205"/>
    </row>
    <row r="64" spans="1:14" ht="12.95">
      <c r="A64" s="103" t="s">
        <v>995</v>
      </c>
      <c r="B64" s="99" t="s">
        <v>3332</v>
      </c>
      <c r="C64" s="99">
        <v>1</v>
      </c>
      <c r="D64" s="205"/>
      <c r="E64" s="115"/>
      <c r="F64" s="205"/>
      <c r="G64" s="99"/>
      <c r="H64" s="99"/>
      <c r="I64" s="205"/>
      <c r="J64" s="205"/>
      <c r="K64" s="205"/>
      <c r="L64" s="205"/>
      <c r="M64" s="205"/>
      <c r="N64" s="205"/>
    </row>
    <row r="65" spans="1:10" ht="12.95">
      <c r="A65" s="103" t="s">
        <v>3367</v>
      </c>
      <c r="B65" s="99" t="s">
        <v>3332</v>
      </c>
      <c r="C65" s="99">
        <v>2</v>
      </c>
      <c r="D65" s="205"/>
      <c r="E65" s="115"/>
      <c r="F65" s="205"/>
      <c r="G65" s="205"/>
      <c r="H65" s="205"/>
      <c r="I65" s="205"/>
      <c r="J65" s="118"/>
    </row>
    <row r="66" spans="1:10" ht="12.95">
      <c r="A66" s="103" t="s">
        <v>1025</v>
      </c>
      <c r="B66" s="99" t="s">
        <v>3332</v>
      </c>
      <c r="C66" s="99">
        <v>3</v>
      </c>
      <c r="D66" s="205"/>
      <c r="E66" s="115"/>
      <c r="F66" s="205"/>
      <c r="G66" s="205"/>
      <c r="H66" s="205"/>
      <c r="I66" s="205"/>
      <c r="J66" s="118"/>
    </row>
    <row r="67" spans="1:10" ht="12.95">
      <c r="A67" s="103" t="s">
        <v>975</v>
      </c>
      <c r="B67" s="99" t="s">
        <v>3332</v>
      </c>
      <c r="C67" s="99">
        <v>4</v>
      </c>
      <c r="D67" s="205"/>
      <c r="E67" s="115"/>
      <c r="F67" s="205"/>
      <c r="G67" s="205"/>
      <c r="H67" s="205"/>
      <c r="I67" s="205"/>
      <c r="J67" s="205"/>
    </row>
    <row r="68" spans="1:10" ht="12.95">
      <c r="A68" s="205"/>
      <c r="B68" s="205"/>
      <c r="C68" s="205"/>
      <c r="D68" s="205"/>
      <c r="E68" s="115"/>
      <c r="F68" s="205"/>
      <c r="G68" s="205"/>
      <c r="H68" s="205"/>
      <c r="I68" s="205"/>
      <c r="J68" s="205"/>
    </row>
    <row r="69" spans="1:10" ht="12.95">
      <c r="A69" s="205"/>
      <c r="B69" s="205"/>
      <c r="C69" s="205"/>
      <c r="D69" s="205"/>
      <c r="E69" s="115"/>
      <c r="F69" s="205"/>
      <c r="G69" s="205"/>
      <c r="H69" s="205"/>
      <c r="I69" s="205"/>
      <c r="J69" s="205"/>
    </row>
    <row r="70" spans="1:10" ht="12.95">
      <c r="A70" s="205"/>
      <c r="B70" s="205"/>
      <c r="C70" s="205"/>
      <c r="D70" s="205"/>
      <c r="E70" s="115"/>
      <c r="F70" s="205"/>
      <c r="G70" s="205"/>
      <c r="H70" s="205"/>
      <c r="I70" s="205"/>
      <c r="J70" s="205"/>
    </row>
    <row r="71" spans="1:10" ht="12.95">
      <c r="A71" s="205"/>
      <c r="B71" s="205"/>
      <c r="C71" s="205"/>
      <c r="D71" s="205"/>
      <c r="E71" s="115"/>
      <c r="F71" s="205"/>
      <c r="G71" s="205"/>
      <c r="H71" s="205"/>
      <c r="I71" s="205"/>
      <c r="J71" s="205"/>
    </row>
    <row r="72" spans="1:10" ht="12.95">
      <c r="A72" s="205"/>
      <c r="B72" s="205"/>
      <c r="C72" s="205"/>
      <c r="D72" s="205"/>
      <c r="E72" s="115"/>
      <c r="F72" s="205"/>
      <c r="G72" s="205"/>
      <c r="H72" s="205"/>
      <c r="I72" s="205"/>
      <c r="J72" s="205"/>
    </row>
    <row r="73" spans="1:10" ht="12.95">
      <c r="A73" s="205"/>
      <c r="B73" s="205"/>
      <c r="C73" s="205"/>
      <c r="D73" s="205"/>
      <c r="E73" s="115"/>
      <c r="F73" s="205"/>
      <c r="G73" s="205"/>
      <c r="H73" s="205"/>
      <c r="I73" s="205"/>
      <c r="J73" s="205"/>
    </row>
    <row r="74" spans="1:10" ht="12.95">
      <c r="A74" s="205"/>
      <c r="B74" s="205"/>
      <c r="C74" s="205"/>
      <c r="D74" s="205"/>
      <c r="E74" s="115"/>
      <c r="F74" s="205"/>
      <c r="G74" s="205"/>
      <c r="H74" s="205"/>
      <c r="I74" s="205"/>
      <c r="J74" s="205"/>
    </row>
    <row r="75" spans="1:10" ht="12.95">
      <c r="A75" s="205"/>
      <c r="B75" s="205"/>
      <c r="C75" s="205"/>
      <c r="D75" s="205"/>
      <c r="E75" s="115"/>
      <c r="F75" s="205"/>
      <c r="G75" s="205"/>
      <c r="H75" s="205"/>
      <c r="I75" s="205"/>
      <c r="J75" s="205"/>
    </row>
    <row r="76" spans="1:10" ht="12.95">
      <c r="A76" s="205"/>
      <c r="B76" s="205"/>
      <c r="C76" s="205"/>
      <c r="D76" s="205"/>
      <c r="E76" s="115"/>
      <c r="F76" s="205"/>
      <c r="G76" s="205"/>
      <c r="H76" s="205"/>
      <c r="I76" s="205"/>
      <c r="J76" s="205"/>
    </row>
    <row r="77" spans="1:10" ht="12.95">
      <c r="A77" s="205"/>
      <c r="B77" s="205"/>
      <c r="C77" s="205"/>
      <c r="D77" s="205"/>
      <c r="E77" s="115"/>
      <c r="F77" s="205"/>
      <c r="G77" s="205"/>
      <c r="H77" s="205"/>
      <c r="I77" s="205"/>
      <c r="J77" s="205"/>
    </row>
    <row r="78" spans="1:10" ht="12.95">
      <c r="A78" s="205"/>
      <c r="B78" s="205"/>
      <c r="C78" s="205"/>
      <c r="D78" s="205"/>
      <c r="E78" s="115"/>
      <c r="F78" s="205"/>
      <c r="G78" s="205"/>
      <c r="H78" s="205"/>
      <c r="I78" s="205"/>
      <c r="J78" s="205"/>
    </row>
    <row r="79" spans="1:10" ht="12.95">
      <c r="A79" s="205"/>
      <c r="B79" s="205"/>
      <c r="C79" s="205"/>
      <c r="D79" s="205"/>
      <c r="E79" s="115"/>
      <c r="F79" s="205"/>
      <c r="G79" s="205"/>
      <c r="H79" s="205"/>
      <c r="I79" s="205"/>
      <c r="J79" s="205"/>
    </row>
    <row r="80" spans="1:10" ht="12.95">
      <c r="A80" s="205"/>
      <c r="B80" s="205"/>
      <c r="C80" s="205"/>
      <c r="D80" s="205"/>
      <c r="E80" s="115"/>
      <c r="F80" s="205"/>
      <c r="G80" s="205"/>
      <c r="H80" s="205"/>
      <c r="I80" s="205"/>
      <c r="J80" s="205"/>
    </row>
    <row r="81" spans="5:5" ht="12.95">
      <c r="E81" s="115"/>
    </row>
    <row r="82" spans="5:5" ht="12.95">
      <c r="E82" s="115"/>
    </row>
    <row r="83" spans="5:5" ht="12.95">
      <c r="E83" s="115"/>
    </row>
    <row r="84" spans="5:5" ht="12.95">
      <c r="E84" s="115"/>
    </row>
    <row r="85" spans="5:5" ht="12.95">
      <c r="E85" s="115"/>
    </row>
    <row r="86" spans="5:5" ht="12.95">
      <c r="E86" s="115"/>
    </row>
    <row r="87" spans="5:5" ht="12.95">
      <c r="E87" s="115"/>
    </row>
    <row r="88" spans="5:5" ht="12.95">
      <c r="E88" s="115"/>
    </row>
    <row r="89" spans="5:5" ht="12.95">
      <c r="E89" s="115"/>
    </row>
    <row r="90" spans="5:5" ht="12.95">
      <c r="E90" s="115"/>
    </row>
    <row r="91" spans="5:5" ht="12.95">
      <c r="E91" s="115"/>
    </row>
    <row r="92" spans="5:5" ht="12.95">
      <c r="E92" s="115"/>
    </row>
    <row r="93" spans="5:5" ht="12.95">
      <c r="E93" s="115"/>
    </row>
    <row r="94" spans="5:5" ht="12.95">
      <c r="E94" s="115"/>
    </row>
    <row r="95" spans="5:5" ht="12.95">
      <c r="E95" s="115"/>
    </row>
    <row r="96" spans="5:5" ht="12.95">
      <c r="E96" s="115"/>
    </row>
    <row r="97" spans="5:5" ht="12.95">
      <c r="E97" s="115"/>
    </row>
    <row r="98" spans="5:5" ht="12.95">
      <c r="E98" s="115"/>
    </row>
    <row r="99" spans="5:5" ht="12.95">
      <c r="E99" s="115"/>
    </row>
    <row r="100" spans="5:5" ht="12.95">
      <c r="E100" s="115"/>
    </row>
    <row r="101" spans="5:5" ht="12.95">
      <c r="E101" s="115"/>
    </row>
    <row r="102" spans="5:5" ht="12.95">
      <c r="E102" s="115"/>
    </row>
    <row r="103" spans="5:5" ht="12.95">
      <c r="E103" s="115"/>
    </row>
    <row r="104" spans="5:5" ht="12.95">
      <c r="E104" s="115"/>
    </row>
    <row r="105" spans="5:5" ht="12.95">
      <c r="E105" s="115"/>
    </row>
    <row r="106" spans="5:5" ht="12.95">
      <c r="E106" s="115"/>
    </row>
    <row r="107" spans="5:5" ht="12.95">
      <c r="E107" s="115"/>
    </row>
    <row r="108" spans="5:5" ht="12.95">
      <c r="E108" s="115"/>
    </row>
    <row r="109" spans="5:5" ht="12.95">
      <c r="E109" s="115"/>
    </row>
    <row r="110" spans="5:5" ht="12.95">
      <c r="E110" s="115"/>
    </row>
    <row r="111" spans="5:5" ht="12.95">
      <c r="E111" s="115"/>
    </row>
    <row r="112" spans="5:5" ht="12.95">
      <c r="E112" s="115"/>
    </row>
    <row r="113" spans="5:5" ht="12.95">
      <c r="E113" s="115"/>
    </row>
    <row r="114" spans="5:5" ht="12.95">
      <c r="E114" s="115"/>
    </row>
    <row r="115" spans="5:5" ht="12.95">
      <c r="E115" s="115"/>
    </row>
    <row r="116" spans="5:5" ht="12.95">
      <c r="E116" s="115"/>
    </row>
    <row r="117" spans="5:5" ht="12.95">
      <c r="E117" s="115"/>
    </row>
    <row r="118" spans="5:5" ht="12.95">
      <c r="E118" s="115"/>
    </row>
    <row r="119" spans="5:5" ht="12.95">
      <c r="E119" s="115"/>
    </row>
    <row r="120" spans="5:5" ht="12.95">
      <c r="E120" s="115"/>
    </row>
    <row r="121" spans="5:5" ht="12.95">
      <c r="E121" s="115"/>
    </row>
    <row r="122" spans="5:5" ht="12.95">
      <c r="E122" s="115"/>
    </row>
    <row r="123" spans="5:5" ht="12.95">
      <c r="E123" s="115"/>
    </row>
    <row r="124" spans="5:5" ht="12.95">
      <c r="E124" s="115"/>
    </row>
    <row r="125" spans="5:5" ht="12.95">
      <c r="E125" s="115"/>
    </row>
    <row r="126" spans="5:5" ht="12.95">
      <c r="E126" s="115"/>
    </row>
    <row r="127" spans="5:5" ht="12.95">
      <c r="E127" s="115"/>
    </row>
    <row r="128" spans="5:5" ht="12.95">
      <c r="E128" s="115"/>
    </row>
    <row r="129" spans="5:5" ht="12.95">
      <c r="E129" s="115"/>
    </row>
    <row r="130" spans="5:5" ht="12.95">
      <c r="E130" s="115"/>
    </row>
    <row r="131" spans="5:5" ht="12.95">
      <c r="E131" s="115"/>
    </row>
    <row r="132" spans="5:5" ht="12.95">
      <c r="E132" s="115"/>
    </row>
    <row r="133" spans="5:5" ht="12.95">
      <c r="E133" s="115"/>
    </row>
    <row r="134" spans="5:5" ht="12.95">
      <c r="E134" s="115"/>
    </row>
    <row r="135" spans="5:5" ht="12.95">
      <c r="E135" s="115"/>
    </row>
    <row r="136" spans="5:5" ht="12.95">
      <c r="E136" s="115"/>
    </row>
    <row r="137" spans="5:5" ht="12.95">
      <c r="E137" s="115"/>
    </row>
    <row r="138" spans="5:5" ht="12.95">
      <c r="E138" s="115"/>
    </row>
    <row r="139" spans="5:5" ht="12.95">
      <c r="E139" s="115"/>
    </row>
    <row r="140" spans="5:5" ht="12.95">
      <c r="E140" s="115"/>
    </row>
    <row r="141" spans="5:5" ht="12.95">
      <c r="E141" s="115"/>
    </row>
    <row r="142" spans="5:5" ht="12.95">
      <c r="E142" s="115"/>
    </row>
    <row r="143" spans="5:5" ht="12.95">
      <c r="E143" s="115"/>
    </row>
    <row r="144" spans="5:5" ht="12.95">
      <c r="E144" s="115"/>
    </row>
    <row r="145" spans="5:5" ht="12.95">
      <c r="E145" s="115"/>
    </row>
    <row r="146" spans="5:5" ht="12.95">
      <c r="E146" s="115"/>
    </row>
    <row r="147" spans="5:5" ht="12.95">
      <c r="E147" s="115"/>
    </row>
    <row r="148" spans="5:5" ht="12.95">
      <c r="E148" s="115"/>
    </row>
    <row r="149" spans="5:5" ht="12.95">
      <c r="E149" s="115"/>
    </row>
    <row r="150" spans="5:5" ht="12.95">
      <c r="E150" s="115"/>
    </row>
    <row r="151" spans="5:5" ht="12.95">
      <c r="E151" s="115"/>
    </row>
    <row r="152" spans="5:5" ht="12.95">
      <c r="E152" s="115"/>
    </row>
    <row r="153" spans="5:5" ht="12.95">
      <c r="E153" s="115"/>
    </row>
    <row r="154" spans="5:5" ht="12.95">
      <c r="E154" s="115"/>
    </row>
    <row r="155" spans="5:5" ht="12.95">
      <c r="E155" s="115"/>
    </row>
    <row r="156" spans="5:5" ht="12.95">
      <c r="E156" s="115"/>
    </row>
    <row r="157" spans="5:5" ht="12.95">
      <c r="E157" s="115"/>
    </row>
    <row r="158" spans="5:5" ht="12.95">
      <c r="E158" s="115"/>
    </row>
    <row r="159" spans="5:5" ht="12.95">
      <c r="E159" s="115"/>
    </row>
    <row r="160" spans="5:5" ht="12.95">
      <c r="E160" s="115"/>
    </row>
    <row r="161" spans="5:5" ht="12.95">
      <c r="E161" s="115"/>
    </row>
    <row r="162" spans="5:5" ht="12.95">
      <c r="E162" s="115"/>
    </row>
    <row r="163" spans="5:5" ht="12.95">
      <c r="E163" s="115"/>
    </row>
    <row r="164" spans="5:5" ht="12.95">
      <c r="E164" s="115"/>
    </row>
    <row r="165" spans="5:5" ht="12.95">
      <c r="E165" s="115"/>
    </row>
    <row r="166" spans="5:5" ht="12.95">
      <c r="E166" s="115"/>
    </row>
    <row r="167" spans="5:5" ht="12.95">
      <c r="E167" s="115"/>
    </row>
    <row r="168" spans="5:5" ht="12.95">
      <c r="E168" s="115"/>
    </row>
    <row r="169" spans="5:5" ht="12.95">
      <c r="E169" s="115"/>
    </row>
    <row r="170" spans="5:5" ht="12.95">
      <c r="E170" s="115"/>
    </row>
    <row r="171" spans="5:5" ht="12.95">
      <c r="E171" s="115"/>
    </row>
    <row r="172" spans="5:5" ht="12.95">
      <c r="E172" s="115"/>
    </row>
    <row r="173" spans="5:5" ht="12.95">
      <c r="E173" s="115"/>
    </row>
    <row r="174" spans="5:5" ht="12.95">
      <c r="E174" s="115"/>
    </row>
    <row r="175" spans="5:5" ht="12.95">
      <c r="E175" s="115"/>
    </row>
    <row r="176" spans="5:5" ht="12.95">
      <c r="E176" s="115"/>
    </row>
    <row r="177" spans="5:5" ht="12.95">
      <c r="E177" s="115"/>
    </row>
    <row r="178" spans="5:5" ht="12.95">
      <c r="E178" s="115"/>
    </row>
    <row r="179" spans="5:5" ht="12.95">
      <c r="E179" s="115"/>
    </row>
    <row r="180" spans="5:5" ht="12.95">
      <c r="E180" s="115"/>
    </row>
    <row r="181" spans="5:5" ht="12.95">
      <c r="E181" s="115"/>
    </row>
    <row r="182" spans="5:5" ht="12.95">
      <c r="E182" s="115"/>
    </row>
    <row r="183" spans="5:5" ht="12.95">
      <c r="E183" s="115"/>
    </row>
    <row r="184" spans="5:5" ht="12.95">
      <c r="E184" s="115"/>
    </row>
    <row r="185" spans="5:5" ht="12.95">
      <c r="E185" s="115"/>
    </row>
    <row r="186" spans="5:5" ht="12.95">
      <c r="E186" s="115"/>
    </row>
    <row r="187" spans="5:5" ht="12.95">
      <c r="E187" s="115"/>
    </row>
    <row r="188" spans="5:5" ht="12.95">
      <c r="E188" s="115"/>
    </row>
    <row r="189" spans="5:5" ht="12.95">
      <c r="E189" s="115"/>
    </row>
    <row r="190" spans="5:5" ht="12.95">
      <c r="E190" s="115"/>
    </row>
    <row r="191" spans="5:5" ht="12.95">
      <c r="E191" s="115"/>
    </row>
    <row r="192" spans="5:5" ht="12.95">
      <c r="E192" s="115"/>
    </row>
    <row r="193" spans="5:5" ht="12.95">
      <c r="E193" s="115"/>
    </row>
    <row r="194" spans="5:5" ht="12.95">
      <c r="E194" s="115"/>
    </row>
    <row r="195" spans="5:5" ht="12.95">
      <c r="E195" s="115"/>
    </row>
    <row r="196" spans="5:5" ht="12.95">
      <c r="E196" s="115"/>
    </row>
    <row r="197" spans="5:5" ht="12.95">
      <c r="E197" s="115"/>
    </row>
    <row r="198" spans="5:5" ht="12.95">
      <c r="E198" s="115"/>
    </row>
    <row r="199" spans="5:5" ht="12.95">
      <c r="E199" s="115"/>
    </row>
    <row r="200" spans="5:5" ht="12.95">
      <c r="E200" s="115"/>
    </row>
    <row r="201" spans="5:5" ht="12.95">
      <c r="E201" s="115"/>
    </row>
    <row r="202" spans="5:5" ht="12.95">
      <c r="E202" s="115"/>
    </row>
    <row r="203" spans="5:5" ht="12.95">
      <c r="E203" s="115"/>
    </row>
    <row r="204" spans="5:5" ht="12.95">
      <c r="E204" s="115"/>
    </row>
    <row r="205" spans="5:5" ht="12.95">
      <c r="E205" s="115"/>
    </row>
    <row r="206" spans="5:5" ht="12.95">
      <c r="E206" s="115"/>
    </row>
    <row r="207" spans="5:5" ht="12.95">
      <c r="E207" s="115"/>
    </row>
    <row r="208" spans="5:5" ht="12.95">
      <c r="E208" s="115"/>
    </row>
    <row r="209" spans="5:5" ht="12.95">
      <c r="E209" s="115"/>
    </row>
    <row r="210" spans="5:5" ht="12.95">
      <c r="E210" s="115"/>
    </row>
    <row r="211" spans="5:5" ht="12.95">
      <c r="E211" s="115"/>
    </row>
    <row r="212" spans="5:5" ht="12.95">
      <c r="E212" s="115"/>
    </row>
    <row r="213" spans="5:5" ht="12.95">
      <c r="E213" s="115"/>
    </row>
    <row r="214" spans="5:5" ht="12.95">
      <c r="E214" s="115"/>
    </row>
    <row r="215" spans="5:5" ht="12.95">
      <c r="E215" s="115"/>
    </row>
    <row r="216" spans="5:5" ht="12.95">
      <c r="E216" s="115"/>
    </row>
    <row r="217" spans="5:5" ht="12.95">
      <c r="E217" s="115"/>
    </row>
    <row r="218" spans="5:5" ht="12.95">
      <c r="E218" s="115"/>
    </row>
    <row r="219" spans="5:5" ht="12.95">
      <c r="E219" s="115"/>
    </row>
    <row r="220" spans="5:5" ht="12.95">
      <c r="E220" s="115"/>
    </row>
    <row r="221" spans="5:5" ht="12.95">
      <c r="E221" s="115"/>
    </row>
    <row r="222" spans="5:5" ht="12.95">
      <c r="E222" s="115"/>
    </row>
    <row r="223" spans="5:5" ht="12.95">
      <c r="E223" s="115"/>
    </row>
    <row r="224" spans="5:5" ht="12.95">
      <c r="E224" s="115"/>
    </row>
    <row r="225" spans="5:5" ht="12.95">
      <c r="E225" s="115"/>
    </row>
    <row r="226" spans="5:5" ht="12.95">
      <c r="E226" s="115"/>
    </row>
    <row r="227" spans="5:5" ht="12.95">
      <c r="E227" s="115"/>
    </row>
    <row r="228" spans="5:5" ht="12.95">
      <c r="E228" s="115"/>
    </row>
    <row r="229" spans="5:5" ht="12.95">
      <c r="E229" s="115"/>
    </row>
    <row r="230" spans="5:5" ht="12.95">
      <c r="E230" s="115"/>
    </row>
    <row r="231" spans="5:5" ht="12.95">
      <c r="E231" s="115"/>
    </row>
    <row r="232" spans="5:5" ht="12.95">
      <c r="E232" s="115"/>
    </row>
    <row r="233" spans="5:5" ht="12.95">
      <c r="E233" s="115"/>
    </row>
    <row r="234" spans="5:5" ht="12.95">
      <c r="E234" s="115"/>
    </row>
    <row r="235" spans="5:5" ht="12.95">
      <c r="E235" s="115"/>
    </row>
    <row r="236" spans="5:5" ht="12.95">
      <c r="E236" s="115"/>
    </row>
    <row r="237" spans="5:5" ht="12.95">
      <c r="E237" s="115"/>
    </row>
    <row r="238" spans="5:5" ht="12.95">
      <c r="E238" s="115"/>
    </row>
    <row r="239" spans="5:5" ht="12.95">
      <c r="E239" s="115"/>
    </row>
    <row r="240" spans="5:5" ht="12.95">
      <c r="E240" s="115"/>
    </row>
    <row r="241" spans="5:5" ht="12.95">
      <c r="E241" s="115"/>
    </row>
    <row r="242" spans="5:5" ht="12.95">
      <c r="E242" s="115"/>
    </row>
    <row r="243" spans="5:5" ht="12.95">
      <c r="E243" s="115"/>
    </row>
    <row r="244" spans="5:5" ht="12.95">
      <c r="E244" s="115"/>
    </row>
    <row r="245" spans="5:5" ht="12.95">
      <c r="E245" s="115"/>
    </row>
    <row r="246" spans="5:5" ht="12.95">
      <c r="E246" s="115"/>
    </row>
    <row r="247" spans="5:5" ht="12.95">
      <c r="E247" s="115"/>
    </row>
    <row r="248" spans="5:5" ht="12.95">
      <c r="E248" s="115"/>
    </row>
    <row r="249" spans="5:5" ht="12.95">
      <c r="E249" s="115"/>
    </row>
    <row r="250" spans="5:5" ht="12.95">
      <c r="E250" s="115"/>
    </row>
    <row r="251" spans="5:5" ht="12.95">
      <c r="E251" s="115"/>
    </row>
    <row r="252" spans="5:5" ht="12.95">
      <c r="E252" s="115"/>
    </row>
    <row r="253" spans="5:5" ht="12.95">
      <c r="E253" s="115"/>
    </row>
    <row r="254" spans="5:5" ht="12.95">
      <c r="E254" s="115"/>
    </row>
    <row r="255" spans="5:5" ht="12.95">
      <c r="E255" s="115"/>
    </row>
    <row r="256" spans="5:5" ht="12.95">
      <c r="E256" s="115"/>
    </row>
    <row r="257" spans="5:5" ht="12.95">
      <c r="E257" s="115"/>
    </row>
    <row r="258" spans="5:5" ht="12.95">
      <c r="E258" s="115"/>
    </row>
    <row r="259" spans="5:5" ht="12.95">
      <c r="E259" s="115"/>
    </row>
    <row r="260" spans="5:5" ht="12.95">
      <c r="E260" s="115"/>
    </row>
    <row r="261" spans="5:5" ht="12.95">
      <c r="E261" s="115"/>
    </row>
    <row r="262" spans="5:5" ht="12.95">
      <c r="E262" s="115"/>
    </row>
    <row r="263" spans="5:5" ht="12.95">
      <c r="E263" s="115"/>
    </row>
    <row r="264" spans="5:5" ht="12.95">
      <c r="E264" s="115"/>
    </row>
    <row r="265" spans="5:5" ht="12.95">
      <c r="E265" s="115"/>
    </row>
    <row r="266" spans="5:5" ht="12.95">
      <c r="E266" s="115"/>
    </row>
    <row r="267" spans="5:5" ht="12.95">
      <c r="E267" s="115"/>
    </row>
    <row r="268" spans="5:5" ht="12.95">
      <c r="E268" s="115"/>
    </row>
    <row r="269" spans="5:5" ht="12.95">
      <c r="E269" s="115"/>
    </row>
    <row r="270" spans="5:5" ht="12.95">
      <c r="E270" s="115"/>
    </row>
    <row r="271" spans="5:5" ht="12.95">
      <c r="E271" s="115"/>
    </row>
    <row r="272" spans="5:5" ht="12.95">
      <c r="E272" s="115"/>
    </row>
    <row r="273" spans="5:5" ht="12.95">
      <c r="E273" s="115"/>
    </row>
    <row r="274" spans="5:5" ht="12.95">
      <c r="E274" s="115"/>
    </row>
    <row r="275" spans="5:5" ht="12.95">
      <c r="E275" s="115"/>
    </row>
    <row r="276" spans="5:5" ht="12.95">
      <c r="E276" s="115"/>
    </row>
    <row r="277" spans="5:5" ht="12.95">
      <c r="E277" s="115"/>
    </row>
    <row r="278" spans="5:5" ht="12.95">
      <c r="E278" s="115"/>
    </row>
    <row r="279" spans="5:5" ht="12.95">
      <c r="E279" s="115"/>
    </row>
    <row r="280" spans="5:5" ht="12.95">
      <c r="E280" s="115"/>
    </row>
    <row r="281" spans="5:5" ht="12.95">
      <c r="E281" s="115"/>
    </row>
    <row r="282" spans="5:5" ht="12.95">
      <c r="E282" s="115"/>
    </row>
    <row r="283" spans="5:5" ht="12.95">
      <c r="E283" s="115"/>
    </row>
    <row r="284" spans="5:5" ht="12.95">
      <c r="E284" s="115"/>
    </row>
    <row r="285" spans="5:5" ht="12.95">
      <c r="E285" s="115"/>
    </row>
    <row r="286" spans="5:5" ht="12.95">
      <c r="E286" s="115"/>
    </row>
    <row r="287" spans="5:5" ht="12.95">
      <c r="E287" s="115"/>
    </row>
    <row r="288" spans="5:5" ht="12.95">
      <c r="E288" s="115"/>
    </row>
    <row r="289" spans="5:5" ht="12.95">
      <c r="E289" s="115"/>
    </row>
    <row r="290" spans="5:5" ht="12.95">
      <c r="E290" s="115"/>
    </row>
    <row r="291" spans="5:5" ht="12.95">
      <c r="E291" s="115"/>
    </row>
    <row r="292" spans="5:5" ht="12.95">
      <c r="E292" s="115"/>
    </row>
    <row r="293" spans="5:5" ht="12.95">
      <c r="E293" s="115"/>
    </row>
    <row r="294" spans="5:5" ht="12.95">
      <c r="E294" s="115"/>
    </row>
    <row r="295" spans="5:5" ht="12.95">
      <c r="E295" s="115"/>
    </row>
    <row r="296" spans="5:5" ht="12.95">
      <c r="E296" s="115"/>
    </row>
    <row r="297" spans="5:5" ht="12.95">
      <c r="E297" s="115"/>
    </row>
    <row r="298" spans="5:5" ht="12.95">
      <c r="E298" s="115"/>
    </row>
    <row r="299" spans="5:5" ht="12.95">
      <c r="E299" s="115"/>
    </row>
    <row r="300" spans="5:5" ht="12.95">
      <c r="E300" s="115"/>
    </row>
    <row r="301" spans="5:5" ht="12.95">
      <c r="E301" s="115"/>
    </row>
    <row r="302" spans="5:5" ht="12.95">
      <c r="E302" s="115"/>
    </row>
    <row r="303" spans="5:5" ht="12.95">
      <c r="E303" s="115"/>
    </row>
    <row r="304" spans="5:5" ht="12.95">
      <c r="E304" s="115"/>
    </row>
    <row r="305" spans="5:5" ht="12.95">
      <c r="E305" s="115"/>
    </row>
    <row r="306" spans="5:5" ht="12.95">
      <c r="E306" s="115"/>
    </row>
    <row r="307" spans="5:5" ht="12.95">
      <c r="E307" s="115"/>
    </row>
    <row r="308" spans="5:5" ht="12.95">
      <c r="E308" s="115"/>
    </row>
    <row r="309" spans="5:5" ht="12.95">
      <c r="E309" s="115"/>
    </row>
    <row r="310" spans="5:5" ht="12.95">
      <c r="E310" s="115"/>
    </row>
    <row r="311" spans="5:5" ht="12.95">
      <c r="E311" s="115"/>
    </row>
    <row r="312" spans="5:5" ht="12.95">
      <c r="E312" s="115"/>
    </row>
    <row r="313" spans="5:5" ht="12.95">
      <c r="E313" s="115"/>
    </row>
    <row r="314" spans="5:5" ht="12.95">
      <c r="E314" s="115"/>
    </row>
    <row r="315" spans="5:5" ht="12.95">
      <c r="E315" s="115"/>
    </row>
    <row r="316" spans="5:5" ht="12.95">
      <c r="E316" s="115"/>
    </row>
    <row r="317" spans="5:5" ht="12.95">
      <c r="E317" s="115"/>
    </row>
    <row r="318" spans="5:5" ht="12.95">
      <c r="E318" s="115"/>
    </row>
    <row r="319" spans="5:5" ht="12.95">
      <c r="E319" s="115"/>
    </row>
    <row r="320" spans="5:5" ht="12.95">
      <c r="E320" s="115"/>
    </row>
    <row r="321" spans="5:5" ht="12.95">
      <c r="E321" s="115"/>
    </row>
    <row r="322" spans="5:5" ht="12.95">
      <c r="E322" s="115"/>
    </row>
    <row r="323" spans="5:5" ht="12.95">
      <c r="E323" s="115"/>
    </row>
    <row r="324" spans="5:5" ht="12.95">
      <c r="E324" s="115"/>
    </row>
    <row r="325" spans="5:5" ht="12.95">
      <c r="E325" s="115"/>
    </row>
    <row r="326" spans="5:5" ht="12.95">
      <c r="E326" s="115"/>
    </row>
    <row r="327" spans="5:5" ht="12.95">
      <c r="E327" s="115"/>
    </row>
    <row r="328" spans="5:5" ht="12.95">
      <c r="E328" s="115"/>
    </row>
    <row r="329" spans="5:5" ht="12.95">
      <c r="E329" s="115"/>
    </row>
    <row r="330" spans="5:5" ht="12.95">
      <c r="E330" s="115"/>
    </row>
    <row r="331" spans="5:5" ht="12.95">
      <c r="E331" s="115"/>
    </row>
    <row r="332" spans="5:5" ht="12.95">
      <c r="E332" s="115"/>
    </row>
    <row r="333" spans="5:5" ht="12.95">
      <c r="E333" s="115"/>
    </row>
    <row r="334" spans="5:5" ht="12.95">
      <c r="E334" s="115"/>
    </row>
    <row r="335" spans="5:5" ht="12.95">
      <c r="E335" s="115"/>
    </row>
    <row r="336" spans="5:5" ht="12.95">
      <c r="E336" s="115"/>
    </row>
    <row r="337" spans="5:5" ht="12.95">
      <c r="E337" s="115"/>
    </row>
    <row r="338" spans="5:5" ht="12.95">
      <c r="E338" s="115"/>
    </row>
    <row r="339" spans="5:5" ht="12.95">
      <c r="E339" s="115"/>
    </row>
    <row r="340" spans="5:5" ht="12.95">
      <c r="E340" s="115"/>
    </row>
    <row r="341" spans="5:5" ht="12.95">
      <c r="E341" s="115"/>
    </row>
    <row r="342" spans="5:5" ht="12.95">
      <c r="E342" s="115"/>
    </row>
    <row r="343" spans="5:5" ht="12.95">
      <c r="E343" s="115"/>
    </row>
    <row r="344" spans="5:5" ht="12.95">
      <c r="E344" s="115"/>
    </row>
    <row r="345" spans="5:5" ht="12.95">
      <c r="E345" s="115"/>
    </row>
    <row r="346" spans="5:5" ht="12.95">
      <c r="E346" s="115"/>
    </row>
    <row r="347" spans="5:5" ht="12.95">
      <c r="E347" s="115"/>
    </row>
    <row r="348" spans="5:5" ht="12.95">
      <c r="E348" s="115"/>
    </row>
    <row r="349" spans="5:5" ht="12.95">
      <c r="E349" s="115"/>
    </row>
    <row r="350" spans="5:5" ht="12.95">
      <c r="E350" s="115"/>
    </row>
    <row r="351" spans="5:5" ht="12.95">
      <c r="E351" s="115"/>
    </row>
    <row r="352" spans="5:5" ht="12.95">
      <c r="E352" s="115"/>
    </row>
    <row r="353" spans="5:5" ht="12.95">
      <c r="E353" s="115"/>
    </row>
    <row r="354" spans="5:5" ht="12.95">
      <c r="E354" s="115"/>
    </row>
    <row r="355" spans="5:5" ht="12.95">
      <c r="E355" s="115"/>
    </row>
    <row r="356" spans="5:5" ht="12.95">
      <c r="E356" s="115"/>
    </row>
    <row r="357" spans="5:5" ht="12.95">
      <c r="E357" s="115"/>
    </row>
    <row r="358" spans="5:5" ht="12.95">
      <c r="E358" s="115"/>
    </row>
    <row r="359" spans="5:5" ht="12.95">
      <c r="E359" s="115"/>
    </row>
    <row r="360" spans="5:5" ht="12.95">
      <c r="E360" s="115"/>
    </row>
    <row r="361" spans="5:5" ht="12.95">
      <c r="E361" s="115"/>
    </row>
    <row r="362" spans="5:5" ht="12.95">
      <c r="E362" s="115"/>
    </row>
    <row r="363" spans="5:5" ht="12.95">
      <c r="E363" s="115"/>
    </row>
    <row r="364" spans="5:5" ht="12.95">
      <c r="E364" s="115"/>
    </row>
    <row r="365" spans="5:5" ht="12.95">
      <c r="E365" s="115"/>
    </row>
    <row r="366" spans="5:5" ht="12.95">
      <c r="E366" s="115"/>
    </row>
    <row r="367" spans="5:5" ht="12.95">
      <c r="E367" s="115"/>
    </row>
    <row r="368" spans="5:5" ht="12.95">
      <c r="E368" s="115"/>
    </row>
    <row r="369" spans="5:5" ht="12.95">
      <c r="E369" s="115"/>
    </row>
    <row r="370" spans="5:5" ht="12.95">
      <c r="E370" s="115"/>
    </row>
    <row r="371" spans="5:5" ht="12.95">
      <c r="E371" s="115"/>
    </row>
    <row r="372" spans="5:5" ht="12.95">
      <c r="E372" s="115"/>
    </row>
    <row r="373" spans="5:5" ht="12.95">
      <c r="E373" s="115"/>
    </row>
    <row r="374" spans="5:5" ht="12.95">
      <c r="E374" s="115"/>
    </row>
    <row r="375" spans="5:5" ht="12.95">
      <c r="E375" s="115"/>
    </row>
    <row r="376" spans="5:5" ht="12.95">
      <c r="E376" s="115"/>
    </row>
    <row r="377" spans="5:5" ht="12.95">
      <c r="E377" s="115"/>
    </row>
    <row r="378" spans="5:5" ht="12.95">
      <c r="E378" s="115"/>
    </row>
    <row r="379" spans="5:5" ht="12.95">
      <c r="E379" s="115"/>
    </row>
    <row r="380" spans="5:5" ht="12.95">
      <c r="E380" s="115"/>
    </row>
    <row r="381" spans="5:5" ht="12.95">
      <c r="E381" s="115"/>
    </row>
    <row r="382" spans="5:5" ht="12.95">
      <c r="E382" s="115"/>
    </row>
    <row r="383" spans="5:5" ht="12.95">
      <c r="E383" s="115"/>
    </row>
    <row r="384" spans="5:5" ht="12.95">
      <c r="E384" s="115"/>
    </row>
    <row r="385" spans="5:5" ht="12.95">
      <c r="E385" s="115"/>
    </row>
    <row r="386" spans="5:5" ht="12.95">
      <c r="E386" s="115"/>
    </row>
    <row r="387" spans="5:5" ht="12.95">
      <c r="E387" s="115"/>
    </row>
    <row r="388" spans="5:5" ht="12.95">
      <c r="E388" s="115"/>
    </row>
    <row r="389" spans="5:5" ht="12.95">
      <c r="E389" s="115"/>
    </row>
    <row r="390" spans="5:5" ht="12.95">
      <c r="E390" s="115"/>
    </row>
    <row r="391" spans="5:5" ht="12.95">
      <c r="E391" s="115"/>
    </row>
    <row r="392" spans="5:5" ht="12.95">
      <c r="E392" s="115"/>
    </row>
    <row r="393" spans="5:5" ht="12.95">
      <c r="E393" s="115"/>
    </row>
    <row r="394" spans="5:5" ht="12.95">
      <c r="E394" s="115"/>
    </row>
    <row r="395" spans="5:5" ht="12.95">
      <c r="E395" s="115"/>
    </row>
    <row r="396" spans="5:5" ht="12.95">
      <c r="E396" s="115"/>
    </row>
    <row r="397" spans="5:5" ht="12.95">
      <c r="E397" s="115"/>
    </row>
    <row r="398" spans="5:5" ht="12.95">
      <c r="E398" s="115"/>
    </row>
    <row r="399" spans="5:5" ht="12.95">
      <c r="E399" s="115"/>
    </row>
    <row r="400" spans="5:5" ht="12.95">
      <c r="E400" s="115"/>
    </row>
    <row r="401" spans="5:5" ht="12.95">
      <c r="E401" s="115"/>
    </row>
    <row r="402" spans="5:5" ht="12.95">
      <c r="E402" s="115"/>
    </row>
    <row r="403" spans="5:5" ht="12.95">
      <c r="E403" s="115"/>
    </row>
    <row r="404" spans="5:5" ht="12.95">
      <c r="E404" s="115"/>
    </row>
    <row r="405" spans="5:5" ht="12.95">
      <c r="E405" s="115"/>
    </row>
    <row r="406" spans="5:5" ht="12.95">
      <c r="E406" s="115"/>
    </row>
    <row r="407" spans="5:5" ht="12.95">
      <c r="E407" s="115"/>
    </row>
    <row r="408" spans="5:5" ht="12.95">
      <c r="E408" s="115"/>
    </row>
    <row r="409" spans="5:5" ht="12.95">
      <c r="E409" s="115"/>
    </row>
    <row r="410" spans="5:5" ht="12.95">
      <c r="E410" s="115"/>
    </row>
    <row r="411" spans="5:5" ht="12.95">
      <c r="E411" s="115"/>
    </row>
    <row r="412" spans="5:5" ht="12.95">
      <c r="E412" s="115"/>
    </row>
    <row r="413" spans="5:5" ht="12.95">
      <c r="E413" s="115"/>
    </row>
    <row r="414" spans="5:5" ht="12.95">
      <c r="E414" s="115"/>
    </row>
    <row r="415" spans="5:5" ht="12.95">
      <c r="E415" s="115"/>
    </row>
    <row r="416" spans="5:5" ht="12.95">
      <c r="E416" s="115"/>
    </row>
    <row r="417" spans="5:5" ht="12.95">
      <c r="E417" s="115"/>
    </row>
    <row r="418" spans="5:5" ht="12.95">
      <c r="E418" s="115"/>
    </row>
    <row r="419" spans="5:5" ht="12.95">
      <c r="E419" s="115"/>
    </row>
    <row r="420" spans="5:5" ht="12.95">
      <c r="E420" s="115"/>
    </row>
    <row r="421" spans="5:5" ht="12.95">
      <c r="E421" s="115"/>
    </row>
    <row r="422" spans="5:5" ht="12.95">
      <c r="E422" s="115"/>
    </row>
    <row r="423" spans="5:5" ht="12.95">
      <c r="E423" s="115"/>
    </row>
    <row r="424" spans="5:5" ht="12.95">
      <c r="E424" s="115"/>
    </row>
    <row r="425" spans="5:5" ht="12.95">
      <c r="E425" s="115"/>
    </row>
    <row r="426" spans="5:5" ht="12.95">
      <c r="E426" s="115"/>
    </row>
    <row r="427" spans="5:5" ht="12.95">
      <c r="E427" s="115"/>
    </row>
    <row r="428" spans="5:5" ht="12.95">
      <c r="E428" s="115"/>
    </row>
    <row r="429" spans="5:5" ht="12.95">
      <c r="E429" s="115"/>
    </row>
    <row r="430" spans="5:5" ht="12.95">
      <c r="E430" s="115"/>
    </row>
    <row r="431" spans="5:5" ht="12.95">
      <c r="E431" s="115"/>
    </row>
    <row r="432" spans="5:5" ht="12.95">
      <c r="E432" s="115"/>
    </row>
    <row r="433" spans="5:5" ht="12.95">
      <c r="E433" s="115"/>
    </row>
    <row r="434" spans="5:5" ht="12.95">
      <c r="E434" s="115"/>
    </row>
    <row r="435" spans="5:5" ht="12.95">
      <c r="E435" s="115"/>
    </row>
    <row r="436" spans="5:5" ht="12.95">
      <c r="E436" s="115"/>
    </row>
    <row r="437" spans="5:5" ht="12.95">
      <c r="E437" s="115"/>
    </row>
    <row r="438" spans="5:5" ht="12.95">
      <c r="E438" s="115"/>
    </row>
    <row r="439" spans="5:5" ht="12.95">
      <c r="E439" s="115"/>
    </row>
    <row r="440" spans="5:5" ht="12.95">
      <c r="E440" s="115"/>
    </row>
    <row r="441" spans="5:5" ht="12.95">
      <c r="E441" s="115"/>
    </row>
    <row r="442" spans="5:5" ht="12.95">
      <c r="E442" s="115"/>
    </row>
    <row r="443" spans="5:5" ht="12.95">
      <c r="E443" s="115"/>
    </row>
    <row r="444" spans="5:5" ht="12.95">
      <c r="E444" s="115"/>
    </row>
    <row r="445" spans="5:5" ht="12.95">
      <c r="E445" s="115"/>
    </row>
    <row r="446" spans="5:5" ht="12.95">
      <c r="E446" s="115"/>
    </row>
    <row r="447" spans="5:5" ht="12.95">
      <c r="E447" s="115"/>
    </row>
    <row r="448" spans="5:5" ht="12.95">
      <c r="E448" s="115"/>
    </row>
    <row r="449" spans="5:5" ht="12.95">
      <c r="E449" s="115"/>
    </row>
    <row r="450" spans="5:5" ht="12.95">
      <c r="E450" s="115"/>
    </row>
    <row r="451" spans="5:5" ht="12.95">
      <c r="E451" s="115"/>
    </row>
    <row r="452" spans="5:5" ht="12.95">
      <c r="E452" s="115"/>
    </row>
    <row r="453" spans="5:5" ht="12.95">
      <c r="E453" s="115"/>
    </row>
    <row r="454" spans="5:5" ht="12.95">
      <c r="E454" s="115"/>
    </row>
    <row r="455" spans="5:5" ht="12.95">
      <c r="E455" s="115"/>
    </row>
    <row r="456" spans="5:5" ht="12.95">
      <c r="E456" s="115"/>
    </row>
    <row r="457" spans="5:5" ht="12.95">
      <c r="E457" s="115"/>
    </row>
    <row r="458" spans="5:5" ht="12.95">
      <c r="E458" s="115"/>
    </row>
    <row r="459" spans="5:5" ht="12.95">
      <c r="E459" s="115"/>
    </row>
    <row r="460" spans="5:5" ht="12.95">
      <c r="E460" s="115"/>
    </row>
    <row r="461" spans="5:5" ht="12.95">
      <c r="E461" s="115"/>
    </row>
    <row r="462" spans="5:5" ht="12.95">
      <c r="E462" s="115"/>
    </row>
    <row r="463" spans="5:5" ht="12.95">
      <c r="E463" s="115"/>
    </row>
    <row r="464" spans="5:5" ht="12.95">
      <c r="E464" s="115"/>
    </row>
    <row r="465" spans="5:5" ht="12.95">
      <c r="E465" s="115"/>
    </row>
    <row r="466" spans="5:5" ht="12.95">
      <c r="E466" s="115"/>
    </row>
    <row r="467" spans="5:5" ht="12.95">
      <c r="E467" s="115"/>
    </row>
    <row r="468" spans="5:5" ht="12.95">
      <c r="E468" s="115"/>
    </row>
    <row r="469" spans="5:5" ht="12.95">
      <c r="E469" s="115"/>
    </row>
    <row r="470" spans="5:5" ht="12.95">
      <c r="E470" s="115"/>
    </row>
    <row r="471" spans="5:5" ht="12.95">
      <c r="E471" s="115"/>
    </row>
    <row r="472" spans="5:5" ht="12.95">
      <c r="E472" s="115"/>
    </row>
    <row r="473" spans="5:5" ht="12.95">
      <c r="E473" s="115"/>
    </row>
    <row r="474" spans="5:5" ht="12.95">
      <c r="E474" s="115"/>
    </row>
    <row r="475" spans="5:5" ht="12.95">
      <c r="E475" s="115"/>
    </row>
    <row r="476" spans="5:5" ht="12.95">
      <c r="E476" s="115"/>
    </row>
    <row r="477" spans="5:5" ht="12.95">
      <c r="E477" s="115"/>
    </row>
    <row r="478" spans="5:5" ht="12.95">
      <c r="E478" s="115"/>
    </row>
    <row r="479" spans="5:5" ht="12.95">
      <c r="E479" s="115"/>
    </row>
    <row r="480" spans="5:5" ht="12.95">
      <c r="E480" s="115"/>
    </row>
    <row r="481" spans="5:5" ht="12.95">
      <c r="E481" s="115"/>
    </row>
    <row r="482" spans="5:5" ht="12.95">
      <c r="E482" s="115"/>
    </row>
    <row r="483" spans="5:5" ht="12.95">
      <c r="E483" s="115"/>
    </row>
    <row r="484" spans="5:5" ht="12.95">
      <c r="E484" s="115"/>
    </row>
    <row r="485" spans="5:5" ht="12.95">
      <c r="E485" s="115"/>
    </row>
    <row r="486" spans="5:5" ht="12.95">
      <c r="E486" s="115"/>
    </row>
    <row r="487" spans="5:5" ht="12.95">
      <c r="E487" s="115"/>
    </row>
    <row r="488" spans="5:5" ht="12.95">
      <c r="E488" s="115"/>
    </row>
    <row r="489" spans="5:5" ht="12.95">
      <c r="E489" s="115"/>
    </row>
    <row r="490" spans="5:5" ht="12.95">
      <c r="E490" s="115"/>
    </row>
    <row r="491" spans="5:5" ht="12.95">
      <c r="E491" s="115"/>
    </row>
    <row r="492" spans="5:5" ht="12.95">
      <c r="E492" s="115"/>
    </row>
    <row r="493" spans="5:5" ht="12.95">
      <c r="E493" s="115"/>
    </row>
    <row r="494" spans="5:5" ht="12.95">
      <c r="E494" s="115"/>
    </row>
    <row r="495" spans="5:5" ht="12.95">
      <c r="E495" s="115"/>
    </row>
    <row r="496" spans="5:5" ht="12.95">
      <c r="E496" s="115"/>
    </row>
    <row r="497" spans="5:5" ht="12.95">
      <c r="E497" s="115"/>
    </row>
    <row r="498" spans="5:5" ht="12.95">
      <c r="E498" s="115"/>
    </row>
    <row r="499" spans="5:5" ht="12.95">
      <c r="E499" s="115"/>
    </row>
    <row r="500" spans="5:5" ht="12.95">
      <c r="E500" s="115"/>
    </row>
    <row r="501" spans="5:5" ht="12.95">
      <c r="E501" s="115"/>
    </row>
    <row r="502" spans="5:5" ht="12.95">
      <c r="E502" s="115"/>
    </row>
    <row r="503" spans="5:5" ht="12.95">
      <c r="E503" s="115"/>
    </row>
    <row r="504" spans="5:5" ht="12.95">
      <c r="E504" s="115"/>
    </row>
    <row r="505" spans="5:5" ht="12.95">
      <c r="E505" s="115"/>
    </row>
    <row r="506" spans="5:5" ht="12.95">
      <c r="E506" s="115"/>
    </row>
    <row r="507" spans="5:5" ht="12.95">
      <c r="E507" s="115"/>
    </row>
    <row r="508" spans="5:5" ht="12.95">
      <c r="E508" s="115"/>
    </row>
    <row r="509" spans="5:5" ht="12.95">
      <c r="E509" s="115"/>
    </row>
    <row r="510" spans="5:5" ht="12.95">
      <c r="E510" s="115"/>
    </row>
    <row r="511" spans="5:5" ht="12.95">
      <c r="E511" s="115"/>
    </row>
    <row r="512" spans="5:5" ht="12.95">
      <c r="E512" s="115"/>
    </row>
    <row r="513" spans="5:5" ht="12.95">
      <c r="E513" s="115"/>
    </row>
    <row r="514" spans="5:5" ht="12.95">
      <c r="E514" s="115"/>
    </row>
    <row r="515" spans="5:5" ht="12.95">
      <c r="E515" s="115"/>
    </row>
    <row r="516" spans="5:5" ht="12.95">
      <c r="E516" s="115"/>
    </row>
    <row r="517" spans="5:5" ht="12.95">
      <c r="E517" s="115"/>
    </row>
    <row r="518" spans="5:5" ht="12.95">
      <c r="E518" s="115"/>
    </row>
    <row r="519" spans="5:5" ht="12.95">
      <c r="E519" s="115"/>
    </row>
    <row r="520" spans="5:5" ht="12.95">
      <c r="E520" s="115"/>
    </row>
    <row r="521" spans="5:5" ht="12.95">
      <c r="E521" s="115"/>
    </row>
    <row r="522" spans="5:5" ht="12.95">
      <c r="E522" s="115"/>
    </row>
    <row r="523" spans="5:5" ht="12.95">
      <c r="E523" s="115"/>
    </row>
    <row r="524" spans="5:5" ht="12.95">
      <c r="E524" s="115"/>
    </row>
    <row r="525" spans="5:5" ht="12.95">
      <c r="E525" s="115"/>
    </row>
    <row r="526" spans="5:5" ht="12.95">
      <c r="E526" s="115"/>
    </row>
    <row r="527" spans="5:5" ht="12.95">
      <c r="E527" s="115"/>
    </row>
    <row r="528" spans="5:5" ht="12.95">
      <c r="E528" s="115"/>
    </row>
    <row r="529" spans="5:5" ht="12.95">
      <c r="E529" s="115"/>
    </row>
    <row r="530" spans="5:5" ht="12.95">
      <c r="E530" s="115"/>
    </row>
    <row r="531" spans="5:5" ht="12.95">
      <c r="E531" s="115"/>
    </row>
    <row r="532" spans="5:5" ht="12.95">
      <c r="E532" s="115"/>
    </row>
    <row r="533" spans="5:5" ht="12.95">
      <c r="E533" s="115"/>
    </row>
    <row r="534" spans="5:5" ht="12.95">
      <c r="E534" s="115"/>
    </row>
    <row r="535" spans="5:5" ht="12.95">
      <c r="E535" s="115"/>
    </row>
    <row r="536" spans="5:5" ht="12.95">
      <c r="E536" s="115"/>
    </row>
    <row r="537" spans="5:5" ht="12.95">
      <c r="E537" s="115"/>
    </row>
    <row r="538" spans="5:5" ht="12.95">
      <c r="E538" s="115"/>
    </row>
    <row r="539" spans="5:5" ht="12.95">
      <c r="E539" s="115"/>
    </row>
    <row r="540" spans="5:5" ht="12.95">
      <c r="E540" s="115"/>
    </row>
    <row r="541" spans="5:5" ht="12.95">
      <c r="E541" s="115"/>
    </row>
    <row r="542" spans="5:5" ht="12.95">
      <c r="E542" s="115"/>
    </row>
    <row r="543" spans="5:5" ht="12.95">
      <c r="E543" s="115"/>
    </row>
    <row r="544" spans="5:5" ht="12.95">
      <c r="E544" s="115"/>
    </row>
    <row r="545" spans="5:5" ht="12.95">
      <c r="E545" s="115"/>
    </row>
    <row r="546" spans="5:5" ht="12.95">
      <c r="E546" s="115"/>
    </row>
    <row r="547" spans="5:5" ht="12.95">
      <c r="E547" s="115"/>
    </row>
    <row r="548" spans="5:5" ht="12.95">
      <c r="E548" s="115"/>
    </row>
    <row r="549" spans="5:5" ht="12.95">
      <c r="E549" s="115"/>
    </row>
    <row r="550" spans="5:5" ht="12.95">
      <c r="E550" s="115"/>
    </row>
    <row r="551" spans="5:5" ht="12.95">
      <c r="E551" s="115"/>
    </row>
    <row r="552" spans="5:5" ht="12.95">
      <c r="E552" s="115"/>
    </row>
    <row r="553" spans="5:5" ht="12.95">
      <c r="E553" s="115"/>
    </row>
    <row r="554" spans="5:5" ht="12.95">
      <c r="E554" s="115"/>
    </row>
    <row r="555" spans="5:5" ht="12.95">
      <c r="E555" s="115"/>
    </row>
    <row r="556" spans="5:5" ht="12.95">
      <c r="E556" s="115"/>
    </row>
    <row r="557" spans="5:5" ht="12.95">
      <c r="E557" s="115"/>
    </row>
    <row r="558" spans="5:5" ht="12.95">
      <c r="E558" s="115"/>
    </row>
    <row r="559" spans="5:5" ht="12.95">
      <c r="E559" s="115"/>
    </row>
    <row r="560" spans="5:5" ht="12.95">
      <c r="E560" s="115"/>
    </row>
    <row r="561" spans="5:5" ht="12.95">
      <c r="E561" s="115"/>
    </row>
    <row r="562" spans="5:5" ht="12.95">
      <c r="E562" s="115"/>
    </row>
    <row r="563" spans="5:5" ht="12.95">
      <c r="E563" s="115"/>
    </row>
    <row r="564" spans="5:5" ht="12.95">
      <c r="E564" s="115"/>
    </row>
    <row r="565" spans="5:5" ht="12.95">
      <c r="E565" s="115"/>
    </row>
    <row r="566" spans="5:5" ht="12.95">
      <c r="E566" s="115"/>
    </row>
    <row r="567" spans="5:5" ht="12.95">
      <c r="E567" s="115"/>
    </row>
    <row r="568" spans="5:5" ht="12.95">
      <c r="E568" s="115"/>
    </row>
    <row r="569" spans="5:5" ht="12.95">
      <c r="E569" s="115"/>
    </row>
    <row r="570" spans="5:5" ht="12.95">
      <c r="E570" s="115"/>
    </row>
    <row r="571" spans="5:5" ht="12.95">
      <c r="E571" s="115"/>
    </row>
    <row r="572" spans="5:5" ht="12.95">
      <c r="E572" s="115"/>
    </row>
    <row r="573" spans="5:5" ht="12.95">
      <c r="E573" s="115"/>
    </row>
    <row r="574" spans="5:5" ht="12.95">
      <c r="E574" s="115"/>
    </row>
    <row r="575" spans="5:5" ht="12.95">
      <c r="E575" s="115"/>
    </row>
    <row r="576" spans="5:5" ht="12.95">
      <c r="E576" s="115"/>
    </row>
    <row r="577" spans="5:5" ht="12.95">
      <c r="E577" s="115"/>
    </row>
    <row r="578" spans="5:5" ht="12.95">
      <c r="E578" s="115"/>
    </row>
    <row r="579" spans="5:5" ht="12.95">
      <c r="E579" s="115"/>
    </row>
    <row r="580" spans="5:5" ht="12.95">
      <c r="E580" s="115"/>
    </row>
    <row r="581" spans="5:5" ht="12.95">
      <c r="E581" s="115"/>
    </row>
    <row r="582" spans="5:5" ht="12.95">
      <c r="E582" s="115"/>
    </row>
    <row r="583" spans="5:5" ht="12.95">
      <c r="E583" s="115"/>
    </row>
    <row r="584" spans="5:5" ht="12.95">
      <c r="E584" s="115"/>
    </row>
    <row r="585" spans="5:5" ht="12.95">
      <c r="E585" s="115"/>
    </row>
    <row r="586" spans="5:5" ht="12.95">
      <c r="E586" s="115"/>
    </row>
    <row r="587" spans="5:5" ht="12.95">
      <c r="E587" s="115"/>
    </row>
    <row r="588" spans="5:5" ht="12.95">
      <c r="E588" s="115"/>
    </row>
    <row r="589" spans="5:5" ht="12.95">
      <c r="E589" s="115"/>
    </row>
    <row r="590" spans="5:5" ht="12.95">
      <c r="E590" s="115"/>
    </row>
    <row r="591" spans="5:5" ht="12.95">
      <c r="E591" s="115"/>
    </row>
    <row r="592" spans="5:5" ht="12.95">
      <c r="E592" s="115"/>
    </row>
    <row r="593" spans="5:5" ht="12.95">
      <c r="E593" s="115"/>
    </row>
    <row r="594" spans="5:5" ht="12.95">
      <c r="E594" s="115"/>
    </row>
    <row r="595" spans="5:5" ht="12.95">
      <c r="E595" s="115"/>
    </row>
    <row r="596" spans="5:5" ht="12.95">
      <c r="E596" s="115"/>
    </row>
    <row r="597" spans="5:5" ht="12.95">
      <c r="E597" s="115"/>
    </row>
    <row r="598" spans="5:5" ht="12.95">
      <c r="E598" s="115"/>
    </row>
    <row r="599" spans="5:5" ht="12.95">
      <c r="E599" s="115"/>
    </row>
    <row r="600" spans="5:5" ht="12.95">
      <c r="E600" s="115"/>
    </row>
    <row r="601" spans="5:5" ht="12.95">
      <c r="E601" s="115"/>
    </row>
    <row r="602" spans="5:5" ht="12.95">
      <c r="E602" s="115"/>
    </row>
    <row r="603" spans="5:5" ht="12.95">
      <c r="E603" s="115"/>
    </row>
    <row r="604" spans="5:5" ht="12.95">
      <c r="E604" s="115"/>
    </row>
    <row r="605" spans="5:5" ht="12.95">
      <c r="E605" s="115"/>
    </row>
    <row r="606" spans="5:5" ht="12.95">
      <c r="E606" s="115"/>
    </row>
    <row r="607" spans="5:5" ht="12.95">
      <c r="E607" s="115"/>
    </row>
    <row r="608" spans="5:5" ht="12.95">
      <c r="E608" s="115"/>
    </row>
    <row r="609" spans="5:5" ht="12.95">
      <c r="E609" s="115"/>
    </row>
    <row r="610" spans="5:5" ht="12.95">
      <c r="E610" s="115"/>
    </row>
    <row r="611" spans="5:5" ht="12.95">
      <c r="E611" s="115"/>
    </row>
    <row r="612" spans="5:5" ht="12.95">
      <c r="E612" s="115"/>
    </row>
    <row r="613" spans="5:5" ht="12.95">
      <c r="E613" s="115"/>
    </row>
    <row r="614" spans="5:5" ht="12.95">
      <c r="E614" s="115"/>
    </row>
    <row r="615" spans="5:5" ht="12.95">
      <c r="E615" s="115"/>
    </row>
    <row r="616" spans="5:5" ht="12.95">
      <c r="E616" s="115"/>
    </row>
    <row r="617" spans="5:5" ht="12.95">
      <c r="E617" s="115"/>
    </row>
    <row r="618" spans="5:5" ht="12.95">
      <c r="E618" s="115"/>
    </row>
    <row r="619" spans="5:5" ht="12.95">
      <c r="E619" s="115"/>
    </row>
    <row r="620" spans="5:5" ht="12.95">
      <c r="E620" s="115"/>
    </row>
    <row r="621" spans="5:5" ht="12.95">
      <c r="E621" s="115"/>
    </row>
    <row r="622" spans="5:5" ht="12.95">
      <c r="E622" s="115"/>
    </row>
    <row r="623" spans="5:5" ht="12.95">
      <c r="E623" s="115"/>
    </row>
    <row r="624" spans="5:5" ht="12.95">
      <c r="E624" s="115"/>
    </row>
    <row r="625" spans="5:5" ht="12.95">
      <c r="E625" s="115"/>
    </row>
    <row r="626" spans="5:5" ht="12.95">
      <c r="E626" s="115"/>
    </row>
    <row r="627" spans="5:5" ht="12.95">
      <c r="E627" s="115"/>
    </row>
    <row r="628" spans="5:5" ht="12.95">
      <c r="E628" s="115"/>
    </row>
    <row r="629" spans="5:5" ht="12.95">
      <c r="E629" s="115"/>
    </row>
    <row r="630" spans="5:5" ht="12.95">
      <c r="E630" s="115"/>
    </row>
    <row r="631" spans="5:5" ht="12.95">
      <c r="E631" s="115"/>
    </row>
    <row r="632" spans="5:5" ht="12.95">
      <c r="E632" s="115"/>
    </row>
    <row r="633" spans="5:5" ht="12.95">
      <c r="E633" s="115"/>
    </row>
    <row r="634" spans="5:5" ht="12.95">
      <c r="E634" s="115"/>
    </row>
    <row r="635" spans="5:5" ht="12.95">
      <c r="E635" s="115"/>
    </row>
    <row r="636" spans="5:5" ht="12.95">
      <c r="E636" s="115"/>
    </row>
    <row r="637" spans="5:5" ht="12.95">
      <c r="E637" s="115"/>
    </row>
    <row r="638" spans="5:5" ht="12.95">
      <c r="E638" s="115"/>
    </row>
    <row r="639" spans="5:5" ht="12.95">
      <c r="E639" s="115"/>
    </row>
    <row r="640" spans="5:5" ht="12.95">
      <c r="E640" s="115"/>
    </row>
    <row r="641" spans="5:5" ht="12.95">
      <c r="E641" s="115"/>
    </row>
    <row r="642" spans="5:5" ht="12.95">
      <c r="E642" s="115"/>
    </row>
    <row r="643" spans="5:5" ht="12.95">
      <c r="E643" s="115"/>
    </row>
    <row r="644" spans="5:5" ht="12.95">
      <c r="E644" s="115"/>
    </row>
    <row r="645" spans="5:5" ht="12.95">
      <c r="E645" s="115"/>
    </row>
    <row r="646" spans="5:5" ht="12.95">
      <c r="E646" s="115"/>
    </row>
    <row r="647" spans="5:5" ht="12.95">
      <c r="E647" s="115"/>
    </row>
    <row r="648" spans="5:5" ht="12.95">
      <c r="E648" s="115"/>
    </row>
    <row r="649" spans="5:5" ht="12.95">
      <c r="E649" s="115"/>
    </row>
    <row r="650" spans="5:5" ht="12.95">
      <c r="E650" s="115"/>
    </row>
    <row r="651" spans="5:5" ht="12.95">
      <c r="E651" s="115"/>
    </row>
    <row r="652" spans="5:5" ht="12.95">
      <c r="E652" s="115"/>
    </row>
    <row r="653" spans="5:5" ht="12.95">
      <c r="E653" s="115"/>
    </row>
    <row r="654" spans="5:5" ht="12.95">
      <c r="E654" s="115"/>
    </row>
    <row r="655" spans="5:5" ht="12.95">
      <c r="E655" s="115"/>
    </row>
    <row r="656" spans="5:5" ht="12.95">
      <c r="E656" s="115"/>
    </row>
    <row r="657" spans="5:5" ht="12.95">
      <c r="E657" s="115"/>
    </row>
    <row r="658" spans="5:5" ht="12.95">
      <c r="E658" s="115"/>
    </row>
    <row r="659" spans="5:5" ht="12.95">
      <c r="E659" s="115"/>
    </row>
    <row r="660" spans="5:5" ht="12.95">
      <c r="E660" s="115"/>
    </row>
    <row r="661" spans="5:5" ht="12.95">
      <c r="E661" s="115"/>
    </row>
    <row r="662" spans="5:5" ht="12.95">
      <c r="E662" s="115"/>
    </row>
    <row r="663" spans="5:5" ht="12.95">
      <c r="E663" s="115"/>
    </row>
    <row r="664" spans="5:5" ht="12.95">
      <c r="E664" s="115"/>
    </row>
    <row r="665" spans="5:5" ht="12.95">
      <c r="E665" s="115"/>
    </row>
    <row r="666" spans="5:5" ht="12.95">
      <c r="E666" s="115"/>
    </row>
    <row r="667" spans="5:5" ht="12.95">
      <c r="E667" s="115"/>
    </row>
    <row r="668" spans="5:5" ht="12.95">
      <c r="E668" s="115"/>
    </row>
    <row r="669" spans="5:5" ht="12.95">
      <c r="E669" s="115"/>
    </row>
    <row r="670" spans="5:5" ht="12.95">
      <c r="E670" s="115"/>
    </row>
    <row r="671" spans="5:5" ht="12.95">
      <c r="E671" s="115"/>
    </row>
    <row r="672" spans="5:5" ht="12.95">
      <c r="E672" s="115"/>
    </row>
    <row r="673" spans="5:5" ht="12.95">
      <c r="E673" s="115"/>
    </row>
    <row r="674" spans="5:5" ht="12.95">
      <c r="E674" s="115"/>
    </row>
    <row r="675" spans="5:5" ht="12.95">
      <c r="E675" s="115"/>
    </row>
    <row r="676" spans="5:5" ht="12.95">
      <c r="E676" s="115"/>
    </row>
    <row r="677" spans="5:5" ht="12.95">
      <c r="E677" s="115"/>
    </row>
    <row r="678" spans="5:5" ht="12.95">
      <c r="E678" s="115"/>
    </row>
    <row r="679" spans="5:5" ht="12.95">
      <c r="E679" s="115"/>
    </row>
    <row r="680" spans="5:5" ht="12.95">
      <c r="E680" s="115"/>
    </row>
    <row r="681" spans="5:5" ht="12.95">
      <c r="E681" s="115"/>
    </row>
    <row r="682" spans="5:5" ht="12.95">
      <c r="E682" s="115"/>
    </row>
    <row r="683" spans="5:5" ht="12.95">
      <c r="E683" s="115"/>
    </row>
    <row r="684" spans="5:5" ht="12.95">
      <c r="E684" s="115"/>
    </row>
    <row r="685" spans="5:5" ht="12.95">
      <c r="E685" s="115"/>
    </row>
    <row r="686" spans="5:5" ht="12.95">
      <c r="E686" s="115"/>
    </row>
    <row r="687" spans="5:5" ht="12.95">
      <c r="E687" s="115"/>
    </row>
    <row r="688" spans="5:5" ht="12.95">
      <c r="E688" s="115"/>
    </row>
    <row r="689" spans="5:5" ht="12.95">
      <c r="E689" s="115"/>
    </row>
    <row r="690" spans="5:5" ht="12.95">
      <c r="E690" s="115"/>
    </row>
    <row r="691" spans="5:5" ht="12.95">
      <c r="E691" s="115"/>
    </row>
    <row r="692" spans="5:5" ht="12.95">
      <c r="E692" s="115"/>
    </row>
    <row r="693" spans="5:5" ht="12.95">
      <c r="E693" s="115"/>
    </row>
    <row r="694" spans="5:5" ht="12.95">
      <c r="E694" s="115"/>
    </row>
    <row r="695" spans="5:5" ht="12.95">
      <c r="E695" s="115"/>
    </row>
    <row r="696" spans="5:5" ht="12.95">
      <c r="E696" s="115"/>
    </row>
    <row r="697" spans="5:5" ht="12.95">
      <c r="E697" s="115"/>
    </row>
    <row r="698" spans="5:5" ht="12.95">
      <c r="E698" s="115"/>
    </row>
    <row r="699" spans="5:5" ht="12.95">
      <c r="E699" s="115"/>
    </row>
    <row r="700" spans="5:5" ht="12.95">
      <c r="E700" s="115"/>
    </row>
    <row r="701" spans="5:5" ht="12.95">
      <c r="E701" s="115"/>
    </row>
    <row r="702" spans="5:5" ht="12.95">
      <c r="E702" s="115"/>
    </row>
    <row r="703" spans="5:5" ht="12.95">
      <c r="E703" s="115"/>
    </row>
    <row r="704" spans="5:5" ht="12.95">
      <c r="E704" s="115"/>
    </row>
    <row r="705" spans="5:5" ht="12.95">
      <c r="E705" s="115"/>
    </row>
    <row r="706" spans="5:5" ht="12.95">
      <c r="E706" s="115"/>
    </row>
    <row r="707" spans="5:5" ht="12.95">
      <c r="E707" s="115"/>
    </row>
    <row r="708" spans="5:5" ht="12.95">
      <c r="E708" s="115"/>
    </row>
    <row r="709" spans="5:5" ht="12.95">
      <c r="E709" s="115"/>
    </row>
    <row r="710" spans="5:5" ht="12.95">
      <c r="E710" s="115"/>
    </row>
    <row r="711" spans="5:5" ht="12.95">
      <c r="E711" s="115"/>
    </row>
    <row r="712" spans="5:5" ht="12.95">
      <c r="E712" s="115"/>
    </row>
    <row r="713" spans="5:5" ht="12.95">
      <c r="E713" s="115"/>
    </row>
    <row r="714" spans="5:5" ht="12.95">
      <c r="E714" s="115"/>
    </row>
    <row r="715" spans="5:5" ht="12.95">
      <c r="E715" s="115"/>
    </row>
    <row r="716" spans="5:5" ht="12.95">
      <c r="E716" s="115"/>
    </row>
    <row r="717" spans="5:5" ht="12.95">
      <c r="E717" s="115"/>
    </row>
    <row r="718" spans="5:5" ht="12.95">
      <c r="E718" s="115"/>
    </row>
    <row r="719" spans="5:5" ht="12.95">
      <c r="E719" s="115"/>
    </row>
    <row r="720" spans="5:5" ht="12.95">
      <c r="E720" s="115"/>
    </row>
    <row r="721" spans="5:5" ht="12.95">
      <c r="E721" s="115"/>
    </row>
    <row r="722" spans="5:5" ht="12.95">
      <c r="E722" s="115"/>
    </row>
    <row r="723" spans="5:5" ht="12.95">
      <c r="E723" s="115"/>
    </row>
    <row r="724" spans="5:5" ht="12.95">
      <c r="E724" s="115"/>
    </row>
    <row r="725" spans="5:5" ht="12.95">
      <c r="E725" s="115"/>
    </row>
    <row r="726" spans="5:5" ht="12.95">
      <c r="E726" s="115"/>
    </row>
    <row r="727" spans="5:5" ht="12.95">
      <c r="E727" s="115"/>
    </row>
    <row r="728" spans="5:5" ht="12.95">
      <c r="E728" s="115"/>
    </row>
    <row r="729" spans="5:5" ht="12.95">
      <c r="E729" s="115"/>
    </row>
    <row r="730" spans="5:5" ht="12.95">
      <c r="E730" s="115"/>
    </row>
    <row r="731" spans="5:5" ht="12.95">
      <c r="E731" s="115"/>
    </row>
    <row r="732" spans="5:5" ht="12.95">
      <c r="E732" s="115"/>
    </row>
    <row r="733" spans="5:5" ht="12.95">
      <c r="E733" s="115"/>
    </row>
    <row r="734" spans="5:5" ht="12.95">
      <c r="E734" s="115"/>
    </row>
    <row r="735" spans="5:5" ht="12.95">
      <c r="E735" s="115"/>
    </row>
    <row r="736" spans="5:5" ht="12.95">
      <c r="E736" s="115"/>
    </row>
    <row r="737" spans="5:5" ht="12.95">
      <c r="E737" s="115"/>
    </row>
    <row r="738" spans="5:5" ht="12.95">
      <c r="E738" s="115"/>
    </row>
    <row r="739" spans="5:5" ht="12.95">
      <c r="E739" s="115"/>
    </row>
    <row r="740" spans="5:5" ht="12.95">
      <c r="E740" s="115"/>
    </row>
    <row r="741" spans="5:5" ht="12.95">
      <c r="E741" s="115"/>
    </row>
    <row r="742" spans="5:5" ht="12.95">
      <c r="E742" s="115"/>
    </row>
    <row r="743" spans="5:5" ht="12.95">
      <c r="E743" s="115"/>
    </row>
    <row r="744" spans="5:5" ht="12.95">
      <c r="E744" s="115"/>
    </row>
    <row r="745" spans="5:5" ht="12.95">
      <c r="E745" s="115"/>
    </row>
    <row r="746" spans="5:5" ht="12.95">
      <c r="E746" s="115"/>
    </row>
    <row r="747" spans="5:5" ht="12.95">
      <c r="E747" s="115"/>
    </row>
    <row r="748" spans="5:5" ht="12.95">
      <c r="E748" s="115"/>
    </row>
    <row r="749" spans="5:5" ht="12.95">
      <c r="E749" s="115"/>
    </row>
    <row r="750" spans="5:5" ht="12.95">
      <c r="E750" s="115"/>
    </row>
    <row r="751" spans="5:5" ht="12.95">
      <c r="E751" s="115"/>
    </row>
    <row r="752" spans="5:5" ht="12.95">
      <c r="E752" s="115"/>
    </row>
    <row r="753" spans="5:5" ht="12.95">
      <c r="E753" s="115"/>
    </row>
    <row r="754" spans="5:5" ht="12.95">
      <c r="E754" s="115"/>
    </row>
    <row r="755" spans="5:5" ht="12.95">
      <c r="E755" s="115"/>
    </row>
    <row r="756" spans="5:5" ht="12.95">
      <c r="E756" s="115"/>
    </row>
    <row r="757" spans="5:5" ht="12.95">
      <c r="E757" s="115"/>
    </row>
    <row r="758" spans="5:5" ht="12.95">
      <c r="E758" s="115"/>
    </row>
    <row r="759" spans="5:5" ht="12.95">
      <c r="E759" s="115"/>
    </row>
    <row r="760" spans="5:5" ht="12.95">
      <c r="E760" s="115"/>
    </row>
    <row r="761" spans="5:5" ht="12.95">
      <c r="E761" s="115"/>
    </row>
    <row r="762" spans="5:5" ht="12.95">
      <c r="E762" s="115"/>
    </row>
    <row r="763" spans="5:5" ht="12.95">
      <c r="E763" s="115"/>
    </row>
    <row r="764" spans="5:5" ht="12.95">
      <c r="E764" s="115"/>
    </row>
    <row r="765" spans="5:5" ht="12.95">
      <c r="E765" s="115"/>
    </row>
    <row r="766" spans="5:5" ht="12.95">
      <c r="E766" s="115"/>
    </row>
    <row r="767" spans="5:5" ht="12.95">
      <c r="E767" s="115"/>
    </row>
    <row r="768" spans="5:5" ht="12.95">
      <c r="E768" s="115"/>
    </row>
    <row r="769" spans="5:5" ht="12.95">
      <c r="E769" s="115"/>
    </row>
    <row r="770" spans="5:5" ht="12.95">
      <c r="E770" s="115"/>
    </row>
    <row r="771" spans="5:5" ht="12.95">
      <c r="E771" s="115"/>
    </row>
    <row r="772" spans="5:5" ht="12.95">
      <c r="E772" s="115"/>
    </row>
    <row r="773" spans="5:5" ht="12.95">
      <c r="E773" s="115"/>
    </row>
    <row r="774" spans="5:5" ht="12.95">
      <c r="E774" s="115"/>
    </row>
    <row r="775" spans="5:5" ht="12.95">
      <c r="E775" s="115"/>
    </row>
    <row r="776" spans="5:5" ht="12.95">
      <c r="E776" s="115"/>
    </row>
    <row r="777" spans="5:5" ht="12.95">
      <c r="E777" s="115"/>
    </row>
    <row r="778" spans="5:5" ht="12.95">
      <c r="E778" s="115"/>
    </row>
    <row r="779" spans="5:5" ht="12.95">
      <c r="E779" s="115"/>
    </row>
    <row r="780" spans="5:5" ht="12.95">
      <c r="E780" s="115"/>
    </row>
    <row r="781" spans="5:5" ht="12.95">
      <c r="E781" s="115"/>
    </row>
    <row r="782" spans="5:5" ht="12.95">
      <c r="E782" s="115"/>
    </row>
    <row r="783" spans="5:5" ht="12.95">
      <c r="E783" s="115"/>
    </row>
    <row r="784" spans="5:5" ht="12.95">
      <c r="E784" s="115"/>
    </row>
    <row r="785" spans="5:5" ht="12.95">
      <c r="E785" s="115"/>
    </row>
    <row r="786" spans="5:5" ht="12.95">
      <c r="E786" s="115"/>
    </row>
    <row r="787" spans="5:5" ht="12.95">
      <c r="E787" s="115"/>
    </row>
    <row r="788" spans="5:5" ht="12.95">
      <c r="E788" s="115"/>
    </row>
    <row r="789" spans="5:5" ht="12.95">
      <c r="E789" s="115"/>
    </row>
    <row r="790" spans="5:5" ht="12.95">
      <c r="E790" s="115"/>
    </row>
    <row r="791" spans="5:5" ht="12.95">
      <c r="E791" s="115"/>
    </row>
    <row r="792" spans="5:5" ht="12.95">
      <c r="E792" s="115"/>
    </row>
    <row r="793" spans="5:5" ht="12.95">
      <c r="E793" s="115"/>
    </row>
    <row r="794" spans="5:5" ht="12.95">
      <c r="E794" s="115"/>
    </row>
    <row r="795" spans="5:5" ht="12.95">
      <c r="E795" s="115"/>
    </row>
    <row r="796" spans="5:5" ht="12.95">
      <c r="E796" s="115"/>
    </row>
    <row r="797" spans="5:5" ht="12.95">
      <c r="E797" s="115"/>
    </row>
    <row r="798" spans="5:5" ht="12.95">
      <c r="E798" s="115"/>
    </row>
    <row r="799" spans="5:5" ht="12.95">
      <c r="E799" s="115"/>
    </row>
    <row r="800" spans="5:5" ht="12.95">
      <c r="E800" s="115"/>
    </row>
    <row r="801" spans="5:5" ht="12.95">
      <c r="E801" s="115"/>
    </row>
    <row r="802" spans="5:5" ht="12.95">
      <c r="E802" s="115"/>
    </row>
    <row r="803" spans="5:5" ht="12.95">
      <c r="E803" s="115"/>
    </row>
    <row r="804" spans="5:5" ht="12.95">
      <c r="E804" s="115"/>
    </row>
    <row r="805" spans="5:5" ht="12.95">
      <c r="E805" s="115"/>
    </row>
    <row r="806" spans="5:5" ht="12.95">
      <c r="E806" s="115"/>
    </row>
    <row r="807" spans="5:5" ht="12.95">
      <c r="E807" s="115"/>
    </row>
    <row r="808" spans="5:5" ht="12.95">
      <c r="E808" s="115"/>
    </row>
    <row r="809" spans="5:5" ht="12.95">
      <c r="E809" s="115"/>
    </row>
    <row r="810" spans="5:5" ht="12.95">
      <c r="E810" s="115"/>
    </row>
    <row r="811" spans="5:5" ht="12.95">
      <c r="E811" s="115"/>
    </row>
    <row r="812" spans="5:5" ht="12.95">
      <c r="E812" s="115"/>
    </row>
    <row r="813" spans="5:5" ht="12.95">
      <c r="E813" s="115"/>
    </row>
    <row r="814" spans="5:5" ht="12.95">
      <c r="E814" s="115"/>
    </row>
    <row r="815" spans="5:5" ht="12.95">
      <c r="E815" s="115"/>
    </row>
    <row r="816" spans="5:5" ht="12.95">
      <c r="E816" s="115"/>
    </row>
    <row r="817" spans="5:5" ht="12.95">
      <c r="E817" s="115"/>
    </row>
    <row r="818" spans="5:5" ht="12.95">
      <c r="E818" s="115"/>
    </row>
    <row r="819" spans="5:5" ht="12.95">
      <c r="E819" s="115"/>
    </row>
    <row r="820" spans="5:5" ht="12.95">
      <c r="E820" s="115"/>
    </row>
    <row r="821" spans="5:5" ht="12.95">
      <c r="E821" s="115"/>
    </row>
    <row r="822" spans="5:5" ht="12.95">
      <c r="E822" s="115"/>
    </row>
    <row r="823" spans="5:5" ht="12.95">
      <c r="E823" s="115"/>
    </row>
    <row r="824" spans="5:5" ht="12.95">
      <c r="E824" s="115"/>
    </row>
    <row r="825" spans="5:5" ht="12.95">
      <c r="E825" s="115"/>
    </row>
    <row r="826" spans="5:5" ht="12.95">
      <c r="E826" s="115"/>
    </row>
    <row r="827" spans="5:5" ht="12.95">
      <c r="E827" s="115"/>
    </row>
    <row r="828" spans="5:5" ht="12.95">
      <c r="E828" s="115"/>
    </row>
    <row r="829" spans="5:5" ht="12.95">
      <c r="E829" s="115"/>
    </row>
    <row r="830" spans="5:5" ht="12.95">
      <c r="E830" s="115"/>
    </row>
    <row r="831" spans="5:5" ht="12.95">
      <c r="E831" s="115"/>
    </row>
    <row r="832" spans="5:5" ht="12.95">
      <c r="E832" s="115"/>
    </row>
    <row r="833" spans="5:5" ht="12.95">
      <c r="E833" s="115"/>
    </row>
    <row r="834" spans="5:5" ht="12.95">
      <c r="E834" s="115"/>
    </row>
    <row r="835" spans="5:5" ht="12.95">
      <c r="E835" s="115"/>
    </row>
    <row r="836" spans="5:5" ht="12.95">
      <c r="E836" s="115"/>
    </row>
    <row r="837" spans="5:5" ht="12.95">
      <c r="E837" s="115"/>
    </row>
    <row r="838" spans="5:5" ht="12.95">
      <c r="E838" s="115"/>
    </row>
    <row r="839" spans="5:5" ht="12.95">
      <c r="E839" s="115"/>
    </row>
    <row r="840" spans="5:5" ht="12.95">
      <c r="E840" s="115"/>
    </row>
    <row r="841" spans="5:5" ht="12.95">
      <c r="E841" s="115"/>
    </row>
    <row r="842" spans="5:5" ht="12.95">
      <c r="E842" s="115"/>
    </row>
    <row r="843" spans="5:5" ht="12.95">
      <c r="E843" s="115"/>
    </row>
    <row r="844" spans="5:5" ht="12.95">
      <c r="E844" s="115"/>
    </row>
    <row r="845" spans="5:5" ht="12.95">
      <c r="E845" s="115"/>
    </row>
    <row r="846" spans="5:5" ht="12.95">
      <c r="E846" s="115"/>
    </row>
    <row r="847" spans="5:5" ht="12.95">
      <c r="E847" s="115"/>
    </row>
    <row r="848" spans="5:5" ht="12.95">
      <c r="E848" s="115"/>
    </row>
    <row r="849" spans="5:5" ht="12.95">
      <c r="E849" s="115"/>
    </row>
    <row r="850" spans="5:5" ht="12.95">
      <c r="E850" s="115"/>
    </row>
    <row r="851" spans="5:5" ht="12.95">
      <c r="E851" s="115"/>
    </row>
    <row r="852" spans="5:5" ht="12.95">
      <c r="E852" s="115"/>
    </row>
    <row r="853" spans="5:5" ht="12.95">
      <c r="E853" s="115"/>
    </row>
    <row r="854" spans="5:5" ht="12.95">
      <c r="E854" s="115"/>
    </row>
    <row r="855" spans="5:5" ht="12.95">
      <c r="E855" s="115"/>
    </row>
    <row r="856" spans="5:5" ht="12.95">
      <c r="E856" s="115"/>
    </row>
    <row r="857" spans="5:5" ht="12.95">
      <c r="E857" s="115"/>
    </row>
    <row r="858" spans="5:5" ht="12.95">
      <c r="E858" s="115"/>
    </row>
    <row r="859" spans="5:5" ht="12.95">
      <c r="E859" s="115"/>
    </row>
    <row r="860" spans="5:5" ht="12.95">
      <c r="E860" s="115"/>
    </row>
    <row r="861" spans="5:5" ht="12.95">
      <c r="E861" s="115"/>
    </row>
    <row r="862" spans="5:5" ht="12.95">
      <c r="E862" s="115"/>
    </row>
    <row r="863" spans="5:5" ht="12.95">
      <c r="E863" s="115"/>
    </row>
    <row r="864" spans="5:5" ht="12.95">
      <c r="E864" s="115"/>
    </row>
    <row r="865" spans="5:5" ht="12.95">
      <c r="E865" s="115"/>
    </row>
    <row r="866" spans="5:5" ht="12.95">
      <c r="E866" s="115"/>
    </row>
    <row r="867" spans="5:5" ht="12.95">
      <c r="E867" s="115"/>
    </row>
    <row r="868" spans="5:5" ht="12.95">
      <c r="E868" s="115"/>
    </row>
    <row r="869" spans="5:5" ht="12.95">
      <c r="E869" s="115"/>
    </row>
    <row r="870" spans="5:5" ht="12.95">
      <c r="E870" s="115"/>
    </row>
    <row r="871" spans="5:5" ht="12.95">
      <c r="E871" s="115"/>
    </row>
    <row r="872" spans="5:5" ht="12.95">
      <c r="E872" s="115"/>
    </row>
    <row r="873" spans="5:5" ht="12.95">
      <c r="E873" s="115"/>
    </row>
    <row r="874" spans="5:5" ht="12.95">
      <c r="E874" s="115"/>
    </row>
    <row r="875" spans="5:5" ht="12.95">
      <c r="E875" s="115"/>
    </row>
    <row r="876" spans="5:5" ht="12.95">
      <c r="E876" s="115"/>
    </row>
    <row r="877" spans="5:5" ht="12.95">
      <c r="E877" s="115"/>
    </row>
    <row r="878" spans="5:5" ht="12.95">
      <c r="E878" s="115"/>
    </row>
    <row r="879" spans="5:5" ht="12.95">
      <c r="E879" s="115"/>
    </row>
    <row r="880" spans="5:5" ht="12.95">
      <c r="E880" s="115"/>
    </row>
    <row r="881" spans="5:5" ht="12.95">
      <c r="E881" s="115"/>
    </row>
    <row r="882" spans="5:5" ht="12.95">
      <c r="E882" s="115"/>
    </row>
    <row r="883" spans="5:5" ht="12.95">
      <c r="E883" s="115"/>
    </row>
    <row r="884" spans="5:5" ht="12.95">
      <c r="E884" s="115"/>
    </row>
    <row r="885" spans="5:5" ht="12.95">
      <c r="E885" s="115"/>
    </row>
    <row r="886" spans="5:5" ht="12.95">
      <c r="E886" s="115"/>
    </row>
    <row r="887" spans="5:5" ht="12.95">
      <c r="E887" s="115"/>
    </row>
    <row r="888" spans="5:5" ht="12.95">
      <c r="E888" s="115"/>
    </row>
    <row r="889" spans="5:5" ht="12.95">
      <c r="E889" s="115"/>
    </row>
    <row r="890" spans="5:5" ht="12.95">
      <c r="E890" s="115"/>
    </row>
    <row r="891" spans="5:5" ht="12.95">
      <c r="E891" s="115"/>
    </row>
    <row r="892" spans="5:5" ht="12.95">
      <c r="E892" s="115"/>
    </row>
    <row r="893" spans="5:5" ht="12.95">
      <c r="E893" s="115"/>
    </row>
    <row r="894" spans="5:5" ht="12.95">
      <c r="E894" s="115"/>
    </row>
    <row r="895" spans="5:5" ht="12.95">
      <c r="E895" s="115"/>
    </row>
    <row r="896" spans="5:5" ht="12.95">
      <c r="E896" s="115"/>
    </row>
    <row r="897" spans="5:5" ht="12.95">
      <c r="E897" s="115"/>
    </row>
    <row r="898" spans="5:5" ht="12.95">
      <c r="E898" s="115"/>
    </row>
    <row r="899" spans="5:5" ht="12.95">
      <c r="E899" s="115"/>
    </row>
    <row r="900" spans="5:5" ht="12.95">
      <c r="E900" s="115"/>
    </row>
    <row r="901" spans="5:5" ht="12.95">
      <c r="E901" s="115"/>
    </row>
    <row r="902" spans="5:5" ht="12.95">
      <c r="E902" s="115"/>
    </row>
    <row r="903" spans="5:5" ht="12.95">
      <c r="E903" s="115"/>
    </row>
    <row r="904" spans="5:5" ht="12.95">
      <c r="E904" s="115"/>
    </row>
    <row r="905" spans="5:5" ht="12.95">
      <c r="E905" s="115"/>
    </row>
    <row r="906" spans="5:5" ht="12.95">
      <c r="E906" s="115"/>
    </row>
    <row r="907" spans="5:5" ht="12.95">
      <c r="E907" s="115"/>
    </row>
    <row r="908" spans="5:5" ht="12.95">
      <c r="E908" s="115"/>
    </row>
    <row r="909" spans="5:5" ht="12.95">
      <c r="E909" s="115"/>
    </row>
    <row r="910" spans="5:5" ht="12.95">
      <c r="E910" s="115"/>
    </row>
    <row r="911" spans="5:5" ht="12.95">
      <c r="E911" s="115"/>
    </row>
    <row r="912" spans="5:5" ht="12.95">
      <c r="E912" s="115"/>
    </row>
    <row r="913" spans="5:5" ht="12.95">
      <c r="E913" s="115"/>
    </row>
    <row r="914" spans="5:5" ht="12.95">
      <c r="E914" s="115"/>
    </row>
    <row r="915" spans="5:5" ht="12.95">
      <c r="E915" s="115"/>
    </row>
    <row r="916" spans="5:5" ht="12.95">
      <c r="E916" s="115"/>
    </row>
    <row r="917" spans="5:5" ht="12.95">
      <c r="E917" s="115"/>
    </row>
    <row r="918" spans="5:5" ht="12.95">
      <c r="E918" s="115"/>
    </row>
    <row r="919" spans="5:5" ht="12.95">
      <c r="E919" s="115"/>
    </row>
    <row r="920" spans="5:5" ht="12.95">
      <c r="E920" s="115"/>
    </row>
    <row r="921" spans="5:5" ht="12.95">
      <c r="E921" s="115"/>
    </row>
    <row r="922" spans="5:5" ht="12.95">
      <c r="E922" s="115"/>
    </row>
    <row r="923" spans="5:5" ht="12.95">
      <c r="E923" s="115"/>
    </row>
    <row r="924" spans="5:5" ht="12.95">
      <c r="E924" s="115"/>
    </row>
    <row r="925" spans="5:5" ht="12.95">
      <c r="E925" s="115"/>
    </row>
    <row r="926" spans="5:5" ht="12.95">
      <c r="E926" s="115"/>
    </row>
    <row r="927" spans="5:5" ht="12.95">
      <c r="E927" s="115"/>
    </row>
    <row r="928" spans="5:5" ht="12.95">
      <c r="E928" s="115"/>
    </row>
    <row r="929" spans="5:5" ht="12.95">
      <c r="E929" s="115"/>
    </row>
    <row r="930" spans="5:5" ht="12.95">
      <c r="E930" s="115"/>
    </row>
    <row r="931" spans="5:5" ht="12.95">
      <c r="E931" s="115"/>
    </row>
    <row r="932" spans="5:5" ht="12.95">
      <c r="E932" s="115"/>
    </row>
    <row r="933" spans="5:5" ht="12.95">
      <c r="E933" s="115"/>
    </row>
    <row r="934" spans="5:5" ht="12.95">
      <c r="E934" s="115"/>
    </row>
    <row r="935" spans="5:5" ht="12.95">
      <c r="E935" s="115"/>
    </row>
    <row r="936" spans="5:5" ht="12.95">
      <c r="E936" s="115"/>
    </row>
    <row r="937" spans="5:5" ht="12.95">
      <c r="E937" s="115"/>
    </row>
    <row r="938" spans="5:5" ht="12.95">
      <c r="E938" s="115"/>
    </row>
    <row r="939" spans="5:5" ht="12.95">
      <c r="E939" s="115"/>
    </row>
    <row r="940" spans="5:5" ht="12.95">
      <c r="E940" s="115"/>
    </row>
    <row r="941" spans="5:5" ht="12.95">
      <c r="E941" s="115"/>
    </row>
    <row r="942" spans="5:5" ht="12.95">
      <c r="E942" s="115"/>
    </row>
    <row r="943" spans="5:5" ht="12.95">
      <c r="E943" s="115"/>
    </row>
    <row r="944" spans="5:5" ht="12.95">
      <c r="E944" s="115"/>
    </row>
    <row r="945" spans="5:5" ht="12.95">
      <c r="E945" s="115"/>
    </row>
    <row r="946" spans="5:5" ht="12.95">
      <c r="E946" s="115"/>
    </row>
    <row r="947" spans="5:5" ht="12.95">
      <c r="E947" s="115"/>
    </row>
    <row r="948" spans="5:5" ht="12.95">
      <c r="E948" s="115"/>
    </row>
    <row r="949" spans="5:5" ht="12.95">
      <c r="E949" s="115"/>
    </row>
    <row r="950" spans="5:5" ht="12.95">
      <c r="E950" s="115"/>
    </row>
    <row r="951" spans="5:5" ht="12.95">
      <c r="E951" s="115"/>
    </row>
    <row r="952" spans="5:5" ht="12.95">
      <c r="E952" s="115"/>
    </row>
    <row r="953" spans="5:5" ht="12.95">
      <c r="E953" s="115"/>
    </row>
    <row r="954" spans="5:5" ht="12.95">
      <c r="E954" s="115"/>
    </row>
    <row r="955" spans="5:5" ht="12.95">
      <c r="E955" s="115"/>
    </row>
    <row r="956" spans="5:5" ht="12.95">
      <c r="E956" s="115"/>
    </row>
    <row r="957" spans="5:5" ht="12.95">
      <c r="E957" s="115"/>
    </row>
    <row r="958" spans="5:5" ht="12.95">
      <c r="E958" s="115"/>
    </row>
    <row r="959" spans="5:5" ht="12.95">
      <c r="E959" s="115"/>
    </row>
    <row r="960" spans="5:5" ht="12.95">
      <c r="E960" s="115"/>
    </row>
    <row r="961" spans="5:5" ht="12.95">
      <c r="E961" s="115"/>
    </row>
    <row r="962" spans="5:5" ht="12.95">
      <c r="E962" s="115"/>
    </row>
    <row r="963" spans="5:5" ht="12.95">
      <c r="E963" s="115"/>
    </row>
    <row r="964" spans="5:5" ht="12.95">
      <c r="E964" s="115"/>
    </row>
    <row r="965" spans="5:5" ht="12.95">
      <c r="E965" s="115"/>
    </row>
    <row r="966" spans="5:5" ht="12.95">
      <c r="E966" s="115"/>
    </row>
    <row r="967" spans="5:5" ht="12.95">
      <c r="E967" s="115"/>
    </row>
    <row r="968" spans="5:5" ht="12.95">
      <c r="E968" s="115"/>
    </row>
    <row r="969" spans="5:5" ht="12.95">
      <c r="E969" s="115"/>
    </row>
    <row r="970" spans="5:5" ht="12.95">
      <c r="E970" s="115"/>
    </row>
    <row r="971" spans="5:5" ht="12.95">
      <c r="E971" s="115"/>
    </row>
    <row r="972" spans="5:5" ht="12.95">
      <c r="E972" s="115"/>
    </row>
    <row r="973" spans="5:5" ht="12.95">
      <c r="E973" s="115"/>
    </row>
    <row r="974" spans="5:5" ht="12.95">
      <c r="E974" s="115"/>
    </row>
    <row r="975" spans="5:5" ht="12.95">
      <c r="E975" s="115"/>
    </row>
    <row r="976" spans="5:5" ht="12.95">
      <c r="E976" s="115"/>
    </row>
    <row r="977" spans="5:5" ht="12.95">
      <c r="E977" s="115"/>
    </row>
    <row r="978" spans="5:5" ht="12.95">
      <c r="E978" s="115"/>
    </row>
    <row r="979" spans="5:5" ht="12.95">
      <c r="E979" s="115"/>
    </row>
    <row r="980" spans="5:5" ht="12.95">
      <c r="E980" s="115"/>
    </row>
    <row r="981" spans="5:5" ht="12.95">
      <c r="E981" s="115"/>
    </row>
    <row r="982" spans="5:5" ht="12.95">
      <c r="E982" s="115"/>
    </row>
    <row r="983" spans="5:5" ht="12.95">
      <c r="E983" s="115"/>
    </row>
    <row r="984" spans="5:5" ht="12.95">
      <c r="E984" s="115"/>
    </row>
    <row r="985" spans="5:5" ht="12.95">
      <c r="E985" s="115"/>
    </row>
    <row r="986" spans="5:5" ht="12.95">
      <c r="E986" s="115"/>
    </row>
    <row r="987" spans="5:5" ht="12.95">
      <c r="E987" s="115"/>
    </row>
    <row r="988" spans="5:5" ht="12.95">
      <c r="E988" s="115"/>
    </row>
    <row r="989" spans="5:5" ht="12.95">
      <c r="E989" s="115"/>
    </row>
    <row r="990" spans="5:5" ht="12.95">
      <c r="E990" s="115"/>
    </row>
    <row r="991" spans="5:5" ht="12.95">
      <c r="E991" s="115"/>
    </row>
    <row r="992" spans="5:5" ht="12.95">
      <c r="E992" s="115"/>
    </row>
    <row r="993" spans="5:5" ht="12.95">
      <c r="E993" s="115"/>
    </row>
    <row r="994" spans="5:5" ht="12.95">
      <c r="E994" s="115"/>
    </row>
    <row r="995" spans="5:5" ht="12.95">
      <c r="E995" s="115"/>
    </row>
    <row r="996" spans="5:5" ht="12.95">
      <c r="E996" s="115"/>
    </row>
    <row r="997" spans="5:5" ht="12.95">
      <c r="E997" s="115"/>
    </row>
    <row r="998" spans="5:5" ht="12.95">
      <c r="E998" s="115"/>
    </row>
    <row r="999" spans="5:5" ht="12.95">
      <c r="E999" s="115"/>
    </row>
    <row r="1000" spans="5:5" ht="12.95">
      <c r="E1000" s="115"/>
    </row>
    <row r="1001" spans="5:5" ht="12.95">
      <c r="E1001" s="115"/>
    </row>
    <row r="1002" spans="5:5" ht="12.95">
      <c r="E1002" s="115"/>
    </row>
    <row r="1003" spans="5:5" ht="12.95">
      <c r="E1003" s="115"/>
    </row>
    <row r="1004" spans="5:5" ht="12.95">
      <c r="E1004" s="115"/>
    </row>
    <row r="1005" spans="5:5" ht="12.95">
      <c r="E1005" s="115"/>
    </row>
    <row r="1006" spans="5:5" ht="12.95">
      <c r="E1006" s="115"/>
    </row>
    <row r="1007" spans="5:5" ht="12.95">
      <c r="E1007" s="115"/>
    </row>
    <row r="1008" spans="5:5" ht="12.95">
      <c r="E1008" s="115"/>
    </row>
    <row r="1009" spans="5:5" ht="12.95">
      <c r="E1009" s="115"/>
    </row>
    <row r="1010" spans="5:5" ht="12.95">
      <c r="E1010" s="115"/>
    </row>
    <row r="1011" spans="5:5" ht="12.95">
      <c r="E1011" s="115"/>
    </row>
    <row r="1012" spans="5:5" ht="12.95">
      <c r="E1012" s="115"/>
    </row>
    <row r="1013" spans="5:5" ht="12.95">
      <c r="E1013" s="115"/>
    </row>
    <row r="1014" spans="5:5" ht="12.95">
      <c r="E1014" s="115"/>
    </row>
    <row r="1015" spans="5:5" ht="12.95">
      <c r="E1015" s="115"/>
    </row>
    <row r="1016" spans="5:5" ht="12.95">
      <c r="E1016" s="115"/>
    </row>
    <row r="1017" spans="5:5" ht="12.95">
      <c r="E1017" s="115"/>
    </row>
    <row r="1018" spans="5:5" ht="12.95">
      <c r="E1018" s="115"/>
    </row>
    <row r="1019" spans="5:5" ht="12.95">
      <c r="E1019" s="115"/>
    </row>
    <row r="1020" spans="5:5" ht="12.95">
      <c r="E1020" s="115"/>
    </row>
    <row r="1021" spans="5:5" ht="12.95">
      <c r="E1021" s="115"/>
    </row>
    <row r="1022" spans="5:5" ht="12.95">
      <c r="E1022" s="115"/>
    </row>
  </sheetData>
  <customSheetViews>
    <customSheetView guid="{B3B741A7-5518-4F95-BBC0-B272A970536B}" filter="1" showAutoFilter="1">
      <pageMargins left="0" right="0" top="0" bottom="0" header="0" footer="0"/>
      <autoFilter ref="A1:W69" xr:uid="{00000000-0000-0000-0000-000000000000}">
        <filterColumn colId="1">
          <filters blank="1">
            <filter val="C1"/>
          </filters>
        </filterColumn>
      </autoFilter>
    </customSheetView>
    <customSheetView guid="{654CF751-ED91-4BDA-AA5B-C33042EA269E}" filter="1" showAutoFilter="1">
      <pageMargins left="0" right="0" top="0" bottom="0" header="0" footer="0"/>
      <autoFilter ref="A2:W49" xr:uid="{00000000-0000-0000-0000-000000000000}"/>
    </customSheetView>
    <customSheetView guid="{3E8E96FF-39B0-4F81-83BB-B3D9F28C1088}" filter="1" showAutoFilter="1">
      <pageMargins left="0" right="0" top="0" bottom="0" header="0" footer="0"/>
      <autoFilter ref="A1:W70" xr:uid="{00000000-0000-0000-0000-000000000000}">
        <filterColumn colId="0">
          <filters>
            <filter val="DI4"/>
          </filters>
        </filterColumn>
      </autoFilter>
    </customSheetView>
    <customSheetView guid="{750001A0-4BA1-4CAB-BE59-8A1C31AEEEDB}" filter="1" showAutoFilter="1">
      <pageMargins left="0" right="0" top="0" bottom="0" header="0" footer="0"/>
      <autoFilter ref="A2:U53" xr:uid="{00000000-0000-0000-0000-000000000000}"/>
    </customSheetView>
  </customSheetViews>
  <conditionalFormatting sqref="A1:A36 A38:A44 A46:A49 A51:A57 A59:A64 A66:A67 A69:A1027">
    <cfRule type="expression" dxfId="6" priority="1">
      <formula>COUNTIF(A:A,A1)&gt;1</formula>
    </cfRule>
  </conditionalFormatting>
  <conditionalFormatting sqref="I31">
    <cfRule type="cellIs" dxfId="5" priority="2" operator="greaterThan">
      <formula>0</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Q65"/>
  <sheetViews>
    <sheetView workbookViewId="0"/>
  </sheetViews>
  <sheetFormatPr defaultColWidth="14.42578125" defaultRowHeight="15.75" customHeight="1"/>
  <cols>
    <col min="1" max="1" width="31.28515625" customWidth="1"/>
    <col min="2" max="2" width="6.7109375" customWidth="1"/>
    <col min="3" max="3" width="22.28515625" customWidth="1"/>
    <col min="4" max="4" width="5.42578125" customWidth="1"/>
    <col min="5" max="5" width="16.140625" customWidth="1"/>
    <col min="6" max="6" width="5.140625" customWidth="1"/>
    <col min="7" max="7" width="18.7109375" customWidth="1"/>
    <col min="8" max="8" width="5.42578125" customWidth="1"/>
    <col min="9" max="9" width="19" customWidth="1"/>
    <col min="10" max="10" width="15.7109375" customWidth="1"/>
    <col min="11" max="11" width="19.140625" customWidth="1"/>
    <col min="12" max="12" width="24.140625" customWidth="1"/>
    <col min="13" max="13" width="29.28515625" customWidth="1"/>
    <col min="14" max="14" width="15.28515625" customWidth="1"/>
    <col min="15" max="15" width="16.42578125" customWidth="1"/>
    <col min="16" max="16" width="43.85546875" customWidth="1"/>
    <col min="17" max="17" width="15" customWidth="1"/>
  </cols>
  <sheetData>
    <row r="1" spans="1:17" ht="15.75" customHeight="1">
      <c r="A1" s="132" t="s">
        <v>40</v>
      </c>
      <c r="B1" s="205"/>
      <c r="C1" s="132" t="s">
        <v>41</v>
      </c>
      <c r="D1" s="132"/>
      <c r="E1" s="132" t="s">
        <v>3410</v>
      </c>
      <c r="F1" s="99"/>
      <c r="G1" s="132" t="s">
        <v>52</v>
      </c>
      <c r="H1" s="99"/>
      <c r="I1" s="132" t="s">
        <v>819</v>
      </c>
      <c r="J1" s="340" t="s">
        <v>3286</v>
      </c>
      <c r="K1" s="132" t="s">
        <v>43</v>
      </c>
      <c r="L1" s="132" t="s">
        <v>3411</v>
      </c>
      <c r="M1" s="132" t="s">
        <v>3412</v>
      </c>
      <c r="N1" s="132" t="s">
        <v>53</v>
      </c>
      <c r="O1" s="132" t="s">
        <v>3413</v>
      </c>
      <c r="P1" s="132" t="s">
        <v>38</v>
      </c>
      <c r="Q1" s="132" t="s">
        <v>3414</v>
      </c>
    </row>
    <row r="2" spans="1:17" ht="15.75" customHeight="1">
      <c r="A2" s="99" t="s">
        <v>184</v>
      </c>
      <c r="B2" s="99" t="s">
        <v>1588</v>
      </c>
      <c r="C2" s="99" t="s">
        <v>572</v>
      </c>
      <c r="D2" s="99" t="s">
        <v>3415</v>
      </c>
      <c r="E2" s="99" t="s">
        <v>81</v>
      </c>
      <c r="F2" s="99" t="s">
        <v>81</v>
      </c>
      <c r="G2" s="99" t="s">
        <v>352</v>
      </c>
      <c r="H2" s="99" t="s">
        <v>3416</v>
      </c>
      <c r="I2" s="99" t="s">
        <v>248</v>
      </c>
      <c r="J2" s="99" t="s">
        <v>253</v>
      </c>
      <c r="K2" s="99" t="s">
        <v>1588</v>
      </c>
      <c r="L2" s="99" t="s">
        <v>435</v>
      </c>
      <c r="M2" s="99" t="s">
        <v>147</v>
      </c>
      <c r="N2" s="99" t="s">
        <v>353</v>
      </c>
      <c r="O2" s="99" t="s">
        <v>3417</v>
      </c>
      <c r="P2" s="99" t="s">
        <v>3418</v>
      </c>
      <c r="Q2" s="99" t="s">
        <v>3419</v>
      </c>
    </row>
    <row r="3" spans="1:17" ht="15.75" customHeight="1">
      <c r="A3" s="99" t="s">
        <v>536</v>
      </c>
      <c r="B3" s="99" t="s">
        <v>624</v>
      </c>
      <c r="C3" s="99" t="s">
        <v>546</v>
      </c>
      <c r="D3" s="99" t="s">
        <v>1697</v>
      </c>
      <c r="E3" s="99" t="s">
        <v>685</v>
      </c>
      <c r="F3" s="99" t="s">
        <v>3420</v>
      </c>
      <c r="G3" s="99" t="s">
        <v>178</v>
      </c>
      <c r="H3" s="99" t="s">
        <v>3421</v>
      </c>
      <c r="I3" s="99" t="s">
        <v>92</v>
      </c>
      <c r="J3" s="99" t="s">
        <v>328</v>
      </c>
      <c r="K3" s="99" t="s">
        <v>3422</v>
      </c>
      <c r="L3" s="99" t="s">
        <v>260</v>
      </c>
      <c r="M3" s="99" t="s">
        <v>152</v>
      </c>
      <c r="N3" s="99" t="s">
        <v>3423</v>
      </c>
      <c r="O3" s="99" t="s">
        <v>3424</v>
      </c>
      <c r="P3" s="99" t="s">
        <v>3425</v>
      </c>
      <c r="Q3" s="99" t="s">
        <v>3426</v>
      </c>
    </row>
    <row r="4" spans="1:17" ht="15.75" customHeight="1">
      <c r="A4" s="99" t="s">
        <v>715</v>
      </c>
      <c r="B4" s="99" t="s">
        <v>3427</v>
      </c>
      <c r="C4" s="99" t="s">
        <v>537</v>
      </c>
      <c r="D4" s="99" t="s">
        <v>1694</v>
      </c>
      <c r="E4" s="99" t="s">
        <v>101</v>
      </c>
      <c r="F4" s="99" t="s">
        <v>3428</v>
      </c>
      <c r="G4" s="99" t="s">
        <v>863</v>
      </c>
      <c r="H4" s="99" t="s">
        <v>3429</v>
      </c>
      <c r="I4" s="99" t="s">
        <v>87</v>
      </c>
      <c r="J4" s="99" t="s">
        <v>94</v>
      </c>
      <c r="K4" s="99" t="s">
        <v>573</v>
      </c>
      <c r="L4" s="99" t="s">
        <v>793</v>
      </c>
      <c r="M4" s="99" t="s">
        <v>89</v>
      </c>
      <c r="N4" s="99" t="s">
        <v>179</v>
      </c>
      <c r="O4" s="99" t="s">
        <v>3430</v>
      </c>
      <c r="P4" s="99" t="s">
        <v>3431</v>
      </c>
      <c r="Q4" s="99" t="s">
        <v>3432</v>
      </c>
    </row>
    <row r="5" spans="1:17" ht="15.75" customHeight="1">
      <c r="A5" s="99" t="s">
        <v>571</v>
      </c>
      <c r="B5" s="99" t="s">
        <v>1749</v>
      </c>
      <c r="C5" s="99" t="s">
        <v>509</v>
      </c>
      <c r="D5" s="99" t="s">
        <v>3433</v>
      </c>
      <c r="E5" s="99" t="s">
        <v>88</v>
      </c>
      <c r="F5" s="99" t="s">
        <v>3434</v>
      </c>
      <c r="G5" s="99" t="s">
        <v>3435</v>
      </c>
      <c r="H5" s="99" t="s">
        <v>3436</v>
      </c>
      <c r="I5" s="99" t="s">
        <v>93</v>
      </c>
      <c r="J5" s="99" t="s">
        <v>454</v>
      </c>
      <c r="K5" s="99" t="s">
        <v>3310</v>
      </c>
      <c r="L5" s="99" t="s">
        <v>315</v>
      </c>
      <c r="M5" s="99" t="s">
        <v>102</v>
      </c>
      <c r="N5" s="99" t="s">
        <v>710</v>
      </c>
      <c r="O5" s="99" t="s">
        <v>3437</v>
      </c>
      <c r="P5" s="99" t="s">
        <v>3438</v>
      </c>
      <c r="Q5" s="99" t="s">
        <v>3439</v>
      </c>
    </row>
    <row r="6" spans="1:17" ht="15.75" customHeight="1">
      <c r="A6" s="99" t="s">
        <v>572</v>
      </c>
      <c r="B6" s="99" t="s">
        <v>3415</v>
      </c>
      <c r="C6" s="99" t="s">
        <v>482</v>
      </c>
      <c r="D6" s="99" t="s">
        <v>3440</v>
      </c>
      <c r="E6" s="99" t="s">
        <v>877</v>
      </c>
      <c r="F6" s="99" t="s">
        <v>3441</v>
      </c>
      <c r="G6" s="99" t="s">
        <v>329</v>
      </c>
      <c r="H6" s="99" t="s">
        <v>3442</v>
      </c>
      <c r="I6" s="99" t="s">
        <v>121</v>
      </c>
      <c r="J6" s="99" t="s">
        <v>338</v>
      </c>
      <c r="K6" s="99" t="s">
        <v>697</v>
      </c>
      <c r="L6" s="99" t="s">
        <v>785</v>
      </c>
      <c r="M6" s="99" t="s">
        <v>169</v>
      </c>
      <c r="N6" s="99" t="s">
        <v>3443</v>
      </c>
      <c r="O6" s="205"/>
      <c r="P6" s="205"/>
      <c r="Q6" s="205"/>
    </row>
    <row r="7" spans="1:17" ht="15.75" customHeight="1">
      <c r="A7" s="99" t="s">
        <v>490</v>
      </c>
      <c r="B7" s="99" t="s">
        <v>3444</v>
      </c>
      <c r="C7" s="99" t="s">
        <v>368</v>
      </c>
      <c r="D7" s="99" t="s">
        <v>3445</v>
      </c>
      <c r="E7" s="99" t="s">
        <v>1222</v>
      </c>
      <c r="F7" s="99" t="s">
        <v>3446</v>
      </c>
      <c r="G7" s="99" t="s">
        <v>3447</v>
      </c>
      <c r="H7" s="99" t="s">
        <v>3448</v>
      </c>
      <c r="I7" s="99" t="s">
        <v>109</v>
      </c>
      <c r="J7" s="99" t="s">
        <v>521</v>
      </c>
      <c r="K7" s="99" t="s">
        <v>1463</v>
      </c>
      <c r="L7" s="99" t="s">
        <v>797</v>
      </c>
      <c r="M7" s="99" t="s">
        <v>3449</v>
      </c>
      <c r="N7" s="99" t="s">
        <v>3450</v>
      </c>
      <c r="O7" s="205"/>
      <c r="P7" s="205"/>
      <c r="Q7" s="205"/>
    </row>
    <row r="8" spans="1:17" ht="15.75" customHeight="1">
      <c r="A8" s="99" t="s">
        <v>3451</v>
      </c>
      <c r="B8" s="99" t="s">
        <v>3452</v>
      </c>
      <c r="C8" s="99" t="s">
        <v>716</v>
      </c>
      <c r="D8" s="99" t="s">
        <v>3453</v>
      </c>
      <c r="E8" s="99" t="s">
        <v>156</v>
      </c>
      <c r="F8" s="99" t="s">
        <v>156</v>
      </c>
      <c r="G8" s="99" t="s">
        <v>149</v>
      </c>
      <c r="H8" s="99" t="s">
        <v>3454</v>
      </c>
      <c r="I8" s="99" t="s">
        <v>334</v>
      </c>
      <c r="J8" s="99" t="s">
        <v>249</v>
      </c>
      <c r="K8" s="99" t="s">
        <v>3323</v>
      </c>
      <c r="L8" s="99" t="s">
        <v>250</v>
      </c>
      <c r="M8" s="99" t="s">
        <v>3455</v>
      </c>
      <c r="N8" s="99" t="s">
        <v>864</v>
      </c>
      <c r="O8" s="205"/>
      <c r="P8" s="205"/>
      <c r="Q8" s="205"/>
    </row>
    <row r="9" spans="1:17" ht="15.75" customHeight="1">
      <c r="A9" s="99" t="s">
        <v>530</v>
      </c>
      <c r="B9" s="99" t="s">
        <v>3456</v>
      </c>
      <c r="C9" s="99" t="s">
        <v>898</v>
      </c>
      <c r="D9" s="99" t="s">
        <v>3457</v>
      </c>
      <c r="E9" s="99" t="s">
        <v>3458</v>
      </c>
      <c r="F9" s="99" t="s">
        <v>3459</v>
      </c>
      <c r="G9" s="99" t="s">
        <v>105</v>
      </c>
      <c r="H9" s="99" t="s">
        <v>3460</v>
      </c>
      <c r="I9" s="99" t="s">
        <v>247</v>
      </c>
      <c r="J9" s="99" t="s">
        <v>707</v>
      </c>
      <c r="K9" s="99" t="s">
        <v>1510</v>
      </c>
      <c r="L9" s="99" t="s">
        <v>800</v>
      </c>
      <c r="M9" s="99" t="s">
        <v>3461</v>
      </c>
      <c r="N9" s="99" t="s">
        <v>150</v>
      </c>
      <c r="O9" s="205"/>
      <c r="P9" s="205"/>
      <c r="Q9" s="205"/>
    </row>
    <row r="10" spans="1:17" ht="15.75" customHeight="1">
      <c r="A10" s="99" t="s">
        <v>1261</v>
      </c>
      <c r="B10" s="99" t="s">
        <v>3462</v>
      </c>
      <c r="C10" s="99" t="s">
        <v>890</v>
      </c>
      <c r="D10" s="99" t="s">
        <v>3463</v>
      </c>
      <c r="E10" s="99" t="s">
        <v>177</v>
      </c>
      <c r="F10" s="99" t="s">
        <v>3464</v>
      </c>
      <c r="G10" s="99" t="s">
        <v>403</v>
      </c>
      <c r="H10" s="99" t="s">
        <v>3465</v>
      </c>
      <c r="I10" s="99" t="s">
        <v>313</v>
      </c>
      <c r="J10" s="99" t="s">
        <v>924</v>
      </c>
      <c r="K10" s="99" t="s">
        <v>3332</v>
      </c>
      <c r="L10" s="99" t="s">
        <v>656</v>
      </c>
      <c r="M10" s="99" t="s">
        <v>3466</v>
      </c>
      <c r="N10" s="99" t="s">
        <v>1256</v>
      </c>
      <c r="O10" s="205"/>
      <c r="P10" s="205"/>
      <c r="Q10" s="205"/>
    </row>
    <row r="11" spans="1:17" ht="15.75" customHeight="1">
      <c r="A11" s="99" t="s">
        <v>818</v>
      </c>
      <c r="B11" s="99" t="s">
        <v>3467</v>
      </c>
      <c r="C11" s="99" t="s">
        <v>3468</v>
      </c>
      <c r="D11" s="99" t="s">
        <v>3469</v>
      </c>
      <c r="E11" s="99" t="s">
        <v>162</v>
      </c>
      <c r="F11" s="99" t="s">
        <v>3470</v>
      </c>
      <c r="G11" s="99" t="s">
        <v>157</v>
      </c>
      <c r="H11" s="99" t="s">
        <v>3471</v>
      </c>
      <c r="I11" s="99" t="s">
        <v>187</v>
      </c>
      <c r="J11" s="99" t="s">
        <v>459</v>
      </c>
      <c r="K11" s="99" t="s">
        <v>3472</v>
      </c>
      <c r="L11" s="99" t="s">
        <v>943</v>
      </c>
      <c r="M11" s="99" t="s">
        <v>348</v>
      </c>
      <c r="N11" s="99" t="s">
        <v>158</v>
      </c>
      <c r="O11" s="205"/>
      <c r="P11" s="205"/>
      <c r="Q11" s="205"/>
    </row>
    <row r="12" spans="1:17" ht="15.75" customHeight="1">
      <c r="A12" s="99" t="s">
        <v>540</v>
      </c>
      <c r="B12" s="99" t="s">
        <v>3473</v>
      </c>
      <c r="C12" s="99" t="s">
        <v>3474</v>
      </c>
      <c r="D12" s="99" t="s">
        <v>3475</v>
      </c>
      <c r="E12" s="99" t="s">
        <v>168</v>
      </c>
      <c r="F12" s="99" t="s">
        <v>3476</v>
      </c>
      <c r="G12" s="99" t="s">
        <v>718</v>
      </c>
      <c r="H12" s="99" t="s">
        <v>3477</v>
      </c>
      <c r="I12" s="99" t="s">
        <v>458</v>
      </c>
      <c r="J12" s="99" t="s">
        <v>492</v>
      </c>
      <c r="K12" s="99" t="s">
        <v>3478</v>
      </c>
      <c r="L12" s="99" t="s">
        <v>728</v>
      </c>
      <c r="M12" s="99" t="s">
        <v>1024</v>
      </c>
      <c r="N12" s="99" t="s">
        <v>3479</v>
      </c>
      <c r="O12" s="205"/>
      <c r="P12" s="205"/>
      <c r="Q12" s="205"/>
    </row>
    <row r="13" spans="1:17" ht="15.75" customHeight="1">
      <c r="A13" s="99" t="s">
        <v>726</v>
      </c>
      <c r="B13" s="99" t="s">
        <v>1710</v>
      </c>
      <c r="C13" s="99" t="s">
        <v>3480</v>
      </c>
      <c r="D13" s="99" t="s">
        <v>3481</v>
      </c>
      <c r="E13" s="99" t="s">
        <v>172</v>
      </c>
      <c r="F13" s="99" t="s">
        <v>3482</v>
      </c>
      <c r="G13" s="99" t="s">
        <v>643</v>
      </c>
      <c r="H13" s="99" t="s">
        <v>3483</v>
      </c>
      <c r="I13" s="99" t="s">
        <v>657</v>
      </c>
      <c r="J13" s="339" t="s">
        <v>790</v>
      </c>
      <c r="K13" s="99" t="s">
        <v>167</v>
      </c>
      <c r="L13" s="99" t="s">
        <v>496</v>
      </c>
      <c r="M13" s="99" t="s">
        <v>642</v>
      </c>
      <c r="N13" s="99" t="s">
        <v>3484</v>
      </c>
      <c r="O13" s="205"/>
      <c r="P13" s="205"/>
      <c r="Q13" s="205"/>
    </row>
    <row r="14" spans="1:17" ht="15.75" customHeight="1">
      <c r="A14" s="99" t="s">
        <v>481</v>
      </c>
      <c r="B14" s="99" t="s">
        <v>1631</v>
      </c>
      <c r="C14" s="99" t="s">
        <v>552</v>
      </c>
      <c r="D14" s="99" t="s">
        <v>1319</v>
      </c>
      <c r="E14" s="99" t="s">
        <v>923</v>
      </c>
      <c r="F14" s="99" t="s">
        <v>3485</v>
      </c>
      <c r="G14" s="99" t="s">
        <v>3486</v>
      </c>
      <c r="H14" s="99" t="s">
        <v>3487</v>
      </c>
      <c r="I14" s="99" t="s">
        <v>194</v>
      </c>
      <c r="J14" s="99" t="s">
        <v>3488</v>
      </c>
      <c r="K14" s="205"/>
      <c r="L14" s="99" t="s">
        <v>844</v>
      </c>
      <c r="M14" s="205"/>
      <c r="N14" s="99" t="s">
        <v>719</v>
      </c>
      <c r="O14" s="205"/>
      <c r="P14" s="205"/>
      <c r="Q14" s="205"/>
    </row>
    <row r="15" spans="1:17" ht="15.75" customHeight="1">
      <c r="A15" s="99" t="s">
        <v>431</v>
      </c>
      <c r="B15" s="99" t="s">
        <v>431</v>
      </c>
      <c r="C15" s="99" t="s">
        <v>420</v>
      </c>
      <c r="D15" s="99" t="s">
        <v>801</v>
      </c>
      <c r="E15" s="99" t="s">
        <v>146</v>
      </c>
      <c r="F15" s="99" t="s">
        <v>3489</v>
      </c>
      <c r="G15" s="99" t="s">
        <v>95</v>
      </c>
      <c r="H15" s="99" t="s">
        <v>3490</v>
      </c>
      <c r="I15" s="99" t="s">
        <v>185</v>
      </c>
      <c r="J15" s="99" t="s">
        <v>658</v>
      </c>
      <c r="K15" s="205"/>
      <c r="L15" s="99" t="s">
        <v>256</v>
      </c>
      <c r="M15" s="205"/>
      <c r="N15" s="99" t="s">
        <v>96</v>
      </c>
      <c r="O15" s="205"/>
      <c r="P15" s="205"/>
      <c r="Q15" s="205"/>
    </row>
    <row r="16" spans="1:17" ht="15.75" customHeight="1">
      <c r="A16" s="99" t="s">
        <v>476</v>
      </c>
      <c r="B16" s="99" t="s">
        <v>3491</v>
      </c>
      <c r="C16" s="99" t="s">
        <v>491</v>
      </c>
      <c r="D16" s="99" t="s">
        <v>3492</v>
      </c>
      <c r="E16" s="99" t="s">
        <v>704</v>
      </c>
      <c r="F16" s="99" t="s">
        <v>3493</v>
      </c>
      <c r="G16" s="99" t="s">
        <v>99</v>
      </c>
      <c r="H16" s="99" t="s">
        <v>3494</v>
      </c>
      <c r="I16" s="99" t="s">
        <v>275</v>
      </c>
      <c r="J16" s="99" t="s">
        <v>897</v>
      </c>
      <c r="K16" s="205"/>
      <c r="L16" s="99" t="s">
        <v>891</v>
      </c>
      <c r="M16" s="205"/>
      <c r="N16" s="99" t="s">
        <v>330</v>
      </c>
      <c r="O16" s="205"/>
      <c r="P16" s="205"/>
      <c r="Q16" s="205"/>
    </row>
    <row r="17" spans="1:14" ht="15.75" customHeight="1">
      <c r="A17" s="99" t="s">
        <v>973</v>
      </c>
      <c r="B17" s="99" t="s">
        <v>3495</v>
      </c>
      <c r="C17" s="99" t="s">
        <v>495</v>
      </c>
      <c r="D17" s="99" t="s">
        <v>3496</v>
      </c>
      <c r="E17" s="99" t="s">
        <v>862</v>
      </c>
      <c r="F17" s="99" t="s">
        <v>3497</v>
      </c>
      <c r="G17" s="99" t="s">
        <v>3498</v>
      </c>
      <c r="H17" s="99" t="s">
        <v>3499</v>
      </c>
      <c r="I17" s="99" t="s">
        <v>335</v>
      </c>
      <c r="J17" s="99" t="s">
        <v>878</v>
      </c>
      <c r="K17" s="205"/>
      <c r="L17" s="99" t="s">
        <v>190</v>
      </c>
      <c r="M17" s="205"/>
      <c r="N17" s="99" t="s">
        <v>3500</v>
      </c>
    </row>
    <row r="18" spans="1:14" ht="15.75" customHeight="1">
      <c r="A18" s="99" t="s">
        <v>3501</v>
      </c>
      <c r="B18" s="99" t="s">
        <v>3502</v>
      </c>
      <c r="C18" s="99" t="s">
        <v>727</v>
      </c>
      <c r="D18" s="99" t="s">
        <v>3503</v>
      </c>
      <c r="E18" s="99" t="s">
        <v>994</v>
      </c>
      <c r="F18" s="99" t="s">
        <v>3504</v>
      </c>
      <c r="G18" s="99" t="s">
        <v>1263</v>
      </c>
      <c r="H18" s="99" t="s">
        <v>3505</v>
      </c>
      <c r="I18" s="99" t="s">
        <v>1086</v>
      </c>
      <c r="J18" s="99" t="s">
        <v>801</v>
      </c>
      <c r="K18" s="205"/>
      <c r="L18" s="99" t="s">
        <v>90</v>
      </c>
      <c r="M18" s="205"/>
      <c r="N18" s="99" t="s">
        <v>3506</v>
      </c>
    </row>
    <row r="19" spans="1:14" ht="15.75" customHeight="1">
      <c r="A19" s="99" t="s">
        <v>1574</v>
      </c>
      <c r="B19" s="99" t="s">
        <v>3507</v>
      </c>
      <c r="C19" s="99" t="s">
        <v>477</v>
      </c>
      <c r="D19" s="99" t="s">
        <v>3508</v>
      </c>
      <c r="E19" s="99" t="s">
        <v>452</v>
      </c>
      <c r="F19" s="99" t="s">
        <v>3509</v>
      </c>
      <c r="G19" s="99" t="s">
        <v>904</v>
      </c>
      <c r="H19" s="99" t="s">
        <v>3510</v>
      </c>
      <c r="I19" s="99" t="s">
        <v>868</v>
      </c>
      <c r="J19" s="99" t="s">
        <v>804</v>
      </c>
      <c r="K19" s="205"/>
      <c r="L19" s="99" t="s">
        <v>227</v>
      </c>
      <c r="M19" s="205"/>
      <c r="N19" s="99" t="s">
        <v>3511</v>
      </c>
    </row>
    <row r="20" spans="1:14" ht="15.75" customHeight="1">
      <c r="A20" s="99" t="s">
        <v>3512</v>
      </c>
      <c r="B20" s="99" t="s">
        <v>3513</v>
      </c>
      <c r="C20" s="99" t="s">
        <v>445</v>
      </c>
      <c r="D20" s="99" t="s">
        <v>3514</v>
      </c>
      <c r="E20" s="99" t="s">
        <v>717</v>
      </c>
      <c r="F20" s="99" t="s">
        <v>3515</v>
      </c>
      <c r="G20" s="99" t="s">
        <v>906</v>
      </c>
      <c r="H20" s="99" t="s">
        <v>3516</v>
      </c>
      <c r="I20" s="205"/>
      <c r="J20" s="99" t="s">
        <v>794</v>
      </c>
      <c r="K20" s="205"/>
      <c r="L20" s="99" t="s">
        <v>453</v>
      </c>
      <c r="M20" s="205"/>
      <c r="N20" s="99" t="s">
        <v>345</v>
      </c>
    </row>
    <row r="21" spans="1:14" ht="15.75" customHeight="1">
      <c r="A21" s="99" t="s">
        <v>921</v>
      </c>
      <c r="B21" s="99" t="s">
        <v>3517</v>
      </c>
      <c r="C21" s="99" t="s">
        <v>441</v>
      </c>
      <c r="D21" s="99" t="s">
        <v>3518</v>
      </c>
      <c r="E21" s="99" t="s">
        <v>1262</v>
      </c>
      <c r="F21" s="99" t="s">
        <v>3519</v>
      </c>
      <c r="G21" s="99" t="s">
        <v>925</v>
      </c>
      <c r="H21" s="99" t="s">
        <v>3520</v>
      </c>
      <c r="I21" s="205"/>
      <c r="J21" s="99" t="s">
        <v>624</v>
      </c>
      <c r="K21" s="205"/>
      <c r="L21" s="99" t="s">
        <v>607</v>
      </c>
      <c r="M21" s="205"/>
      <c r="N21" s="99" t="s">
        <v>3521</v>
      </c>
    </row>
    <row r="22" spans="1:14" ht="15.75" customHeight="1">
      <c r="A22" s="99" t="s">
        <v>3522</v>
      </c>
      <c r="B22" s="99" t="s">
        <v>3523</v>
      </c>
      <c r="C22" s="99" t="s">
        <v>438</v>
      </c>
      <c r="D22" s="99" t="s">
        <v>3524</v>
      </c>
      <c r="E22" s="99" t="s">
        <v>1551</v>
      </c>
      <c r="F22" s="99" t="s">
        <v>3525</v>
      </c>
      <c r="G22" s="99" t="s">
        <v>888</v>
      </c>
      <c r="H22" s="99" t="s">
        <v>3526</v>
      </c>
      <c r="I22" s="205"/>
      <c r="J22" s="205"/>
      <c r="K22" s="205"/>
      <c r="L22" s="99" t="s">
        <v>874</v>
      </c>
      <c r="M22" s="205"/>
      <c r="N22" s="99" t="s">
        <v>976</v>
      </c>
    </row>
    <row r="23" spans="1:14" ht="15.75" customHeight="1">
      <c r="A23" s="99" t="s">
        <v>3527</v>
      </c>
      <c r="B23" s="99" t="s">
        <v>3528</v>
      </c>
      <c r="C23" s="99" t="s">
        <v>432</v>
      </c>
      <c r="D23" s="99" t="s">
        <v>3529</v>
      </c>
      <c r="E23" s="99" t="s">
        <v>974</v>
      </c>
      <c r="F23" s="99" t="s">
        <v>3530</v>
      </c>
      <c r="G23" s="205"/>
      <c r="H23" s="205"/>
      <c r="I23" s="205"/>
      <c r="J23" s="205"/>
      <c r="K23" s="205"/>
      <c r="L23" s="99" t="s">
        <v>553</v>
      </c>
      <c r="M23" s="205"/>
      <c r="N23" s="205"/>
    </row>
    <row r="24" spans="1:14" ht="15.75" customHeight="1">
      <c r="A24" s="99" t="s">
        <v>3531</v>
      </c>
      <c r="B24" s="99" t="s">
        <v>3532</v>
      </c>
      <c r="C24" s="99" t="s">
        <v>836</v>
      </c>
      <c r="D24" s="99" t="s">
        <v>3533</v>
      </c>
      <c r="E24" s="99" t="s">
        <v>402</v>
      </c>
      <c r="F24" s="99" t="s">
        <v>3534</v>
      </c>
      <c r="G24" s="205"/>
      <c r="H24" s="205"/>
      <c r="I24" s="205"/>
      <c r="J24" s="205"/>
      <c r="K24" s="205"/>
      <c r="L24" s="99" t="s">
        <v>237</v>
      </c>
      <c r="M24" s="205"/>
      <c r="N24" s="205"/>
    </row>
    <row r="25" spans="1:14" ht="15.75" customHeight="1">
      <c r="A25" s="99" t="s">
        <v>86</v>
      </c>
      <c r="B25" s="99" t="s">
        <v>3535</v>
      </c>
      <c r="C25" s="99" t="s">
        <v>3536</v>
      </c>
      <c r="D25" s="99" t="s">
        <v>3537</v>
      </c>
      <c r="E25" s="99" t="s">
        <v>557</v>
      </c>
      <c r="F25" s="99" t="s">
        <v>3538</v>
      </c>
      <c r="G25" s="205"/>
      <c r="H25" s="205"/>
      <c r="I25" s="205"/>
      <c r="J25" s="205"/>
      <c r="K25" s="205"/>
      <c r="L25" s="99" t="s">
        <v>565</v>
      </c>
      <c r="M25" s="205"/>
      <c r="N25" s="205"/>
    </row>
    <row r="26" spans="1:14" ht="15.75" customHeight="1">
      <c r="A26" s="99" t="s">
        <v>1047</v>
      </c>
      <c r="B26" s="99" t="s">
        <v>3539</v>
      </c>
      <c r="C26" s="99" t="s">
        <v>449</v>
      </c>
      <c r="D26" s="99" t="s">
        <v>3540</v>
      </c>
      <c r="E26" s="99" t="s">
        <v>3541</v>
      </c>
      <c r="F26" s="99" t="s">
        <v>3542</v>
      </c>
      <c r="G26" s="205"/>
      <c r="H26" s="205"/>
      <c r="I26" s="205"/>
      <c r="J26" s="205"/>
      <c r="K26" s="205"/>
      <c r="L26" s="99" t="s">
        <v>568</v>
      </c>
      <c r="M26" s="205"/>
      <c r="N26" s="205"/>
    </row>
    <row r="27" spans="1:14" ht="15.75" customHeight="1">
      <c r="A27" s="99" t="s">
        <v>885</v>
      </c>
      <c r="B27" s="99" t="s">
        <v>3543</v>
      </c>
      <c r="C27" s="99" t="s">
        <v>3544</v>
      </c>
      <c r="D27" s="99" t="s">
        <v>3545</v>
      </c>
      <c r="E27" s="99" t="s">
        <v>3546</v>
      </c>
      <c r="F27" s="99" t="s">
        <v>3547</v>
      </c>
      <c r="G27" s="205"/>
      <c r="H27" s="205"/>
      <c r="I27" s="205"/>
      <c r="J27" s="205"/>
      <c r="K27" s="205"/>
      <c r="L27" s="99" t="s">
        <v>103</v>
      </c>
      <c r="M27" s="205"/>
      <c r="N27" s="205"/>
    </row>
    <row r="28" spans="1:14" ht="15.75" customHeight="1">
      <c r="A28" s="99" t="s">
        <v>782</v>
      </c>
      <c r="B28" s="99" t="s">
        <v>3548</v>
      </c>
      <c r="C28" s="99" t="s">
        <v>3549</v>
      </c>
      <c r="D28" s="99" t="s">
        <v>3550</v>
      </c>
      <c r="E28" s="99" t="s">
        <v>887</v>
      </c>
      <c r="F28" s="99" t="s">
        <v>3551</v>
      </c>
      <c r="G28" s="205"/>
      <c r="H28" s="205"/>
      <c r="I28" s="205"/>
      <c r="J28" s="205"/>
      <c r="K28" s="205"/>
      <c r="L28" s="99" t="s">
        <v>186</v>
      </c>
      <c r="M28" s="205"/>
      <c r="N28" s="205"/>
    </row>
    <row r="29" spans="1:14" ht="15.75" customHeight="1">
      <c r="A29" s="99" t="s">
        <v>684</v>
      </c>
      <c r="B29" s="99" t="s">
        <v>3552</v>
      </c>
      <c r="C29" s="99" t="s">
        <v>850</v>
      </c>
      <c r="D29" s="99" t="s">
        <v>3553</v>
      </c>
      <c r="E29" s="99" t="s">
        <v>560</v>
      </c>
      <c r="F29" s="99" t="s">
        <v>3554</v>
      </c>
      <c r="G29" s="205"/>
      <c r="H29" s="205"/>
      <c r="I29" s="205"/>
      <c r="J29" s="205"/>
      <c r="K29" s="205"/>
      <c r="L29" s="99" t="s">
        <v>590</v>
      </c>
      <c r="M29" s="205"/>
      <c r="N29" s="205"/>
    </row>
    <row r="30" spans="1:14" ht="15.75" customHeight="1">
      <c r="A30" s="99" t="s">
        <v>1040</v>
      </c>
      <c r="B30" s="99" t="s">
        <v>3555</v>
      </c>
      <c r="C30" s="99" t="s">
        <v>541</v>
      </c>
      <c r="D30" s="99" t="s">
        <v>3556</v>
      </c>
      <c r="E30" s="99" t="s">
        <v>1205</v>
      </c>
      <c r="F30" s="99" t="s">
        <v>3557</v>
      </c>
      <c r="G30" s="205"/>
      <c r="H30" s="205"/>
      <c r="I30" s="205"/>
      <c r="J30" s="205"/>
      <c r="K30" s="205"/>
      <c r="L30" s="99" t="s">
        <v>592</v>
      </c>
      <c r="M30" s="205"/>
      <c r="N30" s="205"/>
    </row>
    <row r="31" spans="1:14" ht="15.75" customHeight="1">
      <c r="A31" s="205"/>
      <c r="B31" s="205"/>
      <c r="C31" s="99" t="s">
        <v>827</v>
      </c>
      <c r="D31" s="99" t="s">
        <v>3558</v>
      </c>
      <c r="E31" s="205"/>
      <c r="F31" s="205"/>
      <c r="G31" s="205"/>
      <c r="H31" s="205"/>
      <c r="I31" s="205"/>
      <c r="J31" s="205"/>
      <c r="K31" s="205"/>
      <c r="L31" s="99" t="s">
        <v>594</v>
      </c>
      <c r="M31" s="205"/>
      <c r="N31" s="205"/>
    </row>
    <row r="32" spans="1:14" ht="15.75" customHeight="1">
      <c r="A32" s="205"/>
      <c r="B32" s="205"/>
      <c r="C32" s="99" t="s">
        <v>1199</v>
      </c>
      <c r="D32" s="99" t="s">
        <v>3559</v>
      </c>
      <c r="E32" s="205"/>
      <c r="F32" s="205"/>
      <c r="G32" s="205"/>
      <c r="H32" s="205"/>
      <c r="I32" s="205"/>
      <c r="J32" s="205"/>
      <c r="K32" s="205"/>
      <c r="L32" s="99" t="s">
        <v>433</v>
      </c>
      <c r="M32" s="205"/>
      <c r="N32" s="205"/>
    </row>
    <row r="33" spans="3:12" ht="15.75" customHeight="1">
      <c r="C33" s="99" t="s">
        <v>87</v>
      </c>
      <c r="D33" s="99" t="s">
        <v>3560</v>
      </c>
      <c r="E33" s="205"/>
      <c r="F33" s="205"/>
      <c r="G33" s="205"/>
      <c r="H33" s="205"/>
      <c r="I33" s="205"/>
      <c r="J33" s="205"/>
      <c r="K33" s="205"/>
      <c r="L33" s="99" t="s">
        <v>246</v>
      </c>
    </row>
    <row r="34" spans="3:12" ht="15.75" customHeight="1">
      <c r="C34" s="99" t="s">
        <v>121</v>
      </c>
      <c r="D34" s="99" t="s">
        <v>3561</v>
      </c>
      <c r="E34" s="205"/>
      <c r="F34" s="205"/>
      <c r="G34" s="205"/>
      <c r="H34" s="205"/>
      <c r="I34" s="205"/>
      <c r="J34" s="205"/>
      <c r="K34" s="205"/>
      <c r="L34" s="99" t="s">
        <v>533</v>
      </c>
    </row>
    <row r="35" spans="3:12" ht="15.75" customHeight="1">
      <c r="C35" s="99" t="s">
        <v>833</v>
      </c>
      <c r="D35" s="99" t="s">
        <v>3562</v>
      </c>
      <c r="E35" s="205"/>
      <c r="F35" s="205"/>
      <c r="G35" s="205"/>
      <c r="H35" s="205"/>
      <c r="I35" s="205"/>
      <c r="J35" s="205"/>
      <c r="K35" s="205"/>
      <c r="L35" s="99" t="s">
        <v>821</v>
      </c>
    </row>
    <row r="36" spans="3:12" ht="15.75" customHeight="1">
      <c r="C36" s="99" t="s">
        <v>824</v>
      </c>
      <c r="D36" s="99" t="s">
        <v>3563</v>
      </c>
      <c r="E36" s="205"/>
      <c r="F36" s="205"/>
      <c r="G36" s="205"/>
      <c r="H36" s="205"/>
      <c r="I36" s="205"/>
      <c r="J36" s="205"/>
      <c r="K36" s="205"/>
      <c r="L36" s="99" t="s">
        <v>153</v>
      </c>
    </row>
    <row r="37" spans="3:12" ht="15.75" customHeight="1">
      <c r="C37" s="99" t="s">
        <v>220</v>
      </c>
      <c r="D37" s="99" t="s">
        <v>3564</v>
      </c>
      <c r="E37" s="205"/>
      <c r="F37" s="205"/>
      <c r="G37" s="205"/>
      <c r="H37" s="205"/>
      <c r="I37" s="205"/>
      <c r="J37" s="205"/>
      <c r="K37" s="205"/>
      <c r="L37" s="99" t="s">
        <v>222</v>
      </c>
    </row>
    <row r="38" spans="3:12" ht="15.75" customHeight="1">
      <c r="C38" s="99" t="s">
        <v>371</v>
      </c>
      <c r="D38" s="99" t="s">
        <v>3565</v>
      </c>
      <c r="E38" s="205"/>
      <c r="F38" s="205"/>
      <c r="G38" s="205"/>
      <c r="H38" s="205"/>
      <c r="I38" s="205"/>
      <c r="J38" s="205"/>
      <c r="K38" s="205"/>
      <c r="L38" s="99" t="s">
        <v>1212</v>
      </c>
    </row>
    <row r="39" spans="3:12" ht="15.75" customHeight="1">
      <c r="C39" s="99" t="s">
        <v>888</v>
      </c>
      <c r="D39" s="99" t="s">
        <v>3526</v>
      </c>
      <c r="E39" s="205"/>
      <c r="F39" s="205"/>
      <c r="G39" s="205"/>
      <c r="H39" s="205"/>
      <c r="I39" s="205"/>
      <c r="J39" s="205"/>
      <c r="K39" s="205"/>
      <c r="L39" s="99" t="s">
        <v>936</v>
      </c>
    </row>
    <row r="40" spans="3:12" ht="15.75" customHeight="1">
      <c r="C40" s="99" t="s">
        <v>998</v>
      </c>
      <c r="D40" s="99" t="s">
        <v>3566</v>
      </c>
      <c r="E40" s="205"/>
      <c r="F40" s="205"/>
      <c r="G40" s="205"/>
      <c r="H40" s="205"/>
      <c r="I40" s="205"/>
      <c r="J40" s="205"/>
      <c r="K40" s="205"/>
      <c r="L40" s="99" t="s">
        <v>3567</v>
      </c>
    </row>
    <row r="41" spans="3:12" ht="15.75" customHeight="1">
      <c r="C41" s="99" t="s">
        <v>1023</v>
      </c>
      <c r="D41" s="99" t="s">
        <v>3568</v>
      </c>
      <c r="E41" s="205"/>
      <c r="F41" s="205"/>
      <c r="G41" s="205"/>
      <c r="H41" s="205"/>
      <c r="I41" s="205"/>
      <c r="J41" s="205"/>
      <c r="K41" s="205"/>
      <c r="L41" s="99" t="s">
        <v>3569</v>
      </c>
    </row>
    <row r="42" spans="3:12" ht="15.75" customHeight="1">
      <c r="C42" s="99" t="s">
        <v>993</v>
      </c>
      <c r="D42" s="99" t="s">
        <v>3570</v>
      </c>
      <c r="E42" s="205"/>
      <c r="F42" s="205"/>
      <c r="G42" s="205"/>
      <c r="H42" s="205"/>
      <c r="I42" s="205"/>
      <c r="J42" s="205"/>
      <c r="K42" s="205"/>
      <c r="L42" s="99" t="s">
        <v>240</v>
      </c>
    </row>
    <row r="43" spans="3:12" ht="15.75" customHeight="1">
      <c r="C43" s="209" t="s">
        <v>872</v>
      </c>
      <c r="D43" s="99" t="s">
        <v>3571</v>
      </c>
      <c r="E43" s="205"/>
      <c r="F43" s="205"/>
      <c r="G43" s="205"/>
      <c r="H43" s="205"/>
      <c r="I43" s="205"/>
      <c r="J43" s="205"/>
      <c r="K43" s="205"/>
      <c r="L43" s="99" t="s">
        <v>995</v>
      </c>
    </row>
    <row r="44" spans="3:12" ht="15.75" customHeight="1">
      <c r="C44" s="99" t="s">
        <v>1048</v>
      </c>
      <c r="D44" s="99" t="s">
        <v>3572</v>
      </c>
      <c r="E44" s="205"/>
      <c r="F44" s="205"/>
      <c r="G44" s="205"/>
      <c r="H44" s="205"/>
      <c r="I44" s="205"/>
      <c r="J44" s="205"/>
      <c r="K44" s="205"/>
      <c r="L44" s="99" t="s">
        <v>3573</v>
      </c>
    </row>
    <row r="45" spans="3:12" ht="15.75" customHeight="1">
      <c r="C45" s="99" t="s">
        <v>1476</v>
      </c>
      <c r="D45" s="99" t="s">
        <v>3574</v>
      </c>
      <c r="E45" s="205"/>
      <c r="F45" s="205"/>
      <c r="G45" s="205"/>
      <c r="H45" s="205"/>
      <c r="I45" s="205"/>
      <c r="J45" s="205"/>
      <c r="K45" s="205"/>
      <c r="L45" s="99" t="s">
        <v>1025</v>
      </c>
    </row>
    <row r="46" spans="3:12" ht="15.75" customHeight="1">
      <c r="C46" s="99" t="s">
        <v>886</v>
      </c>
      <c r="D46" s="99" t="s">
        <v>3575</v>
      </c>
      <c r="E46" s="205"/>
      <c r="F46" s="205"/>
      <c r="G46" s="205"/>
      <c r="H46" s="205"/>
      <c r="I46" s="205"/>
      <c r="J46" s="205"/>
      <c r="K46" s="205"/>
      <c r="L46" s="205"/>
    </row>
    <row r="47" spans="3:12" ht="15.75" customHeight="1">
      <c r="C47" s="99" t="s">
        <v>922</v>
      </c>
      <c r="D47" s="205"/>
      <c r="E47" s="205"/>
      <c r="F47" s="205"/>
      <c r="G47" s="205"/>
      <c r="H47" s="205"/>
      <c r="I47" s="205"/>
      <c r="J47" s="205"/>
      <c r="K47" s="205"/>
      <c r="L47" s="205"/>
    </row>
    <row r="48" spans="3:12" ht="15.75" customHeight="1">
      <c r="C48" s="99" t="s">
        <v>406</v>
      </c>
      <c r="D48" s="99" t="s">
        <v>3576</v>
      </c>
      <c r="E48" s="205"/>
      <c r="F48" s="205"/>
      <c r="G48" s="205"/>
      <c r="H48" s="205"/>
      <c r="I48" s="205"/>
      <c r="J48" s="205"/>
      <c r="K48" s="205"/>
      <c r="L48" s="205"/>
    </row>
    <row r="49" spans="3:4" ht="15.75" customHeight="1">
      <c r="C49" s="99" t="s">
        <v>194</v>
      </c>
      <c r="D49" s="99" t="s">
        <v>3577</v>
      </c>
    </row>
    <row r="50" spans="3:4" ht="15.75" customHeight="1">
      <c r="C50" s="99" t="s">
        <v>185</v>
      </c>
      <c r="D50" s="99" t="s">
        <v>3578</v>
      </c>
    </row>
    <row r="51" spans="3:4" ht="15.75" customHeight="1">
      <c r="C51" s="99" t="s">
        <v>333</v>
      </c>
      <c r="D51" s="99" t="s">
        <v>3579</v>
      </c>
    </row>
    <row r="52" spans="3:4" ht="12.95">
      <c r="C52" s="99" t="s">
        <v>275</v>
      </c>
      <c r="D52" s="99" t="s">
        <v>3580</v>
      </c>
    </row>
    <row r="53" spans="3:4" ht="12.95">
      <c r="C53" s="99" t="s">
        <v>167</v>
      </c>
      <c r="D53" s="99" t="s">
        <v>3581</v>
      </c>
    </row>
    <row r="54" spans="3:4" ht="12.95">
      <c r="C54" s="99" t="s">
        <v>3582</v>
      </c>
      <c r="D54" s="99" t="s">
        <v>3583</v>
      </c>
    </row>
    <row r="55" spans="3:4" ht="12.95">
      <c r="C55" s="99" t="s">
        <v>468</v>
      </c>
      <c r="D55" s="99" t="s">
        <v>3584</v>
      </c>
    </row>
    <row r="56" spans="3:4" ht="12.95">
      <c r="C56" s="99" t="s">
        <v>471</v>
      </c>
      <c r="D56" s="99" t="s">
        <v>3585</v>
      </c>
    </row>
    <row r="57" spans="3:4" ht="12.95">
      <c r="C57" s="99" t="s">
        <v>465</v>
      </c>
      <c r="D57" s="99" t="s">
        <v>3586</v>
      </c>
    </row>
    <row r="58" spans="3:4" ht="12.95">
      <c r="C58" s="99" t="s">
        <v>589</v>
      </c>
      <c r="D58" s="99" t="s">
        <v>3587</v>
      </c>
    </row>
    <row r="59" spans="3:4" ht="12.95">
      <c r="C59" s="99" t="s">
        <v>624</v>
      </c>
      <c r="D59" s="99" t="s">
        <v>624</v>
      </c>
    </row>
    <row r="60" spans="3:4" ht="12.95">
      <c r="C60" s="99" t="s">
        <v>601</v>
      </c>
      <c r="D60" s="99" t="s">
        <v>3588</v>
      </c>
    </row>
    <row r="61" spans="3:4" ht="12.95">
      <c r="C61" s="99" t="s">
        <v>596</v>
      </c>
      <c r="D61" s="99" t="s">
        <v>3589</v>
      </c>
    </row>
    <row r="62" spans="3:4" ht="12.95">
      <c r="C62" s="99" t="s">
        <v>915</v>
      </c>
      <c r="D62" s="99" t="s">
        <v>3590</v>
      </c>
    </row>
    <row r="63" spans="3:4" ht="12.95">
      <c r="C63" s="99" t="s">
        <v>901</v>
      </c>
      <c r="D63" s="99" t="s">
        <v>3591</v>
      </c>
    </row>
    <row r="64" spans="3:4" ht="12.95">
      <c r="C64" s="99" t="s">
        <v>911</v>
      </c>
      <c r="D64" s="99" t="s">
        <v>3592</v>
      </c>
    </row>
    <row r="65" spans="3:4" ht="12.95">
      <c r="C65" s="99" t="s">
        <v>1041</v>
      </c>
      <c r="D65" s="99" t="s">
        <v>3593</v>
      </c>
    </row>
  </sheetData>
  <conditionalFormatting sqref="B28">
    <cfRule type="expression" dxfId="4" priority="1">
      <formula>COUNTIF(D:D,B28)&gt;1</formula>
    </cfRule>
  </conditionalFormatting>
  <conditionalFormatting sqref="F9">
    <cfRule type="expression" dxfId="3" priority="2">
      <formula>COUNTIF(D:D,F9)&gt;1</formula>
    </cfRule>
  </conditionalFormatting>
  <conditionalFormatting sqref="B1:B27 B29:B1000">
    <cfRule type="expression" dxfId="2" priority="3">
      <formula>COUNTIF(B:B,B1)&gt;1</formula>
    </cfRule>
  </conditionalFormatting>
  <conditionalFormatting sqref="D1:D17 D19:D28 D30:D31 D33:D34 D37:D50 D52:D1000">
    <cfRule type="expression" dxfId="1" priority="4">
      <formula>COUNTIF(D:D,D1)&gt;1</formula>
    </cfRule>
  </conditionalFormatting>
  <conditionalFormatting sqref="F1:F1000">
    <cfRule type="expression" dxfId="0" priority="5">
      <formula>COUNTIF(F:F,F1)&gt;1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A1"/>
  <sheetViews>
    <sheetView workbookViewId="0">
      <pane ySplit="1" topLeftCell="A2" activePane="bottomLeft" state="frozen"/>
      <selection pane="bottomLeft" activeCell="B3" sqref="B3"/>
    </sheetView>
  </sheetViews>
  <sheetFormatPr defaultColWidth="14.42578125" defaultRowHeight="15.75" customHeight="1"/>
  <cols>
    <col min="1" max="1" width="14.7109375" customWidth="1"/>
    <col min="2" max="2" width="8.7109375" customWidth="1"/>
    <col min="3" max="3" width="16" customWidth="1"/>
    <col min="4" max="4" width="36.42578125" customWidth="1"/>
    <col min="5" max="5" width="15.85546875" customWidth="1"/>
    <col min="6" max="6" width="10.7109375" customWidth="1"/>
    <col min="7" max="7" width="46" customWidth="1"/>
    <col min="8" max="8" width="46.7109375" customWidth="1"/>
    <col min="9" max="9" width="8.7109375" customWidth="1"/>
    <col min="10" max="10" width="13.7109375" customWidth="1"/>
    <col min="11" max="11" width="19.42578125" customWidth="1"/>
    <col min="12" max="12" width="20.28515625" customWidth="1"/>
    <col min="13" max="13" width="13.7109375" customWidth="1"/>
    <col min="14" max="14" width="21.85546875" customWidth="1"/>
    <col min="15" max="15" width="15.140625" customWidth="1"/>
    <col min="16" max="16" width="21.28515625" customWidth="1"/>
    <col min="17" max="17" width="15.28515625" customWidth="1"/>
    <col min="18" max="18" width="65.42578125" customWidth="1"/>
    <col min="22" max="22" width="27.140625" customWidth="1"/>
  </cols>
  <sheetData>
    <row r="1" spans="1:27" ht="24.75" customHeight="1">
      <c r="A1" s="239"/>
      <c r="B1" s="217"/>
      <c r="C1" s="217"/>
      <c r="D1" s="240" t="str">
        <f>HYPERLINK("https://docs.google.com/spreadsheets/d/1zGeY54V42y3h6ga3LEauokEcjIAfHuNXKCYKLfLWtMI/edit?usp=sharing","LINK TO LATEST FGSE BOM")</f>
        <v>LINK TO LATEST FGSE BOM</v>
      </c>
      <c r="E1" s="217"/>
      <c r="F1" s="217"/>
      <c r="G1" s="217"/>
      <c r="H1" s="136"/>
      <c r="I1" s="136"/>
      <c r="J1" s="136"/>
      <c r="K1" s="136"/>
      <c r="L1" s="210"/>
      <c r="M1" s="210"/>
      <c r="N1" s="210"/>
      <c r="O1" s="210"/>
      <c r="P1" s="210"/>
      <c r="Q1" s="210"/>
      <c r="R1" s="136"/>
      <c r="S1" s="136"/>
      <c r="T1" s="136"/>
      <c r="U1" s="136"/>
      <c r="V1" s="136"/>
      <c r="W1" s="136"/>
      <c r="X1" s="136"/>
      <c r="Y1" s="136"/>
      <c r="Z1" s="136"/>
      <c r="AA1" s="136"/>
    </row>
  </sheetData>
  <mergeCells count="2">
    <mergeCell ref="A1:C1"/>
    <mergeCell ref="D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1"/>
  <sheetViews>
    <sheetView workbookViewId="0"/>
  </sheetViews>
  <sheetFormatPr defaultColWidth="14.42578125" defaultRowHeight="15.75" customHeight="1"/>
  <cols>
    <col min="2" max="2" width="51.140625" customWidth="1"/>
    <col min="3" max="3" width="55" customWidth="1"/>
    <col min="4" max="4" width="59" customWidth="1"/>
    <col min="5" max="5" width="20.140625" customWidth="1"/>
    <col min="6" max="6" width="22.42578125" customWidth="1"/>
    <col min="7" max="7" width="19.42578125" customWidth="1"/>
    <col min="8" max="8" width="18.28515625" customWidth="1"/>
    <col min="9" max="9" width="54.85546875" customWidth="1"/>
    <col min="10" max="10" width="45.42578125" customWidth="1"/>
  </cols>
  <sheetData>
    <row r="1" spans="1:26" ht="15.75" customHeight="1">
      <c r="A1" s="119"/>
      <c r="B1" s="119"/>
      <c r="C1" s="119"/>
      <c r="D1" s="119"/>
      <c r="E1" s="119"/>
      <c r="F1" s="119"/>
      <c r="G1" s="119"/>
      <c r="H1" s="119"/>
      <c r="I1" s="96"/>
      <c r="J1" s="119"/>
      <c r="K1" s="119"/>
      <c r="L1" s="119"/>
      <c r="M1" s="119"/>
      <c r="N1" s="119"/>
      <c r="O1" s="119"/>
      <c r="P1" s="119"/>
      <c r="Q1" s="119"/>
      <c r="R1" s="119"/>
      <c r="S1" s="119"/>
      <c r="T1" s="119"/>
      <c r="U1" s="119"/>
      <c r="V1" s="119"/>
      <c r="W1" s="119"/>
      <c r="X1" s="119"/>
      <c r="Y1" s="119"/>
      <c r="Z1" s="119"/>
    </row>
    <row r="2" spans="1:26" ht="15.75" customHeight="1">
      <c r="A2" s="341" t="s">
        <v>3594</v>
      </c>
      <c r="B2" s="119"/>
      <c r="C2" s="119"/>
      <c r="D2" s="119"/>
      <c r="E2" s="119"/>
      <c r="F2" s="119"/>
      <c r="G2" s="119"/>
      <c r="H2" s="119"/>
      <c r="I2" s="96"/>
      <c r="J2" s="119"/>
      <c r="K2" s="119"/>
      <c r="L2" s="119"/>
      <c r="M2" s="119"/>
      <c r="N2" s="119"/>
      <c r="O2" s="119"/>
      <c r="P2" s="119"/>
      <c r="Q2" s="119"/>
      <c r="R2" s="119"/>
      <c r="S2" s="119"/>
      <c r="T2" s="119"/>
      <c r="U2" s="119"/>
      <c r="V2" s="119"/>
      <c r="W2" s="119"/>
      <c r="X2" s="119"/>
      <c r="Y2" s="119"/>
      <c r="Z2" s="119"/>
    </row>
    <row r="3" spans="1:26" ht="15.75" customHeight="1">
      <c r="A3" s="331" t="str">
        <f>HYPERLINK("https://docs.google.com/spreadsheets/d/1gigmIkgTiJKH46B0c-e3jZtzWCvd3-KowWHIdyxMdS8/edit?usp=sharing","LINK TO BOM")</f>
        <v>LINK TO BOM</v>
      </c>
      <c r="B3" s="119"/>
      <c r="C3" s="119"/>
      <c r="D3" s="119"/>
      <c r="E3" s="119"/>
      <c r="F3" s="119"/>
      <c r="G3" s="119"/>
      <c r="H3" s="119"/>
      <c r="I3" s="96"/>
      <c r="J3" s="119"/>
      <c r="K3" s="119"/>
      <c r="L3" s="119"/>
      <c r="M3" s="119"/>
      <c r="N3" s="119"/>
      <c r="O3" s="119"/>
      <c r="P3" s="119"/>
      <c r="Q3" s="119"/>
      <c r="R3" s="119"/>
      <c r="S3" s="119"/>
      <c r="T3" s="119"/>
      <c r="U3" s="119"/>
      <c r="V3" s="119"/>
      <c r="W3" s="119"/>
      <c r="X3" s="119"/>
      <c r="Y3" s="119"/>
      <c r="Z3" s="119"/>
    </row>
    <row r="4" spans="1:26" ht="15.75" customHeight="1">
      <c r="A4" s="132" t="str">
        <f ca="1">IFERROR(__xludf.DUMMYFUNCTION("IMPORTRANGE(""https://docs.google.com/spreadsheets/d/1gigmIkgTiJKH46B0c-e3jZtzWCvd3-KowWHIdyxMdS8/edit#gid=2023158881"",""sheet1!B1:Z1000"")"),"COMPONENT ID")</f>
        <v>COMPONENT ID</v>
      </c>
      <c r="B4" s="342" t="str">
        <f ca="1">IFERROR(__xludf.DUMMYFUNCTION("""COMPUTED_VALUE"""),"TYPE")</f>
        <v>TYPE</v>
      </c>
      <c r="C4" s="342" t="str">
        <f ca="1">IFERROR(__xludf.DUMMYFUNCTION("""COMPUTED_VALUE"""),"FUNCTION / DESCRIPTION")</f>
        <v>FUNCTION / DESCRIPTION</v>
      </c>
      <c r="D4" s="342" t="str">
        <f ca="1">IFERROR(__xludf.DUMMYFUNCTION("""COMPUTED_VALUE"""),"POWER / SUPPLY")</f>
        <v>POWER / SUPPLY</v>
      </c>
      <c r="E4" s="342" t="str">
        <f ca="1">IFERROR(__xludf.DUMMYFUNCTION("""COMPUTED_VALUE"""),"OUTPUT / FEEDBACK ")</f>
        <v xml:space="preserve">OUTPUT / FEEDBACK </v>
      </c>
      <c r="F4" s="342" t="str">
        <f ca="1">IFERROR(__xludf.DUMMYFUNCTION("""COMPUTED_VALUE"""),"INPUT / CONTROL")</f>
        <v>INPUT / CONTROL</v>
      </c>
      <c r="G4" s="342" t="str">
        <f ca="1">IFERROR(__xludf.DUMMYFUNCTION("""COMPUTED_VALUE"""),"PART NUMBER")</f>
        <v>PART NUMBER</v>
      </c>
      <c r="H4" s="141" t="str">
        <f ca="1">IFERROR(__xludf.DUMMYFUNCTION("""COMPUTED_VALUE"""),"BOM #")</f>
        <v>BOM #</v>
      </c>
      <c r="I4" s="343" t="str">
        <f ca="1">IFERROR(__xludf.DUMMYFUNCTION("""COMPUTED_VALUE"""),"ELECTRICAL CONNECTION TYPE")</f>
        <v>ELECTRICAL CONNECTION TYPE</v>
      </c>
      <c r="J4" s="342" t="str">
        <f ca="1">IFERROR(__xludf.DUMMYFUNCTION("""COMPUTED_VALUE"""),"")</f>
        <v/>
      </c>
      <c r="K4" s="342" t="str">
        <f ca="1">IFERROR(__xludf.DUMMYFUNCTION("""COMPUTED_VALUE"""),"")</f>
        <v/>
      </c>
      <c r="L4" s="342" t="str">
        <f ca="1">IFERROR(__xludf.DUMMYFUNCTION("""COMPUTED_VALUE"""),"")</f>
        <v/>
      </c>
      <c r="M4" s="342" t="str">
        <f ca="1">IFERROR(__xludf.DUMMYFUNCTION("""COMPUTED_VALUE"""),"")</f>
        <v/>
      </c>
      <c r="N4" s="342" t="str">
        <f ca="1">IFERROR(__xludf.DUMMYFUNCTION("""COMPUTED_VALUE"""),"")</f>
        <v/>
      </c>
      <c r="O4" s="342" t="str">
        <f ca="1">IFERROR(__xludf.DUMMYFUNCTION("""COMPUTED_VALUE"""),"")</f>
        <v/>
      </c>
      <c r="P4" s="342" t="str">
        <f ca="1">IFERROR(__xludf.DUMMYFUNCTION("""COMPUTED_VALUE"""),"")</f>
        <v/>
      </c>
      <c r="Q4" s="342" t="str">
        <f ca="1">IFERROR(__xludf.DUMMYFUNCTION("""COMPUTED_VALUE"""),"")</f>
        <v/>
      </c>
      <c r="R4" s="342" t="str">
        <f ca="1">IFERROR(__xludf.DUMMYFUNCTION("""COMPUTED_VALUE"""),"")</f>
        <v/>
      </c>
      <c r="S4" s="342" t="str">
        <f ca="1">IFERROR(__xludf.DUMMYFUNCTION("""COMPUTED_VALUE"""),"")</f>
        <v/>
      </c>
      <c r="T4" s="342" t="str">
        <f ca="1">IFERROR(__xludf.DUMMYFUNCTION("""COMPUTED_VALUE"""),"")</f>
        <v/>
      </c>
      <c r="U4" s="342" t="str">
        <f ca="1">IFERROR(__xludf.DUMMYFUNCTION("""COMPUTED_VALUE"""),"")</f>
        <v/>
      </c>
      <c r="V4" s="342" t="str">
        <f ca="1">IFERROR(__xludf.DUMMYFUNCTION("""COMPUTED_VALUE"""),"")</f>
        <v/>
      </c>
      <c r="W4" s="342" t="str">
        <f ca="1">IFERROR(__xludf.DUMMYFUNCTION("""COMPUTED_VALUE"""),"")</f>
        <v/>
      </c>
      <c r="X4" s="342" t="str">
        <f ca="1">IFERROR(__xludf.DUMMYFUNCTION("""COMPUTED_VALUE"""),"")</f>
        <v/>
      </c>
      <c r="Y4" s="342" t="str">
        <f ca="1">IFERROR(__xludf.DUMMYFUNCTION("""COMPUTED_VALUE"""),"")</f>
        <v/>
      </c>
      <c r="Z4" s="342"/>
    </row>
    <row r="5" spans="1:26" ht="15.75" customHeight="1">
      <c r="A5" s="119" t="str">
        <f ca="1">IFERROR(__xludf.DUMMYFUNCTION("""COMPUTED_VALUE"""),"Test")</f>
        <v>Test</v>
      </c>
      <c r="B5" s="119" t="str">
        <f ca="1">IFERROR(__xludf.DUMMYFUNCTION("""COMPUTED_VALUE"""),"HPU")</f>
        <v>HPU</v>
      </c>
      <c r="C5" s="119" t="str">
        <f ca="1">IFERROR(__xludf.DUMMYFUNCTION("""COMPUTED_VALUE"""),"")</f>
        <v/>
      </c>
      <c r="D5" s="119" t="str">
        <f ca="1">IFERROR(__xludf.DUMMYFUNCTION("""COMPUTED_VALUE"""),"")</f>
        <v/>
      </c>
      <c r="E5" s="119" t="str">
        <f ca="1">IFERROR(__xludf.DUMMYFUNCTION("""COMPUTED_VALUE"""),"")</f>
        <v/>
      </c>
      <c r="F5" s="119" t="str">
        <f ca="1">IFERROR(__xludf.DUMMYFUNCTION("""COMPUTED_VALUE"""),"")</f>
        <v/>
      </c>
      <c r="G5" s="119" t="str">
        <f ca="1">IFERROR(__xludf.DUMMYFUNCTION("""COMPUTED_VALUE"""),"")</f>
        <v/>
      </c>
      <c r="H5" s="119" t="str">
        <f ca="1">IFERROR(__xludf.DUMMYFUNCTION("""COMPUTED_VALUE"""),"")</f>
        <v/>
      </c>
      <c r="I5" s="96" t="str">
        <f ca="1">IFERROR(__xludf.DUMMYFUNCTION("""COMPUTED_VALUE"""),"")</f>
        <v/>
      </c>
      <c r="J5" s="119" t="str">
        <f ca="1">IFERROR(__xludf.DUMMYFUNCTION("""COMPUTED_VALUE"""),"")</f>
        <v/>
      </c>
      <c r="K5" s="119" t="str">
        <f ca="1">IFERROR(__xludf.DUMMYFUNCTION("""COMPUTED_VALUE"""),"")</f>
        <v/>
      </c>
      <c r="L5" s="119" t="str">
        <f ca="1">IFERROR(__xludf.DUMMYFUNCTION("""COMPUTED_VALUE"""),"")</f>
        <v/>
      </c>
      <c r="M5" s="119" t="str">
        <f ca="1">IFERROR(__xludf.DUMMYFUNCTION("""COMPUTED_VALUE"""),"")</f>
        <v/>
      </c>
      <c r="N5" s="119" t="str">
        <f ca="1">IFERROR(__xludf.DUMMYFUNCTION("""COMPUTED_VALUE"""),"")</f>
        <v/>
      </c>
      <c r="O5" s="119" t="str">
        <f ca="1">IFERROR(__xludf.DUMMYFUNCTION("""COMPUTED_VALUE"""),"")</f>
        <v/>
      </c>
      <c r="P5" s="119" t="str">
        <f ca="1">IFERROR(__xludf.DUMMYFUNCTION("""COMPUTED_VALUE"""),"")</f>
        <v/>
      </c>
      <c r="Q5" s="119" t="str">
        <f ca="1">IFERROR(__xludf.DUMMYFUNCTION("""COMPUTED_VALUE"""),"")</f>
        <v/>
      </c>
      <c r="R5" s="119" t="str">
        <f ca="1">IFERROR(__xludf.DUMMYFUNCTION("""COMPUTED_VALUE"""),"")</f>
        <v/>
      </c>
      <c r="S5" s="119" t="str">
        <f ca="1">IFERROR(__xludf.DUMMYFUNCTION("""COMPUTED_VALUE"""),"")</f>
        <v/>
      </c>
      <c r="T5" s="119" t="str">
        <f ca="1">IFERROR(__xludf.DUMMYFUNCTION("""COMPUTED_VALUE"""),"")</f>
        <v/>
      </c>
      <c r="U5" s="119" t="str">
        <f ca="1">IFERROR(__xludf.DUMMYFUNCTION("""COMPUTED_VALUE"""),"")</f>
        <v/>
      </c>
      <c r="V5" s="119" t="str">
        <f ca="1">IFERROR(__xludf.DUMMYFUNCTION("""COMPUTED_VALUE"""),"")</f>
        <v/>
      </c>
      <c r="W5" s="119" t="str">
        <f ca="1">IFERROR(__xludf.DUMMYFUNCTION("""COMPUTED_VALUE"""),"")</f>
        <v/>
      </c>
      <c r="X5" s="119" t="str">
        <f ca="1">IFERROR(__xludf.DUMMYFUNCTION("""COMPUTED_VALUE"""),"")</f>
        <v/>
      </c>
      <c r="Y5" s="119" t="str">
        <f ca="1">IFERROR(__xludf.DUMMYFUNCTION("""COMPUTED_VALUE"""),"")</f>
        <v/>
      </c>
      <c r="Z5" s="119"/>
    </row>
    <row r="6" spans="1:26" ht="15.75" customHeight="1">
      <c r="A6" s="119" t="str">
        <f ca="1">IFERROR(__xludf.DUMMYFUNCTION("""COMPUTED_VALUE"""),"M1")</f>
        <v>M1</v>
      </c>
      <c r="B6" s="119" t="str">
        <f ca="1">IFERROR(__xludf.DUMMYFUNCTION("""COMPUTED_VALUE"""),"ELECTRIC MOTOR")</f>
        <v>ELECTRIC MOTOR</v>
      </c>
      <c r="C6" s="119" t="str">
        <f ca="1">IFERROR(__xludf.DUMMYFUNCTION("""COMPUTED_VALUE"""),"TILT CIRCUIT ELECTRIC MOTOR (15KW)")</f>
        <v>TILT CIRCUIT ELECTRIC MOTOR (15KW)</v>
      </c>
      <c r="D6" s="119" t="str">
        <f ca="1">IFERROR(__xludf.DUMMYFUNCTION("""COMPUTED_VALUE"""),"")</f>
        <v/>
      </c>
      <c r="E6" s="119" t="str">
        <f ca="1">IFERROR(__xludf.DUMMYFUNCTION("""COMPUTED_VALUE"""),"")</f>
        <v/>
      </c>
      <c r="F6" s="119" t="str">
        <f ca="1">IFERROR(__xludf.DUMMYFUNCTION("""COMPUTED_VALUE"""),"")</f>
        <v/>
      </c>
      <c r="G6" s="119" t="str">
        <f ca="1">IFERROR(__xludf.DUMMYFUNCTION("""COMPUTED_VALUE"""),"")</f>
        <v/>
      </c>
      <c r="H6" s="119">
        <f ca="1">IFERROR(__xludf.DUMMYFUNCTION("""COMPUTED_VALUE"""),2)</f>
        <v>2</v>
      </c>
      <c r="I6" s="96" t="str">
        <f ca="1">IFERROR(__xludf.DUMMYFUNCTION("""COMPUTED_VALUE"""),"WIRING TO TERMINAL BOX")</f>
        <v>WIRING TO TERMINAL BOX</v>
      </c>
      <c r="J6" s="119" t="str">
        <f ca="1">IFERROR(__xludf.DUMMYFUNCTION("""COMPUTED_VALUE"""),"")</f>
        <v/>
      </c>
      <c r="K6" s="119" t="str">
        <f ca="1">IFERROR(__xludf.DUMMYFUNCTION("""COMPUTED_VALUE"""),"")</f>
        <v/>
      </c>
      <c r="L6" s="119" t="str">
        <f ca="1">IFERROR(__xludf.DUMMYFUNCTION("""COMPUTED_VALUE"""),"")</f>
        <v/>
      </c>
      <c r="M6" s="119" t="str">
        <f ca="1">IFERROR(__xludf.DUMMYFUNCTION("""COMPUTED_VALUE"""),"")</f>
        <v/>
      </c>
      <c r="N6" s="119" t="str">
        <f ca="1">IFERROR(__xludf.DUMMYFUNCTION("""COMPUTED_VALUE"""),"")</f>
        <v/>
      </c>
      <c r="O6" s="119" t="str">
        <f ca="1">IFERROR(__xludf.DUMMYFUNCTION("""COMPUTED_VALUE"""),"")</f>
        <v/>
      </c>
      <c r="P6" s="119" t="str">
        <f ca="1">IFERROR(__xludf.DUMMYFUNCTION("""COMPUTED_VALUE"""),"")</f>
        <v/>
      </c>
      <c r="Q6" s="119" t="str">
        <f ca="1">IFERROR(__xludf.DUMMYFUNCTION("""COMPUTED_VALUE"""),"")</f>
        <v/>
      </c>
      <c r="R6" s="119" t="str">
        <f ca="1">IFERROR(__xludf.DUMMYFUNCTION("""COMPUTED_VALUE"""),"")</f>
        <v/>
      </c>
      <c r="S6" s="119" t="str">
        <f ca="1">IFERROR(__xludf.DUMMYFUNCTION("""COMPUTED_VALUE"""),"")</f>
        <v/>
      </c>
      <c r="T6" s="119" t="str">
        <f ca="1">IFERROR(__xludf.DUMMYFUNCTION("""COMPUTED_VALUE"""),"")</f>
        <v/>
      </c>
      <c r="U6" s="119" t="str">
        <f ca="1">IFERROR(__xludf.DUMMYFUNCTION("""COMPUTED_VALUE"""),"")</f>
        <v/>
      </c>
      <c r="V6" s="119" t="str">
        <f ca="1">IFERROR(__xludf.DUMMYFUNCTION("""COMPUTED_VALUE"""),"")</f>
        <v/>
      </c>
      <c r="W6" s="119" t="str">
        <f ca="1">IFERROR(__xludf.DUMMYFUNCTION("""COMPUTED_VALUE"""),"")</f>
        <v/>
      </c>
      <c r="X6" s="119" t="str">
        <f ca="1">IFERROR(__xludf.DUMMYFUNCTION("""COMPUTED_VALUE"""),"")</f>
        <v/>
      </c>
      <c r="Y6" s="119" t="str">
        <f ca="1">IFERROR(__xludf.DUMMYFUNCTION("""COMPUTED_VALUE"""),"")</f>
        <v/>
      </c>
      <c r="Z6" s="119"/>
    </row>
    <row r="7" spans="1:26" ht="15.75" customHeight="1">
      <c r="A7" s="119" t="str">
        <f ca="1">IFERROR(__xludf.DUMMYFUNCTION("""COMPUTED_VALUE"""),"M2")</f>
        <v>M2</v>
      </c>
      <c r="B7" s="119" t="str">
        <f ca="1">IFERROR(__xludf.DUMMYFUNCTION("""COMPUTED_VALUE"""),"ELECTRIC MOTOR")</f>
        <v>ELECTRIC MOTOR</v>
      </c>
      <c r="C7" s="119" t="str">
        <f ca="1">IFERROR(__xludf.DUMMYFUNCTION("""COMPUTED_VALUE"""),"HOLD DOWN CIRCUIT ELECTRIC MOTOR (15KW)")</f>
        <v>HOLD DOWN CIRCUIT ELECTRIC MOTOR (15KW)</v>
      </c>
      <c r="D7" s="119" t="str">
        <f ca="1">IFERROR(__xludf.DUMMYFUNCTION("""COMPUTED_VALUE"""),"")</f>
        <v/>
      </c>
      <c r="E7" s="119" t="str">
        <f ca="1">IFERROR(__xludf.DUMMYFUNCTION("""COMPUTED_VALUE"""),"")</f>
        <v/>
      </c>
      <c r="F7" s="119" t="str">
        <f ca="1">IFERROR(__xludf.DUMMYFUNCTION("""COMPUTED_VALUE"""),"")</f>
        <v/>
      </c>
      <c r="G7" s="119" t="str">
        <f ca="1">IFERROR(__xludf.DUMMYFUNCTION("""COMPUTED_VALUE"""),"")</f>
        <v/>
      </c>
      <c r="H7" s="119">
        <f ca="1">IFERROR(__xludf.DUMMYFUNCTION("""COMPUTED_VALUE"""),2)</f>
        <v>2</v>
      </c>
      <c r="I7" s="96" t="str">
        <f ca="1">IFERROR(__xludf.DUMMYFUNCTION("""COMPUTED_VALUE"""),"WIRING TO TERMINAL BOX")</f>
        <v>WIRING TO TERMINAL BOX</v>
      </c>
      <c r="J7" s="119" t="str">
        <f ca="1">IFERROR(__xludf.DUMMYFUNCTION("""COMPUTED_VALUE"""),"")</f>
        <v/>
      </c>
      <c r="K7" s="119" t="str">
        <f ca="1">IFERROR(__xludf.DUMMYFUNCTION("""COMPUTED_VALUE"""),"")</f>
        <v/>
      </c>
      <c r="L7" s="119" t="str">
        <f ca="1">IFERROR(__xludf.DUMMYFUNCTION("""COMPUTED_VALUE"""),"")</f>
        <v/>
      </c>
      <c r="M7" s="119" t="str">
        <f ca="1">IFERROR(__xludf.DUMMYFUNCTION("""COMPUTED_VALUE"""),"")</f>
        <v/>
      </c>
      <c r="N7" s="119" t="str">
        <f ca="1">IFERROR(__xludf.DUMMYFUNCTION("""COMPUTED_VALUE"""),"")</f>
        <v/>
      </c>
      <c r="O7" s="119" t="str">
        <f ca="1">IFERROR(__xludf.DUMMYFUNCTION("""COMPUTED_VALUE"""),"")</f>
        <v/>
      </c>
      <c r="P7" s="119" t="str">
        <f ca="1">IFERROR(__xludf.DUMMYFUNCTION("""COMPUTED_VALUE"""),"")</f>
        <v/>
      </c>
      <c r="Q7" s="119" t="str">
        <f ca="1">IFERROR(__xludf.DUMMYFUNCTION("""COMPUTED_VALUE"""),"")</f>
        <v/>
      </c>
      <c r="R7" s="119" t="str">
        <f ca="1">IFERROR(__xludf.DUMMYFUNCTION("""COMPUTED_VALUE"""),"")</f>
        <v/>
      </c>
      <c r="S7" s="119" t="str">
        <f ca="1">IFERROR(__xludf.DUMMYFUNCTION("""COMPUTED_VALUE"""),"")</f>
        <v/>
      </c>
      <c r="T7" s="119" t="str">
        <f ca="1">IFERROR(__xludf.DUMMYFUNCTION("""COMPUTED_VALUE"""),"")</f>
        <v/>
      </c>
      <c r="U7" s="119" t="str">
        <f ca="1">IFERROR(__xludf.DUMMYFUNCTION("""COMPUTED_VALUE"""),"")</f>
        <v/>
      </c>
      <c r="V7" s="119" t="str">
        <f ca="1">IFERROR(__xludf.DUMMYFUNCTION("""COMPUTED_VALUE"""),"")</f>
        <v/>
      </c>
      <c r="W7" s="119" t="str">
        <f ca="1">IFERROR(__xludf.DUMMYFUNCTION("""COMPUTED_VALUE"""),"")</f>
        <v/>
      </c>
      <c r="X7" s="119" t="str">
        <f ca="1">IFERROR(__xludf.DUMMYFUNCTION("""COMPUTED_VALUE"""),"")</f>
        <v/>
      </c>
      <c r="Y7" s="119" t="str">
        <f ca="1">IFERROR(__xludf.DUMMYFUNCTION("""COMPUTED_VALUE"""),"")</f>
        <v/>
      </c>
      <c r="Z7" s="119"/>
    </row>
    <row r="8" spans="1:26" ht="15.75" customHeight="1">
      <c r="A8" s="119" t="str">
        <f ca="1">IFERROR(__xludf.DUMMYFUNCTION("""COMPUTED_VALUE"""),"M3")</f>
        <v>M3</v>
      </c>
      <c r="B8" s="119" t="str">
        <f ca="1">IFERROR(__xludf.DUMMYFUNCTION("""COMPUTED_VALUE"""),"ELECTRIC MOTOR")</f>
        <v>ELECTRIC MOTOR</v>
      </c>
      <c r="C8" s="119" t="str">
        <f ca="1">IFERROR(__xludf.DUMMYFUNCTION("""COMPUTED_VALUE"""),"OIL CIRCULATION ELECTRIC MOTOR (1.1KW)")</f>
        <v>OIL CIRCULATION ELECTRIC MOTOR (1.1KW)</v>
      </c>
      <c r="D8" s="119" t="str">
        <f ca="1">IFERROR(__xludf.DUMMYFUNCTION("""COMPUTED_VALUE"""),"")</f>
        <v/>
      </c>
      <c r="E8" s="119" t="str">
        <f ca="1">IFERROR(__xludf.DUMMYFUNCTION("""COMPUTED_VALUE"""),"")</f>
        <v/>
      </c>
      <c r="F8" s="119" t="str">
        <f ca="1">IFERROR(__xludf.DUMMYFUNCTION("""COMPUTED_VALUE"""),"")</f>
        <v/>
      </c>
      <c r="G8" s="119" t="str">
        <f ca="1">IFERROR(__xludf.DUMMYFUNCTION("""COMPUTED_VALUE"""),"")</f>
        <v/>
      </c>
      <c r="H8" s="119" t="str">
        <f ca="1">IFERROR(__xludf.DUMMYFUNCTION("""COMPUTED_VALUE"""),"")</f>
        <v/>
      </c>
      <c r="I8" s="96" t="str">
        <f ca="1">IFERROR(__xludf.DUMMYFUNCTION("""COMPUTED_VALUE"""),"WIRING TO TERMINAL BOX")</f>
        <v>WIRING TO TERMINAL BOX</v>
      </c>
      <c r="J8" s="119" t="str">
        <f ca="1">IFERROR(__xludf.DUMMYFUNCTION("""COMPUTED_VALUE"""),"")</f>
        <v/>
      </c>
      <c r="K8" s="119" t="str">
        <f ca="1">IFERROR(__xludf.DUMMYFUNCTION("""COMPUTED_VALUE"""),"")</f>
        <v/>
      </c>
      <c r="L8" s="119" t="str">
        <f ca="1">IFERROR(__xludf.DUMMYFUNCTION("""COMPUTED_VALUE"""),"")</f>
        <v/>
      </c>
      <c r="M8" s="119" t="str">
        <f ca="1">IFERROR(__xludf.DUMMYFUNCTION("""COMPUTED_VALUE"""),"")</f>
        <v/>
      </c>
      <c r="N8" s="119" t="str">
        <f ca="1">IFERROR(__xludf.DUMMYFUNCTION("""COMPUTED_VALUE"""),"")</f>
        <v/>
      </c>
      <c r="O8" s="119" t="str">
        <f ca="1">IFERROR(__xludf.DUMMYFUNCTION("""COMPUTED_VALUE"""),"")</f>
        <v/>
      </c>
      <c r="P8" s="119" t="str">
        <f ca="1">IFERROR(__xludf.DUMMYFUNCTION("""COMPUTED_VALUE"""),"")</f>
        <v/>
      </c>
      <c r="Q8" s="119" t="str">
        <f ca="1">IFERROR(__xludf.DUMMYFUNCTION("""COMPUTED_VALUE"""),"")</f>
        <v/>
      </c>
      <c r="R8" s="119" t="str">
        <f ca="1">IFERROR(__xludf.DUMMYFUNCTION("""COMPUTED_VALUE"""),"")</f>
        <v/>
      </c>
      <c r="S8" s="119" t="str">
        <f ca="1">IFERROR(__xludf.DUMMYFUNCTION("""COMPUTED_VALUE"""),"")</f>
        <v/>
      </c>
      <c r="T8" s="119" t="str">
        <f ca="1">IFERROR(__xludf.DUMMYFUNCTION("""COMPUTED_VALUE"""),"")</f>
        <v/>
      </c>
      <c r="U8" s="119" t="str">
        <f ca="1">IFERROR(__xludf.DUMMYFUNCTION("""COMPUTED_VALUE"""),"")</f>
        <v/>
      </c>
      <c r="V8" s="119" t="str">
        <f ca="1">IFERROR(__xludf.DUMMYFUNCTION("""COMPUTED_VALUE"""),"")</f>
        <v/>
      </c>
      <c r="W8" s="119" t="str">
        <f ca="1">IFERROR(__xludf.DUMMYFUNCTION("""COMPUTED_VALUE"""),"")</f>
        <v/>
      </c>
      <c r="X8" s="119" t="str">
        <f ca="1">IFERROR(__xludf.DUMMYFUNCTION("""COMPUTED_VALUE"""),"")</f>
        <v/>
      </c>
      <c r="Y8" s="119" t="str">
        <f ca="1">IFERROR(__xludf.DUMMYFUNCTION("""COMPUTED_VALUE"""),"")</f>
        <v/>
      </c>
      <c r="Z8" s="119"/>
    </row>
    <row r="9" spans="1:26" ht="15.75" customHeight="1">
      <c r="A9" s="119" t="str">
        <f ca="1">IFERROR(__xludf.DUMMYFUNCTION("""COMPUTED_VALUE"""),"PT-1")</f>
        <v>PT-1</v>
      </c>
      <c r="B9" s="119" t="str">
        <f ca="1">IFERROR(__xludf.DUMMYFUNCTION("""COMPUTED_VALUE"""),"PRESSURE TRANSDUCER (0-400 BAR)")</f>
        <v>PRESSURE TRANSDUCER (0-400 BAR)</v>
      </c>
      <c r="C9" s="119" t="str">
        <f ca="1">IFERROR(__xludf.DUMMYFUNCTION("""COMPUTED_VALUE"""),"HPU PRESSURE SENSOR FOR TILT CIRCUIT SUPPLY")</f>
        <v>HPU PRESSURE SENSOR FOR TILT CIRCUIT SUPPLY</v>
      </c>
      <c r="D9" s="119" t="str">
        <f ca="1">IFERROR(__xludf.DUMMYFUNCTION("""COMPUTED_VALUE"""),"24VDC")</f>
        <v>24VDC</v>
      </c>
      <c r="E9" s="119" t="str">
        <f ca="1">IFERROR(__xludf.DUMMYFUNCTION("""COMPUTED_VALUE"""),"4..20mA")</f>
        <v>4..20mA</v>
      </c>
      <c r="F9" s="119" t="str">
        <f ca="1">IFERROR(__xludf.DUMMYFUNCTION("""COMPUTED_VALUE"""),"NA")</f>
        <v>NA</v>
      </c>
      <c r="G9" s="119" t="str">
        <f ca="1">IFERROR(__xludf.DUMMYFUNCTION("""COMPUTED_VALUE"""),"PT5400")</f>
        <v>PT5400</v>
      </c>
      <c r="H9" s="119">
        <f ca="1">IFERROR(__xludf.DUMMYFUNCTION("""COMPUTED_VALUE"""),24)</f>
        <v>24</v>
      </c>
      <c r="I9" s="96" t="str">
        <f ca="1">IFERROR(__xludf.DUMMYFUNCTION("""COMPUTED_VALUE"""),"M12")</f>
        <v>M12</v>
      </c>
      <c r="J9" s="119" t="str">
        <f ca="1">IFERROR(__xludf.DUMMYFUNCTION("""COMPUTED_VALUE"""),"")</f>
        <v/>
      </c>
      <c r="K9" s="119" t="str">
        <f ca="1">IFERROR(__xludf.DUMMYFUNCTION("""COMPUTED_VALUE"""),"")</f>
        <v/>
      </c>
      <c r="L9" s="119" t="str">
        <f ca="1">IFERROR(__xludf.DUMMYFUNCTION("""COMPUTED_VALUE"""),"")</f>
        <v/>
      </c>
      <c r="M9" s="119" t="str">
        <f ca="1">IFERROR(__xludf.DUMMYFUNCTION("""COMPUTED_VALUE"""),"")</f>
        <v/>
      </c>
      <c r="N9" s="119" t="str">
        <f ca="1">IFERROR(__xludf.DUMMYFUNCTION("""COMPUTED_VALUE"""),"")</f>
        <v/>
      </c>
      <c r="O9" s="119" t="str">
        <f ca="1">IFERROR(__xludf.DUMMYFUNCTION("""COMPUTED_VALUE"""),"")</f>
        <v/>
      </c>
      <c r="P9" s="119" t="str">
        <f ca="1">IFERROR(__xludf.DUMMYFUNCTION("""COMPUTED_VALUE"""),"")</f>
        <v/>
      </c>
      <c r="Q9" s="119" t="str">
        <f ca="1">IFERROR(__xludf.DUMMYFUNCTION("""COMPUTED_VALUE"""),"")</f>
        <v/>
      </c>
      <c r="R9" s="119" t="str">
        <f ca="1">IFERROR(__xludf.DUMMYFUNCTION("""COMPUTED_VALUE"""),"")</f>
        <v/>
      </c>
      <c r="S9" s="119" t="str">
        <f ca="1">IFERROR(__xludf.DUMMYFUNCTION("""COMPUTED_VALUE"""),"")</f>
        <v/>
      </c>
      <c r="T9" s="119" t="str">
        <f ca="1">IFERROR(__xludf.DUMMYFUNCTION("""COMPUTED_VALUE"""),"")</f>
        <v/>
      </c>
      <c r="U9" s="119" t="str">
        <f ca="1">IFERROR(__xludf.DUMMYFUNCTION("""COMPUTED_VALUE"""),"")</f>
        <v/>
      </c>
      <c r="V9" s="119" t="str">
        <f ca="1">IFERROR(__xludf.DUMMYFUNCTION("""COMPUTED_VALUE"""),"")</f>
        <v/>
      </c>
      <c r="W9" s="119" t="str">
        <f ca="1">IFERROR(__xludf.DUMMYFUNCTION("""COMPUTED_VALUE"""),"")</f>
        <v/>
      </c>
      <c r="X9" s="119" t="str">
        <f ca="1">IFERROR(__xludf.DUMMYFUNCTION("""COMPUTED_VALUE"""),"")</f>
        <v/>
      </c>
      <c r="Y9" s="119" t="str">
        <f ca="1">IFERROR(__xludf.DUMMYFUNCTION("""COMPUTED_VALUE"""),"")</f>
        <v/>
      </c>
      <c r="Z9" s="119"/>
    </row>
    <row r="10" spans="1:26" ht="15.75" customHeight="1">
      <c r="A10" s="119" t="str">
        <f ca="1">IFERROR(__xludf.DUMMYFUNCTION("""COMPUTED_VALUE"""),"PT-2")</f>
        <v>PT-2</v>
      </c>
      <c r="B10" s="119" t="str">
        <f ca="1">IFERROR(__xludf.DUMMYFUNCTION("""COMPUTED_VALUE"""),"PRESSURE TRANSDUCER (0-400 BAR)")</f>
        <v>PRESSURE TRANSDUCER (0-400 BAR)</v>
      </c>
      <c r="C10" s="119" t="str">
        <f ca="1">IFERROR(__xludf.DUMMYFUNCTION("""COMPUTED_VALUE"""),"HPU PRESSURE SENSOR FOR HD CIRCUIT SUPPLY ")</f>
        <v xml:space="preserve">HPU PRESSURE SENSOR FOR HD CIRCUIT SUPPLY </v>
      </c>
      <c r="D10" s="119" t="str">
        <f ca="1">IFERROR(__xludf.DUMMYFUNCTION("""COMPUTED_VALUE"""),"24VDC")</f>
        <v>24VDC</v>
      </c>
      <c r="E10" s="119" t="str">
        <f ca="1">IFERROR(__xludf.DUMMYFUNCTION("""COMPUTED_VALUE"""),"4..20mA")</f>
        <v>4..20mA</v>
      </c>
      <c r="F10" s="119" t="str">
        <f ca="1">IFERROR(__xludf.DUMMYFUNCTION("""COMPUTED_VALUE"""),"NA")</f>
        <v>NA</v>
      </c>
      <c r="G10" s="119" t="str">
        <f ca="1">IFERROR(__xludf.DUMMYFUNCTION("""COMPUTED_VALUE"""),"PT5400")</f>
        <v>PT5400</v>
      </c>
      <c r="H10" s="119">
        <f ca="1">IFERROR(__xludf.DUMMYFUNCTION("""COMPUTED_VALUE"""),24)</f>
        <v>24</v>
      </c>
      <c r="I10" s="96" t="str">
        <f ca="1">IFERROR(__xludf.DUMMYFUNCTION("""COMPUTED_VALUE"""),"M12")</f>
        <v>M12</v>
      </c>
      <c r="J10" s="119" t="str">
        <f ca="1">IFERROR(__xludf.DUMMYFUNCTION("""COMPUTED_VALUE"""),"")</f>
        <v/>
      </c>
      <c r="K10" s="119" t="str">
        <f ca="1">IFERROR(__xludf.DUMMYFUNCTION("""COMPUTED_VALUE"""),"")</f>
        <v/>
      </c>
      <c r="L10" s="119" t="str">
        <f ca="1">IFERROR(__xludf.DUMMYFUNCTION("""COMPUTED_VALUE"""),"")</f>
        <v/>
      </c>
      <c r="M10" s="119" t="str">
        <f ca="1">IFERROR(__xludf.DUMMYFUNCTION("""COMPUTED_VALUE"""),"")</f>
        <v/>
      </c>
      <c r="N10" s="119" t="str">
        <f ca="1">IFERROR(__xludf.DUMMYFUNCTION("""COMPUTED_VALUE"""),"")</f>
        <v/>
      </c>
      <c r="O10" s="119" t="str">
        <f ca="1">IFERROR(__xludf.DUMMYFUNCTION("""COMPUTED_VALUE"""),"")</f>
        <v/>
      </c>
      <c r="P10" s="119" t="str">
        <f ca="1">IFERROR(__xludf.DUMMYFUNCTION("""COMPUTED_VALUE"""),"")</f>
        <v/>
      </c>
      <c r="Q10" s="119" t="str">
        <f ca="1">IFERROR(__xludf.DUMMYFUNCTION("""COMPUTED_VALUE"""),"")</f>
        <v/>
      </c>
      <c r="R10" s="119" t="str">
        <f ca="1">IFERROR(__xludf.DUMMYFUNCTION("""COMPUTED_VALUE"""),"")</f>
        <v/>
      </c>
      <c r="S10" s="119" t="str">
        <f ca="1">IFERROR(__xludf.DUMMYFUNCTION("""COMPUTED_VALUE"""),"")</f>
        <v/>
      </c>
      <c r="T10" s="119" t="str">
        <f ca="1">IFERROR(__xludf.DUMMYFUNCTION("""COMPUTED_VALUE"""),"")</f>
        <v/>
      </c>
      <c r="U10" s="119" t="str">
        <f ca="1">IFERROR(__xludf.DUMMYFUNCTION("""COMPUTED_VALUE"""),"")</f>
        <v/>
      </c>
      <c r="V10" s="119" t="str">
        <f ca="1">IFERROR(__xludf.DUMMYFUNCTION("""COMPUTED_VALUE"""),"")</f>
        <v/>
      </c>
      <c r="W10" s="119" t="str">
        <f ca="1">IFERROR(__xludf.DUMMYFUNCTION("""COMPUTED_VALUE"""),"")</f>
        <v/>
      </c>
      <c r="X10" s="119" t="str">
        <f ca="1">IFERROR(__xludf.DUMMYFUNCTION("""COMPUTED_VALUE"""),"")</f>
        <v/>
      </c>
      <c r="Y10" s="119" t="str">
        <f ca="1">IFERROR(__xludf.DUMMYFUNCTION("""COMPUTED_VALUE"""),"")</f>
        <v/>
      </c>
      <c r="Z10" s="119"/>
    </row>
    <row r="11" spans="1:26" ht="15.75" customHeight="1">
      <c r="A11" s="119" t="str">
        <f ca="1">IFERROR(__xludf.DUMMYFUNCTION("""COMPUTED_VALUE"""),"S1")</f>
        <v>S1</v>
      </c>
      <c r="B11" s="119" t="str">
        <f ca="1">IFERROR(__xludf.DUMMYFUNCTION("""COMPUTED_VALUE"""),"ON/OFF SOLENOID VALVE")</f>
        <v>ON/OFF SOLENOID VALVE</v>
      </c>
      <c r="C11" s="119" t="str">
        <f ca="1">IFERROR(__xludf.DUMMYFUNCTION("""COMPUTED_VALUE"""),"ISOLATION VALVE FOR TILT CIRCUIT PUMP FAILURE")</f>
        <v>ISOLATION VALVE FOR TILT CIRCUIT PUMP FAILURE</v>
      </c>
      <c r="D11" s="119" t="str">
        <f ca="1">IFERROR(__xludf.DUMMYFUNCTION("""COMPUTED_VALUE"""),"24VDC 20W")</f>
        <v>24VDC 20W</v>
      </c>
      <c r="E11" s="119" t="str">
        <f ca="1">IFERROR(__xludf.DUMMYFUNCTION("""COMPUTED_VALUE"""),"NA")</f>
        <v>NA</v>
      </c>
      <c r="F11" s="119" t="str">
        <f ca="1">IFERROR(__xludf.DUMMYFUNCTION("""COMPUTED_VALUE"""),"NA")</f>
        <v>NA</v>
      </c>
      <c r="G11" s="119" t="str">
        <f ca="1">IFERROR(__xludf.DUMMYFUNCTION("""COMPUTED_VALUE"""),"HSV10-23-0-U-0")</f>
        <v>HSV10-23-0-U-0</v>
      </c>
      <c r="H11" s="119">
        <f ca="1">IFERROR(__xludf.DUMMYFUNCTION("""COMPUTED_VALUE"""),20)</f>
        <v>20</v>
      </c>
      <c r="I11" s="96" t="str">
        <f ca="1">IFERROR(__xludf.DUMMYFUNCTION("""COMPUTED_VALUE"""),"DEUTSCH DTO4-2P (CONNECTOR INCLUDED)")</f>
        <v>DEUTSCH DTO4-2P (CONNECTOR INCLUDED)</v>
      </c>
      <c r="J11" s="119" t="str">
        <f ca="1">IFERROR(__xludf.DUMMYFUNCTION("""COMPUTED_VALUE"""),"")</f>
        <v/>
      </c>
      <c r="K11" s="119" t="str">
        <f ca="1">IFERROR(__xludf.DUMMYFUNCTION("""COMPUTED_VALUE"""),"")</f>
        <v/>
      </c>
      <c r="L11" s="119" t="str">
        <f ca="1">IFERROR(__xludf.DUMMYFUNCTION("""COMPUTED_VALUE"""),"")</f>
        <v/>
      </c>
      <c r="M11" s="119" t="str">
        <f ca="1">IFERROR(__xludf.DUMMYFUNCTION("""COMPUTED_VALUE"""),"")</f>
        <v/>
      </c>
      <c r="N11" s="119" t="str">
        <f ca="1">IFERROR(__xludf.DUMMYFUNCTION("""COMPUTED_VALUE"""),"")</f>
        <v/>
      </c>
      <c r="O11" s="119" t="str">
        <f ca="1">IFERROR(__xludf.DUMMYFUNCTION("""COMPUTED_VALUE"""),"")</f>
        <v/>
      </c>
      <c r="P11" s="119" t="str">
        <f ca="1">IFERROR(__xludf.DUMMYFUNCTION("""COMPUTED_VALUE"""),"")</f>
        <v/>
      </c>
      <c r="Q11" s="119" t="str">
        <f ca="1">IFERROR(__xludf.DUMMYFUNCTION("""COMPUTED_VALUE"""),"")</f>
        <v/>
      </c>
      <c r="R11" s="119" t="str">
        <f ca="1">IFERROR(__xludf.DUMMYFUNCTION("""COMPUTED_VALUE"""),"")</f>
        <v/>
      </c>
      <c r="S11" s="119" t="str">
        <f ca="1">IFERROR(__xludf.DUMMYFUNCTION("""COMPUTED_VALUE"""),"")</f>
        <v/>
      </c>
      <c r="T11" s="119" t="str">
        <f ca="1">IFERROR(__xludf.DUMMYFUNCTION("""COMPUTED_VALUE"""),"")</f>
        <v/>
      </c>
      <c r="U11" s="119" t="str">
        <f ca="1">IFERROR(__xludf.DUMMYFUNCTION("""COMPUTED_VALUE"""),"")</f>
        <v/>
      </c>
      <c r="V11" s="119" t="str">
        <f ca="1">IFERROR(__xludf.DUMMYFUNCTION("""COMPUTED_VALUE"""),"")</f>
        <v/>
      </c>
      <c r="W11" s="119" t="str">
        <f ca="1">IFERROR(__xludf.DUMMYFUNCTION("""COMPUTED_VALUE"""),"")</f>
        <v/>
      </c>
      <c r="X11" s="119" t="str">
        <f ca="1">IFERROR(__xludf.DUMMYFUNCTION("""COMPUTED_VALUE"""),"")</f>
        <v/>
      </c>
      <c r="Y11" s="119" t="str">
        <f ca="1">IFERROR(__xludf.DUMMYFUNCTION("""COMPUTED_VALUE"""),"")</f>
        <v/>
      </c>
      <c r="Z11" s="119"/>
    </row>
    <row r="12" spans="1:26" ht="15.75" customHeight="1">
      <c r="A12" s="119" t="str">
        <f ca="1">IFERROR(__xludf.DUMMYFUNCTION("""COMPUTED_VALUE"""),"S2")</f>
        <v>S2</v>
      </c>
      <c r="B12" s="119" t="str">
        <f ca="1">IFERROR(__xludf.DUMMYFUNCTION("""COMPUTED_VALUE"""),"ON/OFF SOLENOID VALVE")</f>
        <v>ON/OFF SOLENOID VALVE</v>
      </c>
      <c r="C12" s="119" t="str">
        <f ca="1">IFERROR(__xludf.DUMMYFUNCTION("""COMPUTED_VALUE"""),"CIRCUIT JOINING VALVE FOR EITHER PUMP FAILURE")</f>
        <v>CIRCUIT JOINING VALVE FOR EITHER PUMP FAILURE</v>
      </c>
      <c r="D12" s="119" t="str">
        <f ca="1">IFERROR(__xludf.DUMMYFUNCTION("""COMPUTED_VALUE"""),"24VDC 20W")</f>
        <v>24VDC 20W</v>
      </c>
      <c r="E12" s="119" t="str">
        <f ca="1">IFERROR(__xludf.DUMMYFUNCTION("""COMPUTED_VALUE"""),"NA")</f>
        <v>NA</v>
      </c>
      <c r="F12" s="119" t="str">
        <f ca="1">IFERROR(__xludf.DUMMYFUNCTION("""COMPUTED_VALUE"""),"NA")</f>
        <v>NA</v>
      </c>
      <c r="G12" s="119" t="str">
        <f ca="1">IFERROR(__xludf.DUMMYFUNCTION("""COMPUTED_VALUE"""),"HSV10-28-0-U-0")</f>
        <v>HSV10-28-0-U-0</v>
      </c>
      <c r="H12" s="119">
        <f ca="1">IFERROR(__xludf.DUMMYFUNCTION("""COMPUTED_VALUE"""),21)</f>
        <v>21</v>
      </c>
      <c r="I12" s="96" t="str">
        <f ca="1">IFERROR(__xludf.DUMMYFUNCTION("""COMPUTED_VALUE"""),"DEUTSCH DTO4-2P (CONNECTOR INCLUDED)")</f>
        <v>DEUTSCH DTO4-2P (CONNECTOR INCLUDED)</v>
      </c>
      <c r="J12" s="119" t="str">
        <f ca="1">IFERROR(__xludf.DUMMYFUNCTION("""COMPUTED_VALUE"""),"")</f>
        <v/>
      </c>
      <c r="K12" s="119" t="str">
        <f ca="1">IFERROR(__xludf.DUMMYFUNCTION("""COMPUTED_VALUE"""),"")</f>
        <v/>
      </c>
      <c r="L12" s="119" t="str">
        <f ca="1">IFERROR(__xludf.DUMMYFUNCTION("""COMPUTED_VALUE"""),"")</f>
        <v/>
      </c>
      <c r="M12" s="119" t="str">
        <f ca="1">IFERROR(__xludf.DUMMYFUNCTION("""COMPUTED_VALUE"""),"")</f>
        <v/>
      </c>
      <c r="N12" s="119" t="str">
        <f ca="1">IFERROR(__xludf.DUMMYFUNCTION("""COMPUTED_VALUE"""),"")</f>
        <v/>
      </c>
      <c r="O12" s="119" t="str">
        <f ca="1">IFERROR(__xludf.DUMMYFUNCTION("""COMPUTED_VALUE"""),"")</f>
        <v/>
      </c>
      <c r="P12" s="119" t="str">
        <f ca="1">IFERROR(__xludf.DUMMYFUNCTION("""COMPUTED_VALUE"""),"")</f>
        <v/>
      </c>
      <c r="Q12" s="119" t="str">
        <f ca="1">IFERROR(__xludf.DUMMYFUNCTION("""COMPUTED_VALUE"""),"")</f>
        <v/>
      </c>
      <c r="R12" s="119" t="str">
        <f ca="1">IFERROR(__xludf.DUMMYFUNCTION("""COMPUTED_VALUE"""),"")</f>
        <v/>
      </c>
      <c r="S12" s="119" t="str">
        <f ca="1">IFERROR(__xludf.DUMMYFUNCTION("""COMPUTED_VALUE"""),"")</f>
        <v/>
      </c>
      <c r="T12" s="119" t="str">
        <f ca="1">IFERROR(__xludf.DUMMYFUNCTION("""COMPUTED_VALUE"""),"")</f>
        <v/>
      </c>
      <c r="U12" s="119" t="str">
        <f ca="1">IFERROR(__xludf.DUMMYFUNCTION("""COMPUTED_VALUE"""),"")</f>
        <v/>
      </c>
      <c r="V12" s="119" t="str">
        <f ca="1">IFERROR(__xludf.DUMMYFUNCTION("""COMPUTED_VALUE"""),"")</f>
        <v/>
      </c>
      <c r="W12" s="119" t="str">
        <f ca="1">IFERROR(__xludf.DUMMYFUNCTION("""COMPUTED_VALUE"""),"")</f>
        <v/>
      </c>
      <c r="X12" s="119" t="str">
        <f ca="1">IFERROR(__xludf.DUMMYFUNCTION("""COMPUTED_VALUE"""),"")</f>
        <v/>
      </c>
      <c r="Y12" s="119" t="str">
        <f ca="1">IFERROR(__xludf.DUMMYFUNCTION("""COMPUTED_VALUE"""),"")</f>
        <v/>
      </c>
      <c r="Z12" s="119"/>
    </row>
    <row r="13" spans="1:26" ht="15.75" customHeight="1">
      <c r="A13" s="119" t="str">
        <f ca="1">IFERROR(__xludf.DUMMYFUNCTION("""COMPUTED_VALUE"""),"S3")</f>
        <v>S3</v>
      </c>
      <c r="B13" s="119" t="str">
        <f ca="1">IFERROR(__xludf.DUMMYFUNCTION("""COMPUTED_VALUE"""),"ON/OFF SOLENOID VALVE")</f>
        <v>ON/OFF SOLENOID VALVE</v>
      </c>
      <c r="C13" s="119" t="str">
        <f ca="1">IFERROR(__xludf.DUMMYFUNCTION("""COMPUTED_VALUE"""),"ISOLATION VALVE HOR HOLD DOWN PUMP FAILURE")</f>
        <v>ISOLATION VALVE HOR HOLD DOWN PUMP FAILURE</v>
      </c>
      <c r="D13" s="119" t="str">
        <f ca="1">IFERROR(__xludf.DUMMYFUNCTION("""COMPUTED_VALUE"""),"24VDC 20W")</f>
        <v>24VDC 20W</v>
      </c>
      <c r="E13" s="119" t="str">
        <f ca="1">IFERROR(__xludf.DUMMYFUNCTION("""COMPUTED_VALUE"""),"NA")</f>
        <v>NA</v>
      </c>
      <c r="F13" s="119" t="str">
        <f ca="1">IFERROR(__xludf.DUMMYFUNCTION("""COMPUTED_VALUE"""),"NA")</f>
        <v>NA</v>
      </c>
      <c r="G13" s="119" t="str">
        <f ca="1">IFERROR(__xludf.DUMMYFUNCTION("""COMPUTED_VALUE"""),"HSV10-23-0-U-0")</f>
        <v>HSV10-23-0-U-0</v>
      </c>
      <c r="H13" s="119">
        <f ca="1">IFERROR(__xludf.DUMMYFUNCTION("""COMPUTED_VALUE"""),20)</f>
        <v>20</v>
      </c>
      <c r="I13" s="96" t="str">
        <f ca="1">IFERROR(__xludf.DUMMYFUNCTION("""COMPUTED_VALUE"""),"DEUTSCH DTO4-2P (CONNECTOR INCLUDED)")</f>
        <v>DEUTSCH DTO4-2P (CONNECTOR INCLUDED)</v>
      </c>
      <c r="J13" s="119" t="str">
        <f ca="1">IFERROR(__xludf.DUMMYFUNCTION("""COMPUTED_VALUE"""),"")</f>
        <v/>
      </c>
      <c r="K13" s="119" t="str">
        <f ca="1">IFERROR(__xludf.DUMMYFUNCTION("""COMPUTED_VALUE"""),"")</f>
        <v/>
      </c>
      <c r="L13" s="119" t="str">
        <f ca="1">IFERROR(__xludf.DUMMYFUNCTION("""COMPUTED_VALUE"""),"")</f>
        <v/>
      </c>
      <c r="M13" s="119" t="str">
        <f ca="1">IFERROR(__xludf.DUMMYFUNCTION("""COMPUTED_VALUE"""),"")</f>
        <v/>
      </c>
      <c r="N13" s="119" t="str">
        <f ca="1">IFERROR(__xludf.DUMMYFUNCTION("""COMPUTED_VALUE"""),"")</f>
        <v/>
      </c>
      <c r="O13" s="119" t="str">
        <f ca="1">IFERROR(__xludf.DUMMYFUNCTION("""COMPUTED_VALUE"""),"")</f>
        <v/>
      </c>
      <c r="P13" s="119" t="str">
        <f ca="1">IFERROR(__xludf.DUMMYFUNCTION("""COMPUTED_VALUE"""),"")</f>
        <v/>
      </c>
      <c r="Q13" s="119" t="str">
        <f ca="1">IFERROR(__xludf.DUMMYFUNCTION("""COMPUTED_VALUE"""),"")</f>
        <v/>
      </c>
      <c r="R13" s="119" t="str">
        <f ca="1">IFERROR(__xludf.DUMMYFUNCTION("""COMPUTED_VALUE"""),"")</f>
        <v/>
      </c>
      <c r="S13" s="119" t="str">
        <f ca="1">IFERROR(__xludf.DUMMYFUNCTION("""COMPUTED_VALUE"""),"")</f>
        <v/>
      </c>
      <c r="T13" s="119" t="str">
        <f ca="1">IFERROR(__xludf.DUMMYFUNCTION("""COMPUTED_VALUE"""),"")</f>
        <v/>
      </c>
      <c r="U13" s="119" t="str">
        <f ca="1">IFERROR(__xludf.DUMMYFUNCTION("""COMPUTED_VALUE"""),"")</f>
        <v/>
      </c>
      <c r="V13" s="119" t="str">
        <f ca="1">IFERROR(__xludf.DUMMYFUNCTION("""COMPUTED_VALUE"""),"")</f>
        <v/>
      </c>
      <c r="W13" s="119" t="str">
        <f ca="1">IFERROR(__xludf.DUMMYFUNCTION("""COMPUTED_VALUE"""),"")</f>
        <v/>
      </c>
      <c r="X13" s="119" t="str">
        <f ca="1">IFERROR(__xludf.DUMMYFUNCTION("""COMPUTED_VALUE"""),"")</f>
        <v/>
      </c>
      <c r="Y13" s="119" t="str">
        <f ca="1">IFERROR(__xludf.DUMMYFUNCTION("""COMPUTED_VALUE"""),"")</f>
        <v/>
      </c>
      <c r="Z13" s="119"/>
    </row>
    <row r="14" spans="1:26" ht="15.75" customHeight="1">
      <c r="A14" s="119" t="str">
        <f ca="1">IFERROR(__xludf.DUMMYFUNCTION("""COMPUTED_VALUE"""),"S4")</f>
        <v>S4</v>
      </c>
      <c r="B14" s="119" t="str">
        <f ca="1">IFERROR(__xludf.DUMMYFUNCTION("""COMPUTED_VALUE"""),"ON/OFF SOLENOID VALVE")</f>
        <v>ON/OFF SOLENOID VALVE</v>
      </c>
      <c r="C14" s="119" t="str">
        <f ca="1">IFERROR(__xludf.DUMMYFUNCTION("""COMPUTED_VALUE"""),"BYPASS VALVE FOR PRESSURE TESTING HD CIRCUIT")</f>
        <v>BYPASS VALVE FOR PRESSURE TESTING HD CIRCUIT</v>
      </c>
      <c r="D14" s="119" t="str">
        <f ca="1">IFERROR(__xludf.DUMMYFUNCTION("""COMPUTED_VALUE"""),"24VDC 20W")</f>
        <v>24VDC 20W</v>
      </c>
      <c r="E14" s="119" t="str">
        <f ca="1">IFERROR(__xludf.DUMMYFUNCTION("""COMPUTED_VALUE"""),"NA")</f>
        <v>NA</v>
      </c>
      <c r="F14" s="119" t="str">
        <f ca="1">IFERROR(__xludf.DUMMYFUNCTION("""COMPUTED_VALUE"""),"NA")</f>
        <v>NA</v>
      </c>
      <c r="G14" s="119" t="str">
        <f ca="1">IFERROR(__xludf.DUMMYFUNCTION("""COMPUTED_VALUE"""),"HSV10-28-0-U-0")</f>
        <v>HSV10-28-0-U-0</v>
      </c>
      <c r="H14" s="119">
        <f ca="1">IFERROR(__xludf.DUMMYFUNCTION("""COMPUTED_VALUE"""),21)</f>
        <v>21</v>
      </c>
      <c r="I14" s="96" t="str">
        <f ca="1">IFERROR(__xludf.DUMMYFUNCTION("""COMPUTED_VALUE"""),"DEUTSCH DTO4-2P (CONNECTOR INCLUDED)")</f>
        <v>DEUTSCH DTO4-2P (CONNECTOR INCLUDED)</v>
      </c>
      <c r="J14" s="119" t="str">
        <f ca="1">IFERROR(__xludf.DUMMYFUNCTION("""COMPUTED_VALUE"""),"")</f>
        <v/>
      </c>
      <c r="K14" s="119" t="str">
        <f ca="1">IFERROR(__xludf.DUMMYFUNCTION("""COMPUTED_VALUE"""),"")</f>
        <v/>
      </c>
      <c r="L14" s="119" t="str">
        <f ca="1">IFERROR(__xludf.DUMMYFUNCTION("""COMPUTED_VALUE"""),"")</f>
        <v/>
      </c>
      <c r="M14" s="119" t="str">
        <f ca="1">IFERROR(__xludf.DUMMYFUNCTION("""COMPUTED_VALUE"""),"")</f>
        <v/>
      </c>
      <c r="N14" s="119" t="str">
        <f ca="1">IFERROR(__xludf.DUMMYFUNCTION("""COMPUTED_VALUE"""),"")</f>
        <v/>
      </c>
      <c r="O14" s="119" t="str">
        <f ca="1">IFERROR(__xludf.DUMMYFUNCTION("""COMPUTED_VALUE"""),"")</f>
        <v/>
      </c>
      <c r="P14" s="119" t="str">
        <f ca="1">IFERROR(__xludf.DUMMYFUNCTION("""COMPUTED_VALUE"""),"")</f>
        <v/>
      </c>
      <c r="Q14" s="119" t="str">
        <f ca="1">IFERROR(__xludf.DUMMYFUNCTION("""COMPUTED_VALUE"""),"")</f>
        <v/>
      </c>
      <c r="R14" s="119" t="str">
        <f ca="1">IFERROR(__xludf.DUMMYFUNCTION("""COMPUTED_VALUE"""),"")</f>
        <v/>
      </c>
      <c r="S14" s="119" t="str">
        <f ca="1">IFERROR(__xludf.DUMMYFUNCTION("""COMPUTED_VALUE"""),"")</f>
        <v/>
      </c>
      <c r="T14" s="119" t="str">
        <f ca="1">IFERROR(__xludf.DUMMYFUNCTION("""COMPUTED_VALUE"""),"")</f>
        <v/>
      </c>
      <c r="U14" s="119" t="str">
        <f ca="1">IFERROR(__xludf.DUMMYFUNCTION("""COMPUTED_VALUE"""),"")</f>
        <v/>
      </c>
      <c r="V14" s="119" t="str">
        <f ca="1">IFERROR(__xludf.DUMMYFUNCTION("""COMPUTED_VALUE"""),"")</f>
        <v/>
      </c>
      <c r="W14" s="119" t="str">
        <f ca="1">IFERROR(__xludf.DUMMYFUNCTION("""COMPUTED_VALUE"""),"")</f>
        <v/>
      </c>
      <c r="X14" s="119" t="str">
        <f ca="1">IFERROR(__xludf.DUMMYFUNCTION("""COMPUTED_VALUE"""),"")</f>
        <v/>
      </c>
      <c r="Y14" s="119" t="str">
        <f ca="1">IFERROR(__xludf.DUMMYFUNCTION("""COMPUTED_VALUE"""),"")</f>
        <v/>
      </c>
      <c r="Z14" s="119"/>
    </row>
    <row r="15" spans="1:26" ht="15.75" customHeight="1">
      <c r="A15" s="119" t="str">
        <f ca="1">IFERROR(__xludf.DUMMYFUNCTION("""COMPUTED_VALUE"""),"S5")</f>
        <v>S5</v>
      </c>
      <c r="B15" s="119" t="str">
        <f ca="1">IFERROR(__xludf.DUMMYFUNCTION("""COMPUTED_VALUE"""),"PROPORTIONAL RELIEF VALVE (0-250 BAR)")</f>
        <v>PROPORTIONAL RELIEF VALVE (0-250 BAR)</v>
      </c>
      <c r="C15" s="119" t="str">
        <f ca="1">IFERROR(__xludf.DUMMYFUNCTION("""COMPUTED_VALUE"""),"PROPORTIONAL PRESSURE CONTROL OF TILT CIRCUIT PUMP")</f>
        <v>PROPORTIONAL PRESSURE CONTROL OF TILT CIRCUIT PUMP</v>
      </c>
      <c r="D15" s="119" t="str">
        <f ca="1">IFERROR(__xludf.DUMMYFUNCTION("""COMPUTED_VALUE"""),"24VDC 40W")</f>
        <v>24VDC 40W</v>
      </c>
      <c r="E15" s="119" t="str">
        <f ca="1">IFERROR(__xludf.DUMMYFUNCTION("""COMPUTED_VALUE"""),"NA")</f>
        <v>NA</v>
      </c>
      <c r="F15" s="119" t="str">
        <f ca="1">IFERROR(__xludf.DUMMYFUNCTION("""COMPUTED_VALUE"""),"4..20mA")</f>
        <v>4..20mA</v>
      </c>
      <c r="G15" s="119" t="str">
        <f ca="1">IFERROR(__xludf.DUMMYFUNCTION("""COMPUTED_VALUE"""),"02-352751")</f>
        <v>02-352751</v>
      </c>
      <c r="H15" s="119">
        <f ca="1">IFERROR(__xludf.DUMMYFUNCTION("""COMPUTED_VALUE"""),23)</f>
        <v>23</v>
      </c>
      <c r="I15" s="96" t="str">
        <f ca="1">IFERROR(__xludf.DUMMYFUNCTION("""COMPUTED_VALUE"""),"INDUSTRIAL 7 PIN PLUG (CONNECTOR INCLUDED)")</f>
        <v>INDUSTRIAL 7 PIN PLUG (CONNECTOR INCLUDED)</v>
      </c>
      <c r="J15" s="119" t="str">
        <f ca="1">IFERROR(__xludf.DUMMYFUNCTION("""COMPUTED_VALUE"""),"")</f>
        <v/>
      </c>
      <c r="K15" s="119" t="str">
        <f ca="1">IFERROR(__xludf.DUMMYFUNCTION("""COMPUTED_VALUE"""),"")</f>
        <v/>
      </c>
      <c r="L15" s="119" t="str">
        <f ca="1">IFERROR(__xludf.DUMMYFUNCTION("""COMPUTED_VALUE"""),"")</f>
        <v/>
      </c>
      <c r="M15" s="119" t="str">
        <f ca="1">IFERROR(__xludf.DUMMYFUNCTION("""COMPUTED_VALUE"""),"")</f>
        <v/>
      </c>
      <c r="N15" s="119" t="str">
        <f ca="1">IFERROR(__xludf.DUMMYFUNCTION("""COMPUTED_VALUE"""),"")</f>
        <v/>
      </c>
      <c r="O15" s="119" t="str">
        <f ca="1">IFERROR(__xludf.DUMMYFUNCTION("""COMPUTED_VALUE"""),"")</f>
        <v/>
      </c>
      <c r="P15" s="119" t="str">
        <f ca="1">IFERROR(__xludf.DUMMYFUNCTION("""COMPUTED_VALUE"""),"")</f>
        <v/>
      </c>
      <c r="Q15" s="119" t="str">
        <f ca="1">IFERROR(__xludf.DUMMYFUNCTION("""COMPUTED_VALUE"""),"")</f>
        <v/>
      </c>
      <c r="R15" s="119" t="str">
        <f ca="1">IFERROR(__xludf.DUMMYFUNCTION("""COMPUTED_VALUE"""),"")</f>
        <v/>
      </c>
      <c r="S15" s="119" t="str">
        <f ca="1">IFERROR(__xludf.DUMMYFUNCTION("""COMPUTED_VALUE"""),"")</f>
        <v/>
      </c>
      <c r="T15" s="119" t="str">
        <f ca="1">IFERROR(__xludf.DUMMYFUNCTION("""COMPUTED_VALUE"""),"")</f>
        <v/>
      </c>
      <c r="U15" s="119" t="str">
        <f ca="1">IFERROR(__xludf.DUMMYFUNCTION("""COMPUTED_VALUE"""),"")</f>
        <v/>
      </c>
      <c r="V15" s="119" t="str">
        <f ca="1">IFERROR(__xludf.DUMMYFUNCTION("""COMPUTED_VALUE"""),"")</f>
        <v/>
      </c>
      <c r="W15" s="119" t="str">
        <f ca="1">IFERROR(__xludf.DUMMYFUNCTION("""COMPUTED_VALUE"""),"")</f>
        <v/>
      </c>
      <c r="X15" s="119" t="str">
        <f ca="1">IFERROR(__xludf.DUMMYFUNCTION("""COMPUTED_VALUE"""),"")</f>
        <v/>
      </c>
      <c r="Y15" s="119" t="str">
        <f ca="1">IFERROR(__xludf.DUMMYFUNCTION("""COMPUTED_VALUE"""),"")</f>
        <v/>
      </c>
      <c r="Z15" s="119"/>
    </row>
    <row r="16" spans="1:26" ht="15.75" customHeight="1">
      <c r="A16" s="119" t="str">
        <f ca="1">IFERROR(__xludf.DUMMYFUNCTION("""COMPUTED_VALUE"""),"S6")</f>
        <v>S6</v>
      </c>
      <c r="B16" s="119" t="str">
        <f ca="1">IFERROR(__xludf.DUMMYFUNCTION("""COMPUTED_VALUE"""),"PROPORTIONAL RELIEF VALVE (0-250 BAR)")</f>
        <v>PROPORTIONAL RELIEF VALVE (0-250 BAR)</v>
      </c>
      <c r="C16" s="119" t="str">
        <f ca="1">IFERROR(__xludf.DUMMYFUNCTION("""COMPUTED_VALUE"""),"PROPORTIONAL PRESSURE CONTROL OF HD CIRCUIT PUMP")</f>
        <v>PROPORTIONAL PRESSURE CONTROL OF HD CIRCUIT PUMP</v>
      </c>
      <c r="D16" s="119" t="str">
        <f ca="1">IFERROR(__xludf.DUMMYFUNCTION("""COMPUTED_VALUE"""),"24VDC 40W")</f>
        <v>24VDC 40W</v>
      </c>
      <c r="E16" s="119" t="str">
        <f ca="1">IFERROR(__xludf.DUMMYFUNCTION("""COMPUTED_VALUE"""),"NA")</f>
        <v>NA</v>
      </c>
      <c r="F16" s="119" t="str">
        <f ca="1">IFERROR(__xludf.DUMMYFUNCTION("""COMPUTED_VALUE"""),"4..20mA")</f>
        <v>4..20mA</v>
      </c>
      <c r="G16" s="119" t="str">
        <f ca="1">IFERROR(__xludf.DUMMYFUNCTION("""COMPUTED_VALUE"""),"02-352751")</f>
        <v>02-352751</v>
      </c>
      <c r="H16" s="119">
        <f ca="1">IFERROR(__xludf.DUMMYFUNCTION("""COMPUTED_VALUE"""),23)</f>
        <v>23</v>
      </c>
      <c r="I16" s="96" t="str">
        <f ca="1">IFERROR(__xludf.DUMMYFUNCTION("""COMPUTED_VALUE"""),"INDUSTRIAL 7 PIN PLUG (CONNECTOR INCLUDED)")</f>
        <v>INDUSTRIAL 7 PIN PLUG (CONNECTOR INCLUDED)</v>
      </c>
      <c r="J16" s="119" t="str">
        <f ca="1">IFERROR(__xludf.DUMMYFUNCTION("""COMPUTED_VALUE"""),"")</f>
        <v/>
      </c>
      <c r="K16" s="119" t="str">
        <f ca="1">IFERROR(__xludf.DUMMYFUNCTION("""COMPUTED_VALUE"""),"")</f>
        <v/>
      </c>
      <c r="L16" s="119" t="str">
        <f ca="1">IFERROR(__xludf.DUMMYFUNCTION("""COMPUTED_VALUE"""),"")</f>
        <v/>
      </c>
      <c r="M16" s="119" t="str">
        <f ca="1">IFERROR(__xludf.DUMMYFUNCTION("""COMPUTED_VALUE"""),"")</f>
        <v/>
      </c>
      <c r="N16" s="119" t="str">
        <f ca="1">IFERROR(__xludf.DUMMYFUNCTION("""COMPUTED_VALUE"""),"")</f>
        <v/>
      </c>
      <c r="O16" s="119" t="str">
        <f ca="1">IFERROR(__xludf.DUMMYFUNCTION("""COMPUTED_VALUE"""),"")</f>
        <v/>
      </c>
      <c r="P16" s="119" t="str">
        <f ca="1">IFERROR(__xludf.DUMMYFUNCTION("""COMPUTED_VALUE"""),"")</f>
        <v/>
      </c>
      <c r="Q16" s="119" t="str">
        <f ca="1">IFERROR(__xludf.DUMMYFUNCTION("""COMPUTED_VALUE"""),"")</f>
        <v/>
      </c>
      <c r="R16" s="119" t="str">
        <f ca="1">IFERROR(__xludf.DUMMYFUNCTION("""COMPUTED_VALUE"""),"")</f>
        <v/>
      </c>
      <c r="S16" s="119" t="str">
        <f ca="1">IFERROR(__xludf.DUMMYFUNCTION("""COMPUTED_VALUE"""),"")</f>
        <v/>
      </c>
      <c r="T16" s="119" t="str">
        <f ca="1">IFERROR(__xludf.DUMMYFUNCTION("""COMPUTED_VALUE"""),"")</f>
        <v/>
      </c>
      <c r="U16" s="119" t="str">
        <f ca="1">IFERROR(__xludf.DUMMYFUNCTION("""COMPUTED_VALUE"""),"")</f>
        <v/>
      </c>
      <c r="V16" s="119" t="str">
        <f ca="1">IFERROR(__xludf.DUMMYFUNCTION("""COMPUTED_VALUE"""),"")</f>
        <v/>
      </c>
      <c r="W16" s="119" t="str">
        <f ca="1">IFERROR(__xludf.DUMMYFUNCTION("""COMPUTED_VALUE"""),"")</f>
        <v/>
      </c>
      <c r="X16" s="119" t="str">
        <f ca="1">IFERROR(__xludf.DUMMYFUNCTION("""COMPUTED_VALUE"""),"")</f>
        <v/>
      </c>
      <c r="Y16" s="119" t="str">
        <f ca="1">IFERROR(__xludf.DUMMYFUNCTION("""COMPUTED_VALUE"""),"")</f>
        <v/>
      </c>
      <c r="Z16" s="119"/>
    </row>
    <row r="17" spans="1:26" ht="15.75" customHeight="1">
      <c r="A17" s="119" t="str">
        <f ca="1">IFERROR(__xludf.DUMMYFUNCTION("""COMPUTED_VALUE"""),"F1")</f>
        <v>F1</v>
      </c>
      <c r="B17" s="119" t="str">
        <f ca="1">IFERROR(__xludf.DUMMYFUNCTION("""COMPUTED_VALUE"""),"PRESSURE SWITCH ")</f>
        <v xml:space="preserve">PRESSURE SWITCH </v>
      </c>
      <c r="C17" s="119" t="str">
        <f ca="1">IFERROR(__xludf.DUMMYFUNCTION("""COMPUTED_VALUE"""),"FILTER CLOGGING INDICATOR FOR TILT CIRCUIT HPU")</f>
        <v>FILTER CLOGGING INDICATOR FOR TILT CIRCUIT HPU</v>
      </c>
      <c r="D17" s="119" t="str">
        <f ca="1">IFERROR(__xludf.DUMMYFUNCTION("""COMPUTED_VALUE"""),"24VDC NO/NC")</f>
        <v>24VDC NO/NC</v>
      </c>
      <c r="E17" s="119" t="str">
        <f ca="1">IFERROR(__xludf.DUMMYFUNCTION("""COMPUTED_VALUE"""),"NA")</f>
        <v>NA</v>
      </c>
      <c r="F17" s="119" t="str">
        <f ca="1">IFERROR(__xludf.DUMMYFUNCTION("""COMPUTED_VALUE"""),"NA")</f>
        <v>NA</v>
      </c>
      <c r="G17" s="119">
        <f ca="1">IFERROR(__xludf.DUMMYFUNCTION("""COMPUTED_VALUE"""),328207)</f>
        <v>328207</v>
      </c>
      <c r="H17" s="119">
        <f ca="1">IFERROR(__xludf.DUMMYFUNCTION("""COMPUTED_VALUE"""),15)</f>
        <v>15</v>
      </c>
      <c r="I17" s="96" t="str">
        <f ca="1">IFERROR(__xludf.DUMMYFUNCTION("""COMPUTED_VALUE"""),"DIN PLUG (CONNECTOR INCLUDED)")</f>
        <v>DIN PLUG (CONNECTOR INCLUDED)</v>
      </c>
      <c r="J17" s="119" t="str">
        <f ca="1">IFERROR(__xludf.DUMMYFUNCTION("""COMPUTED_VALUE"""),"")</f>
        <v/>
      </c>
      <c r="K17" s="119" t="str">
        <f ca="1">IFERROR(__xludf.DUMMYFUNCTION("""COMPUTED_VALUE"""),"")</f>
        <v/>
      </c>
      <c r="L17" s="119" t="str">
        <f ca="1">IFERROR(__xludf.DUMMYFUNCTION("""COMPUTED_VALUE"""),"")</f>
        <v/>
      </c>
      <c r="M17" s="119" t="str">
        <f ca="1">IFERROR(__xludf.DUMMYFUNCTION("""COMPUTED_VALUE"""),"")</f>
        <v/>
      </c>
      <c r="N17" s="119" t="str">
        <f ca="1">IFERROR(__xludf.DUMMYFUNCTION("""COMPUTED_VALUE"""),"")</f>
        <v/>
      </c>
      <c r="O17" s="119" t="str">
        <f ca="1">IFERROR(__xludf.DUMMYFUNCTION("""COMPUTED_VALUE"""),"")</f>
        <v/>
      </c>
      <c r="P17" s="119" t="str">
        <f ca="1">IFERROR(__xludf.DUMMYFUNCTION("""COMPUTED_VALUE"""),"")</f>
        <v/>
      </c>
      <c r="Q17" s="119" t="str">
        <f ca="1">IFERROR(__xludf.DUMMYFUNCTION("""COMPUTED_VALUE"""),"")</f>
        <v/>
      </c>
      <c r="R17" s="119" t="str">
        <f ca="1">IFERROR(__xludf.DUMMYFUNCTION("""COMPUTED_VALUE"""),"")</f>
        <v/>
      </c>
      <c r="S17" s="119" t="str">
        <f ca="1">IFERROR(__xludf.DUMMYFUNCTION("""COMPUTED_VALUE"""),"")</f>
        <v/>
      </c>
      <c r="T17" s="119" t="str">
        <f ca="1">IFERROR(__xludf.DUMMYFUNCTION("""COMPUTED_VALUE"""),"")</f>
        <v/>
      </c>
      <c r="U17" s="119" t="str">
        <f ca="1">IFERROR(__xludf.DUMMYFUNCTION("""COMPUTED_VALUE"""),"")</f>
        <v/>
      </c>
      <c r="V17" s="119" t="str">
        <f ca="1">IFERROR(__xludf.DUMMYFUNCTION("""COMPUTED_VALUE"""),"")</f>
        <v/>
      </c>
      <c r="W17" s="119" t="str">
        <f ca="1">IFERROR(__xludf.DUMMYFUNCTION("""COMPUTED_VALUE"""),"")</f>
        <v/>
      </c>
      <c r="X17" s="119" t="str">
        <f ca="1">IFERROR(__xludf.DUMMYFUNCTION("""COMPUTED_VALUE"""),"")</f>
        <v/>
      </c>
      <c r="Y17" s="119" t="str">
        <f ca="1">IFERROR(__xludf.DUMMYFUNCTION("""COMPUTED_VALUE"""),"")</f>
        <v/>
      </c>
      <c r="Z17" s="119"/>
    </row>
    <row r="18" spans="1:26" ht="15.75" customHeight="1">
      <c r="A18" s="119" t="str">
        <f ca="1">IFERROR(__xludf.DUMMYFUNCTION("""COMPUTED_VALUE"""),"F2")</f>
        <v>F2</v>
      </c>
      <c r="B18" s="119" t="str">
        <f ca="1">IFERROR(__xludf.DUMMYFUNCTION("""COMPUTED_VALUE"""),"PRESSURE SWITCH ")</f>
        <v xml:space="preserve">PRESSURE SWITCH </v>
      </c>
      <c r="C18" s="119" t="str">
        <f ca="1">IFERROR(__xludf.DUMMYFUNCTION("""COMPUTED_VALUE"""),"FILTER CLOGGING INDICATOR FOR HD CIRCUIT HPU")</f>
        <v>FILTER CLOGGING INDICATOR FOR HD CIRCUIT HPU</v>
      </c>
      <c r="D18" s="119" t="str">
        <f ca="1">IFERROR(__xludf.DUMMYFUNCTION("""COMPUTED_VALUE"""),"24VDC NO/NC")</f>
        <v>24VDC NO/NC</v>
      </c>
      <c r="E18" s="119" t="str">
        <f ca="1">IFERROR(__xludf.DUMMYFUNCTION("""COMPUTED_VALUE"""),"NA")</f>
        <v>NA</v>
      </c>
      <c r="F18" s="119" t="str">
        <f ca="1">IFERROR(__xludf.DUMMYFUNCTION("""COMPUTED_VALUE"""),"NA")</f>
        <v>NA</v>
      </c>
      <c r="G18" s="119">
        <f ca="1">IFERROR(__xludf.DUMMYFUNCTION("""COMPUTED_VALUE"""),328207)</f>
        <v>328207</v>
      </c>
      <c r="H18" s="119">
        <f ca="1">IFERROR(__xludf.DUMMYFUNCTION("""COMPUTED_VALUE"""),15)</f>
        <v>15</v>
      </c>
      <c r="I18" s="96" t="str">
        <f ca="1">IFERROR(__xludf.DUMMYFUNCTION("""COMPUTED_VALUE"""),"DIN PLUG (CONNECTOR INCLUDED)")</f>
        <v>DIN PLUG (CONNECTOR INCLUDED)</v>
      </c>
      <c r="J18" s="119" t="str">
        <f ca="1">IFERROR(__xludf.DUMMYFUNCTION("""COMPUTED_VALUE"""),"")</f>
        <v/>
      </c>
      <c r="K18" s="119" t="str">
        <f ca="1">IFERROR(__xludf.DUMMYFUNCTION("""COMPUTED_VALUE"""),"")</f>
        <v/>
      </c>
      <c r="L18" s="119" t="str">
        <f ca="1">IFERROR(__xludf.DUMMYFUNCTION("""COMPUTED_VALUE"""),"")</f>
        <v/>
      </c>
      <c r="M18" s="119" t="str">
        <f ca="1">IFERROR(__xludf.DUMMYFUNCTION("""COMPUTED_VALUE"""),"")</f>
        <v/>
      </c>
      <c r="N18" s="119" t="str">
        <f ca="1">IFERROR(__xludf.DUMMYFUNCTION("""COMPUTED_VALUE"""),"")</f>
        <v/>
      </c>
      <c r="O18" s="119" t="str">
        <f ca="1">IFERROR(__xludf.DUMMYFUNCTION("""COMPUTED_VALUE"""),"")</f>
        <v/>
      </c>
      <c r="P18" s="119" t="str">
        <f ca="1">IFERROR(__xludf.DUMMYFUNCTION("""COMPUTED_VALUE"""),"")</f>
        <v/>
      </c>
      <c r="Q18" s="119" t="str">
        <f ca="1">IFERROR(__xludf.DUMMYFUNCTION("""COMPUTED_VALUE"""),"")</f>
        <v/>
      </c>
      <c r="R18" s="119" t="str">
        <f ca="1">IFERROR(__xludf.DUMMYFUNCTION("""COMPUTED_VALUE"""),"")</f>
        <v/>
      </c>
      <c r="S18" s="119" t="str">
        <f ca="1">IFERROR(__xludf.DUMMYFUNCTION("""COMPUTED_VALUE"""),"")</f>
        <v/>
      </c>
      <c r="T18" s="119" t="str">
        <f ca="1">IFERROR(__xludf.DUMMYFUNCTION("""COMPUTED_VALUE"""),"")</f>
        <v/>
      </c>
      <c r="U18" s="119" t="str">
        <f ca="1">IFERROR(__xludf.DUMMYFUNCTION("""COMPUTED_VALUE"""),"")</f>
        <v/>
      </c>
      <c r="V18" s="119" t="str">
        <f ca="1">IFERROR(__xludf.DUMMYFUNCTION("""COMPUTED_VALUE"""),"")</f>
        <v/>
      </c>
      <c r="W18" s="119" t="str">
        <f ca="1">IFERROR(__xludf.DUMMYFUNCTION("""COMPUTED_VALUE"""),"")</f>
        <v/>
      </c>
      <c r="X18" s="119" t="str">
        <f ca="1">IFERROR(__xludf.DUMMYFUNCTION("""COMPUTED_VALUE"""),"")</f>
        <v/>
      </c>
      <c r="Y18" s="119" t="str">
        <f ca="1">IFERROR(__xludf.DUMMYFUNCTION("""COMPUTED_VALUE"""),"")</f>
        <v/>
      </c>
      <c r="Z18" s="119"/>
    </row>
    <row r="19" spans="1:26" ht="15.75" customHeight="1">
      <c r="A19" s="119" t="str">
        <f ca="1">IFERROR(__xludf.DUMMYFUNCTION("""COMPUTED_VALUE"""),"F3")</f>
        <v>F3</v>
      </c>
      <c r="B19" s="119" t="str">
        <f ca="1">IFERROR(__xludf.DUMMYFUNCTION("""COMPUTED_VALUE"""),"PRESSURE SWITCH ")</f>
        <v xml:space="preserve">PRESSURE SWITCH </v>
      </c>
      <c r="C19" s="119" t="str">
        <f ca="1">IFERROR(__xludf.DUMMYFUNCTION("""COMPUTED_VALUE"""),"FILTER CLOGGING INDICATOR FOR MAIN RETURN HPU")</f>
        <v>FILTER CLOGGING INDICATOR FOR MAIN RETURN HPU</v>
      </c>
      <c r="D19" s="119" t="str">
        <f ca="1">IFERROR(__xludf.DUMMYFUNCTION("""COMPUTED_VALUE"""),"24VDC NO/NC")</f>
        <v>24VDC NO/NC</v>
      </c>
      <c r="E19" s="119" t="str">
        <f ca="1">IFERROR(__xludf.DUMMYFUNCTION("""COMPUTED_VALUE"""),"NA")</f>
        <v>NA</v>
      </c>
      <c r="F19" s="119" t="str">
        <f ca="1">IFERROR(__xludf.DUMMYFUNCTION("""COMPUTED_VALUE"""),"NA")</f>
        <v>NA</v>
      </c>
      <c r="G19" s="119" t="str">
        <f ca="1">IFERROR(__xludf.DUMMYFUNCTION("""COMPUTED_VALUE"""),"PE3     ")</f>
        <v xml:space="preserve">PE3     </v>
      </c>
      <c r="H19" s="119">
        <f ca="1">IFERROR(__xludf.DUMMYFUNCTION("""COMPUTED_VALUE"""),8)</f>
        <v>8</v>
      </c>
      <c r="I19" s="96" t="str">
        <f ca="1">IFERROR(__xludf.DUMMYFUNCTION("""COMPUTED_VALUE"""),"DIN PLUG (CONNECTOR INCLUDED)")</f>
        <v>DIN PLUG (CONNECTOR INCLUDED)</v>
      </c>
      <c r="J19" s="119" t="str">
        <f ca="1">IFERROR(__xludf.DUMMYFUNCTION("""COMPUTED_VALUE"""),"")</f>
        <v/>
      </c>
      <c r="K19" s="119" t="str">
        <f ca="1">IFERROR(__xludf.DUMMYFUNCTION("""COMPUTED_VALUE"""),"")</f>
        <v/>
      </c>
      <c r="L19" s="119" t="str">
        <f ca="1">IFERROR(__xludf.DUMMYFUNCTION("""COMPUTED_VALUE"""),"")</f>
        <v/>
      </c>
      <c r="M19" s="119" t="str">
        <f ca="1">IFERROR(__xludf.DUMMYFUNCTION("""COMPUTED_VALUE"""),"")</f>
        <v/>
      </c>
      <c r="N19" s="119" t="str">
        <f ca="1">IFERROR(__xludf.DUMMYFUNCTION("""COMPUTED_VALUE"""),"")</f>
        <v/>
      </c>
      <c r="O19" s="119" t="str">
        <f ca="1">IFERROR(__xludf.DUMMYFUNCTION("""COMPUTED_VALUE"""),"")</f>
        <v/>
      </c>
      <c r="P19" s="119" t="str">
        <f ca="1">IFERROR(__xludf.DUMMYFUNCTION("""COMPUTED_VALUE"""),"")</f>
        <v/>
      </c>
      <c r="Q19" s="119" t="str">
        <f ca="1">IFERROR(__xludf.DUMMYFUNCTION("""COMPUTED_VALUE"""),"")</f>
        <v/>
      </c>
      <c r="R19" s="119" t="str">
        <f ca="1">IFERROR(__xludf.DUMMYFUNCTION("""COMPUTED_VALUE"""),"")</f>
        <v/>
      </c>
      <c r="S19" s="119" t="str">
        <f ca="1">IFERROR(__xludf.DUMMYFUNCTION("""COMPUTED_VALUE"""),"")</f>
        <v/>
      </c>
      <c r="T19" s="119" t="str">
        <f ca="1">IFERROR(__xludf.DUMMYFUNCTION("""COMPUTED_VALUE"""),"")</f>
        <v/>
      </c>
      <c r="U19" s="119" t="str">
        <f ca="1">IFERROR(__xludf.DUMMYFUNCTION("""COMPUTED_VALUE"""),"")</f>
        <v/>
      </c>
      <c r="V19" s="119" t="str">
        <f ca="1">IFERROR(__xludf.DUMMYFUNCTION("""COMPUTED_VALUE"""),"")</f>
        <v/>
      </c>
      <c r="W19" s="119" t="str">
        <f ca="1">IFERROR(__xludf.DUMMYFUNCTION("""COMPUTED_VALUE"""),"")</f>
        <v/>
      </c>
      <c r="X19" s="119" t="str">
        <f ca="1">IFERROR(__xludf.DUMMYFUNCTION("""COMPUTED_VALUE"""),"")</f>
        <v/>
      </c>
      <c r="Y19" s="119" t="str">
        <f ca="1">IFERROR(__xludf.DUMMYFUNCTION("""COMPUTED_VALUE"""),"")</f>
        <v/>
      </c>
      <c r="Z19" s="119"/>
    </row>
    <row r="20" spans="1:26" ht="15.75" customHeight="1">
      <c r="A20" s="119" t="str">
        <f ca="1">IFERROR(__xludf.DUMMYFUNCTION("""COMPUTED_VALUE"""),"F4")</f>
        <v>F4</v>
      </c>
      <c r="B20" s="119" t="str">
        <f ca="1">IFERROR(__xludf.DUMMYFUNCTION("""COMPUTED_VALUE"""),"PRESSURE SWITCH ")</f>
        <v xml:space="preserve">PRESSURE SWITCH </v>
      </c>
      <c r="C20" s="119" t="str">
        <f ca="1">IFERROR(__xludf.DUMMYFUNCTION("""COMPUTED_VALUE"""),"FILTER CLOGGING INDICATOR FOR DRAIN TANK RETURN HPU")</f>
        <v>FILTER CLOGGING INDICATOR FOR DRAIN TANK RETURN HPU</v>
      </c>
      <c r="D20" s="119" t="str">
        <f ca="1">IFERROR(__xludf.DUMMYFUNCTION("""COMPUTED_VALUE"""),"24VDC NO/NC")</f>
        <v>24VDC NO/NC</v>
      </c>
      <c r="E20" s="119" t="str">
        <f ca="1">IFERROR(__xludf.DUMMYFUNCTION("""COMPUTED_VALUE"""),"NA")</f>
        <v>NA</v>
      </c>
      <c r="F20" s="119" t="str">
        <f ca="1">IFERROR(__xludf.DUMMYFUNCTION("""COMPUTED_VALUE"""),"NA")</f>
        <v>NA</v>
      </c>
      <c r="G20" s="119" t="str">
        <f ca="1">IFERROR(__xludf.DUMMYFUNCTION("""COMPUTED_VALUE"""),"PE3     ")</f>
        <v xml:space="preserve">PE3     </v>
      </c>
      <c r="H20" s="119">
        <f ca="1">IFERROR(__xludf.DUMMYFUNCTION("""COMPUTED_VALUE"""),8)</f>
        <v>8</v>
      </c>
      <c r="I20" s="96" t="str">
        <f ca="1">IFERROR(__xludf.DUMMYFUNCTION("""COMPUTED_VALUE"""),"DIN PLUG (CONNECTOR INCLUDED)")</f>
        <v>DIN PLUG (CONNECTOR INCLUDED)</v>
      </c>
      <c r="J20" s="119" t="str">
        <f ca="1">IFERROR(__xludf.DUMMYFUNCTION("""COMPUTED_VALUE"""),"")</f>
        <v/>
      </c>
      <c r="K20" s="119" t="str">
        <f ca="1">IFERROR(__xludf.DUMMYFUNCTION("""COMPUTED_VALUE"""),"")</f>
        <v/>
      </c>
      <c r="L20" s="119" t="str">
        <f ca="1">IFERROR(__xludf.DUMMYFUNCTION("""COMPUTED_VALUE"""),"")</f>
        <v/>
      </c>
      <c r="M20" s="119" t="str">
        <f ca="1">IFERROR(__xludf.DUMMYFUNCTION("""COMPUTED_VALUE"""),"")</f>
        <v/>
      </c>
      <c r="N20" s="119" t="str">
        <f ca="1">IFERROR(__xludf.DUMMYFUNCTION("""COMPUTED_VALUE"""),"")</f>
        <v/>
      </c>
      <c r="O20" s="119" t="str">
        <f ca="1">IFERROR(__xludf.DUMMYFUNCTION("""COMPUTED_VALUE"""),"")</f>
        <v/>
      </c>
      <c r="P20" s="119" t="str">
        <f ca="1">IFERROR(__xludf.DUMMYFUNCTION("""COMPUTED_VALUE"""),"")</f>
        <v/>
      </c>
      <c r="Q20" s="119" t="str">
        <f ca="1">IFERROR(__xludf.DUMMYFUNCTION("""COMPUTED_VALUE"""),"")</f>
        <v/>
      </c>
      <c r="R20" s="119" t="str">
        <f ca="1">IFERROR(__xludf.DUMMYFUNCTION("""COMPUTED_VALUE"""),"")</f>
        <v/>
      </c>
      <c r="S20" s="119" t="str">
        <f ca="1">IFERROR(__xludf.DUMMYFUNCTION("""COMPUTED_VALUE"""),"")</f>
        <v/>
      </c>
      <c r="T20" s="119" t="str">
        <f ca="1">IFERROR(__xludf.DUMMYFUNCTION("""COMPUTED_VALUE"""),"")</f>
        <v/>
      </c>
      <c r="U20" s="119" t="str">
        <f ca="1">IFERROR(__xludf.DUMMYFUNCTION("""COMPUTED_VALUE"""),"")</f>
        <v/>
      </c>
      <c r="V20" s="119" t="str">
        <f ca="1">IFERROR(__xludf.DUMMYFUNCTION("""COMPUTED_VALUE"""),"")</f>
        <v/>
      </c>
      <c r="W20" s="119" t="str">
        <f ca="1">IFERROR(__xludf.DUMMYFUNCTION("""COMPUTED_VALUE"""),"")</f>
        <v/>
      </c>
      <c r="X20" s="119" t="str">
        <f ca="1">IFERROR(__xludf.DUMMYFUNCTION("""COMPUTED_VALUE"""),"")</f>
        <v/>
      </c>
      <c r="Y20" s="119" t="str">
        <f ca="1">IFERROR(__xludf.DUMMYFUNCTION("""COMPUTED_VALUE"""),"")</f>
        <v/>
      </c>
      <c r="Z20" s="119"/>
    </row>
    <row r="21" spans="1:26" ht="15.75" customHeight="1">
      <c r="A21" s="119" t="str">
        <f ca="1">IFERROR(__xludf.DUMMYFUNCTION("""COMPUTED_VALUE"""),"LEV-1")</f>
        <v>LEV-1</v>
      </c>
      <c r="B21" s="119" t="str">
        <f ca="1">IFERROR(__xludf.DUMMYFUNCTION("""COMPUTED_VALUE""")," LEVEL SENSOR")</f>
        <v xml:space="preserve"> LEVEL SENSOR</v>
      </c>
      <c r="C21" s="119" t="str">
        <f ca="1">IFERROR(__xludf.DUMMYFUNCTION("""COMPUTED_VALUE"""),"MAIN TANK OIL LEVEL SENSOR")</f>
        <v>MAIN TANK OIL LEVEL SENSOR</v>
      </c>
      <c r="D21" s="119" t="str">
        <f ca="1">IFERROR(__xludf.DUMMYFUNCTION("""COMPUTED_VALUE"""),"24VDC ˂50mA")</f>
        <v>24VDC ˂50mA</v>
      </c>
      <c r="E21" s="119" t="str">
        <f ca="1">IFERROR(__xludf.DUMMYFUNCTION("""COMPUTED_VALUE"""),"4..20mA")</f>
        <v>4..20mA</v>
      </c>
      <c r="F21" s="119" t="str">
        <f ca="1">IFERROR(__xludf.DUMMYFUNCTION("""COMPUTED_VALUE"""),"NA")</f>
        <v>NA</v>
      </c>
      <c r="G21" s="119" t="str">
        <f ca="1">IFERROR(__xludf.DUMMYFUNCTION("""COMPUTED_VALUE"""),"LR2050")</f>
        <v>LR2050</v>
      </c>
      <c r="H21" s="119">
        <f ca="1">IFERROR(__xludf.DUMMYFUNCTION("""COMPUTED_VALUE"""),11)</f>
        <v>11</v>
      </c>
      <c r="I21" s="96" t="str">
        <f ca="1">IFERROR(__xludf.DUMMYFUNCTION("""COMPUTED_VALUE"""),"M12")</f>
        <v>M12</v>
      </c>
      <c r="J21" s="119" t="str">
        <f ca="1">IFERROR(__xludf.DUMMYFUNCTION("""COMPUTED_VALUE"""),"")</f>
        <v/>
      </c>
      <c r="K21" s="119" t="str">
        <f ca="1">IFERROR(__xludf.DUMMYFUNCTION("""COMPUTED_VALUE"""),"")</f>
        <v/>
      </c>
      <c r="L21" s="119" t="str">
        <f ca="1">IFERROR(__xludf.DUMMYFUNCTION("""COMPUTED_VALUE"""),"")</f>
        <v/>
      </c>
      <c r="M21" s="119" t="str">
        <f ca="1">IFERROR(__xludf.DUMMYFUNCTION("""COMPUTED_VALUE"""),"")</f>
        <v/>
      </c>
      <c r="N21" s="119" t="str">
        <f ca="1">IFERROR(__xludf.DUMMYFUNCTION("""COMPUTED_VALUE"""),"")</f>
        <v/>
      </c>
      <c r="O21" s="119" t="str">
        <f ca="1">IFERROR(__xludf.DUMMYFUNCTION("""COMPUTED_VALUE"""),"")</f>
        <v/>
      </c>
      <c r="P21" s="119" t="str">
        <f ca="1">IFERROR(__xludf.DUMMYFUNCTION("""COMPUTED_VALUE"""),"")</f>
        <v/>
      </c>
      <c r="Q21" s="119" t="str">
        <f ca="1">IFERROR(__xludf.DUMMYFUNCTION("""COMPUTED_VALUE"""),"")</f>
        <v/>
      </c>
      <c r="R21" s="119" t="str">
        <f ca="1">IFERROR(__xludf.DUMMYFUNCTION("""COMPUTED_VALUE"""),"")</f>
        <v/>
      </c>
      <c r="S21" s="119" t="str">
        <f ca="1">IFERROR(__xludf.DUMMYFUNCTION("""COMPUTED_VALUE"""),"")</f>
        <v/>
      </c>
      <c r="T21" s="119" t="str">
        <f ca="1">IFERROR(__xludf.DUMMYFUNCTION("""COMPUTED_VALUE"""),"")</f>
        <v/>
      </c>
      <c r="U21" s="119" t="str">
        <f ca="1">IFERROR(__xludf.DUMMYFUNCTION("""COMPUTED_VALUE"""),"")</f>
        <v/>
      </c>
      <c r="V21" s="119" t="str">
        <f ca="1">IFERROR(__xludf.DUMMYFUNCTION("""COMPUTED_VALUE"""),"")</f>
        <v/>
      </c>
      <c r="W21" s="119" t="str">
        <f ca="1">IFERROR(__xludf.DUMMYFUNCTION("""COMPUTED_VALUE"""),"")</f>
        <v/>
      </c>
      <c r="X21" s="119" t="str">
        <f ca="1">IFERROR(__xludf.DUMMYFUNCTION("""COMPUTED_VALUE"""),"")</f>
        <v/>
      </c>
      <c r="Y21" s="119" t="str">
        <f ca="1">IFERROR(__xludf.DUMMYFUNCTION("""COMPUTED_VALUE"""),"")</f>
        <v/>
      </c>
      <c r="Z21" s="119"/>
    </row>
    <row r="22" spans="1:26" ht="15.75" customHeight="1">
      <c r="A22" s="119" t="str">
        <f ca="1">IFERROR(__xludf.DUMMYFUNCTION("""COMPUTED_VALUE"""),"TEMP-1")</f>
        <v>TEMP-1</v>
      </c>
      <c r="B22" s="119" t="str">
        <f ca="1">IFERROR(__xludf.DUMMYFUNCTION("""COMPUTED_VALUE"""),"TEMPERATURE SENSOR(-50..150°C)")</f>
        <v>TEMPERATURE SENSOR(-50..150°C)</v>
      </c>
      <c r="C22" s="119" t="str">
        <f ca="1">IFERROR(__xludf.DUMMYFUNCTION("""COMPUTED_VALUE"""),"MAIN TANK OIL TEMPERATURE SENSOR")</f>
        <v>MAIN TANK OIL TEMPERATURE SENSOR</v>
      </c>
      <c r="D22" s="119" t="str">
        <f ca="1">IFERROR(__xludf.DUMMYFUNCTION("""COMPUTED_VALUE"""),"24VDC ˂50mA")</f>
        <v>24VDC ˂50mA</v>
      </c>
      <c r="E22" s="119" t="str">
        <f ca="1">IFERROR(__xludf.DUMMYFUNCTION("""COMPUTED_VALUE"""),"4..20mA")</f>
        <v>4..20mA</v>
      </c>
      <c r="F22" s="119" t="str">
        <f ca="1">IFERROR(__xludf.DUMMYFUNCTION("""COMPUTED_VALUE"""),"NA")</f>
        <v>NA</v>
      </c>
      <c r="G22" s="119" t="str">
        <f ca="1">IFERROR(__xludf.DUMMYFUNCTION("""COMPUTED_VALUE"""),"TA2135")</f>
        <v>TA2135</v>
      </c>
      <c r="H22" s="119">
        <f ca="1">IFERROR(__xludf.DUMMYFUNCTION("""COMPUTED_VALUE"""),12)</f>
        <v>12</v>
      </c>
      <c r="I22" s="96" t="str">
        <f ca="1">IFERROR(__xludf.DUMMYFUNCTION("""COMPUTED_VALUE"""),"M12")</f>
        <v>M12</v>
      </c>
      <c r="J22" s="119" t="str">
        <f ca="1">IFERROR(__xludf.DUMMYFUNCTION("""COMPUTED_VALUE"""),"")</f>
        <v/>
      </c>
      <c r="K22" s="119" t="str">
        <f ca="1">IFERROR(__xludf.DUMMYFUNCTION("""COMPUTED_VALUE"""),"")</f>
        <v/>
      </c>
      <c r="L22" s="119" t="str">
        <f ca="1">IFERROR(__xludf.DUMMYFUNCTION("""COMPUTED_VALUE"""),"")</f>
        <v/>
      </c>
      <c r="M22" s="119" t="str">
        <f ca="1">IFERROR(__xludf.DUMMYFUNCTION("""COMPUTED_VALUE"""),"")</f>
        <v/>
      </c>
      <c r="N22" s="119" t="str">
        <f ca="1">IFERROR(__xludf.DUMMYFUNCTION("""COMPUTED_VALUE"""),"")</f>
        <v/>
      </c>
      <c r="O22" s="119" t="str">
        <f ca="1">IFERROR(__xludf.DUMMYFUNCTION("""COMPUTED_VALUE"""),"")</f>
        <v/>
      </c>
      <c r="P22" s="119" t="str">
        <f ca="1">IFERROR(__xludf.DUMMYFUNCTION("""COMPUTED_VALUE"""),"")</f>
        <v/>
      </c>
      <c r="Q22" s="119" t="str">
        <f ca="1">IFERROR(__xludf.DUMMYFUNCTION("""COMPUTED_VALUE"""),"")</f>
        <v/>
      </c>
      <c r="R22" s="119" t="str">
        <f ca="1">IFERROR(__xludf.DUMMYFUNCTION("""COMPUTED_VALUE"""),"")</f>
        <v/>
      </c>
      <c r="S22" s="119" t="str">
        <f ca="1">IFERROR(__xludf.DUMMYFUNCTION("""COMPUTED_VALUE"""),"")</f>
        <v/>
      </c>
      <c r="T22" s="119" t="str">
        <f ca="1">IFERROR(__xludf.DUMMYFUNCTION("""COMPUTED_VALUE"""),"")</f>
        <v/>
      </c>
      <c r="U22" s="119" t="str">
        <f ca="1">IFERROR(__xludf.DUMMYFUNCTION("""COMPUTED_VALUE"""),"")</f>
        <v/>
      </c>
      <c r="V22" s="119" t="str">
        <f ca="1">IFERROR(__xludf.DUMMYFUNCTION("""COMPUTED_VALUE"""),"")</f>
        <v/>
      </c>
      <c r="W22" s="119" t="str">
        <f ca="1">IFERROR(__xludf.DUMMYFUNCTION("""COMPUTED_VALUE"""),"")</f>
        <v/>
      </c>
      <c r="X22" s="119" t="str">
        <f ca="1">IFERROR(__xludf.DUMMYFUNCTION("""COMPUTED_VALUE"""),"")</f>
        <v/>
      </c>
      <c r="Y22" s="119" t="str">
        <f ca="1">IFERROR(__xludf.DUMMYFUNCTION("""COMPUTED_VALUE"""),"")</f>
        <v/>
      </c>
      <c r="Z22" s="119"/>
    </row>
    <row r="23" spans="1:26" ht="15.75" customHeight="1">
      <c r="A23" s="119" t="str">
        <f ca="1">IFERROR(__xludf.DUMMYFUNCTION("""COMPUTED_VALUE"""),"")</f>
        <v/>
      </c>
      <c r="B23" s="119" t="str">
        <f ca="1">IFERROR(__xludf.DUMMYFUNCTION("""COMPUTED_VALUE"""),"1069-11-01")</f>
        <v>1069-11-01</v>
      </c>
      <c r="C23" s="119" t="str">
        <f ca="1">IFERROR(__xludf.DUMMYFUNCTION("""COMPUTED_VALUE"""),"JUNCTION MANIFOLD")</f>
        <v>JUNCTION MANIFOLD</v>
      </c>
      <c r="D23" s="119" t="str">
        <f ca="1">IFERROR(__xludf.DUMMYFUNCTION("""COMPUTED_VALUE"""),"")</f>
        <v/>
      </c>
      <c r="E23" s="119" t="str">
        <f ca="1">IFERROR(__xludf.DUMMYFUNCTION("""COMPUTED_VALUE"""),"")</f>
        <v/>
      </c>
      <c r="F23" s="119" t="str">
        <f ca="1">IFERROR(__xludf.DUMMYFUNCTION("""COMPUTED_VALUE"""),"")</f>
        <v/>
      </c>
      <c r="G23" s="119" t="str">
        <f ca="1">IFERROR(__xludf.DUMMYFUNCTION("""COMPUTED_VALUE"""),"")</f>
        <v/>
      </c>
      <c r="H23" s="119" t="str">
        <f ca="1">IFERROR(__xludf.DUMMYFUNCTION("""COMPUTED_VALUE"""),"")</f>
        <v/>
      </c>
      <c r="I23" s="96" t="str">
        <f ca="1">IFERROR(__xludf.DUMMYFUNCTION("""COMPUTED_VALUE"""),"")</f>
        <v/>
      </c>
      <c r="J23" s="119" t="str">
        <f ca="1">IFERROR(__xludf.DUMMYFUNCTION("""COMPUTED_VALUE"""),"")</f>
        <v/>
      </c>
      <c r="K23" s="119" t="str">
        <f ca="1">IFERROR(__xludf.DUMMYFUNCTION("""COMPUTED_VALUE"""),"")</f>
        <v/>
      </c>
      <c r="L23" s="119" t="str">
        <f ca="1">IFERROR(__xludf.DUMMYFUNCTION("""COMPUTED_VALUE"""),"")</f>
        <v/>
      </c>
      <c r="M23" s="119" t="str">
        <f ca="1">IFERROR(__xludf.DUMMYFUNCTION("""COMPUTED_VALUE"""),"")</f>
        <v/>
      </c>
      <c r="N23" s="119" t="str">
        <f ca="1">IFERROR(__xludf.DUMMYFUNCTION("""COMPUTED_VALUE"""),"")</f>
        <v/>
      </c>
      <c r="O23" s="119" t="str">
        <f ca="1">IFERROR(__xludf.DUMMYFUNCTION("""COMPUTED_VALUE"""),"")</f>
        <v/>
      </c>
      <c r="P23" s="119" t="str">
        <f ca="1">IFERROR(__xludf.DUMMYFUNCTION("""COMPUTED_VALUE"""),"")</f>
        <v/>
      </c>
      <c r="Q23" s="119" t="str">
        <f ca="1">IFERROR(__xludf.DUMMYFUNCTION("""COMPUTED_VALUE"""),"")</f>
        <v/>
      </c>
      <c r="R23" s="119" t="str">
        <f ca="1">IFERROR(__xludf.DUMMYFUNCTION("""COMPUTED_VALUE"""),"")</f>
        <v/>
      </c>
      <c r="S23" s="119" t="str">
        <f ca="1">IFERROR(__xludf.DUMMYFUNCTION("""COMPUTED_VALUE"""),"")</f>
        <v/>
      </c>
      <c r="T23" s="119" t="str">
        <f ca="1">IFERROR(__xludf.DUMMYFUNCTION("""COMPUTED_VALUE"""),"")</f>
        <v/>
      </c>
      <c r="U23" s="119" t="str">
        <f ca="1">IFERROR(__xludf.DUMMYFUNCTION("""COMPUTED_VALUE"""),"")</f>
        <v/>
      </c>
      <c r="V23" s="119" t="str">
        <f ca="1">IFERROR(__xludf.DUMMYFUNCTION("""COMPUTED_VALUE"""),"")</f>
        <v/>
      </c>
      <c r="W23" s="119" t="str">
        <f ca="1">IFERROR(__xludf.DUMMYFUNCTION("""COMPUTED_VALUE"""),"")</f>
        <v/>
      </c>
      <c r="X23" s="119" t="str">
        <f ca="1">IFERROR(__xludf.DUMMYFUNCTION("""COMPUTED_VALUE"""),"")</f>
        <v/>
      </c>
      <c r="Y23" s="119" t="str">
        <f ca="1">IFERROR(__xludf.DUMMYFUNCTION("""COMPUTED_VALUE"""),"")</f>
        <v/>
      </c>
      <c r="Z23" s="119"/>
    </row>
    <row r="24" spans="1:26" ht="15.75" customHeight="1">
      <c r="A24" s="119" t="str">
        <f ca="1">IFERROR(__xludf.DUMMYFUNCTION("""COMPUTED_VALUE"""),"F5")</f>
        <v>F5</v>
      </c>
      <c r="B24" s="119" t="str">
        <f ca="1">IFERROR(__xludf.DUMMYFUNCTION("""COMPUTED_VALUE"""),"PRESSURE SWITCH ")</f>
        <v xml:space="preserve">PRESSURE SWITCH </v>
      </c>
      <c r="C24" s="119" t="str">
        <f ca="1">IFERROR(__xludf.DUMMYFUNCTION("""COMPUTED_VALUE"""),"FILTER CLOGGING INDICATOR FOR TILT CIRCUIT HPU")</f>
        <v>FILTER CLOGGING INDICATOR FOR TILT CIRCUIT HPU</v>
      </c>
      <c r="D24" s="119" t="str">
        <f ca="1">IFERROR(__xludf.DUMMYFUNCTION("""COMPUTED_VALUE"""),"24VDC NO/NC")</f>
        <v>24VDC NO/NC</v>
      </c>
      <c r="E24" s="119" t="str">
        <f ca="1">IFERROR(__xludf.DUMMYFUNCTION("""COMPUTED_VALUE"""),"NA")</f>
        <v>NA</v>
      </c>
      <c r="F24" s="119" t="str">
        <f ca="1">IFERROR(__xludf.DUMMYFUNCTION("""COMPUTED_VALUE"""),"NA")</f>
        <v>NA</v>
      </c>
      <c r="G24" s="119">
        <f ca="1">IFERROR(__xludf.DUMMYFUNCTION("""COMPUTED_VALUE"""),328207)</f>
        <v>328207</v>
      </c>
      <c r="H24" s="119">
        <f ca="1">IFERROR(__xludf.DUMMYFUNCTION("""COMPUTED_VALUE"""),15)</f>
        <v>15</v>
      </c>
      <c r="I24" s="96" t="str">
        <f ca="1">IFERROR(__xludf.DUMMYFUNCTION("""COMPUTED_VALUE"""),"DIN PLUG (CONNECTOR INCLUDED)")</f>
        <v>DIN PLUG (CONNECTOR INCLUDED)</v>
      </c>
      <c r="J24" s="119" t="str">
        <f ca="1">IFERROR(__xludf.DUMMYFUNCTION("""COMPUTED_VALUE"""),"")</f>
        <v/>
      </c>
      <c r="K24" s="119" t="str">
        <f ca="1">IFERROR(__xludf.DUMMYFUNCTION("""COMPUTED_VALUE"""),"")</f>
        <v/>
      </c>
      <c r="L24" s="119" t="str">
        <f ca="1">IFERROR(__xludf.DUMMYFUNCTION("""COMPUTED_VALUE"""),"")</f>
        <v/>
      </c>
      <c r="M24" s="119" t="str">
        <f ca="1">IFERROR(__xludf.DUMMYFUNCTION("""COMPUTED_VALUE"""),"")</f>
        <v/>
      </c>
      <c r="N24" s="119" t="str">
        <f ca="1">IFERROR(__xludf.DUMMYFUNCTION("""COMPUTED_VALUE"""),"")</f>
        <v/>
      </c>
      <c r="O24" s="119" t="str">
        <f ca="1">IFERROR(__xludf.DUMMYFUNCTION("""COMPUTED_VALUE"""),"")</f>
        <v/>
      </c>
      <c r="P24" s="119" t="str">
        <f ca="1">IFERROR(__xludf.DUMMYFUNCTION("""COMPUTED_VALUE"""),"")</f>
        <v/>
      </c>
      <c r="Q24" s="119" t="str">
        <f ca="1">IFERROR(__xludf.DUMMYFUNCTION("""COMPUTED_VALUE"""),"")</f>
        <v/>
      </c>
      <c r="R24" s="119" t="str">
        <f ca="1">IFERROR(__xludf.DUMMYFUNCTION("""COMPUTED_VALUE"""),"")</f>
        <v/>
      </c>
      <c r="S24" s="119" t="str">
        <f ca="1">IFERROR(__xludf.DUMMYFUNCTION("""COMPUTED_VALUE"""),"")</f>
        <v/>
      </c>
      <c r="T24" s="119" t="str">
        <f ca="1">IFERROR(__xludf.DUMMYFUNCTION("""COMPUTED_VALUE"""),"")</f>
        <v/>
      </c>
      <c r="U24" s="119" t="str">
        <f ca="1">IFERROR(__xludf.DUMMYFUNCTION("""COMPUTED_VALUE"""),"")</f>
        <v/>
      </c>
      <c r="V24" s="119" t="str">
        <f ca="1">IFERROR(__xludf.DUMMYFUNCTION("""COMPUTED_VALUE"""),"")</f>
        <v/>
      </c>
      <c r="W24" s="119" t="str">
        <f ca="1">IFERROR(__xludf.DUMMYFUNCTION("""COMPUTED_VALUE"""),"")</f>
        <v/>
      </c>
      <c r="X24" s="119" t="str">
        <f ca="1">IFERROR(__xludf.DUMMYFUNCTION("""COMPUTED_VALUE"""),"")</f>
        <v/>
      </c>
      <c r="Y24" s="119" t="str">
        <f ca="1">IFERROR(__xludf.DUMMYFUNCTION("""COMPUTED_VALUE"""),"")</f>
        <v/>
      </c>
      <c r="Z24" s="119"/>
    </row>
    <row r="25" spans="1:26" ht="15.75" customHeight="1">
      <c r="A25" s="119" t="str">
        <f ca="1">IFERROR(__xludf.DUMMYFUNCTION("""COMPUTED_VALUE"""),"F6")</f>
        <v>F6</v>
      </c>
      <c r="B25" s="119" t="str">
        <f ca="1">IFERROR(__xludf.DUMMYFUNCTION("""COMPUTED_VALUE"""),"PRESSURE SWITCH ")</f>
        <v xml:space="preserve">PRESSURE SWITCH </v>
      </c>
      <c r="C25" s="119" t="str">
        <f ca="1">IFERROR(__xludf.DUMMYFUNCTION("""COMPUTED_VALUE"""),"FILTER CLOGGING INDICATOR FOR TILT CIRCUIT HPU")</f>
        <v>FILTER CLOGGING INDICATOR FOR TILT CIRCUIT HPU</v>
      </c>
      <c r="D25" s="119" t="str">
        <f ca="1">IFERROR(__xludf.DUMMYFUNCTION("""COMPUTED_VALUE"""),"24VDC NO/NC")</f>
        <v>24VDC NO/NC</v>
      </c>
      <c r="E25" s="119" t="str">
        <f ca="1">IFERROR(__xludf.DUMMYFUNCTION("""COMPUTED_VALUE"""),"NA")</f>
        <v>NA</v>
      </c>
      <c r="F25" s="119" t="str">
        <f ca="1">IFERROR(__xludf.DUMMYFUNCTION("""COMPUTED_VALUE"""),"NA")</f>
        <v>NA</v>
      </c>
      <c r="G25" s="119">
        <f ca="1">IFERROR(__xludf.DUMMYFUNCTION("""COMPUTED_VALUE"""),328207)</f>
        <v>328207</v>
      </c>
      <c r="H25" s="119">
        <f ca="1">IFERROR(__xludf.DUMMYFUNCTION("""COMPUTED_VALUE"""),15)</f>
        <v>15</v>
      </c>
      <c r="I25" s="96" t="str">
        <f ca="1">IFERROR(__xludf.DUMMYFUNCTION("""COMPUTED_VALUE"""),"DIN PLUG (CONNECTOR INCLUDED)")</f>
        <v>DIN PLUG (CONNECTOR INCLUDED)</v>
      </c>
      <c r="J25" s="119" t="str">
        <f ca="1">IFERROR(__xludf.DUMMYFUNCTION("""COMPUTED_VALUE"""),"")</f>
        <v/>
      </c>
      <c r="K25" s="119" t="str">
        <f ca="1">IFERROR(__xludf.DUMMYFUNCTION("""COMPUTED_VALUE"""),"")</f>
        <v/>
      </c>
      <c r="L25" s="119" t="str">
        <f ca="1">IFERROR(__xludf.DUMMYFUNCTION("""COMPUTED_VALUE"""),"")</f>
        <v/>
      </c>
      <c r="M25" s="119" t="str">
        <f ca="1">IFERROR(__xludf.DUMMYFUNCTION("""COMPUTED_VALUE"""),"")</f>
        <v/>
      </c>
      <c r="N25" s="119" t="str">
        <f ca="1">IFERROR(__xludf.DUMMYFUNCTION("""COMPUTED_VALUE"""),"")</f>
        <v/>
      </c>
      <c r="O25" s="119" t="str">
        <f ca="1">IFERROR(__xludf.DUMMYFUNCTION("""COMPUTED_VALUE"""),"")</f>
        <v/>
      </c>
      <c r="P25" s="119" t="str">
        <f ca="1">IFERROR(__xludf.DUMMYFUNCTION("""COMPUTED_VALUE"""),"")</f>
        <v/>
      </c>
      <c r="Q25" s="119" t="str">
        <f ca="1">IFERROR(__xludf.DUMMYFUNCTION("""COMPUTED_VALUE"""),"")</f>
        <v/>
      </c>
      <c r="R25" s="119" t="str">
        <f ca="1">IFERROR(__xludf.DUMMYFUNCTION("""COMPUTED_VALUE"""),"")</f>
        <v/>
      </c>
      <c r="S25" s="119" t="str">
        <f ca="1">IFERROR(__xludf.DUMMYFUNCTION("""COMPUTED_VALUE"""),"")</f>
        <v/>
      </c>
      <c r="T25" s="119" t="str">
        <f ca="1">IFERROR(__xludf.DUMMYFUNCTION("""COMPUTED_VALUE"""),"")</f>
        <v/>
      </c>
      <c r="U25" s="119" t="str">
        <f ca="1">IFERROR(__xludf.DUMMYFUNCTION("""COMPUTED_VALUE"""),"")</f>
        <v/>
      </c>
      <c r="V25" s="119" t="str">
        <f ca="1">IFERROR(__xludf.DUMMYFUNCTION("""COMPUTED_VALUE"""),"")</f>
        <v/>
      </c>
      <c r="W25" s="119" t="str">
        <f ca="1">IFERROR(__xludf.DUMMYFUNCTION("""COMPUTED_VALUE"""),"")</f>
        <v/>
      </c>
      <c r="X25" s="119" t="str">
        <f ca="1">IFERROR(__xludf.DUMMYFUNCTION("""COMPUTED_VALUE"""),"")</f>
        <v/>
      </c>
      <c r="Y25" s="119" t="str">
        <f ca="1">IFERROR(__xludf.DUMMYFUNCTION("""COMPUTED_VALUE"""),"")</f>
        <v/>
      </c>
      <c r="Z25" s="119"/>
    </row>
    <row r="26" spans="1:26" ht="15.75" customHeight="1">
      <c r="A26" s="119" t="str">
        <f ca="1">IFERROR(__xludf.DUMMYFUNCTION("""COMPUTED_VALUE"""),"")</f>
        <v/>
      </c>
      <c r="B26" s="119" t="str">
        <f ca="1">IFERROR(__xludf.DUMMYFUNCTION("""COMPUTED_VALUE"""),"1069-02-01")</f>
        <v>1069-02-01</v>
      </c>
      <c r="C26" s="119" t="str">
        <f ca="1">IFERROR(__xludf.DUMMYFUNCTION("""COMPUTED_VALUE"""),"TILT MANIFOLD")</f>
        <v>TILT MANIFOLD</v>
      </c>
      <c r="D26" s="119" t="str">
        <f ca="1">IFERROR(__xludf.DUMMYFUNCTION("""COMPUTED_VALUE"""),"")</f>
        <v/>
      </c>
      <c r="E26" s="119" t="str">
        <f ca="1">IFERROR(__xludf.DUMMYFUNCTION("""COMPUTED_VALUE"""),"")</f>
        <v/>
      </c>
      <c r="F26" s="119" t="str">
        <f ca="1">IFERROR(__xludf.DUMMYFUNCTION("""COMPUTED_VALUE"""),"")</f>
        <v/>
      </c>
      <c r="G26" s="119" t="str">
        <f ca="1">IFERROR(__xludf.DUMMYFUNCTION("""COMPUTED_VALUE"""),"")</f>
        <v/>
      </c>
      <c r="H26" s="119" t="str">
        <f ca="1">IFERROR(__xludf.DUMMYFUNCTION("""COMPUTED_VALUE"""),"")</f>
        <v/>
      </c>
      <c r="I26" s="96" t="str">
        <f ca="1">IFERROR(__xludf.DUMMYFUNCTION("""COMPUTED_VALUE"""),"")</f>
        <v/>
      </c>
      <c r="J26" s="119" t="str">
        <f ca="1">IFERROR(__xludf.DUMMYFUNCTION("""COMPUTED_VALUE"""),"")</f>
        <v/>
      </c>
      <c r="K26" s="119" t="str">
        <f ca="1">IFERROR(__xludf.DUMMYFUNCTION("""COMPUTED_VALUE"""),"")</f>
        <v/>
      </c>
      <c r="L26" s="119" t="str">
        <f ca="1">IFERROR(__xludf.DUMMYFUNCTION("""COMPUTED_VALUE"""),"")</f>
        <v/>
      </c>
      <c r="M26" s="119" t="str">
        <f ca="1">IFERROR(__xludf.DUMMYFUNCTION("""COMPUTED_VALUE"""),"")</f>
        <v/>
      </c>
      <c r="N26" s="119" t="str">
        <f ca="1">IFERROR(__xludf.DUMMYFUNCTION("""COMPUTED_VALUE"""),"")</f>
        <v/>
      </c>
      <c r="O26" s="119" t="str">
        <f ca="1">IFERROR(__xludf.DUMMYFUNCTION("""COMPUTED_VALUE"""),"")</f>
        <v/>
      </c>
      <c r="P26" s="119" t="str">
        <f ca="1">IFERROR(__xludf.DUMMYFUNCTION("""COMPUTED_VALUE"""),"")</f>
        <v/>
      </c>
      <c r="Q26" s="119" t="str">
        <f ca="1">IFERROR(__xludf.DUMMYFUNCTION("""COMPUTED_VALUE"""),"")</f>
        <v/>
      </c>
      <c r="R26" s="119" t="str">
        <f ca="1">IFERROR(__xludf.DUMMYFUNCTION("""COMPUTED_VALUE"""),"")</f>
        <v/>
      </c>
      <c r="S26" s="119" t="str">
        <f ca="1">IFERROR(__xludf.DUMMYFUNCTION("""COMPUTED_VALUE"""),"")</f>
        <v/>
      </c>
      <c r="T26" s="119" t="str">
        <f ca="1">IFERROR(__xludf.DUMMYFUNCTION("""COMPUTED_VALUE"""),"")</f>
        <v/>
      </c>
      <c r="U26" s="119" t="str">
        <f ca="1">IFERROR(__xludf.DUMMYFUNCTION("""COMPUTED_VALUE"""),"")</f>
        <v/>
      </c>
      <c r="V26" s="119" t="str">
        <f ca="1">IFERROR(__xludf.DUMMYFUNCTION("""COMPUTED_VALUE"""),"")</f>
        <v/>
      </c>
      <c r="W26" s="119" t="str">
        <f ca="1">IFERROR(__xludf.DUMMYFUNCTION("""COMPUTED_VALUE"""),"")</f>
        <v/>
      </c>
      <c r="X26" s="119" t="str">
        <f ca="1">IFERROR(__xludf.DUMMYFUNCTION("""COMPUTED_VALUE"""),"")</f>
        <v/>
      </c>
      <c r="Y26" s="119" t="str">
        <f ca="1">IFERROR(__xludf.DUMMYFUNCTION("""COMPUTED_VALUE"""),"")</f>
        <v/>
      </c>
      <c r="Z26" s="119"/>
    </row>
    <row r="27" spans="1:26" ht="15.75" customHeight="1">
      <c r="A27" s="119" t="str">
        <f ca="1">IFERROR(__xludf.DUMMYFUNCTION("""COMPUTED_VALUE"""),"C9")</f>
        <v>C9</v>
      </c>
      <c r="B27" s="119" t="str">
        <f ca="1">IFERROR(__xludf.DUMMYFUNCTION("""COMPUTED_VALUE"""),"ON/OFF SOLENOID VALVE")</f>
        <v>ON/OFF SOLENOID VALVE</v>
      </c>
      <c r="C27" s="119" t="str">
        <f ca="1">IFERROR(__xludf.DUMMYFUNCTION("""COMPUTED_VALUE"""),"HOT OIL CIRCULATION (IF REQUIRED)")</f>
        <v>HOT OIL CIRCULATION (IF REQUIRED)</v>
      </c>
      <c r="D27" s="119" t="str">
        <f ca="1">IFERROR(__xludf.DUMMYFUNCTION("""COMPUTED_VALUE"""),"24VDC 20W")</f>
        <v>24VDC 20W</v>
      </c>
      <c r="E27" s="119" t="str">
        <f ca="1">IFERROR(__xludf.DUMMYFUNCTION("""COMPUTED_VALUE"""),"NA")</f>
        <v>NA</v>
      </c>
      <c r="F27" s="119" t="str">
        <f ca="1">IFERROR(__xludf.DUMMYFUNCTION("""COMPUTED_VALUE"""),"NA")</f>
        <v>NA</v>
      </c>
      <c r="G27" s="119" t="str">
        <f ca="1">IFERROR(__xludf.DUMMYFUNCTION("""COMPUTED_VALUE"""),"")</f>
        <v/>
      </c>
      <c r="H27" s="119" t="str">
        <f ca="1">IFERROR(__xludf.DUMMYFUNCTION("""COMPUTED_VALUE"""),"")</f>
        <v/>
      </c>
      <c r="I27" s="96" t="str">
        <f ca="1">IFERROR(__xludf.DUMMYFUNCTION("""COMPUTED_VALUE"""),"DEUTSCH DTO4-2P (CONNECTOR INCLUDED)")</f>
        <v>DEUTSCH DTO4-2P (CONNECTOR INCLUDED)</v>
      </c>
      <c r="J27" s="119" t="str">
        <f ca="1">IFERROR(__xludf.DUMMYFUNCTION("""COMPUTED_VALUE"""),"")</f>
        <v/>
      </c>
      <c r="K27" s="119" t="str">
        <f ca="1">IFERROR(__xludf.DUMMYFUNCTION("""COMPUTED_VALUE"""),"")</f>
        <v/>
      </c>
      <c r="L27" s="119" t="str">
        <f ca="1">IFERROR(__xludf.DUMMYFUNCTION("""COMPUTED_VALUE"""),"")</f>
        <v/>
      </c>
      <c r="M27" s="119" t="str">
        <f ca="1">IFERROR(__xludf.DUMMYFUNCTION("""COMPUTED_VALUE"""),"")</f>
        <v/>
      </c>
      <c r="N27" s="119" t="str">
        <f ca="1">IFERROR(__xludf.DUMMYFUNCTION("""COMPUTED_VALUE"""),"")</f>
        <v/>
      </c>
      <c r="O27" s="119" t="str">
        <f ca="1">IFERROR(__xludf.DUMMYFUNCTION("""COMPUTED_VALUE"""),"")</f>
        <v/>
      </c>
      <c r="P27" s="119" t="str">
        <f ca="1">IFERROR(__xludf.DUMMYFUNCTION("""COMPUTED_VALUE"""),"")</f>
        <v/>
      </c>
      <c r="Q27" s="119" t="str">
        <f ca="1">IFERROR(__xludf.DUMMYFUNCTION("""COMPUTED_VALUE"""),"")</f>
        <v/>
      </c>
      <c r="R27" s="119" t="str">
        <f ca="1">IFERROR(__xludf.DUMMYFUNCTION("""COMPUTED_VALUE"""),"")</f>
        <v/>
      </c>
      <c r="S27" s="119" t="str">
        <f ca="1">IFERROR(__xludf.DUMMYFUNCTION("""COMPUTED_VALUE"""),"")</f>
        <v/>
      </c>
      <c r="T27" s="119" t="str">
        <f ca="1">IFERROR(__xludf.DUMMYFUNCTION("""COMPUTED_VALUE"""),"")</f>
        <v/>
      </c>
      <c r="U27" s="119" t="str">
        <f ca="1">IFERROR(__xludf.DUMMYFUNCTION("""COMPUTED_VALUE"""),"")</f>
        <v/>
      </c>
      <c r="V27" s="119" t="str">
        <f ca="1">IFERROR(__xludf.DUMMYFUNCTION("""COMPUTED_VALUE"""),"")</f>
        <v/>
      </c>
      <c r="W27" s="119" t="str">
        <f ca="1">IFERROR(__xludf.DUMMYFUNCTION("""COMPUTED_VALUE"""),"")</f>
        <v/>
      </c>
      <c r="X27" s="119" t="str">
        <f ca="1">IFERROR(__xludf.DUMMYFUNCTION("""COMPUTED_VALUE"""),"")</f>
        <v/>
      </c>
      <c r="Y27" s="119" t="str">
        <f ca="1">IFERROR(__xludf.DUMMYFUNCTION("""COMPUTED_VALUE"""),"")</f>
        <v/>
      </c>
      <c r="Z27" s="119"/>
    </row>
    <row r="28" spans="1:26" ht="15.75" customHeight="1">
      <c r="A28" s="119" t="str">
        <f ca="1">IFERROR(__xludf.DUMMYFUNCTION("""COMPUTED_VALUE"""),"PT-3")</f>
        <v>PT-3</v>
      </c>
      <c r="B28" s="119" t="str">
        <f ca="1">IFERROR(__xludf.DUMMYFUNCTION("""COMPUTED_VALUE"""),"PRESSURE TRANSDUCER")</f>
        <v>PRESSURE TRANSDUCER</v>
      </c>
      <c r="C28" s="119" t="str">
        <f ca="1">IFERROR(__xludf.DUMMYFUNCTION("""COMPUTED_VALUE"""),"TILT CIRCUIT PRESSURE SENSOR")</f>
        <v>TILT CIRCUIT PRESSURE SENSOR</v>
      </c>
      <c r="D28" s="119" t="str">
        <f ca="1">IFERROR(__xludf.DUMMYFUNCTION("""COMPUTED_VALUE"""),"24VDC")</f>
        <v>24VDC</v>
      </c>
      <c r="E28" s="119" t="str">
        <f ca="1">IFERROR(__xludf.DUMMYFUNCTION("""COMPUTED_VALUE"""),"4..20mA")</f>
        <v>4..20mA</v>
      </c>
      <c r="F28" s="119" t="str">
        <f ca="1">IFERROR(__xludf.DUMMYFUNCTION("""COMPUTED_VALUE"""),"NA")</f>
        <v>NA</v>
      </c>
      <c r="G28" s="119" t="str">
        <f ca="1">IFERROR(__xludf.DUMMYFUNCTION("""COMPUTED_VALUE"""),"PT5400")</f>
        <v>PT5400</v>
      </c>
      <c r="H28" s="119">
        <f ca="1">IFERROR(__xludf.DUMMYFUNCTION("""COMPUTED_VALUE"""),24)</f>
        <v>24</v>
      </c>
      <c r="I28" s="96" t="str">
        <f ca="1">IFERROR(__xludf.DUMMYFUNCTION("""COMPUTED_VALUE"""),"M12")</f>
        <v>M12</v>
      </c>
      <c r="J28" s="119" t="str">
        <f ca="1">IFERROR(__xludf.DUMMYFUNCTION("""COMPUTED_VALUE"""),"")</f>
        <v/>
      </c>
      <c r="K28" s="119" t="str">
        <f ca="1">IFERROR(__xludf.DUMMYFUNCTION("""COMPUTED_VALUE"""),"")</f>
        <v/>
      </c>
      <c r="L28" s="119" t="str">
        <f ca="1">IFERROR(__xludf.DUMMYFUNCTION("""COMPUTED_VALUE"""),"")</f>
        <v/>
      </c>
      <c r="M28" s="119" t="str">
        <f ca="1">IFERROR(__xludf.DUMMYFUNCTION("""COMPUTED_VALUE"""),"")</f>
        <v/>
      </c>
      <c r="N28" s="119" t="str">
        <f ca="1">IFERROR(__xludf.DUMMYFUNCTION("""COMPUTED_VALUE"""),"")</f>
        <v/>
      </c>
      <c r="O28" s="119" t="str">
        <f ca="1">IFERROR(__xludf.DUMMYFUNCTION("""COMPUTED_VALUE"""),"")</f>
        <v/>
      </c>
      <c r="P28" s="119" t="str">
        <f ca="1">IFERROR(__xludf.DUMMYFUNCTION("""COMPUTED_VALUE"""),"")</f>
        <v/>
      </c>
      <c r="Q28" s="119" t="str">
        <f ca="1">IFERROR(__xludf.DUMMYFUNCTION("""COMPUTED_VALUE"""),"")</f>
        <v/>
      </c>
      <c r="R28" s="119" t="str">
        <f ca="1">IFERROR(__xludf.DUMMYFUNCTION("""COMPUTED_VALUE"""),"")</f>
        <v/>
      </c>
      <c r="S28" s="119" t="str">
        <f ca="1">IFERROR(__xludf.DUMMYFUNCTION("""COMPUTED_VALUE"""),"")</f>
        <v/>
      </c>
      <c r="T28" s="119" t="str">
        <f ca="1">IFERROR(__xludf.DUMMYFUNCTION("""COMPUTED_VALUE"""),"")</f>
        <v/>
      </c>
      <c r="U28" s="119" t="str">
        <f ca="1">IFERROR(__xludf.DUMMYFUNCTION("""COMPUTED_VALUE"""),"")</f>
        <v/>
      </c>
      <c r="V28" s="119" t="str">
        <f ca="1">IFERROR(__xludf.DUMMYFUNCTION("""COMPUTED_VALUE"""),"")</f>
        <v/>
      </c>
      <c r="W28" s="119" t="str">
        <f ca="1">IFERROR(__xludf.DUMMYFUNCTION("""COMPUTED_VALUE"""),"")</f>
        <v/>
      </c>
      <c r="X28" s="119" t="str">
        <f ca="1">IFERROR(__xludf.DUMMYFUNCTION("""COMPUTED_VALUE"""),"")</f>
        <v/>
      </c>
      <c r="Y28" s="119" t="str">
        <f ca="1">IFERROR(__xludf.DUMMYFUNCTION("""COMPUTED_VALUE"""),"")</f>
        <v/>
      </c>
      <c r="Z28" s="119"/>
    </row>
    <row r="29" spans="1:26" ht="15.75" customHeight="1">
      <c r="A29" s="119" t="str">
        <f ca="1">IFERROR(__xludf.DUMMYFUNCTION("""COMPUTED_VALUE"""),"S7")</f>
        <v>S7</v>
      </c>
      <c r="B29" s="119" t="str">
        <f ca="1">IFERROR(__xludf.DUMMYFUNCTION("""COMPUTED_VALUE"""),"PROPORTIONAL DIRECTIONAL VALVE")</f>
        <v>PROPORTIONAL DIRECTIONAL VALVE</v>
      </c>
      <c r="C29" s="119" t="str">
        <f ca="1">IFERROR(__xludf.DUMMYFUNCTION("""COMPUTED_VALUE"""),"PLATFORM TILT PROPORTIONAL DIRECTIONAL VALVE")</f>
        <v>PLATFORM TILT PROPORTIONAL DIRECTIONAL VALVE</v>
      </c>
      <c r="D29" s="119" t="str">
        <f ca="1">IFERROR(__xludf.DUMMYFUNCTION("""COMPUTED_VALUE"""),"24VDC 3A")</f>
        <v>24VDC 3A</v>
      </c>
      <c r="E29" s="151" t="str">
        <f ca="1">IFERROR(__xludf.DUMMYFUNCTION("""COMPUTED_VALUE"""),"+/-10V")</f>
        <v>+/-10V</v>
      </c>
      <c r="F29" s="119" t="str">
        <f ca="1">IFERROR(__xludf.DUMMYFUNCTION("""COMPUTED_VALUE"""),"4..20mA")</f>
        <v>4..20mA</v>
      </c>
      <c r="G29" s="119" t="str">
        <f ca="1">IFERROR(__xludf.DUMMYFUNCTION("""COMPUTED_VALUE"""),"858AN00014A")</f>
        <v>858AN00014A</v>
      </c>
      <c r="H29" s="119">
        <f ca="1">IFERROR(__xludf.DUMMYFUNCTION("""COMPUTED_VALUE"""),31)</f>
        <v>31</v>
      </c>
      <c r="I29" s="96" t="str">
        <f ca="1">IFERROR(__xludf.DUMMYFUNCTION("""COMPUTED_VALUE"""),"INDUSTRIAL 7 PIN PLUG (CONNECTOR INCLUDED)")</f>
        <v>INDUSTRIAL 7 PIN PLUG (CONNECTOR INCLUDED)</v>
      </c>
      <c r="J29" s="119" t="str">
        <f ca="1">IFERROR(__xludf.DUMMYFUNCTION("""COMPUTED_VALUE"""),"")</f>
        <v/>
      </c>
      <c r="K29" s="119" t="str">
        <f ca="1">IFERROR(__xludf.DUMMYFUNCTION("""COMPUTED_VALUE"""),"")</f>
        <v/>
      </c>
      <c r="L29" s="119" t="str">
        <f ca="1">IFERROR(__xludf.DUMMYFUNCTION("""COMPUTED_VALUE"""),"")</f>
        <v/>
      </c>
      <c r="M29" s="119" t="str">
        <f ca="1">IFERROR(__xludf.DUMMYFUNCTION("""COMPUTED_VALUE"""),"")</f>
        <v/>
      </c>
      <c r="N29" s="119" t="str">
        <f ca="1">IFERROR(__xludf.DUMMYFUNCTION("""COMPUTED_VALUE"""),"")</f>
        <v/>
      </c>
      <c r="O29" s="119" t="str">
        <f ca="1">IFERROR(__xludf.DUMMYFUNCTION("""COMPUTED_VALUE"""),"")</f>
        <v/>
      </c>
      <c r="P29" s="119" t="str">
        <f ca="1">IFERROR(__xludf.DUMMYFUNCTION("""COMPUTED_VALUE"""),"")</f>
        <v/>
      </c>
      <c r="Q29" s="119" t="str">
        <f ca="1">IFERROR(__xludf.DUMMYFUNCTION("""COMPUTED_VALUE"""),"")</f>
        <v/>
      </c>
      <c r="R29" s="119" t="str">
        <f ca="1">IFERROR(__xludf.DUMMYFUNCTION("""COMPUTED_VALUE"""),"")</f>
        <v/>
      </c>
      <c r="S29" s="119" t="str">
        <f ca="1">IFERROR(__xludf.DUMMYFUNCTION("""COMPUTED_VALUE"""),"")</f>
        <v/>
      </c>
      <c r="T29" s="119" t="str">
        <f ca="1">IFERROR(__xludf.DUMMYFUNCTION("""COMPUTED_VALUE"""),"")</f>
        <v/>
      </c>
      <c r="U29" s="119" t="str">
        <f ca="1">IFERROR(__xludf.DUMMYFUNCTION("""COMPUTED_VALUE"""),"")</f>
        <v/>
      </c>
      <c r="V29" s="119" t="str">
        <f ca="1">IFERROR(__xludf.DUMMYFUNCTION("""COMPUTED_VALUE"""),"")</f>
        <v/>
      </c>
      <c r="W29" s="119" t="str">
        <f ca="1">IFERROR(__xludf.DUMMYFUNCTION("""COMPUTED_VALUE"""),"")</f>
        <v/>
      </c>
      <c r="X29" s="119" t="str">
        <f ca="1">IFERROR(__xludf.DUMMYFUNCTION("""COMPUTED_VALUE"""),"")</f>
        <v/>
      </c>
      <c r="Y29" s="119" t="str">
        <f ca="1">IFERROR(__xludf.DUMMYFUNCTION("""COMPUTED_VALUE"""),"")</f>
        <v/>
      </c>
      <c r="Z29" s="119"/>
    </row>
    <row r="30" spans="1:26" ht="15.75" customHeight="1">
      <c r="A30" s="119" t="str">
        <f ca="1">IFERROR(__xludf.DUMMYFUNCTION("""COMPUTED_VALUE"""),"S8")</f>
        <v>S8</v>
      </c>
      <c r="B30" s="119" t="str">
        <f ca="1">IFERROR(__xludf.DUMMYFUNCTION("""COMPUTED_VALUE"""),"PROPORTIONAL DIRECTIONAL VALVE")</f>
        <v>PROPORTIONAL DIRECTIONAL VALVE</v>
      </c>
      <c r="C30" s="119" t="str">
        <f ca="1">IFERROR(__xludf.DUMMYFUNCTION("""COMPUTED_VALUE"""),"TOP CLAMP PROPORTIONAL DIRECTIONAL VALVE")</f>
        <v>TOP CLAMP PROPORTIONAL DIRECTIONAL VALVE</v>
      </c>
      <c r="D30" s="119" t="str">
        <f ca="1">IFERROR(__xludf.DUMMYFUNCTION("""COMPUTED_VALUE"""),"24VDC 3A")</f>
        <v>24VDC 3A</v>
      </c>
      <c r="E30" s="151" t="str">
        <f ca="1">IFERROR(__xludf.DUMMYFUNCTION("""COMPUTED_VALUE"""),"+/-10V")</f>
        <v>+/-10V</v>
      </c>
      <c r="F30" s="119" t="str">
        <f ca="1">IFERROR(__xludf.DUMMYFUNCTION("""COMPUTED_VALUE"""),"4..20mA")</f>
        <v>4..20mA</v>
      </c>
      <c r="G30" s="119" t="str">
        <f ca="1">IFERROR(__xludf.DUMMYFUNCTION("""COMPUTED_VALUE"""),"858AN00064A")</f>
        <v>858AN00064A</v>
      </c>
      <c r="H30" s="119">
        <f ca="1">IFERROR(__xludf.DUMMYFUNCTION("""COMPUTED_VALUE"""),32)</f>
        <v>32</v>
      </c>
      <c r="I30" s="96" t="str">
        <f ca="1">IFERROR(__xludf.DUMMYFUNCTION("""COMPUTED_VALUE"""),"INDUSTRIAL 7 PIN PLUG (CONNECTOR INCLUDED)")</f>
        <v>INDUSTRIAL 7 PIN PLUG (CONNECTOR INCLUDED)</v>
      </c>
      <c r="J30" s="119" t="str">
        <f ca="1">IFERROR(__xludf.DUMMYFUNCTION("""COMPUTED_VALUE"""),"")</f>
        <v/>
      </c>
      <c r="K30" s="119" t="str">
        <f ca="1">IFERROR(__xludf.DUMMYFUNCTION("""COMPUTED_VALUE"""),"")</f>
        <v/>
      </c>
      <c r="L30" s="119" t="str">
        <f ca="1">IFERROR(__xludf.DUMMYFUNCTION("""COMPUTED_VALUE"""),"")</f>
        <v/>
      </c>
      <c r="M30" s="119" t="str">
        <f ca="1">IFERROR(__xludf.DUMMYFUNCTION("""COMPUTED_VALUE"""),"")</f>
        <v/>
      </c>
      <c r="N30" s="119" t="str">
        <f ca="1">IFERROR(__xludf.DUMMYFUNCTION("""COMPUTED_VALUE"""),"")</f>
        <v/>
      </c>
      <c r="O30" s="119" t="str">
        <f ca="1">IFERROR(__xludf.DUMMYFUNCTION("""COMPUTED_VALUE"""),"")</f>
        <v/>
      </c>
      <c r="P30" s="119" t="str">
        <f ca="1">IFERROR(__xludf.DUMMYFUNCTION("""COMPUTED_VALUE"""),"")</f>
        <v/>
      </c>
      <c r="Q30" s="119" t="str">
        <f ca="1">IFERROR(__xludf.DUMMYFUNCTION("""COMPUTED_VALUE"""),"")</f>
        <v/>
      </c>
      <c r="R30" s="119" t="str">
        <f ca="1">IFERROR(__xludf.DUMMYFUNCTION("""COMPUTED_VALUE"""),"")</f>
        <v/>
      </c>
      <c r="S30" s="119" t="str">
        <f ca="1">IFERROR(__xludf.DUMMYFUNCTION("""COMPUTED_VALUE"""),"")</f>
        <v/>
      </c>
      <c r="T30" s="119" t="str">
        <f ca="1">IFERROR(__xludf.DUMMYFUNCTION("""COMPUTED_VALUE"""),"")</f>
        <v/>
      </c>
      <c r="U30" s="119" t="str">
        <f ca="1">IFERROR(__xludf.DUMMYFUNCTION("""COMPUTED_VALUE"""),"")</f>
        <v/>
      </c>
      <c r="V30" s="119" t="str">
        <f ca="1">IFERROR(__xludf.DUMMYFUNCTION("""COMPUTED_VALUE"""),"")</f>
        <v/>
      </c>
      <c r="W30" s="119" t="str">
        <f ca="1">IFERROR(__xludf.DUMMYFUNCTION("""COMPUTED_VALUE"""),"")</f>
        <v/>
      </c>
      <c r="X30" s="119" t="str">
        <f ca="1">IFERROR(__xludf.DUMMYFUNCTION("""COMPUTED_VALUE"""),"")</f>
        <v/>
      </c>
      <c r="Y30" s="119" t="str">
        <f ca="1">IFERROR(__xludf.DUMMYFUNCTION("""COMPUTED_VALUE"""),"")</f>
        <v/>
      </c>
      <c r="Z30" s="119"/>
    </row>
    <row r="31" spans="1:26" ht="15.75" customHeight="1">
      <c r="A31" s="119" t="str">
        <f ca="1">IFERROR(__xludf.DUMMYFUNCTION("""COMPUTED_VALUE"""),"S9")</f>
        <v>S9</v>
      </c>
      <c r="B31" s="119" t="str">
        <f ca="1">IFERROR(__xludf.DUMMYFUNCTION("""COMPUTED_VALUE"""),"PROPORTIONAL DIRECTIONAL VALVE")</f>
        <v>PROPORTIONAL DIRECTIONAL VALVE</v>
      </c>
      <c r="C31" s="119" t="str">
        <f ca="1">IFERROR(__xludf.DUMMYFUNCTION("""COMPUTED_VALUE"""),"STRONG BACK PROPORTIONAL DIRECTIONAL VALVE")</f>
        <v>STRONG BACK PROPORTIONAL DIRECTIONAL VALVE</v>
      </c>
      <c r="D31" s="119" t="str">
        <f ca="1">IFERROR(__xludf.DUMMYFUNCTION("""COMPUTED_VALUE"""),"24VDC 3A")</f>
        <v>24VDC 3A</v>
      </c>
      <c r="E31" s="151" t="str">
        <f ca="1">IFERROR(__xludf.DUMMYFUNCTION("""COMPUTED_VALUE"""),"+/-10V")</f>
        <v>+/-10V</v>
      </c>
      <c r="F31" s="119" t="str">
        <f ca="1">IFERROR(__xludf.DUMMYFUNCTION("""COMPUTED_VALUE"""),"4..20mA")</f>
        <v>4..20mA</v>
      </c>
      <c r="G31" s="119" t="str">
        <f ca="1">IFERROR(__xludf.DUMMYFUNCTION("""COMPUTED_VALUE"""),"E040120")</f>
        <v>E040120</v>
      </c>
      <c r="H31" s="119">
        <f ca="1">IFERROR(__xludf.DUMMYFUNCTION("""COMPUTED_VALUE"""),33)</f>
        <v>33</v>
      </c>
      <c r="I31" s="96" t="str">
        <f ca="1">IFERROR(__xludf.DUMMYFUNCTION("""COMPUTED_VALUE"""),"INDUSTRIAL 7 PIN PLUG (CONNECTOR INCLUDED)")</f>
        <v>INDUSTRIAL 7 PIN PLUG (CONNECTOR INCLUDED)</v>
      </c>
      <c r="J31" s="119" t="str">
        <f ca="1">IFERROR(__xludf.DUMMYFUNCTION("""COMPUTED_VALUE"""),"")</f>
        <v/>
      </c>
      <c r="K31" s="119" t="str">
        <f ca="1">IFERROR(__xludf.DUMMYFUNCTION("""COMPUTED_VALUE"""),"")</f>
        <v/>
      </c>
      <c r="L31" s="119" t="str">
        <f ca="1">IFERROR(__xludf.DUMMYFUNCTION("""COMPUTED_VALUE"""),"")</f>
        <v/>
      </c>
      <c r="M31" s="119" t="str">
        <f ca="1">IFERROR(__xludf.DUMMYFUNCTION("""COMPUTED_VALUE"""),"")</f>
        <v/>
      </c>
      <c r="N31" s="119" t="str">
        <f ca="1">IFERROR(__xludf.DUMMYFUNCTION("""COMPUTED_VALUE"""),"")</f>
        <v/>
      </c>
      <c r="O31" s="119" t="str">
        <f ca="1">IFERROR(__xludf.DUMMYFUNCTION("""COMPUTED_VALUE"""),"")</f>
        <v/>
      </c>
      <c r="P31" s="119" t="str">
        <f ca="1">IFERROR(__xludf.DUMMYFUNCTION("""COMPUTED_VALUE"""),"")</f>
        <v/>
      </c>
      <c r="Q31" s="119" t="str">
        <f ca="1">IFERROR(__xludf.DUMMYFUNCTION("""COMPUTED_VALUE"""),"")</f>
        <v/>
      </c>
      <c r="R31" s="119" t="str">
        <f ca="1">IFERROR(__xludf.DUMMYFUNCTION("""COMPUTED_VALUE"""),"")</f>
        <v/>
      </c>
      <c r="S31" s="119" t="str">
        <f ca="1">IFERROR(__xludf.DUMMYFUNCTION("""COMPUTED_VALUE"""),"")</f>
        <v/>
      </c>
      <c r="T31" s="119" t="str">
        <f ca="1">IFERROR(__xludf.DUMMYFUNCTION("""COMPUTED_VALUE"""),"")</f>
        <v/>
      </c>
      <c r="U31" s="119" t="str">
        <f ca="1">IFERROR(__xludf.DUMMYFUNCTION("""COMPUTED_VALUE"""),"")</f>
        <v/>
      </c>
      <c r="V31" s="119" t="str">
        <f ca="1">IFERROR(__xludf.DUMMYFUNCTION("""COMPUTED_VALUE"""),"")</f>
        <v/>
      </c>
      <c r="W31" s="119" t="str">
        <f ca="1">IFERROR(__xludf.DUMMYFUNCTION("""COMPUTED_VALUE"""),"")</f>
        <v/>
      </c>
      <c r="X31" s="119" t="str">
        <f ca="1">IFERROR(__xludf.DUMMYFUNCTION("""COMPUTED_VALUE"""),"")</f>
        <v/>
      </c>
      <c r="Y31" s="119" t="str">
        <f ca="1">IFERROR(__xludf.DUMMYFUNCTION("""COMPUTED_VALUE"""),"")</f>
        <v/>
      </c>
      <c r="Z31" s="119"/>
    </row>
    <row r="32" spans="1:26" ht="15.75" customHeight="1">
      <c r="A32" s="119" t="str">
        <f ca="1">IFERROR(__xludf.DUMMYFUNCTION("""COMPUTED_VALUE"""),"S10.1")</f>
        <v>S10.1</v>
      </c>
      <c r="B32" s="119" t="str">
        <f ca="1">IFERROR(__xludf.DUMMYFUNCTION("""COMPUTED_VALUE"""),"ON/OFF SOLENOID VALVE")</f>
        <v>ON/OFF SOLENOID VALVE</v>
      </c>
      <c r="C32" s="119" t="str">
        <f ca="1">IFERROR(__xludf.DUMMYFUNCTION("""COMPUTED_VALUE"""),"TOP CLAMP BACKUP CLOSE FUNCTION")</f>
        <v>TOP CLAMP BACKUP CLOSE FUNCTION</v>
      </c>
      <c r="D32" s="119" t="str">
        <f ca="1">IFERROR(__xludf.DUMMYFUNCTION("""COMPUTED_VALUE"""),"24VDC 36W")</f>
        <v>24VDC 36W</v>
      </c>
      <c r="E32" s="151" t="str">
        <f ca="1">IFERROR(__xludf.DUMMYFUNCTION("""COMPUTED_VALUE"""),"NA ")</f>
        <v xml:space="preserve">NA </v>
      </c>
      <c r="F32" s="151" t="str">
        <f ca="1">IFERROR(__xludf.DUMMYFUNCTION("""COMPUTED_VALUE"""),"NA ")</f>
        <v xml:space="preserve">NA </v>
      </c>
      <c r="G32" s="119" t="str">
        <f ca="1">IFERROR(__xludf.DUMMYFUNCTION("""COMPUTED_VALUE"""),"02-414486")</f>
        <v>02-414486</v>
      </c>
      <c r="H32" s="119">
        <f ca="1">IFERROR(__xludf.DUMMYFUNCTION("""COMPUTED_VALUE"""),34)</f>
        <v>34</v>
      </c>
      <c r="I32" s="96" t="str">
        <f ca="1">IFERROR(__xludf.DUMMYFUNCTION("""COMPUTED_VALUE"""),"DEUTSCH DTO4-2P (CONNECTOR INCLUDED)")</f>
        <v>DEUTSCH DTO4-2P (CONNECTOR INCLUDED)</v>
      </c>
      <c r="J32" s="119" t="str">
        <f ca="1">IFERROR(__xludf.DUMMYFUNCTION("""COMPUTED_VALUE"""),"")</f>
        <v/>
      </c>
      <c r="K32" s="119" t="str">
        <f ca="1">IFERROR(__xludf.DUMMYFUNCTION("""COMPUTED_VALUE"""),"")</f>
        <v/>
      </c>
      <c r="L32" s="119" t="str">
        <f ca="1">IFERROR(__xludf.DUMMYFUNCTION("""COMPUTED_VALUE"""),"")</f>
        <v/>
      </c>
      <c r="M32" s="119" t="str">
        <f ca="1">IFERROR(__xludf.DUMMYFUNCTION("""COMPUTED_VALUE"""),"")</f>
        <v/>
      </c>
      <c r="N32" s="119" t="str">
        <f ca="1">IFERROR(__xludf.DUMMYFUNCTION("""COMPUTED_VALUE"""),"")</f>
        <v/>
      </c>
      <c r="O32" s="119" t="str">
        <f ca="1">IFERROR(__xludf.DUMMYFUNCTION("""COMPUTED_VALUE"""),"")</f>
        <v/>
      </c>
      <c r="P32" s="119" t="str">
        <f ca="1">IFERROR(__xludf.DUMMYFUNCTION("""COMPUTED_VALUE"""),"")</f>
        <v/>
      </c>
      <c r="Q32" s="119" t="str">
        <f ca="1">IFERROR(__xludf.DUMMYFUNCTION("""COMPUTED_VALUE"""),"")</f>
        <v/>
      </c>
      <c r="R32" s="119" t="str">
        <f ca="1">IFERROR(__xludf.DUMMYFUNCTION("""COMPUTED_VALUE"""),"")</f>
        <v/>
      </c>
      <c r="S32" s="119" t="str">
        <f ca="1">IFERROR(__xludf.DUMMYFUNCTION("""COMPUTED_VALUE"""),"")</f>
        <v/>
      </c>
      <c r="T32" s="119" t="str">
        <f ca="1">IFERROR(__xludf.DUMMYFUNCTION("""COMPUTED_VALUE"""),"")</f>
        <v/>
      </c>
      <c r="U32" s="119" t="str">
        <f ca="1">IFERROR(__xludf.DUMMYFUNCTION("""COMPUTED_VALUE"""),"")</f>
        <v/>
      </c>
      <c r="V32" s="119" t="str">
        <f ca="1">IFERROR(__xludf.DUMMYFUNCTION("""COMPUTED_VALUE"""),"")</f>
        <v/>
      </c>
      <c r="W32" s="119" t="str">
        <f ca="1">IFERROR(__xludf.DUMMYFUNCTION("""COMPUTED_VALUE"""),"")</f>
        <v/>
      </c>
      <c r="X32" s="119" t="str">
        <f ca="1">IFERROR(__xludf.DUMMYFUNCTION("""COMPUTED_VALUE"""),"")</f>
        <v/>
      </c>
      <c r="Y32" s="119" t="str">
        <f ca="1">IFERROR(__xludf.DUMMYFUNCTION("""COMPUTED_VALUE"""),"")</f>
        <v/>
      </c>
      <c r="Z32" s="119"/>
    </row>
    <row r="33" spans="1:26" ht="15.75" customHeight="1">
      <c r="A33" s="119" t="str">
        <f ca="1">IFERROR(__xludf.DUMMYFUNCTION("""COMPUTED_VALUE"""),"S10.2")</f>
        <v>S10.2</v>
      </c>
      <c r="B33" s="119" t="str">
        <f ca="1">IFERROR(__xludf.DUMMYFUNCTION("""COMPUTED_VALUE"""),"ON/OFF SOLENOID VALVE")</f>
        <v>ON/OFF SOLENOID VALVE</v>
      </c>
      <c r="C33" s="119" t="str">
        <f ca="1">IFERROR(__xludf.DUMMYFUNCTION("""COMPUTED_VALUE"""),"TOP CLAMP BACKUP OPEN FUNCTION")</f>
        <v>TOP CLAMP BACKUP OPEN FUNCTION</v>
      </c>
      <c r="D33" s="119" t="str">
        <f ca="1">IFERROR(__xludf.DUMMYFUNCTION("""COMPUTED_VALUE"""),"24VDC 36W")</f>
        <v>24VDC 36W</v>
      </c>
      <c r="E33" s="151" t="str">
        <f ca="1">IFERROR(__xludf.DUMMYFUNCTION("""COMPUTED_VALUE"""),"NA ")</f>
        <v xml:space="preserve">NA </v>
      </c>
      <c r="F33" s="151" t="str">
        <f ca="1">IFERROR(__xludf.DUMMYFUNCTION("""COMPUTED_VALUE"""),"NA ")</f>
        <v xml:space="preserve">NA </v>
      </c>
      <c r="G33" s="119" t="str">
        <f ca="1">IFERROR(__xludf.DUMMYFUNCTION("""COMPUTED_VALUE"""),"02-414486")</f>
        <v>02-414486</v>
      </c>
      <c r="H33" s="119">
        <f ca="1">IFERROR(__xludf.DUMMYFUNCTION("""COMPUTED_VALUE"""),34)</f>
        <v>34</v>
      </c>
      <c r="I33" s="96" t="str">
        <f ca="1">IFERROR(__xludf.DUMMYFUNCTION("""COMPUTED_VALUE"""),"DEUTSCH DTO4-2P (CONNECTOR INCLUDED)")</f>
        <v>DEUTSCH DTO4-2P (CONNECTOR INCLUDED)</v>
      </c>
      <c r="J33" s="119" t="str">
        <f ca="1">IFERROR(__xludf.DUMMYFUNCTION("""COMPUTED_VALUE"""),"")</f>
        <v/>
      </c>
      <c r="K33" s="119" t="str">
        <f ca="1">IFERROR(__xludf.DUMMYFUNCTION("""COMPUTED_VALUE"""),"")</f>
        <v/>
      </c>
      <c r="L33" s="119" t="str">
        <f ca="1">IFERROR(__xludf.DUMMYFUNCTION("""COMPUTED_VALUE"""),"")</f>
        <v/>
      </c>
      <c r="M33" s="119" t="str">
        <f ca="1">IFERROR(__xludf.DUMMYFUNCTION("""COMPUTED_VALUE"""),"")</f>
        <v/>
      </c>
      <c r="N33" s="119" t="str">
        <f ca="1">IFERROR(__xludf.DUMMYFUNCTION("""COMPUTED_VALUE"""),"")</f>
        <v/>
      </c>
      <c r="O33" s="119" t="str">
        <f ca="1">IFERROR(__xludf.DUMMYFUNCTION("""COMPUTED_VALUE"""),"")</f>
        <v/>
      </c>
      <c r="P33" s="119" t="str">
        <f ca="1">IFERROR(__xludf.DUMMYFUNCTION("""COMPUTED_VALUE"""),"")</f>
        <v/>
      </c>
      <c r="Q33" s="119" t="str">
        <f ca="1">IFERROR(__xludf.DUMMYFUNCTION("""COMPUTED_VALUE"""),"")</f>
        <v/>
      </c>
      <c r="R33" s="119" t="str">
        <f ca="1">IFERROR(__xludf.DUMMYFUNCTION("""COMPUTED_VALUE"""),"")</f>
        <v/>
      </c>
      <c r="S33" s="119" t="str">
        <f ca="1">IFERROR(__xludf.DUMMYFUNCTION("""COMPUTED_VALUE"""),"")</f>
        <v/>
      </c>
      <c r="T33" s="119" t="str">
        <f ca="1">IFERROR(__xludf.DUMMYFUNCTION("""COMPUTED_VALUE"""),"")</f>
        <v/>
      </c>
      <c r="U33" s="119" t="str">
        <f ca="1">IFERROR(__xludf.DUMMYFUNCTION("""COMPUTED_VALUE"""),"")</f>
        <v/>
      </c>
      <c r="V33" s="119" t="str">
        <f ca="1">IFERROR(__xludf.DUMMYFUNCTION("""COMPUTED_VALUE"""),"")</f>
        <v/>
      </c>
      <c r="W33" s="119" t="str">
        <f ca="1">IFERROR(__xludf.DUMMYFUNCTION("""COMPUTED_VALUE"""),"")</f>
        <v/>
      </c>
      <c r="X33" s="119" t="str">
        <f ca="1">IFERROR(__xludf.DUMMYFUNCTION("""COMPUTED_VALUE"""),"")</f>
        <v/>
      </c>
      <c r="Y33" s="119" t="str">
        <f ca="1">IFERROR(__xludf.DUMMYFUNCTION("""COMPUTED_VALUE"""),"")</f>
        <v/>
      </c>
      <c r="Z33" s="119"/>
    </row>
    <row r="34" spans="1:26" ht="15.75" customHeight="1">
      <c r="A34" s="119" t="str">
        <f ca="1">IFERROR(__xludf.DUMMYFUNCTION("""COMPUTED_VALUE"""),"S11")</f>
        <v>S11</v>
      </c>
      <c r="B34" s="119" t="str">
        <f ca="1">IFERROR(__xludf.DUMMYFUNCTION("""COMPUTED_VALUE"""),"ON/OFF SOLENOID VALVE")</f>
        <v>ON/OFF SOLENOID VALVE</v>
      </c>
      <c r="C34" s="119" t="str">
        <f ca="1">IFERROR(__xludf.DUMMYFUNCTION("""COMPUTED_VALUE"""),"TOP CLAMP BACK UP CHANGEOVER VALVE")</f>
        <v>TOP CLAMP BACK UP CHANGEOVER VALVE</v>
      </c>
      <c r="D34" s="119" t="str">
        <f ca="1">IFERROR(__xludf.DUMMYFUNCTION("""COMPUTED_VALUE"""),"24VDC 29W")</f>
        <v>24VDC 29W</v>
      </c>
      <c r="E34" s="151" t="str">
        <f ca="1">IFERROR(__xludf.DUMMYFUNCTION("""COMPUTED_VALUE"""),"NA ")</f>
        <v xml:space="preserve">NA </v>
      </c>
      <c r="F34" s="151" t="str">
        <f ca="1">IFERROR(__xludf.DUMMYFUNCTION("""COMPUTED_VALUE"""),"NA ")</f>
        <v xml:space="preserve">NA </v>
      </c>
      <c r="G34" s="119" t="str">
        <f ca="1">IFERROR(__xludf.DUMMYFUNCTION("""COMPUTED_VALUE"""),"02-175803")</f>
        <v>02-175803</v>
      </c>
      <c r="H34" s="119">
        <f ca="1">IFERROR(__xludf.DUMMYFUNCTION("""COMPUTED_VALUE"""),36)</f>
        <v>36</v>
      </c>
      <c r="I34" s="96" t="str">
        <f ca="1">IFERROR(__xludf.DUMMYFUNCTION("""COMPUTED_VALUE"""),"DEUTSCH DTO4-2P (CONNECTOR INCLUDED)")</f>
        <v>DEUTSCH DTO4-2P (CONNECTOR INCLUDED)</v>
      </c>
      <c r="J34" s="119" t="str">
        <f ca="1">IFERROR(__xludf.DUMMYFUNCTION("""COMPUTED_VALUE"""),"")</f>
        <v/>
      </c>
      <c r="K34" s="119" t="str">
        <f ca="1">IFERROR(__xludf.DUMMYFUNCTION("""COMPUTED_VALUE"""),"")</f>
        <v/>
      </c>
      <c r="L34" s="119" t="str">
        <f ca="1">IFERROR(__xludf.DUMMYFUNCTION("""COMPUTED_VALUE"""),"")</f>
        <v/>
      </c>
      <c r="M34" s="119" t="str">
        <f ca="1">IFERROR(__xludf.DUMMYFUNCTION("""COMPUTED_VALUE"""),"")</f>
        <v/>
      </c>
      <c r="N34" s="119" t="str">
        <f ca="1">IFERROR(__xludf.DUMMYFUNCTION("""COMPUTED_VALUE"""),"")</f>
        <v/>
      </c>
      <c r="O34" s="119" t="str">
        <f ca="1">IFERROR(__xludf.DUMMYFUNCTION("""COMPUTED_VALUE"""),"")</f>
        <v/>
      </c>
      <c r="P34" s="119" t="str">
        <f ca="1">IFERROR(__xludf.DUMMYFUNCTION("""COMPUTED_VALUE"""),"")</f>
        <v/>
      </c>
      <c r="Q34" s="119" t="str">
        <f ca="1">IFERROR(__xludf.DUMMYFUNCTION("""COMPUTED_VALUE"""),"")</f>
        <v/>
      </c>
      <c r="R34" s="119" t="str">
        <f ca="1">IFERROR(__xludf.DUMMYFUNCTION("""COMPUTED_VALUE"""),"")</f>
        <v/>
      </c>
      <c r="S34" s="119" t="str">
        <f ca="1">IFERROR(__xludf.DUMMYFUNCTION("""COMPUTED_VALUE"""),"")</f>
        <v/>
      </c>
      <c r="T34" s="119" t="str">
        <f ca="1">IFERROR(__xludf.DUMMYFUNCTION("""COMPUTED_VALUE"""),"")</f>
        <v/>
      </c>
      <c r="U34" s="119" t="str">
        <f ca="1">IFERROR(__xludf.DUMMYFUNCTION("""COMPUTED_VALUE"""),"")</f>
        <v/>
      </c>
      <c r="V34" s="119" t="str">
        <f ca="1">IFERROR(__xludf.DUMMYFUNCTION("""COMPUTED_VALUE"""),"")</f>
        <v/>
      </c>
      <c r="W34" s="119" t="str">
        <f ca="1">IFERROR(__xludf.DUMMYFUNCTION("""COMPUTED_VALUE"""),"")</f>
        <v/>
      </c>
      <c r="X34" s="119" t="str">
        <f ca="1">IFERROR(__xludf.DUMMYFUNCTION("""COMPUTED_VALUE"""),"")</f>
        <v/>
      </c>
      <c r="Y34" s="119" t="str">
        <f ca="1">IFERROR(__xludf.DUMMYFUNCTION("""COMPUTED_VALUE"""),"")</f>
        <v/>
      </c>
      <c r="Z34" s="119"/>
    </row>
    <row r="35" spans="1:26" ht="15.75" customHeight="1">
      <c r="A35" s="119" t="str">
        <f ca="1">IFERROR(__xludf.DUMMYFUNCTION("""COMPUTED_VALUE"""),"S12")</f>
        <v>S12</v>
      </c>
      <c r="B35" s="119" t="str">
        <f ca="1">IFERROR(__xludf.DUMMYFUNCTION("""COMPUTED_VALUE"""),"ON/OFF SOLENOID VALVE")</f>
        <v>ON/OFF SOLENOID VALVE</v>
      </c>
      <c r="C35" s="119" t="str">
        <f ca="1">IFERROR(__xludf.DUMMYFUNCTION("""COMPUTED_VALUE"""),"TOP CLAMP BACK UP CHANGEOVER VALVE")</f>
        <v>TOP CLAMP BACK UP CHANGEOVER VALVE</v>
      </c>
      <c r="D35" s="119" t="str">
        <f ca="1">IFERROR(__xludf.DUMMYFUNCTION("""COMPUTED_VALUE"""),"24VDC 29W")</f>
        <v>24VDC 29W</v>
      </c>
      <c r="E35" s="151" t="str">
        <f ca="1">IFERROR(__xludf.DUMMYFUNCTION("""COMPUTED_VALUE"""),"NA ")</f>
        <v xml:space="preserve">NA </v>
      </c>
      <c r="F35" s="151" t="str">
        <f ca="1">IFERROR(__xludf.DUMMYFUNCTION("""COMPUTED_VALUE"""),"NA ")</f>
        <v xml:space="preserve">NA </v>
      </c>
      <c r="G35" s="119" t="str">
        <f ca="1">IFERROR(__xludf.DUMMYFUNCTION("""COMPUTED_VALUE"""),"02-175803")</f>
        <v>02-175803</v>
      </c>
      <c r="H35" s="119">
        <f ca="1">IFERROR(__xludf.DUMMYFUNCTION("""COMPUTED_VALUE"""),36)</f>
        <v>36</v>
      </c>
      <c r="I35" s="96" t="str">
        <f ca="1">IFERROR(__xludf.DUMMYFUNCTION("""COMPUTED_VALUE"""),"DEUTSCH DTO4-2P (CONNECTOR INCLUDED)")</f>
        <v>DEUTSCH DTO4-2P (CONNECTOR INCLUDED)</v>
      </c>
      <c r="J35" s="119" t="str">
        <f ca="1">IFERROR(__xludf.DUMMYFUNCTION("""COMPUTED_VALUE"""),"")</f>
        <v/>
      </c>
      <c r="K35" s="119" t="str">
        <f ca="1">IFERROR(__xludf.DUMMYFUNCTION("""COMPUTED_VALUE"""),"")</f>
        <v/>
      </c>
      <c r="L35" s="119" t="str">
        <f ca="1">IFERROR(__xludf.DUMMYFUNCTION("""COMPUTED_VALUE"""),"")</f>
        <v/>
      </c>
      <c r="M35" s="119" t="str">
        <f ca="1">IFERROR(__xludf.DUMMYFUNCTION("""COMPUTED_VALUE"""),"")</f>
        <v/>
      </c>
      <c r="N35" s="119" t="str">
        <f ca="1">IFERROR(__xludf.DUMMYFUNCTION("""COMPUTED_VALUE"""),"")</f>
        <v/>
      </c>
      <c r="O35" s="119" t="str">
        <f ca="1">IFERROR(__xludf.DUMMYFUNCTION("""COMPUTED_VALUE"""),"")</f>
        <v/>
      </c>
      <c r="P35" s="119" t="str">
        <f ca="1">IFERROR(__xludf.DUMMYFUNCTION("""COMPUTED_VALUE"""),"")</f>
        <v/>
      </c>
      <c r="Q35" s="119" t="str">
        <f ca="1">IFERROR(__xludf.DUMMYFUNCTION("""COMPUTED_VALUE"""),"")</f>
        <v/>
      </c>
      <c r="R35" s="119" t="str">
        <f ca="1">IFERROR(__xludf.DUMMYFUNCTION("""COMPUTED_VALUE"""),"")</f>
        <v/>
      </c>
      <c r="S35" s="119" t="str">
        <f ca="1">IFERROR(__xludf.DUMMYFUNCTION("""COMPUTED_VALUE"""),"")</f>
        <v/>
      </c>
      <c r="T35" s="119" t="str">
        <f ca="1">IFERROR(__xludf.DUMMYFUNCTION("""COMPUTED_VALUE"""),"")</f>
        <v/>
      </c>
      <c r="U35" s="119" t="str">
        <f ca="1">IFERROR(__xludf.DUMMYFUNCTION("""COMPUTED_VALUE"""),"")</f>
        <v/>
      </c>
      <c r="V35" s="119" t="str">
        <f ca="1">IFERROR(__xludf.DUMMYFUNCTION("""COMPUTED_VALUE"""),"")</f>
        <v/>
      </c>
      <c r="W35" s="119" t="str">
        <f ca="1">IFERROR(__xludf.DUMMYFUNCTION("""COMPUTED_VALUE"""),"")</f>
        <v/>
      </c>
      <c r="X35" s="119" t="str">
        <f ca="1">IFERROR(__xludf.DUMMYFUNCTION("""COMPUTED_VALUE"""),"")</f>
        <v/>
      </c>
      <c r="Y35" s="119" t="str">
        <f ca="1">IFERROR(__xludf.DUMMYFUNCTION("""COMPUTED_VALUE"""),"")</f>
        <v/>
      </c>
      <c r="Z35" s="119"/>
    </row>
    <row r="36" spans="1:26" ht="15.75" customHeight="1">
      <c r="A36" s="119" t="str">
        <f ca="1">IFERROR(__xludf.DUMMYFUNCTION("""COMPUTED_VALUE"""),"S13.1 ")</f>
        <v xml:space="preserve">S13.1 </v>
      </c>
      <c r="B36" s="119" t="str">
        <f ca="1">IFERROR(__xludf.DUMMYFUNCTION("""COMPUTED_VALUE"""),"ON/OFF SOLENOID VALVE")</f>
        <v>ON/OFF SOLENOID VALVE</v>
      </c>
      <c r="C36" s="119" t="str">
        <f ca="1">IFERROR(__xludf.DUMMYFUNCTION("""COMPUTED_VALUE"""),"STRONG BACK  BACKUP OPEN FUNCTION")</f>
        <v>STRONG BACK  BACKUP OPEN FUNCTION</v>
      </c>
      <c r="D36" s="119" t="str">
        <f ca="1">IFERROR(__xludf.DUMMYFUNCTION("""COMPUTED_VALUE"""),"24VDC 36W")</f>
        <v>24VDC 36W</v>
      </c>
      <c r="E36" s="151" t="str">
        <f ca="1">IFERROR(__xludf.DUMMYFUNCTION("""COMPUTED_VALUE"""),"NA ")</f>
        <v xml:space="preserve">NA </v>
      </c>
      <c r="F36" s="151" t="str">
        <f ca="1">IFERROR(__xludf.DUMMYFUNCTION("""COMPUTED_VALUE"""),"NA ")</f>
        <v xml:space="preserve">NA </v>
      </c>
      <c r="G36" s="119" t="str">
        <f ca="1">IFERROR(__xludf.DUMMYFUNCTION("""COMPUTED_VALUE"""),"02-414486")</f>
        <v>02-414486</v>
      </c>
      <c r="H36" s="119">
        <f ca="1">IFERROR(__xludf.DUMMYFUNCTION("""COMPUTED_VALUE"""),34)</f>
        <v>34</v>
      </c>
      <c r="I36" s="96" t="str">
        <f ca="1">IFERROR(__xludf.DUMMYFUNCTION("""COMPUTED_VALUE"""),"DEUTSCH DTO4-2P (CONNECTOR INCLUDED)")</f>
        <v>DEUTSCH DTO4-2P (CONNECTOR INCLUDED)</v>
      </c>
      <c r="J36" s="119" t="str">
        <f ca="1">IFERROR(__xludf.DUMMYFUNCTION("""COMPUTED_VALUE"""),"")</f>
        <v/>
      </c>
      <c r="K36" s="119" t="str">
        <f ca="1">IFERROR(__xludf.DUMMYFUNCTION("""COMPUTED_VALUE"""),"")</f>
        <v/>
      </c>
      <c r="L36" s="119" t="str">
        <f ca="1">IFERROR(__xludf.DUMMYFUNCTION("""COMPUTED_VALUE"""),"")</f>
        <v/>
      </c>
      <c r="M36" s="119" t="str">
        <f ca="1">IFERROR(__xludf.DUMMYFUNCTION("""COMPUTED_VALUE"""),"")</f>
        <v/>
      </c>
      <c r="N36" s="119" t="str">
        <f ca="1">IFERROR(__xludf.DUMMYFUNCTION("""COMPUTED_VALUE"""),"")</f>
        <v/>
      </c>
      <c r="O36" s="119" t="str">
        <f ca="1">IFERROR(__xludf.DUMMYFUNCTION("""COMPUTED_VALUE"""),"")</f>
        <v/>
      </c>
      <c r="P36" s="119" t="str">
        <f ca="1">IFERROR(__xludf.DUMMYFUNCTION("""COMPUTED_VALUE"""),"")</f>
        <v/>
      </c>
      <c r="Q36" s="119" t="str">
        <f ca="1">IFERROR(__xludf.DUMMYFUNCTION("""COMPUTED_VALUE"""),"")</f>
        <v/>
      </c>
      <c r="R36" s="119" t="str">
        <f ca="1">IFERROR(__xludf.DUMMYFUNCTION("""COMPUTED_VALUE"""),"")</f>
        <v/>
      </c>
      <c r="S36" s="119" t="str">
        <f ca="1">IFERROR(__xludf.DUMMYFUNCTION("""COMPUTED_VALUE"""),"")</f>
        <v/>
      </c>
      <c r="T36" s="119" t="str">
        <f ca="1">IFERROR(__xludf.DUMMYFUNCTION("""COMPUTED_VALUE"""),"")</f>
        <v/>
      </c>
      <c r="U36" s="119" t="str">
        <f ca="1">IFERROR(__xludf.DUMMYFUNCTION("""COMPUTED_VALUE"""),"")</f>
        <v/>
      </c>
      <c r="V36" s="119" t="str">
        <f ca="1">IFERROR(__xludf.DUMMYFUNCTION("""COMPUTED_VALUE"""),"")</f>
        <v/>
      </c>
      <c r="W36" s="119" t="str">
        <f ca="1">IFERROR(__xludf.DUMMYFUNCTION("""COMPUTED_VALUE"""),"")</f>
        <v/>
      </c>
      <c r="X36" s="119" t="str">
        <f ca="1">IFERROR(__xludf.DUMMYFUNCTION("""COMPUTED_VALUE"""),"")</f>
        <v/>
      </c>
      <c r="Y36" s="119" t="str">
        <f ca="1">IFERROR(__xludf.DUMMYFUNCTION("""COMPUTED_VALUE"""),"")</f>
        <v/>
      </c>
      <c r="Z36" s="119"/>
    </row>
    <row r="37" spans="1:26" ht="15.75" customHeight="1">
      <c r="A37" s="119" t="str">
        <f ca="1">IFERROR(__xludf.DUMMYFUNCTION("""COMPUTED_VALUE"""),"S13.2")</f>
        <v>S13.2</v>
      </c>
      <c r="B37" s="119" t="str">
        <f ca="1">IFERROR(__xludf.DUMMYFUNCTION("""COMPUTED_VALUE"""),"ON/OFF SOLENOID VALVE")</f>
        <v>ON/OFF SOLENOID VALVE</v>
      </c>
      <c r="C37" s="119" t="str">
        <f ca="1">IFERROR(__xludf.DUMMYFUNCTION("""COMPUTED_VALUE"""),"STRONG BACK BACKUP CLOSE FUNCTION")</f>
        <v>STRONG BACK BACKUP CLOSE FUNCTION</v>
      </c>
      <c r="D37" s="119" t="str">
        <f ca="1">IFERROR(__xludf.DUMMYFUNCTION("""COMPUTED_VALUE"""),"24VDC 36W")</f>
        <v>24VDC 36W</v>
      </c>
      <c r="E37" s="151" t="str">
        <f ca="1">IFERROR(__xludf.DUMMYFUNCTION("""COMPUTED_VALUE"""),"NA ")</f>
        <v xml:space="preserve">NA </v>
      </c>
      <c r="F37" s="151" t="str">
        <f ca="1">IFERROR(__xludf.DUMMYFUNCTION("""COMPUTED_VALUE"""),"NA ")</f>
        <v xml:space="preserve">NA </v>
      </c>
      <c r="G37" s="119" t="str">
        <f ca="1">IFERROR(__xludf.DUMMYFUNCTION("""COMPUTED_VALUE"""),"02-414486")</f>
        <v>02-414486</v>
      </c>
      <c r="H37" s="119">
        <f ca="1">IFERROR(__xludf.DUMMYFUNCTION("""COMPUTED_VALUE"""),34)</f>
        <v>34</v>
      </c>
      <c r="I37" s="96" t="str">
        <f ca="1">IFERROR(__xludf.DUMMYFUNCTION("""COMPUTED_VALUE"""),"DEUTSCH DTO4-2P (CONNECTOR INCLUDED)")</f>
        <v>DEUTSCH DTO4-2P (CONNECTOR INCLUDED)</v>
      </c>
      <c r="J37" s="119" t="str">
        <f ca="1">IFERROR(__xludf.DUMMYFUNCTION("""COMPUTED_VALUE"""),"")</f>
        <v/>
      </c>
      <c r="K37" s="119" t="str">
        <f ca="1">IFERROR(__xludf.DUMMYFUNCTION("""COMPUTED_VALUE"""),"")</f>
        <v/>
      </c>
      <c r="L37" s="119" t="str">
        <f ca="1">IFERROR(__xludf.DUMMYFUNCTION("""COMPUTED_VALUE"""),"")</f>
        <v/>
      </c>
      <c r="M37" s="119" t="str">
        <f ca="1">IFERROR(__xludf.DUMMYFUNCTION("""COMPUTED_VALUE"""),"")</f>
        <v/>
      </c>
      <c r="N37" s="119" t="str">
        <f ca="1">IFERROR(__xludf.DUMMYFUNCTION("""COMPUTED_VALUE"""),"")</f>
        <v/>
      </c>
      <c r="O37" s="119" t="str">
        <f ca="1">IFERROR(__xludf.DUMMYFUNCTION("""COMPUTED_VALUE"""),"")</f>
        <v/>
      </c>
      <c r="P37" s="119" t="str">
        <f ca="1">IFERROR(__xludf.DUMMYFUNCTION("""COMPUTED_VALUE"""),"")</f>
        <v/>
      </c>
      <c r="Q37" s="119" t="str">
        <f ca="1">IFERROR(__xludf.DUMMYFUNCTION("""COMPUTED_VALUE"""),"")</f>
        <v/>
      </c>
      <c r="R37" s="119" t="str">
        <f ca="1">IFERROR(__xludf.DUMMYFUNCTION("""COMPUTED_VALUE"""),"")</f>
        <v/>
      </c>
      <c r="S37" s="119" t="str">
        <f ca="1">IFERROR(__xludf.DUMMYFUNCTION("""COMPUTED_VALUE"""),"")</f>
        <v/>
      </c>
      <c r="T37" s="119" t="str">
        <f ca="1">IFERROR(__xludf.DUMMYFUNCTION("""COMPUTED_VALUE"""),"")</f>
        <v/>
      </c>
      <c r="U37" s="119" t="str">
        <f ca="1">IFERROR(__xludf.DUMMYFUNCTION("""COMPUTED_VALUE"""),"")</f>
        <v/>
      </c>
      <c r="V37" s="119" t="str">
        <f ca="1">IFERROR(__xludf.DUMMYFUNCTION("""COMPUTED_VALUE"""),"")</f>
        <v/>
      </c>
      <c r="W37" s="119" t="str">
        <f ca="1">IFERROR(__xludf.DUMMYFUNCTION("""COMPUTED_VALUE"""),"")</f>
        <v/>
      </c>
      <c r="X37" s="119" t="str">
        <f ca="1">IFERROR(__xludf.DUMMYFUNCTION("""COMPUTED_VALUE"""),"")</f>
        <v/>
      </c>
      <c r="Y37" s="119" t="str">
        <f ca="1">IFERROR(__xludf.DUMMYFUNCTION("""COMPUTED_VALUE"""),"")</f>
        <v/>
      </c>
      <c r="Z37" s="119"/>
    </row>
    <row r="38" spans="1:26" ht="15.75" customHeight="1">
      <c r="A38" s="119" t="str">
        <f ca="1">IFERROR(__xludf.DUMMYFUNCTION("""COMPUTED_VALUE"""),"S14")</f>
        <v>S14</v>
      </c>
      <c r="B38" s="119" t="str">
        <f ca="1">IFERROR(__xludf.DUMMYFUNCTION("""COMPUTED_VALUE"""),"ON/OFF SOLENOID VALVE")</f>
        <v>ON/OFF SOLENOID VALVE</v>
      </c>
      <c r="C38" s="119" t="str">
        <f ca="1">IFERROR(__xludf.DUMMYFUNCTION("""COMPUTED_VALUE"""),"STRONG BACK BACKUP CHANGE OVER VALVE")</f>
        <v>STRONG BACK BACKUP CHANGE OVER VALVE</v>
      </c>
      <c r="D38" s="119" t="str">
        <f ca="1">IFERROR(__xludf.DUMMYFUNCTION("""COMPUTED_VALUE"""),"24VDC 29W")</f>
        <v>24VDC 29W</v>
      </c>
      <c r="E38" s="151" t="str">
        <f ca="1">IFERROR(__xludf.DUMMYFUNCTION("""COMPUTED_VALUE"""),"NA ")</f>
        <v xml:space="preserve">NA </v>
      </c>
      <c r="F38" s="151" t="str">
        <f ca="1">IFERROR(__xludf.DUMMYFUNCTION("""COMPUTED_VALUE"""),"NA ")</f>
        <v xml:space="preserve">NA </v>
      </c>
      <c r="G38" s="119" t="str">
        <f ca="1">IFERROR(__xludf.DUMMYFUNCTION("""COMPUTED_VALUE"""),"02-175803")</f>
        <v>02-175803</v>
      </c>
      <c r="H38" s="119">
        <f ca="1">IFERROR(__xludf.DUMMYFUNCTION("""COMPUTED_VALUE"""),36)</f>
        <v>36</v>
      </c>
      <c r="I38" s="96" t="str">
        <f ca="1">IFERROR(__xludf.DUMMYFUNCTION("""COMPUTED_VALUE"""),"DEUTSCH DTO4-2P (CONNECTOR INCLUDED)")</f>
        <v>DEUTSCH DTO4-2P (CONNECTOR INCLUDED)</v>
      </c>
      <c r="J38" s="119" t="str">
        <f ca="1">IFERROR(__xludf.DUMMYFUNCTION("""COMPUTED_VALUE"""),"")</f>
        <v/>
      </c>
      <c r="K38" s="119" t="str">
        <f ca="1">IFERROR(__xludf.DUMMYFUNCTION("""COMPUTED_VALUE"""),"")</f>
        <v/>
      </c>
      <c r="L38" s="119" t="str">
        <f ca="1">IFERROR(__xludf.DUMMYFUNCTION("""COMPUTED_VALUE"""),"")</f>
        <v/>
      </c>
      <c r="M38" s="119" t="str">
        <f ca="1">IFERROR(__xludf.DUMMYFUNCTION("""COMPUTED_VALUE"""),"")</f>
        <v/>
      </c>
      <c r="N38" s="119" t="str">
        <f ca="1">IFERROR(__xludf.DUMMYFUNCTION("""COMPUTED_VALUE"""),"")</f>
        <v/>
      </c>
      <c r="O38" s="119" t="str">
        <f ca="1">IFERROR(__xludf.DUMMYFUNCTION("""COMPUTED_VALUE"""),"")</f>
        <v/>
      </c>
      <c r="P38" s="119" t="str">
        <f ca="1">IFERROR(__xludf.DUMMYFUNCTION("""COMPUTED_VALUE"""),"")</f>
        <v/>
      </c>
      <c r="Q38" s="119" t="str">
        <f ca="1">IFERROR(__xludf.DUMMYFUNCTION("""COMPUTED_VALUE"""),"")</f>
        <v/>
      </c>
      <c r="R38" s="119" t="str">
        <f ca="1">IFERROR(__xludf.DUMMYFUNCTION("""COMPUTED_VALUE"""),"")</f>
        <v/>
      </c>
      <c r="S38" s="119" t="str">
        <f ca="1">IFERROR(__xludf.DUMMYFUNCTION("""COMPUTED_VALUE"""),"")</f>
        <v/>
      </c>
      <c r="T38" s="119" t="str">
        <f ca="1">IFERROR(__xludf.DUMMYFUNCTION("""COMPUTED_VALUE"""),"")</f>
        <v/>
      </c>
      <c r="U38" s="119" t="str">
        <f ca="1">IFERROR(__xludf.DUMMYFUNCTION("""COMPUTED_VALUE"""),"")</f>
        <v/>
      </c>
      <c r="V38" s="119" t="str">
        <f ca="1">IFERROR(__xludf.DUMMYFUNCTION("""COMPUTED_VALUE"""),"")</f>
        <v/>
      </c>
      <c r="W38" s="119" t="str">
        <f ca="1">IFERROR(__xludf.DUMMYFUNCTION("""COMPUTED_VALUE"""),"")</f>
        <v/>
      </c>
      <c r="X38" s="119" t="str">
        <f ca="1">IFERROR(__xludf.DUMMYFUNCTION("""COMPUTED_VALUE"""),"")</f>
        <v/>
      </c>
      <c r="Y38" s="119" t="str">
        <f ca="1">IFERROR(__xludf.DUMMYFUNCTION("""COMPUTED_VALUE"""),"")</f>
        <v/>
      </c>
      <c r="Z38" s="119"/>
    </row>
    <row r="39" spans="1:26" ht="15.75" customHeight="1">
      <c r="A39" s="119" t="str">
        <f ca="1">IFERROR(__xludf.DUMMYFUNCTION("""COMPUTED_VALUE"""),"S15")</f>
        <v>S15</v>
      </c>
      <c r="B39" s="119" t="str">
        <f ca="1">IFERROR(__xludf.DUMMYFUNCTION("""COMPUTED_VALUE"""),"ON/OFF SOLENOID VALVE")</f>
        <v>ON/OFF SOLENOID VALVE</v>
      </c>
      <c r="C39" s="119" t="str">
        <f ca="1">IFERROR(__xludf.DUMMYFUNCTION("""COMPUTED_VALUE"""),"STRONG BACK BACKUP CHANGE OVER VALVE")</f>
        <v>STRONG BACK BACKUP CHANGE OVER VALVE</v>
      </c>
      <c r="D39" s="119" t="str">
        <f ca="1">IFERROR(__xludf.DUMMYFUNCTION("""COMPUTED_VALUE"""),"24VDC 29W")</f>
        <v>24VDC 29W</v>
      </c>
      <c r="E39" s="151" t="str">
        <f ca="1">IFERROR(__xludf.DUMMYFUNCTION("""COMPUTED_VALUE"""),"NA ")</f>
        <v xml:space="preserve">NA </v>
      </c>
      <c r="F39" s="151" t="str">
        <f ca="1">IFERROR(__xludf.DUMMYFUNCTION("""COMPUTED_VALUE"""),"NA ")</f>
        <v xml:space="preserve">NA </v>
      </c>
      <c r="G39" s="119" t="str">
        <f ca="1">IFERROR(__xludf.DUMMYFUNCTION("""COMPUTED_VALUE"""),"02-175803")</f>
        <v>02-175803</v>
      </c>
      <c r="H39" s="119">
        <f ca="1">IFERROR(__xludf.DUMMYFUNCTION("""COMPUTED_VALUE"""),36)</f>
        <v>36</v>
      </c>
      <c r="I39" s="96" t="str">
        <f ca="1">IFERROR(__xludf.DUMMYFUNCTION("""COMPUTED_VALUE"""),"DEUTSCH DTO4-2P (CONNECTOR INCLUDED)")</f>
        <v>DEUTSCH DTO4-2P (CONNECTOR INCLUDED)</v>
      </c>
      <c r="J39" s="119" t="str">
        <f ca="1">IFERROR(__xludf.DUMMYFUNCTION("""COMPUTED_VALUE"""),"")</f>
        <v/>
      </c>
      <c r="K39" s="119" t="str">
        <f ca="1">IFERROR(__xludf.DUMMYFUNCTION("""COMPUTED_VALUE"""),"")</f>
        <v/>
      </c>
      <c r="L39" s="119" t="str">
        <f ca="1">IFERROR(__xludf.DUMMYFUNCTION("""COMPUTED_VALUE"""),"")</f>
        <v/>
      </c>
      <c r="M39" s="119" t="str">
        <f ca="1">IFERROR(__xludf.DUMMYFUNCTION("""COMPUTED_VALUE"""),"")</f>
        <v/>
      </c>
      <c r="N39" s="119" t="str">
        <f ca="1">IFERROR(__xludf.DUMMYFUNCTION("""COMPUTED_VALUE"""),"")</f>
        <v/>
      </c>
      <c r="O39" s="119" t="str">
        <f ca="1">IFERROR(__xludf.DUMMYFUNCTION("""COMPUTED_VALUE"""),"")</f>
        <v/>
      </c>
      <c r="P39" s="119" t="str">
        <f ca="1">IFERROR(__xludf.DUMMYFUNCTION("""COMPUTED_VALUE"""),"")</f>
        <v/>
      </c>
      <c r="Q39" s="119" t="str">
        <f ca="1">IFERROR(__xludf.DUMMYFUNCTION("""COMPUTED_VALUE"""),"")</f>
        <v/>
      </c>
      <c r="R39" s="119" t="str">
        <f ca="1">IFERROR(__xludf.DUMMYFUNCTION("""COMPUTED_VALUE"""),"")</f>
        <v/>
      </c>
      <c r="S39" s="119" t="str">
        <f ca="1">IFERROR(__xludf.DUMMYFUNCTION("""COMPUTED_VALUE"""),"")</f>
        <v/>
      </c>
      <c r="T39" s="119" t="str">
        <f ca="1">IFERROR(__xludf.DUMMYFUNCTION("""COMPUTED_VALUE"""),"")</f>
        <v/>
      </c>
      <c r="U39" s="119" t="str">
        <f ca="1">IFERROR(__xludf.DUMMYFUNCTION("""COMPUTED_VALUE"""),"")</f>
        <v/>
      </c>
      <c r="V39" s="119" t="str">
        <f ca="1">IFERROR(__xludf.DUMMYFUNCTION("""COMPUTED_VALUE"""),"")</f>
        <v/>
      </c>
      <c r="W39" s="119" t="str">
        <f ca="1">IFERROR(__xludf.DUMMYFUNCTION("""COMPUTED_VALUE"""),"")</f>
        <v/>
      </c>
      <c r="X39" s="119" t="str">
        <f ca="1">IFERROR(__xludf.DUMMYFUNCTION("""COMPUTED_VALUE"""),"")</f>
        <v/>
      </c>
      <c r="Y39" s="119" t="str">
        <f ca="1">IFERROR(__xludf.DUMMYFUNCTION("""COMPUTED_VALUE"""),"")</f>
        <v/>
      </c>
      <c r="Z39" s="119"/>
    </row>
    <row r="40" spans="1:26" ht="15.75" customHeight="1">
      <c r="A40" s="119" t="str">
        <f ca="1">IFERROR(__xludf.DUMMYFUNCTION("""COMPUTED_VALUE"""),"")</f>
        <v/>
      </c>
      <c r="B40" s="119" t="str">
        <f ca="1">IFERROR(__xludf.DUMMYFUNCTION("""COMPUTED_VALUE"""),"1069-03-01 ")</f>
        <v xml:space="preserve">1069-03-01 </v>
      </c>
      <c r="C40" s="119" t="str">
        <f ca="1">IFERROR(__xludf.DUMMYFUNCTION("""COMPUTED_VALUE"""),"HOLD DOWN 1 MANIFOLD")</f>
        <v>HOLD DOWN 1 MANIFOLD</v>
      </c>
      <c r="D40" s="119" t="str">
        <f ca="1">IFERROR(__xludf.DUMMYFUNCTION("""COMPUTED_VALUE"""),"")</f>
        <v/>
      </c>
      <c r="E40" s="119" t="str">
        <f ca="1">IFERROR(__xludf.DUMMYFUNCTION("""COMPUTED_VALUE"""),"")</f>
        <v/>
      </c>
      <c r="F40" s="119" t="str">
        <f ca="1">IFERROR(__xludf.DUMMYFUNCTION("""COMPUTED_VALUE"""),"")</f>
        <v/>
      </c>
      <c r="G40" s="119" t="str">
        <f ca="1">IFERROR(__xludf.DUMMYFUNCTION("""COMPUTED_VALUE"""),"")</f>
        <v/>
      </c>
      <c r="H40" s="119" t="str">
        <f ca="1">IFERROR(__xludf.DUMMYFUNCTION("""COMPUTED_VALUE"""),"")</f>
        <v/>
      </c>
      <c r="I40" s="96" t="str">
        <f ca="1">IFERROR(__xludf.DUMMYFUNCTION("""COMPUTED_VALUE"""),"")</f>
        <v/>
      </c>
      <c r="J40" s="119" t="str">
        <f ca="1">IFERROR(__xludf.DUMMYFUNCTION("""COMPUTED_VALUE"""),"")</f>
        <v/>
      </c>
      <c r="K40" s="119" t="str">
        <f ca="1">IFERROR(__xludf.DUMMYFUNCTION("""COMPUTED_VALUE"""),"")</f>
        <v/>
      </c>
      <c r="L40" s="119" t="str">
        <f ca="1">IFERROR(__xludf.DUMMYFUNCTION("""COMPUTED_VALUE"""),"")</f>
        <v/>
      </c>
      <c r="M40" s="119" t="str">
        <f ca="1">IFERROR(__xludf.DUMMYFUNCTION("""COMPUTED_VALUE"""),"")</f>
        <v/>
      </c>
      <c r="N40" s="119" t="str">
        <f ca="1">IFERROR(__xludf.DUMMYFUNCTION("""COMPUTED_VALUE"""),"")</f>
        <v/>
      </c>
      <c r="O40" s="119" t="str">
        <f ca="1">IFERROR(__xludf.DUMMYFUNCTION("""COMPUTED_VALUE"""),"")</f>
        <v/>
      </c>
      <c r="P40" s="119" t="str">
        <f ca="1">IFERROR(__xludf.DUMMYFUNCTION("""COMPUTED_VALUE"""),"")</f>
        <v/>
      </c>
      <c r="Q40" s="119" t="str">
        <f ca="1">IFERROR(__xludf.DUMMYFUNCTION("""COMPUTED_VALUE"""),"")</f>
        <v/>
      </c>
      <c r="R40" s="119" t="str">
        <f ca="1">IFERROR(__xludf.DUMMYFUNCTION("""COMPUTED_VALUE"""),"")</f>
        <v/>
      </c>
      <c r="S40" s="119" t="str">
        <f ca="1">IFERROR(__xludf.DUMMYFUNCTION("""COMPUTED_VALUE"""),"")</f>
        <v/>
      </c>
      <c r="T40" s="119" t="str">
        <f ca="1">IFERROR(__xludf.DUMMYFUNCTION("""COMPUTED_VALUE"""),"")</f>
        <v/>
      </c>
      <c r="U40" s="119" t="str">
        <f ca="1">IFERROR(__xludf.DUMMYFUNCTION("""COMPUTED_VALUE"""),"")</f>
        <v/>
      </c>
      <c r="V40" s="119" t="str">
        <f ca="1">IFERROR(__xludf.DUMMYFUNCTION("""COMPUTED_VALUE"""),"")</f>
        <v/>
      </c>
      <c r="W40" s="119" t="str">
        <f ca="1">IFERROR(__xludf.DUMMYFUNCTION("""COMPUTED_VALUE"""),"")</f>
        <v/>
      </c>
      <c r="X40" s="119" t="str">
        <f ca="1">IFERROR(__xludf.DUMMYFUNCTION("""COMPUTED_VALUE"""),"")</f>
        <v/>
      </c>
      <c r="Y40" s="119" t="str">
        <f ca="1">IFERROR(__xludf.DUMMYFUNCTION("""COMPUTED_VALUE"""),"")</f>
        <v/>
      </c>
      <c r="Z40" s="119"/>
    </row>
    <row r="41" spans="1:26" ht="15.75" customHeight="1">
      <c r="A41" s="119" t="str">
        <f ca="1">IFERROR(__xludf.DUMMYFUNCTION("""COMPUTED_VALUE"""),"PT-4")</f>
        <v>PT-4</v>
      </c>
      <c r="B41" s="119" t="str">
        <f ca="1">IFERROR(__xludf.DUMMYFUNCTION("""COMPUTED_VALUE"""),"PRESSURE TRANSDUCER (0-400 BAR)")</f>
        <v>PRESSURE TRANSDUCER (0-400 BAR)</v>
      </c>
      <c r="C41" s="119" t="str">
        <f ca="1">IFERROR(__xludf.DUMMYFUNCTION("""COMPUTED_VALUE"""),"HOLD DOWN RING MAIN PRESSURE SENSOR")</f>
        <v>HOLD DOWN RING MAIN PRESSURE SENSOR</v>
      </c>
      <c r="D41" s="119" t="str">
        <f ca="1">IFERROR(__xludf.DUMMYFUNCTION("""COMPUTED_VALUE"""),"24VDC")</f>
        <v>24VDC</v>
      </c>
      <c r="E41" s="119" t="str">
        <f ca="1">IFERROR(__xludf.DUMMYFUNCTION("""COMPUTED_VALUE"""),"4..20mA")</f>
        <v>4..20mA</v>
      </c>
      <c r="F41" s="119" t="str">
        <f ca="1">IFERROR(__xludf.DUMMYFUNCTION("""COMPUTED_VALUE"""),"NA")</f>
        <v>NA</v>
      </c>
      <c r="G41" s="119" t="str">
        <f ca="1">IFERROR(__xludf.DUMMYFUNCTION("""COMPUTED_VALUE"""),"PT5400")</f>
        <v>PT5400</v>
      </c>
      <c r="H41" s="119">
        <f ca="1">IFERROR(__xludf.DUMMYFUNCTION("""COMPUTED_VALUE"""),24)</f>
        <v>24</v>
      </c>
      <c r="I41" s="96" t="str">
        <f ca="1">IFERROR(__xludf.DUMMYFUNCTION("""COMPUTED_VALUE"""),"M12")</f>
        <v>M12</v>
      </c>
      <c r="J41" s="119" t="str">
        <f ca="1">IFERROR(__xludf.DUMMYFUNCTION("""COMPUTED_VALUE"""),"")</f>
        <v/>
      </c>
      <c r="K41" s="119" t="str">
        <f ca="1">IFERROR(__xludf.DUMMYFUNCTION("""COMPUTED_VALUE"""),"")</f>
        <v/>
      </c>
      <c r="L41" s="119" t="str">
        <f ca="1">IFERROR(__xludf.DUMMYFUNCTION("""COMPUTED_VALUE"""),"")</f>
        <v/>
      </c>
      <c r="M41" s="119" t="str">
        <f ca="1">IFERROR(__xludf.DUMMYFUNCTION("""COMPUTED_VALUE"""),"")</f>
        <v/>
      </c>
      <c r="N41" s="119" t="str">
        <f ca="1">IFERROR(__xludf.DUMMYFUNCTION("""COMPUTED_VALUE"""),"")</f>
        <v/>
      </c>
      <c r="O41" s="119" t="str">
        <f ca="1">IFERROR(__xludf.DUMMYFUNCTION("""COMPUTED_VALUE"""),"")</f>
        <v/>
      </c>
      <c r="P41" s="119" t="str">
        <f ca="1">IFERROR(__xludf.DUMMYFUNCTION("""COMPUTED_VALUE"""),"")</f>
        <v/>
      </c>
      <c r="Q41" s="119" t="str">
        <f ca="1">IFERROR(__xludf.DUMMYFUNCTION("""COMPUTED_VALUE"""),"")</f>
        <v/>
      </c>
      <c r="R41" s="119" t="str">
        <f ca="1">IFERROR(__xludf.DUMMYFUNCTION("""COMPUTED_VALUE"""),"")</f>
        <v/>
      </c>
      <c r="S41" s="119" t="str">
        <f ca="1">IFERROR(__xludf.DUMMYFUNCTION("""COMPUTED_VALUE"""),"")</f>
        <v/>
      </c>
      <c r="T41" s="119" t="str">
        <f ca="1">IFERROR(__xludf.DUMMYFUNCTION("""COMPUTED_VALUE"""),"")</f>
        <v/>
      </c>
      <c r="U41" s="119" t="str">
        <f ca="1">IFERROR(__xludf.DUMMYFUNCTION("""COMPUTED_VALUE"""),"")</f>
        <v/>
      </c>
      <c r="V41" s="119" t="str">
        <f ca="1">IFERROR(__xludf.DUMMYFUNCTION("""COMPUTED_VALUE"""),"")</f>
        <v/>
      </c>
      <c r="W41" s="119" t="str">
        <f ca="1">IFERROR(__xludf.DUMMYFUNCTION("""COMPUTED_VALUE"""),"")</f>
        <v/>
      </c>
      <c r="X41" s="119" t="str">
        <f ca="1">IFERROR(__xludf.DUMMYFUNCTION("""COMPUTED_VALUE"""),"")</f>
        <v/>
      </c>
      <c r="Y41" s="119" t="str">
        <f ca="1">IFERROR(__xludf.DUMMYFUNCTION("""COMPUTED_VALUE"""),"")</f>
        <v/>
      </c>
      <c r="Z41" s="119"/>
    </row>
    <row r="42" spans="1:26" ht="15.75" customHeight="1">
      <c r="A42" s="119" t="str">
        <f ca="1">IFERROR(__xludf.DUMMYFUNCTION("""COMPUTED_VALUE"""),"PTA-1")</f>
        <v>PTA-1</v>
      </c>
      <c r="B42" s="119" t="str">
        <f ca="1">IFERROR(__xludf.DUMMYFUNCTION("""COMPUTED_VALUE"""),"PRESSURE TRANSDUCER (0-400 BAR)")</f>
        <v>PRESSURE TRANSDUCER (0-400 BAR)</v>
      </c>
      <c r="C42" s="119" t="str">
        <f ca="1">IFERROR(__xludf.DUMMYFUNCTION("""COMPUTED_VALUE"""),"HOLD DOWN CYLINDER 1 FRONT END PRESSURE SENSOR")</f>
        <v>HOLD DOWN CYLINDER 1 FRONT END PRESSURE SENSOR</v>
      </c>
      <c r="D42" s="119" t="str">
        <f ca="1">IFERROR(__xludf.DUMMYFUNCTION("""COMPUTED_VALUE"""),"24VDC")</f>
        <v>24VDC</v>
      </c>
      <c r="E42" s="119" t="str">
        <f ca="1">IFERROR(__xludf.DUMMYFUNCTION("""COMPUTED_VALUE"""),"4..20mA")</f>
        <v>4..20mA</v>
      </c>
      <c r="F42" s="119" t="str">
        <f ca="1">IFERROR(__xludf.DUMMYFUNCTION("""COMPUTED_VALUE"""),"NA")</f>
        <v>NA</v>
      </c>
      <c r="G42" s="119" t="str">
        <f ca="1">IFERROR(__xludf.DUMMYFUNCTION("""COMPUTED_VALUE"""),"PT5400")</f>
        <v>PT5400</v>
      </c>
      <c r="H42" s="119">
        <f ca="1">IFERROR(__xludf.DUMMYFUNCTION("""COMPUTED_VALUE"""),24)</f>
        <v>24</v>
      </c>
      <c r="I42" s="96" t="str">
        <f ca="1">IFERROR(__xludf.DUMMYFUNCTION("""COMPUTED_VALUE"""),"M12")</f>
        <v>M12</v>
      </c>
      <c r="J42" s="119" t="str">
        <f ca="1">IFERROR(__xludf.DUMMYFUNCTION("""COMPUTED_VALUE"""),"")</f>
        <v/>
      </c>
      <c r="K42" s="119" t="str">
        <f ca="1">IFERROR(__xludf.DUMMYFUNCTION("""COMPUTED_VALUE"""),"")</f>
        <v/>
      </c>
      <c r="L42" s="119" t="str">
        <f ca="1">IFERROR(__xludf.DUMMYFUNCTION("""COMPUTED_VALUE"""),"")</f>
        <v/>
      </c>
      <c r="M42" s="119" t="str">
        <f ca="1">IFERROR(__xludf.DUMMYFUNCTION("""COMPUTED_VALUE"""),"")</f>
        <v/>
      </c>
      <c r="N42" s="119" t="str">
        <f ca="1">IFERROR(__xludf.DUMMYFUNCTION("""COMPUTED_VALUE"""),"")</f>
        <v/>
      </c>
      <c r="O42" s="119" t="str">
        <f ca="1">IFERROR(__xludf.DUMMYFUNCTION("""COMPUTED_VALUE"""),"")</f>
        <v/>
      </c>
      <c r="P42" s="119" t="str">
        <f ca="1">IFERROR(__xludf.DUMMYFUNCTION("""COMPUTED_VALUE"""),"")</f>
        <v/>
      </c>
      <c r="Q42" s="119" t="str">
        <f ca="1">IFERROR(__xludf.DUMMYFUNCTION("""COMPUTED_VALUE"""),"")</f>
        <v/>
      </c>
      <c r="R42" s="119" t="str">
        <f ca="1">IFERROR(__xludf.DUMMYFUNCTION("""COMPUTED_VALUE"""),"")</f>
        <v/>
      </c>
      <c r="S42" s="119" t="str">
        <f ca="1">IFERROR(__xludf.DUMMYFUNCTION("""COMPUTED_VALUE"""),"")</f>
        <v/>
      </c>
      <c r="T42" s="119" t="str">
        <f ca="1">IFERROR(__xludf.DUMMYFUNCTION("""COMPUTED_VALUE"""),"")</f>
        <v/>
      </c>
      <c r="U42" s="119" t="str">
        <f ca="1">IFERROR(__xludf.DUMMYFUNCTION("""COMPUTED_VALUE"""),"")</f>
        <v/>
      </c>
      <c r="V42" s="119" t="str">
        <f ca="1">IFERROR(__xludf.DUMMYFUNCTION("""COMPUTED_VALUE"""),"")</f>
        <v/>
      </c>
      <c r="W42" s="119" t="str">
        <f ca="1">IFERROR(__xludf.DUMMYFUNCTION("""COMPUTED_VALUE"""),"")</f>
        <v/>
      </c>
      <c r="X42" s="119" t="str">
        <f ca="1">IFERROR(__xludf.DUMMYFUNCTION("""COMPUTED_VALUE"""),"")</f>
        <v/>
      </c>
      <c r="Y42" s="119" t="str">
        <f ca="1">IFERROR(__xludf.DUMMYFUNCTION("""COMPUTED_VALUE"""),"")</f>
        <v/>
      </c>
      <c r="Z42" s="119"/>
    </row>
    <row r="43" spans="1:26" ht="15.75" customHeight="1">
      <c r="A43" s="119" t="str">
        <f ca="1">IFERROR(__xludf.DUMMYFUNCTION("""COMPUTED_VALUE"""),"PTB-1")</f>
        <v>PTB-1</v>
      </c>
      <c r="B43" s="119" t="str">
        <f ca="1">IFERROR(__xludf.DUMMYFUNCTION("""COMPUTED_VALUE"""),"PRESSURE TRANSDUCER (0-400 BAR)")</f>
        <v>PRESSURE TRANSDUCER (0-400 BAR)</v>
      </c>
      <c r="C43" s="119" t="str">
        <f ca="1">IFERROR(__xludf.DUMMYFUNCTION("""COMPUTED_VALUE"""),"HOLD DOWN CYLINDER 1 BACK END PRESSURE SENSOR")</f>
        <v>HOLD DOWN CYLINDER 1 BACK END PRESSURE SENSOR</v>
      </c>
      <c r="D43" s="119" t="str">
        <f ca="1">IFERROR(__xludf.DUMMYFUNCTION("""COMPUTED_VALUE"""),"24VDC")</f>
        <v>24VDC</v>
      </c>
      <c r="E43" s="119" t="str">
        <f ca="1">IFERROR(__xludf.DUMMYFUNCTION("""COMPUTED_VALUE"""),"4..20mA")</f>
        <v>4..20mA</v>
      </c>
      <c r="F43" s="119" t="str">
        <f ca="1">IFERROR(__xludf.DUMMYFUNCTION("""COMPUTED_VALUE"""),"NA")</f>
        <v>NA</v>
      </c>
      <c r="G43" s="119" t="str">
        <f ca="1">IFERROR(__xludf.DUMMYFUNCTION("""COMPUTED_VALUE"""),"PT5400")</f>
        <v>PT5400</v>
      </c>
      <c r="H43" s="119">
        <f ca="1">IFERROR(__xludf.DUMMYFUNCTION("""COMPUTED_VALUE"""),24)</f>
        <v>24</v>
      </c>
      <c r="I43" s="96" t="str">
        <f ca="1">IFERROR(__xludf.DUMMYFUNCTION("""COMPUTED_VALUE"""),"M12")</f>
        <v>M12</v>
      </c>
      <c r="J43" s="119" t="str">
        <f ca="1">IFERROR(__xludf.DUMMYFUNCTION("""COMPUTED_VALUE"""),"")</f>
        <v/>
      </c>
      <c r="K43" s="119" t="str">
        <f ca="1">IFERROR(__xludf.DUMMYFUNCTION("""COMPUTED_VALUE"""),"")</f>
        <v/>
      </c>
      <c r="L43" s="119" t="str">
        <f ca="1">IFERROR(__xludf.DUMMYFUNCTION("""COMPUTED_VALUE"""),"")</f>
        <v/>
      </c>
      <c r="M43" s="119" t="str">
        <f ca="1">IFERROR(__xludf.DUMMYFUNCTION("""COMPUTED_VALUE"""),"")</f>
        <v/>
      </c>
      <c r="N43" s="119" t="str">
        <f ca="1">IFERROR(__xludf.DUMMYFUNCTION("""COMPUTED_VALUE"""),"")</f>
        <v/>
      </c>
      <c r="O43" s="119" t="str">
        <f ca="1">IFERROR(__xludf.DUMMYFUNCTION("""COMPUTED_VALUE"""),"")</f>
        <v/>
      </c>
      <c r="P43" s="119" t="str">
        <f ca="1">IFERROR(__xludf.DUMMYFUNCTION("""COMPUTED_VALUE"""),"")</f>
        <v/>
      </c>
      <c r="Q43" s="119" t="str">
        <f ca="1">IFERROR(__xludf.DUMMYFUNCTION("""COMPUTED_VALUE"""),"")</f>
        <v/>
      </c>
      <c r="R43" s="119" t="str">
        <f ca="1">IFERROR(__xludf.DUMMYFUNCTION("""COMPUTED_VALUE"""),"")</f>
        <v/>
      </c>
      <c r="S43" s="119" t="str">
        <f ca="1">IFERROR(__xludf.DUMMYFUNCTION("""COMPUTED_VALUE"""),"")</f>
        <v/>
      </c>
      <c r="T43" s="119" t="str">
        <f ca="1">IFERROR(__xludf.DUMMYFUNCTION("""COMPUTED_VALUE"""),"")</f>
        <v/>
      </c>
      <c r="U43" s="119" t="str">
        <f ca="1">IFERROR(__xludf.DUMMYFUNCTION("""COMPUTED_VALUE"""),"")</f>
        <v/>
      </c>
      <c r="V43" s="119" t="str">
        <f ca="1">IFERROR(__xludf.DUMMYFUNCTION("""COMPUTED_VALUE"""),"")</f>
        <v/>
      </c>
      <c r="W43" s="119" t="str">
        <f ca="1">IFERROR(__xludf.DUMMYFUNCTION("""COMPUTED_VALUE"""),"")</f>
        <v/>
      </c>
      <c r="X43" s="119" t="str">
        <f ca="1">IFERROR(__xludf.DUMMYFUNCTION("""COMPUTED_VALUE"""),"")</f>
        <v/>
      </c>
      <c r="Y43" s="119" t="str">
        <f ca="1">IFERROR(__xludf.DUMMYFUNCTION("""COMPUTED_VALUE"""),"")</f>
        <v/>
      </c>
      <c r="Z43" s="119"/>
    </row>
    <row r="44" spans="1:26" ht="15.75" customHeight="1">
      <c r="A44" s="119" t="str">
        <f ca="1">IFERROR(__xludf.DUMMYFUNCTION("""COMPUTED_VALUE"""),"PTAC-1")</f>
        <v>PTAC-1</v>
      </c>
      <c r="B44" s="119" t="str">
        <f ca="1">IFERROR(__xludf.DUMMYFUNCTION("""COMPUTED_VALUE"""),"PRESSURE TRANSDUCER (0-400 BAR)")</f>
        <v>PRESSURE TRANSDUCER (0-400 BAR)</v>
      </c>
      <c r="C44" s="119" t="str">
        <f ca="1">IFERROR(__xludf.DUMMYFUNCTION("""COMPUTED_VALUE"""),"HOLD DOWN ACCUMULATOR 1 GAS PRESSURE SENSOR")</f>
        <v>HOLD DOWN ACCUMULATOR 1 GAS PRESSURE SENSOR</v>
      </c>
      <c r="D44" s="119" t="str">
        <f ca="1">IFERROR(__xludf.DUMMYFUNCTION("""COMPUTED_VALUE"""),"24VDC")</f>
        <v>24VDC</v>
      </c>
      <c r="E44" s="119" t="str">
        <f ca="1">IFERROR(__xludf.DUMMYFUNCTION("""COMPUTED_VALUE"""),"4..20mA")</f>
        <v>4..20mA</v>
      </c>
      <c r="F44" s="119" t="str">
        <f ca="1">IFERROR(__xludf.DUMMYFUNCTION("""COMPUTED_VALUE"""),"NA")</f>
        <v>NA</v>
      </c>
      <c r="G44" s="119" t="str">
        <f ca="1">IFERROR(__xludf.DUMMYFUNCTION("""COMPUTED_VALUE"""),"PT5400")</f>
        <v>PT5400</v>
      </c>
      <c r="H44" s="119">
        <f ca="1">IFERROR(__xludf.DUMMYFUNCTION("""COMPUTED_VALUE"""),24)</f>
        <v>24</v>
      </c>
      <c r="I44" s="96" t="str">
        <f ca="1">IFERROR(__xludf.DUMMYFUNCTION("""COMPUTED_VALUE"""),"M12")</f>
        <v>M12</v>
      </c>
      <c r="J44" s="119" t="str">
        <f ca="1">IFERROR(__xludf.DUMMYFUNCTION("""COMPUTED_VALUE"""),"")</f>
        <v/>
      </c>
      <c r="K44" s="119" t="str">
        <f ca="1">IFERROR(__xludf.DUMMYFUNCTION("""COMPUTED_VALUE"""),"")</f>
        <v/>
      </c>
      <c r="L44" s="119" t="str">
        <f ca="1">IFERROR(__xludf.DUMMYFUNCTION("""COMPUTED_VALUE"""),"")</f>
        <v/>
      </c>
      <c r="M44" s="119" t="str">
        <f ca="1">IFERROR(__xludf.DUMMYFUNCTION("""COMPUTED_VALUE"""),"")</f>
        <v/>
      </c>
      <c r="N44" s="119" t="str">
        <f ca="1">IFERROR(__xludf.DUMMYFUNCTION("""COMPUTED_VALUE"""),"")</f>
        <v/>
      </c>
      <c r="O44" s="119" t="str">
        <f ca="1">IFERROR(__xludf.DUMMYFUNCTION("""COMPUTED_VALUE"""),"")</f>
        <v/>
      </c>
      <c r="P44" s="119" t="str">
        <f ca="1">IFERROR(__xludf.DUMMYFUNCTION("""COMPUTED_VALUE"""),"")</f>
        <v/>
      </c>
      <c r="Q44" s="119" t="str">
        <f ca="1">IFERROR(__xludf.DUMMYFUNCTION("""COMPUTED_VALUE"""),"")</f>
        <v/>
      </c>
      <c r="R44" s="119" t="str">
        <f ca="1">IFERROR(__xludf.DUMMYFUNCTION("""COMPUTED_VALUE"""),"")</f>
        <v/>
      </c>
      <c r="S44" s="119" t="str">
        <f ca="1">IFERROR(__xludf.DUMMYFUNCTION("""COMPUTED_VALUE"""),"")</f>
        <v/>
      </c>
      <c r="T44" s="119" t="str">
        <f ca="1">IFERROR(__xludf.DUMMYFUNCTION("""COMPUTED_VALUE"""),"")</f>
        <v/>
      </c>
      <c r="U44" s="119" t="str">
        <f ca="1">IFERROR(__xludf.DUMMYFUNCTION("""COMPUTED_VALUE"""),"")</f>
        <v/>
      </c>
      <c r="V44" s="119" t="str">
        <f ca="1">IFERROR(__xludf.DUMMYFUNCTION("""COMPUTED_VALUE"""),"")</f>
        <v/>
      </c>
      <c r="W44" s="119" t="str">
        <f ca="1">IFERROR(__xludf.DUMMYFUNCTION("""COMPUTED_VALUE"""),"")</f>
        <v/>
      </c>
      <c r="X44" s="119" t="str">
        <f ca="1">IFERROR(__xludf.DUMMYFUNCTION("""COMPUTED_VALUE"""),"")</f>
        <v/>
      </c>
      <c r="Y44" s="119" t="str">
        <f ca="1">IFERROR(__xludf.DUMMYFUNCTION("""COMPUTED_VALUE"""),"")</f>
        <v/>
      </c>
      <c r="Z44" s="119"/>
    </row>
    <row r="45" spans="1:26" ht="15.75" customHeight="1">
      <c r="A45" s="119" t="str">
        <f ca="1">IFERROR(__xludf.DUMMYFUNCTION("""COMPUTED_VALUE"""),"SWAC-1-O")</f>
        <v>SWAC-1-O</v>
      </c>
      <c r="B45" s="119" t="str">
        <f ca="1">IFERROR(__xludf.DUMMYFUNCTION("""COMPUTED_VALUE"""),"LIMIT SWITCH")</f>
        <v>LIMIT SWITCH</v>
      </c>
      <c r="C45" s="119" t="str">
        <f ca="1">IFERROR(__xludf.DUMMYFUNCTION("""COMPUTED_VALUE"""),"HD ACC 1 ISOLATION BALL VALVE OPEN")</f>
        <v>HD ACC 1 ISOLATION BALL VALVE OPEN</v>
      </c>
      <c r="D45" s="119" t="str">
        <f ca="1">IFERROR(__xludf.DUMMYFUNCTION("""COMPUTED_VALUE"""),"")</f>
        <v/>
      </c>
      <c r="E45" s="119" t="str">
        <f ca="1">IFERROR(__xludf.DUMMYFUNCTION("""COMPUTED_VALUE"""),"")</f>
        <v/>
      </c>
      <c r="F45" s="119" t="str">
        <f ca="1">IFERROR(__xludf.DUMMYFUNCTION("""COMPUTED_VALUE"""),"")</f>
        <v/>
      </c>
      <c r="G45" s="119" t="str">
        <f ca="1">IFERROR(__xludf.DUMMYFUNCTION("""COMPUTED_VALUE"""),"")</f>
        <v/>
      </c>
      <c r="H45" s="119" t="str">
        <f ca="1">IFERROR(__xludf.DUMMYFUNCTION("""COMPUTED_VALUE"""),"")</f>
        <v/>
      </c>
      <c r="I45" s="96" t="str">
        <f ca="1">IFERROR(__xludf.DUMMYFUNCTION("""COMPUTED_VALUE"""),"WIRING TO TERMINAL BOX")</f>
        <v>WIRING TO TERMINAL BOX</v>
      </c>
      <c r="J45" s="119" t="str">
        <f ca="1">IFERROR(__xludf.DUMMYFUNCTION("""COMPUTED_VALUE"""),"")</f>
        <v/>
      </c>
      <c r="K45" s="119" t="str">
        <f ca="1">IFERROR(__xludf.DUMMYFUNCTION("""COMPUTED_VALUE"""),"")</f>
        <v/>
      </c>
      <c r="L45" s="119" t="str">
        <f ca="1">IFERROR(__xludf.DUMMYFUNCTION("""COMPUTED_VALUE"""),"")</f>
        <v/>
      </c>
      <c r="M45" s="119" t="str">
        <f ca="1">IFERROR(__xludf.DUMMYFUNCTION("""COMPUTED_VALUE"""),"")</f>
        <v/>
      </c>
      <c r="N45" s="119" t="str">
        <f ca="1">IFERROR(__xludf.DUMMYFUNCTION("""COMPUTED_VALUE"""),"")</f>
        <v/>
      </c>
      <c r="O45" s="119" t="str">
        <f ca="1">IFERROR(__xludf.DUMMYFUNCTION("""COMPUTED_VALUE"""),"")</f>
        <v/>
      </c>
      <c r="P45" s="119" t="str">
        <f ca="1">IFERROR(__xludf.DUMMYFUNCTION("""COMPUTED_VALUE"""),"")</f>
        <v/>
      </c>
      <c r="Q45" s="119" t="str">
        <f ca="1">IFERROR(__xludf.DUMMYFUNCTION("""COMPUTED_VALUE"""),"")</f>
        <v/>
      </c>
      <c r="R45" s="119" t="str">
        <f ca="1">IFERROR(__xludf.DUMMYFUNCTION("""COMPUTED_VALUE"""),"")</f>
        <v/>
      </c>
      <c r="S45" s="119" t="str">
        <f ca="1">IFERROR(__xludf.DUMMYFUNCTION("""COMPUTED_VALUE"""),"")</f>
        <v/>
      </c>
      <c r="T45" s="119" t="str">
        <f ca="1">IFERROR(__xludf.DUMMYFUNCTION("""COMPUTED_VALUE"""),"")</f>
        <v/>
      </c>
      <c r="U45" s="119" t="str">
        <f ca="1">IFERROR(__xludf.DUMMYFUNCTION("""COMPUTED_VALUE"""),"")</f>
        <v/>
      </c>
      <c r="V45" s="119" t="str">
        <f ca="1">IFERROR(__xludf.DUMMYFUNCTION("""COMPUTED_VALUE"""),"")</f>
        <v/>
      </c>
      <c r="W45" s="119" t="str">
        <f ca="1">IFERROR(__xludf.DUMMYFUNCTION("""COMPUTED_VALUE"""),"")</f>
        <v/>
      </c>
      <c r="X45" s="119" t="str">
        <f ca="1">IFERROR(__xludf.DUMMYFUNCTION("""COMPUTED_VALUE"""),"")</f>
        <v/>
      </c>
      <c r="Y45" s="119" t="str">
        <f ca="1">IFERROR(__xludf.DUMMYFUNCTION("""COMPUTED_VALUE"""),"")</f>
        <v/>
      </c>
      <c r="Z45" s="119"/>
    </row>
    <row r="46" spans="1:26" ht="15.75" customHeight="1">
      <c r="A46" s="119" t="str">
        <f ca="1">IFERROR(__xludf.DUMMYFUNCTION("""COMPUTED_VALUE"""),"SWAC-1-C")</f>
        <v>SWAC-1-C</v>
      </c>
      <c r="B46" s="119" t="str">
        <f ca="1">IFERROR(__xludf.DUMMYFUNCTION("""COMPUTED_VALUE"""),"LIMIT SWITCH")</f>
        <v>LIMIT SWITCH</v>
      </c>
      <c r="C46" s="119" t="str">
        <f ca="1">IFERROR(__xludf.DUMMYFUNCTION("""COMPUTED_VALUE"""),"HD ACC 1 ISOLATION BALL VALVE CLOSED")</f>
        <v>HD ACC 1 ISOLATION BALL VALVE CLOSED</v>
      </c>
      <c r="D46" s="119" t="str">
        <f ca="1">IFERROR(__xludf.DUMMYFUNCTION("""COMPUTED_VALUE"""),"")</f>
        <v/>
      </c>
      <c r="E46" s="119" t="str">
        <f ca="1">IFERROR(__xludf.DUMMYFUNCTION("""COMPUTED_VALUE"""),"")</f>
        <v/>
      </c>
      <c r="F46" s="119" t="str">
        <f ca="1">IFERROR(__xludf.DUMMYFUNCTION("""COMPUTED_VALUE"""),"")</f>
        <v/>
      </c>
      <c r="G46" s="119" t="str">
        <f ca="1">IFERROR(__xludf.DUMMYFUNCTION("""COMPUTED_VALUE"""),"")</f>
        <v/>
      </c>
      <c r="H46" s="119" t="str">
        <f ca="1">IFERROR(__xludf.DUMMYFUNCTION("""COMPUTED_VALUE"""),"")</f>
        <v/>
      </c>
      <c r="I46" s="96" t="str">
        <f ca="1">IFERROR(__xludf.DUMMYFUNCTION("""COMPUTED_VALUE"""),"WIRING TO TERMINAL BOX")</f>
        <v>WIRING TO TERMINAL BOX</v>
      </c>
      <c r="J46" s="119" t="str">
        <f ca="1">IFERROR(__xludf.DUMMYFUNCTION("""COMPUTED_VALUE"""),"")</f>
        <v/>
      </c>
      <c r="K46" s="119" t="str">
        <f ca="1">IFERROR(__xludf.DUMMYFUNCTION("""COMPUTED_VALUE"""),"")</f>
        <v/>
      </c>
      <c r="L46" s="119" t="str">
        <f ca="1">IFERROR(__xludf.DUMMYFUNCTION("""COMPUTED_VALUE"""),"")</f>
        <v/>
      </c>
      <c r="M46" s="119" t="str">
        <f ca="1">IFERROR(__xludf.DUMMYFUNCTION("""COMPUTED_VALUE"""),"")</f>
        <v/>
      </c>
      <c r="N46" s="119" t="str">
        <f ca="1">IFERROR(__xludf.DUMMYFUNCTION("""COMPUTED_VALUE"""),"")</f>
        <v/>
      </c>
      <c r="O46" s="119" t="str">
        <f ca="1">IFERROR(__xludf.DUMMYFUNCTION("""COMPUTED_VALUE"""),"")</f>
        <v/>
      </c>
      <c r="P46" s="119" t="str">
        <f ca="1">IFERROR(__xludf.DUMMYFUNCTION("""COMPUTED_VALUE"""),"")</f>
        <v/>
      </c>
      <c r="Q46" s="119" t="str">
        <f ca="1">IFERROR(__xludf.DUMMYFUNCTION("""COMPUTED_VALUE"""),"")</f>
        <v/>
      </c>
      <c r="R46" s="119" t="str">
        <f ca="1">IFERROR(__xludf.DUMMYFUNCTION("""COMPUTED_VALUE"""),"")</f>
        <v/>
      </c>
      <c r="S46" s="119" t="str">
        <f ca="1">IFERROR(__xludf.DUMMYFUNCTION("""COMPUTED_VALUE"""),"")</f>
        <v/>
      </c>
      <c r="T46" s="119" t="str">
        <f ca="1">IFERROR(__xludf.DUMMYFUNCTION("""COMPUTED_VALUE"""),"")</f>
        <v/>
      </c>
      <c r="U46" s="119" t="str">
        <f ca="1">IFERROR(__xludf.DUMMYFUNCTION("""COMPUTED_VALUE"""),"")</f>
        <v/>
      </c>
      <c r="V46" s="119" t="str">
        <f ca="1">IFERROR(__xludf.DUMMYFUNCTION("""COMPUTED_VALUE"""),"")</f>
        <v/>
      </c>
      <c r="W46" s="119" t="str">
        <f ca="1">IFERROR(__xludf.DUMMYFUNCTION("""COMPUTED_VALUE"""),"")</f>
        <v/>
      </c>
      <c r="X46" s="119" t="str">
        <f ca="1">IFERROR(__xludf.DUMMYFUNCTION("""COMPUTED_VALUE"""),"")</f>
        <v/>
      </c>
      <c r="Y46" s="119" t="str">
        <f ca="1">IFERROR(__xludf.DUMMYFUNCTION("""COMPUTED_VALUE"""),"")</f>
        <v/>
      </c>
      <c r="Z46" s="119"/>
    </row>
    <row r="47" spans="1:26" ht="15.75" customHeight="1">
      <c r="A47" s="119" t="str">
        <f ca="1">IFERROR(__xludf.DUMMYFUNCTION("""COMPUTED_VALUE"""),"SW16")</f>
        <v>SW16</v>
      </c>
      <c r="B47" s="119" t="str">
        <f ca="1">IFERROR(__xludf.DUMMYFUNCTION("""COMPUTED_VALUE"""),"POSITION SENSOR")</f>
        <v>POSITION SENSOR</v>
      </c>
      <c r="C47" s="119" t="str">
        <f ca="1">IFERROR(__xludf.DUMMYFUNCTION("""COMPUTED_VALUE"""),"HD RING MAIN SOLENOID DRAIN VALVE POSITION SENSOR")</f>
        <v>HD RING MAIN SOLENOID DRAIN VALVE POSITION SENSOR</v>
      </c>
      <c r="D47" s="119" t="str">
        <f ca="1">IFERROR(__xludf.DUMMYFUNCTION("""COMPUTED_VALUE"""),"24VDC NC")</f>
        <v>24VDC NC</v>
      </c>
      <c r="E47" s="119" t="str">
        <f ca="1">IFERROR(__xludf.DUMMYFUNCTION("""COMPUTED_VALUE"""),"NA")</f>
        <v>NA</v>
      </c>
      <c r="F47" s="119" t="str">
        <f ca="1">IFERROR(__xludf.DUMMYFUNCTION("""COMPUTED_VALUE"""),"NA")</f>
        <v>NA</v>
      </c>
      <c r="G47" s="119" t="str">
        <f ca="1">IFERROR(__xludf.DUMMYFUNCTION("""COMPUTED_VALUE"""),"SV58-P20-0-P-0-M3")</f>
        <v>SV58-P20-0-P-0-M3</v>
      </c>
      <c r="H47" s="119">
        <f ca="1">IFERROR(__xludf.DUMMYFUNCTION("""COMPUTED_VALUE"""),45)</f>
        <v>45</v>
      </c>
      <c r="I47" s="96" t="str">
        <f ca="1">IFERROR(__xludf.DUMMYFUNCTION("""COMPUTED_VALUE"""),"M12")</f>
        <v>M12</v>
      </c>
      <c r="J47" s="119" t="str">
        <f ca="1">IFERROR(__xludf.DUMMYFUNCTION("""COMPUTED_VALUE"""),"")</f>
        <v/>
      </c>
      <c r="K47" s="119" t="str">
        <f ca="1">IFERROR(__xludf.DUMMYFUNCTION("""COMPUTED_VALUE"""),"")</f>
        <v/>
      </c>
      <c r="L47" s="119" t="str">
        <f ca="1">IFERROR(__xludf.DUMMYFUNCTION("""COMPUTED_VALUE"""),"")</f>
        <v/>
      </c>
      <c r="M47" s="119" t="str">
        <f ca="1">IFERROR(__xludf.DUMMYFUNCTION("""COMPUTED_VALUE"""),"")</f>
        <v/>
      </c>
      <c r="N47" s="119" t="str">
        <f ca="1">IFERROR(__xludf.DUMMYFUNCTION("""COMPUTED_VALUE"""),"")</f>
        <v/>
      </c>
      <c r="O47" s="119" t="str">
        <f ca="1">IFERROR(__xludf.DUMMYFUNCTION("""COMPUTED_VALUE"""),"")</f>
        <v/>
      </c>
      <c r="P47" s="119" t="str">
        <f ca="1">IFERROR(__xludf.DUMMYFUNCTION("""COMPUTED_VALUE"""),"")</f>
        <v/>
      </c>
      <c r="Q47" s="119" t="str">
        <f ca="1">IFERROR(__xludf.DUMMYFUNCTION("""COMPUTED_VALUE"""),"")</f>
        <v/>
      </c>
      <c r="R47" s="119" t="str">
        <f ca="1">IFERROR(__xludf.DUMMYFUNCTION("""COMPUTED_VALUE"""),"")</f>
        <v/>
      </c>
      <c r="S47" s="119" t="str">
        <f ca="1">IFERROR(__xludf.DUMMYFUNCTION("""COMPUTED_VALUE"""),"")</f>
        <v/>
      </c>
      <c r="T47" s="119" t="str">
        <f ca="1">IFERROR(__xludf.DUMMYFUNCTION("""COMPUTED_VALUE"""),"")</f>
        <v/>
      </c>
      <c r="U47" s="119" t="str">
        <f ca="1">IFERROR(__xludf.DUMMYFUNCTION("""COMPUTED_VALUE"""),"")</f>
        <v/>
      </c>
      <c r="V47" s="119" t="str">
        <f ca="1">IFERROR(__xludf.DUMMYFUNCTION("""COMPUTED_VALUE"""),"")</f>
        <v/>
      </c>
      <c r="W47" s="119" t="str">
        <f ca="1">IFERROR(__xludf.DUMMYFUNCTION("""COMPUTED_VALUE"""),"")</f>
        <v/>
      </c>
      <c r="X47" s="119" t="str">
        <f ca="1">IFERROR(__xludf.DUMMYFUNCTION("""COMPUTED_VALUE"""),"")</f>
        <v/>
      </c>
      <c r="Y47" s="119" t="str">
        <f ca="1">IFERROR(__xludf.DUMMYFUNCTION("""COMPUTED_VALUE"""),"")</f>
        <v/>
      </c>
      <c r="Z47" s="119"/>
    </row>
    <row r="48" spans="1:26" ht="15.75" customHeight="1">
      <c r="A48" s="119" t="str">
        <f ca="1">IFERROR(__xludf.DUMMYFUNCTION("""COMPUTED_VALUE"""),"S16")</f>
        <v>S16</v>
      </c>
      <c r="B48" s="119" t="str">
        <f ca="1">IFERROR(__xludf.DUMMYFUNCTION("""COMPUTED_VALUE"""),"ON/OFF SOLENOID VALVE")</f>
        <v>ON/OFF SOLENOID VALVE</v>
      </c>
      <c r="C48" s="119" t="str">
        <f ca="1">IFERROR(__xludf.DUMMYFUNCTION("""COMPUTED_VALUE"""),"HD RING MAIN SOLENOID DRAIN (NORMALLY CLOSED)")</f>
        <v>HD RING MAIN SOLENOID DRAIN (NORMALLY CLOSED)</v>
      </c>
      <c r="D48" s="119" t="str">
        <f ca="1">IFERROR(__xludf.DUMMYFUNCTION("""COMPUTED_VALUE"""),"24VDC 17W")</f>
        <v>24VDC 17W</v>
      </c>
      <c r="E48" s="119" t="str">
        <f ca="1">IFERROR(__xludf.DUMMYFUNCTION("""COMPUTED_VALUE"""),"NA")</f>
        <v>NA</v>
      </c>
      <c r="F48" s="119" t="str">
        <f ca="1">IFERROR(__xludf.DUMMYFUNCTION("""COMPUTED_VALUE"""),"NA")</f>
        <v>NA</v>
      </c>
      <c r="G48" s="119" t="str">
        <f ca="1">IFERROR(__xludf.DUMMYFUNCTION("""COMPUTED_VALUE"""),"SV58-P20-0-P-0-M3")</f>
        <v>SV58-P20-0-P-0-M3</v>
      </c>
      <c r="H48" s="119">
        <f ca="1">IFERROR(__xludf.DUMMYFUNCTION("""COMPUTED_VALUE"""),45)</f>
        <v>45</v>
      </c>
      <c r="I48" s="96" t="str">
        <f ca="1">IFERROR(__xludf.DUMMYFUNCTION("""COMPUTED_VALUE"""),"DEUTSCH DTO4-2P (CONNECTOR INCLUDED)")</f>
        <v>DEUTSCH DTO4-2P (CONNECTOR INCLUDED)</v>
      </c>
      <c r="J48" s="119" t="str">
        <f ca="1">IFERROR(__xludf.DUMMYFUNCTION("""COMPUTED_VALUE"""),"")</f>
        <v/>
      </c>
      <c r="K48" s="119" t="str">
        <f ca="1">IFERROR(__xludf.DUMMYFUNCTION("""COMPUTED_VALUE"""),"")</f>
        <v/>
      </c>
      <c r="L48" s="119" t="str">
        <f ca="1">IFERROR(__xludf.DUMMYFUNCTION("""COMPUTED_VALUE"""),"")</f>
        <v/>
      </c>
      <c r="M48" s="119" t="str">
        <f ca="1">IFERROR(__xludf.DUMMYFUNCTION("""COMPUTED_VALUE"""),"")</f>
        <v/>
      </c>
      <c r="N48" s="119" t="str">
        <f ca="1">IFERROR(__xludf.DUMMYFUNCTION("""COMPUTED_VALUE"""),"")</f>
        <v/>
      </c>
      <c r="O48" s="119" t="str">
        <f ca="1">IFERROR(__xludf.DUMMYFUNCTION("""COMPUTED_VALUE"""),"")</f>
        <v/>
      </c>
      <c r="P48" s="119" t="str">
        <f ca="1">IFERROR(__xludf.DUMMYFUNCTION("""COMPUTED_VALUE"""),"")</f>
        <v/>
      </c>
      <c r="Q48" s="119" t="str">
        <f ca="1">IFERROR(__xludf.DUMMYFUNCTION("""COMPUTED_VALUE"""),"")</f>
        <v/>
      </c>
      <c r="R48" s="119" t="str">
        <f ca="1">IFERROR(__xludf.DUMMYFUNCTION("""COMPUTED_VALUE"""),"")</f>
        <v/>
      </c>
      <c r="S48" s="119" t="str">
        <f ca="1">IFERROR(__xludf.DUMMYFUNCTION("""COMPUTED_VALUE"""),"")</f>
        <v/>
      </c>
      <c r="T48" s="119" t="str">
        <f ca="1">IFERROR(__xludf.DUMMYFUNCTION("""COMPUTED_VALUE"""),"")</f>
        <v/>
      </c>
      <c r="U48" s="119" t="str">
        <f ca="1">IFERROR(__xludf.DUMMYFUNCTION("""COMPUTED_VALUE"""),"")</f>
        <v/>
      </c>
      <c r="V48" s="119" t="str">
        <f ca="1">IFERROR(__xludf.DUMMYFUNCTION("""COMPUTED_VALUE"""),"")</f>
        <v/>
      </c>
      <c r="W48" s="119" t="str">
        <f ca="1">IFERROR(__xludf.DUMMYFUNCTION("""COMPUTED_VALUE"""),"")</f>
        <v/>
      </c>
      <c r="X48" s="119" t="str">
        <f ca="1">IFERROR(__xludf.DUMMYFUNCTION("""COMPUTED_VALUE"""),"")</f>
        <v/>
      </c>
      <c r="Y48" s="119" t="str">
        <f ca="1">IFERROR(__xludf.DUMMYFUNCTION("""COMPUTED_VALUE"""),"")</f>
        <v/>
      </c>
      <c r="Z48" s="119"/>
    </row>
    <row r="49" spans="1:26" ht="15.75" customHeight="1">
      <c r="A49" s="119" t="str">
        <f ca="1">IFERROR(__xludf.DUMMYFUNCTION("""COMPUTED_VALUE"""),"S17")</f>
        <v>S17</v>
      </c>
      <c r="B49" s="119" t="str">
        <f ca="1">IFERROR(__xludf.DUMMYFUNCTION("""COMPUTED_VALUE"""),"ON/OFF SOLENOID VALVE")</f>
        <v>ON/OFF SOLENOID VALVE</v>
      </c>
      <c r="C49" s="119" t="str">
        <f ca="1">IFERROR(__xludf.DUMMYFUNCTION("""COMPUTED_VALUE"""),"HD CYLINDER 1 FAST RETRACT PILOT VALVE 1")</f>
        <v>HD CYLINDER 1 FAST RETRACT PILOT VALVE 1</v>
      </c>
      <c r="D49" s="119" t="str">
        <f ca="1">IFERROR(__xludf.DUMMYFUNCTION("""COMPUTED_VALUE"""),"24VDC 38W")</f>
        <v>24VDC 38W</v>
      </c>
      <c r="E49" s="119" t="str">
        <f ca="1">IFERROR(__xludf.DUMMYFUNCTION("""COMPUTED_VALUE"""),"NA")</f>
        <v>NA</v>
      </c>
      <c r="F49" s="119" t="str">
        <f ca="1">IFERROR(__xludf.DUMMYFUNCTION("""COMPUTED_VALUE"""),"NA")</f>
        <v>NA</v>
      </c>
      <c r="G49" s="119" t="str">
        <f ca="1">IFERROR(__xludf.DUMMYFUNCTION("""COMPUTED_VALUE"""),"6042893-014")</f>
        <v>6042893-014</v>
      </c>
      <c r="H49" s="119">
        <f ca="1">IFERROR(__xludf.DUMMYFUNCTION("""COMPUTED_VALUE"""),50)</f>
        <v>50</v>
      </c>
      <c r="I49" s="96" t="str">
        <f ca="1">IFERROR(__xludf.DUMMYFUNCTION("""COMPUTED_VALUE"""),"DEUTSCH DTO4-2P (CONNECTOR INCLUDED)")</f>
        <v>DEUTSCH DTO4-2P (CONNECTOR INCLUDED)</v>
      </c>
      <c r="J49" s="119" t="str">
        <f ca="1">IFERROR(__xludf.DUMMYFUNCTION("""COMPUTED_VALUE"""),"")</f>
        <v/>
      </c>
      <c r="K49" s="119" t="str">
        <f ca="1">IFERROR(__xludf.DUMMYFUNCTION("""COMPUTED_VALUE"""),"")</f>
        <v/>
      </c>
      <c r="L49" s="119" t="str">
        <f ca="1">IFERROR(__xludf.DUMMYFUNCTION("""COMPUTED_VALUE"""),"")</f>
        <v/>
      </c>
      <c r="M49" s="119" t="str">
        <f ca="1">IFERROR(__xludf.DUMMYFUNCTION("""COMPUTED_VALUE"""),"")</f>
        <v/>
      </c>
      <c r="N49" s="119" t="str">
        <f ca="1">IFERROR(__xludf.DUMMYFUNCTION("""COMPUTED_VALUE"""),"")</f>
        <v/>
      </c>
      <c r="O49" s="119" t="str">
        <f ca="1">IFERROR(__xludf.DUMMYFUNCTION("""COMPUTED_VALUE"""),"")</f>
        <v/>
      </c>
      <c r="P49" s="119" t="str">
        <f ca="1">IFERROR(__xludf.DUMMYFUNCTION("""COMPUTED_VALUE"""),"")</f>
        <v/>
      </c>
      <c r="Q49" s="119" t="str">
        <f ca="1">IFERROR(__xludf.DUMMYFUNCTION("""COMPUTED_VALUE"""),"")</f>
        <v/>
      </c>
      <c r="R49" s="119" t="str">
        <f ca="1">IFERROR(__xludf.DUMMYFUNCTION("""COMPUTED_VALUE"""),"")</f>
        <v/>
      </c>
      <c r="S49" s="119" t="str">
        <f ca="1">IFERROR(__xludf.DUMMYFUNCTION("""COMPUTED_VALUE"""),"")</f>
        <v/>
      </c>
      <c r="T49" s="119" t="str">
        <f ca="1">IFERROR(__xludf.DUMMYFUNCTION("""COMPUTED_VALUE"""),"")</f>
        <v/>
      </c>
      <c r="U49" s="119" t="str">
        <f ca="1">IFERROR(__xludf.DUMMYFUNCTION("""COMPUTED_VALUE"""),"")</f>
        <v/>
      </c>
      <c r="V49" s="119" t="str">
        <f ca="1">IFERROR(__xludf.DUMMYFUNCTION("""COMPUTED_VALUE"""),"")</f>
        <v/>
      </c>
      <c r="W49" s="119" t="str">
        <f ca="1">IFERROR(__xludf.DUMMYFUNCTION("""COMPUTED_VALUE"""),"")</f>
        <v/>
      </c>
      <c r="X49" s="119" t="str">
        <f ca="1">IFERROR(__xludf.DUMMYFUNCTION("""COMPUTED_VALUE"""),"")</f>
        <v/>
      </c>
      <c r="Y49" s="119" t="str">
        <f ca="1">IFERROR(__xludf.DUMMYFUNCTION("""COMPUTED_VALUE"""),"")</f>
        <v/>
      </c>
      <c r="Z49" s="119"/>
    </row>
    <row r="50" spans="1:26" ht="15.75" customHeight="1">
      <c r="A50" s="119" t="str">
        <f ca="1">IFERROR(__xludf.DUMMYFUNCTION("""COMPUTED_VALUE"""),"S18")</f>
        <v>S18</v>
      </c>
      <c r="B50" s="119" t="str">
        <f ca="1">IFERROR(__xludf.DUMMYFUNCTION("""COMPUTED_VALUE"""),"ON/OFF SOLENOID VALVE")</f>
        <v>ON/OFF SOLENOID VALVE</v>
      </c>
      <c r="C50" s="119" t="str">
        <f ca="1">IFERROR(__xludf.DUMMYFUNCTION("""COMPUTED_VALUE"""),"HD CYLINDER 1 FAST RETRACT PILOT VALVE 2")</f>
        <v>HD CYLINDER 1 FAST RETRACT PILOT VALVE 2</v>
      </c>
      <c r="D50" s="119" t="str">
        <f ca="1">IFERROR(__xludf.DUMMYFUNCTION("""COMPUTED_VALUE"""),"24VDC 38W")</f>
        <v>24VDC 38W</v>
      </c>
      <c r="E50" s="119" t="str">
        <f ca="1">IFERROR(__xludf.DUMMYFUNCTION("""COMPUTED_VALUE"""),"NA")</f>
        <v>NA</v>
      </c>
      <c r="F50" s="119" t="str">
        <f ca="1">IFERROR(__xludf.DUMMYFUNCTION("""COMPUTED_VALUE"""),"NA")</f>
        <v>NA</v>
      </c>
      <c r="G50" s="119" t="str">
        <f ca="1">IFERROR(__xludf.DUMMYFUNCTION("""COMPUTED_VALUE"""),"6042893-014")</f>
        <v>6042893-014</v>
      </c>
      <c r="H50" s="119">
        <f ca="1">IFERROR(__xludf.DUMMYFUNCTION("""COMPUTED_VALUE"""),50)</f>
        <v>50</v>
      </c>
      <c r="I50" s="96" t="str">
        <f ca="1">IFERROR(__xludf.DUMMYFUNCTION("""COMPUTED_VALUE"""),"DEUTSCH DTO4-2P (CONNECTOR INCLUDED)")</f>
        <v>DEUTSCH DTO4-2P (CONNECTOR INCLUDED)</v>
      </c>
      <c r="J50" s="119" t="str">
        <f ca="1">IFERROR(__xludf.DUMMYFUNCTION("""COMPUTED_VALUE"""),"")</f>
        <v/>
      </c>
      <c r="K50" s="119" t="str">
        <f ca="1">IFERROR(__xludf.DUMMYFUNCTION("""COMPUTED_VALUE"""),"")</f>
        <v/>
      </c>
      <c r="L50" s="119" t="str">
        <f ca="1">IFERROR(__xludf.DUMMYFUNCTION("""COMPUTED_VALUE"""),"")</f>
        <v/>
      </c>
      <c r="M50" s="119" t="str">
        <f ca="1">IFERROR(__xludf.DUMMYFUNCTION("""COMPUTED_VALUE"""),"")</f>
        <v/>
      </c>
      <c r="N50" s="119" t="str">
        <f ca="1">IFERROR(__xludf.DUMMYFUNCTION("""COMPUTED_VALUE"""),"")</f>
        <v/>
      </c>
      <c r="O50" s="119" t="str">
        <f ca="1">IFERROR(__xludf.DUMMYFUNCTION("""COMPUTED_VALUE"""),"")</f>
        <v/>
      </c>
      <c r="P50" s="119" t="str">
        <f ca="1">IFERROR(__xludf.DUMMYFUNCTION("""COMPUTED_VALUE"""),"")</f>
        <v/>
      </c>
      <c r="Q50" s="119" t="str">
        <f ca="1">IFERROR(__xludf.DUMMYFUNCTION("""COMPUTED_VALUE"""),"")</f>
        <v/>
      </c>
      <c r="R50" s="119" t="str">
        <f ca="1">IFERROR(__xludf.DUMMYFUNCTION("""COMPUTED_VALUE"""),"")</f>
        <v/>
      </c>
      <c r="S50" s="119" t="str">
        <f ca="1">IFERROR(__xludf.DUMMYFUNCTION("""COMPUTED_VALUE"""),"")</f>
        <v/>
      </c>
      <c r="T50" s="119" t="str">
        <f ca="1">IFERROR(__xludf.DUMMYFUNCTION("""COMPUTED_VALUE"""),"")</f>
        <v/>
      </c>
      <c r="U50" s="119" t="str">
        <f ca="1">IFERROR(__xludf.DUMMYFUNCTION("""COMPUTED_VALUE"""),"")</f>
        <v/>
      </c>
      <c r="V50" s="119" t="str">
        <f ca="1">IFERROR(__xludf.DUMMYFUNCTION("""COMPUTED_VALUE"""),"")</f>
        <v/>
      </c>
      <c r="W50" s="119" t="str">
        <f ca="1">IFERROR(__xludf.DUMMYFUNCTION("""COMPUTED_VALUE"""),"")</f>
        <v/>
      </c>
      <c r="X50" s="119" t="str">
        <f ca="1">IFERROR(__xludf.DUMMYFUNCTION("""COMPUTED_VALUE"""),"")</f>
        <v/>
      </c>
      <c r="Y50" s="119" t="str">
        <f ca="1">IFERROR(__xludf.DUMMYFUNCTION("""COMPUTED_VALUE"""),"")</f>
        <v/>
      </c>
      <c r="Z50" s="119"/>
    </row>
    <row r="51" spans="1:26" ht="15.75" customHeight="1">
      <c r="A51" s="119" t="str">
        <f ca="1">IFERROR(__xludf.DUMMYFUNCTION("""COMPUTED_VALUE"""),"S25.1 ")</f>
        <v xml:space="preserve">S25.1 </v>
      </c>
      <c r="B51" s="119" t="str">
        <f ca="1">IFERROR(__xludf.DUMMYFUNCTION("""COMPUTED_VALUE"""),"ON/OFF SOLENOID VALVE")</f>
        <v>ON/OFF SOLENOID VALVE</v>
      </c>
      <c r="C51" s="119" t="str">
        <f ca="1">IFERROR(__xludf.DUMMYFUNCTION("""COMPUTED_VALUE"""),"HD CYLINDER 1 SLOW EXTEND")</f>
        <v>HD CYLINDER 1 SLOW EXTEND</v>
      </c>
      <c r="D51" s="119" t="str">
        <f ca="1">IFERROR(__xludf.DUMMYFUNCTION("""COMPUTED_VALUE"""),"24VDC 36W")</f>
        <v>24VDC 36W</v>
      </c>
      <c r="E51" s="151" t="str">
        <f ca="1">IFERROR(__xludf.DUMMYFUNCTION("""COMPUTED_VALUE"""),"NA ")</f>
        <v xml:space="preserve">NA </v>
      </c>
      <c r="F51" s="151" t="str">
        <f ca="1">IFERROR(__xludf.DUMMYFUNCTION("""COMPUTED_VALUE"""),"NA ")</f>
        <v xml:space="preserve">NA </v>
      </c>
      <c r="G51" s="119" t="str">
        <f ca="1">IFERROR(__xludf.DUMMYFUNCTION("""COMPUTED_VALUE"""),"02-414486")</f>
        <v>02-414486</v>
      </c>
      <c r="H51" s="119">
        <f ca="1">IFERROR(__xludf.DUMMYFUNCTION("""COMPUTED_VALUE"""),34)</f>
        <v>34</v>
      </c>
      <c r="I51" s="96" t="str">
        <f ca="1">IFERROR(__xludf.DUMMYFUNCTION("""COMPUTED_VALUE"""),"DEUTSCH DTO4-2P (CONNECTOR INCLUDED)")</f>
        <v>DEUTSCH DTO4-2P (CONNECTOR INCLUDED)</v>
      </c>
      <c r="J51" s="119" t="str">
        <f ca="1">IFERROR(__xludf.DUMMYFUNCTION("""COMPUTED_VALUE"""),"")</f>
        <v/>
      </c>
      <c r="K51" s="119" t="str">
        <f ca="1">IFERROR(__xludf.DUMMYFUNCTION("""COMPUTED_VALUE"""),"")</f>
        <v/>
      </c>
      <c r="L51" s="119" t="str">
        <f ca="1">IFERROR(__xludf.DUMMYFUNCTION("""COMPUTED_VALUE"""),"")</f>
        <v/>
      </c>
      <c r="M51" s="119" t="str">
        <f ca="1">IFERROR(__xludf.DUMMYFUNCTION("""COMPUTED_VALUE"""),"")</f>
        <v/>
      </c>
      <c r="N51" s="119" t="str">
        <f ca="1">IFERROR(__xludf.DUMMYFUNCTION("""COMPUTED_VALUE"""),"")</f>
        <v/>
      </c>
      <c r="O51" s="119" t="str">
        <f ca="1">IFERROR(__xludf.DUMMYFUNCTION("""COMPUTED_VALUE"""),"")</f>
        <v/>
      </c>
      <c r="P51" s="119" t="str">
        <f ca="1">IFERROR(__xludf.DUMMYFUNCTION("""COMPUTED_VALUE"""),"")</f>
        <v/>
      </c>
      <c r="Q51" s="119" t="str">
        <f ca="1">IFERROR(__xludf.DUMMYFUNCTION("""COMPUTED_VALUE"""),"")</f>
        <v/>
      </c>
      <c r="R51" s="119" t="str">
        <f ca="1">IFERROR(__xludf.DUMMYFUNCTION("""COMPUTED_VALUE"""),"")</f>
        <v/>
      </c>
      <c r="S51" s="119" t="str">
        <f ca="1">IFERROR(__xludf.DUMMYFUNCTION("""COMPUTED_VALUE"""),"")</f>
        <v/>
      </c>
      <c r="T51" s="119" t="str">
        <f ca="1">IFERROR(__xludf.DUMMYFUNCTION("""COMPUTED_VALUE"""),"")</f>
        <v/>
      </c>
      <c r="U51" s="119" t="str">
        <f ca="1">IFERROR(__xludf.DUMMYFUNCTION("""COMPUTED_VALUE"""),"")</f>
        <v/>
      </c>
      <c r="V51" s="119" t="str">
        <f ca="1">IFERROR(__xludf.DUMMYFUNCTION("""COMPUTED_VALUE"""),"")</f>
        <v/>
      </c>
      <c r="W51" s="119" t="str">
        <f ca="1">IFERROR(__xludf.DUMMYFUNCTION("""COMPUTED_VALUE"""),"")</f>
        <v/>
      </c>
      <c r="X51" s="119" t="str">
        <f ca="1">IFERROR(__xludf.DUMMYFUNCTION("""COMPUTED_VALUE"""),"")</f>
        <v/>
      </c>
      <c r="Y51" s="119" t="str">
        <f ca="1">IFERROR(__xludf.DUMMYFUNCTION("""COMPUTED_VALUE"""),"")</f>
        <v/>
      </c>
      <c r="Z51" s="119"/>
    </row>
    <row r="52" spans="1:26" ht="12.95">
      <c r="A52" s="119" t="str">
        <f ca="1">IFERROR(__xludf.DUMMYFUNCTION("""COMPUTED_VALUE"""),"S25.2")</f>
        <v>S25.2</v>
      </c>
      <c r="B52" s="119" t="str">
        <f ca="1">IFERROR(__xludf.DUMMYFUNCTION("""COMPUTED_VALUE"""),"ON/OFF SOLENOID VALVE")</f>
        <v>ON/OFF SOLENOID VALVE</v>
      </c>
      <c r="C52" s="119" t="str">
        <f ca="1">IFERROR(__xludf.DUMMYFUNCTION("""COMPUTED_VALUE"""),"HD CYLINDER 1 SLOW RETRACT")</f>
        <v>HD CYLINDER 1 SLOW RETRACT</v>
      </c>
      <c r="D52" s="119" t="str">
        <f ca="1">IFERROR(__xludf.DUMMYFUNCTION("""COMPUTED_VALUE"""),"24VDC 36W")</f>
        <v>24VDC 36W</v>
      </c>
      <c r="E52" s="151" t="str">
        <f ca="1">IFERROR(__xludf.DUMMYFUNCTION("""COMPUTED_VALUE"""),"NA ")</f>
        <v xml:space="preserve">NA </v>
      </c>
      <c r="F52" s="151" t="str">
        <f ca="1">IFERROR(__xludf.DUMMYFUNCTION("""COMPUTED_VALUE"""),"NA ")</f>
        <v xml:space="preserve">NA </v>
      </c>
      <c r="G52" s="119" t="str">
        <f ca="1">IFERROR(__xludf.DUMMYFUNCTION("""COMPUTED_VALUE"""),"02-414486")</f>
        <v>02-414486</v>
      </c>
      <c r="H52" s="119">
        <f ca="1">IFERROR(__xludf.DUMMYFUNCTION("""COMPUTED_VALUE"""),34)</f>
        <v>34</v>
      </c>
      <c r="I52" s="96" t="str">
        <f ca="1">IFERROR(__xludf.DUMMYFUNCTION("""COMPUTED_VALUE"""),"DEUTSCH DTO4-2P (CONNECTOR INCLUDED)")</f>
        <v>DEUTSCH DTO4-2P (CONNECTOR INCLUDED)</v>
      </c>
      <c r="J52" s="119" t="str">
        <f ca="1">IFERROR(__xludf.DUMMYFUNCTION("""COMPUTED_VALUE"""),"")</f>
        <v/>
      </c>
      <c r="K52" s="119" t="str">
        <f ca="1">IFERROR(__xludf.DUMMYFUNCTION("""COMPUTED_VALUE"""),"")</f>
        <v/>
      </c>
      <c r="L52" s="119" t="str">
        <f ca="1">IFERROR(__xludf.DUMMYFUNCTION("""COMPUTED_VALUE"""),"")</f>
        <v/>
      </c>
      <c r="M52" s="119" t="str">
        <f ca="1">IFERROR(__xludf.DUMMYFUNCTION("""COMPUTED_VALUE"""),"")</f>
        <v/>
      </c>
      <c r="N52" s="119" t="str">
        <f ca="1">IFERROR(__xludf.DUMMYFUNCTION("""COMPUTED_VALUE"""),"")</f>
        <v/>
      </c>
      <c r="O52" s="119" t="str">
        <f ca="1">IFERROR(__xludf.DUMMYFUNCTION("""COMPUTED_VALUE"""),"")</f>
        <v/>
      </c>
      <c r="P52" s="119" t="str">
        <f ca="1">IFERROR(__xludf.DUMMYFUNCTION("""COMPUTED_VALUE"""),"")</f>
        <v/>
      </c>
      <c r="Q52" s="119" t="str">
        <f ca="1">IFERROR(__xludf.DUMMYFUNCTION("""COMPUTED_VALUE"""),"")</f>
        <v/>
      </c>
      <c r="R52" s="119" t="str">
        <f ca="1">IFERROR(__xludf.DUMMYFUNCTION("""COMPUTED_VALUE"""),"")</f>
        <v/>
      </c>
      <c r="S52" s="119" t="str">
        <f ca="1">IFERROR(__xludf.DUMMYFUNCTION("""COMPUTED_VALUE"""),"")</f>
        <v/>
      </c>
      <c r="T52" s="119" t="str">
        <f ca="1">IFERROR(__xludf.DUMMYFUNCTION("""COMPUTED_VALUE"""),"")</f>
        <v/>
      </c>
      <c r="U52" s="119" t="str">
        <f ca="1">IFERROR(__xludf.DUMMYFUNCTION("""COMPUTED_VALUE"""),"")</f>
        <v/>
      </c>
      <c r="V52" s="119" t="str">
        <f ca="1">IFERROR(__xludf.DUMMYFUNCTION("""COMPUTED_VALUE"""),"")</f>
        <v/>
      </c>
      <c r="W52" s="119" t="str">
        <f ca="1">IFERROR(__xludf.DUMMYFUNCTION("""COMPUTED_VALUE"""),"")</f>
        <v/>
      </c>
      <c r="X52" s="119" t="str">
        <f ca="1">IFERROR(__xludf.DUMMYFUNCTION("""COMPUTED_VALUE"""),"")</f>
        <v/>
      </c>
      <c r="Y52" s="119" t="str">
        <f ca="1">IFERROR(__xludf.DUMMYFUNCTION("""COMPUTED_VALUE"""),"")</f>
        <v/>
      </c>
      <c r="Z52" s="119"/>
    </row>
    <row r="53" spans="1:26" ht="12.95">
      <c r="A53" s="119" t="str">
        <f ca="1">IFERROR(__xludf.DUMMYFUNCTION("""COMPUTED_VALUE"""),"")</f>
        <v/>
      </c>
      <c r="B53" s="119" t="str">
        <f ca="1">IFERROR(__xludf.DUMMYFUNCTION("""COMPUTED_VALUE"""),"1069-04-01 ")</f>
        <v xml:space="preserve">1069-04-01 </v>
      </c>
      <c r="C53" s="119" t="str">
        <f ca="1">IFERROR(__xludf.DUMMYFUNCTION("""COMPUTED_VALUE"""),"HOLD DOWN 2 MANIFOLD")</f>
        <v>HOLD DOWN 2 MANIFOLD</v>
      </c>
      <c r="D53" s="119" t="str">
        <f ca="1">IFERROR(__xludf.DUMMYFUNCTION("""COMPUTED_VALUE"""),"")</f>
        <v/>
      </c>
      <c r="E53" s="119" t="str">
        <f ca="1">IFERROR(__xludf.DUMMYFUNCTION("""COMPUTED_VALUE"""),"")</f>
        <v/>
      </c>
      <c r="F53" s="119" t="str">
        <f ca="1">IFERROR(__xludf.DUMMYFUNCTION("""COMPUTED_VALUE"""),"")</f>
        <v/>
      </c>
      <c r="G53" s="119" t="str">
        <f ca="1">IFERROR(__xludf.DUMMYFUNCTION("""COMPUTED_VALUE"""),"")</f>
        <v/>
      </c>
      <c r="H53" s="119" t="str">
        <f ca="1">IFERROR(__xludf.DUMMYFUNCTION("""COMPUTED_VALUE"""),"")</f>
        <v/>
      </c>
      <c r="I53" s="96" t="str">
        <f ca="1">IFERROR(__xludf.DUMMYFUNCTION("""COMPUTED_VALUE"""),"")</f>
        <v/>
      </c>
      <c r="J53" s="119" t="str">
        <f ca="1">IFERROR(__xludf.DUMMYFUNCTION("""COMPUTED_VALUE"""),"")</f>
        <v/>
      </c>
      <c r="K53" s="119" t="str">
        <f ca="1">IFERROR(__xludf.DUMMYFUNCTION("""COMPUTED_VALUE"""),"")</f>
        <v/>
      </c>
      <c r="L53" s="119" t="str">
        <f ca="1">IFERROR(__xludf.DUMMYFUNCTION("""COMPUTED_VALUE"""),"")</f>
        <v/>
      </c>
      <c r="M53" s="119" t="str">
        <f ca="1">IFERROR(__xludf.DUMMYFUNCTION("""COMPUTED_VALUE"""),"")</f>
        <v/>
      </c>
      <c r="N53" s="119" t="str">
        <f ca="1">IFERROR(__xludf.DUMMYFUNCTION("""COMPUTED_VALUE"""),"")</f>
        <v/>
      </c>
      <c r="O53" s="119" t="str">
        <f ca="1">IFERROR(__xludf.DUMMYFUNCTION("""COMPUTED_VALUE"""),"")</f>
        <v/>
      </c>
      <c r="P53" s="119" t="str">
        <f ca="1">IFERROR(__xludf.DUMMYFUNCTION("""COMPUTED_VALUE"""),"")</f>
        <v/>
      </c>
      <c r="Q53" s="119" t="str">
        <f ca="1">IFERROR(__xludf.DUMMYFUNCTION("""COMPUTED_VALUE"""),"")</f>
        <v/>
      </c>
      <c r="R53" s="119" t="str">
        <f ca="1">IFERROR(__xludf.DUMMYFUNCTION("""COMPUTED_VALUE"""),"")</f>
        <v/>
      </c>
      <c r="S53" s="119" t="str">
        <f ca="1">IFERROR(__xludf.DUMMYFUNCTION("""COMPUTED_VALUE"""),"")</f>
        <v/>
      </c>
      <c r="T53" s="119" t="str">
        <f ca="1">IFERROR(__xludf.DUMMYFUNCTION("""COMPUTED_VALUE"""),"")</f>
        <v/>
      </c>
      <c r="U53" s="119" t="str">
        <f ca="1">IFERROR(__xludf.DUMMYFUNCTION("""COMPUTED_VALUE"""),"")</f>
        <v/>
      </c>
      <c r="V53" s="119" t="str">
        <f ca="1">IFERROR(__xludf.DUMMYFUNCTION("""COMPUTED_VALUE"""),"")</f>
        <v/>
      </c>
      <c r="W53" s="119" t="str">
        <f ca="1">IFERROR(__xludf.DUMMYFUNCTION("""COMPUTED_VALUE"""),"")</f>
        <v/>
      </c>
      <c r="X53" s="119" t="str">
        <f ca="1">IFERROR(__xludf.DUMMYFUNCTION("""COMPUTED_VALUE"""),"")</f>
        <v/>
      </c>
      <c r="Y53" s="119" t="str">
        <f ca="1">IFERROR(__xludf.DUMMYFUNCTION("""COMPUTED_VALUE"""),"")</f>
        <v/>
      </c>
      <c r="Z53" s="119"/>
    </row>
    <row r="54" spans="1:26" ht="12.95">
      <c r="A54" s="119" t="str">
        <f ca="1">IFERROR(__xludf.DUMMYFUNCTION("""COMPUTED_VALUE"""),"PTA-2")</f>
        <v>PTA-2</v>
      </c>
      <c r="B54" s="119" t="str">
        <f ca="1">IFERROR(__xludf.DUMMYFUNCTION("""COMPUTED_VALUE"""),"PRESSURE TRANSDUCER (0-400 BAR)")</f>
        <v>PRESSURE TRANSDUCER (0-400 BAR)</v>
      </c>
      <c r="C54" s="119" t="str">
        <f ca="1">IFERROR(__xludf.DUMMYFUNCTION("""COMPUTED_VALUE"""),"HOLD DOWN CYLINDER 2 FRONT END PRESSURE SENSOR")</f>
        <v>HOLD DOWN CYLINDER 2 FRONT END PRESSURE SENSOR</v>
      </c>
      <c r="D54" s="119" t="str">
        <f ca="1">IFERROR(__xludf.DUMMYFUNCTION("""COMPUTED_VALUE"""),"24VDC")</f>
        <v>24VDC</v>
      </c>
      <c r="E54" s="119" t="str">
        <f ca="1">IFERROR(__xludf.DUMMYFUNCTION("""COMPUTED_VALUE"""),"4..20mA")</f>
        <v>4..20mA</v>
      </c>
      <c r="F54" s="119" t="str">
        <f ca="1">IFERROR(__xludf.DUMMYFUNCTION("""COMPUTED_VALUE"""),"NA")</f>
        <v>NA</v>
      </c>
      <c r="G54" s="119" t="str">
        <f ca="1">IFERROR(__xludf.DUMMYFUNCTION("""COMPUTED_VALUE"""),"PT5400")</f>
        <v>PT5400</v>
      </c>
      <c r="H54" s="119">
        <f ca="1">IFERROR(__xludf.DUMMYFUNCTION("""COMPUTED_VALUE"""),24)</f>
        <v>24</v>
      </c>
      <c r="I54" s="96" t="str">
        <f ca="1">IFERROR(__xludf.DUMMYFUNCTION("""COMPUTED_VALUE"""),"M12")</f>
        <v>M12</v>
      </c>
      <c r="J54" s="119" t="str">
        <f ca="1">IFERROR(__xludf.DUMMYFUNCTION("""COMPUTED_VALUE"""),"")</f>
        <v/>
      </c>
      <c r="K54" s="119" t="str">
        <f ca="1">IFERROR(__xludf.DUMMYFUNCTION("""COMPUTED_VALUE"""),"")</f>
        <v/>
      </c>
      <c r="L54" s="119" t="str">
        <f ca="1">IFERROR(__xludf.DUMMYFUNCTION("""COMPUTED_VALUE"""),"")</f>
        <v/>
      </c>
      <c r="M54" s="119" t="str">
        <f ca="1">IFERROR(__xludf.DUMMYFUNCTION("""COMPUTED_VALUE"""),"")</f>
        <v/>
      </c>
      <c r="N54" s="119" t="str">
        <f ca="1">IFERROR(__xludf.DUMMYFUNCTION("""COMPUTED_VALUE"""),"")</f>
        <v/>
      </c>
      <c r="O54" s="119" t="str">
        <f ca="1">IFERROR(__xludf.DUMMYFUNCTION("""COMPUTED_VALUE"""),"")</f>
        <v/>
      </c>
      <c r="P54" s="119" t="str">
        <f ca="1">IFERROR(__xludf.DUMMYFUNCTION("""COMPUTED_VALUE"""),"")</f>
        <v/>
      </c>
      <c r="Q54" s="119" t="str">
        <f ca="1">IFERROR(__xludf.DUMMYFUNCTION("""COMPUTED_VALUE"""),"")</f>
        <v/>
      </c>
      <c r="R54" s="119" t="str">
        <f ca="1">IFERROR(__xludf.DUMMYFUNCTION("""COMPUTED_VALUE"""),"")</f>
        <v/>
      </c>
      <c r="S54" s="119" t="str">
        <f ca="1">IFERROR(__xludf.DUMMYFUNCTION("""COMPUTED_VALUE"""),"")</f>
        <v/>
      </c>
      <c r="T54" s="119" t="str">
        <f ca="1">IFERROR(__xludf.DUMMYFUNCTION("""COMPUTED_VALUE"""),"")</f>
        <v/>
      </c>
      <c r="U54" s="119" t="str">
        <f ca="1">IFERROR(__xludf.DUMMYFUNCTION("""COMPUTED_VALUE"""),"")</f>
        <v/>
      </c>
      <c r="V54" s="119" t="str">
        <f ca="1">IFERROR(__xludf.DUMMYFUNCTION("""COMPUTED_VALUE"""),"")</f>
        <v/>
      </c>
      <c r="W54" s="119" t="str">
        <f ca="1">IFERROR(__xludf.DUMMYFUNCTION("""COMPUTED_VALUE"""),"")</f>
        <v/>
      </c>
      <c r="X54" s="119" t="str">
        <f ca="1">IFERROR(__xludf.DUMMYFUNCTION("""COMPUTED_VALUE"""),"")</f>
        <v/>
      </c>
      <c r="Y54" s="119" t="str">
        <f ca="1">IFERROR(__xludf.DUMMYFUNCTION("""COMPUTED_VALUE"""),"")</f>
        <v/>
      </c>
      <c r="Z54" s="119"/>
    </row>
    <row r="55" spans="1:26" ht="12.95">
      <c r="A55" s="119" t="str">
        <f ca="1">IFERROR(__xludf.DUMMYFUNCTION("""COMPUTED_VALUE"""),"PTB-2")</f>
        <v>PTB-2</v>
      </c>
      <c r="B55" s="119" t="str">
        <f ca="1">IFERROR(__xludf.DUMMYFUNCTION("""COMPUTED_VALUE"""),"PRESSURE TRANSDUCER (0-400 BAR)")</f>
        <v>PRESSURE TRANSDUCER (0-400 BAR)</v>
      </c>
      <c r="C55" s="119" t="str">
        <f ca="1">IFERROR(__xludf.DUMMYFUNCTION("""COMPUTED_VALUE"""),"HOLD DOWN CYLINDER 2 BACK END PRESSURE SENSOR")</f>
        <v>HOLD DOWN CYLINDER 2 BACK END PRESSURE SENSOR</v>
      </c>
      <c r="D55" s="119" t="str">
        <f ca="1">IFERROR(__xludf.DUMMYFUNCTION("""COMPUTED_VALUE"""),"24VDC")</f>
        <v>24VDC</v>
      </c>
      <c r="E55" s="119" t="str">
        <f ca="1">IFERROR(__xludf.DUMMYFUNCTION("""COMPUTED_VALUE"""),"4..20mA")</f>
        <v>4..20mA</v>
      </c>
      <c r="F55" s="119" t="str">
        <f ca="1">IFERROR(__xludf.DUMMYFUNCTION("""COMPUTED_VALUE"""),"NA")</f>
        <v>NA</v>
      </c>
      <c r="G55" s="119" t="str">
        <f ca="1">IFERROR(__xludf.DUMMYFUNCTION("""COMPUTED_VALUE"""),"PT5400")</f>
        <v>PT5400</v>
      </c>
      <c r="H55" s="119">
        <f ca="1">IFERROR(__xludf.DUMMYFUNCTION("""COMPUTED_VALUE"""),24)</f>
        <v>24</v>
      </c>
      <c r="I55" s="96" t="str">
        <f ca="1">IFERROR(__xludf.DUMMYFUNCTION("""COMPUTED_VALUE"""),"M12")</f>
        <v>M12</v>
      </c>
      <c r="J55" s="119" t="str">
        <f ca="1">IFERROR(__xludf.DUMMYFUNCTION("""COMPUTED_VALUE"""),"")</f>
        <v/>
      </c>
      <c r="K55" s="119" t="str">
        <f ca="1">IFERROR(__xludf.DUMMYFUNCTION("""COMPUTED_VALUE"""),"")</f>
        <v/>
      </c>
      <c r="L55" s="119" t="str">
        <f ca="1">IFERROR(__xludf.DUMMYFUNCTION("""COMPUTED_VALUE"""),"")</f>
        <v/>
      </c>
      <c r="M55" s="119" t="str">
        <f ca="1">IFERROR(__xludf.DUMMYFUNCTION("""COMPUTED_VALUE"""),"")</f>
        <v/>
      </c>
      <c r="N55" s="119" t="str">
        <f ca="1">IFERROR(__xludf.DUMMYFUNCTION("""COMPUTED_VALUE"""),"")</f>
        <v/>
      </c>
      <c r="O55" s="119" t="str">
        <f ca="1">IFERROR(__xludf.DUMMYFUNCTION("""COMPUTED_VALUE"""),"")</f>
        <v/>
      </c>
      <c r="P55" s="119" t="str">
        <f ca="1">IFERROR(__xludf.DUMMYFUNCTION("""COMPUTED_VALUE"""),"")</f>
        <v/>
      </c>
      <c r="Q55" s="119" t="str">
        <f ca="1">IFERROR(__xludf.DUMMYFUNCTION("""COMPUTED_VALUE"""),"")</f>
        <v/>
      </c>
      <c r="R55" s="119" t="str">
        <f ca="1">IFERROR(__xludf.DUMMYFUNCTION("""COMPUTED_VALUE"""),"")</f>
        <v/>
      </c>
      <c r="S55" s="119" t="str">
        <f ca="1">IFERROR(__xludf.DUMMYFUNCTION("""COMPUTED_VALUE"""),"")</f>
        <v/>
      </c>
      <c r="T55" s="119" t="str">
        <f ca="1">IFERROR(__xludf.DUMMYFUNCTION("""COMPUTED_VALUE"""),"")</f>
        <v/>
      </c>
      <c r="U55" s="119" t="str">
        <f ca="1">IFERROR(__xludf.DUMMYFUNCTION("""COMPUTED_VALUE"""),"")</f>
        <v/>
      </c>
      <c r="V55" s="119" t="str">
        <f ca="1">IFERROR(__xludf.DUMMYFUNCTION("""COMPUTED_VALUE"""),"")</f>
        <v/>
      </c>
      <c r="W55" s="119" t="str">
        <f ca="1">IFERROR(__xludf.DUMMYFUNCTION("""COMPUTED_VALUE"""),"")</f>
        <v/>
      </c>
      <c r="X55" s="119" t="str">
        <f ca="1">IFERROR(__xludf.DUMMYFUNCTION("""COMPUTED_VALUE"""),"")</f>
        <v/>
      </c>
      <c r="Y55" s="119" t="str">
        <f ca="1">IFERROR(__xludf.DUMMYFUNCTION("""COMPUTED_VALUE"""),"")</f>
        <v/>
      </c>
      <c r="Z55" s="119"/>
    </row>
    <row r="56" spans="1:26" ht="12.95">
      <c r="A56" s="119" t="str">
        <f ca="1">IFERROR(__xludf.DUMMYFUNCTION("""COMPUTED_VALUE"""),"PTAC-2")</f>
        <v>PTAC-2</v>
      </c>
      <c r="B56" s="119" t="str">
        <f ca="1">IFERROR(__xludf.DUMMYFUNCTION("""COMPUTED_VALUE"""),"PRESSURE TRANSDUCER (0-400 BAR)")</f>
        <v>PRESSURE TRANSDUCER (0-400 BAR)</v>
      </c>
      <c r="C56" s="119" t="str">
        <f ca="1">IFERROR(__xludf.DUMMYFUNCTION("""COMPUTED_VALUE"""),"HOLD DOWN ACCUMULATOR 2  GAS PRESSURE SENSOR")</f>
        <v>HOLD DOWN ACCUMULATOR 2  GAS PRESSURE SENSOR</v>
      </c>
      <c r="D56" s="119" t="str">
        <f ca="1">IFERROR(__xludf.DUMMYFUNCTION("""COMPUTED_VALUE"""),"24VDC")</f>
        <v>24VDC</v>
      </c>
      <c r="E56" s="119" t="str">
        <f ca="1">IFERROR(__xludf.DUMMYFUNCTION("""COMPUTED_VALUE"""),"4..20mA")</f>
        <v>4..20mA</v>
      </c>
      <c r="F56" s="119" t="str">
        <f ca="1">IFERROR(__xludf.DUMMYFUNCTION("""COMPUTED_VALUE"""),"NA")</f>
        <v>NA</v>
      </c>
      <c r="G56" s="119" t="str">
        <f ca="1">IFERROR(__xludf.DUMMYFUNCTION("""COMPUTED_VALUE"""),"PT5400")</f>
        <v>PT5400</v>
      </c>
      <c r="H56" s="119">
        <f ca="1">IFERROR(__xludf.DUMMYFUNCTION("""COMPUTED_VALUE"""),24)</f>
        <v>24</v>
      </c>
      <c r="I56" s="96" t="str">
        <f ca="1">IFERROR(__xludf.DUMMYFUNCTION("""COMPUTED_VALUE"""),"M12")</f>
        <v>M12</v>
      </c>
      <c r="J56" s="119" t="str">
        <f ca="1">IFERROR(__xludf.DUMMYFUNCTION("""COMPUTED_VALUE"""),"")</f>
        <v/>
      </c>
      <c r="K56" s="119" t="str">
        <f ca="1">IFERROR(__xludf.DUMMYFUNCTION("""COMPUTED_VALUE"""),"")</f>
        <v/>
      </c>
      <c r="L56" s="119" t="str">
        <f ca="1">IFERROR(__xludf.DUMMYFUNCTION("""COMPUTED_VALUE"""),"")</f>
        <v/>
      </c>
      <c r="M56" s="119" t="str">
        <f ca="1">IFERROR(__xludf.DUMMYFUNCTION("""COMPUTED_VALUE"""),"")</f>
        <v/>
      </c>
      <c r="N56" s="119" t="str">
        <f ca="1">IFERROR(__xludf.DUMMYFUNCTION("""COMPUTED_VALUE"""),"")</f>
        <v/>
      </c>
      <c r="O56" s="119" t="str">
        <f ca="1">IFERROR(__xludf.DUMMYFUNCTION("""COMPUTED_VALUE"""),"")</f>
        <v/>
      </c>
      <c r="P56" s="119" t="str">
        <f ca="1">IFERROR(__xludf.DUMMYFUNCTION("""COMPUTED_VALUE"""),"")</f>
        <v/>
      </c>
      <c r="Q56" s="119" t="str">
        <f ca="1">IFERROR(__xludf.DUMMYFUNCTION("""COMPUTED_VALUE"""),"")</f>
        <v/>
      </c>
      <c r="R56" s="119" t="str">
        <f ca="1">IFERROR(__xludf.DUMMYFUNCTION("""COMPUTED_VALUE"""),"")</f>
        <v/>
      </c>
      <c r="S56" s="119" t="str">
        <f ca="1">IFERROR(__xludf.DUMMYFUNCTION("""COMPUTED_VALUE"""),"")</f>
        <v/>
      </c>
      <c r="T56" s="119" t="str">
        <f ca="1">IFERROR(__xludf.DUMMYFUNCTION("""COMPUTED_VALUE"""),"")</f>
        <v/>
      </c>
      <c r="U56" s="119" t="str">
        <f ca="1">IFERROR(__xludf.DUMMYFUNCTION("""COMPUTED_VALUE"""),"")</f>
        <v/>
      </c>
      <c r="V56" s="119" t="str">
        <f ca="1">IFERROR(__xludf.DUMMYFUNCTION("""COMPUTED_VALUE"""),"")</f>
        <v/>
      </c>
      <c r="W56" s="119" t="str">
        <f ca="1">IFERROR(__xludf.DUMMYFUNCTION("""COMPUTED_VALUE"""),"")</f>
        <v/>
      </c>
      <c r="X56" s="119" t="str">
        <f ca="1">IFERROR(__xludf.DUMMYFUNCTION("""COMPUTED_VALUE"""),"")</f>
        <v/>
      </c>
      <c r="Y56" s="119" t="str">
        <f ca="1">IFERROR(__xludf.DUMMYFUNCTION("""COMPUTED_VALUE"""),"")</f>
        <v/>
      </c>
      <c r="Z56" s="119"/>
    </row>
    <row r="57" spans="1:26" ht="12.95">
      <c r="A57" s="119" t="str">
        <f ca="1">IFERROR(__xludf.DUMMYFUNCTION("""COMPUTED_VALUE"""),"SWAC-2-O")</f>
        <v>SWAC-2-O</v>
      </c>
      <c r="B57" s="119" t="str">
        <f ca="1">IFERROR(__xludf.DUMMYFUNCTION("""COMPUTED_VALUE"""),"LIMIT SWITCH")</f>
        <v>LIMIT SWITCH</v>
      </c>
      <c r="C57" s="119" t="str">
        <f ca="1">IFERROR(__xludf.DUMMYFUNCTION("""COMPUTED_VALUE"""),"HD ACC 2 ISOLATION BALL VALVE OPEN")</f>
        <v>HD ACC 2 ISOLATION BALL VALVE OPEN</v>
      </c>
      <c r="D57" s="119" t="str">
        <f ca="1">IFERROR(__xludf.DUMMYFUNCTION("""COMPUTED_VALUE"""),"")</f>
        <v/>
      </c>
      <c r="E57" s="119" t="str">
        <f ca="1">IFERROR(__xludf.DUMMYFUNCTION("""COMPUTED_VALUE"""),"")</f>
        <v/>
      </c>
      <c r="F57" s="119" t="str">
        <f ca="1">IFERROR(__xludf.DUMMYFUNCTION("""COMPUTED_VALUE"""),"")</f>
        <v/>
      </c>
      <c r="G57" s="119" t="str">
        <f ca="1">IFERROR(__xludf.DUMMYFUNCTION("""COMPUTED_VALUE"""),"")</f>
        <v/>
      </c>
      <c r="H57" s="119" t="str">
        <f ca="1">IFERROR(__xludf.DUMMYFUNCTION("""COMPUTED_VALUE"""),"")</f>
        <v/>
      </c>
      <c r="I57" s="96" t="str">
        <f ca="1">IFERROR(__xludf.DUMMYFUNCTION("""COMPUTED_VALUE"""),"WIRING TO TERMINAL BOX")</f>
        <v>WIRING TO TERMINAL BOX</v>
      </c>
      <c r="J57" s="119" t="str">
        <f ca="1">IFERROR(__xludf.DUMMYFUNCTION("""COMPUTED_VALUE"""),"")</f>
        <v/>
      </c>
      <c r="K57" s="119" t="str">
        <f ca="1">IFERROR(__xludf.DUMMYFUNCTION("""COMPUTED_VALUE"""),"")</f>
        <v/>
      </c>
      <c r="L57" s="119" t="str">
        <f ca="1">IFERROR(__xludf.DUMMYFUNCTION("""COMPUTED_VALUE"""),"")</f>
        <v/>
      </c>
      <c r="M57" s="119" t="str">
        <f ca="1">IFERROR(__xludf.DUMMYFUNCTION("""COMPUTED_VALUE"""),"")</f>
        <v/>
      </c>
      <c r="N57" s="119" t="str">
        <f ca="1">IFERROR(__xludf.DUMMYFUNCTION("""COMPUTED_VALUE"""),"")</f>
        <v/>
      </c>
      <c r="O57" s="119" t="str">
        <f ca="1">IFERROR(__xludf.DUMMYFUNCTION("""COMPUTED_VALUE"""),"")</f>
        <v/>
      </c>
      <c r="P57" s="119" t="str">
        <f ca="1">IFERROR(__xludf.DUMMYFUNCTION("""COMPUTED_VALUE"""),"")</f>
        <v/>
      </c>
      <c r="Q57" s="119" t="str">
        <f ca="1">IFERROR(__xludf.DUMMYFUNCTION("""COMPUTED_VALUE"""),"")</f>
        <v/>
      </c>
      <c r="R57" s="119" t="str">
        <f ca="1">IFERROR(__xludf.DUMMYFUNCTION("""COMPUTED_VALUE"""),"")</f>
        <v/>
      </c>
      <c r="S57" s="119" t="str">
        <f ca="1">IFERROR(__xludf.DUMMYFUNCTION("""COMPUTED_VALUE"""),"")</f>
        <v/>
      </c>
      <c r="T57" s="119" t="str">
        <f ca="1">IFERROR(__xludf.DUMMYFUNCTION("""COMPUTED_VALUE"""),"")</f>
        <v/>
      </c>
      <c r="U57" s="119" t="str">
        <f ca="1">IFERROR(__xludf.DUMMYFUNCTION("""COMPUTED_VALUE"""),"")</f>
        <v/>
      </c>
      <c r="V57" s="119" t="str">
        <f ca="1">IFERROR(__xludf.DUMMYFUNCTION("""COMPUTED_VALUE"""),"")</f>
        <v/>
      </c>
      <c r="W57" s="119" t="str">
        <f ca="1">IFERROR(__xludf.DUMMYFUNCTION("""COMPUTED_VALUE"""),"")</f>
        <v/>
      </c>
      <c r="X57" s="119" t="str">
        <f ca="1">IFERROR(__xludf.DUMMYFUNCTION("""COMPUTED_VALUE"""),"")</f>
        <v/>
      </c>
      <c r="Y57" s="119" t="str">
        <f ca="1">IFERROR(__xludf.DUMMYFUNCTION("""COMPUTED_VALUE"""),"")</f>
        <v/>
      </c>
      <c r="Z57" s="119"/>
    </row>
    <row r="58" spans="1:26" ht="12.95">
      <c r="A58" s="119" t="str">
        <f ca="1">IFERROR(__xludf.DUMMYFUNCTION("""COMPUTED_VALUE"""),"SWAC-2-C")</f>
        <v>SWAC-2-C</v>
      </c>
      <c r="B58" s="119" t="str">
        <f ca="1">IFERROR(__xludf.DUMMYFUNCTION("""COMPUTED_VALUE"""),"LIMIT SWITCH")</f>
        <v>LIMIT SWITCH</v>
      </c>
      <c r="C58" s="119" t="str">
        <f ca="1">IFERROR(__xludf.DUMMYFUNCTION("""COMPUTED_VALUE"""),"HD ACC 2 ISOLATION BALL VALVE CLOSED")</f>
        <v>HD ACC 2 ISOLATION BALL VALVE CLOSED</v>
      </c>
      <c r="D58" s="119" t="str">
        <f ca="1">IFERROR(__xludf.DUMMYFUNCTION("""COMPUTED_VALUE"""),"")</f>
        <v/>
      </c>
      <c r="E58" s="119" t="str">
        <f ca="1">IFERROR(__xludf.DUMMYFUNCTION("""COMPUTED_VALUE"""),"")</f>
        <v/>
      </c>
      <c r="F58" s="119" t="str">
        <f ca="1">IFERROR(__xludf.DUMMYFUNCTION("""COMPUTED_VALUE"""),"")</f>
        <v/>
      </c>
      <c r="G58" s="119" t="str">
        <f ca="1">IFERROR(__xludf.DUMMYFUNCTION("""COMPUTED_VALUE"""),"")</f>
        <v/>
      </c>
      <c r="H58" s="119" t="str">
        <f ca="1">IFERROR(__xludf.DUMMYFUNCTION("""COMPUTED_VALUE"""),"")</f>
        <v/>
      </c>
      <c r="I58" s="96" t="str">
        <f ca="1">IFERROR(__xludf.DUMMYFUNCTION("""COMPUTED_VALUE"""),"WIRING TO TERMINAL BOX")</f>
        <v>WIRING TO TERMINAL BOX</v>
      </c>
      <c r="J58" s="119" t="str">
        <f ca="1">IFERROR(__xludf.DUMMYFUNCTION("""COMPUTED_VALUE"""),"")</f>
        <v/>
      </c>
      <c r="K58" s="119" t="str">
        <f ca="1">IFERROR(__xludf.DUMMYFUNCTION("""COMPUTED_VALUE"""),"")</f>
        <v/>
      </c>
      <c r="L58" s="119" t="str">
        <f ca="1">IFERROR(__xludf.DUMMYFUNCTION("""COMPUTED_VALUE"""),"")</f>
        <v/>
      </c>
      <c r="M58" s="119" t="str">
        <f ca="1">IFERROR(__xludf.DUMMYFUNCTION("""COMPUTED_VALUE"""),"")</f>
        <v/>
      </c>
      <c r="N58" s="119" t="str">
        <f ca="1">IFERROR(__xludf.DUMMYFUNCTION("""COMPUTED_VALUE"""),"")</f>
        <v/>
      </c>
      <c r="O58" s="119" t="str">
        <f ca="1">IFERROR(__xludf.DUMMYFUNCTION("""COMPUTED_VALUE"""),"")</f>
        <v/>
      </c>
      <c r="P58" s="119" t="str">
        <f ca="1">IFERROR(__xludf.DUMMYFUNCTION("""COMPUTED_VALUE"""),"")</f>
        <v/>
      </c>
      <c r="Q58" s="119" t="str">
        <f ca="1">IFERROR(__xludf.DUMMYFUNCTION("""COMPUTED_VALUE"""),"")</f>
        <v/>
      </c>
      <c r="R58" s="119" t="str">
        <f ca="1">IFERROR(__xludf.DUMMYFUNCTION("""COMPUTED_VALUE"""),"")</f>
        <v/>
      </c>
      <c r="S58" s="119" t="str">
        <f ca="1">IFERROR(__xludf.DUMMYFUNCTION("""COMPUTED_VALUE"""),"")</f>
        <v/>
      </c>
      <c r="T58" s="119" t="str">
        <f ca="1">IFERROR(__xludf.DUMMYFUNCTION("""COMPUTED_VALUE"""),"")</f>
        <v/>
      </c>
      <c r="U58" s="119" t="str">
        <f ca="1">IFERROR(__xludf.DUMMYFUNCTION("""COMPUTED_VALUE"""),"")</f>
        <v/>
      </c>
      <c r="V58" s="119" t="str">
        <f ca="1">IFERROR(__xludf.DUMMYFUNCTION("""COMPUTED_VALUE"""),"")</f>
        <v/>
      </c>
      <c r="W58" s="119" t="str">
        <f ca="1">IFERROR(__xludf.DUMMYFUNCTION("""COMPUTED_VALUE"""),"")</f>
        <v/>
      </c>
      <c r="X58" s="119" t="str">
        <f ca="1">IFERROR(__xludf.DUMMYFUNCTION("""COMPUTED_VALUE"""),"")</f>
        <v/>
      </c>
      <c r="Y58" s="119" t="str">
        <f ca="1">IFERROR(__xludf.DUMMYFUNCTION("""COMPUTED_VALUE"""),"")</f>
        <v/>
      </c>
      <c r="Z58" s="119"/>
    </row>
    <row r="59" spans="1:26" ht="12.95">
      <c r="A59" s="119" t="str">
        <f ca="1">IFERROR(__xludf.DUMMYFUNCTION("""COMPUTED_VALUE"""),"S19 ")</f>
        <v xml:space="preserve">S19 </v>
      </c>
      <c r="B59" s="119" t="str">
        <f ca="1">IFERROR(__xludf.DUMMYFUNCTION("""COMPUTED_VALUE"""),"ON/OFF SOLENOID VALVE")</f>
        <v>ON/OFF SOLENOID VALVE</v>
      </c>
      <c r="C59" s="119" t="str">
        <f ca="1">IFERROR(__xludf.DUMMYFUNCTION("""COMPUTED_VALUE"""),"HD CYLINDER 2 FAST RETRACT PILOT VALVE 1")</f>
        <v>HD CYLINDER 2 FAST RETRACT PILOT VALVE 1</v>
      </c>
      <c r="D59" s="119" t="str">
        <f ca="1">IFERROR(__xludf.DUMMYFUNCTION("""COMPUTED_VALUE"""),"24VDC 38W")</f>
        <v>24VDC 38W</v>
      </c>
      <c r="E59" s="119" t="str">
        <f ca="1">IFERROR(__xludf.DUMMYFUNCTION("""COMPUTED_VALUE"""),"NA")</f>
        <v>NA</v>
      </c>
      <c r="F59" s="119" t="str">
        <f ca="1">IFERROR(__xludf.DUMMYFUNCTION("""COMPUTED_VALUE"""),"NA")</f>
        <v>NA</v>
      </c>
      <c r="G59" s="119" t="str">
        <f ca="1">IFERROR(__xludf.DUMMYFUNCTION("""COMPUTED_VALUE"""),"6042893-014")</f>
        <v>6042893-014</v>
      </c>
      <c r="H59" s="119">
        <f ca="1">IFERROR(__xludf.DUMMYFUNCTION("""COMPUTED_VALUE"""),50)</f>
        <v>50</v>
      </c>
      <c r="I59" s="96" t="str">
        <f ca="1">IFERROR(__xludf.DUMMYFUNCTION("""COMPUTED_VALUE"""),"DEUTSCH DTO4-2P (CONNECTOR INCLUDED)")</f>
        <v>DEUTSCH DTO4-2P (CONNECTOR INCLUDED)</v>
      </c>
      <c r="J59" s="119" t="str">
        <f ca="1">IFERROR(__xludf.DUMMYFUNCTION("""COMPUTED_VALUE"""),"")</f>
        <v/>
      </c>
      <c r="K59" s="119" t="str">
        <f ca="1">IFERROR(__xludf.DUMMYFUNCTION("""COMPUTED_VALUE"""),"")</f>
        <v/>
      </c>
      <c r="L59" s="119" t="str">
        <f ca="1">IFERROR(__xludf.DUMMYFUNCTION("""COMPUTED_VALUE"""),"")</f>
        <v/>
      </c>
      <c r="M59" s="119" t="str">
        <f ca="1">IFERROR(__xludf.DUMMYFUNCTION("""COMPUTED_VALUE"""),"")</f>
        <v/>
      </c>
      <c r="N59" s="119" t="str">
        <f ca="1">IFERROR(__xludf.DUMMYFUNCTION("""COMPUTED_VALUE"""),"")</f>
        <v/>
      </c>
      <c r="O59" s="119" t="str">
        <f ca="1">IFERROR(__xludf.DUMMYFUNCTION("""COMPUTED_VALUE"""),"")</f>
        <v/>
      </c>
      <c r="P59" s="119" t="str">
        <f ca="1">IFERROR(__xludf.DUMMYFUNCTION("""COMPUTED_VALUE"""),"")</f>
        <v/>
      </c>
      <c r="Q59" s="119" t="str">
        <f ca="1">IFERROR(__xludf.DUMMYFUNCTION("""COMPUTED_VALUE"""),"")</f>
        <v/>
      </c>
      <c r="R59" s="119" t="str">
        <f ca="1">IFERROR(__xludf.DUMMYFUNCTION("""COMPUTED_VALUE"""),"")</f>
        <v/>
      </c>
      <c r="S59" s="119" t="str">
        <f ca="1">IFERROR(__xludf.DUMMYFUNCTION("""COMPUTED_VALUE"""),"")</f>
        <v/>
      </c>
      <c r="T59" s="119" t="str">
        <f ca="1">IFERROR(__xludf.DUMMYFUNCTION("""COMPUTED_VALUE"""),"")</f>
        <v/>
      </c>
      <c r="U59" s="119" t="str">
        <f ca="1">IFERROR(__xludf.DUMMYFUNCTION("""COMPUTED_VALUE"""),"")</f>
        <v/>
      </c>
      <c r="V59" s="119" t="str">
        <f ca="1">IFERROR(__xludf.DUMMYFUNCTION("""COMPUTED_VALUE"""),"")</f>
        <v/>
      </c>
      <c r="W59" s="119" t="str">
        <f ca="1">IFERROR(__xludf.DUMMYFUNCTION("""COMPUTED_VALUE"""),"")</f>
        <v/>
      </c>
      <c r="X59" s="119" t="str">
        <f ca="1">IFERROR(__xludf.DUMMYFUNCTION("""COMPUTED_VALUE"""),"")</f>
        <v/>
      </c>
      <c r="Y59" s="119" t="str">
        <f ca="1">IFERROR(__xludf.DUMMYFUNCTION("""COMPUTED_VALUE"""),"")</f>
        <v/>
      </c>
      <c r="Z59" s="119"/>
    </row>
    <row r="60" spans="1:26" ht="12.95">
      <c r="A60" s="119" t="str">
        <f ca="1">IFERROR(__xludf.DUMMYFUNCTION("""COMPUTED_VALUE"""),"S20")</f>
        <v>S20</v>
      </c>
      <c r="B60" s="119" t="str">
        <f ca="1">IFERROR(__xludf.DUMMYFUNCTION("""COMPUTED_VALUE"""),"ON/OFF SOLENOID VALVE")</f>
        <v>ON/OFF SOLENOID VALVE</v>
      </c>
      <c r="C60" s="119" t="str">
        <f ca="1">IFERROR(__xludf.DUMMYFUNCTION("""COMPUTED_VALUE"""),"HD CYLINDER 2 FAST RETRACT PILOT VALVE 2")</f>
        <v>HD CYLINDER 2 FAST RETRACT PILOT VALVE 2</v>
      </c>
      <c r="D60" s="119" t="str">
        <f ca="1">IFERROR(__xludf.DUMMYFUNCTION("""COMPUTED_VALUE"""),"24VDC 38W")</f>
        <v>24VDC 38W</v>
      </c>
      <c r="E60" s="119" t="str">
        <f ca="1">IFERROR(__xludf.DUMMYFUNCTION("""COMPUTED_VALUE"""),"NA")</f>
        <v>NA</v>
      </c>
      <c r="F60" s="119" t="str">
        <f ca="1">IFERROR(__xludf.DUMMYFUNCTION("""COMPUTED_VALUE"""),"NA")</f>
        <v>NA</v>
      </c>
      <c r="G60" s="119" t="str">
        <f ca="1">IFERROR(__xludf.DUMMYFUNCTION("""COMPUTED_VALUE"""),"6042893-014")</f>
        <v>6042893-014</v>
      </c>
      <c r="H60" s="119">
        <f ca="1">IFERROR(__xludf.DUMMYFUNCTION("""COMPUTED_VALUE"""),50)</f>
        <v>50</v>
      </c>
      <c r="I60" s="96" t="str">
        <f ca="1">IFERROR(__xludf.DUMMYFUNCTION("""COMPUTED_VALUE"""),"DEUTSCH DTO4-2P (CONNECTOR INCLUDED)")</f>
        <v>DEUTSCH DTO4-2P (CONNECTOR INCLUDED)</v>
      </c>
      <c r="J60" s="119" t="str">
        <f ca="1">IFERROR(__xludf.DUMMYFUNCTION("""COMPUTED_VALUE"""),"")</f>
        <v/>
      </c>
      <c r="K60" s="119" t="str">
        <f ca="1">IFERROR(__xludf.DUMMYFUNCTION("""COMPUTED_VALUE"""),"")</f>
        <v/>
      </c>
      <c r="L60" s="119" t="str">
        <f ca="1">IFERROR(__xludf.DUMMYFUNCTION("""COMPUTED_VALUE"""),"")</f>
        <v/>
      </c>
      <c r="M60" s="119" t="str">
        <f ca="1">IFERROR(__xludf.DUMMYFUNCTION("""COMPUTED_VALUE"""),"")</f>
        <v/>
      </c>
      <c r="N60" s="119" t="str">
        <f ca="1">IFERROR(__xludf.DUMMYFUNCTION("""COMPUTED_VALUE"""),"")</f>
        <v/>
      </c>
      <c r="O60" s="119" t="str">
        <f ca="1">IFERROR(__xludf.DUMMYFUNCTION("""COMPUTED_VALUE"""),"")</f>
        <v/>
      </c>
      <c r="P60" s="119" t="str">
        <f ca="1">IFERROR(__xludf.DUMMYFUNCTION("""COMPUTED_VALUE"""),"")</f>
        <v/>
      </c>
      <c r="Q60" s="119" t="str">
        <f ca="1">IFERROR(__xludf.DUMMYFUNCTION("""COMPUTED_VALUE"""),"")</f>
        <v/>
      </c>
      <c r="R60" s="119" t="str">
        <f ca="1">IFERROR(__xludf.DUMMYFUNCTION("""COMPUTED_VALUE"""),"")</f>
        <v/>
      </c>
      <c r="S60" s="119" t="str">
        <f ca="1">IFERROR(__xludf.DUMMYFUNCTION("""COMPUTED_VALUE"""),"")</f>
        <v/>
      </c>
      <c r="T60" s="119" t="str">
        <f ca="1">IFERROR(__xludf.DUMMYFUNCTION("""COMPUTED_VALUE"""),"")</f>
        <v/>
      </c>
      <c r="U60" s="119" t="str">
        <f ca="1">IFERROR(__xludf.DUMMYFUNCTION("""COMPUTED_VALUE"""),"")</f>
        <v/>
      </c>
      <c r="V60" s="119" t="str">
        <f ca="1">IFERROR(__xludf.DUMMYFUNCTION("""COMPUTED_VALUE"""),"")</f>
        <v/>
      </c>
      <c r="W60" s="119" t="str">
        <f ca="1">IFERROR(__xludf.DUMMYFUNCTION("""COMPUTED_VALUE"""),"")</f>
        <v/>
      </c>
      <c r="X60" s="119" t="str">
        <f ca="1">IFERROR(__xludf.DUMMYFUNCTION("""COMPUTED_VALUE"""),"")</f>
        <v/>
      </c>
      <c r="Y60" s="119" t="str">
        <f ca="1">IFERROR(__xludf.DUMMYFUNCTION("""COMPUTED_VALUE"""),"")</f>
        <v/>
      </c>
      <c r="Z60" s="119"/>
    </row>
    <row r="61" spans="1:26" ht="12.95">
      <c r="A61" s="119" t="str">
        <f ca="1">IFERROR(__xludf.DUMMYFUNCTION("""COMPUTED_VALUE"""),"S26.1 ")</f>
        <v xml:space="preserve">S26.1 </v>
      </c>
      <c r="B61" s="119" t="str">
        <f ca="1">IFERROR(__xludf.DUMMYFUNCTION("""COMPUTED_VALUE"""),"ON/OFF SOLENOID VALVE")</f>
        <v>ON/OFF SOLENOID VALVE</v>
      </c>
      <c r="C61" s="119" t="str">
        <f ca="1">IFERROR(__xludf.DUMMYFUNCTION("""COMPUTED_VALUE"""),"HD CYLINDER 2 SLOW EXTEND")</f>
        <v>HD CYLINDER 2 SLOW EXTEND</v>
      </c>
      <c r="D61" s="119" t="str">
        <f ca="1">IFERROR(__xludf.DUMMYFUNCTION("""COMPUTED_VALUE"""),"24VDC 36W")</f>
        <v>24VDC 36W</v>
      </c>
      <c r="E61" s="151" t="str">
        <f ca="1">IFERROR(__xludf.DUMMYFUNCTION("""COMPUTED_VALUE"""),"NA ")</f>
        <v xml:space="preserve">NA </v>
      </c>
      <c r="F61" s="151" t="str">
        <f ca="1">IFERROR(__xludf.DUMMYFUNCTION("""COMPUTED_VALUE"""),"NA ")</f>
        <v xml:space="preserve">NA </v>
      </c>
      <c r="G61" s="119" t="str">
        <f ca="1">IFERROR(__xludf.DUMMYFUNCTION("""COMPUTED_VALUE"""),"02-414486")</f>
        <v>02-414486</v>
      </c>
      <c r="H61" s="119">
        <f ca="1">IFERROR(__xludf.DUMMYFUNCTION("""COMPUTED_VALUE"""),34)</f>
        <v>34</v>
      </c>
      <c r="I61" s="96" t="str">
        <f ca="1">IFERROR(__xludf.DUMMYFUNCTION("""COMPUTED_VALUE"""),"DEUTSCH DTO4-2P (CONNECTOR INCLUDED)")</f>
        <v>DEUTSCH DTO4-2P (CONNECTOR INCLUDED)</v>
      </c>
      <c r="J61" s="119" t="str">
        <f ca="1">IFERROR(__xludf.DUMMYFUNCTION("""COMPUTED_VALUE"""),"")</f>
        <v/>
      </c>
      <c r="K61" s="119" t="str">
        <f ca="1">IFERROR(__xludf.DUMMYFUNCTION("""COMPUTED_VALUE"""),"")</f>
        <v/>
      </c>
      <c r="L61" s="119" t="str">
        <f ca="1">IFERROR(__xludf.DUMMYFUNCTION("""COMPUTED_VALUE"""),"")</f>
        <v/>
      </c>
      <c r="M61" s="119" t="str">
        <f ca="1">IFERROR(__xludf.DUMMYFUNCTION("""COMPUTED_VALUE"""),"")</f>
        <v/>
      </c>
      <c r="N61" s="119" t="str">
        <f ca="1">IFERROR(__xludf.DUMMYFUNCTION("""COMPUTED_VALUE"""),"")</f>
        <v/>
      </c>
      <c r="O61" s="119" t="str">
        <f ca="1">IFERROR(__xludf.DUMMYFUNCTION("""COMPUTED_VALUE"""),"")</f>
        <v/>
      </c>
      <c r="P61" s="119" t="str">
        <f ca="1">IFERROR(__xludf.DUMMYFUNCTION("""COMPUTED_VALUE"""),"")</f>
        <v/>
      </c>
      <c r="Q61" s="119" t="str">
        <f ca="1">IFERROR(__xludf.DUMMYFUNCTION("""COMPUTED_VALUE"""),"")</f>
        <v/>
      </c>
      <c r="R61" s="119" t="str">
        <f ca="1">IFERROR(__xludf.DUMMYFUNCTION("""COMPUTED_VALUE"""),"")</f>
        <v/>
      </c>
      <c r="S61" s="119" t="str">
        <f ca="1">IFERROR(__xludf.DUMMYFUNCTION("""COMPUTED_VALUE"""),"")</f>
        <v/>
      </c>
      <c r="T61" s="119" t="str">
        <f ca="1">IFERROR(__xludf.DUMMYFUNCTION("""COMPUTED_VALUE"""),"")</f>
        <v/>
      </c>
      <c r="U61" s="119" t="str">
        <f ca="1">IFERROR(__xludf.DUMMYFUNCTION("""COMPUTED_VALUE"""),"")</f>
        <v/>
      </c>
      <c r="V61" s="119" t="str">
        <f ca="1">IFERROR(__xludf.DUMMYFUNCTION("""COMPUTED_VALUE"""),"")</f>
        <v/>
      </c>
      <c r="W61" s="119" t="str">
        <f ca="1">IFERROR(__xludf.DUMMYFUNCTION("""COMPUTED_VALUE"""),"")</f>
        <v/>
      </c>
      <c r="X61" s="119" t="str">
        <f ca="1">IFERROR(__xludf.DUMMYFUNCTION("""COMPUTED_VALUE"""),"")</f>
        <v/>
      </c>
      <c r="Y61" s="119" t="str">
        <f ca="1">IFERROR(__xludf.DUMMYFUNCTION("""COMPUTED_VALUE"""),"")</f>
        <v/>
      </c>
      <c r="Z61" s="119"/>
    </row>
    <row r="62" spans="1:26" ht="12.95">
      <c r="A62" s="119" t="str">
        <f ca="1">IFERROR(__xludf.DUMMYFUNCTION("""COMPUTED_VALUE"""),"S26.2")</f>
        <v>S26.2</v>
      </c>
      <c r="B62" s="119" t="str">
        <f ca="1">IFERROR(__xludf.DUMMYFUNCTION("""COMPUTED_VALUE"""),"ON/OFF SOLENOID VALVE")</f>
        <v>ON/OFF SOLENOID VALVE</v>
      </c>
      <c r="C62" s="119" t="str">
        <f ca="1">IFERROR(__xludf.DUMMYFUNCTION("""COMPUTED_VALUE"""),"HD CYLINDER 2 SLOW RETRACT")</f>
        <v>HD CYLINDER 2 SLOW RETRACT</v>
      </c>
      <c r="D62" s="119" t="str">
        <f ca="1">IFERROR(__xludf.DUMMYFUNCTION("""COMPUTED_VALUE"""),"24VDC 36W")</f>
        <v>24VDC 36W</v>
      </c>
      <c r="E62" s="151" t="str">
        <f ca="1">IFERROR(__xludf.DUMMYFUNCTION("""COMPUTED_VALUE"""),"NA ")</f>
        <v xml:space="preserve">NA </v>
      </c>
      <c r="F62" s="151" t="str">
        <f ca="1">IFERROR(__xludf.DUMMYFUNCTION("""COMPUTED_VALUE"""),"NA ")</f>
        <v xml:space="preserve">NA </v>
      </c>
      <c r="G62" s="119" t="str">
        <f ca="1">IFERROR(__xludf.DUMMYFUNCTION("""COMPUTED_VALUE"""),"02-414486")</f>
        <v>02-414486</v>
      </c>
      <c r="H62" s="119">
        <f ca="1">IFERROR(__xludf.DUMMYFUNCTION("""COMPUTED_VALUE"""),34)</f>
        <v>34</v>
      </c>
      <c r="I62" s="96" t="str">
        <f ca="1">IFERROR(__xludf.DUMMYFUNCTION("""COMPUTED_VALUE"""),"DEUTSCH DTO4-2P (CONNECTOR INCLUDED)")</f>
        <v>DEUTSCH DTO4-2P (CONNECTOR INCLUDED)</v>
      </c>
      <c r="J62" s="119" t="str">
        <f ca="1">IFERROR(__xludf.DUMMYFUNCTION("""COMPUTED_VALUE"""),"")</f>
        <v/>
      </c>
      <c r="K62" s="119" t="str">
        <f ca="1">IFERROR(__xludf.DUMMYFUNCTION("""COMPUTED_VALUE"""),"")</f>
        <v/>
      </c>
      <c r="L62" s="119" t="str">
        <f ca="1">IFERROR(__xludf.DUMMYFUNCTION("""COMPUTED_VALUE"""),"")</f>
        <v/>
      </c>
      <c r="M62" s="119" t="str">
        <f ca="1">IFERROR(__xludf.DUMMYFUNCTION("""COMPUTED_VALUE"""),"")</f>
        <v/>
      </c>
      <c r="N62" s="119" t="str">
        <f ca="1">IFERROR(__xludf.DUMMYFUNCTION("""COMPUTED_VALUE"""),"")</f>
        <v/>
      </c>
      <c r="O62" s="119" t="str">
        <f ca="1">IFERROR(__xludf.DUMMYFUNCTION("""COMPUTED_VALUE"""),"")</f>
        <v/>
      </c>
      <c r="P62" s="119" t="str">
        <f ca="1">IFERROR(__xludf.DUMMYFUNCTION("""COMPUTED_VALUE"""),"")</f>
        <v/>
      </c>
      <c r="Q62" s="119" t="str">
        <f ca="1">IFERROR(__xludf.DUMMYFUNCTION("""COMPUTED_VALUE"""),"")</f>
        <v/>
      </c>
      <c r="R62" s="119" t="str">
        <f ca="1">IFERROR(__xludf.DUMMYFUNCTION("""COMPUTED_VALUE"""),"")</f>
        <v/>
      </c>
      <c r="S62" s="119" t="str">
        <f ca="1">IFERROR(__xludf.DUMMYFUNCTION("""COMPUTED_VALUE"""),"")</f>
        <v/>
      </c>
      <c r="T62" s="119" t="str">
        <f ca="1">IFERROR(__xludf.DUMMYFUNCTION("""COMPUTED_VALUE"""),"")</f>
        <v/>
      </c>
      <c r="U62" s="119" t="str">
        <f ca="1">IFERROR(__xludf.DUMMYFUNCTION("""COMPUTED_VALUE"""),"")</f>
        <v/>
      </c>
      <c r="V62" s="119" t="str">
        <f ca="1">IFERROR(__xludf.DUMMYFUNCTION("""COMPUTED_VALUE"""),"")</f>
        <v/>
      </c>
      <c r="W62" s="119" t="str">
        <f ca="1">IFERROR(__xludf.DUMMYFUNCTION("""COMPUTED_VALUE"""),"")</f>
        <v/>
      </c>
      <c r="X62" s="119" t="str">
        <f ca="1">IFERROR(__xludf.DUMMYFUNCTION("""COMPUTED_VALUE"""),"")</f>
        <v/>
      </c>
      <c r="Y62" s="119" t="str">
        <f ca="1">IFERROR(__xludf.DUMMYFUNCTION("""COMPUTED_VALUE"""),"")</f>
        <v/>
      </c>
      <c r="Z62" s="119"/>
    </row>
    <row r="63" spans="1:26" ht="12.95">
      <c r="A63" s="119" t="str">
        <f ca="1">IFERROR(__xludf.DUMMYFUNCTION("""COMPUTED_VALUE"""),"")</f>
        <v/>
      </c>
      <c r="B63" s="119" t="str">
        <f ca="1">IFERROR(__xludf.DUMMYFUNCTION("""COMPUTED_VALUE"""),"1069-05-01 ")</f>
        <v xml:space="preserve">1069-05-01 </v>
      </c>
      <c r="C63" s="119" t="str">
        <f ca="1">IFERROR(__xludf.DUMMYFUNCTION("""COMPUTED_VALUE"""),"HOLD DOWN 3 MANIFOLD")</f>
        <v>HOLD DOWN 3 MANIFOLD</v>
      </c>
      <c r="D63" s="119" t="str">
        <f ca="1">IFERROR(__xludf.DUMMYFUNCTION("""COMPUTED_VALUE"""),"")</f>
        <v/>
      </c>
      <c r="E63" s="119" t="str">
        <f ca="1">IFERROR(__xludf.DUMMYFUNCTION("""COMPUTED_VALUE"""),"")</f>
        <v/>
      </c>
      <c r="F63" s="119" t="str">
        <f ca="1">IFERROR(__xludf.DUMMYFUNCTION("""COMPUTED_VALUE"""),"")</f>
        <v/>
      </c>
      <c r="G63" s="119" t="str">
        <f ca="1">IFERROR(__xludf.DUMMYFUNCTION("""COMPUTED_VALUE"""),"")</f>
        <v/>
      </c>
      <c r="H63" s="119" t="str">
        <f ca="1">IFERROR(__xludf.DUMMYFUNCTION("""COMPUTED_VALUE"""),"")</f>
        <v/>
      </c>
      <c r="I63" s="96" t="str">
        <f ca="1">IFERROR(__xludf.DUMMYFUNCTION("""COMPUTED_VALUE"""),"")</f>
        <v/>
      </c>
      <c r="J63" s="119" t="str">
        <f ca="1">IFERROR(__xludf.DUMMYFUNCTION("""COMPUTED_VALUE"""),"")</f>
        <v/>
      </c>
      <c r="K63" s="119" t="str">
        <f ca="1">IFERROR(__xludf.DUMMYFUNCTION("""COMPUTED_VALUE"""),"")</f>
        <v/>
      </c>
      <c r="L63" s="119" t="str">
        <f ca="1">IFERROR(__xludf.DUMMYFUNCTION("""COMPUTED_VALUE"""),"")</f>
        <v/>
      </c>
      <c r="M63" s="119" t="str">
        <f ca="1">IFERROR(__xludf.DUMMYFUNCTION("""COMPUTED_VALUE"""),"")</f>
        <v/>
      </c>
      <c r="N63" s="119" t="str">
        <f ca="1">IFERROR(__xludf.DUMMYFUNCTION("""COMPUTED_VALUE"""),"")</f>
        <v/>
      </c>
      <c r="O63" s="119" t="str">
        <f ca="1">IFERROR(__xludf.DUMMYFUNCTION("""COMPUTED_VALUE"""),"")</f>
        <v/>
      </c>
      <c r="P63" s="119" t="str">
        <f ca="1">IFERROR(__xludf.DUMMYFUNCTION("""COMPUTED_VALUE"""),"")</f>
        <v/>
      </c>
      <c r="Q63" s="119" t="str">
        <f ca="1">IFERROR(__xludf.DUMMYFUNCTION("""COMPUTED_VALUE"""),"")</f>
        <v/>
      </c>
      <c r="R63" s="119" t="str">
        <f ca="1">IFERROR(__xludf.DUMMYFUNCTION("""COMPUTED_VALUE"""),"")</f>
        <v/>
      </c>
      <c r="S63" s="119" t="str">
        <f ca="1">IFERROR(__xludf.DUMMYFUNCTION("""COMPUTED_VALUE"""),"")</f>
        <v/>
      </c>
      <c r="T63" s="119" t="str">
        <f ca="1">IFERROR(__xludf.DUMMYFUNCTION("""COMPUTED_VALUE"""),"")</f>
        <v/>
      </c>
      <c r="U63" s="119" t="str">
        <f ca="1">IFERROR(__xludf.DUMMYFUNCTION("""COMPUTED_VALUE"""),"")</f>
        <v/>
      </c>
      <c r="V63" s="119" t="str">
        <f ca="1">IFERROR(__xludf.DUMMYFUNCTION("""COMPUTED_VALUE"""),"")</f>
        <v/>
      </c>
      <c r="W63" s="119" t="str">
        <f ca="1">IFERROR(__xludf.DUMMYFUNCTION("""COMPUTED_VALUE"""),"")</f>
        <v/>
      </c>
      <c r="X63" s="119" t="str">
        <f ca="1">IFERROR(__xludf.DUMMYFUNCTION("""COMPUTED_VALUE"""),"")</f>
        <v/>
      </c>
      <c r="Y63" s="119" t="str">
        <f ca="1">IFERROR(__xludf.DUMMYFUNCTION("""COMPUTED_VALUE"""),"")</f>
        <v/>
      </c>
      <c r="Z63" s="119"/>
    </row>
    <row r="64" spans="1:26" ht="12.95">
      <c r="A64" s="119" t="str">
        <f ca="1">IFERROR(__xludf.DUMMYFUNCTION("""COMPUTED_VALUE"""),"PTA-3")</f>
        <v>PTA-3</v>
      </c>
      <c r="B64" s="119" t="str">
        <f ca="1">IFERROR(__xludf.DUMMYFUNCTION("""COMPUTED_VALUE"""),"PRESSURE TRANSDUCER (0-400 BAR)")</f>
        <v>PRESSURE TRANSDUCER (0-400 BAR)</v>
      </c>
      <c r="C64" s="119" t="str">
        <f ca="1">IFERROR(__xludf.DUMMYFUNCTION("""COMPUTED_VALUE"""),"HOLD DOWN CYLINDER 3 FRONT END PRESSURE SENSOR")</f>
        <v>HOLD DOWN CYLINDER 3 FRONT END PRESSURE SENSOR</v>
      </c>
      <c r="D64" s="119" t="str">
        <f ca="1">IFERROR(__xludf.DUMMYFUNCTION("""COMPUTED_VALUE"""),"24VDC")</f>
        <v>24VDC</v>
      </c>
      <c r="E64" s="119" t="str">
        <f ca="1">IFERROR(__xludf.DUMMYFUNCTION("""COMPUTED_VALUE"""),"4..20mA")</f>
        <v>4..20mA</v>
      </c>
      <c r="F64" s="119" t="str">
        <f ca="1">IFERROR(__xludf.DUMMYFUNCTION("""COMPUTED_VALUE"""),"NA")</f>
        <v>NA</v>
      </c>
      <c r="G64" s="119" t="str">
        <f ca="1">IFERROR(__xludf.DUMMYFUNCTION("""COMPUTED_VALUE"""),"PT5400")</f>
        <v>PT5400</v>
      </c>
      <c r="H64" s="119">
        <f ca="1">IFERROR(__xludf.DUMMYFUNCTION("""COMPUTED_VALUE"""),24)</f>
        <v>24</v>
      </c>
      <c r="I64" s="96" t="str">
        <f ca="1">IFERROR(__xludf.DUMMYFUNCTION("""COMPUTED_VALUE"""),"M12")</f>
        <v>M12</v>
      </c>
      <c r="J64" s="119" t="str">
        <f ca="1">IFERROR(__xludf.DUMMYFUNCTION("""COMPUTED_VALUE"""),"")</f>
        <v/>
      </c>
      <c r="K64" s="119" t="str">
        <f ca="1">IFERROR(__xludf.DUMMYFUNCTION("""COMPUTED_VALUE"""),"")</f>
        <v/>
      </c>
      <c r="L64" s="119" t="str">
        <f ca="1">IFERROR(__xludf.DUMMYFUNCTION("""COMPUTED_VALUE"""),"")</f>
        <v/>
      </c>
      <c r="M64" s="119" t="str">
        <f ca="1">IFERROR(__xludf.DUMMYFUNCTION("""COMPUTED_VALUE"""),"")</f>
        <v/>
      </c>
      <c r="N64" s="119" t="str">
        <f ca="1">IFERROR(__xludf.DUMMYFUNCTION("""COMPUTED_VALUE"""),"")</f>
        <v/>
      </c>
      <c r="O64" s="119" t="str">
        <f ca="1">IFERROR(__xludf.DUMMYFUNCTION("""COMPUTED_VALUE"""),"")</f>
        <v/>
      </c>
      <c r="P64" s="119" t="str">
        <f ca="1">IFERROR(__xludf.DUMMYFUNCTION("""COMPUTED_VALUE"""),"")</f>
        <v/>
      </c>
      <c r="Q64" s="119" t="str">
        <f ca="1">IFERROR(__xludf.DUMMYFUNCTION("""COMPUTED_VALUE"""),"")</f>
        <v/>
      </c>
      <c r="R64" s="119" t="str">
        <f ca="1">IFERROR(__xludf.DUMMYFUNCTION("""COMPUTED_VALUE"""),"")</f>
        <v/>
      </c>
      <c r="S64" s="119" t="str">
        <f ca="1">IFERROR(__xludf.DUMMYFUNCTION("""COMPUTED_VALUE"""),"")</f>
        <v/>
      </c>
      <c r="T64" s="119" t="str">
        <f ca="1">IFERROR(__xludf.DUMMYFUNCTION("""COMPUTED_VALUE"""),"")</f>
        <v/>
      </c>
      <c r="U64" s="119" t="str">
        <f ca="1">IFERROR(__xludf.DUMMYFUNCTION("""COMPUTED_VALUE"""),"")</f>
        <v/>
      </c>
      <c r="V64" s="119" t="str">
        <f ca="1">IFERROR(__xludf.DUMMYFUNCTION("""COMPUTED_VALUE"""),"")</f>
        <v/>
      </c>
      <c r="W64" s="119" t="str">
        <f ca="1">IFERROR(__xludf.DUMMYFUNCTION("""COMPUTED_VALUE"""),"")</f>
        <v/>
      </c>
      <c r="X64" s="119" t="str">
        <f ca="1">IFERROR(__xludf.DUMMYFUNCTION("""COMPUTED_VALUE"""),"")</f>
        <v/>
      </c>
      <c r="Y64" s="119" t="str">
        <f ca="1">IFERROR(__xludf.DUMMYFUNCTION("""COMPUTED_VALUE"""),"")</f>
        <v/>
      </c>
      <c r="Z64" s="119"/>
    </row>
    <row r="65" spans="1:26" ht="12.95">
      <c r="A65" s="119" t="str">
        <f ca="1">IFERROR(__xludf.DUMMYFUNCTION("""COMPUTED_VALUE"""),"PTB-3")</f>
        <v>PTB-3</v>
      </c>
      <c r="B65" s="119" t="str">
        <f ca="1">IFERROR(__xludf.DUMMYFUNCTION("""COMPUTED_VALUE"""),"PRESSURE TRANSDUCER (0-400 BAR)")</f>
        <v>PRESSURE TRANSDUCER (0-400 BAR)</v>
      </c>
      <c r="C65" s="119" t="str">
        <f ca="1">IFERROR(__xludf.DUMMYFUNCTION("""COMPUTED_VALUE"""),"HOLD DOWN CYLINDER 3 BACK END PRESSURE SENSOR")</f>
        <v>HOLD DOWN CYLINDER 3 BACK END PRESSURE SENSOR</v>
      </c>
      <c r="D65" s="119" t="str">
        <f ca="1">IFERROR(__xludf.DUMMYFUNCTION("""COMPUTED_VALUE"""),"24VDC")</f>
        <v>24VDC</v>
      </c>
      <c r="E65" s="119" t="str">
        <f ca="1">IFERROR(__xludf.DUMMYFUNCTION("""COMPUTED_VALUE"""),"4..20mA")</f>
        <v>4..20mA</v>
      </c>
      <c r="F65" s="119" t="str">
        <f ca="1">IFERROR(__xludf.DUMMYFUNCTION("""COMPUTED_VALUE"""),"NA")</f>
        <v>NA</v>
      </c>
      <c r="G65" s="119" t="str">
        <f ca="1">IFERROR(__xludf.DUMMYFUNCTION("""COMPUTED_VALUE"""),"PT5400")</f>
        <v>PT5400</v>
      </c>
      <c r="H65" s="119">
        <f ca="1">IFERROR(__xludf.DUMMYFUNCTION("""COMPUTED_VALUE"""),24)</f>
        <v>24</v>
      </c>
      <c r="I65" s="96" t="str">
        <f ca="1">IFERROR(__xludf.DUMMYFUNCTION("""COMPUTED_VALUE"""),"M12")</f>
        <v>M12</v>
      </c>
      <c r="J65" s="119" t="str">
        <f ca="1">IFERROR(__xludf.DUMMYFUNCTION("""COMPUTED_VALUE"""),"")</f>
        <v/>
      </c>
      <c r="K65" s="119" t="str">
        <f ca="1">IFERROR(__xludf.DUMMYFUNCTION("""COMPUTED_VALUE"""),"")</f>
        <v/>
      </c>
      <c r="L65" s="119" t="str">
        <f ca="1">IFERROR(__xludf.DUMMYFUNCTION("""COMPUTED_VALUE"""),"")</f>
        <v/>
      </c>
      <c r="M65" s="119" t="str">
        <f ca="1">IFERROR(__xludf.DUMMYFUNCTION("""COMPUTED_VALUE"""),"")</f>
        <v/>
      </c>
      <c r="N65" s="119" t="str">
        <f ca="1">IFERROR(__xludf.DUMMYFUNCTION("""COMPUTED_VALUE"""),"")</f>
        <v/>
      </c>
      <c r="O65" s="119" t="str">
        <f ca="1">IFERROR(__xludf.DUMMYFUNCTION("""COMPUTED_VALUE"""),"")</f>
        <v/>
      </c>
      <c r="P65" s="119" t="str">
        <f ca="1">IFERROR(__xludf.DUMMYFUNCTION("""COMPUTED_VALUE"""),"")</f>
        <v/>
      </c>
      <c r="Q65" s="119" t="str">
        <f ca="1">IFERROR(__xludf.DUMMYFUNCTION("""COMPUTED_VALUE"""),"")</f>
        <v/>
      </c>
      <c r="R65" s="119" t="str">
        <f ca="1">IFERROR(__xludf.DUMMYFUNCTION("""COMPUTED_VALUE"""),"")</f>
        <v/>
      </c>
      <c r="S65" s="119" t="str">
        <f ca="1">IFERROR(__xludf.DUMMYFUNCTION("""COMPUTED_VALUE"""),"")</f>
        <v/>
      </c>
      <c r="T65" s="119" t="str">
        <f ca="1">IFERROR(__xludf.DUMMYFUNCTION("""COMPUTED_VALUE"""),"")</f>
        <v/>
      </c>
      <c r="U65" s="119" t="str">
        <f ca="1">IFERROR(__xludf.DUMMYFUNCTION("""COMPUTED_VALUE"""),"")</f>
        <v/>
      </c>
      <c r="V65" s="119" t="str">
        <f ca="1">IFERROR(__xludf.DUMMYFUNCTION("""COMPUTED_VALUE"""),"")</f>
        <v/>
      </c>
      <c r="W65" s="119" t="str">
        <f ca="1">IFERROR(__xludf.DUMMYFUNCTION("""COMPUTED_VALUE"""),"")</f>
        <v/>
      </c>
      <c r="X65" s="119" t="str">
        <f ca="1">IFERROR(__xludf.DUMMYFUNCTION("""COMPUTED_VALUE"""),"")</f>
        <v/>
      </c>
      <c r="Y65" s="119" t="str">
        <f ca="1">IFERROR(__xludf.DUMMYFUNCTION("""COMPUTED_VALUE"""),"")</f>
        <v/>
      </c>
      <c r="Z65" s="119"/>
    </row>
    <row r="66" spans="1:26" ht="12.95">
      <c r="A66" s="119" t="str">
        <f ca="1">IFERROR(__xludf.DUMMYFUNCTION("""COMPUTED_VALUE"""),"PTAC-3")</f>
        <v>PTAC-3</v>
      </c>
      <c r="B66" s="119" t="str">
        <f ca="1">IFERROR(__xludf.DUMMYFUNCTION("""COMPUTED_VALUE"""),"PRESSURE TRANSDUCER (0-400 BAR)")</f>
        <v>PRESSURE TRANSDUCER (0-400 BAR)</v>
      </c>
      <c r="C66" s="119" t="str">
        <f ca="1">IFERROR(__xludf.DUMMYFUNCTION("""COMPUTED_VALUE"""),"HOLD DOWN ACCUMULATOR 3 GAS PRESSURE SENSOR")</f>
        <v>HOLD DOWN ACCUMULATOR 3 GAS PRESSURE SENSOR</v>
      </c>
      <c r="D66" s="119" t="str">
        <f ca="1">IFERROR(__xludf.DUMMYFUNCTION("""COMPUTED_VALUE"""),"24VDC")</f>
        <v>24VDC</v>
      </c>
      <c r="E66" s="119" t="str">
        <f ca="1">IFERROR(__xludf.DUMMYFUNCTION("""COMPUTED_VALUE"""),"4..20mA")</f>
        <v>4..20mA</v>
      </c>
      <c r="F66" s="119" t="str">
        <f ca="1">IFERROR(__xludf.DUMMYFUNCTION("""COMPUTED_VALUE"""),"NA")</f>
        <v>NA</v>
      </c>
      <c r="G66" s="119" t="str">
        <f ca="1">IFERROR(__xludf.DUMMYFUNCTION("""COMPUTED_VALUE"""),"PT5400")</f>
        <v>PT5400</v>
      </c>
      <c r="H66" s="119">
        <f ca="1">IFERROR(__xludf.DUMMYFUNCTION("""COMPUTED_VALUE"""),24)</f>
        <v>24</v>
      </c>
      <c r="I66" s="96" t="str">
        <f ca="1">IFERROR(__xludf.DUMMYFUNCTION("""COMPUTED_VALUE"""),"M12")</f>
        <v>M12</v>
      </c>
      <c r="J66" s="119" t="str">
        <f ca="1">IFERROR(__xludf.DUMMYFUNCTION("""COMPUTED_VALUE"""),"")</f>
        <v/>
      </c>
      <c r="K66" s="119" t="str">
        <f ca="1">IFERROR(__xludf.DUMMYFUNCTION("""COMPUTED_VALUE"""),"")</f>
        <v/>
      </c>
      <c r="L66" s="119" t="str">
        <f ca="1">IFERROR(__xludf.DUMMYFUNCTION("""COMPUTED_VALUE"""),"")</f>
        <v/>
      </c>
      <c r="M66" s="119" t="str">
        <f ca="1">IFERROR(__xludf.DUMMYFUNCTION("""COMPUTED_VALUE"""),"")</f>
        <v/>
      </c>
      <c r="N66" s="119" t="str">
        <f ca="1">IFERROR(__xludf.DUMMYFUNCTION("""COMPUTED_VALUE"""),"")</f>
        <v/>
      </c>
      <c r="O66" s="119" t="str">
        <f ca="1">IFERROR(__xludf.DUMMYFUNCTION("""COMPUTED_VALUE"""),"")</f>
        <v/>
      </c>
      <c r="P66" s="119" t="str">
        <f ca="1">IFERROR(__xludf.DUMMYFUNCTION("""COMPUTED_VALUE"""),"")</f>
        <v/>
      </c>
      <c r="Q66" s="119" t="str">
        <f ca="1">IFERROR(__xludf.DUMMYFUNCTION("""COMPUTED_VALUE"""),"")</f>
        <v/>
      </c>
      <c r="R66" s="119" t="str">
        <f ca="1">IFERROR(__xludf.DUMMYFUNCTION("""COMPUTED_VALUE"""),"")</f>
        <v/>
      </c>
      <c r="S66" s="119" t="str">
        <f ca="1">IFERROR(__xludf.DUMMYFUNCTION("""COMPUTED_VALUE"""),"")</f>
        <v/>
      </c>
      <c r="T66" s="119" t="str">
        <f ca="1">IFERROR(__xludf.DUMMYFUNCTION("""COMPUTED_VALUE"""),"")</f>
        <v/>
      </c>
      <c r="U66" s="119" t="str">
        <f ca="1">IFERROR(__xludf.DUMMYFUNCTION("""COMPUTED_VALUE"""),"")</f>
        <v/>
      </c>
      <c r="V66" s="119" t="str">
        <f ca="1">IFERROR(__xludf.DUMMYFUNCTION("""COMPUTED_VALUE"""),"")</f>
        <v/>
      </c>
      <c r="W66" s="119" t="str">
        <f ca="1">IFERROR(__xludf.DUMMYFUNCTION("""COMPUTED_VALUE"""),"")</f>
        <v/>
      </c>
      <c r="X66" s="119" t="str">
        <f ca="1">IFERROR(__xludf.DUMMYFUNCTION("""COMPUTED_VALUE"""),"")</f>
        <v/>
      </c>
      <c r="Y66" s="119" t="str">
        <f ca="1">IFERROR(__xludf.DUMMYFUNCTION("""COMPUTED_VALUE"""),"")</f>
        <v/>
      </c>
      <c r="Z66" s="119"/>
    </row>
    <row r="67" spans="1:26" ht="12.95">
      <c r="A67" s="119" t="str">
        <f ca="1">IFERROR(__xludf.DUMMYFUNCTION("""COMPUTED_VALUE"""),"SWAC-3-O")</f>
        <v>SWAC-3-O</v>
      </c>
      <c r="B67" s="119" t="str">
        <f ca="1">IFERROR(__xludf.DUMMYFUNCTION("""COMPUTED_VALUE"""),"LIMIT SWITCH")</f>
        <v>LIMIT SWITCH</v>
      </c>
      <c r="C67" s="119" t="str">
        <f ca="1">IFERROR(__xludf.DUMMYFUNCTION("""COMPUTED_VALUE"""),"HD ACC 3 ISOLATION BALL VALVE OPEN")</f>
        <v>HD ACC 3 ISOLATION BALL VALVE OPEN</v>
      </c>
      <c r="D67" s="119" t="str">
        <f ca="1">IFERROR(__xludf.DUMMYFUNCTION("""COMPUTED_VALUE"""),"")</f>
        <v/>
      </c>
      <c r="E67" s="119" t="str">
        <f ca="1">IFERROR(__xludf.DUMMYFUNCTION("""COMPUTED_VALUE"""),"")</f>
        <v/>
      </c>
      <c r="F67" s="119" t="str">
        <f ca="1">IFERROR(__xludf.DUMMYFUNCTION("""COMPUTED_VALUE"""),"")</f>
        <v/>
      </c>
      <c r="G67" s="119" t="str">
        <f ca="1">IFERROR(__xludf.DUMMYFUNCTION("""COMPUTED_VALUE"""),"")</f>
        <v/>
      </c>
      <c r="H67" s="119" t="str">
        <f ca="1">IFERROR(__xludf.DUMMYFUNCTION("""COMPUTED_VALUE"""),"")</f>
        <v/>
      </c>
      <c r="I67" s="96" t="str">
        <f ca="1">IFERROR(__xludf.DUMMYFUNCTION("""COMPUTED_VALUE"""),"")</f>
        <v/>
      </c>
      <c r="J67" s="119" t="str">
        <f ca="1">IFERROR(__xludf.DUMMYFUNCTION("""COMPUTED_VALUE"""),"")</f>
        <v/>
      </c>
      <c r="K67" s="119" t="str">
        <f ca="1">IFERROR(__xludf.DUMMYFUNCTION("""COMPUTED_VALUE"""),"")</f>
        <v/>
      </c>
      <c r="L67" s="119" t="str">
        <f ca="1">IFERROR(__xludf.DUMMYFUNCTION("""COMPUTED_VALUE"""),"")</f>
        <v/>
      </c>
      <c r="M67" s="119" t="str">
        <f ca="1">IFERROR(__xludf.DUMMYFUNCTION("""COMPUTED_VALUE"""),"")</f>
        <v/>
      </c>
      <c r="N67" s="119" t="str">
        <f ca="1">IFERROR(__xludf.DUMMYFUNCTION("""COMPUTED_VALUE"""),"")</f>
        <v/>
      </c>
      <c r="O67" s="119" t="str">
        <f ca="1">IFERROR(__xludf.DUMMYFUNCTION("""COMPUTED_VALUE"""),"")</f>
        <v/>
      </c>
      <c r="P67" s="119" t="str">
        <f ca="1">IFERROR(__xludf.DUMMYFUNCTION("""COMPUTED_VALUE"""),"")</f>
        <v/>
      </c>
      <c r="Q67" s="119" t="str">
        <f ca="1">IFERROR(__xludf.DUMMYFUNCTION("""COMPUTED_VALUE"""),"")</f>
        <v/>
      </c>
      <c r="R67" s="119" t="str">
        <f ca="1">IFERROR(__xludf.DUMMYFUNCTION("""COMPUTED_VALUE"""),"")</f>
        <v/>
      </c>
      <c r="S67" s="119" t="str">
        <f ca="1">IFERROR(__xludf.DUMMYFUNCTION("""COMPUTED_VALUE"""),"")</f>
        <v/>
      </c>
      <c r="T67" s="119" t="str">
        <f ca="1">IFERROR(__xludf.DUMMYFUNCTION("""COMPUTED_VALUE"""),"")</f>
        <v/>
      </c>
      <c r="U67" s="119" t="str">
        <f ca="1">IFERROR(__xludf.DUMMYFUNCTION("""COMPUTED_VALUE"""),"")</f>
        <v/>
      </c>
      <c r="V67" s="119" t="str">
        <f ca="1">IFERROR(__xludf.DUMMYFUNCTION("""COMPUTED_VALUE"""),"")</f>
        <v/>
      </c>
      <c r="W67" s="119" t="str">
        <f ca="1">IFERROR(__xludf.DUMMYFUNCTION("""COMPUTED_VALUE"""),"")</f>
        <v/>
      </c>
      <c r="X67" s="119" t="str">
        <f ca="1">IFERROR(__xludf.DUMMYFUNCTION("""COMPUTED_VALUE"""),"")</f>
        <v/>
      </c>
      <c r="Y67" s="119" t="str">
        <f ca="1">IFERROR(__xludf.DUMMYFUNCTION("""COMPUTED_VALUE"""),"")</f>
        <v/>
      </c>
      <c r="Z67" s="119"/>
    </row>
    <row r="68" spans="1:26" ht="12.95">
      <c r="A68" s="119" t="str">
        <f ca="1">IFERROR(__xludf.DUMMYFUNCTION("""COMPUTED_VALUE"""),"SWAC-3-C")</f>
        <v>SWAC-3-C</v>
      </c>
      <c r="B68" s="119" t="str">
        <f ca="1">IFERROR(__xludf.DUMMYFUNCTION("""COMPUTED_VALUE"""),"LIMIT SWITCH")</f>
        <v>LIMIT SWITCH</v>
      </c>
      <c r="C68" s="119" t="str">
        <f ca="1">IFERROR(__xludf.DUMMYFUNCTION("""COMPUTED_VALUE"""),"HD ACC 3 ISOLATION BALL VALVE CLOSED")</f>
        <v>HD ACC 3 ISOLATION BALL VALVE CLOSED</v>
      </c>
      <c r="D68" s="119" t="str">
        <f ca="1">IFERROR(__xludf.DUMMYFUNCTION("""COMPUTED_VALUE"""),"")</f>
        <v/>
      </c>
      <c r="E68" s="119" t="str">
        <f ca="1">IFERROR(__xludf.DUMMYFUNCTION("""COMPUTED_VALUE"""),"")</f>
        <v/>
      </c>
      <c r="F68" s="119" t="str">
        <f ca="1">IFERROR(__xludf.DUMMYFUNCTION("""COMPUTED_VALUE"""),"")</f>
        <v/>
      </c>
      <c r="G68" s="119" t="str">
        <f ca="1">IFERROR(__xludf.DUMMYFUNCTION("""COMPUTED_VALUE"""),"")</f>
        <v/>
      </c>
      <c r="H68" s="119" t="str">
        <f ca="1">IFERROR(__xludf.DUMMYFUNCTION("""COMPUTED_VALUE"""),"")</f>
        <v/>
      </c>
      <c r="I68" s="96" t="str">
        <f ca="1">IFERROR(__xludf.DUMMYFUNCTION("""COMPUTED_VALUE"""),"")</f>
        <v/>
      </c>
      <c r="J68" s="119" t="str">
        <f ca="1">IFERROR(__xludf.DUMMYFUNCTION("""COMPUTED_VALUE"""),"")</f>
        <v/>
      </c>
      <c r="K68" s="119" t="str">
        <f ca="1">IFERROR(__xludf.DUMMYFUNCTION("""COMPUTED_VALUE"""),"")</f>
        <v/>
      </c>
      <c r="L68" s="119" t="str">
        <f ca="1">IFERROR(__xludf.DUMMYFUNCTION("""COMPUTED_VALUE"""),"")</f>
        <v/>
      </c>
      <c r="M68" s="119" t="str">
        <f ca="1">IFERROR(__xludf.DUMMYFUNCTION("""COMPUTED_VALUE"""),"")</f>
        <v/>
      </c>
      <c r="N68" s="119" t="str">
        <f ca="1">IFERROR(__xludf.DUMMYFUNCTION("""COMPUTED_VALUE"""),"")</f>
        <v/>
      </c>
      <c r="O68" s="119" t="str">
        <f ca="1">IFERROR(__xludf.DUMMYFUNCTION("""COMPUTED_VALUE"""),"")</f>
        <v/>
      </c>
      <c r="P68" s="119" t="str">
        <f ca="1">IFERROR(__xludf.DUMMYFUNCTION("""COMPUTED_VALUE"""),"")</f>
        <v/>
      </c>
      <c r="Q68" s="119" t="str">
        <f ca="1">IFERROR(__xludf.DUMMYFUNCTION("""COMPUTED_VALUE"""),"")</f>
        <v/>
      </c>
      <c r="R68" s="119" t="str">
        <f ca="1">IFERROR(__xludf.DUMMYFUNCTION("""COMPUTED_VALUE"""),"")</f>
        <v/>
      </c>
      <c r="S68" s="119" t="str">
        <f ca="1">IFERROR(__xludf.DUMMYFUNCTION("""COMPUTED_VALUE"""),"")</f>
        <v/>
      </c>
      <c r="T68" s="119" t="str">
        <f ca="1">IFERROR(__xludf.DUMMYFUNCTION("""COMPUTED_VALUE"""),"")</f>
        <v/>
      </c>
      <c r="U68" s="119" t="str">
        <f ca="1">IFERROR(__xludf.DUMMYFUNCTION("""COMPUTED_VALUE"""),"")</f>
        <v/>
      </c>
      <c r="V68" s="119" t="str">
        <f ca="1">IFERROR(__xludf.DUMMYFUNCTION("""COMPUTED_VALUE"""),"")</f>
        <v/>
      </c>
      <c r="W68" s="119" t="str">
        <f ca="1">IFERROR(__xludf.DUMMYFUNCTION("""COMPUTED_VALUE"""),"")</f>
        <v/>
      </c>
      <c r="X68" s="119" t="str">
        <f ca="1">IFERROR(__xludf.DUMMYFUNCTION("""COMPUTED_VALUE"""),"")</f>
        <v/>
      </c>
      <c r="Y68" s="119" t="str">
        <f ca="1">IFERROR(__xludf.DUMMYFUNCTION("""COMPUTED_VALUE"""),"")</f>
        <v/>
      </c>
      <c r="Z68" s="119"/>
    </row>
    <row r="69" spans="1:26" ht="12.95">
      <c r="A69" s="119" t="str">
        <f ca="1">IFERROR(__xludf.DUMMYFUNCTION("""COMPUTED_VALUE"""),"S21")</f>
        <v>S21</v>
      </c>
      <c r="B69" s="119" t="str">
        <f ca="1">IFERROR(__xludf.DUMMYFUNCTION("""COMPUTED_VALUE"""),"ON/OFF SOLENOID VALVE")</f>
        <v>ON/OFF SOLENOID VALVE</v>
      </c>
      <c r="C69" s="119" t="str">
        <f ca="1">IFERROR(__xludf.DUMMYFUNCTION("""COMPUTED_VALUE"""),"HD CYLINDER 3 FAST RETRACT PILOT VALVE 1")</f>
        <v>HD CYLINDER 3 FAST RETRACT PILOT VALVE 1</v>
      </c>
      <c r="D69" s="119" t="str">
        <f ca="1">IFERROR(__xludf.DUMMYFUNCTION("""COMPUTED_VALUE"""),"24VDC 38W")</f>
        <v>24VDC 38W</v>
      </c>
      <c r="E69" s="119" t="str">
        <f ca="1">IFERROR(__xludf.DUMMYFUNCTION("""COMPUTED_VALUE"""),"NA")</f>
        <v>NA</v>
      </c>
      <c r="F69" s="119" t="str">
        <f ca="1">IFERROR(__xludf.DUMMYFUNCTION("""COMPUTED_VALUE"""),"NA")</f>
        <v>NA</v>
      </c>
      <c r="G69" s="119" t="str">
        <f ca="1">IFERROR(__xludf.DUMMYFUNCTION("""COMPUTED_VALUE"""),"6042893-014")</f>
        <v>6042893-014</v>
      </c>
      <c r="H69" s="119">
        <f ca="1">IFERROR(__xludf.DUMMYFUNCTION("""COMPUTED_VALUE"""),50)</f>
        <v>50</v>
      </c>
      <c r="I69" s="96" t="str">
        <f ca="1">IFERROR(__xludf.DUMMYFUNCTION("""COMPUTED_VALUE"""),"DEUTSCH DTO4-2P (CONNECTOR INCLUDED)")</f>
        <v>DEUTSCH DTO4-2P (CONNECTOR INCLUDED)</v>
      </c>
      <c r="J69" s="119" t="str">
        <f ca="1">IFERROR(__xludf.DUMMYFUNCTION("""COMPUTED_VALUE"""),"")</f>
        <v/>
      </c>
      <c r="K69" s="119" t="str">
        <f ca="1">IFERROR(__xludf.DUMMYFUNCTION("""COMPUTED_VALUE"""),"")</f>
        <v/>
      </c>
      <c r="L69" s="119" t="str">
        <f ca="1">IFERROR(__xludf.DUMMYFUNCTION("""COMPUTED_VALUE"""),"")</f>
        <v/>
      </c>
      <c r="M69" s="119" t="str">
        <f ca="1">IFERROR(__xludf.DUMMYFUNCTION("""COMPUTED_VALUE"""),"")</f>
        <v/>
      </c>
      <c r="N69" s="119" t="str">
        <f ca="1">IFERROR(__xludf.DUMMYFUNCTION("""COMPUTED_VALUE"""),"")</f>
        <v/>
      </c>
      <c r="O69" s="119" t="str">
        <f ca="1">IFERROR(__xludf.DUMMYFUNCTION("""COMPUTED_VALUE"""),"")</f>
        <v/>
      </c>
      <c r="P69" s="119" t="str">
        <f ca="1">IFERROR(__xludf.DUMMYFUNCTION("""COMPUTED_VALUE"""),"")</f>
        <v/>
      </c>
      <c r="Q69" s="119" t="str">
        <f ca="1">IFERROR(__xludf.DUMMYFUNCTION("""COMPUTED_VALUE"""),"")</f>
        <v/>
      </c>
      <c r="R69" s="119" t="str">
        <f ca="1">IFERROR(__xludf.DUMMYFUNCTION("""COMPUTED_VALUE"""),"")</f>
        <v/>
      </c>
      <c r="S69" s="119" t="str">
        <f ca="1">IFERROR(__xludf.DUMMYFUNCTION("""COMPUTED_VALUE"""),"")</f>
        <v/>
      </c>
      <c r="T69" s="119" t="str">
        <f ca="1">IFERROR(__xludf.DUMMYFUNCTION("""COMPUTED_VALUE"""),"")</f>
        <v/>
      </c>
      <c r="U69" s="119" t="str">
        <f ca="1">IFERROR(__xludf.DUMMYFUNCTION("""COMPUTED_VALUE"""),"")</f>
        <v/>
      </c>
      <c r="V69" s="119" t="str">
        <f ca="1">IFERROR(__xludf.DUMMYFUNCTION("""COMPUTED_VALUE"""),"")</f>
        <v/>
      </c>
      <c r="W69" s="119" t="str">
        <f ca="1">IFERROR(__xludf.DUMMYFUNCTION("""COMPUTED_VALUE"""),"")</f>
        <v/>
      </c>
      <c r="X69" s="119" t="str">
        <f ca="1">IFERROR(__xludf.DUMMYFUNCTION("""COMPUTED_VALUE"""),"")</f>
        <v/>
      </c>
      <c r="Y69" s="119" t="str">
        <f ca="1">IFERROR(__xludf.DUMMYFUNCTION("""COMPUTED_VALUE"""),"")</f>
        <v/>
      </c>
      <c r="Z69" s="119"/>
    </row>
    <row r="70" spans="1:26" ht="12.95">
      <c r="A70" s="119" t="str">
        <f ca="1">IFERROR(__xludf.DUMMYFUNCTION("""COMPUTED_VALUE"""),"S22")</f>
        <v>S22</v>
      </c>
      <c r="B70" s="119" t="str">
        <f ca="1">IFERROR(__xludf.DUMMYFUNCTION("""COMPUTED_VALUE"""),"ON/OFF SOLENOID VALVE")</f>
        <v>ON/OFF SOLENOID VALVE</v>
      </c>
      <c r="C70" s="119" t="str">
        <f ca="1">IFERROR(__xludf.DUMMYFUNCTION("""COMPUTED_VALUE"""),"HD CYLINDER 3 FAST RETRACT PILOT VALVE 2")</f>
        <v>HD CYLINDER 3 FAST RETRACT PILOT VALVE 2</v>
      </c>
      <c r="D70" s="119" t="str">
        <f ca="1">IFERROR(__xludf.DUMMYFUNCTION("""COMPUTED_VALUE"""),"24VDC 38W")</f>
        <v>24VDC 38W</v>
      </c>
      <c r="E70" s="119" t="str">
        <f ca="1">IFERROR(__xludf.DUMMYFUNCTION("""COMPUTED_VALUE"""),"NA")</f>
        <v>NA</v>
      </c>
      <c r="F70" s="119" t="str">
        <f ca="1">IFERROR(__xludf.DUMMYFUNCTION("""COMPUTED_VALUE"""),"NA")</f>
        <v>NA</v>
      </c>
      <c r="G70" s="119" t="str">
        <f ca="1">IFERROR(__xludf.DUMMYFUNCTION("""COMPUTED_VALUE"""),"6042893-014")</f>
        <v>6042893-014</v>
      </c>
      <c r="H70" s="119">
        <f ca="1">IFERROR(__xludf.DUMMYFUNCTION("""COMPUTED_VALUE"""),50)</f>
        <v>50</v>
      </c>
      <c r="I70" s="96" t="str">
        <f ca="1">IFERROR(__xludf.DUMMYFUNCTION("""COMPUTED_VALUE"""),"DEUTSCH DTO4-2P (CONNECTOR INCLUDED)")</f>
        <v>DEUTSCH DTO4-2P (CONNECTOR INCLUDED)</v>
      </c>
      <c r="J70" s="119" t="str">
        <f ca="1">IFERROR(__xludf.DUMMYFUNCTION("""COMPUTED_VALUE"""),"")</f>
        <v/>
      </c>
      <c r="K70" s="119" t="str">
        <f ca="1">IFERROR(__xludf.DUMMYFUNCTION("""COMPUTED_VALUE"""),"")</f>
        <v/>
      </c>
      <c r="L70" s="119" t="str">
        <f ca="1">IFERROR(__xludf.DUMMYFUNCTION("""COMPUTED_VALUE"""),"")</f>
        <v/>
      </c>
      <c r="M70" s="119" t="str">
        <f ca="1">IFERROR(__xludf.DUMMYFUNCTION("""COMPUTED_VALUE"""),"")</f>
        <v/>
      </c>
      <c r="N70" s="119" t="str">
        <f ca="1">IFERROR(__xludf.DUMMYFUNCTION("""COMPUTED_VALUE"""),"")</f>
        <v/>
      </c>
      <c r="O70" s="119" t="str">
        <f ca="1">IFERROR(__xludf.DUMMYFUNCTION("""COMPUTED_VALUE"""),"")</f>
        <v/>
      </c>
      <c r="P70" s="119" t="str">
        <f ca="1">IFERROR(__xludf.DUMMYFUNCTION("""COMPUTED_VALUE"""),"")</f>
        <v/>
      </c>
      <c r="Q70" s="119" t="str">
        <f ca="1">IFERROR(__xludf.DUMMYFUNCTION("""COMPUTED_VALUE"""),"")</f>
        <v/>
      </c>
      <c r="R70" s="119" t="str">
        <f ca="1">IFERROR(__xludf.DUMMYFUNCTION("""COMPUTED_VALUE"""),"")</f>
        <v/>
      </c>
      <c r="S70" s="119" t="str">
        <f ca="1">IFERROR(__xludf.DUMMYFUNCTION("""COMPUTED_VALUE"""),"")</f>
        <v/>
      </c>
      <c r="T70" s="119" t="str">
        <f ca="1">IFERROR(__xludf.DUMMYFUNCTION("""COMPUTED_VALUE"""),"")</f>
        <v/>
      </c>
      <c r="U70" s="119" t="str">
        <f ca="1">IFERROR(__xludf.DUMMYFUNCTION("""COMPUTED_VALUE"""),"")</f>
        <v/>
      </c>
      <c r="V70" s="119" t="str">
        <f ca="1">IFERROR(__xludf.DUMMYFUNCTION("""COMPUTED_VALUE"""),"")</f>
        <v/>
      </c>
      <c r="W70" s="119" t="str">
        <f ca="1">IFERROR(__xludf.DUMMYFUNCTION("""COMPUTED_VALUE"""),"")</f>
        <v/>
      </c>
      <c r="X70" s="119" t="str">
        <f ca="1">IFERROR(__xludf.DUMMYFUNCTION("""COMPUTED_VALUE"""),"")</f>
        <v/>
      </c>
      <c r="Y70" s="119" t="str">
        <f ca="1">IFERROR(__xludf.DUMMYFUNCTION("""COMPUTED_VALUE"""),"")</f>
        <v/>
      </c>
      <c r="Z70" s="119"/>
    </row>
    <row r="71" spans="1:26" ht="12.95">
      <c r="A71" s="119" t="str">
        <f ca="1">IFERROR(__xludf.DUMMYFUNCTION("""COMPUTED_VALUE"""),"S27.1  ")</f>
        <v xml:space="preserve">S27.1  </v>
      </c>
      <c r="B71" s="119" t="str">
        <f ca="1">IFERROR(__xludf.DUMMYFUNCTION("""COMPUTED_VALUE"""),"ON/OFF SOLENOID VALVE")</f>
        <v>ON/OFF SOLENOID VALVE</v>
      </c>
      <c r="C71" s="119" t="str">
        <f ca="1">IFERROR(__xludf.DUMMYFUNCTION("""COMPUTED_VALUE"""),"HD CYLINDER 3 SLOW EXTEND")</f>
        <v>HD CYLINDER 3 SLOW EXTEND</v>
      </c>
      <c r="D71" s="119" t="str">
        <f ca="1">IFERROR(__xludf.DUMMYFUNCTION("""COMPUTED_VALUE"""),"24VDC 36W")</f>
        <v>24VDC 36W</v>
      </c>
      <c r="E71" s="151" t="str">
        <f ca="1">IFERROR(__xludf.DUMMYFUNCTION("""COMPUTED_VALUE"""),"NA ")</f>
        <v xml:space="preserve">NA </v>
      </c>
      <c r="F71" s="151" t="str">
        <f ca="1">IFERROR(__xludf.DUMMYFUNCTION("""COMPUTED_VALUE"""),"NA ")</f>
        <v xml:space="preserve">NA </v>
      </c>
      <c r="G71" s="119" t="str">
        <f ca="1">IFERROR(__xludf.DUMMYFUNCTION("""COMPUTED_VALUE"""),"02-414486")</f>
        <v>02-414486</v>
      </c>
      <c r="H71" s="119">
        <f ca="1">IFERROR(__xludf.DUMMYFUNCTION("""COMPUTED_VALUE"""),34)</f>
        <v>34</v>
      </c>
      <c r="I71" s="96" t="str">
        <f ca="1">IFERROR(__xludf.DUMMYFUNCTION("""COMPUTED_VALUE"""),"DEUTSCH DTO4-2P (CONNECTOR INCLUDED)")</f>
        <v>DEUTSCH DTO4-2P (CONNECTOR INCLUDED)</v>
      </c>
      <c r="J71" s="119" t="str">
        <f ca="1">IFERROR(__xludf.DUMMYFUNCTION("""COMPUTED_VALUE"""),"")</f>
        <v/>
      </c>
      <c r="K71" s="119" t="str">
        <f ca="1">IFERROR(__xludf.DUMMYFUNCTION("""COMPUTED_VALUE"""),"")</f>
        <v/>
      </c>
      <c r="L71" s="119" t="str">
        <f ca="1">IFERROR(__xludf.DUMMYFUNCTION("""COMPUTED_VALUE"""),"")</f>
        <v/>
      </c>
      <c r="M71" s="119" t="str">
        <f ca="1">IFERROR(__xludf.DUMMYFUNCTION("""COMPUTED_VALUE"""),"")</f>
        <v/>
      </c>
      <c r="N71" s="119" t="str">
        <f ca="1">IFERROR(__xludf.DUMMYFUNCTION("""COMPUTED_VALUE"""),"")</f>
        <v/>
      </c>
      <c r="O71" s="119" t="str">
        <f ca="1">IFERROR(__xludf.DUMMYFUNCTION("""COMPUTED_VALUE"""),"")</f>
        <v/>
      </c>
      <c r="P71" s="119" t="str">
        <f ca="1">IFERROR(__xludf.DUMMYFUNCTION("""COMPUTED_VALUE"""),"")</f>
        <v/>
      </c>
      <c r="Q71" s="119" t="str">
        <f ca="1">IFERROR(__xludf.DUMMYFUNCTION("""COMPUTED_VALUE"""),"")</f>
        <v/>
      </c>
      <c r="R71" s="119" t="str">
        <f ca="1">IFERROR(__xludf.DUMMYFUNCTION("""COMPUTED_VALUE"""),"")</f>
        <v/>
      </c>
      <c r="S71" s="119" t="str">
        <f ca="1">IFERROR(__xludf.DUMMYFUNCTION("""COMPUTED_VALUE"""),"")</f>
        <v/>
      </c>
      <c r="T71" s="119" t="str">
        <f ca="1">IFERROR(__xludf.DUMMYFUNCTION("""COMPUTED_VALUE"""),"")</f>
        <v/>
      </c>
      <c r="U71" s="119" t="str">
        <f ca="1">IFERROR(__xludf.DUMMYFUNCTION("""COMPUTED_VALUE"""),"")</f>
        <v/>
      </c>
      <c r="V71" s="119" t="str">
        <f ca="1">IFERROR(__xludf.DUMMYFUNCTION("""COMPUTED_VALUE"""),"")</f>
        <v/>
      </c>
      <c r="W71" s="119" t="str">
        <f ca="1">IFERROR(__xludf.DUMMYFUNCTION("""COMPUTED_VALUE"""),"")</f>
        <v/>
      </c>
      <c r="X71" s="119" t="str">
        <f ca="1">IFERROR(__xludf.DUMMYFUNCTION("""COMPUTED_VALUE"""),"")</f>
        <v/>
      </c>
      <c r="Y71" s="119" t="str">
        <f ca="1">IFERROR(__xludf.DUMMYFUNCTION("""COMPUTED_VALUE"""),"")</f>
        <v/>
      </c>
      <c r="Z71" s="119"/>
    </row>
    <row r="72" spans="1:26" ht="12.95">
      <c r="A72" s="119" t="str">
        <f ca="1">IFERROR(__xludf.DUMMYFUNCTION("""COMPUTED_VALUE"""),"S27.2")</f>
        <v>S27.2</v>
      </c>
      <c r="B72" s="119" t="str">
        <f ca="1">IFERROR(__xludf.DUMMYFUNCTION("""COMPUTED_VALUE"""),"ON/OFF SOLENOID VALVE")</f>
        <v>ON/OFF SOLENOID VALVE</v>
      </c>
      <c r="C72" s="119" t="str">
        <f ca="1">IFERROR(__xludf.DUMMYFUNCTION("""COMPUTED_VALUE"""),"HD CYLINDER 3 SLOW RETRACT")</f>
        <v>HD CYLINDER 3 SLOW RETRACT</v>
      </c>
      <c r="D72" s="119" t="str">
        <f ca="1">IFERROR(__xludf.DUMMYFUNCTION("""COMPUTED_VALUE"""),"24VDC 36W")</f>
        <v>24VDC 36W</v>
      </c>
      <c r="E72" s="151" t="str">
        <f ca="1">IFERROR(__xludf.DUMMYFUNCTION("""COMPUTED_VALUE"""),"NA ")</f>
        <v xml:space="preserve">NA </v>
      </c>
      <c r="F72" s="151" t="str">
        <f ca="1">IFERROR(__xludf.DUMMYFUNCTION("""COMPUTED_VALUE"""),"NA ")</f>
        <v xml:space="preserve">NA </v>
      </c>
      <c r="G72" s="119" t="str">
        <f ca="1">IFERROR(__xludf.DUMMYFUNCTION("""COMPUTED_VALUE"""),"02-414486")</f>
        <v>02-414486</v>
      </c>
      <c r="H72" s="119">
        <f ca="1">IFERROR(__xludf.DUMMYFUNCTION("""COMPUTED_VALUE"""),34)</f>
        <v>34</v>
      </c>
      <c r="I72" s="96" t="str">
        <f ca="1">IFERROR(__xludf.DUMMYFUNCTION("""COMPUTED_VALUE"""),"DEUTSCH DTO4-2P (CONNECTOR INCLUDED)")</f>
        <v>DEUTSCH DTO4-2P (CONNECTOR INCLUDED)</v>
      </c>
      <c r="J72" s="119" t="str">
        <f ca="1">IFERROR(__xludf.DUMMYFUNCTION("""COMPUTED_VALUE"""),"")</f>
        <v/>
      </c>
      <c r="K72" s="119" t="str">
        <f ca="1">IFERROR(__xludf.DUMMYFUNCTION("""COMPUTED_VALUE"""),"")</f>
        <v/>
      </c>
      <c r="L72" s="119" t="str">
        <f ca="1">IFERROR(__xludf.DUMMYFUNCTION("""COMPUTED_VALUE"""),"")</f>
        <v/>
      </c>
      <c r="M72" s="119" t="str">
        <f ca="1">IFERROR(__xludf.DUMMYFUNCTION("""COMPUTED_VALUE"""),"")</f>
        <v/>
      </c>
      <c r="N72" s="119" t="str">
        <f ca="1">IFERROR(__xludf.DUMMYFUNCTION("""COMPUTED_VALUE"""),"")</f>
        <v/>
      </c>
      <c r="O72" s="119" t="str">
        <f ca="1">IFERROR(__xludf.DUMMYFUNCTION("""COMPUTED_VALUE"""),"")</f>
        <v/>
      </c>
      <c r="P72" s="119" t="str">
        <f ca="1">IFERROR(__xludf.DUMMYFUNCTION("""COMPUTED_VALUE"""),"")</f>
        <v/>
      </c>
      <c r="Q72" s="119" t="str">
        <f ca="1">IFERROR(__xludf.DUMMYFUNCTION("""COMPUTED_VALUE"""),"")</f>
        <v/>
      </c>
      <c r="R72" s="119" t="str">
        <f ca="1">IFERROR(__xludf.DUMMYFUNCTION("""COMPUTED_VALUE"""),"")</f>
        <v/>
      </c>
      <c r="S72" s="119" t="str">
        <f ca="1">IFERROR(__xludf.DUMMYFUNCTION("""COMPUTED_VALUE"""),"")</f>
        <v/>
      </c>
      <c r="T72" s="119" t="str">
        <f ca="1">IFERROR(__xludf.DUMMYFUNCTION("""COMPUTED_VALUE"""),"")</f>
        <v/>
      </c>
      <c r="U72" s="119" t="str">
        <f ca="1">IFERROR(__xludf.DUMMYFUNCTION("""COMPUTED_VALUE"""),"")</f>
        <v/>
      </c>
      <c r="V72" s="119" t="str">
        <f ca="1">IFERROR(__xludf.DUMMYFUNCTION("""COMPUTED_VALUE"""),"")</f>
        <v/>
      </c>
      <c r="W72" s="119" t="str">
        <f ca="1">IFERROR(__xludf.DUMMYFUNCTION("""COMPUTED_VALUE"""),"")</f>
        <v/>
      </c>
      <c r="X72" s="119" t="str">
        <f ca="1">IFERROR(__xludf.DUMMYFUNCTION("""COMPUTED_VALUE"""),"")</f>
        <v/>
      </c>
      <c r="Y72" s="119" t="str">
        <f ca="1">IFERROR(__xludf.DUMMYFUNCTION("""COMPUTED_VALUE"""),"")</f>
        <v/>
      </c>
      <c r="Z72" s="119"/>
    </row>
    <row r="73" spans="1:26" ht="12.95">
      <c r="A73" s="119" t="str">
        <f ca="1">IFERROR(__xludf.DUMMYFUNCTION("""COMPUTED_VALUE"""),"")</f>
        <v/>
      </c>
      <c r="B73" s="119" t="str">
        <f ca="1">IFERROR(__xludf.DUMMYFUNCTION("""COMPUTED_VALUE"""),"1069-06-01 ")</f>
        <v xml:space="preserve">1069-06-01 </v>
      </c>
      <c r="C73" s="119" t="str">
        <f ca="1">IFERROR(__xludf.DUMMYFUNCTION("""COMPUTED_VALUE"""),"HOLD DOWN 4 MANIFOLD")</f>
        <v>HOLD DOWN 4 MANIFOLD</v>
      </c>
      <c r="D73" s="119" t="str">
        <f ca="1">IFERROR(__xludf.DUMMYFUNCTION("""COMPUTED_VALUE"""),"")</f>
        <v/>
      </c>
      <c r="E73" s="119" t="str">
        <f ca="1">IFERROR(__xludf.DUMMYFUNCTION("""COMPUTED_VALUE"""),"")</f>
        <v/>
      </c>
      <c r="F73" s="119" t="str">
        <f ca="1">IFERROR(__xludf.DUMMYFUNCTION("""COMPUTED_VALUE"""),"")</f>
        <v/>
      </c>
      <c r="G73" s="119" t="str">
        <f ca="1">IFERROR(__xludf.DUMMYFUNCTION("""COMPUTED_VALUE"""),"")</f>
        <v/>
      </c>
      <c r="H73" s="119" t="str">
        <f ca="1">IFERROR(__xludf.DUMMYFUNCTION("""COMPUTED_VALUE"""),"")</f>
        <v/>
      </c>
      <c r="I73" s="96" t="str">
        <f ca="1">IFERROR(__xludf.DUMMYFUNCTION("""COMPUTED_VALUE"""),"")</f>
        <v/>
      </c>
      <c r="J73" s="119" t="str">
        <f ca="1">IFERROR(__xludf.DUMMYFUNCTION("""COMPUTED_VALUE"""),"")</f>
        <v/>
      </c>
      <c r="K73" s="119" t="str">
        <f ca="1">IFERROR(__xludf.DUMMYFUNCTION("""COMPUTED_VALUE"""),"")</f>
        <v/>
      </c>
      <c r="L73" s="119" t="str">
        <f ca="1">IFERROR(__xludf.DUMMYFUNCTION("""COMPUTED_VALUE"""),"")</f>
        <v/>
      </c>
      <c r="M73" s="119" t="str">
        <f ca="1">IFERROR(__xludf.DUMMYFUNCTION("""COMPUTED_VALUE"""),"")</f>
        <v/>
      </c>
      <c r="N73" s="119" t="str">
        <f ca="1">IFERROR(__xludf.DUMMYFUNCTION("""COMPUTED_VALUE"""),"")</f>
        <v/>
      </c>
      <c r="O73" s="119" t="str">
        <f ca="1">IFERROR(__xludf.DUMMYFUNCTION("""COMPUTED_VALUE"""),"")</f>
        <v/>
      </c>
      <c r="P73" s="119" t="str">
        <f ca="1">IFERROR(__xludf.DUMMYFUNCTION("""COMPUTED_VALUE"""),"")</f>
        <v/>
      </c>
      <c r="Q73" s="119" t="str">
        <f ca="1">IFERROR(__xludf.DUMMYFUNCTION("""COMPUTED_VALUE"""),"")</f>
        <v/>
      </c>
      <c r="R73" s="119" t="str">
        <f ca="1">IFERROR(__xludf.DUMMYFUNCTION("""COMPUTED_VALUE"""),"")</f>
        <v/>
      </c>
      <c r="S73" s="119" t="str">
        <f ca="1">IFERROR(__xludf.DUMMYFUNCTION("""COMPUTED_VALUE"""),"")</f>
        <v/>
      </c>
      <c r="T73" s="119" t="str">
        <f ca="1">IFERROR(__xludf.DUMMYFUNCTION("""COMPUTED_VALUE"""),"")</f>
        <v/>
      </c>
      <c r="U73" s="119" t="str">
        <f ca="1">IFERROR(__xludf.DUMMYFUNCTION("""COMPUTED_VALUE"""),"")</f>
        <v/>
      </c>
      <c r="V73" s="119" t="str">
        <f ca="1">IFERROR(__xludf.DUMMYFUNCTION("""COMPUTED_VALUE"""),"")</f>
        <v/>
      </c>
      <c r="W73" s="119" t="str">
        <f ca="1">IFERROR(__xludf.DUMMYFUNCTION("""COMPUTED_VALUE"""),"")</f>
        <v/>
      </c>
      <c r="X73" s="119" t="str">
        <f ca="1">IFERROR(__xludf.DUMMYFUNCTION("""COMPUTED_VALUE"""),"")</f>
        <v/>
      </c>
      <c r="Y73" s="119" t="str">
        <f ca="1">IFERROR(__xludf.DUMMYFUNCTION("""COMPUTED_VALUE"""),"")</f>
        <v/>
      </c>
      <c r="Z73" s="119"/>
    </row>
    <row r="74" spans="1:26" ht="12.95">
      <c r="A74" s="119" t="str">
        <f ca="1">IFERROR(__xludf.DUMMYFUNCTION("""COMPUTED_VALUE"""),"PTA-4")</f>
        <v>PTA-4</v>
      </c>
      <c r="B74" s="119" t="str">
        <f ca="1">IFERROR(__xludf.DUMMYFUNCTION("""COMPUTED_VALUE"""),"PRESSURE TRANSDUCER (0-400 BAR)")</f>
        <v>PRESSURE TRANSDUCER (0-400 BAR)</v>
      </c>
      <c r="C74" s="119" t="str">
        <f ca="1">IFERROR(__xludf.DUMMYFUNCTION("""COMPUTED_VALUE"""),"HOLD DOWN CYLINDER 4 FRONT END PRESSURE SENSOR")</f>
        <v>HOLD DOWN CYLINDER 4 FRONT END PRESSURE SENSOR</v>
      </c>
      <c r="D74" s="119" t="str">
        <f ca="1">IFERROR(__xludf.DUMMYFUNCTION("""COMPUTED_VALUE"""),"24VDC")</f>
        <v>24VDC</v>
      </c>
      <c r="E74" s="119" t="str">
        <f ca="1">IFERROR(__xludf.DUMMYFUNCTION("""COMPUTED_VALUE"""),"4..20mA")</f>
        <v>4..20mA</v>
      </c>
      <c r="F74" s="119" t="str">
        <f ca="1">IFERROR(__xludf.DUMMYFUNCTION("""COMPUTED_VALUE"""),"NA")</f>
        <v>NA</v>
      </c>
      <c r="G74" s="119" t="str">
        <f ca="1">IFERROR(__xludf.DUMMYFUNCTION("""COMPUTED_VALUE"""),"PT5400")</f>
        <v>PT5400</v>
      </c>
      <c r="H74" s="119">
        <f ca="1">IFERROR(__xludf.DUMMYFUNCTION("""COMPUTED_VALUE"""),24)</f>
        <v>24</v>
      </c>
      <c r="I74" s="96" t="str">
        <f ca="1">IFERROR(__xludf.DUMMYFUNCTION("""COMPUTED_VALUE"""),"M12")</f>
        <v>M12</v>
      </c>
      <c r="J74" s="119" t="str">
        <f ca="1">IFERROR(__xludf.DUMMYFUNCTION("""COMPUTED_VALUE"""),"")</f>
        <v/>
      </c>
      <c r="K74" s="119" t="str">
        <f ca="1">IFERROR(__xludf.DUMMYFUNCTION("""COMPUTED_VALUE"""),"")</f>
        <v/>
      </c>
      <c r="L74" s="119" t="str">
        <f ca="1">IFERROR(__xludf.DUMMYFUNCTION("""COMPUTED_VALUE"""),"")</f>
        <v/>
      </c>
      <c r="M74" s="119" t="str">
        <f ca="1">IFERROR(__xludf.DUMMYFUNCTION("""COMPUTED_VALUE"""),"")</f>
        <v/>
      </c>
      <c r="N74" s="119" t="str">
        <f ca="1">IFERROR(__xludf.DUMMYFUNCTION("""COMPUTED_VALUE"""),"")</f>
        <v/>
      </c>
      <c r="O74" s="119" t="str">
        <f ca="1">IFERROR(__xludf.DUMMYFUNCTION("""COMPUTED_VALUE"""),"")</f>
        <v/>
      </c>
      <c r="P74" s="119" t="str">
        <f ca="1">IFERROR(__xludf.DUMMYFUNCTION("""COMPUTED_VALUE"""),"")</f>
        <v/>
      </c>
      <c r="Q74" s="119" t="str">
        <f ca="1">IFERROR(__xludf.DUMMYFUNCTION("""COMPUTED_VALUE"""),"")</f>
        <v/>
      </c>
      <c r="R74" s="119" t="str">
        <f ca="1">IFERROR(__xludf.DUMMYFUNCTION("""COMPUTED_VALUE"""),"")</f>
        <v/>
      </c>
      <c r="S74" s="119" t="str">
        <f ca="1">IFERROR(__xludf.DUMMYFUNCTION("""COMPUTED_VALUE"""),"")</f>
        <v/>
      </c>
      <c r="T74" s="119" t="str">
        <f ca="1">IFERROR(__xludf.DUMMYFUNCTION("""COMPUTED_VALUE"""),"")</f>
        <v/>
      </c>
      <c r="U74" s="119" t="str">
        <f ca="1">IFERROR(__xludf.DUMMYFUNCTION("""COMPUTED_VALUE"""),"")</f>
        <v/>
      </c>
      <c r="V74" s="119" t="str">
        <f ca="1">IFERROR(__xludf.DUMMYFUNCTION("""COMPUTED_VALUE"""),"")</f>
        <v/>
      </c>
      <c r="W74" s="119" t="str">
        <f ca="1">IFERROR(__xludf.DUMMYFUNCTION("""COMPUTED_VALUE"""),"")</f>
        <v/>
      </c>
      <c r="X74" s="119" t="str">
        <f ca="1">IFERROR(__xludf.DUMMYFUNCTION("""COMPUTED_VALUE"""),"")</f>
        <v/>
      </c>
      <c r="Y74" s="119" t="str">
        <f ca="1">IFERROR(__xludf.DUMMYFUNCTION("""COMPUTED_VALUE"""),"")</f>
        <v/>
      </c>
      <c r="Z74" s="119"/>
    </row>
    <row r="75" spans="1:26" ht="12.95">
      <c r="A75" s="119" t="str">
        <f ca="1">IFERROR(__xludf.DUMMYFUNCTION("""COMPUTED_VALUE"""),"PTB-4")</f>
        <v>PTB-4</v>
      </c>
      <c r="B75" s="119" t="str">
        <f ca="1">IFERROR(__xludf.DUMMYFUNCTION("""COMPUTED_VALUE"""),"PRESSURE TRANSDUCER (0-400 BAR)")</f>
        <v>PRESSURE TRANSDUCER (0-400 BAR)</v>
      </c>
      <c r="C75" s="119" t="str">
        <f ca="1">IFERROR(__xludf.DUMMYFUNCTION("""COMPUTED_VALUE"""),"HOLD DOWN CYLINDER 4 BACK END PRESSURE SENSOR")</f>
        <v>HOLD DOWN CYLINDER 4 BACK END PRESSURE SENSOR</v>
      </c>
      <c r="D75" s="119" t="str">
        <f ca="1">IFERROR(__xludf.DUMMYFUNCTION("""COMPUTED_VALUE"""),"24VDC")</f>
        <v>24VDC</v>
      </c>
      <c r="E75" s="119" t="str">
        <f ca="1">IFERROR(__xludf.DUMMYFUNCTION("""COMPUTED_VALUE"""),"4..20mA")</f>
        <v>4..20mA</v>
      </c>
      <c r="F75" s="119" t="str">
        <f ca="1">IFERROR(__xludf.DUMMYFUNCTION("""COMPUTED_VALUE"""),"NA")</f>
        <v>NA</v>
      </c>
      <c r="G75" s="119" t="str">
        <f ca="1">IFERROR(__xludf.DUMMYFUNCTION("""COMPUTED_VALUE"""),"PT5400")</f>
        <v>PT5400</v>
      </c>
      <c r="H75" s="119">
        <f ca="1">IFERROR(__xludf.DUMMYFUNCTION("""COMPUTED_VALUE"""),24)</f>
        <v>24</v>
      </c>
      <c r="I75" s="96" t="str">
        <f ca="1">IFERROR(__xludf.DUMMYFUNCTION("""COMPUTED_VALUE"""),"M12")</f>
        <v>M12</v>
      </c>
      <c r="J75" s="119" t="str">
        <f ca="1">IFERROR(__xludf.DUMMYFUNCTION("""COMPUTED_VALUE"""),"")</f>
        <v/>
      </c>
      <c r="K75" s="119" t="str">
        <f ca="1">IFERROR(__xludf.DUMMYFUNCTION("""COMPUTED_VALUE"""),"")</f>
        <v/>
      </c>
      <c r="L75" s="119" t="str">
        <f ca="1">IFERROR(__xludf.DUMMYFUNCTION("""COMPUTED_VALUE"""),"")</f>
        <v/>
      </c>
      <c r="M75" s="119" t="str">
        <f ca="1">IFERROR(__xludf.DUMMYFUNCTION("""COMPUTED_VALUE"""),"")</f>
        <v/>
      </c>
      <c r="N75" s="119" t="str">
        <f ca="1">IFERROR(__xludf.DUMMYFUNCTION("""COMPUTED_VALUE"""),"")</f>
        <v/>
      </c>
      <c r="O75" s="119" t="str">
        <f ca="1">IFERROR(__xludf.DUMMYFUNCTION("""COMPUTED_VALUE"""),"")</f>
        <v/>
      </c>
      <c r="P75" s="119" t="str">
        <f ca="1">IFERROR(__xludf.DUMMYFUNCTION("""COMPUTED_VALUE"""),"")</f>
        <v/>
      </c>
      <c r="Q75" s="119" t="str">
        <f ca="1">IFERROR(__xludf.DUMMYFUNCTION("""COMPUTED_VALUE"""),"")</f>
        <v/>
      </c>
      <c r="R75" s="119" t="str">
        <f ca="1">IFERROR(__xludf.DUMMYFUNCTION("""COMPUTED_VALUE"""),"")</f>
        <v/>
      </c>
      <c r="S75" s="119" t="str">
        <f ca="1">IFERROR(__xludf.DUMMYFUNCTION("""COMPUTED_VALUE"""),"")</f>
        <v/>
      </c>
      <c r="T75" s="119" t="str">
        <f ca="1">IFERROR(__xludf.DUMMYFUNCTION("""COMPUTED_VALUE"""),"")</f>
        <v/>
      </c>
      <c r="U75" s="119" t="str">
        <f ca="1">IFERROR(__xludf.DUMMYFUNCTION("""COMPUTED_VALUE"""),"")</f>
        <v/>
      </c>
      <c r="V75" s="119" t="str">
        <f ca="1">IFERROR(__xludf.DUMMYFUNCTION("""COMPUTED_VALUE"""),"")</f>
        <v/>
      </c>
      <c r="W75" s="119" t="str">
        <f ca="1">IFERROR(__xludf.DUMMYFUNCTION("""COMPUTED_VALUE"""),"")</f>
        <v/>
      </c>
      <c r="X75" s="119" t="str">
        <f ca="1">IFERROR(__xludf.DUMMYFUNCTION("""COMPUTED_VALUE"""),"")</f>
        <v/>
      </c>
      <c r="Y75" s="119" t="str">
        <f ca="1">IFERROR(__xludf.DUMMYFUNCTION("""COMPUTED_VALUE"""),"")</f>
        <v/>
      </c>
      <c r="Z75" s="119"/>
    </row>
    <row r="76" spans="1:26" ht="12.95">
      <c r="A76" s="119" t="str">
        <f ca="1">IFERROR(__xludf.DUMMYFUNCTION("""COMPUTED_VALUE"""),"PTAC-4")</f>
        <v>PTAC-4</v>
      </c>
      <c r="B76" s="119" t="str">
        <f ca="1">IFERROR(__xludf.DUMMYFUNCTION("""COMPUTED_VALUE"""),"PRESSURE TRANSDUCER (0-400 BAR)")</f>
        <v>PRESSURE TRANSDUCER (0-400 BAR)</v>
      </c>
      <c r="C76" s="119" t="str">
        <f ca="1">IFERROR(__xludf.DUMMYFUNCTION("""COMPUTED_VALUE"""),"HOLD DOWN ACCUMULATOR 4 GAS PRESSURE SENSOR")</f>
        <v>HOLD DOWN ACCUMULATOR 4 GAS PRESSURE SENSOR</v>
      </c>
      <c r="D76" s="119" t="str">
        <f ca="1">IFERROR(__xludf.DUMMYFUNCTION("""COMPUTED_VALUE"""),"24VDC")</f>
        <v>24VDC</v>
      </c>
      <c r="E76" s="119" t="str">
        <f ca="1">IFERROR(__xludf.DUMMYFUNCTION("""COMPUTED_VALUE"""),"4..20mA")</f>
        <v>4..20mA</v>
      </c>
      <c r="F76" s="119" t="str">
        <f ca="1">IFERROR(__xludf.DUMMYFUNCTION("""COMPUTED_VALUE"""),"NA")</f>
        <v>NA</v>
      </c>
      <c r="G76" s="119" t="str">
        <f ca="1">IFERROR(__xludf.DUMMYFUNCTION("""COMPUTED_VALUE"""),"PT5400")</f>
        <v>PT5400</v>
      </c>
      <c r="H76" s="119">
        <f ca="1">IFERROR(__xludf.DUMMYFUNCTION("""COMPUTED_VALUE"""),24)</f>
        <v>24</v>
      </c>
      <c r="I76" s="96" t="str">
        <f ca="1">IFERROR(__xludf.DUMMYFUNCTION("""COMPUTED_VALUE"""),"M12")</f>
        <v>M12</v>
      </c>
      <c r="J76" s="119" t="str">
        <f ca="1">IFERROR(__xludf.DUMMYFUNCTION("""COMPUTED_VALUE"""),"")</f>
        <v/>
      </c>
      <c r="K76" s="119" t="str">
        <f ca="1">IFERROR(__xludf.DUMMYFUNCTION("""COMPUTED_VALUE"""),"")</f>
        <v/>
      </c>
      <c r="L76" s="119" t="str">
        <f ca="1">IFERROR(__xludf.DUMMYFUNCTION("""COMPUTED_VALUE"""),"")</f>
        <v/>
      </c>
      <c r="M76" s="119" t="str">
        <f ca="1">IFERROR(__xludf.DUMMYFUNCTION("""COMPUTED_VALUE"""),"")</f>
        <v/>
      </c>
      <c r="N76" s="119" t="str">
        <f ca="1">IFERROR(__xludf.DUMMYFUNCTION("""COMPUTED_VALUE"""),"")</f>
        <v/>
      </c>
      <c r="O76" s="119" t="str">
        <f ca="1">IFERROR(__xludf.DUMMYFUNCTION("""COMPUTED_VALUE"""),"")</f>
        <v/>
      </c>
      <c r="P76" s="119" t="str">
        <f ca="1">IFERROR(__xludf.DUMMYFUNCTION("""COMPUTED_VALUE"""),"")</f>
        <v/>
      </c>
      <c r="Q76" s="119" t="str">
        <f ca="1">IFERROR(__xludf.DUMMYFUNCTION("""COMPUTED_VALUE"""),"")</f>
        <v/>
      </c>
      <c r="R76" s="119" t="str">
        <f ca="1">IFERROR(__xludf.DUMMYFUNCTION("""COMPUTED_VALUE"""),"")</f>
        <v/>
      </c>
      <c r="S76" s="119" t="str">
        <f ca="1">IFERROR(__xludf.DUMMYFUNCTION("""COMPUTED_VALUE"""),"")</f>
        <v/>
      </c>
      <c r="T76" s="119" t="str">
        <f ca="1">IFERROR(__xludf.DUMMYFUNCTION("""COMPUTED_VALUE"""),"")</f>
        <v/>
      </c>
      <c r="U76" s="119" t="str">
        <f ca="1">IFERROR(__xludf.DUMMYFUNCTION("""COMPUTED_VALUE"""),"")</f>
        <v/>
      </c>
      <c r="V76" s="119" t="str">
        <f ca="1">IFERROR(__xludf.DUMMYFUNCTION("""COMPUTED_VALUE"""),"")</f>
        <v/>
      </c>
      <c r="W76" s="119" t="str">
        <f ca="1">IFERROR(__xludf.DUMMYFUNCTION("""COMPUTED_VALUE"""),"")</f>
        <v/>
      </c>
      <c r="X76" s="119" t="str">
        <f ca="1">IFERROR(__xludf.DUMMYFUNCTION("""COMPUTED_VALUE"""),"")</f>
        <v/>
      </c>
      <c r="Y76" s="119" t="str">
        <f ca="1">IFERROR(__xludf.DUMMYFUNCTION("""COMPUTED_VALUE"""),"")</f>
        <v/>
      </c>
      <c r="Z76" s="119"/>
    </row>
    <row r="77" spans="1:26" ht="12.95">
      <c r="A77" s="119" t="str">
        <f ca="1">IFERROR(__xludf.DUMMYFUNCTION("""COMPUTED_VALUE"""),"SWAC-4-O")</f>
        <v>SWAC-4-O</v>
      </c>
      <c r="B77" s="119" t="str">
        <f ca="1">IFERROR(__xludf.DUMMYFUNCTION("""COMPUTED_VALUE"""),"LIMIT SWITCH")</f>
        <v>LIMIT SWITCH</v>
      </c>
      <c r="C77" s="119" t="str">
        <f ca="1">IFERROR(__xludf.DUMMYFUNCTION("""COMPUTED_VALUE"""),"HD ACC 4 ISOLATION BALL VALVE OPEN")</f>
        <v>HD ACC 4 ISOLATION BALL VALVE OPEN</v>
      </c>
      <c r="D77" s="119" t="str">
        <f ca="1">IFERROR(__xludf.DUMMYFUNCTION("""COMPUTED_VALUE"""),"")</f>
        <v/>
      </c>
      <c r="E77" s="119" t="str">
        <f ca="1">IFERROR(__xludf.DUMMYFUNCTION("""COMPUTED_VALUE"""),"")</f>
        <v/>
      </c>
      <c r="F77" s="119" t="str">
        <f ca="1">IFERROR(__xludf.DUMMYFUNCTION("""COMPUTED_VALUE"""),"")</f>
        <v/>
      </c>
      <c r="G77" s="119" t="str">
        <f ca="1">IFERROR(__xludf.DUMMYFUNCTION("""COMPUTED_VALUE"""),"")</f>
        <v/>
      </c>
      <c r="H77" s="119" t="str">
        <f ca="1">IFERROR(__xludf.DUMMYFUNCTION("""COMPUTED_VALUE"""),"")</f>
        <v/>
      </c>
      <c r="I77" s="96" t="str">
        <f ca="1">IFERROR(__xludf.DUMMYFUNCTION("""COMPUTED_VALUE"""),"WIRING TO TERMINAL BOX")</f>
        <v>WIRING TO TERMINAL BOX</v>
      </c>
      <c r="J77" s="119" t="str">
        <f ca="1">IFERROR(__xludf.DUMMYFUNCTION("""COMPUTED_VALUE"""),"")</f>
        <v/>
      </c>
      <c r="K77" s="119" t="str">
        <f ca="1">IFERROR(__xludf.DUMMYFUNCTION("""COMPUTED_VALUE"""),"")</f>
        <v/>
      </c>
      <c r="L77" s="119" t="str">
        <f ca="1">IFERROR(__xludf.DUMMYFUNCTION("""COMPUTED_VALUE"""),"")</f>
        <v/>
      </c>
      <c r="M77" s="119" t="str">
        <f ca="1">IFERROR(__xludf.DUMMYFUNCTION("""COMPUTED_VALUE"""),"")</f>
        <v/>
      </c>
      <c r="N77" s="119" t="str">
        <f ca="1">IFERROR(__xludf.DUMMYFUNCTION("""COMPUTED_VALUE"""),"")</f>
        <v/>
      </c>
      <c r="O77" s="119" t="str">
        <f ca="1">IFERROR(__xludf.DUMMYFUNCTION("""COMPUTED_VALUE"""),"")</f>
        <v/>
      </c>
      <c r="P77" s="119" t="str">
        <f ca="1">IFERROR(__xludf.DUMMYFUNCTION("""COMPUTED_VALUE"""),"")</f>
        <v/>
      </c>
      <c r="Q77" s="119" t="str">
        <f ca="1">IFERROR(__xludf.DUMMYFUNCTION("""COMPUTED_VALUE"""),"")</f>
        <v/>
      </c>
      <c r="R77" s="119" t="str">
        <f ca="1">IFERROR(__xludf.DUMMYFUNCTION("""COMPUTED_VALUE"""),"")</f>
        <v/>
      </c>
      <c r="S77" s="119" t="str">
        <f ca="1">IFERROR(__xludf.DUMMYFUNCTION("""COMPUTED_VALUE"""),"")</f>
        <v/>
      </c>
      <c r="T77" s="119" t="str">
        <f ca="1">IFERROR(__xludf.DUMMYFUNCTION("""COMPUTED_VALUE"""),"")</f>
        <v/>
      </c>
      <c r="U77" s="119" t="str">
        <f ca="1">IFERROR(__xludf.DUMMYFUNCTION("""COMPUTED_VALUE"""),"")</f>
        <v/>
      </c>
      <c r="V77" s="119" t="str">
        <f ca="1">IFERROR(__xludf.DUMMYFUNCTION("""COMPUTED_VALUE"""),"")</f>
        <v/>
      </c>
      <c r="W77" s="119" t="str">
        <f ca="1">IFERROR(__xludf.DUMMYFUNCTION("""COMPUTED_VALUE"""),"")</f>
        <v/>
      </c>
      <c r="X77" s="119" t="str">
        <f ca="1">IFERROR(__xludf.DUMMYFUNCTION("""COMPUTED_VALUE"""),"")</f>
        <v/>
      </c>
      <c r="Y77" s="119" t="str">
        <f ca="1">IFERROR(__xludf.DUMMYFUNCTION("""COMPUTED_VALUE"""),"")</f>
        <v/>
      </c>
      <c r="Z77" s="119"/>
    </row>
    <row r="78" spans="1:26" ht="12.95">
      <c r="A78" s="119" t="str">
        <f ca="1">IFERROR(__xludf.DUMMYFUNCTION("""COMPUTED_VALUE"""),"SWAC-4-C")</f>
        <v>SWAC-4-C</v>
      </c>
      <c r="B78" s="119" t="str">
        <f ca="1">IFERROR(__xludf.DUMMYFUNCTION("""COMPUTED_VALUE"""),"LIMIT SWITCH")</f>
        <v>LIMIT SWITCH</v>
      </c>
      <c r="C78" s="119" t="str">
        <f ca="1">IFERROR(__xludf.DUMMYFUNCTION("""COMPUTED_VALUE"""),"HD ACC 4 ISOLATION BALL VALVE CLOSED")</f>
        <v>HD ACC 4 ISOLATION BALL VALVE CLOSED</v>
      </c>
      <c r="D78" s="119" t="str">
        <f ca="1">IFERROR(__xludf.DUMMYFUNCTION("""COMPUTED_VALUE"""),"")</f>
        <v/>
      </c>
      <c r="E78" s="119" t="str">
        <f ca="1">IFERROR(__xludf.DUMMYFUNCTION("""COMPUTED_VALUE"""),"")</f>
        <v/>
      </c>
      <c r="F78" s="119" t="str">
        <f ca="1">IFERROR(__xludf.DUMMYFUNCTION("""COMPUTED_VALUE"""),"")</f>
        <v/>
      </c>
      <c r="G78" s="119" t="str">
        <f ca="1">IFERROR(__xludf.DUMMYFUNCTION("""COMPUTED_VALUE"""),"")</f>
        <v/>
      </c>
      <c r="H78" s="119" t="str">
        <f ca="1">IFERROR(__xludf.DUMMYFUNCTION("""COMPUTED_VALUE"""),"")</f>
        <v/>
      </c>
      <c r="I78" s="96" t="str">
        <f ca="1">IFERROR(__xludf.DUMMYFUNCTION("""COMPUTED_VALUE"""),"WIRING TO TERMINAL BOX")</f>
        <v>WIRING TO TERMINAL BOX</v>
      </c>
      <c r="J78" s="119" t="str">
        <f ca="1">IFERROR(__xludf.DUMMYFUNCTION("""COMPUTED_VALUE"""),"")</f>
        <v/>
      </c>
      <c r="K78" s="119" t="str">
        <f ca="1">IFERROR(__xludf.DUMMYFUNCTION("""COMPUTED_VALUE"""),"")</f>
        <v/>
      </c>
      <c r="L78" s="119" t="str">
        <f ca="1">IFERROR(__xludf.DUMMYFUNCTION("""COMPUTED_VALUE"""),"")</f>
        <v/>
      </c>
      <c r="M78" s="119" t="str">
        <f ca="1">IFERROR(__xludf.DUMMYFUNCTION("""COMPUTED_VALUE"""),"")</f>
        <v/>
      </c>
      <c r="N78" s="119" t="str">
        <f ca="1">IFERROR(__xludf.DUMMYFUNCTION("""COMPUTED_VALUE"""),"")</f>
        <v/>
      </c>
      <c r="O78" s="119" t="str">
        <f ca="1">IFERROR(__xludf.DUMMYFUNCTION("""COMPUTED_VALUE"""),"")</f>
        <v/>
      </c>
      <c r="P78" s="119" t="str">
        <f ca="1">IFERROR(__xludf.DUMMYFUNCTION("""COMPUTED_VALUE"""),"")</f>
        <v/>
      </c>
      <c r="Q78" s="119" t="str">
        <f ca="1">IFERROR(__xludf.DUMMYFUNCTION("""COMPUTED_VALUE"""),"")</f>
        <v/>
      </c>
      <c r="R78" s="119" t="str">
        <f ca="1">IFERROR(__xludf.DUMMYFUNCTION("""COMPUTED_VALUE"""),"")</f>
        <v/>
      </c>
      <c r="S78" s="119" t="str">
        <f ca="1">IFERROR(__xludf.DUMMYFUNCTION("""COMPUTED_VALUE"""),"")</f>
        <v/>
      </c>
      <c r="T78" s="119" t="str">
        <f ca="1">IFERROR(__xludf.DUMMYFUNCTION("""COMPUTED_VALUE"""),"")</f>
        <v/>
      </c>
      <c r="U78" s="119" t="str">
        <f ca="1">IFERROR(__xludf.DUMMYFUNCTION("""COMPUTED_VALUE"""),"")</f>
        <v/>
      </c>
      <c r="V78" s="119" t="str">
        <f ca="1">IFERROR(__xludf.DUMMYFUNCTION("""COMPUTED_VALUE"""),"")</f>
        <v/>
      </c>
      <c r="W78" s="119" t="str">
        <f ca="1">IFERROR(__xludf.DUMMYFUNCTION("""COMPUTED_VALUE"""),"")</f>
        <v/>
      </c>
      <c r="X78" s="119" t="str">
        <f ca="1">IFERROR(__xludf.DUMMYFUNCTION("""COMPUTED_VALUE"""),"")</f>
        <v/>
      </c>
      <c r="Y78" s="119" t="str">
        <f ca="1">IFERROR(__xludf.DUMMYFUNCTION("""COMPUTED_VALUE"""),"")</f>
        <v/>
      </c>
      <c r="Z78" s="119"/>
    </row>
    <row r="79" spans="1:26" ht="12.95">
      <c r="A79" s="119" t="str">
        <f ca="1">IFERROR(__xludf.DUMMYFUNCTION("""COMPUTED_VALUE"""),"S23")</f>
        <v>S23</v>
      </c>
      <c r="B79" s="119" t="str">
        <f ca="1">IFERROR(__xludf.DUMMYFUNCTION("""COMPUTED_VALUE"""),"ON/OFF SOLENOID VALVE")</f>
        <v>ON/OFF SOLENOID VALVE</v>
      </c>
      <c r="C79" s="119" t="str">
        <f ca="1">IFERROR(__xludf.DUMMYFUNCTION("""COMPUTED_VALUE"""),"HD CYLINDER 4 FAST RETRACT PILOT VALVE 1")</f>
        <v>HD CYLINDER 4 FAST RETRACT PILOT VALVE 1</v>
      </c>
      <c r="D79" s="119" t="str">
        <f ca="1">IFERROR(__xludf.DUMMYFUNCTION("""COMPUTED_VALUE"""),"24VDC 38W")</f>
        <v>24VDC 38W</v>
      </c>
      <c r="E79" s="119" t="str">
        <f ca="1">IFERROR(__xludf.DUMMYFUNCTION("""COMPUTED_VALUE"""),"NA")</f>
        <v>NA</v>
      </c>
      <c r="F79" s="119" t="str">
        <f ca="1">IFERROR(__xludf.DUMMYFUNCTION("""COMPUTED_VALUE"""),"NA")</f>
        <v>NA</v>
      </c>
      <c r="G79" s="119" t="str">
        <f ca="1">IFERROR(__xludf.DUMMYFUNCTION("""COMPUTED_VALUE"""),"6042893-014")</f>
        <v>6042893-014</v>
      </c>
      <c r="H79" s="119">
        <f ca="1">IFERROR(__xludf.DUMMYFUNCTION("""COMPUTED_VALUE"""),50)</f>
        <v>50</v>
      </c>
      <c r="I79" s="96" t="str">
        <f ca="1">IFERROR(__xludf.DUMMYFUNCTION("""COMPUTED_VALUE"""),"DEUTSCH DTO4-2P (CONNECTOR INCLUDED)")</f>
        <v>DEUTSCH DTO4-2P (CONNECTOR INCLUDED)</v>
      </c>
      <c r="J79" s="119" t="str">
        <f ca="1">IFERROR(__xludf.DUMMYFUNCTION("""COMPUTED_VALUE"""),"")</f>
        <v/>
      </c>
      <c r="K79" s="119" t="str">
        <f ca="1">IFERROR(__xludf.DUMMYFUNCTION("""COMPUTED_VALUE"""),"")</f>
        <v/>
      </c>
      <c r="L79" s="119" t="str">
        <f ca="1">IFERROR(__xludf.DUMMYFUNCTION("""COMPUTED_VALUE"""),"")</f>
        <v/>
      </c>
      <c r="M79" s="119" t="str">
        <f ca="1">IFERROR(__xludf.DUMMYFUNCTION("""COMPUTED_VALUE"""),"")</f>
        <v/>
      </c>
      <c r="N79" s="119" t="str">
        <f ca="1">IFERROR(__xludf.DUMMYFUNCTION("""COMPUTED_VALUE"""),"")</f>
        <v/>
      </c>
      <c r="O79" s="119" t="str">
        <f ca="1">IFERROR(__xludf.DUMMYFUNCTION("""COMPUTED_VALUE"""),"")</f>
        <v/>
      </c>
      <c r="P79" s="119" t="str">
        <f ca="1">IFERROR(__xludf.DUMMYFUNCTION("""COMPUTED_VALUE"""),"")</f>
        <v/>
      </c>
      <c r="Q79" s="119" t="str">
        <f ca="1">IFERROR(__xludf.DUMMYFUNCTION("""COMPUTED_VALUE"""),"")</f>
        <v/>
      </c>
      <c r="R79" s="119" t="str">
        <f ca="1">IFERROR(__xludf.DUMMYFUNCTION("""COMPUTED_VALUE"""),"")</f>
        <v/>
      </c>
      <c r="S79" s="119" t="str">
        <f ca="1">IFERROR(__xludf.DUMMYFUNCTION("""COMPUTED_VALUE"""),"")</f>
        <v/>
      </c>
      <c r="T79" s="119" t="str">
        <f ca="1">IFERROR(__xludf.DUMMYFUNCTION("""COMPUTED_VALUE"""),"")</f>
        <v/>
      </c>
      <c r="U79" s="119" t="str">
        <f ca="1">IFERROR(__xludf.DUMMYFUNCTION("""COMPUTED_VALUE"""),"")</f>
        <v/>
      </c>
      <c r="V79" s="119" t="str">
        <f ca="1">IFERROR(__xludf.DUMMYFUNCTION("""COMPUTED_VALUE"""),"")</f>
        <v/>
      </c>
      <c r="W79" s="119" t="str">
        <f ca="1">IFERROR(__xludf.DUMMYFUNCTION("""COMPUTED_VALUE"""),"")</f>
        <v/>
      </c>
      <c r="X79" s="119" t="str">
        <f ca="1">IFERROR(__xludf.DUMMYFUNCTION("""COMPUTED_VALUE"""),"")</f>
        <v/>
      </c>
      <c r="Y79" s="119" t="str">
        <f ca="1">IFERROR(__xludf.DUMMYFUNCTION("""COMPUTED_VALUE"""),"")</f>
        <v/>
      </c>
      <c r="Z79" s="119"/>
    </row>
    <row r="80" spans="1:26" ht="12.95">
      <c r="A80" s="119" t="str">
        <f ca="1">IFERROR(__xludf.DUMMYFUNCTION("""COMPUTED_VALUE"""),"S24")</f>
        <v>S24</v>
      </c>
      <c r="B80" s="119" t="str">
        <f ca="1">IFERROR(__xludf.DUMMYFUNCTION("""COMPUTED_VALUE"""),"ON/OFF SOLENOID VALVE")</f>
        <v>ON/OFF SOLENOID VALVE</v>
      </c>
      <c r="C80" s="119" t="str">
        <f ca="1">IFERROR(__xludf.DUMMYFUNCTION("""COMPUTED_VALUE"""),"HD CYLINDER 4 FAST RETRACT PILOT VALVE 2")</f>
        <v>HD CYLINDER 4 FAST RETRACT PILOT VALVE 2</v>
      </c>
      <c r="D80" s="119" t="str">
        <f ca="1">IFERROR(__xludf.DUMMYFUNCTION("""COMPUTED_VALUE"""),"24VDC 38W")</f>
        <v>24VDC 38W</v>
      </c>
      <c r="E80" s="119" t="str">
        <f ca="1">IFERROR(__xludf.DUMMYFUNCTION("""COMPUTED_VALUE"""),"NA")</f>
        <v>NA</v>
      </c>
      <c r="F80" s="119" t="str">
        <f ca="1">IFERROR(__xludf.DUMMYFUNCTION("""COMPUTED_VALUE"""),"NA")</f>
        <v>NA</v>
      </c>
      <c r="G80" s="119" t="str">
        <f ca="1">IFERROR(__xludf.DUMMYFUNCTION("""COMPUTED_VALUE"""),"6042893-014")</f>
        <v>6042893-014</v>
      </c>
      <c r="H80" s="119">
        <f ca="1">IFERROR(__xludf.DUMMYFUNCTION("""COMPUTED_VALUE"""),50)</f>
        <v>50</v>
      </c>
      <c r="I80" s="96" t="str">
        <f ca="1">IFERROR(__xludf.DUMMYFUNCTION("""COMPUTED_VALUE"""),"DEUTSCH DTO4-2P (CONNECTOR INCLUDED)")</f>
        <v>DEUTSCH DTO4-2P (CONNECTOR INCLUDED)</v>
      </c>
      <c r="J80" s="119" t="str">
        <f ca="1">IFERROR(__xludf.DUMMYFUNCTION("""COMPUTED_VALUE"""),"")</f>
        <v/>
      </c>
      <c r="K80" s="119" t="str">
        <f ca="1">IFERROR(__xludf.DUMMYFUNCTION("""COMPUTED_VALUE"""),"")</f>
        <v/>
      </c>
      <c r="L80" s="119" t="str">
        <f ca="1">IFERROR(__xludf.DUMMYFUNCTION("""COMPUTED_VALUE"""),"")</f>
        <v/>
      </c>
      <c r="M80" s="119" t="str">
        <f ca="1">IFERROR(__xludf.DUMMYFUNCTION("""COMPUTED_VALUE"""),"")</f>
        <v/>
      </c>
      <c r="N80" s="119" t="str">
        <f ca="1">IFERROR(__xludf.DUMMYFUNCTION("""COMPUTED_VALUE"""),"")</f>
        <v/>
      </c>
      <c r="O80" s="119" t="str">
        <f ca="1">IFERROR(__xludf.DUMMYFUNCTION("""COMPUTED_VALUE"""),"")</f>
        <v/>
      </c>
      <c r="P80" s="119" t="str">
        <f ca="1">IFERROR(__xludf.DUMMYFUNCTION("""COMPUTED_VALUE"""),"")</f>
        <v/>
      </c>
      <c r="Q80" s="119" t="str">
        <f ca="1">IFERROR(__xludf.DUMMYFUNCTION("""COMPUTED_VALUE"""),"")</f>
        <v/>
      </c>
      <c r="R80" s="119" t="str">
        <f ca="1">IFERROR(__xludf.DUMMYFUNCTION("""COMPUTED_VALUE"""),"")</f>
        <v/>
      </c>
      <c r="S80" s="119" t="str">
        <f ca="1">IFERROR(__xludf.DUMMYFUNCTION("""COMPUTED_VALUE"""),"")</f>
        <v/>
      </c>
      <c r="T80" s="119" t="str">
        <f ca="1">IFERROR(__xludf.DUMMYFUNCTION("""COMPUTED_VALUE"""),"")</f>
        <v/>
      </c>
      <c r="U80" s="119" t="str">
        <f ca="1">IFERROR(__xludf.DUMMYFUNCTION("""COMPUTED_VALUE"""),"")</f>
        <v/>
      </c>
      <c r="V80" s="119" t="str">
        <f ca="1">IFERROR(__xludf.DUMMYFUNCTION("""COMPUTED_VALUE"""),"")</f>
        <v/>
      </c>
      <c r="W80" s="119" t="str">
        <f ca="1">IFERROR(__xludf.DUMMYFUNCTION("""COMPUTED_VALUE"""),"")</f>
        <v/>
      </c>
      <c r="X80" s="119" t="str">
        <f ca="1">IFERROR(__xludf.DUMMYFUNCTION("""COMPUTED_VALUE"""),"")</f>
        <v/>
      </c>
      <c r="Y80" s="119" t="str">
        <f ca="1">IFERROR(__xludf.DUMMYFUNCTION("""COMPUTED_VALUE"""),"")</f>
        <v/>
      </c>
      <c r="Z80" s="119"/>
    </row>
    <row r="81" spans="1:26" ht="12.95">
      <c r="A81" s="119" t="str">
        <f ca="1">IFERROR(__xludf.DUMMYFUNCTION("""COMPUTED_VALUE"""),"S28.1  ")</f>
        <v xml:space="preserve">S28.1  </v>
      </c>
      <c r="B81" s="119" t="str">
        <f ca="1">IFERROR(__xludf.DUMMYFUNCTION("""COMPUTED_VALUE"""),"ON/OFF SOLENOID VALVE")</f>
        <v>ON/OFF SOLENOID VALVE</v>
      </c>
      <c r="C81" s="119" t="str">
        <f ca="1">IFERROR(__xludf.DUMMYFUNCTION("""COMPUTED_VALUE"""),"HD CYLINDER 4 SLOW EXTEND")</f>
        <v>HD CYLINDER 4 SLOW EXTEND</v>
      </c>
      <c r="D81" s="119" t="str">
        <f ca="1">IFERROR(__xludf.DUMMYFUNCTION("""COMPUTED_VALUE"""),"24VDC 36W")</f>
        <v>24VDC 36W</v>
      </c>
      <c r="E81" s="151" t="str">
        <f ca="1">IFERROR(__xludf.DUMMYFUNCTION("""COMPUTED_VALUE"""),"NA ")</f>
        <v xml:space="preserve">NA </v>
      </c>
      <c r="F81" s="151" t="str">
        <f ca="1">IFERROR(__xludf.DUMMYFUNCTION("""COMPUTED_VALUE"""),"NA ")</f>
        <v xml:space="preserve">NA </v>
      </c>
      <c r="G81" s="119" t="str">
        <f ca="1">IFERROR(__xludf.DUMMYFUNCTION("""COMPUTED_VALUE"""),"02-414486")</f>
        <v>02-414486</v>
      </c>
      <c r="H81" s="119">
        <f ca="1">IFERROR(__xludf.DUMMYFUNCTION("""COMPUTED_VALUE"""),34)</f>
        <v>34</v>
      </c>
      <c r="I81" s="96" t="str">
        <f ca="1">IFERROR(__xludf.DUMMYFUNCTION("""COMPUTED_VALUE"""),"DEUTSCH DTO4-2P (CONNECTOR INCLUDED)")</f>
        <v>DEUTSCH DTO4-2P (CONNECTOR INCLUDED)</v>
      </c>
      <c r="J81" s="119" t="str">
        <f ca="1">IFERROR(__xludf.DUMMYFUNCTION("""COMPUTED_VALUE"""),"")</f>
        <v/>
      </c>
      <c r="K81" s="119" t="str">
        <f ca="1">IFERROR(__xludf.DUMMYFUNCTION("""COMPUTED_VALUE"""),"")</f>
        <v/>
      </c>
      <c r="L81" s="119" t="str">
        <f ca="1">IFERROR(__xludf.DUMMYFUNCTION("""COMPUTED_VALUE"""),"")</f>
        <v/>
      </c>
      <c r="M81" s="119" t="str">
        <f ca="1">IFERROR(__xludf.DUMMYFUNCTION("""COMPUTED_VALUE"""),"")</f>
        <v/>
      </c>
      <c r="N81" s="119" t="str">
        <f ca="1">IFERROR(__xludf.DUMMYFUNCTION("""COMPUTED_VALUE"""),"")</f>
        <v/>
      </c>
      <c r="O81" s="119" t="str">
        <f ca="1">IFERROR(__xludf.DUMMYFUNCTION("""COMPUTED_VALUE"""),"")</f>
        <v/>
      </c>
      <c r="P81" s="119" t="str">
        <f ca="1">IFERROR(__xludf.DUMMYFUNCTION("""COMPUTED_VALUE"""),"")</f>
        <v/>
      </c>
      <c r="Q81" s="119" t="str">
        <f ca="1">IFERROR(__xludf.DUMMYFUNCTION("""COMPUTED_VALUE"""),"")</f>
        <v/>
      </c>
      <c r="R81" s="119" t="str">
        <f ca="1">IFERROR(__xludf.DUMMYFUNCTION("""COMPUTED_VALUE"""),"")</f>
        <v/>
      </c>
      <c r="S81" s="119" t="str">
        <f ca="1">IFERROR(__xludf.DUMMYFUNCTION("""COMPUTED_VALUE"""),"")</f>
        <v/>
      </c>
      <c r="T81" s="119" t="str">
        <f ca="1">IFERROR(__xludf.DUMMYFUNCTION("""COMPUTED_VALUE"""),"")</f>
        <v/>
      </c>
      <c r="U81" s="119" t="str">
        <f ca="1">IFERROR(__xludf.DUMMYFUNCTION("""COMPUTED_VALUE"""),"")</f>
        <v/>
      </c>
      <c r="V81" s="119" t="str">
        <f ca="1">IFERROR(__xludf.DUMMYFUNCTION("""COMPUTED_VALUE"""),"")</f>
        <v/>
      </c>
      <c r="W81" s="119" t="str">
        <f ca="1">IFERROR(__xludf.DUMMYFUNCTION("""COMPUTED_VALUE"""),"")</f>
        <v/>
      </c>
      <c r="X81" s="119" t="str">
        <f ca="1">IFERROR(__xludf.DUMMYFUNCTION("""COMPUTED_VALUE"""),"")</f>
        <v/>
      </c>
      <c r="Y81" s="119" t="str">
        <f ca="1">IFERROR(__xludf.DUMMYFUNCTION("""COMPUTED_VALUE"""),"")</f>
        <v/>
      </c>
      <c r="Z81" s="119"/>
    </row>
    <row r="82" spans="1:26" ht="12.95">
      <c r="A82" s="119" t="str">
        <f ca="1">IFERROR(__xludf.DUMMYFUNCTION("""COMPUTED_VALUE"""),"S28.2")</f>
        <v>S28.2</v>
      </c>
      <c r="B82" s="119" t="str">
        <f ca="1">IFERROR(__xludf.DUMMYFUNCTION("""COMPUTED_VALUE"""),"ON/OFF SOLENOID VALVE")</f>
        <v>ON/OFF SOLENOID VALVE</v>
      </c>
      <c r="C82" s="119" t="str">
        <f ca="1">IFERROR(__xludf.DUMMYFUNCTION("""COMPUTED_VALUE"""),"HD CYLINDER 4 SLOW RETRACT")</f>
        <v>HD CYLINDER 4 SLOW RETRACT</v>
      </c>
      <c r="D82" s="119" t="str">
        <f ca="1">IFERROR(__xludf.DUMMYFUNCTION("""COMPUTED_VALUE"""),"24VDC 36W")</f>
        <v>24VDC 36W</v>
      </c>
      <c r="E82" s="151" t="str">
        <f ca="1">IFERROR(__xludf.DUMMYFUNCTION("""COMPUTED_VALUE"""),"NA ")</f>
        <v xml:space="preserve">NA </v>
      </c>
      <c r="F82" s="151" t="str">
        <f ca="1">IFERROR(__xludf.DUMMYFUNCTION("""COMPUTED_VALUE"""),"NA ")</f>
        <v xml:space="preserve">NA </v>
      </c>
      <c r="G82" s="119" t="str">
        <f ca="1">IFERROR(__xludf.DUMMYFUNCTION("""COMPUTED_VALUE"""),"02-414486")</f>
        <v>02-414486</v>
      </c>
      <c r="H82" s="119">
        <f ca="1">IFERROR(__xludf.DUMMYFUNCTION("""COMPUTED_VALUE"""),34)</f>
        <v>34</v>
      </c>
      <c r="I82" s="96" t="str">
        <f ca="1">IFERROR(__xludf.DUMMYFUNCTION("""COMPUTED_VALUE"""),"DEUTSCH DTO4-2P (CONNECTOR INCLUDED)")</f>
        <v>DEUTSCH DTO4-2P (CONNECTOR INCLUDED)</v>
      </c>
      <c r="J82" s="119" t="str">
        <f ca="1">IFERROR(__xludf.DUMMYFUNCTION("""COMPUTED_VALUE"""),"")</f>
        <v/>
      </c>
      <c r="K82" s="119" t="str">
        <f ca="1">IFERROR(__xludf.DUMMYFUNCTION("""COMPUTED_VALUE"""),"")</f>
        <v/>
      </c>
      <c r="L82" s="119" t="str">
        <f ca="1">IFERROR(__xludf.DUMMYFUNCTION("""COMPUTED_VALUE"""),"")</f>
        <v/>
      </c>
      <c r="M82" s="119" t="str">
        <f ca="1">IFERROR(__xludf.DUMMYFUNCTION("""COMPUTED_VALUE"""),"")</f>
        <v/>
      </c>
      <c r="N82" s="119" t="str">
        <f ca="1">IFERROR(__xludf.DUMMYFUNCTION("""COMPUTED_VALUE"""),"")</f>
        <v/>
      </c>
      <c r="O82" s="119" t="str">
        <f ca="1">IFERROR(__xludf.DUMMYFUNCTION("""COMPUTED_VALUE"""),"")</f>
        <v/>
      </c>
      <c r="P82" s="119" t="str">
        <f ca="1">IFERROR(__xludf.DUMMYFUNCTION("""COMPUTED_VALUE"""),"")</f>
        <v/>
      </c>
      <c r="Q82" s="119" t="str">
        <f ca="1">IFERROR(__xludf.DUMMYFUNCTION("""COMPUTED_VALUE"""),"")</f>
        <v/>
      </c>
      <c r="R82" s="119" t="str">
        <f ca="1">IFERROR(__xludf.DUMMYFUNCTION("""COMPUTED_VALUE"""),"")</f>
        <v/>
      </c>
      <c r="S82" s="119" t="str">
        <f ca="1">IFERROR(__xludf.DUMMYFUNCTION("""COMPUTED_VALUE"""),"")</f>
        <v/>
      </c>
      <c r="T82" s="119" t="str">
        <f ca="1">IFERROR(__xludf.DUMMYFUNCTION("""COMPUTED_VALUE"""),"")</f>
        <v/>
      </c>
      <c r="U82" s="119" t="str">
        <f ca="1">IFERROR(__xludf.DUMMYFUNCTION("""COMPUTED_VALUE"""),"")</f>
        <v/>
      </c>
      <c r="V82" s="119" t="str">
        <f ca="1">IFERROR(__xludf.DUMMYFUNCTION("""COMPUTED_VALUE"""),"")</f>
        <v/>
      </c>
      <c r="W82" s="119" t="str">
        <f ca="1">IFERROR(__xludf.DUMMYFUNCTION("""COMPUTED_VALUE"""),"")</f>
        <v/>
      </c>
      <c r="X82" s="119" t="str">
        <f ca="1">IFERROR(__xludf.DUMMYFUNCTION("""COMPUTED_VALUE"""),"")</f>
        <v/>
      </c>
      <c r="Y82" s="119" t="str">
        <f ca="1">IFERROR(__xludf.DUMMYFUNCTION("""COMPUTED_VALUE"""),"")</f>
        <v/>
      </c>
      <c r="Z82" s="119"/>
    </row>
    <row r="83" spans="1:26" ht="12.95">
      <c r="A83" s="119" t="str">
        <f ca="1">IFERROR(__xludf.DUMMYFUNCTION("""COMPUTED_VALUE"""),"")</f>
        <v/>
      </c>
      <c r="B83" s="119" t="str">
        <f ca="1">IFERROR(__xludf.DUMMYFUNCTION("""COMPUTED_VALUE"""),"1069-07-01 ")</f>
        <v xml:space="preserve">1069-07-01 </v>
      </c>
      <c r="C83" s="119" t="str">
        <f ca="1">IFERROR(__xludf.DUMMYFUNCTION("""COMPUTED_VALUE"""),"UMBILICAL MANIFOLD")</f>
        <v>UMBILICAL MANIFOLD</v>
      </c>
      <c r="D83" s="119" t="str">
        <f ca="1">IFERROR(__xludf.DUMMYFUNCTION("""COMPUTED_VALUE"""),"")</f>
        <v/>
      </c>
      <c r="E83" s="119" t="str">
        <f ca="1">IFERROR(__xludf.DUMMYFUNCTION("""COMPUTED_VALUE"""),"")</f>
        <v/>
      </c>
      <c r="F83" s="119" t="str">
        <f ca="1">IFERROR(__xludf.DUMMYFUNCTION("""COMPUTED_VALUE"""),"")</f>
        <v/>
      </c>
      <c r="G83" s="119" t="str">
        <f ca="1">IFERROR(__xludf.DUMMYFUNCTION("""COMPUTED_VALUE"""),"")</f>
        <v/>
      </c>
      <c r="H83" s="119" t="str">
        <f ca="1">IFERROR(__xludf.DUMMYFUNCTION("""COMPUTED_VALUE"""),"")</f>
        <v/>
      </c>
      <c r="I83" s="96" t="str">
        <f ca="1">IFERROR(__xludf.DUMMYFUNCTION("""COMPUTED_VALUE"""),"")</f>
        <v/>
      </c>
      <c r="J83" s="119" t="str">
        <f ca="1">IFERROR(__xludf.DUMMYFUNCTION("""COMPUTED_VALUE"""),"")</f>
        <v/>
      </c>
      <c r="K83" s="119" t="str">
        <f ca="1">IFERROR(__xludf.DUMMYFUNCTION("""COMPUTED_VALUE"""),"")</f>
        <v/>
      </c>
      <c r="L83" s="119" t="str">
        <f ca="1">IFERROR(__xludf.DUMMYFUNCTION("""COMPUTED_VALUE"""),"")</f>
        <v/>
      </c>
      <c r="M83" s="119" t="str">
        <f ca="1">IFERROR(__xludf.DUMMYFUNCTION("""COMPUTED_VALUE"""),"")</f>
        <v/>
      </c>
      <c r="N83" s="119" t="str">
        <f ca="1">IFERROR(__xludf.DUMMYFUNCTION("""COMPUTED_VALUE"""),"")</f>
        <v/>
      </c>
      <c r="O83" s="119" t="str">
        <f ca="1">IFERROR(__xludf.DUMMYFUNCTION("""COMPUTED_VALUE"""),"")</f>
        <v/>
      </c>
      <c r="P83" s="119" t="str">
        <f ca="1">IFERROR(__xludf.DUMMYFUNCTION("""COMPUTED_VALUE"""),"")</f>
        <v/>
      </c>
      <c r="Q83" s="119" t="str">
        <f ca="1">IFERROR(__xludf.DUMMYFUNCTION("""COMPUTED_VALUE"""),"")</f>
        <v/>
      </c>
      <c r="R83" s="119" t="str">
        <f ca="1">IFERROR(__xludf.DUMMYFUNCTION("""COMPUTED_VALUE"""),"")</f>
        <v/>
      </c>
      <c r="S83" s="119" t="str">
        <f ca="1">IFERROR(__xludf.DUMMYFUNCTION("""COMPUTED_VALUE"""),"")</f>
        <v/>
      </c>
      <c r="T83" s="119" t="str">
        <f ca="1">IFERROR(__xludf.DUMMYFUNCTION("""COMPUTED_VALUE"""),"")</f>
        <v/>
      </c>
      <c r="U83" s="119" t="str">
        <f ca="1">IFERROR(__xludf.DUMMYFUNCTION("""COMPUTED_VALUE"""),"")</f>
        <v/>
      </c>
      <c r="V83" s="119" t="str">
        <f ca="1">IFERROR(__xludf.DUMMYFUNCTION("""COMPUTED_VALUE"""),"")</f>
        <v/>
      </c>
      <c r="W83" s="119" t="str">
        <f ca="1">IFERROR(__xludf.DUMMYFUNCTION("""COMPUTED_VALUE"""),"")</f>
        <v/>
      </c>
      <c r="X83" s="119" t="str">
        <f ca="1">IFERROR(__xludf.DUMMYFUNCTION("""COMPUTED_VALUE"""),"")</f>
        <v/>
      </c>
      <c r="Y83" s="119" t="str">
        <f ca="1">IFERROR(__xludf.DUMMYFUNCTION("""COMPUTED_VALUE"""),"")</f>
        <v/>
      </c>
      <c r="Z83" s="119"/>
    </row>
    <row r="84" spans="1:26" ht="12.95">
      <c r="A84" s="119" t="str">
        <f ca="1">IFERROR(__xludf.DUMMYFUNCTION("""COMPUTED_VALUE"""),"C28")</f>
        <v>C28</v>
      </c>
      <c r="B84" s="119" t="str">
        <f ca="1">IFERROR(__xludf.DUMMYFUNCTION("""COMPUTED_VALUE"""),"ON/OFF SOLENOID VALVE")</f>
        <v>ON/OFF SOLENOID VALVE</v>
      </c>
      <c r="C84" s="119" t="str">
        <f ca="1">IFERROR(__xludf.DUMMYFUNCTION("""COMPUTED_VALUE"""),"HOT OIL CIRCULATION (IF REQUIRED)")</f>
        <v>HOT OIL CIRCULATION (IF REQUIRED)</v>
      </c>
      <c r="D84" s="119" t="str">
        <f ca="1">IFERROR(__xludf.DUMMYFUNCTION("""COMPUTED_VALUE"""),"24VDC 20W")</f>
        <v>24VDC 20W</v>
      </c>
      <c r="E84" s="119" t="str">
        <f ca="1">IFERROR(__xludf.DUMMYFUNCTION("""COMPUTED_VALUE"""),"NA")</f>
        <v>NA</v>
      </c>
      <c r="F84" s="119" t="str">
        <f ca="1">IFERROR(__xludf.DUMMYFUNCTION("""COMPUTED_VALUE"""),"NA")</f>
        <v>NA</v>
      </c>
      <c r="G84" s="119" t="str">
        <f ca="1">IFERROR(__xludf.DUMMYFUNCTION("""COMPUTED_VALUE"""),"")</f>
        <v/>
      </c>
      <c r="H84" s="119" t="str">
        <f ca="1">IFERROR(__xludf.DUMMYFUNCTION("""COMPUTED_VALUE"""),"")</f>
        <v/>
      </c>
      <c r="I84" s="96" t="str">
        <f ca="1">IFERROR(__xludf.DUMMYFUNCTION("""COMPUTED_VALUE"""),"DEUTSCH DTO4-2P (CONNECTOR INCLUDED)")</f>
        <v>DEUTSCH DTO4-2P (CONNECTOR INCLUDED)</v>
      </c>
      <c r="J84" s="119" t="str">
        <f ca="1">IFERROR(__xludf.DUMMYFUNCTION("""COMPUTED_VALUE"""),"")</f>
        <v/>
      </c>
      <c r="K84" s="119" t="str">
        <f ca="1">IFERROR(__xludf.DUMMYFUNCTION("""COMPUTED_VALUE"""),"")</f>
        <v/>
      </c>
      <c r="L84" s="119" t="str">
        <f ca="1">IFERROR(__xludf.DUMMYFUNCTION("""COMPUTED_VALUE"""),"")</f>
        <v/>
      </c>
      <c r="M84" s="119" t="str">
        <f ca="1">IFERROR(__xludf.DUMMYFUNCTION("""COMPUTED_VALUE"""),"")</f>
        <v/>
      </c>
      <c r="N84" s="119" t="str">
        <f ca="1">IFERROR(__xludf.DUMMYFUNCTION("""COMPUTED_VALUE"""),"")</f>
        <v/>
      </c>
      <c r="O84" s="119" t="str">
        <f ca="1">IFERROR(__xludf.DUMMYFUNCTION("""COMPUTED_VALUE"""),"")</f>
        <v/>
      </c>
      <c r="P84" s="119" t="str">
        <f ca="1">IFERROR(__xludf.DUMMYFUNCTION("""COMPUTED_VALUE"""),"")</f>
        <v/>
      </c>
      <c r="Q84" s="119" t="str">
        <f ca="1">IFERROR(__xludf.DUMMYFUNCTION("""COMPUTED_VALUE"""),"")</f>
        <v/>
      </c>
      <c r="R84" s="119" t="str">
        <f ca="1">IFERROR(__xludf.DUMMYFUNCTION("""COMPUTED_VALUE"""),"")</f>
        <v/>
      </c>
      <c r="S84" s="119" t="str">
        <f ca="1">IFERROR(__xludf.DUMMYFUNCTION("""COMPUTED_VALUE"""),"")</f>
        <v/>
      </c>
      <c r="T84" s="119" t="str">
        <f ca="1">IFERROR(__xludf.DUMMYFUNCTION("""COMPUTED_VALUE"""),"")</f>
        <v/>
      </c>
      <c r="U84" s="119" t="str">
        <f ca="1">IFERROR(__xludf.DUMMYFUNCTION("""COMPUTED_VALUE"""),"")</f>
        <v/>
      </c>
      <c r="V84" s="119" t="str">
        <f ca="1">IFERROR(__xludf.DUMMYFUNCTION("""COMPUTED_VALUE"""),"")</f>
        <v/>
      </c>
      <c r="W84" s="119" t="str">
        <f ca="1">IFERROR(__xludf.DUMMYFUNCTION("""COMPUTED_VALUE"""),"")</f>
        <v/>
      </c>
      <c r="X84" s="119" t="str">
        <f ca="1">IFERROR(__xludf.DUMMYFUNCTION("""COMPUTED_VALUE"""),"")</f>
        <v/>
      </c>
      <c r="Y84" s="119" t="str">
        <f ca="1">IFERROR(__xludf.DUMMYFUNCTION("""COMPUTED_VALUE"""),"")</f>
        <v/>
      </c>
      <c r="Z84" s="119"/>
    </row>
    <row r="85" spans="1:26" ht="12.95">
      <c r="A85" s="119" t="str">
        <f ca="1">IFERROR(__xludf.DUMMYFUNCTION("""COMPUTED_VALUE"""),"PT-5")</f>
        <v>PT-5</v>
      </c>
      <c r="B85" s="119" t="str">
        <f ca="1">IFERROR(__xludf.DUMMYFUNCTION("""COMPUTED_VALUE"""),"PRESSURE TRANSDUCER (0-400 BAR)")</f>
        <v>PRESSURE TRANSDUCER (0-400 BAR)</v>
      </c>
      <c r="C85" s="119" t="str">
        <f ca="1">IFERROR(__xludf.DUMMYFUNCTION("""COMPUTED_VALUE"""),"UMBILICAL MAIN ACCUMULATOR OIL PRESSURE SENSOR")</f>
        <v>UMBILICAL MAIN ACCUMULATOR OIL PRESSURE SENSOR</v>
      </c>
      <c r="D85" s="119" t="str">
        <f ca="1">IFERROR(__xludf.DUMMYFUNCTION("""COMPUTED_VALUE"""),"24VDC")</f>
        <v>24VDC</v>
      </c>
      <c r="E85" s="119" t="str">
        <f ca="1">IFERROR(__xludf.DUMMYFUNCTION("""COMPUTED_VALUE"""),"4..20mA")</f>
        <v>4..20mA</v>
      </c>
      <c r="F85" s="119" t="str">
        <f ca="1">IFERROR(__xludf.DUMMYFUNCTION("""COMPUTED_VALUE"""),"NA")</f>
        <v>NA</v>
      </c>
      <c r="G85" s="119" t="str">
        <f ca="1">IFERROR(__xludf.DUMMYFUNCTION("""COMPUTED_VALUE"""),"PT5400")</f>
        <v>PT5400</v>
      </c>
      <c r="H85" s="119">
        <f ca="1">IFERROR(__xludf.DUMMYFUNCTION("""COMPUTED_VALUE"""),24)</f>
        <v>24</v>
      </c>
      <c r="I85" s="96" t="str">
        <f ca="1">IFERROR(__xludf.DUMMYFUNCTION("""COMPUTED_VALUE"""),"M12")</f>
        <v>M12</v>
      </c>
      <c r="J85" s="119" t="str">
        <f ca="1">IFERROR(__xludf.DUMMYFUNCTION("""COMPUTED_VALUE"""),"")</f>
        <v/>
      </c>
      <c r="K85" s="119" t="str">
        <f ca="1">IFERROR(__xludf.DUMMYFUNCTION("""COMPUTED_VALUE"""),"")</f>
        <v/>
      </c>
      <c r="L85" s="119" t="str">
        <f ca="1">IFERROR(__xludf.DUMMYFUNCTION("""COMPUTED_VALUE"""),"")</f>
        <v/>
      </c>
      <c r="M85" s="119" t="str">
        <f ca="1">IFERROR(__xludf.DUMMYFUNCTION("""COMPUTED_VALUE"""),"")</f>
        <v/>
      </c>
      <c r="N85" s="119" t="str">
        <f ca="1">IFERROR(__xludf.DUMMYFUNCTION("""COMPUTED_VALUE"""),"")</f>
        <v/>
      </c>
      <c r="O85" s="119" t="str">
        <f ca="1">IFERROR(__xludf.DUMMYFUNCTION("""COMPUTED_VALUE"""),"")</f>
        <v/>
      </c>
      <c r="P85" s="119" t="str">
        <f ca="1">IFERROR(__xludf.DUMMYFUNCTION("""COMPUTED_VALUE"""),"")</f>
        <v/>
      </c>
      <c r="Q85" s="119" t="str">
        <f ca="1">IFERROR(__xludf.DUMMYFUNCTION("""COMPUTED_VALUE"""),"")</f>
        <v/>
      </c>
      <c r="R85" s="119" t="str">
        <f ca="1">IFERROR(__xludf.DUMMYFUNCTION("""COMPUTED_VALUE"""),"")</f>
        <v/>
      </c>
      <c r="S85" s="119" t="str">
        <f ca="1">IFERROR(__xludf.DUMMYFUNCTION("""COMPUTED_VALUE"""),"")</f>
        <v/>
      </c>
      <c r="T85" s="119" t="str">
        <f ca="1">IFERROR(__xludf.DUMMYFUNCTION("""COMPUTED_VALUE"""),"")</f>
        <v/>
      </c>
      <c r="U85" s="119" t="str">
        <f ca="1">IFERROR(__xludf.DUMMYFUNCTION("""COMPUTED_VALUE"""),"")</f>
        <v/>
      </c>
      <c r="V85" s="119" t="str">
        <f ca="1">IFERROR(__xludf.DUMMYFUNCTION("""COMPUTED_VALUE"""),"")</f>
        <v/>
      </c>
      <c r="W85" s="119" t="str">
        <f ca="1">IFERROR(__xludf.DUMMYFUNCTION("""COMPUTED_VALUE"""),"")</f>
        <v/>
      </c>
      <c r="X85" s="119" t="str">
        <f ca="1">IFERROR(__xludf.DUMMYFUNCTION("""COMPUTED_VALUE"""),"")</f>
        <v/>
      </c>
      <c r="Y85" s="119" t="str">
        <f ca="1">IFERROR(__xludf.DUMMYFUNCTION("""COMPUTED_VALUE"""),"")</f>
        <v/>
      </c>
      <c r="Z85" s="119"/>
    </row>
    <row r="86" spans="1:26" ht="12.95">
      <c r="A86" s="119" t="str">
        <f ca="1">IFERROR(__xludf.DUMMYFUNCTION("""COMPUTED_VALUE"""),"PTA-5")</f>
        <v>PTA-5</v>
      </c>
      <c r="B86" s="119" t="str">
        <f ca="1">IFERROR(__xludf.DUMMYFUNCTION("""COMPUTED_VALUE"""),"PRESSURE TRANSDUCER (0-400 BAR)")</f>
        <v>PRESSURE TRANSDUCER (0-400 BAR)</v>
      </c>
      <c r="C86" s="119" t="str">
        <f ca="1">IFERROR(__xludf.DUMMYFUNCTION("""COMPUTED_VALUE"""),"UMBILICAL CYLINDER RETRACT PRESSURE SENSOR")</f>
        <v>UMBILICAL CYLINDER RETRACT PRESSURE SENSOR</v>
      </c>
      <c r="D86" s="119" t="str">
        <f ca="1">IFERROR(__xludf.DUMMYFUNCTION("""COMPUTED_VALUE"""),"24VDC")</f>
        <v>24VDC</v>
      </c>
      <c r="E86" s="119" t="str">
        <f ca="1">IFERROR(__xludf.DUMMYFUNCTION("""COMPUTED_VALUE"""),"4..20mA")</f>
        <v>4..20mA</v>
      </c>
      <c r="F86" s="119" t="str">
        <f ca="1">IFERROR(__xludf.DUMMYFUNCTION("""COMPUTED_VALUE"""),"NA")</f>
        <v>NA</v>
      </c>
      <c r="G86" s="119" t="str">
        <f ca="1">IFERROR(__xludf.DUMMYFUNCTION("""COMPUTED_VALUE"""),"PT5400")</f>
        <v>PT5400</v>
      </c>
      <c r="H86" s="119">
        <f ca="1">IFERROR(__xludf.DUMMYFUNCTION("""COMPUTED_VALUE"""),24)</f>
        <v>24</v>
      </c>
      <c r="I86" s="96" t="str">
        <f ca="1">IFERROR(__xludf.DUMMYFUNCTION("""COMPUTED_VALUE"""),"M12")</f>
        <v>M12</v>
      </c>
      <c r="J86" s="119" t="str">
        <f ca="1">IFERROR(__xludf.DUMMYFUNCTION("""COMPUTED_VALUE"""),"")</f>
        <v/>
      </c>
      <c r="K86" s="119" t="str">
        <f ca="1">IFERROR(__xludf.DUMMYFUNCTION("""COMPUTED_VALUE"""),"")</f>
        <v/>
      </c>
      <c r="L86" s="119" t="str">
        <f ca="1">IFERROR(__xludf.DUMMYFUNCTION("""COMPUTED_VALUE"""),"")</f>
        <v/>
      </c>
      <c r="M86" s="119" t="str">
        <f ca="1">IFERROR(__xludf.DUMMYFUNCTION("""COMPUTED_VALUE"""),"")</f>
        <v/>
      </c>
      <c r="N86" s="119" t="str">
        <f ca="1">IFERROR(__xludf.DUMMYFUNCTION("""COMPUTED_VALUE"""),"")</f>
        <v/>
      </c>
      <c r="O86" s="119" t="str">
        <f ca="1">IFERROR(__xludf.DUMMYFUNCTION("""COMPUTED_VALUE"""),"")</f>
        <v/>
      </c>
      <c r="P86" s="119" t="str">
        <f ca="1">IFERROR(__xludf.DUMMYFUNCTION("""COMPUTED_VALUE"""),"")</f>
        <v/>
      </c>
      <c r="Q86" s="119" t="str">
        <f ca="1">IFERROR(__xludf.DUMMYFUNCTION("""COMPUTED_VALUE"""),"")</f>
        <v/>
      </c>
      <c r="R86" s="119" t="str">
        <f ca="1">IFERROR(__xludf.DUMMYFUNCTION("""COMPUTED_VALUE"""),"")</f>
        <v/>
      </c>
      <c r="S86" s="119" t="str">
        <f ca="1">IFERROR(__xludf.DUMMYFUNCTION("""COMPUTED_VALUE"""),"")</f>
        <v/>
      </c>
      <c r="T86" s="119" t="str">
        <f ca="1">IFERROR(__xludf.DUMMYFUNCTION("""COMPUTED_VALUE"""),"")</f>
        <v/>
      </c>
      <c r="U86" s="119" t="str">
        <f ca="1">IFERROR(__xludf.DUMMYFUNCTION("""COMPUTED_VALUE"""),"")</f>
        <v/>
      </c>
      <c r="V86" s="119" t="str">
        <f ca="1">IFERROR(__xludf.DUMMYFUNCTION("""COMPUTED_VALUE"""),"")</f>
        <v/>
      </c>
      <c r="W86" s="119" t="str">
        <f ca="1">IFERROR(__xludf.DUMMYFUNCTION("""COMPUTED_VALUE"""),"")</f>
        <v/>
      </c>
      <c r="X86" s="119" t="str">
        <f ca="1">IFERROR(__xludf.DUMMYFUNCTION("""COMPUTED_VALUE"""),"")</f>
        <v/>
      </c>
      <c r="Y86" s="119" t="str">
        <f ca="1">IFERROR(__xludf.DUMMYFUNCTION("""COMPUTED_VALUE"""),"")</f>
        <v/>
      </c>
      <c r="Z86" s="119"/>
    </row>
    <row r="87" spans="1:26" ht="12.95">
      <c r="A87" s="119" t="str">
        <f ca="1">IFERROR(__xludf.DUMMYFUNCTION("""COMPUTED_VALUE"""),"PTB-5")</f>
        <v>PTB-5</v>
      </c>
      <c r="B87" s="119" t="str">
        <f ca="1">IFERROR(__xludf.DUMMYFUNCTION("""COMPUTED_VALUE"""),"PRESSURE TRANSDUCER (0-400 BAR)")</f>
        <v>PRESSURE TRANSDUCER (0-400 BAR)</v>
      </c>
      <c r="C87" s="119" t="str">
        <f ca="1">IFERROR(__xludf.DUMMYFUNCTION("""COMPUTED_VALUE"""),"UMBILICAL CYLINDER EXTEND PRESSURE SENSOR")</f>
        <v>UMBILICAL CYLINDER EXTEND PRESSURE SENSOR</v>
      </c>
      <c r="D87" s="119" t="str">
        <f ca="1">IFERROR(__xludf.DUMMYFUNCTION("""COMPUTED_VALUE"""),"24VDC")</f>
        <v>24VDC</v>
      </c>
      <c r="E87" s="119" t="str">
        <f ca="1">IFERROR(__xludf.DUMMYFUNCTION("""COMPUTED_VALUE"""),"4..20mA")</f>
        <v>4..20mA</v>
      </c>
      <c r="F87" s="119" t="str">
        <f ca="1">IFERROR(__xludf.DUMMYFUNCTION("""COMPUTED_VALUE"""),"NA")</f>
        <v>NA</v>
      </c>
      <c r="G87" s="119" t="str">
        <f ca="1">IFERROR(__xludf.DUMMYFUNCTION("""COMPUTED_VALUE"""),"PT5400")</f>
        <v>PT5400</v>
      </c>
      <c r="H87" s="119">
        <f ca="1">IFERROR(__xludf.DUMMYFUNCTION("""COMPUTED_VALUE"""),24)</f>
        <v>24</v>
      </c>
      <c r="I87" s="96" t="str">
        <f ca="1">IFERROR(__xludf.DUMMYFUNCTION("""COMPUTED_VALUE"""),"M12")</f>
        <v>M12</v>
      </c>
      <c r="J87" s="119" t="str">
        <f ca="1">IFERROR(__xludf.DUMMYFUNCTION("""COMPUTED_VALUE"""),"")</f>
        <v/>
      </c>
      <c r="K87" s="119" t="str">
        <f ca="1">IFERROR(__xludf.DUMMYFUNCTION("""COMPUTED_VALUE"""),"")</f>
        <v/>
      </c>
      <c r="L87" s="119" t="str">
        <f ca="1">IFERROR(__xludf.DUMMYFUNCTION("""COMPUTED_VALUE"""),"")</f>
        <v/>
      </c>
      <c r="M87" s="119" t="str">
        <f ca="1">IFERROR(__xludf.DUMMYFUNCTION("""COMPUTED_VALUE"""),"")</f>
        <v/>
      </c>
      <c r="N87" s="119" t="str">
        <f ca="1">IFERROR(__xludf.DUMMYFUNCTION("""COMPUTED_VALUE"""),"")</f>
        <v/>
      </c>
      <c r="O87" s="119" t="str">
        <f ca="1">IFERROR(__xludf.DUMMYFUNCTION("""COMPUTED_VALUE"""),"")</f>
        <v/>
      </c>
      <c r="P87" s="119" t="str">
        <f ca="1">IFERROR(__xludf.DUMMYFUNCTION("""COMPUTED_VALUE"""),"")</f>
        <v/>
      </c>
      <c r="Q87" s="119" t="str">
        <f ca="1">IFERROR(__xludf.DUMMYFUNCTION("""COMPUTED_VALUE"""),"")</f>
        <v/>
      </c>
      <c r="R87" s="119" t="str">
        <f ca="1">IFERROR(__xludf.DUMMYFUNCTION("""COMPUTED_VALUE"""),"")</f>
        <v/>
      </c>
      <c r="S87" s="119" t="str">
        <f ca="1">IFERROR(__xludf.DUMMYFUNCTION("""COMPUTED_VALUE"""),"")</f>
        <v/>
      </c>
      <c r="T87" s="119" t="str">
        <f ca="1">IFERROR(__xludf.DUMMYFUNCTION("""COMPUTED_VALUE"""),"")</f>
        <v/>
      </c>
      <c r="U87" s="119" t="str">
        <f ca="1">IFERROR(__xludf.DUMMYFUNCTION("""COMPUTED_VALUE"""),"")</f>
        <v/>
      </c>
      <c r="V87" s="119" t="str">
        <f ca="1">IFERROR(__xludf.DUMMYFUNCTION("""COMPUTED_VALUE"""),"")</f>
        <v/>
      </c>
      <c r="W87" s="119" t="str">
        <f ca="1">IFERROR(__xludf.DUMMYFUNCTION("""COMPUTED_VALUE"""),"")</f>
        <v/>
      </c>
      <c r="X87" s="119" t="str">
        <f ca="1">IFERROR(__xludf.DUMMYFUNCTION("""COMPUTED_VALUE"""),"")</f>
        <v/>
      </c>
      <c r="Y87" s="119" t="str">
        <f ca="1">IFERROR(__xludf.DUMMYFUNCTION("""COMPUTED_VALUE"""),"")</f>
        <v/>
      </c>
      <c r="Z87" s="119"/>
    </row>
    <row r="88" spans="1:26" ht="12.95">
      <c r="A88" s="119" t="str">
        <f ca="1">IFERROR(__xludf.DUMMYFUNCTION("""COMPUTED_VALUE"""),"PTA-6")</f>
        <v>PTA-6</v>
      </c>
      <c r="B88" s="119" t="str">
        <f ca="1">IFERROR(__xludf.DUMMYFUNCTION("""COMPUTED_VALUE"""),"PRESSURE TRANSDUCER (0-400 BAR)")</f>
        <v>PRESSURE TRANSDUCER (0-400 BAR)</v>
      </c>
      <c r="C88" s="119" t="str">
        <f ca="1">IFERROR(__xludf.DUMMYFUNCTION("""COMPUTED_VALUE"""),"PRE VALVE OPEN PRESSURE SENSOR")</f>
        <v>PRE VALVE OPEN PRESSURE SENSOR</v>
      </c>
      <c r="D88" s="119" t="str">
        <f ca="1">IFERROR(__xludf.DUMMYFUNCTION("""COMPUTED_VALUE"""),"24VDC")</f>
        <v>24VDC</v>
      </c>
      <c r="E88" s="119" t="str">
        <f ca="1">IFERROR(__xludf.DUMMYFUNCTION("""COMPUTED_VALUE"""),"4..20mA")</f>
        <v>4..20mA</v>
      </c>
      <c r="F88" s="119" t="str">
        <f ca="1">IFERROR(__xludf.DUMMYFUNCTION("""COMPUTED_VALUE"""),"NA")</f>
        <v>NA</v>
      </c>
      <c r="G88" s="119" t="str">
        <f ca="1">IFERROR(__xludf.DUMMYFUNCTION("""COMPUTED_VALUE"""),"PT5400")</f>
        <v>PT5400</v>
      </c>
      <c r="H88" s="119">
        <f ca="1">IFERROR(__xludf.DUMMYFUNCTION("""COMPUTED_VALUE"""),24)</f>
        <v>24</v>
      </c>
      <c r="I88" s="96" t="str">
        <f ca="1">IFERROR(__xludf.DUMMYFUNCTION("""COMPUTED_VALUE"""),"M12")</f>
        <v>M12</v>
      </c>
      <c r="J88" s="119" t="str">
        <f ca="1">IFERROR(__xludf.DUMMYFUNCTION("""COMPUTED_VALUE"""),"")</f>
        <v/>
      </c>
      <c r="K88" s="119" t="str">
        <f ca="1">IFERROR(__xludf.DUMMYFUNCTION("""COMPUTED_VALUE"""),"")</f>
        <v/>
      </c>
      <c r="L88" s="119" t="str">
        <f ca="1">IFERROR(__xludf.DUMMYFUNCTION("""COMPUTED_VALUE"""),"")</f>
        <v/>
      </c>
      <c r="M88" s="119" t="str">
        <f ca="1">IFERROR(__xludf.DUMMYFUNCTION("""COMPUTED_VALUE"""),"")</f>
        <v/>
      </c>
      <c r="N88" s="119" t="str">
        <f ca="1">IFERROR(__xludf.DUMMYFUNCTION("""COMPUTED_VALUE"""),"")</f>
        <v/>
      </c>
      <c r="O88" s="119" t="str">
        <f ca="1">IFERROR(__xludf.DUMMYFUNCTION("""COMPUTED_VALUE"""),"")</f>
        <v/>
      </c>
      <c r="P88" s="119" t="str">
        <f ca="1">IFERROR(__xludf.DUMMYFUNCTION("""COMPUTED_VALUE"""),"")</f>
        <v/>
      </c>
      <c r="Q88" s="119" t="str">
        <f ca="1">IFERROR(__xludf.DUMMYFUNCTION("""COMPUTED_VALUE"""),"")</f>
        <v/>
      </c>
      <c r="R88" s="119" t="str">
        <f ca="1">IFERROR(__xludf.DUMMYFUNCTION("""COMPUTED_VALUE"""),"")</f>
        <v/>
      </c>
      <c r="S88" s="119" t="str">
        <f ca="1">IFERROR(__xludf.DUMMYFUNCTION("""COMPUTED_VALUE"""),"")</f>
        <v/>
      </c>
      <c r="T88" s="119" t="str">
        <f ca="1">IFERROR(__xludf.DUMMYFUNCTION("""COMPUTED_VALUE"""),"")</f>
        <v/>
      </c>
      <c r="U88" s="119" t="str">
        <f ca="1">IFERROR(__xludf.DUMMYFUNCTION("""COMPUTED_VALUE"""),"")</f>
        <v/>
      </c>
      <c r="V88" s="119" t="str">
        <f ca="1">IFERROR(__xludf.DUMMYFUNCTION("""COMPUTED_VALUE"""),"")</f>
        <v/>
      </c>
      <c r="W88" s="119" t="str">
        <f ca="1">IFERROR(__xludf.DUMMYFUNCTION("""COMPUTED_VALUE"""),"")</f>
        <v/>
      </c>
      <c r="X88" s="119" t="str">
        <f ca="1">IFERROR(__xludf.DUMMYFUNCTION("""COMPUTED_VALUE"""),"")</f>
        <v/>
      </c>
      <c r="Y88" s="119" t="str">
        <f ca="1">IFERROR(__xludf.DUMMYFUNCTION("""COMPUTED_VALUE"""),"")</f>
        <v/>
      </c>
      <c r="Z88" s="119"/>
    </row>
    <row r="89" spans="1:26" ht="12.95">
      <c r="A89" s="119" t="str">
        <f ca="1">IFERROR(__xludf.DUMMYFUNCTION("""COMPUTED_VALUE"""),"PTB-6")</f>
        <v>PTB-6</v>
      </c>
      <c r="B89" s="119" t="str">
        <f ca="1">IFERROR(__xludf.DUMMYFUNCTION("""COMPUTED_VALUE"""),"PRESSURE TRANSDUCER (0-400 BAR)")</f>
        <v>PRESSURE TRANSDUCER (0-400 BAR)</v>
      </c>
      <c r="C89" s="119" t="str">
        <f ca="1">IFERROR(__xludf.DUMMYFUNCTION("""COMPUTED_VALUE"""),"PRE VALVE CLOSED PRESSURE SENSOR")</f>
        <v>PRE VALVE CLOSED PRESSURE SENSOR</v>
      </c>
      <c r="D89" s="119" t="str">
        <f ca="1">IFERROR(__xludf.DUMMYFUNCTION("""COMPUTED_VALUE"""),"24VDC")</f>
        <v>24VDC</v>
      </c>
      <c r="E89" s="119" t="str">
        <f ca="1">IFERROR(__xludf.DUMMYFUNCTION("""COMPUTED_VALUE"""),"4..20mA")</f>
        <v>4..20mA</v>
      </c>
      <c r="F89" s="119" t="str">
        <f ca="1">IFERROR(__xludf.DUMMYFUNCTION("""COMPUTED_VALUE"""),"NA")</f>
        <v>NA</v>
      </c>
      <c r="G89" s="119" t="str">
        <f ca="1">IFERROR(__xludf.DUMMYFUNCTION("""COMPUTED_VALUE"""),"PT5400")</f>
        <v>PT5400</v>
      </c>
      <c r="H89" s="119">
        <f ca="1">IFERROR(__xludf.DUMMYFUNCTION("""COMPUTED_VALUE"""),24)</f>
        <v>24</v>
      </c>
      <c r="I89" s="96" t="str">
        <f ca="1">IFERROR(__xludf.DUMMYFUNCTION("""COMPUTED_VALUE"""),"M12")</f>
        <v>M12</v>
      </c>
      <c r="J89" s="119" t="str">
        <f ca="1">IFERROR(__xludf.DUMMYFUNCTION("""COMPUTED_VALUE"""),"")</f>
        <v/>
      </c>
      <c r="K89" s="119" t="str">
        <f ca="1">IFERROR(__xludf.DUMMYFUNCTION("""COMPUTED_VALUE"""),"")</f>
        <v/>
      </c>
      <c r="L89" s="119" t="str">
        <f ca="1">IFERROR(__xludf.DUMMYFUNCTION("""COMPUTED_VALUE"""),"")</f>
        <v/>
      </c>
      <c r="M89" s="119" t="str">
        <f ca="1">IFERROR(__xludf.DUMMYFUNCTION("""COMPUTED_VALUE"""),"")</f>
        <v/>
      </c>
      <c r="N89" s="119" t="str">
        <f ca="1">IFERROR(__xludf.DUMMYFUNCTION("""COMPUTED_VALUE"""),"")</f>
        <v/>
      </c>
      <c r="O89" s="119" t="str">
        <f ca="1">IFERROR(__xludf.DUMMYFUNCTION("""COMPUTED_VALUE"""),"")</f>
        <v/>
      </c>
      <c r="P89" s="119" t="str">
        <f ca="1">IFERROR(__xludf.DUMMYFUNCTION("""COMPUTED_VALUE"""),"")</f>
        <v/>
      </c>
      <c r="Q89" s="119" t="str">
        <f ca="1">IFERROR(__xludf.DUMMYFUNCTION("""COMPUTED_VALUE"""),"")</f>
        <v/>
      </c>
      <c r="R89" s="119" t="str">
        <f ca="1">IFERROR(__xludf.DUMMYFUNCTION("""COMPUTED_VALUE"""),"")</f>
        <v/>
      </c>
      <c r="S89" s="119" t="str">
        <f ca="1">IFERROR(__xludf.DUMMYFUNCTION("""COMPUTED_VALUE"""),"")</f>
        <v/>
      </c>
      <c r="T89" s="119" t="str">
        <f ca="1">IFERROR(__xludf.DUMMYFUNCTION("""COMPUTED_VALUE"""),"")</f>
        <v/>
      </c>
      <c r="U89" s="119" t="str">
        <f ca="1">IFERROR(__xludf.DUMMYFUNCTION("""COMPUTED_VALUE"""),"")</f>
        <v/>
      </c>
      <c r="V89" s="119" t="str">
        <f ca="1">IFERROR(__xludf.DUMMYFUNCTION("""COMPUTED_VALUE"""),"")</f>
        <v/>
      </c>
      <c r="W89" s="119" t="str">
        <f ca="1">IFERROR(__xludf.DUMMYFUNCTION("""COMPUTED_VALUE"""),"")</f>
        <v/>
      </c>
      <c r="X89" s="119" t="str">
        <f ca="1">IFERROR(__xludf.DUMMYFUNCTION("""COMPUTED_VALUE"""),"")</f>
        <v/>
      </c>
      <c r="Y89" s="119" t="str">
        <f ca="1">IFERROR(__xludf.DUMMYFUNCTION("""COMPUTED_VALUE"""),"")</f>
        <v/>
      </c>
      <c r="Z89" s="119"/>
    </row>
    <row r="90" spans="1:26" ht="12.95">
      <c r="A90" s="119" t="str">
        <f ca="1">IFERROR(__xludf.DUMMYFUNCTION("""COMPUTED_VALUE"""),"PTAC-5")</f>
        <v>PTAC-5</v>
      </c>
      <c r="B90" s="119" t="str">
        <f ca="1">IFERROR(__xludf.DUMMYFUNCTION("""COMPUTED_VALUE"""),"PRESSURE TRANSDUCER (0-400 BAR)")</f>
        <v>PRESSURE TRANSDUCER (0-400 BAR)</v>
      </c>
      <c r="C90" s="119" t="str">
        <f ca="1">IFERROR(__xludf.DUMMYFUNCTION("""COMPUTED_VALUE"""),"UMBILICAL MAIN ACCUMULATOR GAS PRESSURE SENSOR")</f>
        <v>UMBILICAL MAIN ACCUMULATOR GAS PRESSURE SENSOR</v>
      </c>
      <c r="D90" s="119" t="str">
        <f ca="1">IFERROR(__xludf.DUMMYFUNCTION("""COMPUTED_VALUE"""),"24VDC")</f>
        <v>24VDC</v>
      </c>
      <c r="E90" s="119" t="str">
        <f ca="1">IFERROR(__xludf.DUMMYFUNCTION("""COMPUTED_VALUE"""),"4..20mA")</f>
        <v>4..20mA</v>
      </c>
      <c r="F90" s="119" t="str">
        <f ca="1">IFERROR(__xludf.DUMMYFUNCTION("""COMPUTED_VALUE"""),"NA")</f>
        <v>NA</v>
      </c>
      <c r="G90" s="119" t="str">
        <f ca="1">IFERROR(__xludf.DUMMYFUNCTION("""COMPUTED_VALUE"""),"PT5400")</f>
        <v>PT5400</v>
      </c>
      <c r="H90" s="119">
        <f ca="1">IFERROR(__xludf.DUMMYFUNCTION("""COMPUTED_VALUE"""),24)</f>
        <v>24</v>
      </c>
      <c r="I90" s="96" t="str">
        <f ca="1">IFERROR(__xludf.DUMMYFUNCTION("""COMPUTED_VALUE"""),"M12")</f>
        <v>M12</v>
      </c>
      <c r="J90" s="119" t="str">
        <f ca="1">IFERROR(__xludf.DUMMYFUNCTION("""COMPUTED_VALUE"""),"")</f>
        <v/>
      </c>
      <c r="K90" s="119" t="str">
        <f ca="1">IFERROR(__xludf.DUMMYFUNCTION("""COMPUTED_VALUE"""),"")</f>
        <v/>
      </c>
      <c r="L90" s="119" t="str">
        <f ca="1">IFERROR(__xludf.DUMMYFUNCTION("""COMPUTED_VALUE"""),"")</f>
        <v/>
      </c>
      <c r="M90" s="119" t="str">
        <f ca="1">IFERROR(__xludf.DUMMYFUNCTION("""COMPUTED_VALUE"""),"")</f>
        <v/>
      </c>
      <c r="N90" s="119" t="str">
        <f ca="1">IFERROR(__xludf.DUMMYFUNCTION("""COMPUTED_VALUE"""),"")</f>
        <v/>
      </c>
      <c r="O90" s="119" t="str">
        <f ca="1">IFERROR(__xludf.DUMMYFUNCTION("""COMPUTED_VALUE"""),"")</f>
        <v/>
      </c>
      <c r="P90" s="119" t="str">
        <f ca="1">IFERROR(__xludf.DUMMYFUNCTION("""COMPUTED_VALUE"""),"")</f>
        <v/>
      </c>
      <c r="Q90" s="119" t="str">
        <f ca="1">IFERROR(__xludf.DUMMYFUNCTION("""COMPUTED_VALUE"""),"")</f>
        <v/>
      </c>
      <c r="R90" s="119" t="str">
        <f ca="1">IFERROR(__xludf.DUMMYFUNCTION("""COMPUTED_VALUE"""),"")</f>
        <v/>
      </c>
      <c r="S90" s="119" t="str">
        <f ca="1">IFERROR(__xludf.DUMMYFUNCTION("""COMPUTED_VALUE"""),"")</f>
        <v/>
      </c>
      <c r="T90" s="119" t="str">
        <f ca="1">IFERROR(__xludf.DUMMYFUNCTION("""COMPUTED_VALUE"""),"")</f>
        <v/>
      </c>
      <c r="U90" s="119" t="str">
        <f ca="1">IFERROR(__xludf.DUMMYFUNCTION("""COMPUTED_VALUE"""),"")</f>
        <v/>
      </c>
      <c r="V90" s="119" t="str">
        <f ca="1">IFERROR(__xludf.DUMMYFUNCTION("""COMPUTED_VALUE"""),"")</f>
        <v/>
      </c>
      <c r="W90" s="119" t="str">
        <f ca="1">IFERROR(__xludf.DUMMYFUNCTION("""COMPUTED_VALUE"""),"")</f>
        <v/>
      </c>
      <c r="X90" s="119" t="str">
        <f ca="1">IFERROR(__xludf.DUMMYFUNCTION("""COMPUTED_VALUE"""),"")</f>
        <v/>
      </c>
      <c r="Y90" s="119" t="str">
        <f ca="1">IFERROR(__xludf.DUMMYFUNCTION("""COMPUTED_VALUE"""),"")</f>
        <v/>
      </c>
      <c r="Z90" s="119"/>
    </row>
    <row r="91" spans="1:26" ht="12.95">
      <c r="A91" s="119" t="str">
        <f ca="1">IFERROR(__xludf.DUMMYFUNCTION("""COMPUTED_VALUE"""),"PTAC-6")</f>
        <v>PTAC-6</v>
      </c>
      <c r="B91" s="119" t="str">
        <f ca="1">IFERROR(__xludf.DUMMYFUNCTION("""COMPUTED_VALUE"""),"PRESSURE TRANSDUCER (0-400 BAR)")</f>
        <v>PRESSURE TRANSDUCER (0-400 BAR)</v>
      </c>
      <c r="C91" s="119" t="str">
        <f ca="1">IFERROR(__xludf.DUMMYFUNCTION("""COMPUTED_VALUE"""),"UMBILICAL EXTEND ACC GAS PRESSURE SENSOR")</f>
        <v>UMBILICAL EXTEND ACC GAS PRESSURE SENSOR</v>
      </c>
      <c r="D91" s="119" t="str">
        <f ca="1">IFERROR(__xludf.DUMMYFUNCTION("""COMPUTED_VALUE"""),"24VDC")</f>
        <v>24VDC</v>
      </c>
      <c r="E91" s="119" t="str">
        <f ca="1">IFERROR(__xludf.DUMMYFUNCTION("""COMPUTED_VALUE"""),"4..20mA")</f>
        <v>4..20mA</v>
      </c>
      <c r="F91" s="119" t="str">
        <f ca="1">IFERROR(__xludf.DUMMYFUNCTION("""COMPUTED_VALUE"""),"NA")</f>
        <v>NA</v>
      </c>
      <c r="G91" s="119" t="str">
        <f ca="1">IFERROR(__xludf.DUMMYFUNCTION("""COMPUTED_VALUE"""),"PT5400")</f>
        <v>PT5400</v>
      </c>
      <c r="H91" s="119">
        <f ca="1">IFERROR(__xludf.DUMMYFUNCTION("""COMPUTED_VALUE"""),24)</f>
        <v>24</v>
      </c>
      <c r="I91" s="96" t="str">
        <f ca="1">IFERROR(__xludf.DUMMYFUNCTION("""COMPUTED_VALUE"""),"M12")</f>
        <v>M12</v>
      </c>
      <c r="J91" s="119" t="str">
        <f ca="1">IFERROR(__xludf.DUMMYFUNCTION("""COMPUTED_VALUE"""),"")</f>
        <v/>
      </c>
      <c r="K91" s="119" t="str">
        <f ca="1">IFERROR(__xludf.DUMMYFUNCTION("""COMPUTED_VALUE"""),"")</f>
        <v/>
      </c>
      <c r="L91" s="119" t="str">
        <f ca="1">IFERROR(__xludf.DUMMYFUNCTION("""COMPUTED_VALUE"""),"")</f>
        <v/>
      </c>
      <c r="M91" s="119" t="str">
        <f ca="1">IFERROR(__xludf.DUMMYFUNCTION("""COMPUTED_VALUE"""),"")</f>
        <v/>
      </c>
      <c r="N91" s="119" t="str">
        <f ca="1">IFERROR(__xludf.DUMMYFUNCTION("""COMPUTED_VALUE"""),"")</f>
        <v/>
      </c>
      <c r="O91" s="119" t="str">
        <f ca="1">IFERROR(__xludf.DUMMYFUNCTION("""COMPUTED_VALUE"""),"")</f>
        <v/>
      </c>
      <c r="P91" s="119" t="str">
        <f ca="1">IFERROR(__xludf.DUMMYFUNCTION("""COMPUTED_VALUE"""),"")</f>
        <v/>
      </c>
      <c r="Q91" s="119" t="str">
        <f ca="1">IFERROR(__xludf.DUMMYFUNCTION("""COMPUTED_VALUE"""),"")</f>
        <v/>
      </c>
      <c r="R91" s="119" t="str">
        <f ca="1">IFERROR(__xludf.DUMMYFUNCTION("""COMPUTED_VALUE"""),"")</f>
        <v/>
      </c>
      <c r="S91" s="119" t="str">
        <f ca="1">IFERROR(__xludf.DUMMYFUNCTION("""COMPUTED_VALUE"""),"")</f>
        <v/>
      </c>
      <c r="T91" s="119" t="str">
        <f ca="1">IFERROR(__xludf.DUMMYFUNCTION("""COMPUTED_VALUE"""),"")</f>
        <v/>
      </c>
      <c r="U91" s="119" t="str">
        <f ca="1">IFERROR(__xludf.DUMMYFUNCTION("""COMPUTED_VALUE"""),"")</f>
        <v/>
      </c>
      <c r="V91" s="119" t="str">
        <f ca="1">IFERROR(__xludf.DUMMYFUNCTION("""COMPUTED_VALUE"""),"")</f>
        <v/>
      </c>
      <c r="W91" s="119" t="str">
        <f ca="1">IFERROR(__xludf.DUMMYFUNCTION("""COMPUTED_VALUE"""),"")</f>
        <v/>
      </c>
      <c r="X91" s="119" t="str">
        <f ca="1">IFERROR(__xludf.DUMMYFUNCTION("""COMPUTED_VALUE"""),"")</f>
        <v/>
      </c>
      <c r="Y91" s="119" t="str">
        <f ca="1">IFERROR(__xludf.DUMMYFUNCTION("""COMPUTED_VALUE"""),"")</f>
        <v/>
      </c>
      <c r="Z91" s="119"/>
    </row>
    <row r="92" spans="1:26" ht="12.95">
      <c r="A92" s="119" t="str">
        <f ca="1">IFERROR(__xludf.DUMMYFUNCTION("""COMPUTED_VALUE"""),"SWAC-5-O")</f>
        <v>SWAC-5-O</v>
      </c>
      <c r="B92" s="119" t="str">
        <f ca="1">IFERROR(__xludf.DUMMYFUNCTION("""COMPUTED_VALUE"""),"LIMIT SWITCH")</f>
        <v>LIMIT SWITCH</v>
      </c>
      <c r="C92" s="119" t="str">
        <f ca="1">IFERROR(__xludf.DUMMYFUNCTION("""COMPUTED_VALUE"""),"UMB MAIN ACC ISOLATION BALL VALVE OPEN")</f>
        <v>UMB MAIN ACC ISOLATION BALL VALVE OPEN</v>
      </c>
      <c r="D92" s="119" t="str">
        <f ca="1">IFERROR(__xludf.DUMMYFUNCTION("""COMPUTED_VALUE"""),"")</f>
        <v/>
      </c>
      <c r="E92" s="119" t="str">
        <f ca="1">IFERROR(__xludf.DUMMYFUNCTION("""COMPUTED_VALUE"""),"")</f>
        <v/>
      </c>
      <c r="F92" s="119" t="str">
        <f ca="1">IFERROR(__xludf.DUMMYFUNCTION("""COMPUTED_VALUE"""),"")</f>
        <v/>
      </c>
      <c r="G92" s="119" t="str">
        <f ca="1">IFERROR(__xludf.DUMMYFUNCTION("""COMPUTED_VALUE"""),"")</f>
        <v/>
      </c>
      <c r="H92" s="119" t="str">
        <f ca="1">IFERROR(__xludf.DUMMYFUNCTION("""COMPUTED_VALUE"""),"")</f>
        <v/>
      </c>
      <c r="I92" s="96" t="str">
        <f ca="1">IFERROR(__xludf.DUMMYFUNCTION("""COMPUTED_VALUE"""),"WIRING TO TERMINAL BOX")</f>
        <v>WIRING TO TERMINAL BOX</v>
      </c>
      <c r="J92" s="119" t="str">
        <f ca="1">IFERROR(__xludf.DUMMYFUNCTION("""COMPUTED_VALUE"""),"")</f>
        <v/>
      </c>
      <c r="K92" s="119" t="str">
        <f ca="1">IFERROR(__xludf.DUMMYFUNCTION("""COMPUTED_VALUE"""),"")</f>
        <v/>
      </c>
      <c r="L92" s="119" t="str">
        <f ca="1">IFERROR(__xludf.DUMMYFUNCTION("""COMPUTED_VALUE"""),"")</f>
        <v/>
      </c>
      <c r="M92" s="119" t="str">
        <f ca="1">IFERROR(__xludf.DUMMYFUNCTION("""COMPUTED_VALUE"""),"")</f>
        <v/>
      </c>
      <c r="N92" s="119" t="str">
        <f ca="1">IFERROR(__xludf.DUMMYFUNCTION("""COMPUTED_VALUE"""),"")</f>
        <v/>
      </c>
      <c r="O92" s="119" t="str">
        <f ca="1">IFERROR(__xludf.DUMMYFUNCTION("""COMPUTED_VALUE"""),"")</f>
        <v/>
      </c>
      <c r="P92" s="119" t="str">
        <f ca="1">IFERROR(__xludf.DUMMYFUNCTION("""COMPUTED_VALUE"""),"")</f>
        <v/>
      </c>
      <c r="Q92" s="119" t="str">
        <f ca="1">IFERROR(__xludf.DUMMYFUNCTION("""COMPUTED_VALUE"""),"")</f>
        <v/>
      </c>
      <c r="R92" s="119" t="str">
        <f ca="1">IFERROR(__xludf.DUMMYFUNCTION("""COMPUTED_VALUE"""),"")</f>
        <v/>
      </c>
      <c r="S92" s="119" t="str">
        <f ca="1">IFERROR(__xludf.DUMMYFUNCTION("""COMPUTED_VALUE"""),"")</f>
        <v/>
      </c>
      <c r="T92" s="119" t="str">
        <f ca="1">IFERROR(__xludf.DUMMYFUNCTION("""COMPUTED_VALUE"""),"")</f>
        <v/>
      </c>
      <c r="U92" s="119" t="str">
        <f ca="1">IFERROR(__xludf.DUMMYFUNCTION("""COMPUTED_VALUE"""),"")</f>
        <v/>
      </c>
      <c r="V92" s="119" t="str">
        <f ca="1">IFERROR(__xludf.DUMMYFUNCTION("""COMPUTED_VALUE"""),"")</f>
        <v/>
      </c>
      <c r="W92" s="119" t="str">
        <f ca="1">IFERROR(__xludf.DUMMYFUNCTION("""COMPUTED_VALUE"""),"")</f>
        <v/>
      </c>
      <c r="X92" s="119" t="str">
        <f ca="1">IFERROR(__xludf.DUMMYFUNCTION("""COMPUTED_VALUE"""),"")</f>
        <v/>
      </c>
      <c r="Y92" s="119" t="str">
        <f ca="1">IFERROR(__xludf.DUMMYFUNCTION("""COMPUTED_VALUE"""),"")</f>
        <v/>
      </c>
      <c r="Z92" s="119"/>
    </row>
    <row r="93" spans="1:26" ht="12.95">
      <c r="A93" s="119" t="str">
        <f ca="1">IFERROR(__xludf.DUMMYFUNCTION("""COMPUTED_VALUE"""),"SWAC-5-C")</f>
        <v>SWAC-5-C</v>
      </c>
      <c r="B93" s="119" t="str">
        <f ca="1">IFERROR(__xludf.DUMMYFUNCTION("""COMPUTED_VALUE"""),"LIMIT SWITCH")</f>
        <v>LIMIT SWITCH</v>
      </c>
      <c r="C93" s="119" t="str">
        <f ca="1">IFERROR(__xludf.DUMMYFUNCTION("""COMPUTED_VALUE"""),"UMB MAIN ACC ISOLATION BALL VALVE CLOSED")</f>
        <v>UMB MAIN ACC ISOLATION BALL VALVE CLOSED</v>
      </c>
      <c r="D93" s="119" t="str">
        <f ca="1">IFERROR(__xludf.DUMMYFUNCTION("""COMPUTED_VALUE"""),"")</f>
        <v/>
      </c>
      <c r="E93" s="119" t="str">
        <f ca="1">IFERROR(__xludf.DUMMYFUNCTION("""COMPUTED_VALUE"""),"")</f>
        <v/>
      </c>
      <c r="F93" s="119" t="str">
        <f ca="1">IFERROR(__xludf.DUMMYFUNCTION("""COMPUTED_VALUE"""),"")</f>
        <v/>
      </c>
      <c r="G93" s="119" t="str">
        <f ca="1">IFERROR(__xludf.DUMMYFUNCTION("""COMPUTED_VALUE"""),"")</f>
        <v/>
      </c>
      <c r="H93" s="119" t="str">
        <f ca="1">IFERROR(__xludf.DUMMYFUNCTION("""COMPUTED_VALUE"""),"")</f>
        <v/>
      </c>
      <c r="I93" s="96" t="str">
        <f ca="1">IFERROR(__xludf.DUMMYFUNCTION("""COMPUTED_VALUE"""),"WIRING TO TERMINAL BOX")</f>
        <v>WIRING TO TERMINAL BOX</v>
      </c>
      <c r="J93" s="119" t="str">
        <f ca="1">IFERROR(__xludf.DUMMYFUNCTION("""COMPUTED_VALUE"""),"")</f>
        <v/>
      </c>
      <c r="K93" s="119" t="str">
        <f ca="1">IFERROR(__xludf.DUMMYFUNCTION("""COMPUTED_VALUE"""),"")</f>
        <v/>
      </c>
      <c r="L93" s="119" t="str">
        <f ca="1">IFERROR(__xludf.DUMMYFUNCTION("""COMPUTED_VALUE"""),"")</f>
        <v/>
      </c>
      <c r="M93" s="119" t="str">
        <f ca="1">IFERROR(__xludf.DUMMYFUNCTION("""COMPUTED_VALUE"""),"")</f>
        <v/>
      </c>
      <c r="N93" s="119" t="str">
        <f ca="1">IFERROR(__xludf.DUMMYFUNCTION("""COMPUTED_VALUE"""),"")</f>
        <v/>
      </c>
      <c r="O93" s="119" t="str">
        <f ca="1">IFERROR(__xludf.DUMMYFUNCTION("""COMPUTED_VALUE"""),"")</f>
        <v/>
      </c>
      <c r="P93" s="119" t="str">
        <f ca="1">IFERROR(__xludf.DUMMYFUNCTION("""COMPUTED_VALUE"""),"")</f>
        <v/>
      </c>
      <c r="Q93" s="119" t="str">
        <f ca="1">IFERROR(__xludf.DUMMYFUNCTION("""COMPUTED_VALUE"""),"")</f>
        <v/>
      </c>
      <c r="R93" s="119" t="str">
        <f ca="1">IFERROR(__xludf.DUMMYFUNCTION("""COMPUTED_VALUE"""),"")</f>
        <v/>
      </c>
      <c r="S93" s="119" t="str">
        <f ca="1">IFERROR(__xludf.DUMMYFUNCTION("""COMPUTED_VALUE"""),"")</f>
        <v/>
      </c>
      <c r="T93" s="119" t="str">
        <f ca="1">IFERROR(__xludf.DUMMYFUNCTION("""COMPUTED_VALUE"""),"")</f>
        <v/>
      </c>
      <c r="U93" s="119" t="str">
        <f ca="1">IFERROR(__xludf.DUMMYFUNCTION("""COMPUTED_VALUE"""),"")</f>
        <v/>
      </c>
      <c r="V93" s="119" t="str">
        <f ca="1">IFERROR(__xludf.DUMMYFUNCTION("""COMPUTED_VALUE"""),"")</f>
        <v/>
      </c>
      <c r="W93" s="119" t="str">
        <f ca="1">IFERROR(__xludf.DUMMYFUNCTION("""COMPUTED_VALUE"""),"")</f>
        <v/>
      </c>
      <c r="X93" s="119" t="str">
        <f ca="1">IFERROR(__xludf.DUMMYFUNCTION("""COMPUTED_VALUE"""),"")</f>
        <v/>
      </c>
      <c r="Y93" s="119" t="str">
        <f ca="1">IFERROR(__xludf.DUMMYFUNCTION("""COMPUTED_VALUE"""),"")</f>
        <v/>
      </c>
      <c r="Z93" s="119"/>
    </row>
    <row r="94" spans="1:26" ht="12.95">
      <c r="A94" s="119" t="str">
        <f ca="1">IFERROR(__xludf.DUMMYFUNCTION("""COMPUTED_VALUE"""),"SWAC-6-O")</f>
        <v>SWAC-6-O</v>
      </c>
      <c r="B94" s="119" t="str">
        <f ca="1">IFERROR(__xludf.DUMMYFUNCTION("""COMPUTED_VALUE"""),"LIMIT SWITCH")</f>
        <v>LIMIT SWITCH</v>
      </c>
      <c r="C94" s="119" t="str">
        <f ca="1">IFERROR(__xludf.DUMMYFUNCTION("""COMPUTED_VALUE"""),"UMB EXTEND ACC ISOLATION BALL VALVE OPEN")</f>
        <v>UMB EXTEND ACC ISOLATION BALL VALVE OPEN</v>
      </c>
      <c r="D94" s="119" t="str">
        <f ca="1">IFERROR(__xludf.DUMMYFUNCTION("""COMPUTED_VALUE"""),"")</f>
        <v/>
      </c>
      <c r="E94" s="119" t="str">
        <f ca="1">IFERROR(__xludf.DUMMYFUNCTION("""COMPUTED_VALUE"""),"")</f>
        <v/>
      </c>
      <c r="F94" s="119" t="str">
        <f ca="1">IFERROR(__xludf.DUMMYFUNCTION("""COMPUTED_VALUE"""),"")</f>
        <v/>
      </c>
      <c r="G94" s="119" t="str">
        <f ca="1">IFERROR(__xludf.DUMMYFUNCTION("""COMPUTED_VALUE"""),"")</f>
        <v/>
      </c>
      <c r="H94" s="119" t="str">
        <f ca="1">IFERROR(__xludf.DUMMYFUNCTION("""COMPUTED_VALUE"""),"")</f>
        <v/>
      </c>
      <c r="I94" s="96" t="str">
        <f ca="1">IFERROR(__xludf.DUMMYFUNCTION("""COMPUTED_VALUE"""),"WIRING TO TERMINAL BOX")</f>
        <v>WIRING TO TERMINAL BOX</v>
      </c>
      <c r="J94" s="119" t="str">
        <f ca="1">IFERROR(__xludf.DUMMYFUNCTION("""COMPUTED_VALUE"""),"")</f>
        <v/>
      </c>
      <c r="K94" s="119" t="str">
        <f ca="1">IFERROR(__xludf.DUMMYFUNCTION("""COMPUTED_VALUE"""),"")</f>
        <v/>
      </c>
      <c r="L94" s="119" t="str">
        <f ca="1">IFERROR(__xludf.DUMMYFUNCTION("""COMPUTED_VALUE"""),"")</f>
        <v/>
      </c>
      <c r="M94" s="119" t="str">
        <f ca="1">IFERROR(__xludf.DUMMYFUNCTION("""COMPUTED_VALUE"""),"")</f>
        <v/>
      </c>
      <c r="N94" s="119" t="str">
        <f ca="1">IFERROR(__xludf.DUMMYFUNCTION("""COMPUTED_VALUE"""),"")</f>
        <v/>
      </c>
      <c r="O94" s="119" t="str">
        <f ca="1">IFERROR(__xludf.DUMMYFUNCTION("""COMPUTED_VALUE"""),"")</f>
        <v/>
      </c>
      <c r="P94" s="119" t="str">
        <f ca="1">IFERROR(__xludf.DUMMYFUNCTION("""COMPUTED_VALUE"""),"")</f>
        <v/>
      </c>
      <c r="Q94" s="119" t="str">
        <f ca="1">IFERROR(__xludf.DUMMYFUNCTION("""COMPUTED_VALUE"""),"")</f>
        <v/>
      </c>
      <c r="R94" s="119" t="str">
        <f ca="1">IFERROR(__xludf.DUMMYFUNCTION("""COMPUTED_VALUE"""),"")</f>
        <v/>
      </c>
      <c r="S94" s="119" t="str">
        <f ca="1">IFERROR(__xludf.DUMMYFUNCTION("""COMPUTED_VALUE"""),"")</f>
        <v/>
      </c>
      <c r="T94" s="119" t="str">
        <f ca="1">IFERROR(__xludf.DUMMYFUNCTION("""COMPUTED_VALUE"""),"")</f>
        <v/>
      </c>
      <c r="U94" s="119" t="str">
        <f ca="1">IFERROR(__xludf.DUMMYFUNCTION("""COMPUTED_VALUE"""),"")</f>
        <v/>
      </c>
      <c r="V94" s="119" t="str">
        <f ca="1">IFERROR(__xludf.DUMMYFUNCTION("""COMPUTED_VALUE"""),"")</f>
        <v/>
      </c>
      <c r="W94" s="119" t="str">
        <f ca="1">IFERROR(__xludf.DUMMYFUNCTION("""COMPUTED_VALUE"""),"")</f>
        <v/>
      </c>
      <c r="X94" s="119" t="str">
        <f ca="1">IFERROR(__xludf.DUMMYFUNCTION("""COMPUTED_VALUE"""),"")</f>
        <v/>
      </c>
      <c r="Y94" s="119" t="str">
        <f ca="1">IFERROR(__xludf.DUMMYFUNCTION("""COMPUTED_VALUE"""),"")</f>
        <v/>
      </c>
      <c r="Z94" s="119"/>
    </row>
    <row r="95" spans="1:26" ht="12.95">
      <c r="A95" s="119" t="str">
        <f ca="1">IFERROR(__xludf.DUMMYFUNCTION("""COMPUTED_VALUE"""),"SWAC-6-C")</f>
        <v>SWAC-6-C</v>
      </c>
      <c r="B95" s="119" t="str">
        <f ca="1">IFERROR(__xludf.DUMMYFUNCTION("""COMPUTED_VALUE"""),"LIMIT SWITCH")</f>
        <v>LIMIT SWITCH</v>
      </c>
      <c r="C95" s="119" t="str">
        <f ca="1">IFERROR(__xludf.DUMMYFUNCTION("""COMPUTED_VALUE"""),"UMB EXTEND ACC ISOLATION BALL VALVE CLOSED")</f>
        <v>UMB EXTEND ACC ISOLATION BALL VALVE CLOSED</v>
      </c>
      <c r="D95" s="119" t="str">
        <f ca="1">IFERROR(__xludf.DUMMYFUNCTION("""COMPUTED_VALUE"""),"")</f>
        <v/>
      </c>
      <c r="E95" s="119" t="str">
        <f ca="1">IFERROR(__xludf.DUMMYFUNCTION("""COMPUTED_VALUE"""),"")</f>
        <v/>
      </c>
      <c r="F95" s="119" t="str">
        <f ca="1">IFERROR(__xludf.DUMMYFUNCTION("""COMPUTED_VALUE"""),"")</f>
        <v/>
      </c>
      <c r="G95" s="119" t="str">
        <f ca="1">IFERROR(__xludf.DUMMYFUNCTION("""COMPUTED_VALUE"""),"")</f>
        <v/>
      </c>
      <c r="H95" s="119" t="str">
        <f ca="1">IFERROR(__xludf.DUMMYFUNCTION("""COMPUTED_VALUE"""),"")</f>
        <v/>
      </c>
      <c r="I95" s="96" t="str">
        <f ca="1">IFERROR(__xludf.DUMMYFUNCTION("""COMPUTED_VALUE"""),"WIRING TO TERMINAL BOX")</f>
        <v>WIRING TO TERMINAL BOX</v>
      </c>
      <c r="J95" s="119" t="str">
        <f ca="1">IFERROR(__xludf.DUMMYFUNCTION("""COMPUTED_VALUE"""),"")</f>
        <v/>
      </c>
      <c r="K95" s="119" t="str">
        <f ca="1">IFERROR(__xludf.DUMMYFUNCTION("""COMPUTED_VALUE"""),"")</f>
        <v/>
      </c>
      <c r="L95" s="119" t="str">
        <f ca="1">IFERROR(__xludf.DUMMYFUNCTION("""COMPUTED_VALUE"""),"")</f>
        <v/>
      </c>
      <c r="M95" s="119" t="str">
        <f ca="1">IFERROR(__xludf.DUMMYFUNCTION("""COMPUTED_VALUE"""),"")</f>
        <v/>
      </c>
      <c r="N95" s="119" t="str">
        <f ca="1">IFERROR(__xludf.DUMMYFUNCTION("""COMPUTED_VALUE"""),"")</f>
        <v/>
      </c>
      <c r="O95" s="119" t="str">
        <f ca="1">IFERROR(__xludf.DUMMYFUNCTION("""COMPUTED_VALUE"""),"")</f>
        <v/>
      </c>
      <c r="P95" s="119" t="str">
        <f ca="1">IFERROR(__xludf.DUMMYFUNCTION("""COMPUTED_VALUE"""),"")</f>
        <v/>
      </c>
      <c r="Q95" s="119" t="str">
        <f ca="1">IFERROR(__xludf.DUMMYFUNCTION("""COMPUTED_VALUE"""),"")</f>
        <v/>
      </c>
      <c r="R95" s="119" t="str">
        <f ca="1">IFERROR(__xludf.DUMMYFUNCTION("""COMPUTED_VALUE"""),"")</f>
        <v/>
      </c>
      <c r="S95" s="119" t="str">
        <f ca="1">IFERROR(__xludf.DUMMYFUNCTION("""COMPUTED_VALUE"""),"")</f>
        <v/>
      </c>
      <c r="T95" s="119" t="str">
        <f ca="1">IFERROR(__xludf.DUMMYFUNCTION("""COMPUTED_VALUE"""),"")</f>
        <v/>
      </c>
      <c r="U95" s="119" t="str">
        <f ca="1">IFERROR(__xludf.DUMMYFUNCTION("""COMPUTED_VALUE"""),"")</f>
        <v/>
      </c>
      <c r="V95" s="119" t="str">
        <f ca="1">IFERROR(__xludf.DUMMYFUNCTION("""COMPUTED_VALUE"""),"")</f>
        <v/>
      </c>
      <c r="W95" s="119" t="str">
        <f ca="1">IFERROR(__xludf.DUMMYFUNCTION("""COMPUTED_VALUE"""),"")</f>
        <v/>
      </c>
      <c r="X95" s="119" t="str">
        <f ca="1">IFERROR(__xludf.DUMMYFUNCTION("""COMPUTED_VALUE"""),"")</f>
        <v/>
      </c>
      <c r="Y95" s="119" t="str">
        <f ca="1">IFERROR(__xludf.DUMMYFUNCTION("""COMPUTED_VALUE"""),"")</f>
        <v/>
      </c>
      <c r="Z95" s="119"/>
    </row>
    <row r="96" spans="1:26" ht="12.95">
      <c r="A96" s="119" t="str">
        <f ca="1">IFERROR(__xludf.DUMMYFUNCTION("""COMPUTED_VALUE"""),"SW29")</f>
        <v>SW29</v>
      </c>
      <c r="B96" s="119" t="str">
        <f ca="1">IFERROR(__xludf.DUMMYFUNCTION("""COMPUTED_VALUE"""),"POSITION SENSOR")</f>
        <v>POSITION SENSOR</v>
      </c>
      <c r="C96" s="119" t="str">
        <f ca="1">IFERROR(__xludf.DUMMYFUNCTION("""COMPUTED_VALUE"""),"UMB MAIN ACC DRAIN VALVE POSITION SENSOR")</f>
        <v>UMB MAIN ACC DRAIN VALVE POSITION SENSOR</v>
      </c>
      <c r="D96" s="119" t="str">
        <f ca="1">IFERROR(__xludf.DUMMYFUNCTION("""COMPUTED_VALUE"""),"24VDC NC")</f>
        <v>24VDC NC</v>
      </c>
      <c r="E96" s="119" t="str">
        <f ca="1">IFERROR(__xludf.DUMMYFUNCTION("""COMPUTED_VALUE"""),"NA")</f>
        <v>NA</v>
      </c>
      <c r="F96" s="119" t="str">
        <f ca="1">IFERROR(__xludf.DUMMYFUNCTION("""COMPUTED_VALUE"""),"NA")</f>
        <v>NA</v>
      </c>
      <c r="G96" s="119" t="str">
        <f ca="1">IFERROR(__xludf.DUMMYFUNCTION("""COMPUTED_VALUE"""),"SV58-P20-0-P-0-M3")</f>
        <v>SV58-P20-0-P-0-M3</v>
      </c>
      <c r="H96" s="119">
        <f ca="1">IFERROR(__xludf.DUMMYFUNCTION("""COMPUTED_VALUE"""),45)</f>
        <v>45</v>
      </c>
      <c r="I96" s="96" t="str">
        <f ca="1">IFERROR(__xludf.DUMMYFUNCTION("""COMPUTED_VALUE"""),"M12")</f>
        <v>M12</v>
      </c>
      <c r="J96" s="119" t="str">
        <f ca="1">IFERROR(__xludf.DUMMYFUNCTION("""COMPUTED_VALUE"""),"")</f>
        <v/>
      </c>
      <c r="K96" s="119" t="str">
        <f ca="1">IFERROR(__xludf.DUMMYFUNCTION("""COMPUTED_VALUE"""),"")</f>
        <v/>
      </c>
      <c r="L96" s="119" t="str">
        <f ca="1">IFERROR(__xludf.DUMMYFUNCTION("""COMPUTED_VALUE"""),"")</f>
        <v/>
      </c>
      <c r="M96" s="119" t="str">
        <f ca="1">IFERROR(__xludf.DUMMYFUNCTION("""COMPUTED_VALUE"""),"")</f>
        <v/>
      </c>
      <c r="N96" s="119" t="str">
        <f ca="1">IFERROR(__xludf.DUMMYFUNCTION("""COMPUTED_VALUE"""),"")</f>
        <v/>
      </c>
      <c r="O96" s="119" t="str">
        <f ca="1">IFERROR(__xludf.DUMMYFUNCTION("""COMPUTED_VALUE"""),"")</f>
        <v/>
      </c>
      <c r="P96" s="119" t="str">
        <f ca="1">IFERROR(__xludf.DUMMYFUNCTION("""COMPUTED_VALUE"""),"")</f>
        <v/>
      </c>
      <c r="Q96" s="119" t="str">
        <f ca="1">IFERROR(__xludf.DUMMYFUNCTION("""COMPUTED_VALUE"""),"")</f>
        <v/>
      </c>
      <c r="R96" s="119" t="str">
        <f ca="1">IFERROR(__xludf.DUMMYFUNCTION("""COMPUTED_VALUE"""),"")</f>
        <v/>
      </c>
      <c r="S96" s="119" t="str">
        <f ca="1">IFERROR(__xludf.DUMMYFUNCTION("""COMPUTED_VALUE"""),"")</f>
        <v/>
      </c>
      <c r="T96" s="119" t="str">
        <f ca="1">IFERROR(__xludf.DUMMYFUNCTION("""COMPUTED_VALUE"""),"")</f>
        <v/>
      </c>
      <c r="U96" s="119" t="str">
        <f ca="1">IFERROR(__xludf.DUMMYFUNCTION("""COMPUTED_VALUE"""),"")</f>
        <v/>
      </c>
      <c r="V96" s="119" t="str">
        <f ca="1">IFERROR(__xludf.DUMMYFUNCTION("""COMPUTED_VALUE"""),"")</f>
        <v/>
      </c>
      <c r="W96" s="119" t="str">
        <f ca="1">IFERROR(__xludf.DUMMYFUNCTION("""COMPUTED_VALUE"""),"")</f>
        <v/>
      </c>
      <c r="X96" s="119" t="str">
        <f ca="1">IFERROR(__xludf.DUMMYFUNCTION("""COMPUTED_VALUE"""),"")</f>
        <v/>
      </c>
      <c r="Y96" s="119" t="str">
        <f ca="1">IFERROR(__xludf.DUMMYFUNCTION("""COMPUTED_VALUE"""),"")</f>
        <v/>
      </c>
      <c r="Z96" s="119"/>
    </row>
    <row r="97" spans="1:26" ht="12.95">
      <c r="A97" s="119" t="str">
        <f ca="1">IFERROR(__xludf.DUMMYFUNCTION("""COMPUTED_VALUE"""),"S29")</f>
        <v>S29</v>
      </c>
      <c r="B97" s="119" t="str">
        <f ca="1">IFERROR(__xludf.DUMMYFUNCTION("""COMPUTED_VALUE"""),"ON/OFF SOLENOID VALVE")</f>
        <v>ON/OFF SOLENOID VALVE</v>
      </c>
      <c r="C97" s="119" t="str">
        <f ca="1">IFERROR(__xludf.DUMMYFUNCTION("""COMPUTED_VALUE"""),"UMB MAIN ACC SOLENOID DRAIN (NORMALLY CLOSED)")</f>
        <v>UMB MAIN ACC SOLENOID DRAIN (NORMALLY CLOSED)</v>
      </c>
      <c r="D97" s="119" t="str">
        <f ca="1">IFERROR(__xludf.DUMMYFUNCTION("""COMPUTED_VALUE"""),"24VDC 17W")</f>
        <v>24VDC 17W</v>
      </c>
      <c r="E97" s="119" t="str">
        <f ca="1">IFERROR(__xludf.DUMMYFUNCTION("""COMPUTED_VALUE"""),"NA")</f>
        <v>NA</v>
      </c>
      <c r="F97" s="119" t="str">
        <f ca="1">IFERROR(__xludf.DUMMYFUNCTION("""COMPUTED_VALUE"""),"NA")</f>
        <v>NA</v>
      </c>
      <c r="G97" s="119" t="str">
        <f ca="1">IFERROR(__xludf.DUMMYFUNCTION("""COMPUTED_VALUE"""),"SV58-P20-0-P-0-M3")</f>
        <v>SV58-P20-0-P-0-M3</v>
      </c>
      <c r="H97" s="119">
        <f ca="1">IFERROR(__xludf.DUMMYFUNCTION("""COMPUTED_VALUE"""),45)</f>
        <v>45</v>
      </c>
      <c r="I97" s="96" t="str">
        <f ca="1">IFERROR(__xludf.DUMMYFUNCTION("""COMPUTED_VALUE"""),"DEUTSCH DTO4-2P (CONNECTOR INCLUDED)")</f>
        <v>DEUTSCH DTO4-2P (CONNECTOR INCLUDED)</v>
      </c>
      <c r="J97" s="119" t="str">
        <f ca="1">IFERROR(__xludf.DUMMYFUNCTION("""COMPUTED_VALUE"""),"")</f>
        <v/>
      </c>
      <c r="K97" s="119" t="str">
        <f ca="1">IFERROR(__xludf.DUMMYFUNCTION("""COMPUTED_VALUE"""),"")</f>
        <v/>
      </c>
      <c r="L97" s="119" t="str">
        <f ca="1">IFERROR(__xludf.DUMMYFUNCTION("""COMPUTED_VALUE"""),"")</f>
        <v/>
      </c>
      <c r="M97" s="119" t="str">
        <f ca="1">IFERROR(__xludf.DUMMYFUNCTION("""COMPUTED_VALUE"""),"")</f>
        <v/>
      </c>
      <c r="N97" s="119" t="str">
        <f ca="1">IFERROR(__xludf.DUMMYFUNCTION("""COMPUTED_VALUE"""),"")</f>
        <v/>
      </c>
      <c r="O97" s="119" t="str">
        <f ca="1">IFERROR(__xludf.DUMMYFUNCTION("""COMPUTED_VALUE"""),"")</f>
        <v/>
      </c>
      <c r="P97" s="119" t="str">
        <f ca="1">IFERROR(__xludf.DUMMYFUNCTION("""COMPUTED_VALUE"""),"")</f>
        <v/>
      </c>
      <c r="Q97" s="119" t="str">
        <f ca="1">IFERROR(__xludf.DUMMYFUNCTION("""COMPUTED_VALUE"""),"")</f>
        <v/>
      </c>
      <c r="R97" s="119" t="str">
        <f ca="1">IFERROR(__xludf.DUMMYFUNCTION("""COMPUTED_VALUE"""),"")</f>
        <v/>
      </c>
      <c r="S97" s="119" t="str">
        <f ca="1">IFERROR(__xludf.DUMMYFUNCTION("""COMPUTED_VALUE"""),"")</f>
        <v/>
      </c>
      <c r="T97" s="119" t="str">
        <f ca="1">IFERROR(__xludf.DUMMYFUNCTION("""COMPUTED_VALUE"""),"")</f>
        <v/>
      </c>
      <c r="U97" s="119" t="str">
        <f ca="1">IFERROR(__xludf.DUMMYFUNCTION("""COMPUTED_VALUE"""),"")</f>
        <v/>
      </c>
      <c r="V97" s="119" t="str">
        <f ca="1">IFERROR(__xludf.DUMMYFUNCTION("""COMPUTED_VALUE"""),"")</f>
        <v/>
      </c>
      <c r="W97" s="119" t="str">
        <f ca="1">IFERROR(__xludf.DUMMYFUNCTION("""COMPUTED_VALUE"""),"")</f>
        <v/>
      </c>
      <c r="X97" s="119" t="str">
        <f ca="1">IFERROR(__xludf.DUMMYFUNCTION("""COMPUTED_VALUE"""),"")</f>
        <v/>
      </c>
      <c r="Y97" s="119" t="str">
        <f ca="1">IFERROR(__xludf.DUMMYFUNCTION("""COMPUTED_VALUE"""),"")</f>
        <v/>
      </c>
      <c r="Z97" s="119"/>
    </row>
    <row r="98" spans="1:26" ht="12.95">
      <c r="A98" s="119" t="str">
        <f ca="1">IFERROR(__xludf.DUMMYFUNCTION("""COMPUTED_VALUE"""),"S30.1")</f>
        <v>S30.1</v>
      </c>
      <c r="B98" s="119" t="str">
        <f ca="1">IFERROR(__xludf.DUMMYFUNCTION("""COMPUTED_VALUE"""),"ON/OFF SOLENOID VALVE")</f>
        <v>ON/OFF SOLENOID VALVE</v>
      </c>
      <c r="C98" s="119" t="str">
        <f ca="1">IFERROR(__xludf.DUMMYFUNCTION("""COMPUTED_VALUE"""),"UMBILICAL CYLIDER EXTEND VALVE 1")</f>
        <v>UMBILICAL CYLIDER EXTEND VALVE 1</v>
      </c>
      <c r="D98" s="119" t="str">
        <f ca="1">IFERROR(__xludf.DUMMYFUNCTION("""COMPUTED_VALUE"""),"24VDC 36W")</f>
        <v>24VDC 36W</v>
      </c>
      <c r="E98" s="151" t="str">
        <f ca="1">IFERROR(__xludf.DUMMYFUNCTION("""COMPUTED_VALUE"""),"NA ")</f>
        <v xml:space="preserve">NA </v>
      </c>
      <c r="F98" s="151" t="str">
        <f ca="1">IFERROR(__xludf.DUMMYFUNCTION("""COMPUTED_VALUE"""),"NA ")</f>
        <v xml:space="preserve">NA </v>
      </c>
      <c r="G98" s="119" t="str">
        <f ca="1">IFERROR(__xludf.DUMMYFUNCTION("""COMPUTED_VALUE"""),"02-414486")</f>
        <v>02-414486</v>
      </c>
      <c r="H98" s="119">
        <f ca="1">IFERROR(__xludf.DUMMYFUNCTION("""COMPUTED_VALUE"""),34)</f>
        <v>34</v>
      </c>
      <c r="I98" s="96" t="str">
        <f ca="1">IFERROR(__xludf.DUMMYFUNCTION("""COMPUTED_VALUE"""),"DEUTSCH DTO4-2P (CONNECTOR INCLUDED)")</f>
        <v>DEUTSCH DTO4-2P (CONNECTOR INCLUDED)</v>
      </c>
      <c r="J98" s="119" t="str">
        <f ca="1">IFERROR(__xludf.DUMMYFUNCTION("""COMPUTED_VALUE"""),"")</f>
        <v/>
      </c>
      <c r="K98" s="119" t="str">
        <f ca="1">IFERROR(__xludf.DUMMYFUNCTION("""COMPUTED_VALUE"""),"")</f>
        <v/>
      </c>
      <c r="L98" s="119" t="str">
        <f ca="1">IFERROR(__xludf.DUMMYFUNCTION("""COMPUTED_VALUE"""),"")</f>
        <v/>
      </c>
      <c r="M98" s="119" t="str">
        <f ca="1">IFERROR(__xludf.DUMMYFUNCTION("""COMPUTED_VALUE"""),"")</f>
        <v/>
      </c>
      <c r="N98" s="119" t="str">
        <f ca="1">IFERROR(__xludf.DUMMYFUNCTION("""COMPUTED_VALUE"""),"")</f>
        <v/>
      </c>
      <c r="O98" s="119" t="str">
        <f ca="1">IFERROR(__xludf.DUMMYFUNCTION("""COMPUTED_VALUE"""),"")</f>
        <v/>
      </c>
      <c r="P98" s="119" t="str">
        <f ca="1">IFERROR(__xludf.DUMMYFUNCTION("""COMPUTED_VALUE"""),"")</f>
        <v/>
      </c>
      <c r="Q98" s="119" t="str">
        <f ca="1">IFERROR(__xludf.DUMMYFUNCTION("""COMPUTED_VALUE"""),"")</f>
        <v/>
      </c>
      <c r="R98" s="119" t="str">
        <f ca="1">IFERROR(__xludf.DUMMYFUNCTION("""COMPUTED_VALUE"""),"")</f>
        <v/>
      </c>
      <c r="S98" s="119" t="str">
        <f ca="1">IFERROR(__xludf.DUMMYFUNCTION("""COMPUTED_VALUE"""),"")</f>
        <v/>
      </c>
      <c r="T98" s="119" t="str">
        <f ca="1">IFERROR(__xludf.DUMMYFUNCTION("""COMPUTED_VALUE"""),"")</f>
        <v/>
      </c>
      <c r="U98" s="119" t="str">
        <f ca="1">IFERROR(__xludf.DUMMYFUNCTION("""COMPUTED_VALUE"""),"")</f>
        <v/>
      </c>
      <c r="V98" s="119" t="str">
        <f ca="1">IFERROR(__xludf.DUMMYFUNCTION("""COMPUTED_VALUE"""),"")</f>
        <v/>
      </c>
      <c r="W98" s="119" t="str">
        <f ca="1">IFERROR(__xludf.DUMMYFUNCTION("""COMPUTED_VALUE"""),"")</f>
        <v/>
      </c>
      <c r="X98" s="119" t="str">
        <f ca="1">IFERROR(__xludf.DUMMYFUNCTION("""COMPUTED_VALUE"""),"")</f>
        <v/>
      </c>
      <c r="Y98" s="119" t="str">
        <f ca="1">IFERROR(__xludf.DUMMYFUNCTION("""COMPUTED_VALUE"""),"")</f>
        <v/>
      </c>
      <c r="Z98" s="119"/>
    </row>
    <row r="99" spans="1:26" ht="12.95">
      <c r="A99" s="119" t="str">
        <f ca="1">IFERROR(__xludf.DUMMYFUNCTION("""COMPUTED_VALUE"""),"S30.2")</f>
        <v>S30.2</v>
      </c>
      <c r="B99" s="119" t="str">
        <f ca="1">IFERROR(__xludf.DUMMYFUNCTION("""COMPUTED_VALUE"""),"ON/OFF SOLENOID VALVE")</f>
        <v>ON/OFF SOLENOID VALVE</v>
      </c>
      <c r="C99" s="119" t="str">
        <f ca="1">IFERROR(__xludf.DUMMYFUNCTION("""COMPUTED_VALUE"""),"UMBILICAL CYLINDER SLOW RETRACT VALVE 1")</f>
        <v>UMBILICAL CYLINDER SLOW RETRACT VALVE 1</v>
      </c>
      <c r="D99" s="119" t="str">
        <f ca="1">IFERROR(__xludf.DUMMYFUNCTION("""COMPUTED_VALUE"""),"24VDC 36W")</f>
        <v>24VDC 36W</v>
      </c>
      <c r="E99" s="151" t="str">
        <f ca="1">IFERROR(__xludf.DUMMYFUNCTION("""COMPUTED_VALUE"""),"NA ")</f>
        <v xml:space="preserve">NA </v>
      </c>
      <c r="F99" s="151" t="str">
        <f ca="1">IFERROR(__xludf.DUMMYFUNCTION("""COMPUTED_VALUE"""),"NA ")</f>
        <v xml:space="preserve">NA </v>
      </c>
      <c r="G99" s="119" t="str">
        <f ca="1">IFERROR(__xludf.DUMMYFUNCTION("""COMPUTED_VALUE"""),"02-414486")</f>
        <v>02-414486</v>
      </c>
      <c r="H99" s="119">
        <f ca="1">IFERROR(__xludf.DUMMYFUNCTION("""COMPUTED_VALUE"""),34)</f>
        <v>34</v>
      </c>
      <c r="I99" s="96" t="str">
        <f ca="1">IFERROR(__xludf.DUMMYFUNCTION("""COMPUTED_VALUE"""),"DEUTSCH DTO4-2P (CONNECTOR INCLUDED)")</f>
        <v>DEUTSCH DTO4-2P (CONNECTOR INCLUDED)</v>
      </c>
      <c r="J99" s="119" t="str">
        <f ca="1">IFERROR(__xludf.DUMMYFUNCTION("""COMPUTED_VALUE"""),"")</f>
        <v/>
      </c>
      <c r="K99" s="119" t="str">
        <f ca="1">IFERROR(__xludf.DUMMYFUNCTION("""COMPUTED_VALUE"""),"")</f>
        <v/>
      </c>
      <c r="L99" s="119" t="str">
        <f ca="1">IFERROR(__xludf.DUMMYFUNCTION("""COMPUTED_VALUE"""),"")</f>
        <v/>
      </c>
      <c r="M99" s="119" t="str">
        <f ca="1">IFERROR(__xludf.DUMMYFUNCTION("""COMPUTED_VALUE"""),"")</f>
        <v/>
      </c>
      <c r="N99" s="119" t="str">
        <f ca="1">IFERROR(__xludf.DUMMYFUNCTION("""COMPUTED_VALUE"""),"")</f>
        <v/>
      </c>
      <c r="O99" s="119" t="str">
        <f ca="1">IFERROR(__xludf.DUMMYFUNCTION("""COMPUTED_VALUE"""),"")</f>
        <v/>
      </c>
      <c r="P99" s="119" t="str">
        <f ca="1">IFERROR(__xludf.DUMMYFUNCTION("""COMPUTED_VALUE"""),"")</f>
        <v/>
      </c>
      <c r="Q99" s="119" t="str">
        <f ca="1">IFERROR(__xludf.DUMMYFUNCTION("""COMPUTED_VALUE"""),"")</f>
        <v/>
      </c>
      <c r="R99" s="119" t="str">
        <f ca="1">IFERROR(__xludf.DUMMYFUNCTION("""COMPUTED_VALUE"""),"")</f>
        <v/>
      </c>
      <c r="S99" s="119" t="str">
        <f ca="1">IFERROR(__xludf.DUMMYFUNCTION("""COMPUTED_VALUE"""),"")</f>
        <v/>
      </c>
      <c r="T99" s="119" t="str">
        <f ca="1">IFERROR(__xludf.DUMMYFUNCTION("""COMPUTED_VALUE"""),"")</f>
        <v/>
      </c>
      <c r="U99" s="119" t="str">
        <f ca="1">IFERROR(__xludf.DUMMYFUNCTION("""COMPUTED_VALUE"""),"")</f>
        <v/>
      </c>
      <c r="V99" s="119" t="str">
        <f ca="1">IFERROR(__xludf.DUMMYFUNCTION("""COMPUTED_VALUE"""),"")</f>
        <v/>
      </c>
      <c r="W99" s="119" t="str">
        <f ca="1">IFERROR(__xludf.DUMMYFUNCTION("""COMPUTED_VALUE"""),"")</f>
        <v/>
      </c>
      <c r="X99" s="119" t="str">
        <f ca="1">IFERROR(__xludf.DUMMYFUNCTION("""COMPUTED_VALUE"""),"")</f>
        <v/>
      </c>
      <c r="Y99" s="119" t="str">
        <f ca="1">IFERROR(__xludf.DUMMYFUNCTION("""COMPUTED_VALUE"""),"")</f>
        <v/>
      </c>
      <c r="Z99" s="119"/>
    </row>
    <row r="100" spans="1:26" ht="12.95">
      <c r="A100" s="119" t="str">
        <f ca="1">IFERROR(__xludf.DUMMYFUNCTION("""COMPUTED_VALUE"""),"S31.1")</f>
        <v>S31.1</v>
      </c>
      <c r="B100" s="119" t="str">
        <f ca="1">IFERROR(__xludf.DUMMYFUNCTION("""COMPUTED_VALUE"""),"ON/OFF SOLENOID VALVE")</f>
        <v>ON/OFF SOLENOID VALVE</v>
      </c>
      <c r="C100" s="119" t="str">
        <f ca="1">IFERROR(__xludf.DUMMYFUNCTION("""COMPUTED_VALUE"""),"UMBILICAL CYLIDER EXTEND VALVE 2")</f>
        <v>UMBILICAL CYLIDER EXTEND VALVE 2</v>
      </c>
      <c r="D100" s="119" t="str">
        <f ca="1">IFERROR(__xludf.DUMMYFUNCTION("""COMPUTED_VALUE"""),"24VDC 36W")</f>
        <v>24VDC 36W</v>
      </c>
      <c r="E100" s="151" t="str">
        <f ca="1">IFERROR(__xludf.DUMMYFUNCTION("""COMPUTED_VALUE"""),"NA ")</f>
        <v xml:space="preserve">NA </v>
      </c>
      <c r="F100" s="151" t="str">
        <f ca="1">IFERROR(__xludf.DUMMYFUNCTION("""COMPUTED_VALUE"""),"NA ")</f>
        <v xml:space="preserve">NA </v>
      </c>
      <c r="G100" s="119" t="str">
        <f ca="1">IFERROR(__xludf.DUMMYFUNCTION("""COMPUTED_VALUE"""),"02-414486")</f>
        <v>02-414486</v>
      </c>
      <c r="H100" s="119">
        <f ca="1">IFERROR(__xludf.DUMMYFUNCTION("""COMPUTED_VALUE"""),34)</f>
        <v>34</v>
      </c>
      <c r="I100" s="96" t="str">
        <f ca="1">IFERROR(__xludf.DUMMYFUNCTION("""COMPUTED_VALUE"""),"DEUTSCH DTO4-2P (CONNECTOR INCLUDED)")</f>
        <v>DEUTSCH DTO4-2P (CONNECTOR INCLUDED)</v>
      </c>
      <c r="J100" s="119" t="str">
        <f ca="1">IFERROR(__xludf.DUMMYFUNCTION("""COMPUTED_VALUE"""),"")</f>
        <v/>
      </c>
      <c r="K100" s="119" t="str">
        <f ca="1">IFERROR(__xludf.DUMMYFUNCTION("""COMPUTED_VALUE"""),"")</f>
        <v/>
      </c>
      <c r="L100" s="119" t="str">
        <f ca="1">IFERROR(__xludf.DUMMYFUNCTION("""COMPUTED_VALUE"""),"")</f>
        <v/>
      </c>
      <c r="M100" s="119" t="str">
        <f ca="1">IFERROR(__xludf.DUMMYFUNCTION("""COMPUTED_VALUE"""),"")</f>
        <v/>
      </c>
      <c r="N100" s="119" t="str">
        <f ca="1">IFERROR(__xludf.DUMMYFUNCTION("""COMPUTED_VALUE"""),"")</f>
        <v/>
      </c>
      <c r="O100" s="119" t="str">
        <f ca="1">IFERROR(__xludf.DUMMYFUNCTION("""COMPUTED_VALUE"""),"")</f>
        <v/>
      </c>
      <c r="P100" s="119" t="str">
        <f ca="1">IFERROR(__xludf.DUMMYFUNCTION("""COMPUTED_VALUE"""),"")</f>
        <v/>
      </c>
      <c r="Q100" s="119" t="str">
        <f ca="1">IFERROR(__xludf.DUMMYFUNCTION("""COMPUTED_VALUE"""),"")</f>
        <v/>
      </c>
      <c r="R100" s="119" t="str">
        <f ca="1">IFERROR(__xludf.DUMMYFUNCTION("""COMPUTED_VALUE"""),"")</f>
        <v/>
      </c>
      <c r="S100" s="119" t="str">
        <f ca="1">IFERROR(__xludf.DUMMYFUNCTION("""COMPUTED_VALUE"""),"")</f>
        <v/>
      </c>
      <c r="T100" s="119" t="str">
        <f ca="1">IFERROR(__xludf.DUMMYFUNCTION("""COMPUTED_VALUE"""),"")</f>
        <v/>
      </c>
      <c r="U100" s="119" t="str">
        <f ca="1">IFERROR(__xludf.DUMMYFUNCTION("""COMPUTED_VALUE"""),"")</f>
        <v/>
      </c>
      <c r="V100" s="119" t="str">
        <f ca="1">IFERROR(__xludf.DUMMYFUNCTION("""COMPUTED_VALUE"""),"")</f>
        <v/>
      </c>
      <c r="W100" s="119" t="str">
        <f ca="1">IFERROR(__xludf.DUMMYFUNCTION("""COMPUTED_VALUE"""),"")</f>
        <v/>
      </c>
      <c r="X100" s="119" t="str">
        <f ca="1">IFERROR(__xludf.DUMMYFUNCTION("""COMPUTED_VALUE"""),"")</f>
        <v/>
      </c>
      <c r="Y100" s="119" t="str">
        <f ca="1">IFERROR(__xludf.DUMMYFUNCTION("""COMPUTED_VALUE"""),"")</f>
        <v/>
      </c>
      <c r="Z100" s="119"/>
    </row>
    <row r="101" spans="1:26" ht="12.95">
      <c r="A101" s="119" t="str">
        <f ca="1">IFERROR(__xludf.DUMMYFUNCTION("""COMPUTED_VALUE"""),"S31.2")</f>
        <v>S31.2</v>
      </c>
      <c r="B101" s="119" t="str">
        <f ca="1">IFERROR(__xludf.DUMMYFUNCTION("""COMPUTED_VALUE"""),"ON/OFF SOLENOID VALVE")</f>
        <v>ON/OFF SOLENOID VALVE</v>
      </c>
      <c r="C101" s="119" t="str">
        <f ca="1">IFERROR(__xludf.DUMMYFUNCTION("""COMPUTED_VALUE"""),"UMBILICAL CYLINDER SLOW RETRACT VALVE 2")</f>
        <v>UMBILICAL CYLINDER SLOW RETRACT VALVE 2</v>
      </c>
      <c r="D101" s="119" t="str">
        <f ca="1">IFERROR(__xludf.DUMMYFUNCTION("""COMPUTED_VALUE"""),"24VDC 36W")</f>
        <v>24VDC 36W</v>
      </c>
      <c r="E101" s="151" t="str">
        <f ca="1">IFERROR(__xludf.DUMMYFUNCTION("""COMPUTED_VALUE"""),"NA ")</f>
        <v xml:space="preserve">NA </v>
      </c>
      <c r="F101" s="151" t="str">
        <f ca="1">IFERROR(__xludf.DUMMYFUNCTION("""COMPUTED_VALUE"""),"NA ")</f>
        <v xml:space="preserve">NA </v>
      </c>
      <c r="G101" s="119" t="str">
        <f ca="1">IFERROR(__xludf.DUMMYFUNCTION("""COMPUTED_VALUE"""),"02-414486")</f>
        <v>02-414486</v>
      </c>
      <c r="H101" s="119">
        <f ca="1">IFERROR(__xludf.DUMMYFUNCTION("""COMPUTED_VALUE"""),34)</f>
        <v>34</v>
      </c>
      <c r="I101" s="96" t="str">
        <f ca="1">IFERROR(__xludf.DUMMYFUNCTION("""COMPUTED_VALUE"""),"DEUTSCH DTO4-2P (CONNECTOR INCLUDED)")</f>
        <v>DEUTSCH DTO4-2P (CONNECTOR INCLUDED)</v>
      </c>
      <c r="J101" s="119" t="str">
        <f ca="1">IFERROR(__xludf.DUMMYFUNCTION("""COMPUTED_VALUE"""),"")</f>
        <v/>
      </c>
      <c r="K101" s="119" t="str">
        <f ca="1">IFERROR(__xludf.DUMMYFUNCTION("""COMPUTED_VALUE"""),"")</f>
        <v/>
      </c>
      <c r="L101" s="119" t="str">
        <f ca="1">IFERROR(__xludf.DUMMYFUNCTION("""COMPUTED_VALUE"""),"")</f>
        <v/>
      </c>
      <c r="M101" s="119" t="str">
        <f ca="1">IFERROR(__xludf.DUMMYFUNCTION("""COMPUTED_VALUE"""),"")</f>
        <v/>
      </c>
      <c r="N101" s="119" t="str">
        <f ca="1">IFERROR(__xludf.DUMMYFUNCTION("""COMPUTED_VALUE"""),"")</f>
        <v/>
      </c>
      <c r="O101" s="119" t="str">
        <f ca="1">IFERROR(__xludf.DUMMYFUNCTION("""COMPUTED_VALUE"""),"")</f>
        <v/>
      </c>
      <c r="P101" s="119" t="str">
        <f ca="1">IFERROR(__xludf.DUMMYFUNCTION("""COMPUTED_VALUE"""),"")</f>
        <v/>
      </c>
      <c r="Q101" s="119" t="str">
        <f ca="1">IFERROR(__xludf.DUMMYFUNCTION("""COMPUTED_VALUE"""),"")</f>
        <v/>
      </c>
      <c r="R101" s="119" t="str">
        <f ca="1">IFERROR(__xludf.DUMMYFUNCTION("""COMPUTED_VALUE"""),"")</f>
        <v/>
      </c>
      <c r="S101" s="119" t="str">
        <f ca="1">IFERROR(__xludf.DUMMYFUNCTION("""COMPUTED_VALUE"""),"")</f>
        <v/>
      </c>
      <c r="T101" s="119" t="str">
        <f ca="1">IFERROR(__xludf.DUMMYFUNCTION("""COMPUTED_VALUE"""),"")</f>
        <v/>
      </c>
      <c r="U101" s="119" t="str">
        <f ca="1">IFERROR(__xludf.DUMMYFUNCTION("""COMPUTED_VALUE"""),"")</f>
        <v/>
      </c>
      <c r="V101" s="119" t="str">
        <f ca="1">IFERROR(__xludf.DUMMYFUNCTION("""COMPUTED_VALUE"""),"")</f>
        <v/>
      </c>
      <c r="W101" s="119" t="str">
        <f ca="1">IFERROR(__xludf.DUMMYFUNCTION("""COMPUTED_VALUE"""),"")</f>
        <v/>
      </c>
      <c r="X101" s="119" t="str">
        <f ca="1">IFERROR(__xludf.DUMMYFUNCTION("""COMPUTED_VALUE"""),"")</f>
        <v/>
      </c>
      <c r="Y101" s="119" t="str">
        <f ca="1">IFERROR(__xludf.DUMMYFUNCTION("""COMPUTED_VALUE"""),"")</f>
        <v/>
      </c>
      <c r="Z101" s="119"/>
    </row>
    <row r="102" spans="1:26" ht="12.95">
      <c r="A102" s="119" t="str">
        <f ca="1">IFERROR(__xludf.DUMMYFUNCTION("""COMPUTED_VALUE"""),"S32.1")</f>
        <v>S32.1</v>
      </c>
      <c r="B102" s="119" t="str">
        <f ca="1">IFERROR(__xludf.DUMMYFUNCTION("""COMPUTED_VALUE"""),"ON/OFF SOLENOID VALVE")</f>
        <v>ON/OFF SOLENOID VALVE</v>
      </c>
      <c r="C102" s="119" t="str">
        <f ca="1">IFERROR(__xludf.DUMMYFUNCTION("""COMPUTED_VALUE"""),"PRE VALVE CLOSE DETENTED")</f>
        <v>PRE VALVE CLOSE DETENTED</v>
      </c>
      <c r="D102" s="119" t="str">
        <f ca="1">IFERROR(__xludf.DUMMYFUNCTION("""COMPUTED_VALUE"""),"24VDC 36W")</f>
        <v>24VDC 36W</v>
      </c>
      <c r="E102" s="151" t="str">
        <f ca="1">IFERROR(__xludf.DUMMYFUNCTION("""COMPUTED_VALUE"""),"NA ")</f>
        <v xml:space="preserve">NA </v>
      </c>
      <c r="F102" s="151" t="str">
        <f ca="1">IFERROR(__xludf.DUMMYFUNCTION("""COMPUTED_VALUE"""),"NA ")</f>
        <v xml:space="preserve">NA </v>
      </c>
      <c r="G102" s="119" t="str">
        <f ca="1">IFERROR(__xludf.DUMMYFUNCTION("""COMPUTED_VALUE"""),"E040121")</f>
        <v>E040121</v>
      </c>
      <c r="H102" s="119">
        <f ca="1">IFERROR(__xludf.DUMMYFUNCTION("""COMPUTED_VALUE"""),78)</f>
        <v>78</v>
      </c>
      <c r="I102" s="96" t="str">
        <f ca="1">IFERROR(__xludf.DUMMYFUNCTION("""COMPUTED_VALUE"""),"DEUTSCH DTO4-2P (CONNECTOR INCLUDED)")</f>
        <v>DEUTSCH DTO4-2P (CONNECTOR INCLUDED)</v>
      </c>
      <c r="J102" s="119" t="str">
        <f ca="1">IFERROR(__xludf.DUMMYFUNCTION("""COMPUTED_VALUE"""),"")</f>
        <v/>
      </c>
      <c r="K102" s="119" t="str">
        <f ca="1">IFERROR(__xludf.DUMMYFUNCTION("""COMPUTED_VALUE"""),"")</f>
        <v/>
      </c>
      <c r="L102" s="119" t="str">
        <f ca="1">IFERROR(__xludf.DUMMYFUNCTION("""COMPUTED_VALUE"""),"")</f>
        <v/>
      </c>
      <c r="M102" s="119" t="str">
        <f ca="1">IFERROR(__xludf.DUMMYFUNCTION("""COMPUTED_VALUE"""),"")</f>
        <v/>
      </c>
      <c r="N102" s="119" t="str">
        <f ca="1">IFERROR(__xludf.DUMMYFUNCTION("""COMPUTED_VALUE"""),"")</f>
        <v/>
      </c>
      <c r="O102" s="119" t="str">
        <f ca="1">IFERROR(__xludf.DUMMYFUNCTION("""COMPUTED_VALUE"""),"")</f>
        <v/>
      </c>
      <c r="P102" s="119" t="str">
        <f ca="1">IFERROR(__xludf.DUMMYFUNCTION("""COMPUTED_VALUE"""),"")</f>
        <v/>
      </c>
      <c r="Q102" s="119" t="str">
        <f ca="1">IFERROR(__xludf.DUMMYFUNCTION("""COMPUTED_VALUE"""),"")</f>
        <v/>
      </c>
      <c r="R102" s="119" t="str">
        <f ca="1">IFERROR(__xludf.DUMMYFUNCTION("""COMPUTED_VALUE"""),"")</f>
        <v/>
      </c>
      <c r="S102" s="119" t="str">
        <f ca="1">IFERROR(__xludf.DUMMYFUNCTION("""COMPUTED_VALUE"""),"")</f>
        <v/>
      </c>
      <c r="T102" s="119" t="str">
        <f ca="1">IFERROR(__xludf.DUMMYFUNCTION("""COMPUTED_VALUE"""),"")</f>
        <v/>
      </c>
      <c r="U102" s="119" t="str">
        <f ca="1">IFERROR(__xludf.DUMMYFUNCTION("""COMPUTED_VALUE"""),"")</f>
        <v/>
      </c>
      <c r="V102" s="119" t="str">
        <f ca="1">IFERROR(__xludf.DUMMYFUNCTION("""COMPUTED_VALUE"""),"")</f>
        <v/>
      </c>
      <c r="W102" s="119" t="str">
        <f ca="1">IFERROR(__xludf.DUMMYFUNCTION("""COMPUTED_VALUE"""),"")</f>
        <v/>
      </c>
      <c r="X102" s="119" t="str">
        <f ca="1">IFERROR(__xludf.DUMMYFUNCTION("""COMPUTED_VALUE"""),"")</f>
        <v/>
      </c>
      <c r="Y102" s="119" t="str">
        <f ca="1">IFERROR(__xludf.DUMMYFUNCTION("""COMPUTED_VALUE"""),"")</f>
        <v/>
      </c>
      <c r="Z102" s="119"/>
    </row>
    <row r="103" spans="1:26" ht="12.95">
      <c r="A103" s="119" t="str">
        <f ca="1">IFERROR(__xludf.DUMMYFUNCTION("""COMPUTED_VALUE"""),"S32.2")</f>
        <v>S32.2</v>
      </c>
      <c r="B103" s="119" t="str">
        <f ca="1">IFERROR(__xludf.DUMMYFUNCTION("""COMPUTED_VALUE"""),"ON/OFF SOLENOID VALVE")</f>
        <v>ON/OFF SOLENOID VALVE</v>
      </c>
      <c r="C103" s="119" t="str">
        <f ca="1">IFERROR(__xludf.DUMMYFUNCTION("""COMPUTED_VALUE"""),"PRE VALVE OPEN DETENTED")</f>
        <v>PRE VALVE OPEN DETENTED</v>
      </c>
      <c r="D103" s="119" t="str">
        <f ca="1">IFERROR(__xludf.DUMMYFUNCTION("""COMPUTED_VALUE"""),"24VDC 36W")</f>
        <v>24VDC 36W</v>
      </c>
      <c r="E103" s="151" t="str">
        <f ca="1">IFERROR(__xludf.DUMMYFUNCTION("""COMPUTED_VALUE"""),"NA ")</f>
        <v xml:space="preserve">NA </v>
      </c>
      <c r="F103" s="151" t="str">
        <f ca="1">IFERROR(__xludf.DUMMYFUNCTION("""COMPUTED_VALUE"""),"NA ")</f>
        <v xml:space="preserve">NA </v>
      </c>
      <c r="G103" s="119" t="str">
        <f ca="1">IFERROR(__xludf.DUMMYFUNCTION("""COMPUTED_VALUE"""),"E040121")</f>
        <v>E040121</v>
      </c>
      <c r="H103" s="119">
        <f ca="1">IFERROR(__xludf.DUMMYFUNCTION("""COMPUTED_VALUE"""),78)</f>
        <v>78</v>
      </c>
      <c r="I103" s="96" t="str">
        <f ca="1">IFERROR(__xludf.DUMMYFUNCTION("""COMPUTED_VALUE"""),"DEUTSCH DTO4-2P (CONNECTOR INCLUDED)")</f>
        <v>DEUTSCH DTO4-2P (CONNECTOR INCLUDED)</v>
      </c>
      <c r="J103" s="119" t="str">
        <f ca="1">IFERROR(__xludf.DUMMYFUNCTION("""COMPUTED_VALUE"""),"")</f>
        <v/>
      </c>
      <c r="K103" s="119" t="str">
        <f ca="1">IFERROR(__xludf.DUMMYFUNCTION("""COMPUTED_VALUE"""),"")</f>
        <v/>
      </c>
      <c r="L103" s="119" t="str">
        <f ca="1">IFERROR(__xludf.DUMMYFUNCTION("""COMPUTED_VALUE"""),"")</f>
        <v/>
      </c>
      <c r="M103" s="119" t="str">
        <f ca="1">IFERROR(__xludf.DUMMYFUNCTION("""COMPUTED_VALUE"""),"")</f>
        <v/>
      </c>
      <c r="N103" s="119" t="str">
        <f ca="1">IFERROR(__xludf.DUMMYFUNCTION("""COMPUTED_VALUE"""),"")</f>
        <v/>
      </c>
      <c r="O103" s="119" t="str">
        <f ca="1">IFERROR(__xludf.DUMMYFUNCTION("""COMPUTED_VALUE"""),"")</f>
        <v/>
      </c>
      <c r="P103" s="119" t="str">
        <f ca="1">IFERROR(__xludf.DUMMYFUNCTION("""COMPUTED_VALUE"""),"")</f>
        <v/>
      </c>
      <c r="Q103" s="119" t="str">
        <f ca="1">IFERROR(__xludf.DUMMYFUNCTION("""COMPUTED_VALUE"""),"")</f>
        <v/>
      </c>
      <c r="R103" s="119" t="str">
        <f ca="1">IFERROR(__xludf.DUMMYFUNCTION("""COMPUTED_VALUE"""),"")</f>
        <v/>
      </c>
      <c r="S103" s="119" t="str">
        <f ca="1">IFERROR(__xludf.DUMMYFUNCTION("""COMPUTED_VALUE"""),"")</f>
        <v/>
      </c>
      <c r="T103" s="119" t="str">
        <f ca="1">IFERROR(__xludf.DUMMYFUNCTION("""COMPUTED_VALUE"""),"")</f>
        <v/>
      </c>
      <c r="U103" s="119" t="str">
        <f ca="1">IFERROR(__xludf.DUMMYFUNCTION("""COMPUTED_VALUE"""),"")</f>
        <v/>
      </c>
      <c r="V103" s="119" t="str">
        <f ca="1">IFERROR(__xludf.DUMMYFUNCTION("""COMPUTED_VALUE"""),"")</f>
        <v/>
      </c>
      <c r="W103" s="119" t="str">
        <f ca="1">IFERROR(__xludf.DUMMYFUNCTION("""COMPUTED_VALUE"""),"")</f>
        <v/>
      </c>
      <c r="X103" s="119" t="str">
        <f ca="1">IFERROR(__xludf.DUMMYFUNCTION("""COMPUTED_VALUE"""),"")</f>
        <v/>
      </c>
      <c r="Y103" s="119" t="str">
        <f ca="1">IFERROR(__xludf.DUMMYFUNCTION("""COMPUTED_VALUE"""),"")</f>
        <v/>
      </c>
      <c r="Z103" s="119"/>
    </row>
    <row r="104" spans="1:26" ht="12.95">
      <c r="A104" s="119" t="str">
        <f ca="1">IFERROR(__xludf.DUMMYFUNCTION("""COMPUTED_VALUE"""),"S33")</f>
        <v>S33</v>
      </c>
      <c r="B104" s="119" t="str">
        <f ca="1">IFERROR(__xludf.DUMMYFUNCTION("""COMPUTED_VALUE"""),"ON/OFF SOLENOID VALVE")</f>
        <v>ON/OFF SOLENOID VALVE</v>
      </c>
      <c r="C104" s="119" t="str">
        <f ca="1">IFERROR(__xludf.DUMMYFUNCTION("""COMPUTED_VALUE"""),"PRE VALVE BACK UP VALVE SPRING RETURN")</f>
        <v>PRE VALVE BACK UP VALVE SPRING RETURN</v>
      </c>
      <c r="D104" s="119" t="str">
        <f ca="1">IFERROR(__xludf.DUMMYFUNCTION("""COMPUTED_VALUE"""),"24VDC 17W")</f>
        <v>24VDC 17W</v>
      </c>
      <c r="E104" s="119" t="str">
        <f ca="1">IFERROR(__xludf.DUMMYFUNCTION("""COMPUTED_VALUE"""),"NA")</f>
        <v>NA</v>
      </c>
      <c r="F104" s="119" t="str">
        <f ca="1">IFERROR(__xludf.DUMMYFUNCTION("""COMPUTED_VALUE"""),"NA")</f>
        <v>NA</v>
      </c>
      <c r="G104" s="119" t="str">
        <f ca="1">IFERROR(__xludf.DUMMYFUNCTION("""COMPUTED_VALUE"""),"SV58-40-0-P-0    ")</f>
        <v xml:space="preserve">SV58-40-0-P-0    </v>
      </c>
      <c r="H104" s="119">
        <f ca="1">IFERROR(__xludf.DUMMYFUNCTION("""COMPUTED_VALUE"""),74)</f>
        <v>74</v>
      </c>
      <c r="I104" s="96" t="str">
        <f ca="1">IFERROR(__xludf.DUMMYFUNCTION("""COMPUTED_VALUE"""),"DEUTSCH DTO4-2P (CONNECTOR INCLUDED)")</f>
        <v>DEUTSCH DTO4-2P (CONNECTOR INCLUDED)</v>
      </c>
      <c r="J104" s="119" t="str">
        <f ca="1">IFERROR(__xludf.DUMMYFUNCTION("""COMPUTED_VALUE"""),"")</f>
        <v/>
      </c>
      <c r="K104" s="119" t="str">
        <f ca="1">IFERROR(__xludf.DUMMYFUNCTION("""COMPUTED_VALUE"""),"")</f>
        <v/>
      </c>
      <c r="L104" s="119" t="str">
        <f ca="1">IFERROR(__xludf.DUMMYFUNCTION("""COMPUTED_VALUE"""),"")</f>
        <v/>
      </c>
      <c r="M104" s="119" t="str">
        <f ca="1">IFERROR(__xludf.DUMMYFUNCTION("""COMPUTED_VALUE"""),"")</f>
        <v/>
      </c>
      <c r="N104" s="119" t="str">
        <f ca="1">IFERROR(__xludf.DUMMYFUNCTION("""COMPUTED_VALUE"""),"")</f>
        <v/>
      </c>
      <c r="O104" s="119" t="str">
        <f ca="1">IFERROR(__xludf.DUMMYFUNCTION("""COMPUTED_VALUE"""),"")</f>
        <v/>
      </c>
      <c r="P104" s="119" t="str">
        <f ca="1">IFERROR(__xludf.DUMMYFUNCTION("""COMPUTED_VALUE"""),"")</f>
        <v/>
      </c>
      <c r="Q104" s="119" t="str">
        <f ca="1">IFERROR(__xludf.DUMMYFUNCTION("""COMPUTED_VALUE"""),"")</f>
        <v/>
      </c>
      <c r="R104" s="119" t="str">
        <f ca="1">IFERROR(__xludf.DUMMYFUNCTION("""COMPUTED_VALUE"""),"")</f>
        <v/>
      </c>
      <c r="S104" s="119" t="str">
        <f ca="1">IFERROR(__xludf.DUMMYFUNCTION("""COMPUTED_VALUE"""),"")</f>
        <v/>
      </c>
      <c r="T104" s="119" t="str">
        <f ca="1">IFERROR(__xludf.DUMMYFUNCTION("""COMPUTED_VALUE"""),"")</f>
        <v/>
      </c>
      <c r="U104" s="119" t="str">
        <f ca="1">IFERROR(__xludf.DUMMYFUNCTION("""COMPUTED_VALUE"""),"")</f>
        <v/>
      </c>
      <c r="V104" s="119" t="str">
        <f ca="1">IFERROR(__xludf.DUMMYFUNCTION("""COMPUTED_VALUE"""),"")</f>
        <v/>
      </c>
      <c r="W104" s="119" t="str">
        <f ca="1">IFERROR(__xludf.DUMMYFUNCTION("""COMPUTED_VALUE"""),"")</f>
        <v/>
      </c>
      <c r="X104" s="119" t="str">
        <f ca="1">IFERROR(__xludf.DUMMYFUNCTION("""COMPUTED_VALUE"""),"")</f>
        <v/>
      </c>
      <c r="Y104" s="119" t="str">
        <f ca="1">IFERROR(__xludf.DUMMYFUNCTION("""COMPUTED_VALUE"""),"")</f>
        <v/>
      </c>
      <c r="Z104" s="119"/>
    </row>
    <row r="105" spans="1:26" ht="12.95">
      <c r="A105" s="119" t="str">
        <f ca="1">IFERROR(__xludf.DUMMYFUNCTION("""COMPUTED_VALUE"""),"S34")</f>
        <v>S34</v>
      </c>
      <c r="B105" s="119" t="str">
        <f ca="1">IFERROR(__xludf.DUMMYFUNCTION("""COMPUTED_VALUE"""),"ON/OFF SOLENOID VALVE")</f>
        <v>ON/OFF SOLENOID VALVE</v>
      </c>
      <c r="C105" s="119" t="str">
        <f ca="1">IFERROR(__xludf.DUMMYFUNCTION("""COMPUTED_VALUE"""),"UMBILICAL FAST RETRACT PRESURE VALVE 1")</f>
        <v>UMBILICAL FAST RETRACT PRESURE VALVE 1</v>
      </c>
      <c r="D105" s="119" t="str">
        <f ca="1">IFERROR(__xludf.DUMMYFUNCTION("""COMPUTED_VALUE"""),"24VDC 20W")</f>
        <v>24VDC 20W</v>
      </c>
      <c r="E105" s="119" t="str">
        <f ca="1">IFERROR(__xludf.DUMMYFUNCTION("""COMPUTED_VALUE"""),"NA")</f>
        <v>NA</v>
      </c>
      <c r="F105" s="119" t="str">
        <f ca="1">IFERROR(__xludf.DUMMYFUNCTION("""COMPUTED_VALUE"""),"NA")</f>
        <v>NA</v>
      </c>
      <c r="G105" s="119" t="str">
        <f ca="1">IFERROR(__xludf.DUMMYFUNCTION("""COMPUTED_VALUE"""),"HSV12-28-0-U-0")</f>
        <v>HSV12-28-0-U-0</v>
      </c>
      <c r="H105" s="119">
        <f ca="1">IFERROR(__xludf.DUMMYFUNCTION("""COMPUTED_VALUE"""),71)</f>
        <v>71</v>
      </c>
      <c r="I105" s="96" t="str">
        <f ca="1">IFERROR(__xludf.DUMMYFUNCTION("""COMPUTED_VALUE"""),"DEUTSCH DTO4-2P (CONNECTOR INCLUDED)")</f>
        <v>DEUTSCH DTO4-2P (CONNECTOR INCLUDED)</v>
      </c>
      <c r="J105" s="119" t="str">
        <f ca="1">IFERROR(__xludf.DUMMYFUNCTION("""COMPUTED_VALUE"""),"")</f>
        <v/>
      </c>
      <c r="K105" s="119" t="str">
        <f ca="1">IFERROR(__xludf.DUMMYFUNCTION("""COMPUTED_VALUE"""),"")</f>
        <v/>
      </c>
      <c r="L105" s="119" t="str">
        <f ca="1">IFERROR(__xludf.DUMMYFUNCTION("""COMPUTED_VALUE"""),"")</f>
        <v/>
      </c>
      <c r="M105" s="119" t="str">
        <f ca="1">IFERROR(__xludf.DUMMYFUNCTION("""COMPUTED_VALUE"""),"")</f>
        <v/>
      </c>
      <c r="N105" s="119" t="str">
        <f ca="1">IFERROR(__xludf.DUMMYFUNCTION("""COMPUTED_VALUE"""),"")</f>
        <v/>
      </c>
      <c r="O105" s="119" t="str">
        <f ca="1">IFERROR(__xludf.DUMMYFUNCTION("""COMPUTED_VALUE"""),"")</f>
        <v/>
      </c>
      <c r="P105" s="119" t="str">
        <f ca="1">IFERROR(__xludf.DUMMYFUNCTION("""COMPUTED_VALUE"""),"")</f>
        <v/>
      </c>
      <c r="Q105" s="119" t="str">
        <f ca="1">IFERROR(__xludf.DUMMYFUNCTION("""COMPUTED_VALUE"""),"")</f>
        <v/>
      </c>
      <c r="R105" s="119" t="str">
        <f ca="1">IFERROR(__xludf.DUMMYFUNCTION("""COMPUTED_VALUE"""),"")</f>
        <v/>
      </c>
      <c r="S105" s="119" t="str">
        <f ca="1">IFERROR(__xludf.DUMMYFUNCTION("""COMPUTED_VALUE"""),"")</f>
        <v/>
      </c>
      <c r="T105" s="119" t="str">
        <f ca="1">IFERROR(__xludf.DUMMYFUNCTION("""COMPUTED_VALUE"""),"")</f>
        <v/>
      </c>
      <c r="U105" s="119" t="str">
        <f ca="1">IFERROR(__xludf.DUMMYFUNCTION("""COMPUTED_VALUE"""),"")</f>
        <v/>
      </c>
      <c r="V105" s="119" t="str">
        <f ca="1">IFERROR(__xludf.DUMMYFUNCTION("""COMPUTED_VALUE"""),"")</f>
        <v/>
      </c>
      <c r="W105" s="119" t="str">
        <f ca="1">IFERROR(__xludf.DUMMYFUNCTION("""COMPUTED_VALUE"""),"")</f>
        <v/>
      </c>
      <c r="X105" s="119" t="str">
        <f ca="1">IFERROR(__xludf.DUMMYFUNCTION("""COMPUTED_VALUE"""),"")</f>
        <v/>
      </c>
      <c r="Y105" s="119" t="str">
        <f ca="1">IFERROR(__xludf.DUMMYFUNCTION("""COMPUTED_VALUE"""),"")</f>
        <v/>
      </c>
      <c r="Z105" s="119"/>
    </row>
    <row r="106" spans="1:26" ht="12.95">
      <c r="A106" s="119" t="str">
        <f ca="1">IFERROR(__xludf.DUMMYFUNCTION("""COMPUTED_VALUE"""),"S35")</f>
        <v>S35</v>
      </c>
      <c r="B106" s="119" t="str">
        <f ca="1">IFERROR(__xludf.DUMMYFUNCTION("""COMPUTED_VALUE"""),"ON/OFF SOLENOID VALVE")</f>
        <v>ON/OFF SOLENOID VALVE</v>
      </c>
      <c r="C106" s="119" t="str">
        <f ca="1">IFERROR(__xludf.DUMMYFUNCTION("""COMPUTED_VALUE"""),"UMBILICAL FAST RETRACT PRESURE VALVE 2")</f>
        <v>UMBILICAL FAST RETRACT PRESURE VALVE 2</v>
      </c>
      <c r="D106" s="119" t="str">
        <f ca="1">IFERROR(__xludf.DUMMYFUNCTION("""COMPUTED_VALUE"""),"24VDC 20W")</f>
        <v>24VDC 20W</v>
      </c>
      <c r="E106" s="119" t="str">
        <f ca="1">IFERROR(__xludf.DUMMYFUNCTION("""COMPUTED_VALUE"""),"NA")</f>
        <v>NA</v>
      </c>
      <c r="F106" s="119" t="str">
        <f ca="1">IFERROR(__xludf.DUMMYFUNCTION("""COMPUTED_VALUE"""),"NA")</f>
        <v>NA</v>
      </c>
      <c r="G106" s="119" t="str">
        <f ca="1">IFERROR(__xludf.DUMMYFUNCTION("""COMPUTED_VALUE"""),"HSV12-28-0-U-0")</f>
        <v>HSV12-28-0-U-0</v>
      </c>
      <c r="H106" s="119">
        <f ca="1">IFERROR(__xludf.DUMMYFUNCTION("""COMPUTED_VALUE"""),71)</f>
        <v>71</v>
      </c>
      <c r="I106" s="96" t="str">
        <f ca="1">IFERROR(__xludf.DUMMYFUNCTION("""COMPUTED_VALUE"""),"DEUTSCH DTO4-2P (CONNECTOR INCLUDED)")</f>
        <v>DEUTSCH DTO4-2P (CONNECTOR INCLUDED)</v>
      </c>
      <c r="J106" s="119" t="str">
        <f ca="1">IFERROR(__xludf.DUMMYFUNCTION("""COMPUTED_VALUE"""),"")</f>
        <v/>
      </c>
      <c r="K106" s="119" t="str">
        <f ca="1">IFERROR(__xludf.DUMMYFUNCTION("""COMPUTED_VALUE"""),"")</f>
        <v/>
      </c>
      <c r="L106" s="119" t="str">
        <f ca="1">IFERROR(__xludf.DUMMYFUNCTION("""COMPUTED_VALUE"""),"")</f>
        <v/>
      </c>
      <c r="M106" s="119" t="str">
        <f ca="1">IFERROR(__xludf.DUMMYFUNCTION("""COMPUTED_VALUE"""),"")</f>
        <v/>
      </c>
      <c r="N106" s="119" t="str">
        <f ca="1">IFERROR(__xludf.DUMMYFUNCTION("""COMPUTED_VALUE"""),"")</f>
        <v/>
      </c>
      <c r="O106" s="119" t="str">
        <f ca="1">IFERROR(__xludf.DUMMYFUNCTION("""COMPUTED_VALUE"""),"")</f>
        <v/>
      </c>
      <c r="P106" s="119" t="str">
        <f ca="1">IFERROR(__xludf.DUMMYFUNCTION("""COMPUTED_VALUE"""),"")</f>
        <v/>
      </c>
      <c r="Q106" s="119" t="str">
        <f ca="1">IFERROR(__xludf.DUMMYFUNCTION("""COMPUTED_VALUE"""),"")</f>
        <v/>
      </c>
      <c r="R106" s="119" t="str">
        <f ca="1">IFERROR(__xludf.DUMMYFUNCTION("""COMPUTED_VALUE"""),"")</f>
        <v/>
      </c>
      <c r="S106" s="119" t="str">
        <f ca="1">IFERROR(__xludf.DUMMYFUNCTION("""COMPUTED_VALUE"""),"")</f>
        <v/>
      </c>
      <c r="T106" s="119" t="str">
        <f ca="1">IFERROR(__xludf.DUMMYFUNCTION("""COMPUTED_VALUE"""),"")</f>
        <v/>
      </c>
      <c r="U106" s="119" t="str">
        <f ca="1">IFERROR(__xludf.DUMMYFUNCTION("""COMPUTED_VALUE"""),"")</f>
        <v/>
      </c>
      <c r="V106" s="119" t="str">
        <f ca="1">IFERROR(__xludf.DUMMYFUNCTION("""COMPUTED_VALUE"""),"")</f>
        <v/>
      </c>
      <c r="W106" s="119" t="str">
        <f ca="1">IFERROR(__xludf.DUMMYFUNCTION("""COMPUTED_VALUE"""),"")</f>
        <v/>
      </c>
      <c r="X106" s="119" t="str">
        <f ca="1">IFERROR(__xludf.DUMMYFUNCTION("""COMPUTED_VALUE"""),"")</f>
        <v/>
      </c>
      <c r="Y106" s="119" t="str">
        <f ca="1">IFERROR(__xludf.DUMMYFUNCTION("""COMPUTED_VALUE"""),"")</f>
        <v/>
      </c>
      <c r="Z106" s="119"/>
    </row>
    <row r="107" spans="1:26" ht="12.95">
      <c r="A107" s="119" t="str">
        <f ca="1">IFERROR(__xludf.DUMMYFUNCTION("""COMPUTED_VALUE"""),"S36")</f>
        <v>S36</v>
      </c>
      <c r="B107" s="119" t="str">
        <f ca="1">IFERROR(__xludf.DUMMYFUNCTION("""COMPUTED_VALUE"""),"ON/OFF SOLENOID VALVE")</f>
        <v>ON/OFF SOLENOID VALVE</v>
      </c>
      <c r="C107" s="119" t="str">
        <f ca="1">IFERROR(__xludf.DUMMYFUNCTION("""COMPUTED_VALUE"""),"UMBILICAL FAST RETRACT TANK VALVE 1")</f>
        <v>UMBILICAL FAST RETRACT TANK VALVE 1</v>
      </c>
      <c r="D107" s="119" t="str">
        <f ca="1">IFERROR(__xludf.DUMMYFUNCTION("""COMPUTED_VALUE"""),"24VDC 20W")</f>
        <v>24VDC 20W</v>
      </c>
      <c r="E107" s="119" t="str">
        <f ca="1">IFERROR(__xludf.DUMMYFUNCTION("""COMPUTED_VALUE"""),"NA")</f>
        <v>NA</v>
      </c>
      <c r="F107" s="119" t="str">
        <f ca="1">IFERROR(__xludf.DUMMYFUNCTION("""COMPUTED_VALUE"""),"NA")</f>
        <v>NA</v>
      </c>
      <c r="G107" s="119" t="str">
        <f ca="1">IFERROR(__xludf.DUMMYFUNCTION("""COMPUTED_VALUE"""),"HSV12-28-0-U-0")</f>
        <v>HSV12-28-0-U-0</v>
      </c>
      <c r="H107" s="119">
        <f ca="1">IFERROR(__xludf.DUMMYFUNCTION("""COMPUTED_VALUE"""),71)</f>
        <v>71</v>
      </c>
      <c r="I107" s="96" t="str">
        <f ca="1">IFERROR(__xludf.DUMMYFUNCTION("""COMPUTED_VALUE"""),"DEUTSCH DTO4-2P (CONNECTOR INCLUDED)")</f>
        <v>DEUTSCH DTO4-2P (CONNECTOR INCLUDED)</v>
      </c>
      <c r="J107" s="119" t="str">
        <f ca="1">IFERROR(__xludf.DUMMYFUNCTION("""COMPUTED_VALUE"""),"")</f>
        <v/>
      </c>
      <c r="K107" s="119" t="str">
        <f ca="1">IFERROR(__xludf.DUMMYFUNCTION("""COMPUTED_VALUE"""),"")</f>
        <v/>
      </c>
      <c r="L107" s="119" t="str">
        <f ca="1">IFERROR(__xludf.DUMMYFUNCTION("""COMPUTED_VALUE"""),"")</f>
        <v/>
      </c>
      <c r="M107" s="119" t="str">
        <f ca="1">IFERROR(__xludf.DUMMYFUNCTION("""COMPUTED_VALUE"""),"")</f>
        <v/>
      </c>
      <c r="N107" s="119" t="str">
        <f ca="1">IFERROR(__xludf.DUMMYFUNCTION("""COMPUTED_VALUE"""),"")</f>
        <v/>
      </c>
      <c r="O107" s="119" t="str">
        <f ca="1">IFERROR(__xludf.DUMMYFUNCTION("""COMPUTED_VALUE"""),"")</f>
        <v/>
      </c>
      <c r="P107" s="119" t="str">
        <f ca="1">IFERROR(__xludf.DUMMYFUNCTION("""COMPUTED_VALUE"""),"")</f>
        <v/>
      </c>
      <c r="Q107" s="119" t="str">
        <f ca="1">IFERROR(__xludf.DUMMYFUNCTION("""COMPUTED_VALUE"""),"")</f>
        <v/>
      </c>
      <c r="R107" s="119" t="str">
        <f ca="1">IFERROR(__xludf.DUMMYFUNCTION("""COMPUTED_VALUE"""),"")</f>
        <v/>
      </c>
      <c r="S107" s="119" t="str">
        <f ca="1">IFERROR(__xludf.DUMMYFUNCTION("""COMPUTED_VALUE"""),"")</f>
        <v/>
      </c>
      <c r="T107" s="119" t="str">
        <f ca="1">IFERROR(__xludf.DUMMYFUNCTION("""COMPUTED_VALUE"""),"")</f>
        <v/>
      </c>
      <c r="U107" s="119" t="str">
        <f ca="1">IFERROR(__xludf.DUMMYFUNCTION("""COMPUTED_VALUE"""),"")</f>
        <v/>
      </c>
      <c r="V107" s="119" t="str">
        <f ca="1">IFERROR(__xludf.DUMMYFUNCTION("""COMPUTED_VALUE"""),"")</f>
        <v/>
      </c>
      <c r="W107" s="119" t="str">
        <f ca="1">IFERROR(__xludf.DUMMYFUNCTION("""COMPUTED_VALUE"""),"")</f>
        <v/>
      </c>
      <c r="X107" s="119" t="str">
        <f ca="1">IFERROR(__xludf.DUMMYFUNCTION("""COMPUTED_VALUE"""),"")</f>
        <v/>
      </c>
      <c r="Y107" s="119" t="str">
        <f ca="1">IFERROR(__xludf.DUMMYFUNCTION("""COMPUTED_VALUE"""),"")</f>
        <v/>
      </c>
      <c r="Z107" s="119"/>
    </row>
    <row r="108" spans="1:26" ht="12.95">
      <c r="A108" s="119" t="str">
        <f ca="1">IFERROR(__xludf.DUMMYFUNCTION("""COMPUTED_VALUE"""),"S37")</f>
        <v>S37</v>
      </c>
      <c r="B108" s="119" t="str">
        <f ca="1">IFERROR(__xludf.DUMMYFUNCTION("""COMPUTED_VALUE"""),"ON/OFF SOLENOID VALVE")</f>
        <v>ON/OFF SOLENOID VALVE</v>
      </c>
      <c r="C108" s="119" t="str">
        <f ca="1">IFERROR(__xludf.DUMMYFUNCTION("""COMPUTED_VALUE"""),"UMBILICAL FAST RETRACT TANK VALVE 2")</f>
        <v>UMBILICAL FAST RETRACT TANK VALVE 2</v>
      </c>
      <c r="D108" s="119" t="str">
        <f ca="1">IFERROR(__xludf.DUMMYFUNCTION("""COMPUTED_VALUE"""),"24VDC 20W")</f>
        <v>24VDC 20W</v>
      </c>
      <c r="E108" s="119" t="str">
        <f ca="1">IFERROR(__xludf.DUMMYFUNCTION("""COMPUTED_VALUE"""),"NA")</f>
        <v>NA</v>
      </c>
      <c r="F108" s="119" t="str">
        <f ca="1">IFERROR(__xludf.DUMMYFUNCTION("""COMPUTED_VALUE"""),"NA")</f>
        <v>NA</v>
      </c>
      <c r="G108" s="119" t="str">
        <f ca="1">IFERROR(__xludf.DUMMYFUNCTION("""COMPUTED_VALUE"""),"HSV12-28-0-U-0")</f>
        <v>HSV12-28-0-U-0</v>
      </c>
      <c r="H108" s="119">
        <f ca="1">IFERROR(__xludf.DUMMYFUNCTION("""COMPUTED_VALUE"""),71)</f>
        <v>71</v>
      </c>
      <c r="I108" s="96" t="str">
        <f ca="1">IFERROR(__xludf.DUMMYFUNCTION("""COMPUTED_VALUE"""),"DEUTSCH DTO4-2P (CONNECTOR INCLUDED)")</f>
        <v>DEUTSCH DTO4-2P (CONNECTOR INCLUDED)</v>
      </c>
      <c r="J108" s="119" t="str">
        <f ca="1">IFERROR(__xludf.DUMMYFUNCTION("""COMPUTED_VALUE"""),"")</f>
        <v/>
      </c>
      <c r="K108" s="119" t="str">
        <f ca="1">IFERROR(__xludf.DUMMYFUNCTION("""COMPUTED_VALUE"""),"")</f>
        <v/>
      </c>
      <c r="L108" s="119" t="str">
        <f ca="1">IFERROR(__xludf.DUMMYFUNCTION("""COMPUTED_VALUE"""),"")</f>
        <v/>
      </c>
      <c r="M108" s="119" t="str">
        <f ca="1">IFERROR(__xludf.DUMMYFUNCTION("""COMPUTED_VALUE"""),"")</f>
        <v/>
      </c>
      <c r="N108" s="119" t="str">
        <f ca="1">IFERROR(__xludf.DUMMYFUNCTION("""COMPUTED_VALUE"""),"")</f>
        <v/>
      </c>
      <c r="O108" s="119" t="str">
        <f ca="1">IFERROR(__xludf.DUMMYFUNCTION("""COMPUTED_VALUE"""),"")</f>
        <v/>
      </c>
      <c r="P108" s="119" t="str">
        <f ca="1">IFERROR(__xludf.DUMMYFUNCTION("""COMPUTED_VALUE"""),"")</f>
        <v/>
      </c>
      <c r="Q108" s="119" t="str">
        <f ca="1">IFERROR(__xludf.DUMMYFUNCTION("""COMPUTED_VALUE"""),"")</f>
        <v/>
      </c>
      <c r="R108" s="119" t="str">
        <f ca="1">IFERROR(__xludf.DUMMYFUNCTION("""COMPUTED_VALUE"""),"")</f>
        <v/>
      </c>
      <c r="S108" s="119" t="str">
        <f ca="1">IFERROR(__xludf.DUMMYFUNCTION("""COMPUTED_VALUE"""),"")</f>
        <v/>
      </c>
      <c r="T108" s="119" t="str">
        <f ca="1">IFERROR(__xludf.DUMMYFUNCTION("""COMPUTED_VALUE"""),"")</f>
        <v/>
      </c>
      <c r="U108" s="119" t="str">
        <f ca="1">IFERROR(__xludf.DUMMYFUNCTION("""COMPUTED_VALUE"""),"")</f>
        <v/>
      </c>
      <c r="V108" s="119" t="str">
        <f ca="1">IFERROR(__xludf.DUMMYFUNCTION("""COMPUTED_VALUE"""),"")</f>
        <v/>
      </c>
      <c r="W108" s="119" t="str">
        <f ca="1">IFERROR(__xludf.DUMMYFUNCTION("""COMPUTED_VALUE"""),"")</f>
        <v/>
      </c>
      <c r="X108" s="119" t="str">
        <f ca="1">IFERROR(__xludf.DUMMYFUNCTION("""COMPUTED_VALUE"""),"")</f>
        <v/>
      </c>
      <c r="Y108" s="119" t="str">
        <f ca="1">IFERROR(__xludf.DUMMYFUNCTION("""COMPUTED_VALUE"""),"")</f>
        <v/>
      </c>
      <c r="Z108" s="119"/>
    </row>
    <row r="109" spans="1:26" ht="12.95">
      <c r="A109" s="119" t="str">
        <f ca="1">IFERROR(__xludf.DUMMYFUNCTION("""COMPUTED_VALUE"""),"S38")</f>
        <v>S38</v>
      </c>
      <c r="B109" s="119" t="str">
        <f ca="1">IFERROR(__xludf.DUMMYFUNCTION("""COMPUTED_VALUE"""),"ON/OFF SOLENOID VALVE")</f>
        <v>ON/OFF SOLENOID VALVE</v>
      </c>
      <c r="C109" s="119" t="str">
        <f ca="1">IFERROR(__xludf.DUMMYFUNCTION("""COMPUTED_VALUE"""),"PRE VALVE CONNECTION LINE DRAIN A PORT")</f>
        <v>PRE VALVE CONNECTION LINE DRAIN A PORT</v>
      </c>
      <c r="D109" s="119" t="str">
        <f ca="1">IFERROR(__xludf.DUMMYFUNCTION("""COMPUTED_VALUE"""),"24VDC 17W")</f>
        <v>24VDC 17W</v>
      </c>
      <c r="E109" s="119" t="str">
        <f ca="1">IFERROR(__xludf.DUMMYFUNCTION("""COMPUTED_VALUE"""),"NA")</f>
        <v>NA</v>
      </c>
      <c r="F109" s="119" t="str">
        <f ca="1">IFERROR(__xludf.DUMMYFUNCTION("""COMPUTED_VALUE"""),"NA")</f>
        <v>NA</v>
      </c>
      <c r="G109" s="119" t="str">
        <f ca="1">IFERROR(__xludf.DUMMYFUNCTION("""COMPUTED_VALUE"""),"SV38-38-0-N-0     ")</f>
        <v xml:space="preserve">SV38-38-0-N-0     </v>
      </c>
      <c r="H109" s="119">
        <f ca="1">IFERROR(__xludf.DUMMYFUNCTION("""COMPUTED_VALUE"""),73)</f>
        <v>73</v>
      </c>
      <c r="I109" s="96" t="str">
        <f ca="1">IFERROR(__xludf.DUMMYFUNCTION("""COMPUTED_VALUE"""),"DEUTSCH DTO4-2P (CONNECTOR INCLUDED)")</f>
        <v>DEUTSCH DTO4-2P (CONNECTOR INCLUDED)</v>
      </c>
      <c r="J109" s="119" t="str">
        <f ca="1">IFERROR(__xludf.DUMMYFUNCTION("""COMPUTED_VALUE"""),"")</f>
        <v/>
      </c>
      <c r="K109" s="119" t="str">
        <f ca="1">IFERROR(__xludf.DUMMYFUNCTION("""COMPUTED_VALUE"""),"")</f>
        <v/>
      </c>
      <c r="L109" s="119" t="str">
        <f ca="1">IFERROR(__xludf.DUMMYFUNCTION("""COMPUTED_VALUE"""),"")</f>
        <v/>
      </c>
      <c r="M109" s="119" t="str">
        <f ca="1">IFERROR(__xludf.DUMMYFUNCTION("""COMPUTED_VALUE"""),"")</f>
        <v/>
      </c>
      <c r="N109" s="119" t="str">
        <f ca="1">IFERROR(__xludf.DUMMYFUNCTION("""COMPUTED_VALUE"""),"")</f>
        <v/>
      </c>
      <c r="O109" s="119" t="str">
        <f ca="1">IFERROR(__xludf.DUMMYFUNCTION("""COMPUTED_VALUE"""),"")</f>
        <v/>
      </c>
      <c r="P109" s="119" t="str">
        <f ca="1">IFERROR(__xludf.DUMMYFUNCTION("""COMPUTED_VALUE"""),"")</f>
        <v/>
      </c>
      <c r="Q109" s="119" t="str">
        <f ca="1">IFERROR(__xludf.DUMMYFUNCTION("""COMPUTED_VALUE"""),"")</f>
        <v/>
      </c>
      <c r="R109" s="119" t="str">
        <f ca="1">IFERROR(__xludf.DUMMYFUNCTION("""COMPUTED_VALUE"""),"")</f>
        <v/>
      </c>
      <c r="S109" s="119" t="str">
        <f ca="1">IFERROR(__xludf.DUMMYFUNCTION("""COMPUTED_VALUE"""),"")</f>
        <v/>
      </c>
      <c r="T109" s="119" t="str">
        <f ca="1">IFERROR(__xludf.DUMMYFUNCTION("""COMPUTED_VALUE"""),"")</f>
        <v/>
      </c>
      <c r="U109" s="119" t="str">
        <f ca="1">IFERROR(__xludf.DUMMYFUNCTION("""COMPUTED_VALUE"""),"")</f>
        <v/>
      </c>
      <c r="V109" s="119" t="str">
        <f ca="1">IFERROR(__xludf.DUMMYFUNCTION("""COMPUTED_VALUE"""),"")</f>
        <v/>
      </c>
      <c r="W109" s="119" t="str">
        <f ca="1">IFERROR(__xludf.DUMMYFUNCTION("""COMPUTED_VALUE"""),"")</f>
        <v/>
      </c>
      <c r="X109" s="119" t="str">
        <f ca="1">IFERROR(__xludf.DUMMYFUNCTION("""COMPUTED_VALUE"""),"")</f>
        <v/>
      </c>
      <c r="Y109" s="119" t="str">
        <f ca="1">IFERROR(__xludf.DUMMYFUNCTION("""COMPUTED_VALUE"""),"")</f>
        <v/>
      </c>
      <c r="Z109" s="119"/>
    </row>
    <row r="110" spans="1:26" ht="12.95">
      <c r="A110" s="119" t="str">
        <f ca="1">IFERROR(__xludf.DUMMYFUNCTION("""COMPUTED_VALUE"""),"S39")</f>
        <v>S39</v>
      </c>
      <c r="B110" s="119" t="str">
        <f ca="1">IFERROR(__xludf.DUMMYFUNCTION("""COMPUTED_VALUE"""),"ON/OFF SOLENOID VALVE")</f>
        <v>ON/OFF SOLENOID VALVE</v>
      </c>
      <c r="C110" s="119" t="str">
        <f ca="1">IFERROR(__xludf.DUMMYFUNCTION("""COMPUTED_VALUE"""),"PRE VALVE CONNECTION LINE DRAIN B PORT")</f>
        <v>PRE VALVE CONNECTION LINE DRAIN B PORT</v>
      </c>
      <c r="D110" s="119" t="str">
        <f ca="1">IFERROR(__xludf.DUMMYFUNCTION("""COMPUTED_VALUE"""),"24VDC 17W")</f>
        <v>24VDC 17W</v>
      </c>
      <c r="E110" s="119" t="str">
        <f ca="1">IFERROR(__xludf.DUMMYFUNCTION("""COMPUTED_VALUE"""),"NA")</f>
        <v>NA</v>
      </c>
      <c r="F110" s="119" t="str">
        <f ca="1">IFERROR(__xludf.DUMMYFUNCTION("""COMPUTED_VALUE"""),"NA")</f>
        <v>NA</v>
      </c>
      <c r="G110" s="119" t="str">
        <f ca="1">IFERROR(__xludf.DUMMYFUNCTION("""COMPUTED_VALUE"""),"SV38-38-0-N-0     ")</f>
        <v xml:space="preserve">SV38-38-0-N-0     </v>
      </c>
      <c r="H110" s="119">
        <f ca="1">IFERROR(__xludf.DUMMYFUNCTION("""COMPUTED_VALUE"""),73)</f>
        <v>73</v>
      </c>
      <c r="I110" s="96" t="str">
        <f ca="1">IFERROR(__xludf.DUMMYFUNCTION("""COMPUTED_VALUE"""),"DEUTSCH DTO4-2P (CONNECTOR INCLUDED)")</f>
        <v>DEUTSCH DTO4-2P (CONNECTOR INCLUDED)</v>
      </c>
      <c r="J110" s="119" t="str">
        <f ca="1">IFERROR(__xludf.DUMMYFUNCTION("""COMPUTED_VALUE"""),"")</f>
        <v/>
      </c>
      <c r="K110" s="119" t="str">
        <f ca="1">IFERROR(__xludf.DUMMYFUNCTION("""COMPUTED_VALUE"""),"")</f>
        <v/>
      </c>
      <c r="L110" s="119" t="str">
        <f ca="1">IFERROR(__xludf.DUMMYFUNCTION("""COMPUTED_VALUE"""),"")</f>
        <v/>
      </c>
      <c r="M110" s="119" t="str">
        <f ca="1">IFERROR(__xludf.DUMMYFUNCTION("""COMPUTED_VALUE"""),"")</f>
        <v/>
      </c>
      <c r="N110" s="119" t="str">
        <f ca="1">IFERROR(__xludf.DUMMYFUNCTION("""COMPUTED_VALUE"""),"")</f>
        <v/>
      </c>
      <c r="O110" s="119" t="str">
        <f ca="1">IFERROR(__xludf.DUMMYFUNCTION("""COMPUTED_VALUE"""),"")</f>
        <v/>
      </c>
      <c r="P110" s="119" t="str">
        <f ca="1">IFERROR(__xludf.DUMMYFUNCTION("""COMPUTED_VALUE"""),"")</f>
        <v/>
      </c>
      <c r="Q110" s="119" t="str">
        <f ca="1">IFERROR(__xludf.DUMMYFUNCTION("""COMPUTED_VALUE"""),"")</f>
        <v/>
      </c>
      <c r="R110" s="119" t="str">
        <f ca="1">IFERROR(__xludf.DUMMYFUNCTION("""COMPUTED_VALUE"""),"")</f>
        <v/>
      </c>
      <c r="S110" s="119" t="str">
        <f ca="1">IFERROR(__xludf.DUMMYFUNCTION("""COMPUTED_VALUE"""),"")</f>
        <v/>
      </c>
      <c r="T110" s="119" t="str">
        <f ca="1">IFERROR(__xludf.DUMMYFUNCTION("""COMPUTED_VALUE"""),"")</f>
        <v/>
      </c>
      <c r="U110" s="119" t="str">
        <f ca="1">IFERROR(__xludf.DUMMYFUNCTION("""COMPUTED_VALUE"""),"")</f>
        <v/>
      </c>
      <c r="V110" s="119" t="str">
        <f ca="1">IFERROR(__xludf.DUMMYFUNCTION("""COMPUTED_VALUE"""),"")</f>
        <v/>
      </c>
      <c r="W110" s="119" t="str">
        <f ca="1">IFERROR(__xludf.DUMMYFUNCTION("""COMPUTED_VALUE"""),"")</f>
        <v/>
      </c>
      <c r="X110" s="119" t="str">
        <f ca="1">IFERROR(__xludf.DUMMYFUNCTION("""COMPUTED_VALUE"""),"")</f>
        <v/>
      </c>
      <c r="Y110" s="119" t="str">
        <f ca="1">IFERROR(__xludf.DUMMYFUNCTION("""COMPUTED_VALUE"""),"")</f>
        <v/>
      </c>
      <c r="Z110" s="119"/>
    </row>
    <row r="111" spans="1:26" ht="12.95">
      <c r="A111" s="119" t="str">
        <f ca="1">IFERROR(__xludf.DUMMYFUNCTION("""COMPUTED_VALUE"""),"")</f>
        <v/>
      </c>
      <c r="B111" s="119" t="str">
        <f ca="1">IFERROR(__xludf.DUMMYFUNCTION("""COMPUTED_VALUE"""),"1069-08-01 ")</f>
        <v xml:space="preserve">1069-08-01 </v>
      </c>
      <c r="C111" s="119" t="str">
        <f ca="1">IFERROR(__xludf.DUMMYFUNCTION("""COMPUTED_VALUE"""),"HD LOCK MANIFOLD")</f>
        <v>HD LOCK MANIFOLD</v>
      </c>
      <c r="D111" s="119" t="str">
        <f ca="1">IFERROR(__xludf.DUMMYFUNCTION("""COMPUTED_VALUE"""),"")</f>
        <v/>
      </c>
      <c r="E111" s="119" t="str">
        <f ca="1">IFERROR(__xludf.DUMMYFUNCTION("""COMPUTED_VALUE"""),"")</f>
        <v/>
      </c>
      <c r="F111" s="119" t="str">
        <f ca="1">IFERROR(__xludf.DUMMYFUNCTION("""COMPUTED_VALUE"""),"")</f>
        <v/>
      </c>
      <c r="G111" s="119" t="str">
        <f ca="1">IFERROR(__xludf.DUMMYFUNCTION("""COMPUTED_VALUE"""),"")</f>
        <v/>
      </c>
      <c r="H111" s="119" t="str">
        <f ca="1">IFERROR(__xludf.DUMMYFUNCTION("""COMPUTED_VALUE"""),"")</f>
        <v/>
      </c>
      <c r="I111" s="96" t="str">
        <f ca="1">IFERROR(__xludf.DUMMYFUNCTION("""COMPUTED_VALUE"""),"")</f>
        <v/>
      </c>
      <c r="J111" s="119" t="str">
        <f ca="1">IFERROR(__xludf.DUMMYFUNCTION("""COMPUTED_VALUE"""),"")</f>
        <v/>
      </c>
      <c r="K111" s="119" t="str">
        <f ca="1">IFERROR(__xludf.DUMMYFUNCTION("""COMPUTED_VALUE"""),"")</f>
        <v/>
      </c>
      <c r="L111" s="119" t="str">
        <f ca="1">IFERROR(__xludf.DUMMYFUNCTION("""COMPUTED_VALUE"""),"")</f>
        <v/>
      </c>
      <c r="M111" s="119" t="str">
        <f ca="1">IFERROR(__xludf.DUMMYFUNCTION("""COMPUTED_VALUE"""),"")</f>
        <v/>
      </c>
      <c r="N111" s="119" t="str">
        <f ca="1">IFERROR(__xludf.DUMMYFUNCTION("""COMPUTED_VALUE"""),"")</f>
        <v/>
      </c>
      <c r="O111" s="119" t="str">
        <f ca="1">IFERROR(__xludf.DUMMYFUNCTION("""COMPUTED_VALUE"""),"")</f>
        <v/>
      </c>
      <c r="P111" s="119" t="str">
        <f ca="1">IFERROR(__xludf.DUMMYFUNCTION("""COMPUTED_VALUE"""),"")</f>
        <v/>
      </c>
      <c r="Q111" s="119" t="str">
        <f ca="1">IFERROR(__xludf.DUMMYFUNCTION("""COMPUTED_VALUE"""),"")</f>
        <v/>
      </c>
      <c r="R111" s="119" t="str">
        <f ca="1">IFERROR(__xludf.DUMMYFUNCTION("""COMPUTED_VALUE"""),"")</f>
        <v/>
      </c>
      <c r="S111" s="119" t="str">
        <f ca="1">IFERROR(__xludf.DUMMYFUNCTION("""COMPUTED_VALUE"""),"")</f>
        <v/>
      </c>
      <c r="T111" s="119" t="str">
        <f ca="1">IFERROR(__xludf.DUMMYFUNCTION("""COMPUTED_VALUE"""),"")</f>
        <v/>
      </c>
      <c r="U111" s="119" t="str">
        <f ca="1">IFERROR(__xludf.DUMMYFUNCTION("""COMPUTED_VALUE"""),"")</f>
        <v/>
      </c>
      <c r="V111" s="119" t="str">
        <f ca="1">IFERROR(__xludf.DUMMYFUNCTION("""COMPUTED_VALUE"""),"")</f>
        <v/>
      </c>
      <c r="W111" s="119" t="str">
        <f ca="1">IFERROR(__xludf.DUMMYFUNCTION("""COMPUTED_VALUE"""),"")</f>
        <v/>
      </c>
      <c r="X111" s="119" t="str">
        <f ca="1">IFERROR(__xludf.DUMMYFUNCTION("""COMPUTED_VALUE"""),"")</f>
        <v/>
      </c>
      <c r="Y111" s="119" t="str">
        <f ca="1">IFERROR(__xludf.DUMMYFUNCTION("""COMPUTED_VALUE"""),"")</f>
        <v/>
      </c>
      <c r="Z111" s="119"/>
    </row>
    <row r="112" spans="1:26" ht="12.95">
      <c r="A112" s="119" t="str">
        <f ca="1">IFERROR(__xludf.DUMMYFUNCTION("""COMPUTED_VALUE"""),"C34")</f>
        <v>C34</v>
      </c>
      <c r="B112" s="119" t="str">
        <f ca="1">IFERROR(__xludf.DUMMYFUNCTION("""COMPUTED_VALUE"""),"ON/OFF SOLENOID VALVE")</f>
        <v>ON/OFF SOLENOID VALVE</v>
      </c>
      <c r="C112" s="119" t="str">
        <f ca="1">IFERROR(__xludf.DUMMYFUNCTION("""COMPUTED_VALUE"""),"HOT OIL CIRCULATION (IF REQUIRED)")</f>
        <v>HOT OIL CIRCULATION (IF REQUIRED)</v>
      </c>
      <c r="D112" s="119" t="str">
        <f ca="1">IFERROR(__xludf.DUMMYFUNCTION("""COMPUTED_VALUE"""),"24VDC 20W")</f>
        <v>24VDC 20W</v>
      </c>
      <c r="E112" s="119" t="str">
        <f ca="1">IFERROR(__xludf.DUMMYFUNCTION("""COMPUTED_VALUE"""),"NA")</f>
        <v>NA</v>
      </c>
      <c r="F112" s="119" t="str">
        <f ca="1">IFERROR(__xludf.DUMMYFUNCTION("""COMPUTED_VALUE"""),"NA")</f>
        <v>NA</v>
      </c>
      <c r="G112" s="119" t="str">
        <f ca="1">IFERROR(__xludf.DUMMYFUNCTION("""COMPUTED_VALUE"""),"")</f>
        <v/>
      </c>
      <c r="H112" s="119" t="str">
        <f ca="1">IFERROR(__xludf.DUMMYFUNCTION("""COMPUTED_VALUE"""),"")</f>
        <v/>
      </c>
      <c r="I112" s="96" t="str">
        <f ca="1">IFERROR(__xludf.DUMMYFUNCTION("""COMPUTED_VALUE"""),"DEUTSCH DTO4-2P (CONNECTOR INCLUDED)")</f>
        <v>DEUTSCH DTO4-2P (CONNECTOR INCLUDED)</v>
      </c>
      <c r="J112" s="119" t="str">
        <f ca="1">IFERROR(__xludf.DUMMYFUNCTION("""COMPUTED_VALUE"""),"")</f>
        <v/>
      </c>
      <c r="K112" s="119" t="str">
        <f ca="1">IFERROR(__xludf.DUMMYFUNCTION("""COMPUTED_VALUE"""),"")</f>
        <v/>
      </c>
      <c r="L112" s="119" t="str">
        <f ca="1">IFERROR(__xludf.DUMMYFUNCTION("""COMPUTED_VALUE"""),"")</f>
        <v/>
      </c>
      <c r="M112" s="119" t="str">
        <f ca="1">IFERROR(__xludf.DUMMYFUNCTION("""COMPUTED_VALUE"""),"")</f>
        <v/>
      </c>
      <c r="N112" s="119" t="str">
        <f ca="1">IFERROR(__xludf.DUMMYFUNCTION("""COMPUTED_VALUE"""),"")</f>
        <v/>
      </c>
      <c r="O112" s="119" t="str">
        <f ca="1">IFERROR(__xludf.DUMMYFUNCTION("""COMPUTED_VALUE"""),"")</f>
        <v/>
      </c>
      <c r="P112" s="119" t="str">
        <f ca="1">IFERROR(__xludf.DUMMYFUNCTION("""COMPUTED_VALUE"""),"")</f>
        <v/>
      </c>
      <c r="Q112" s="119" t="str">
        <f ca="1">IFERROR(__xludf.DUMMYFUNCTION("""COMPUTED_VALUE"""),"")</f>
        <v/>
      </c>
      <c r="R112" s="119" t="str">
        <f ca="1">IFERROR(__xludf.DUMMYFUNCTION("""COMPUTED_VALUE"""),"")</f>
        <v/>
      </c>
      <c r="S112" s="119" t="str">
        <f ca="1">IFERROR(__xludf.DUMMYFUNCTION("""COMPUTED_VALUE"""),"")</f>
        <v/>
      </c>
      <c r="T112" s="119" t="str">
        <f ca="1">IFERROR(__xludf.DUMMYFUNCTION("""COMPUTED_VALUE"""),"")</f>
        <v/>
      </c>
      <c r="U112" s="119" t="str">
        <f ca="1">IFERROR(__xludf.DUMMYFUNCTION("""COMPUTED_VALUE"""),"")</f>
        <v/>
      </c>
      <c r="V112" s="119" t="str">
        <f ca="1">IFERROR(__xludf.DUMMYFUNCTION("""COMPUTED_VALUE"""),"")</f>
        <v/>
      </c>
      <c r="W112" s="119" t="str">
        <f ca="1">IFERROR(__xludf.DUMMYFUNCTION("""COMPUTED_VALUE"""),"")</f>
        <v/>
      </c>
      <c r="X112" s="119" t="str">
        <f ca="1">IFERROR(__xludf.DUMMYFUNCTION("""COMPUTED_VALUE"""),"")</f>
        <v/>
      </c>
      <c r="Y112" s="119" t="str">
        <f ca="1">IFERROR(__xludf.DUMMYFUNCTION("""COMPUTED_VALUE"""),"")</f>
        <v/>
      </c>
      <c r="Z112" s="119"/>
    </row>
    <row r="113" spans="1:26" ht="12.95">
      <c r="A113" s="119" t="str">
        <f ca="1">IFERROR(__xludf.DUMMYFUNCTION("""COMPUTED_VALUE"""),"PT-6")</f>
        <v>PT-6</v>
      </c>
      <c r="B113" s="119" t="str">
        <f ca="1">IFERROR(__xludf.DUMMYFUNCTION("""COMPUTED_VALUE"""),"PRESSURE TRANSDUCER (0-400 BAR)")</f>
        <v>PRESSURE TRANSDUCER (0-400 BAR)</v>
      </c>
      <c r="C113" s="119" t="str">
        <f ca="1">IFERROR(__xludf.DUMMYFUNCTION("""COMPUTED_VALUE"""),"HD LOCK ACCUMULATOR OIL PRESSURE SENSOR")</f>
        <v>HD LOCK ACCUMULATOR OIL PRESSURE SENSOR</v>
      </c>
      <c r="D113" s="119" t="str">
        <f ca="1">IFERROR(__xludf.DUMMYFUNCTION("""COMPUTED_VALUE"""),"24VDC")</f>
        <v>24VDC</v>
      </c>
      <c r="E113" s="119" t="str">
        <f ca="1">IFERROR(__xludf.DUMMYFUNCTION("""COMPUTED_VALUE"""),"4..20mA")</f>
        <v>4..20mA</v>
      </c>
      <c r="F113" s="119" t="str">
        <f ca="1">IFERROR(__xludf.DUMMYFUNCTION("""COMPUTED_VALUE"""),"NA")</f>
        <v>NA</v>
      </c>
      <c r="G113" s="119" t="str">
        <f ca="1">IFERROR(__xludf.DUMMYFUNCTION("""COMPUTED_VALUE"""),"PT5400")</f>
        <v>PT5400</v>
      </c>
      <c r="H113" s="119">
        <f ca="1">IFERROR(__xludf.DUMMYFUNCTION("""COMPUTED_VALUE"""),24)</f>
        <v>24</v>
      </c>
      <c r="I113" s="96" t="str">
        <f ca="1">IFERROR(__xludf.DUMMYFUNCTION("""COMPUTED_VALUE"""),"M12")</f>
        <v>M12</v>
      </c>
      <c r="J113" s="119" t="str">
        <f ca="1">IFERROR(__xludf.DUMMYFUNCTION("""COMPUTED_VALUE"""),"")</f>
        <v/>
      </c>
      <c r="K113" s="119" t="str">
        <f ca="1">IFERROR(__xludf.DUMMYFUNCTION("""COMPUTED_VALUE"""),"")</f>
        <v/>
      </c>
      <c r="L113" s="119" t="str">
        <f ca="1">IFERROR(__xludf.DUMMYFUNCTION("""COMPUTED_VALUE"""),"")</f>
        <v/>
      </c>
      <c r="M113" s="119" t="str">
        <f ca="1">IFERROR(__xludf.DUMMYFUNCTION("""COMPUTED_VALUE"""),"")</f>
        <v/>
      </c>
      <c r="N113" s="119" t="str">
        <f ca="1">IFERROR(__xludf.DUMMYFUNCTION("""COMPUTED_VALUE"""),"")</f>
        <v/>
      </c>
      <c r="O113" s="119" t="str">
        <f ca="1">IFERROR(__xludf.DUMMYFUNCTION("""COMPUTED_VALUE"""),"")</f>
        <v/>
      </c>
      <c r="P113" s="119" t="str">
        <f ca="1">IFERROR(__xludf.DUMMYFUNCTION("""COMPUTED_VALUE"""),"")</f>
        <v/>
      </c>
      <c r="Q113" s="119" t="str">
        <f ca="1">IFERROR(__xludf.DUMMYFUNCTION("""COMPUTED_VALUE"""),"")</f>
        <v/>
      </c>
      <c r="R113" s="119" t="str">
        <f ca="1">IFERROR(__xludf.DUMMYFUNCTION("""COMPUTED_VALUE"""),"")</f>
        <v/>
      </c>
      <c r="S113" s="119" t="str">
        <f ca="1">IFERROR(__xludf.DUMMYFUNCTION("""COMPUTED_VALUE"""),"")</f>
        <v/>
      </c>
      <c r="T113" s="119" t="str">
        <f ca="1">IFERROR(__xludf.DUMMYFUNCTION("""COMPUTED_VALUE"""),"")</f>
        <v/>
      </c>
      <c r="U113" s="119" t="str">
        <f ca="1">IFERROR(__xludf.DUMMYFUNCTION("""COMPUTED_VALUE"""),"")</f>
        <v/>
      </c>
      <c r="V113" s="119" t="str">
        <f ca="1">IFERROR(__xludf.DUMMYFUNCTION("""COMPUTED_VALUE"""),"")</f>
        <v/>
      </c>
      <c r="W113" s="119" t="str">
        <f ca="1">IFERROR(__xludf.DUMMYFUNCTION("""COMPUTED_VALUE"""),"")</f>
        <v/>
      </c>
      <c r="X113" s="119" t="str">
        <f ca="1">IFERROR(__xludf.DUMMYFUNCTION("""COMPUTED_VALUE"""),"")</f>
        <v/>
      </c>
      <c r="Y113" s="119" t="str">
        <f ca="1">IFERROR(__xludf.DUMMYFUNCTION("""COMPUTED_VALUE"""),"")</f>
        <v/>
      </c>
      <c r="Z113" s="119"/>
    </row>
    <row r="114" spans="1:26" ht="12.95">
      <c r="A114" s="119" t="str">
        <f ca="1">IFERROR(__xludf.DUMMYFUNCTION("""COMPUTED_VALUE"""),"PTAC-7")</f>
        <v>PTAC-7</v>
      </c>
      <c r="B114" s="119" t="str">
        <f ca="1">IFERROR(__xludf.DUMMYFUNCTION("""COMPUTED_VALUE"""),"PRESSURE TRANSDUCER (0-400 BAR)")</f>
        <v>PRESSURE TRANSDUCER (0-400 BAR)</v>
      </c>
      <c r="C114" s="119" t="str">
        <f ca="1">IFERROR(__xludf.DUMMYFUNCTION("""COMPUTED_VALUE"""),"HD LOCK ACCUMULATOR GAS PRESSURE SENSOR")</f>
        <v>HD LOCK ACCUMULATOR GAS PRESSURE SENSOR</v>
      </c>
      <c r="D114" s="119" t="str">
        <f ca="1">IFERROR(__xludf.DUMMYFUNCTION("""COMPUTED_VALUE"""),"24VDC")</f>
        <v>24VDC</v>
      </c>
      <c r="E114" s="119" t="str">
        <f ca="1">IFERROR(__xludf.DUMMYFUNCTION("""COMPUTED_VALUE"""),"4..20mA")</f>
        <v>4..20mA</v>
      </c>
      <c r="F114" s="119" t="str">
        <f ca="1">IFERROR(__xludf.DUMMYFUNCTION("""COMPUTED_VALUE"""),"NA")</f>
        <v>NA</v>
      </c>
      <c r="G114" s="119" t="str">
        <f ca="1">IFERROR(__xludf.DUMMYFUNCTION("""COMPUTED_VALUE"""),"PT5400")</f>
        <v>PT5400</v>
      </c>
      <c r="H114" s="119">
        <f ca="1">IFERROR(__xludf.DUMMYFUNCTION("""COMPUTED_VALUE"""),24)</f>
        <v>24</v>
      </c>
      <c r="I114" s="96" t="str">
        <f ca="1">IFERROR(__xludf.DUMMYFUNCTION("""COMPUTED_VALUE"""),"M12")</f>
        <v>M12</v>
      </c>
      <c r="J114" s="119" t="str">
        <f ca="1">IFERROR(__xludf.DUMMYFUNCTION("""COMPUTED_VALUE"""),"")</f>
        <v/>
      </c>
      <c r="K114" s="119" t="str">
        <f ca="1">IFERROR(__xludf.DUMMYFUNCTION("""COMPUTED_VALUE"""),"")</f>
        <v/>
      </c>
      <c r="L114" s="119" t="str">
        <f ca="1">IFERROR(__xludf.DUMMYFUNCTION("""COMPUTED_VALUE"""),"")</f>
        <v/>
      </c>
      <c r="M114" s="119" t="str">
        <f ca="1">IFERROR(__xludf.DUMMYFUNCTION("""COMPUTED_VALUE"""),"")</f>
        <v/>
      </c>
      <c r="N114" s="119" t="str">
        <f ca="1">IFERROR(__xludf.DUMMYFUNCTION("""COMPUTED_VALUE"""),"")</f>
        <v/>
      </c>
      <c r="O114" s="119" t="str">
        <f ca="1">IFERROR(__xludf.DUMMYFUNCTION("""COMPUTED_VALUE"""),"")</f>
        <v/>
      </c>
      <c r="P114" s="119" t="str">
        <f ca="1">IFERROR(__xludf.DUMMYFUNCTION("""COMPUTED_VALUE"""),"")</f>
        <v/>
      </c>
      <c r="Q114" s="119" t="str">
        <f ca="1">IFERROR(__xludf.DUMMYFUNCTION("""COMPUTED_VALUE"""),"")</f>
        <v/>
      </c>
      <c r="R114" s="119" t="str">
        <f ca="1">IFERROR(__xludf.DUMMYFUNCTION("""COMPUTED_VALUE"""),"")</f>
        <v/>
      </c>
      <c r="S114" s="119" t="str">
        <f ca="1">IFERROR(__xludf.DUMMYFUNCTION("""COMPUTED_VALUE"""),"")</f>
        <v/>
      </c>
      <c r="T114" s="119" t="str">
        <f ca="1">IFERROR(__xludf.DUMMYFUNCTION("""COMPUTED_VALUE"""),"")</f>
        <v/>
      </c>
      <c r="U114" s="119" t="str">
        <f ca="1">IFERROR(__xludf.DUMMYFUNCTION("""COMPUTED_VALUE"""),"")</f>
        <v/>
      </c>
      <c r="V114" s="119" t="str">
        <f ca="1">IFERROR(__xludf.DUMMYFUNCTION("""COMPUTED_VALUE"""),"")</f>
        <v/>
      </c>
      <c r="W114" s="119" t="str">
        <f ca="1">IFERROR(__xludf.DUMMYFUNCTION("""COMPUTED_VALUE"""),"")</f>
        <v/>
      </c>
      <c r="X114" s="119" t="str">
        <f ca="1">IFERROR(__xludf.DUMMYFUNCTION("""COMPUTED_VALUE"""),"")</f>
        <v/>
      </c>
      <c r="Y114" s="119" t="str">
        <f ca="1">IFERROR(__xludf.DUMMYFUNCTION("""COMPUTED_VALUE"""),"")</f>
        <v/>
      </c>
      <c r="Z114" s="119"/>
    </row>
    <row r="115" spans="1:26" ht="12.95">
      <c r="A115" s="119" t="str">
        <f ca="1">IFERROR(__xludf.DUMMYFUNCTION("""COMPUTED_VALUE"""),"SWAC-7-O")</f>
        <v>SWAC-7-O</v>
      </c>
      <c r="B115" s="119" t="str">
        <f ca="1">IFERROR(__xludf.DUMMYFUNCTION("""COMPUTED_VALUE"""),"LIMIT SWITCH")</f>
        <v>LIMIT SWITCH</v>
      </c>
      <c r="C115" s="119" t="str">
        <f ca="1">IFERROR(__xludf.DUMMYFUNCTION("""COMPUTED_VALUE"""),"HD LOCK ACC ISOLATION BALL VALVE OPEN")</f>
        <v>HD LOCK ACC ISOLATION BALL VALVE OPEN</v>
      </c>
      <c r="D115" s="119" t="str">
        <f ca="1">IFERROR(__xludf.DUMMYFUNCTION("""COMPUTED_VALUE"""),"")</f>
        <v/>
      </c>
      <c r="E115" s="119" t="str">
        <f ca="1">IFERROR(__xludf.DUMMYFUNCTION("""COMPUTED_VALUE"""),"")</f>
        <v/>
      </c>
      <c r="F115" s="119" t="str">
        <f ca="1">IFERROR(__xludf.DUMMYFUNCTION("""COMPUTED_VALUE"""),"")</f>
        <v/>
      </c>
      <c r="G115" s="119" t="str">
        <f ca="1">IFERROR(__xludf.DUMMYFUNCTION("""COMPUTED_VALUE"""),"")</f>
        <v/>
      </c>
      <c r="H115" s="119" t="str">
        <f ca="1">IFERROR(__xludf.DUMMYFUNCTION("""COMPUTED_VALUE"""),"")</f>
        <v/>
      </c>
      <c r="I115" s="96" t="str">
        <f ca="1">IFERROR(__xludf.DUMMYFUNCTION("""COMPUTED_VALUE"""),"WIRING TO TERMINAL BOX")</f>
        <v>WIRING TO TERMINAL BOX</v>
      </c>
      <c r="J115" s="119" t="str">
        <f ca="1">IFERROR(__xludf.DUMMYFUNCTION("""COMPUTED_VALUE"""),"")</f>
        <v/>
      </c>
      <c r="K115" s="119" t="str">
        <f ca="1">IFERROR(__xludf.DUMMYFUNCTION("""COMPUTED_VALUE"""),"")</f>
        <v/>
      </c>
      <c r="L115" s="119" t="str">
        <f ca="1">IFERROR(__xludf.DUMMYFUNCTION("""COMPUTED_VALUE"""),"")</f>
        <v/>
      </c>
      <c r="M115" s="119" t="str">
        <f ca="1">IFERROR(__xludf.DUMMYFUNCTION("""COMPUTED_VALUE"""),"")</f>
        <v/>
      </c>
      <c r="N115" s="119" t="str">
        <f ca="1">IFERROR(__xludf.DUMMYFUNCTION("""COMPUTED_VALUE"""),"")</f>
        <v/>
      </c>
      <c r="O115" s="119" t="str">
        <f ca="1">IFERROR(__xludf.DUMMYFUNCTION("""COMPUTED_VALUE"""),"")</f>
        <v/>
      </c>
      <c r="P115" s="119" t="str">
        <f ca="1">IFERROR(__xludf.DUMMYFUNCTION("""COMPUTED_VALUE"""),"")</f>
        <v/>
      </c>
      <c r="Q115" s="119" t="str">
        <f ca="1">IFERROR(__xludf.DUMMYFUNCTION("""COMPUTED_VALUE"""),"")</f>
        <v/>
      </c>
      <c r="R115" s="119" t="str">
        <f ca="1">IFERROR(__xludf.DUMMYFUNCTION("""COMPUTED_VALUE"""),"")</f>
        <v/>
      </c>
      <c r="S115" s="119" t="str">
        <f ca="1">IFERROR(__xludf.DUMMYFUNCTION("""COMPUTED_VALUE"""),"")</f>
        <v/>
      </c>
      <c r="T115" s="119" t="str">
        <f ca="1">IFERROR(__xludf.DUMMYFUNCTION("""COMPUTED_VALUE"""),"")</f>
        <v/>
      </c>
      <c r="U115" s="119" t="str">
        <f ca="1">IFERROR(__xludf.DUMMYFUNCTION("""COMPUTED_VALUE"""),"")</f>
        <v/>
      </c>
      <c r="V115" s="119" t="str">
        <f ca="1">IFERROR(__xludf.DUMMYFUNCTION("""COMPUTED_VALUE"""),"")</f>
        <v/>
      </c>
      <c r="W115" s="119" t="str">
        <f ca="1">IFERROR(__xludf.DUMMYFUNCTION("""COMPUTED_VALUE"""),"")</f>
        <v/>
      </c>
      <c r="X115" s="119" t="str">
        <f ca="1">IFERROR(__xludf.DUMMYFUNCTION("""COMPUTED_VALUE"""),"")</f>
        <v/>
      </c>
      <c r="Y115" s="119" t="str">
        <f ca="1">IFERROR(__xludf.DUMMYFUNCTION("""COMPUTED_VALUE"""),"")</f>
        <v/>
      </c>
      <c r="Z115" s="119"/>
    </row>
    <row r="116" spans="1:26" ht="12.95">
      <c r="A116" s="119" t="str">
        <f ca="1">IFERROR(__xludf.DUMMYFUNCTION("""COMPUTED_VALUE"""),"SWAC-7-C")</f>
        <v>SWAC-7-C</v>
      </c>
      <c r="B116" s="119" t="str">
        <f ca="1">IFERROR(__xludf.DUMMYFUNCTION("""COMPUTED_VALUE"""),"LIMIT SWITCH")</f>
        <v>LIMIT SWITCH</v>
      </c>
      <c r="C116" s="119" t="str">
        <f ca="1">IFERROR(__xludf.DUMMYFUNCTION("""COMPUTED_VALUE"""),"HD LOCK ACC ISOLATION BALL VALVE CLOSED")</f>
        <v>HD LOCK ACC ISOLATION BALL VALVE CLOSED</v>
      </c>
      <c r="D116" s="119" t="str">
        <f ca="1">IFERROR(__xludf.DUMMYFUNCTION("""COMPUTED_VALUE"""),"")</f>
        <v/>
      </c>
      <c r="E116" s="119" t="str">
        <f ca="1">IFERROR(__xludf.DUMMYFUNCTION("""COMPUTED_VALUE"""),"")</f>
        <v/>
      </c>
      <c r="F116" s="119" t="str">
        <f ca="1">IFERROR(__xludf.DUMMYFUNCTION("""COMPUTED_VALUE"""),"")</f>
        <v/>
      </c>
      <c r="G116" s="119" t="str">
        <f ca="1">IFERROR(__xludf.DUMMYFUNCTION("""COMPUTED_VALUE"""),"")</f>
        <v/>
      </c>
      <c r="H116" s="119" t="str">
        <f ca="1">IFERROR(__xludf.DUMMYFUNCTION("""COMPUTED_VALUE"""),"")</f>
        <v/>
      </c>
      <c r="I116" s="96" t="str">
        <f ca="1">IFERROR(__xludf.DUMMYFUNCTION("""COMPUTED_VALUE"""),"WIRING TO TERMINAL BOX")</f>
        <v>WIRING TO TERMINAL BOX</v>
      </c>
      <c r="J116" s="119" t="str">
        <f ca="1">IFERROR(__xludf.DUMMYFUNCTION("""COMPUTED_VALUE"""),"")</f>
        <v/>
      </c>
      <c r="K116" s="119" t="str">
        <f ca="1">IFERROR(__xludf.DUMMYFUNCTION("""COMPUTED_VALUE"""),"")</f>
        <v/>
      </c>
      <c r="L116" s="119" t="str">
        <f ca="1">IFERROR(__xludf.DUMMYFUNCTION("""COMPUTED_VALUE"""),"")</f>
        <v/>
      </c>
      <c r="M116" s="119" t="str">
        <f ca="1">IFERROR(__xludf.DUMMYFUNCTION("""COMPUTED_VALUE"""),"")</f>
        <v/>
      </c>
      <c r="N116" s="119" t="str">
        <f ca="1">IFERROR(__xludf.DUMMYFUNCTION("""COMPUTED_VALUE"""),"")</f>
        <v/>
      </c>
      <c r="O116" s="119" t="str">
        <f ca="1">IFERROR(__xludf.DUMMYFUNCTION("""COMPUTED_VALUE"""),"")</f>
        <v/>
      </c>
      <c r="P116" s="119" t="str">
        <f ca="1">IFERROR(__xludf.DUMMYFUNCTION("""COMPUTED_VALUE"""),"")</f>
        <v/>
      </c>
      <c r="Q116" s="119" t="str">
        <f ca="1">IFERROR(__xludf.DUMMYFUNCTION("""COMPUTED_VALUE"""),"")</f>
        <v/>
      </c>
      <c r="R116" s="119" t="str">
        <f ca="1">IFERROR(__xludf.DUMMYFUNCTION("""COMPUTED_VALUE"""),"")</f>
        <v/>
      </c>
      <c r="S116" s="119" t="str">
        <f ca="1">IFERROR(__xludf.DUMMYFUNCTION("""COMPUTED_VALUE"""),"")</f>
        <v/>
      </c>
      <c r="T116" s="119" t="str">
        <f ca="1">IFERROR(__xludf.DUMMYFUNCTION("""COMPUTED_VALUE"""),"")</f>
        <v/>
      </c>
      <c r="U116" s="119" t="str">
        <f ca="1">IFERROR(__xludf.DUMMYFUNCTION("""COMPUTED_VALUE"""),"")</f>
        <v/>
      </c>
      <c r="V116" s="119" t="str">
        <f ca="1">IFERROR(__xludf.DUMMYFUNCTION("""COMPUTED_VALUE"""),"")</f>
        <v/>
      </c>
      <c r="W116" s="119" t="str">
        <f ca="1">IFERROR(__xludf.DUMMYFUNCTION("""COMPUTED_VALUE"""),"")</f>
        <v/>
      </c>
      <c r="X116" s="119" t="str">
        <f ca="1">IFERROR(__xludf.DUMMYFUNCTION("""COMPUTED_VALUE"""),"")</f>
        <v/>
      </c>
      <c r="Y116" s="119" t="str">
        <f ca="1">IFERROR(__xludf.DUMMYFUNCTION("""COMPUTED_VALUE"""),"")</f>
        <v/>
      </c>
      <c r="Z116" s="119"/>
    </row>
    <row r="117" spans="1:26" ht="12.95">
      <c r="A117" s="119" t="str">
        <f ca="1">IFERROR(__xludf.DUMMYFUNCTION("""COMPUTED_VALUE"""),"SW40")</f>
        <v>SW40</v>
      </c>
      <c r="B117" s="119" t="str">
        <f ca="1">IFERROR(__xludf.DUMMYFUNCTION("""COMPUTED_VALUE"""),"POSITION SENSOR")</f>
        <v>POSITION SENSOR</v>
      </c>
      <c r="C117" s="119" t="str">
        <f ca="1">IFERROR(__xludf.DUMMYFUNCTION("""COMPUTED_VALUE"""),"HD LOCK ACCUMULATOR DRAIN VALVE POSITION SENSOR")</f>
        <v>HD LOCK ACCUMULATOR DRAIN VALVE POSITION SENSOR</v>
      </c>
      <c r="D117" s="119" t="str">
        <f ca="1">IFERROR(__xludf.DUMMYFUNCTION("""COMPUTED_VALUE"""),"24VDC NC")</f>
        <v>24VDC NC</v>
      </c>
      <c r="E117" s="119" t="str">
        <f ca="1">IFERROR(__xludf.DUMMYFUNCTION("""COMPUTED_VALUE"""),"NA")</f>
        <v>NA</v>
      </c>
      <c r="F117" s="119" t="str">
        <f ca="1">IFERROR(__xludf.DUMMYFUNCTION("""COMPUTED_VALUE"""),"NA")</f>
        <v>NA</v>
      </c>
      <c r="G117" s="119" t="str">
        <f ca="1">IFERROR(__xludf.DUMMYFUNCTION("""COMPUTED_VALUE"""),"SV58-P20-0-P-0-M3")</f>
        <v>SV58-P20-0-P-0-M3</v>
      </c>
      <c r="H117" s="119">
        <f ca="1">IFERROR(__xludf.DUMMYFUNCTION("""COMPUTED_VALUE"""),45)</f>
        <v>45</v>
      </c>
      <c r="I117" s="96" t="str">
        <f ca="1">IFERROR(__xludf.DUMMYFUNCTION("""COMPUTED_VALUE"""),"M12")</f>
        <v>M12</v>
      </c>
      <c r="J117" s="119" t="str">
        <f ca="1">IFERROR(__xludf.DUMMYFUNCTION("""COMPUTED_VALUE"""),"")</f>
        <v/>
      </c>
      <c r="K117" s="119" t="str">
        <f ca="1">IFERROR(__xludf.DUMMYFUNCTION("""COMPUTED_VALUE"""),"")</f>
        <v/>
      </c>
      <c r="L117" s="119" t="str">
        <f ca="1">IFERROR(__xludf.DUMMYFUNCTION("""COMPUTED_VALUE"""),"")</f>
        <v/>
      </c>
      <c r="M117" s="119" t="str">
        <f ca="1">IFERROR(__xludf.DUMMYFUNCTION("""COMPUTED_VALUE"""),"")</f>
        <v/>
      </c>
      <c r="N117" s="119" t="str">
        <f ca="1">IFERROR(__xludf.DUMMYFUNCTION("""COMPUTED_VALUE"""),"")</f>
        <v/>
      </c>
      <c r="O117" s="119" t="str">
        <f ca="1">IFERROR(__xludf.DUMMYFUNCTION("""COMPUTED_VALUE"""),"")</f>
        <v/>
      </c>
      <c r="P117" s="119" t="str">
        <f ca="1">IFERROR(__xludf.DUMMYFUNCTION("""COMPUTED_VALUE"""),"")</f>
        <v/>
      </c>
      <c r="Q117" s="119" t="str">
        <f ca="1">IFERROR(__xludf.DUMMYFUNCTION("""COMPUTED_VALUE"""),"")</f>
        <v/>
      </c>
      <c r="R117" s="119" t="str">
        <f ca="1">IFERROR(__xludf.DUMMYFUNCTION("""COMPUTED_VALUE"""),"")</f>
        <v/>
      </c>
      <c r="S117" s="119" t="str">
        <f ca="1">IFERROR(__xludf.DUMMYFUNCTION("""COMPUTED_VALUE"""),"")</f>
        <v/>
      </c>
      <c r="T117" s="119" t="str">
        <f ca="1">IFERROR(__xludf.DUMMYFUNCTION("""COMPUTED_VALUE"""),"")</f>
        <v/>
      </c>
      <c r="U117" s="119" t="str">
        <f ca="1">IFERROR(__xludf.DUMMYFUNCTION("""COMPUTED_VALUE"""),"")</f>
        <v/>
      </c>
      <c r="V117" s="119" t="str">
        <f ca="1">IFERROR(__xludf.DUMMYFUNCTION("""COMPUTED_VALUE"""),"")</f>
        <v/>
      </c>
      <c r="W117" s="119" t="str">
        <f ca="1">IFERROR(__xludf.DUMMYFUNCTION("""COMPUTED_VALUE"""),"")</f>
        <v/>
      </c>
      <c r="X117" s="119" t="str">
        <f ca="1">IFERROR(__xludf.DUMMYFUNCTION("""COMPUTED_VALUE"""),"")</f>
        <v/>
      </c>
      <c r="Y117" s="119" t="str">
        <f ca="1">IFERROR(__xludf.DUMMYFUNCTION("""COMPUTED_VALUE"""),"")</f>
        <v/>
      </c>
      <c r="Z117" s="119"/>
    </row>
    <row r="118" spans="1:26" ht="12.95">
      <c r="A118" s="119" t="str">
        <f ca="1">IFERROR(__xludf.DUMMYFUNCTION("""COMPUTED_VALUE"""),"S40")</f>
        <v>S40</v>
      </c>
      <c r="B118" s="119" t="str">
        <f ca="1">IFERROR(__xludf.DUMMYFUNCTION("""COMPUTED_VALUE"""),"ON/OFF SOLENOID VALVE")</f>
        <v>ON/OFF SOLENOID VALVE</v>
      </c>
      <c r="C118" s="119" t="str">
        <f ca="1">IFERROR(__xludf.DUMMYFUNCTION("""COMPUTED_VALUE"""),"HD LOCK ACC SOLENOID DRAIN (NORMALLY CLOSED)")</f>
        <v>HD LOCK ACC SOLENOID DRAIN (NORMALLY CLOSED)</v>
      </c>
      <c r="D118" s="119" t="str">
        <f ca="1">IFERROR(__xludf.DUMMYFUNCTION("""COMPUTED_VALUE"""),"24VDC 17W")</f>
        <v>24VDC 17W</v>
      </c>
      <c r="E118" s="119" t="str">
        <f ca="1">IFERROR(__xludf.DUMMYFUNCTION("""COMPUTED_VALUE"""),"NA")</f>
        <v>NA</v>
      </c>
      <c r="F118" s="119" t="str">
        <f ca="1">IFERROR(__xludf.DUMMYFUNCTION("""COMPUTED_VALUE"""),"NA")</f>
        <v>NA</v>
      </c>
      <c r="G118" s="119" t="str">
        <f ca="1">IFERROR(__xludf.DUMMYFUNCTION("""COMPUTED_VALUE"""),"SV58-P20-0-P-0-M3")</f>
        <v>SV58-P20-0-P-0-M3</v>
      </c>
      <c r="H118" s="119">
        <f ca="1">IFERROR(__xludf.DUMMYFUNCTION("""COMPUTED_VALUE"""),45)</f>
        <v>45</v>
      </c>
      <c r="I118" s="96" t="str">
        <f ca="1">IFERROR(__xludf.DUMMYFUNCTION("""COMPUTED_VALUE"""),"DEUTSCH DTO4-2P (CONNECTOR INCLUDED)")</f>
        <v>DEUTSCH DTO4-2P (CONNECTOR INCLUDED)</v>
      </c>
      <c r="J118" s="119" t="str">
        <f ca="1">IFERROR(__xludf.DUMMYFUNCTION("""COMPUTED_VALUE"""),"")</f>
        <v/>
      </c>
      <c r="K118" s="119" t="str">
        <f ca="1">IFERROR(__xludf.DUMMYFUNCTION("""COMPUTED_VALUE"""),"")</f>
        <v/>
      </c>
      <c r="L118" s="119" t="str">
        <f ca="1">IFERROR(__xludf.DUMMYFUNCTION("""COMPUTED_VALUE"""),"")</f>
        <v/>
      </c>
      <c r="M118" s="119" t="str">
        <f ca="1">IFERROR(__xludf.DUMMYFUNCTION("""COMPUTED_VALUE"""),"")</f>
        <v/>
      </c>
      <c r="N118" s="119" t="str">
        <f ca="1">IFERROR(__xludf.DUMMYFUNCTION("""COMPUTED_VALUE"""),"")</f>
        <v/>
      </c>
      <c r="O118" s="119" t="str">
        <f ca="1">IFERROR(__xludf.DUMMYFUNCTION("""COMPUTED_VALUE"""),"")</f>
        <v/>
      </c>
      <c r="P118" s="119" t="str">
        <f ca="1">IFERROR(__xludf.DUMMYFUNCTION("""COMPUTED_VALUE"""),"")</f>
        <v/>
      </c>
      <c r="Q118" s="119" t="str">
        <f ca="1">IFERROR(__xludf.DUMMYFUNCTION("""COMPUTED_VALUE"""),"")</f>
        <v/>
      </c>
      <c r="R118" s="119" t="str">
        <f ca="1">IFERROR(__xludf.DUMMYFUNCTION("""COMPUTED_VALUE"""),"")</f>
        <v/>
      </c>
      <c r="S118" s="119" t="str">
        <f ca="1">IFERROR(__xludf.DUMMYFUNCTION("""COMPUTED_VALUE"""),"")</f>
        <v/>
      </c>
      <c r="T118" s="119" t="str">
        <f ca="1">IFERROR(__xludf.DUMMYFUNCTION("""COMPUTED_VALUE"""),"")</f>
        <v/>
      </c>
      <c r="U118" s="119" t="str">
        <f ca="1">IFERROR(__xludf.DUMMYFUNCTION("""COMPUTED_VALUE"""),"")</f>
        <v/>
      </c>
      <c r="V118" s="119" t="str">
        <f ca="1">IFERROR(__xludf.DUMMYFUNCTION("""COMPUTED_VALUE"""),"")</f>
        <v/>
      </c>
      <c r="W118" s="119" t="str">
        <f ca="1">IFERROR(__xludf.DUMMYFUNCTION("""COMPUTED_VALUE"""),"")</f>
        <v/>
      </c>
      <c r="X118" s="119" t="str">
        <f ca="1">IFERROR(__xludf.DUMMYFUNCTION("""COMPUTED_VALUE"""),"")</f>
        <v/>
      </c>
      <c r="Y118" s="119" t="str">
        <f ca="1">IFERROR(__xludf.DUMMYFUNCTION("""COMPUTED_VALUE"""),"")</f>
        <v/>
      </c>
      <c r="Z118" s="119"/>
    </row>
    <row r="119" spans="1:26" ht="12.95">
      <c r="A119" s="119" t="str">
        <f ca="1">IFERROR(__xludf.DUMMYFUNCTION("""COMPUTED_VALUE"""),"S41")</f>
        <v>S41</v>
      </c>
      <c r="B119" s="119" t="str">
        <f ca="1">IFERROR(__xludf.DUMMYFUNCTION("""COMPUTED_VALUE"""),"ON/OFF SOLENOID VALVE")</f>
        <v>ON/OFF SOLENOID VALVE</v>
      </c>
      <c r="C119" s="119" t="str">
        <f ca="1">IFERROR(__xludf.DUMMYFUNCTION("""COMPUTED_VALUE"""),"HD LOCK OPEN / CLOSE VALVE (SPRING RETURN)")</f>
        <v>HD LOCK OPEN / CLOSE VALVE (SPRING RETURN)</v>
      </c>
      <c r="D119" s="119" t="str">
        <f ca="1">IFERROR(__xludf.DUMMYFUNCTION("""COMPUTED_VALUE"""),"24VDC 36W")</f>
        <v>24VDC 36W</v>
      </c>
      <c r="E119" s="151" t="str">
        <f ca="1">IFERROR(__xludf.DUMMYFUNCTION("""COMPUTED_VALUE"""),"NA ")</f>
        <v xml:space="preserve">NA </v>
      </c>
      <c r="F119" s="151" t="str">
        <f ca="1">IFERROR(__xludf.DUMMYFUNCTION("""COMPUTED_VALUE"""),"NA ")</f>
        <v xml:space="preserve">NA </v>
      </c>
      <c r="G119" s="119" t="str">
        <f ca="1">IFERROR(__xludf.DUMMYFUNCTION("""COMPUTED_VALUE"""),"E040123")</f>
        <v>E040123</v>
      </c>
      <c r="H119" s="119">
        <f ca="1">IFERROR(__xludf.DUMMYFUNCTION("""COMPUTED_VALUE"""),82)</f>
        <v>82</v>
      </c>
      <c r="I119" s="96" t="str">
        <f ca="1">IFERROR(__xludf.DUMMYFUNCTION("""COMPUTED_VALUE"""),"DEUTSCH DTO4-2P (CONNECTOR INCLUDED)")</f>
        <v>DEUTSCH DTO4-2P (CONNECTOR INCLUDED)</v>
      </c>
      <c r="J119" s="119" t="str">
        <f ca="1">IFERROR(__xludf.DUMMYFUNCTION("""COMPUTED_VALUE"""),"")</f>
        <v/>
      </c>
      <c r="K119" s="119" t="str">
        <f ca="1">IFERROR(__xludf.DUMMYFUNCTION("""COMPUTED_VALUE"""),"")</f>
        <v/>
      </c>
      <c r="L119" s="119" t="str">
        <f ca="1">IFERROR(__xludf.DUMMYFUNCTION("""COMPUTED_VALUE"""),"")</f>
        <v/>
      </c>
      <c r="M119" s="119" t="str">
        <f ca="1">IFERROR(__xludf.DUMMYFUNCTION("""COMPUTED_VALUE"""),"")</f>
        <v/>
      </c>
      <c r="N119" s="119" t="str">
        <f ca="1">IFERROR(__xludf.DUMMYFUNCTION("""COMPUTED_VALUE"""),"")</f>
        <v/>
      </c>
      <c r="O119" s="119" t="str">
        <f ca="1">IFERROR(__xludf.DUMMYFUNCTION("""COMPUTED_VALUE"""),"")</f>
        <v/>
      </c>
      <c r="P119" s="119" t="str">
        <f ca="1">IFERROR(__xludf.DUMMYFUNCTION("""COMPUTED_VALUE"""),"")</f>
        <v/>
      </c>
      <c r="Q119" s="119" t="str">
        <f ca="1">IFERROR(__xludf.DUMMYFUNCTION("""COMPUTED_VALUE"""),"")</f>
        <v/>
      </c>
      <c r="R119" s="119" t="str">
        <f ca="1">IFERROR(__xludf.DUMMYFUNCTION("""COMPUTED_VALUE"""),"")</f>
        <v/>
      </c>
      <c r="S119" s="119" t="str">
        <f ca="1">IFERROR(__xludf.DUMMYFUNCTION("""COMPUTED_VALUE"""),"")</f>
        <v/>
      </c>
      <c r="T119" s="119" t="str">
        <f ca="1">IFERROR(__xludf.DUMMYFUNCTION("""COMPUTED_VALUE"""),"")</f>
        <v/>
      </c>
      <c r="U119" s="119" t="str">
        <f ca="1">IFERROR(__xludf.DUMMYFUNCTION("""COMPUTED_VALUE"""),"")</f>
        <v/>
      </c>
      <c r="V119" s="119" t="str">
        <f ca="1">IFERROR(__xludf.DUMMYFUNCTION("""COMPUTED_VALUE"""),"")</f>
        <v/>
      </c>
      <c r="W119" s="119" t="str">
        <f ca="1">IFERROR(__xludf.DUMMYFUNCTION("""COMPUTED_VALUE"""),"")</f>
        <v/>
      </c>
      <c r="X119" s="119" t="str">
        <f ca="1">IFERROR(__xludf.DUMMYFUNCTION("""COMPUTED_VALUE"""),"")</f>
        <v/>
      </c>
      <c r="Y119" s="119" t="str">
        <f ca="1">IFERROR(__xludf.DUMMYFUNCTION("""COMPUTED_VALUE"""),"")</f>
        <v/>
      </c>
      <c r="Z119" s="119"/>
    </row>
    <row r="120" spans="1:26" ht="12.95">
      <c r="A120" s="119" t="str">
        <f ca="1">IFERROR(__xludf.DUMMYFUNCTION("""COMPUTED_VALUE"""),"S42")</f>
        <v>S42</v>
      </c>
      <c r="B120" s="119" t="str">
        <f ca="1">IFERROR(__xludf.DUMMYFUNCTION("""COMPUTED_VALUE"""),"ON/OFF SOLENOID VALVE")</f>
        <v>ON/OFF SOLENOID VALVE</v>
      </c>
      <c r="C120" s="119" t="str">
        <f ca="1">IFERROR(__xludf.DUMMYFUNCTION("""COMPUTED_VALUE"""),"HD LOCK OPEN / CLOSE BACKUP VALVE (SPRING RETURN)")</f>
        <v>HD LOCK OPEN / CLOSE BACKUP VALVE (SPRING RETURN)</v>
      </c>
      <c r="D120" s="119" t="str">
        <f ca="1">IFERROR(__xludf.DUMMYFUNCTION("""COMPUTED_VALUE"""),"24VDC 17W")</f>
        <v>24VDC 17W</v>
      </c>
      <c r="E120" s="119" t="str">
        <f ca="1">IFERROR(__xludf.DUMMYFUNCTION("""COMPUTED_VALUE"""),"NA")</f>
        <v>NA</v>
      </c>
      <c r="F120" s="119" t="str">
        <f ca="1">IFERROR(__xludf.DUMMYFUNCTION("""COMPUTED_VALUE"""),"NA")</f>
        <v>NA</v>
      </c>
      <c r="G120" s="119" t="str">
        <f ca="1">IFERROR(__xludf.DUMMYFUNCTION("""COMPUTED_VALUE"""),"SV58-40-0-P-0    ")</f>
        <v xml:space="preserve">SV58-40-0-P-0    </v>
      </c>
      <c r="H120" s="119">
        <f ca="1">IFERROR(__xludf.DUMMYFUNCTION("""COMPUTED_VALUE"""),74)</f>
        <v>74</v>
      </c>
      <c r="I120" s="96" t="str">
        <f ca="1">IFERROR(__xludf.DUMMYFUNCTION("""COMPUTED_VALUE"""),"DEUTSCH DTO4-2P (CONNECTOR INCLUDED)")</f>
        <v>DEUTSCH DTO4-2P (CONNECTOR INCLUDED)</v>
      </c>
      <c r="J120" s="119" t="str">
        <f ca="1">IFERROR(__xludf.DUMMYFUNCTION("""COMPUTED_VALUE"""),"")</f>
        <v/>
      </c>
      <c r="K120" s="119" t="str">
        <f ca="1">IFERROR(__xludf.DUMMYFUNCTION("""COMPUTED_VALUE"""),"")</f>
        <v/>
      </c>
      <c r="L120" s="119" t="str">
        <f ca="1">IFERROR(__xludf.DUMMYFUNCTION("""COMPUTED_VALUE"""),"")</f>
        <v/>
      </c>
      <c r="M120" s="119" t="str">
        <f ca="1">IFERROR(__xludf.DUMMYFUNCTION("""COMPUTED_VALUE"""),"")</f>
        <v/>
      </c>
      <c r="N120" s="119" t="str">
        <f ca="1">IFERROR(__xludf.DUMMYFUNCTION("""COMPUTED_VALUE"""),"")</f>
        <v/>
      </c>
      <c r="O120" s="119" t="str">
        <f ca="1">IFERROR(__xludf.DUMMYFUNCTION("""COMPUTED_VALUE"""),"")</f>
        <v/>
      </c>
      <c r="P120" s="119" t="str">
        <f ca="1">IFERROR(__xludf.DUMMYFUNCTION("""COMPUTED_VALUE"""),"")</f>
        <v/>
      </c>
      <c r="Q120" s="119" t="str">
        <f ca="1">IFERROR(__xludf.DUMMYFUNCTION("""COMPUTED_VALUE"""),"")</f>
        <v/>
      </c>
      <c r="R120" s="119" t="str">
        <f ca="1">IFERROR(__xludf.DUMMYFUNCTION("""COMPUTED_VALUE"""),"")</f>
        <v/>
      </c>
      <c r="S120" s="119" t="str">
        <f ca="1">IFERROR(__xludf.DUMMYFUNCTION("""COMPUTED_VALUE"""),"")</f>
        <v/>
      </c>
      <c r="T120" s="119" t="str">
        <f ca="1">IFERROR(__xludf.DUMMYFUNCTION("""COMPUTED_VALUE"""),"")</f>
        <v/>
      </c>
      <c r="U120" s="119" t="str">
        <f ca="1">IFERROR(__xludf.DUMMYFUNCTION("""COMPUTED_VALUE"""),"")</f>
        <v/>
      </c>
      <c r="V120" s="119" t="str">
        <f ca="1">IFERROR(__xludf.DUMMYFUNCTION("""COMPUTED_VALUE"""),"")</f>
        <v/>
      </c>
      <c r="W120" s="119" t="str">
        <f ca="1">IFERROR(__xludf.DUMMYFUNCTION("""COMPUTED_VALUE"""),"")</f>
        <v/>
      </c>
      <c r="X120" s="119" t="str">
        <f ca="1">IFERROR(__xludf.DUMMYFUNCTION("""COMPUTED_VALUE"""),"")</f>
        <v/>
      </c>
      <c r="Y120" s="119" t="str">
        <f ca="1">IFERROR(__xludf.DUMMYFUNCTION("""COMPUTED_VALUE"""),"")</f>
        <v/>
      </c>
      <c r="Z120" s="119"/>
    </row>
    <row r="121" spans="1:26" ht="12.95">
      <c r="A121" s="119" t="str">
        <f ca="1">IFERROR(__xludf.DUMMYFUNCTION("""COMPUTED_VALUE"""),"S43")</f>
        <v>S43</v>
      </c>
      <c r="B121" s="119" t="str">
        <f ca="1">IFERROR(__xludf.DUMMYFUNCTION("""COMPUTED_VALUE"""),"ON/OFF SOLENOID VALVE")</f>
        <v>ON/OFF SOLENOID VALVE</v>
      </c>
      <c r="C121" s="119" t="str">
        <f ca="1">IFERROR(__xludf.DUMMYFUNCTION("""COMPUTED_VALUE"""),"HD LOCK CYLINDER 1 ISOLATION VALVE (NORMALLY OPEN)")</f>
        <v>HD LOCK CYLINDER 1 ISOLATION VALVE (NORMALLY OPEN)</v>
      </c>
      <c r="D121" s="119" t="str">
        <f ca="1">IFERROR(__xludf.DUMMYFUNCTION("""COMPUTED_VALUE"""),"24VDC 20W")</f>
        <v>24VDC 20W</v>
      </c>
      <c r="E121" s="119" t="str">
        <f ca="1">IFERROR(__xludf.DUMMYFUNCTION("""COMPUTED_VALUE"""),"NA")</f>
        <v>NA</v>
      </c>
      <c r="F121" s="119" t="str">
        <f ca="1">IFERROR(__xludf.DUMMYFUNCTION("""COMPUTED_VALUE"""),"NA")</f>
        <v>NA</v>
      </c>
      <c r="G121" s="119" t="str">
        <f ca="1">IFERROR(__xludf.DUMMYFUNCTION("""COMPUTED_VALUE"""),"HSV10-29-0-U-0      ")</f>
        <v xml:space="preserve">HSV10-29-0-U-0      </v>
      </c>
      <c r="H121" s="119">
        <f ca="1">IFERROR(__xludf.DUMMYFUNCTION("""COMPUTED_VALUE"""),85)</f>
        <v>85</v>
      </c>
      <c r="I121" s="96" t="str">
        <f ca="1">IFERROR(__xludf.DUMMYFUNCTION("""COMPUTED_VALUE"""),"DEUTSCH DTO4-2P (CONNECTOR INCLUDED)")</f>
        <v>DEUTSCH DTO4-2P (CONNECTOR INCLUDED)</v>
      </c>
      <c r="J121" s="119" t="str">
        <f ca="1">IFERROR(__xludf.DUMMYFUNCTION("""COMPUTED_VALUE"""),"")</f>
        <v/>
      </c>
      <c r="K121" s="119" t="str">
        <f ca="1">IFERROR(__xludf.DUMMYFUNCTION("""COMPUTED_VALUE"""),"")</f>
        <v/>
      </c>
      <c r="L121" s="119" t="str">
        <f ca="1">IFERROR(__xludf.DUMMYFUNCTION("""COMPUTED_VALUE"""),"")</f>
        <v/>
      </c>
      <c r="M121" s="119" t="str">
        <f ca="1">IFERROR(__xludf.DUMMYFUNCTION("""COMPUTED_VALUE"""),"")</f>
        <v/>
      </c>
      <c r="N121" s="119" t="str">
        <f ca="1">IFERROR(__xludf.DUMMYFUNCTION("""COMPUTED_VALUE"""),"")</f>
        <v/>
      </c>
      <c r="O121" s="119" t="str">
        <f ca="1">IFERROR(__xludf.DUMMYFUNCTION("""COMPUTED_VALUE"""),"")</f>
        <v/>
      </c>
      <c r="P121" s="119" t="str">
        <f ca="1">IFERROR(__xludf.DUMMYFUNCTION("""COMPUTED_VALUE"""),"")</f>
        <v/>
      </c>
      <c r="Q121" s="119" t="str">
        <f ca="1">IFERROR(__xludf.DUMMYFUNCTION("""COMPUTED_VALUE"""),"")</f>
        <v/>
      </c>
      <c r="R121" s="119" t="str">
        <f ca="1">IFERROR(__xludf.DUMMYFUNCTION("""COMPUTED_VALUE"""),"")</f>
        <v/>
      </c>
      <c r="S121" s="119" t="str">
        <f ca="1">IFERROR(__xludf.DUMMYFUNCTION("""COMPUTED_VALUE"""),"")</f>
        <v/>
      </c>
      <c r="T121" s="119" t="str">
        <f ca="1">IFERROR(__xludf.DUMMYFUNCTION("""COMPUTED_VALUE"""),"")</f>
        <v/>
      </c>
      <c r="U121" s="119" t="str">
        <f ca="1">IFERROR(__xludf.DUMMYFUNCTION("""COMPUTED_VALUE"""),"")</f>
        <v/>
      </c>
      <c r="V121" s="119" t="str">
        <f ca="1">IFERROR(__xludf.DUMMYFUNCTION("""COMPUTED_VALUE"""),"")</f>
        <v/>
      </c>
      <c r="W121" s="119" t="str">
        <f ca="1">IFERROR(__xludf.DUMMYFUNCTION("""COMPUTED_VALUE"""),"")</f>
        <v/>
      </c>
      <c r="X121" s="119" t="str">
        <f ca="1">IFERROR(__xludf.DUMMYFUNCTION("""COMPUTED_VALUE"""),"")</f>
        <v/>
      </c>
      <c r="Y121" s="119" t="str">
        <f ca="1">IFERROR(__xludf.DUMMYFUNCTION("""COMPUTED_VALUE"""),"")</f>
        <v/>
      </c>
      <c r="Z121" s="119"/>
    </row>
    <row r="122" spans="1:26" ht="12.95">
      <c r="A122" s="119" t="str">
        <f ca="1">IFERROR(__xludf.DUMMYFUNCTION("""COMPUTED_VALUE"""),"S44")</f>
        <v>S44</v>
      </c>
      <c r="B122" s="119" t="str">
        <f ca="1">IFERROR(__xludf.DUMMYFUNCTION("""COMPUTED_VALUE"""),"ON/OFF SOLENOID VALVE")</f>
        <v>ON/OFF SOLENOID VALVE</v>
      </c>
      <c r="C122" s="119" t="str">
        <f ca="1">IFERROR(__xludf.DUMMYFUNCTION("""COMPUTED_VALUE"""),"HD LOCK CYLINDER 2 ISOLATION VALVE (NORMALLY OPEN)")</f>
        <v>HD LOCK CYLINDER 2 ISOLATION VALVE (NORMALLY OPEN)</v>
      </c>
      <c r="D122" s="119" t="str">
        <f ca="1">IFERROR(__xludf.DUMMYFUNCTION("""COMPUTED_VALUE"""),"24VDC 20W")</f>
        <v>24VDC 20W</v>
      </c>
      <c r="E122" s="119" t="str">
        <f ca="1">IFERROR(__xludf.DUMMYFUNCTION("""COMPUTED_VALUE"""),"NA")</f>
        <v>NA</v>
      </c>
      <c r="F122" s="119" t="str">
        <f ca="1">IFERROR(__xludf.DUMMYFUNCTION("""COMPUTED_VALUE"""),"NA")</f>
        <v>NA</v>
      </c>
      <c r="G122" s="119" t="str">
        <f ca="1">IFERROR(__xludf.DUMMYFUNCTION("""COMPUTED_VALUE"""),"HSV10-29-0-U-0      ")</f>
        <v xml:space="preserve">HSV10-29-0-U-0      </v>
      </c>
      <c r="H122" s="119">
        <f ca="1">IFERROR(__xludf.DUMMYFUNCTION("""COMPUTED_VALUE"""),85)</f>
        <v>85</v>
      </c>
      <c r="I122" s="96" t="str">
        <f ca="1">IFERROR(__xludf.DUMMYFUNCTION("""COMPUTED_VALUE"""),"DEUTSCH DTO4-2P (CONNECTOR INCLUDED)")</f>
        <v>DEUTSCH DTO4-2P (CONNECTOR INCLUDED)</v>
      </c>
      <c r="J122" s="119" t="str">
        <f ca="1">IFERROR(__xludf.DUMMYFUNCTION("""COMPUTED_VALUE"""),"")</f>
        <v/>
      </c>
      <c r="K122" s="119" t="str">
        <f ca="1">IFERROR(__xludf.DUMMYFUNCTION("""COMPUTED_VALUE"""),"")</f>
        <v/>
      </c>
      <c r="L122" s="119" t="str">
        <f ca="1">IFERROR(__xludf.DUMMYFUNCTION("""COMPUTED_VALUE"""),"")</f>
        <v/>
      </c>
      <c r="M122" s="119" t="str">
        <f ca="1">IFERROR(__xludf.DUMMYFUNCTION("""COMPUTED_VALUE"""),"")</f>
        <v/>
      </c>
      <c r="N122" s="119" t="str">
        <f ca="1">IFERROR(__xludf.DUMMYFUNCTION("""COMPUTED_VALUE"""),"")</f>
        <v/>
      </c>
      <c r="O122" s="119" t="str">
        <f ca="1">IFERROR(__xludf.DUMMYFUNCTION("""COMPUTED_VALUE"""),"")</f>
        <v/>
      </c>
      <c r="P122" s="119" t="str">
        <f ca="1">IFERROR(__xludf.DUMMYFUNCTION("""COMPUTED_VALUE"""),"")</f>
        <v/>
      </c>
      <c r="Q122" s="119" t="str">
        <f ca="1">IFERROR(__xludf.DUMMYFUNCTION("""COMPUTED_VALUE"""),"")</f>
        <v/>
      </c>
      <c r="R122" s="119" t="str">
        <f ca="1">IFERROR(__xludf.DUMMYFUNCTION("""COMPUTED_VALUE"""),"")</f>
        <v/>
      </c>
      <c r="S122" s="119" t="str">
        <f ca="1">IFERROR(__xludf.DUMMYFUNCTION("""COMPUTED_VALUE"""),"")</f>
        <v/>
      </c>
      <c r="T122" s="119" t="str">
        <f ca="1">IFERROR(__xludf.DUMMYFUNCTION("""COMPUTED_VALUE"""),"")</f>
        <v/>
      </c>
      <c r="U122" s="119" t="str">
        <f ca="1">IFERROR(__xludf.DUMMYFUNCTION("""COMPUTED_VALUE"""),"")</f>
        <v/>
      </c>
      <c r="V122" s="119" t="str">
        <f ca="1">IFERROR(__xludf.DUMMYFUNCTION("""COMPUTED_VALUE"""),"")</f>
        <v/>
      </c>
      <c r="W122" s="119" t="str">
        <f ca="1">IFERROR(__xludf.DUMMYFUNCTION("""COMPUTED_VALUE"""),"")</f>
        <v/>
      </c>
      <c r="X122" s="119" t="str">
        <f ca="1">IFERROR(__xludf.DUMMYFUNCTION("""COMPUTED_VALUE"""),"")</f>
        <v/>
      </c>
      <c r="Y122" s="119" t="str">
        <f ca="1">IFERROR(__xludf.DUMMYFUNCTION("""COMPUTED_VALUE"""),"")</f>
        <v/>
      </c>
      <c r="Z122" s="119"/>
    </row>
    <row r="123" spans="1:26" ht="12.95">
      <c r="A123" s="119" t="str">
        <f ca="1">IFERROR(__xludf.DUMMYFUNCTION("""COMPUTED_VALUE"""),"S45")</f>
        <v>S45</v>
      </c>
      <c r="B123" s="119" t="str">
        <f ca="1">IFERROR(__xludf.DUMMYFUNCTION("""COMPUTED_VALUE"""),"ON/OFF SOLENOID VALVE")</f>
        <v>ON/OFF SOLENOID VALVE</v>
      </c>
      <c r="C123" s="119" t="str">
        <f ca="1">IFERROR(__xludf.DUMMYFUNCTION("""COMPUTED_VALUE"""),"HD LOCK CYLINDER 3 ISOLATION VALVE (NORMALLY OPEN)")</f>
        <v>HD LOCK CYLINDER 3 ISOLATION VALVE (NORMALLY OPEN)</v>
      </c>
      <c r="D123" s="119" t="str">
        <f ca="1">IFERROR(__xludf.DUMMYFUNCTION("""COMPUTED_VALUE"""),"24VDC 20W")</f>
        <v>24VDC 20W</v>
      </c>
      <c r="E123" s="119" t="str">
        <f ca="1">IFERROR(__xludf.DUMMYFUNCTION("""COMPUTED_VALUE"""),"NA")</f>
        <v>NA</v>
      </c>
      <c r="F123" s="119" t="str">
        <f ca="1">IFERROR(__xludf.DUMMYFUNCTION("""COMPUTED_VALUE"""),"NA")</f>
        <v>NA</v>
      </c>
      <c r="G123" s="119" t="str">
        <f ca="1">IFERROR(__xludf.DUMMYFUNCTION("""COMPUTED_VALUE"""),"HSV10-29-0-U-0      ")</f>
        <v xml:space="preserve">HSV10-29-0-U-0      </v>
      </c>
      <c r="H123" s="119">
        <f ca="1">IFERROR(__xludf.DUMMYFUNCTION("""COMPUTED_VALUE"""),85)</f>
        <v>85</v>
      </c>
      <c r="I123" s="96" t="str">
        <f ca="1">IFERROR(__xludf.DUMMYFUNCTION("""COMPUTED_VALUE"""),"DEUTSCH DTO4-2P (CONNECTOR INCLUDED)")</f>
        <v>DEUTSCH DTO4-2P (CONNECTOR INCLUDED)</v>
      </c>
      <c r="J123" s="119" t="str">
        <f ca="1">IFERROR(__xludf.DUMMYFUNCTION("""COMPUTED_VALUE"""),"")</f>
        <v/>
      </c>
      <c r="K123" s="119" t="str">
        <f ca="1">IFERROR(__xludf.DUMMYFUNCTION("""COMPUTED_VALUE"""),"")</f>
        <v/>
      </c>
      <c r="L123" s="119" t="str">
        <f ca="1">IFERROR(__xludf.DUMMYFUNCTION("""COMPUTED_VALUE"""),"")</f>
        <v/>
      </c>
      <c r="M123" s="119" t="str">
        <f ca="1">IFERROR(__xludf.DUMMYFUNCTION("""COMPUTED_VALUE"""),"")</f>
        <v/>
      </c>
      <c r="N123" s="119" t="str">
        <f ca="1">IFERROR(__xludf.DUMMYFUNCTION("""COMPUTED_VALUE"""),"")</f>
        <v/>
      </c>
      <c r="O123" s="119" t="str">
        <f ca="1">IFERROR(__xludf.DUMMYFUNCTION("""COMPUTED_VALUE"""),"")</f>
        <v/>
      </c>
      <c r="P123" s="119" t="str">
        <f ca="1">IFERROR(__xludf.DUMMYFUNCTION("""COMPUTED_VALUE"""),"")</f>
        <v/>
      </c>
      <c r="Q123" s="119" t="str">
        <f ca="1">IFERROR(__xludf.DUMMYFUNCTION("""COMPUTED_VALUE"""),"")</f>
        <v/>
      </c>
      <c r="R123" s="119" t="str">
        <f ca="1">IFERROR(__xludf.DUMMYFUNCTION("""COMPUTED_VALUE"""),"")</f>
        <v/>
      </c>
      <c r="S123" s="119" t="str">
        <f ca="1">IFERROR(__xludf.DUMMYFUNCTION("""COMPUTED_VALUE"""),"")</f>
        <v/>
      </c>
      <c r="T123" s="119" t="str">
        <f ca="1">IFERROR(__xludf.DUMMYFUNCTION("""COMPUTED_VALUE"""),"")</f>
        <v/>
      </c>
      <c r="U123" s="119" t="str">
        <f ca="1">IFERROR(__xludf.DUMMYFUNCTION("""COMPUTED_VALUE"""),"")</f>
        <v/>
      </c>
      <c r="V123" s="119" t="str">
        <f ca="1">IFERROR(__xludf.DUMMYFUNCTION("""COMPUTED_VALUE"""),"")</f>
        <v/>
      </c>
      <c r="W123" s="119" t="str">
        <f ca="1">IFERROR(__xludf.DUMMYFUNCTION("""COMPUTED_VALUE"""),"")</f>
        <v/>
      </c>
      <c r="X123" s="119" t="str">
        <f ca="1">IFERROR(__xludf.DUMMYFUNCTION("""COMPUTED_VALUE"""),"")</f>
        <v/>
      </c>
      <c r="Y123" s="119" t="str">
        <f ca="1">IFERROR(__xludf.DUMMYFUNCTION("""COMPUTED_VALUE"""),"")</f>
        <v/>
      </c>
      <c r="Z123" s="119"/>
    </row>
    <row r="124" spans="1:26" ht="12.95">
      <c r="A124" s="119" t="str">
        <f ca="1">IFERROR(__xludf.DUMMYFUNCTION("""COMPUTED_VALUE"""),"S46")</f>
        <v>S46</v>
      </c>
      <c r="B124" s="119" t="str">
        <f ca="1">IFERROR(__xludf.DUMMYFUNCTION("""COMPUTED_VALUE"""),"ON/OFF SOLENOID VALVE")</f>
        <v>ON/OFF SOLENOID VALVE</v>
      </c>
      <c r="C124" s="119" t="str">
        <f ca="1">IFERROR(__xludf.DUMMYFUNCTION("""COMPUTED_VALUE"""),"HD LOCK CYLINDER 4 ISOLATION VALVE (NORMALLY OPEN)")</f>
        <v>HD LOCK CYLINDER 4 ISOLATION VALVE (NORMALLY OPEN)</v>
      </c>
      <c r="D124" s="119" t="str">
        <f ca="1">IFERROR(__xludf.DUMMYFUNCTION("""COMPUTED_VALUE"""),"24VDC 20W")</f>
        <v>24VDC 20W</v>
      </c>
      <c r="E124" s="119" t="str">
        <f ca="1">IFERROR(__xludf.DUMMYFUNCTION("""COMPUTED_VALUE"""),"NA")</f>
        <v>NA</v>
      </c>
      <c r="F124" s="119" t="str">
        <f ca="1">IFERROR(__xludf.DUMMYFUNCTION("""COMPUTED_VALUE"""),"NA")</f>
        <v>NA</v>
      </c>
      <c r="G124" s="119" t="str">
        <f ca="1">IFERROR(__xludf.DUMMYFUNCTION("""COMPUTED_VALUE"""),"HSV10-29-0-U-0      ")</f>
        <v xml:space="preserve">HSV10-29-0-U-0      </v>
      </c>
      <c r="H124" s="119">
        <f ca="1">IFERROR(__xludf.DUMMYFUNCTION("""COMPUTED_VALUE"""),85)</f>
        <v>85</v>
      </c>
      <c r="I124" s="96" t="str">
        <f ca="1">IFERROR(__xludf.DUMMYFUNCTION("""COMPUTED_VALUE"""),"DEUTSCH DTO4-2P (CONNECTOR INCLUDED)")</f>
        <v>DEUTSCH DTO4-2P (CONNECTOR INCLUDED)</v>
      </c>
      <c r="J124" s="119" t="str">
        <f ca="1">IFERROR(__xludf.DUMMYFUNCTION("""COMPUTED_VALUE"""),"")</f>
        <v/>
      </c>
      <c r="K124" s="119" t="str">
        <f ca="1">IFERROR(__xludf.DUMMYFUNCTION("""COMPUTED_VALUE"""),"")</f>
        <v/>
      </c>
      <c r="L124" s="119" t="str">
        <f ca="1">IFERROR(__xludf.DUMMYFUNCTION("""COMPUTED_VALUE"""),"")</f>
        <v/>
      </c>
      <c r="M124" s="119" t="str">
        <f ca="1">IFERROR(__xludf.DUMMYFUNCTION("""COMPUTED_VALUE"""),"")</f>
        <v/>
      </c>
      <c r="N124" s="119" t="str">
        <f ca="1">IFERROR(__xludf.DUMMYFUNCTION("""COMPUTED_VALUE"""),"")</f>
        <v/>
      </c>
      <c r="O124" s="119" t="str">
        <f ca="1">IFERROR(__xludf.DUMMYFUNCTION("""COMPUTED_VALUE"""),"")</f>
        <v/>
      </c>
      <c r="P124" s="119" t="str">
        <f ca="1">IFERROR(__xludf.DUMMYFUNCTION("""COMPUTED_VALUE"""),"")</f>
        <v/>
      </c>
      <c r="Q124" s="119" t="str">
        <f ca="1">IFERROR(__xludf.DUMMYFUNCTION("""COMPUTED_VALUE"""),"")</f>
        <v/>
      </c>
      <c r="R124" s="119" t="str">
        <f ca="1">IFERROR(__xludf.DUMMYFUNCTION("""COMPUTED_VALUE"""),"")</f>
        <v/>
      </c>
      <c r="S124" s="119" t="str">
        <f ca="1">IFERROR(__xludf.DUMMYFUNCTION("""COMPUTED_VALUE"""),"")</f>
        <v/>
      </c>
      <c r="T124" s="119" t="str">
        <f ca="1">IFERROR(__xludf.DUMMYFUNCTION("""COMPUTED_VALUE"""),"")</f>
        <v/>
      </c>
      <c r="U124" s="119" t="str">
        <f ca="1">IFERROR(__xludf.DUMMYFUNCTION("""COMPUTED_VALUE"""),"")</f>
        <v/>
      </c>
      <c r="V124" s="119" t="str">
        <f ca="1">IFERROR(__xludf.DUMMYFUNCTION("""COMPUTED_VALUE"""),"")</f>
        <v/>
      </c>
      <c r="W124" s="119" t="str">
        <f ca="1">IFERROR(__xludf.DUMMYFUNCTION("""COMPUTED_VALUE"""),"")</f>
        <v/>
      </c>
      <c r="X124" s="119" t="str">
        <f ca="1">IFERROR(__xludf.DUMMYFUNCTION("""COMPUTED_VALUE"""),"")</f>
        <v/>
      </c>
      <c r="Y124" s="119" t="str">
        <f ca="1">IFERROR(__xludf.DUMMYFUNCTION("""COMPUTED_VALUE"""),"")</f>
        <v/>
      </c>
      <c r="Z124" s="119"/>
    </row>
    <row r="125" spans="1:26" ht="12.95">
      <c r="A125" s="119" t="str">
        <f ca="1">IFERROR(__xludf.DUMMYFUNCTION("""COMPUTED_VALUE"""),"")</f>
        <v/>
      </c>
      <c r="B125" s="119" t="str">
        <f ca="1">IFERROR(__xludf.DUMMYFUNCTION("""COMPUTED_VALUE"""),"1069-14-01")</f>
        <v>1069-14-01</v>
      </c>
      <c r="C125" s="119" t="str">
        <f ca="1">IFERROR(__xludf.DUMMYFUNCTION("""COMPUTED_VALUE"""),"DRAIN TANK")</f>
        <v>DRAIN TANK</v>
      </c>
      <c r="D125" s="119" t="str">
        <f ca="1">IFERROR(__xludf.DUMMYFUNCTION("""COMPUTED_VALUE"""),"")</f>
        <v/>
      </c>
      <c r="E125" s="119" t="str">
        <f ca="1">IFERROR(__xludf.DUMMYFUNCTION("""COMPUTED_VALUE"""),"")</f>
        <v/>
      </c>
      <c r="F125" s="119" t="str">
        <f ca="1">IFERROR(__xludf.DUMMYFUNCTION("""COMPUTED_VALUE"""),"")</f>
        <v/>
      </c>
      <c r="G125" s="119" t="str">
        <f ca="1">IFERROR(__xludf.DUMMYFUNCTION("""COMPUTED_VALUE"""),"")</f>
        <v/>
      </c>
      <c r="H125" s="119" t="str">
        <f ca="1">IFERROR(__xludf.DUMMYFUNCTION("""COMPUTED_VALUE"""),"")</f>
        <v/>
      </c>
      <c r="I125" s="96" t="str">
        <f ca="1">IFERROR(__xludf.DUMMYFUNCTION("""COMPUTED_VALUE"""),"")</f>
        <v/>
      </c>
      <c r="J125" s="119" t="str">
        <f ca="1">IFERROR(__xludf.DUMMYFUNCTION("""COMPUTED_VALUE"""),"")</f>
        <v/>
      </c>
      <c r="K125" s="119" t="str">
        <f ca="1">IFERROR(__xludf.DUMMYFUNCTION("""COMPUTED_VALUE"""),"")</f>
        <v/>
      </c>
      <c r="L125" s="119" t="str">
        <f ca="1">IFERROR(__xludf.DUMMYFUNCTION("""COMPUTED_VALUE"""),"")</f>
        <v/>
      </c>
      <c r="M125" s="119" t="str">
        <f ca="1">IFERROR(__xludf.DUMMYFUNCTION("""COMPUTED_VALUE"""),"")</f>
        <v/>
      </c>
      <c r="N125" s="119" t="str">
        <f ca="1">IFERROR(__xludf.DUMMYFUNCTION("""COMPUTED_VALUE"""),"")</f>
        <v/>
      </c>
      <c r="O125" s="119" t="str">
        <f ca="1">IFERROR(__xludf.DUMMYFUNCTION("""COMPUTED_VALUE"""),"")</f>
        <v/>
      </c>
      <c r="P125" s="119" t="str">
        <f ca="1">IFERROR(__xludf.DUMMYFUNCTION("""COMPUTED_VALUE"""),"")</f>
        <v/>
      </c>
      <c r="Q125" s="119" t="str">
        <f ca="1">IFERROR(__xludf.DUMMYFUNCTION("""COMPUTED_VALUE"""),"")</f>
        <v/>
      </c>
      <c r="R125" s="119" t="str">
        <f ca="1">IFERROR(__xludf.DUMMYFUNCTION("""COMPUTED_VALUE"""),"")</f>
        <v/>
      </c>
      <c r="S125" s="119" t="str">
        <f ca="1">IFERROR(__xludf.DUMMYFUNCTION("""COMPUTED_VALUE"""),"")</f>
        <v/>
      </c>
      <c r="T125" s="119" t="str">
        <f ca="1">IFERROR(__xludf.DUMMYFUNCTION("""COMPUTED_VALUE"""),"")</f>
        <v/>
      </c>
      <c r="U125" s="119" t="str">
        <f ca="1">IFERROR(__xludf.DUMMYFUNCTION("""COMPUTED_VALUE"""),"")</f>
        <v/>
      </c>
      <c r="V125" s="119" t="str">
        <f ca="1">IFERROR(__xludf.DUMMYFUNCTION("""COMPUTED_VALUE"""),"")</f>
        <v/>
      </c>
      <c r="W125" s="119" t="str">
        <f ca="1">IFERROR(__xludf.DUMMYFUNCTION("""COMPUTED_VALUE"""),"")</f>
        <v/>
      </c>
      <c r="X125" s="119" t="str">
        <f ca="1">IFERROR(__xludf.DUMMYFUNCTION("""COMPUTED_VALUE"""),"")</f>
        <v/>
      </c>
      <c r="Y125" s="119" t="str">
        <f ca="1">IFERROR(__xludf.DUMMYFUNCTION("""COMPUTED_VALUE"""),"")</f>
        <v/>
      </c>
      <c r="Z125" s="119"/>
    </row>
    <row r="126" spans="1:26" ht="12.95">
      <c r="A126" s="119" t="str">
        <f ca="1">IFERROR(__xludf.DUMMYFUNCTION("""COMPUTED_VALUE"""),"M4")</f>
        <v>M4</v>
      </c>
      <c r="B126" s="119" t="str">
        <f ca="1">IFERROR(__xludf.DUMMYFUNCTION("""COMPUTED_VALUE"""),"ELECTRIC MOTOR")</f>
        <v>ELECTRIC MOTOR</v>
      </c>
      <c r="C126" s="119" t="str">
        <f ca="1">IFERROR(__xludf.DUMMYFUNCTION("""COMPUTED_VALUE"""),"DRAIN TANK ELECTRIC MOTOR (0.55KW)")</f>
        <v>DRAIN TANK ELECTRIC MOTOR (0.55KW)</v>
      </c>
      <c r="D126" s="119" t="str">
        <f ca="1">IFERROR(__xludf.DUMMYFUNCTION("""COMPUTED_VALUE"""),"")</f>
        <v/>
      </c>
      <c r="E126" s="119" t="str">
        <f ca="1">IFERROR(__xludf.DUMMYFUNCTION("""COMPUTED_VALUE"""),"")</f>
        <v/>
      </c>
      <c r="F126" s="119" t="str">
        <f ca="1">IFERROR(__xludf.DUMMYFUNCTION("""COMPUTED_VALUE"""),"")</f>
        <v/>
      </c>
      <c r="G126" s="119" t="str">
        <f ca="1">IFERROR(__xludf.DUMMYFUNCTION("""COMPUTED_VALUE"""),"")</f>
        <v/>
      </c>
      <c r="H126" s="119" t="str">
        <f ca="1">IFERROR(__xludf.DUMMYFUNCTION("""COMPUTED_VALUE"""),"")</f>
        <v/>
      </c>
      <c r="I126" s="96" t="str">
        <f ca="1">IFERROR(__xludf.DUMMYFUNCTION("""COMPUTED_VALUE"""),"WIRING TO TERMINAL BOX")</f>
        <v>WIRING TO TERMINAL BOX</v>
      </c>
      <c r="J126" s="119" t="str">
        <f ca="1">IFERROR(__xludf.DUMMYFUNCTION("""COMPUTED_VALUE"""),"")</f>
        <v/>
      </c>
      <c r="K126" s="119" t="str">
        <f ca="1">IFERROR(__xludf.DUMMYFUNCTION("""COMPUTED_VALUE"""),"")</f>
        <v/>
      </c>
      <c r="L126" s="119" t="str">
        <f ca="1">IFERROR(__xludf.DUMMYFUNCTION("""COMPUTED_VALUE"""),"")</f>
        <v/>
      </c>
      <c r="M126" s="119" t="str">
        <f ca="1">IFERROR(__xludf.DUMMYFUNCTION("""COMPUTED_VALUE"""),"")</f>
        <v/>
      </c>
      <c r="N126" s="119" t="str">
        <f ca="1">IFERROR(__xludf.DUMMYFUNCTION("""COMPUTED_VALUE"""),"")</f>
        <v/>
      </c>
      <c r="O126" s="119" t="str">
        <f ca="1">IFERROR(__xludf.DUMMYFUNCTION("""COMPUTED_VALUE"""),"")</f>
        <v/>
      </c>
      <c r="P126" s="119" t="str">
        <f ca="1">IFERROR(__xludf.DUMMYFUNCTION("""COMPUTED_VALUE"""),"")</f>
        <v/>
      </c>
      <c r="Q126" s="119" t="str">
        <f ca="1">IFERROR(__xludf.DUMMYFUNCTION("""COMPUTED_VALUE"""),"")</f>
        <v/>
      </c>
      <c r="R126" s="119" t="str">
        <f ca="1">IFERROR(__xludf.DUMMYFUNCTION("""COMPUTED_VALUE"""),"")</f>
        <v/>
      </c>
      <c r="S126" s="119" t="str">
        <f ca="1">IFERROR(__xludf.DUMMYFUNCTION("""COMPUTED_VALUE"""),"")</f>
        <v/>
      </c>
      <c r="T126" s="119" t="str">
        <f ca="1">IFERROR(__xludf.DUMMYFUNCTION("""COMPUTED_VALUE"""),"")</f>
        <v/>
      </c>
      <c r="U126" s="119" t="str">
        <f ca="1">IFERROR(__xludf.DUMMYFUNCTION("""COMPUTED_VALUE"""),"")</f>
        <v/>
      </c>
      <c r="V126" s="119" t="str">
        <f ca="1">IFERROR(__xludf.DUMMYFUNCTION("""COMPUTED_VALUE"""),"")</f>
        <v/>
      </c>
      <c r="W126" s="119" t="str">
        <f ca="1">IFERROR(__xludf.DUMMYFUNCTION("""COMPUTED_VALUE"""),"")</f>
        <v/>
      </c>
      <c r="X126" s="119" t="str">
        <f ca="1">IFERROR(__xludf.DUMMYFUNCTION("""COMPUTED_VALUE"""),"")</f>
        <v/>
      </c>
      <c r="Y126" s="119" t="str">
        <f ca="1">IFERROR(__xludf.DUMMYFUNCTION("""COMPUTED_VALUE"""),"")</f>
        <v/>
      </c>
      <c r="Z126" s="119"/>
    </row>
    <row r="127" spans="1:26" ht="12.95">
      <c r="A127" s="119" t="str">
        <f ca="1">IFERROR(__xludf.DUMMYFUNCTION("""COMPUTED_VALUE"""),"M5")</f>
        <v>M5</v>
      </c>
      <c r="B127" s="119" t="str">
        <f ca="1">IFERROR(__xludf.DUMMYFUNCTION("""COMPUTED_VALUE"""),"ELECTRIC MOTOR")</f>
        <v>ELECTRIC MOTOR</v>
      </c>
      <c r="C127" s="119" t="str">
        <f ca="1">IFERROR(__xludf.DUMMYFUNCTION("""COMPUTED_VALUE"""),"DRAIN TANK ELECTRIC MOTOR (0.55KW)")</f>
        <v>DRAIN TANK ELECTRIC MOTOR (0.55KW)</v>
      </c>
      <c r="D127" s="119" t="str">
        <f ca="1">IFERROR(__xludf.DUMMYFUNCTION("""COMPUTED_VALUE"""),"")</f>
        <v/>
      </c>
      <c r="E127" s="119" t="str">
        <f ca="1">IFERROR(__xludf.DUMMYFUNCTION("""COMPUTED_VALUE"""),"")</f>
        <v/>
      </c>
      <c r="F127" s="119" t="str">
        <f ca="1">IFERROR(__xludf.DUMMYFUNCTION("""COMPUTED_VALUE"""),"")</f>
        <v/>
      </c>
      <c r="G127" s="119" t="str">
        <f ca="1">IFERROR(__xludf.DUMMYFUNCTION("""COMPUTED_VALUE"""),"")</f>
        <v/>
      </c>
      <c r="H127" s="119" t="str">
        <f ca="1">IFERROR(__xludf.DUMMYFUNCTION("""COMPUTED_VALUE"""),"")</f>
        <v/>
      </c>
      <c r="I127" s="96" t="str">
        <f ca="1">IFERROR(__xludf.DUMMYFUNCTION("""COMPUTED_VALUE"""),"WIRING TO TERMINAL BOX")</f>
        <v>WIRING TO TERMINAL BOX</v>
      </c>
      <c r="J127" s="119" t="str">
        <f ca="1">IFERROR(__xludf.DUMMYFUNCTION("""COMPUTED_VALUE"""),"")</f>
        <v/>
      </c>
      <c r="K127" s="119" t="str">
        <f ca="1">IFERROR(__xludf.DUMMYFUNCTION("""COMPUTED_VALUE"""),"")</f>
        <v/>
      </c>
      <c r="L127" s="119" t="str">
        <f ca="1">IFERROR(__xludf.DUMMYFUNCTION("""COMPUTED_VALUE"""),"")</f>
        <v/>
      </c>
      <c r="M127" s="119" t="str">
        <f ca="1">IFERROR(__xludf.DUMMYFUNCTION("""COMPUTED_VALUE"""),"")</f>
        <v/>
      </c>
      <c r="N127" s="119" t="str">
        <f ca="1">IFERROR(__xludf.DUMMYFUNCTION("""COMPUTED_VALUE"""),"")</f>
        <v/>
      </c>
      <c r="O127" s="119" t="str">
        <f ca="1">IFERROR(__xludf.DUMMYFUNCTION("""COMPUTED_VALUE"""),"")</f>
        <v/>
      </c>
      <c r="P127" s="119" t="str">
        <f ca="1">IFERROR(__xludf.DUMMYFUNCTION("""COMPUTED_VALUE"""),"")</f>
        <v/>
      </c>
      <c r="Q127" s="119" t="str">
        <f ca="1">IFERROR(__xludf.DUMMYFUNCTION("""COMPUTED_VALUE"""),"")</f>
        <v/>
      </c>
      <c r="R127" s="119" t="str">
        <f ca="1">IFERROR(__xludf.DUMMYFUNCTION("""COMPUTED_VALUE"""),"")</f>
        <v/>
      </c>
      <c r="S127" s="119" t="str">
        <f ca="1">IFERROR(__xludf.DUMMYFUNCTION("""COMPUTED_VALUE"""),"")</f>
        <v/>
      </c>
      <c r="T127" s="119" t="str">
        <f ca="1">IFERROR(__xludf.DUMMYFUNCTION("""COMPUTED_VALUE"""),"")</f>
        <v/>
      </c>
      <c r="U127" s="119" t="str">
        <f ca="1">IFERROR(__xludf.DUMMYFUNCTION("""COMPUTED_VALUE"""),"")</f>
        <v/>
      </c>
      <c r="V127" s="119" t="str">
        <f ca="1">IFERROR(__xludf.DUMMYFUNCTION("""COMPUTED_VALUE"""),"")</f>
        <v/>
      </c>
      <c r="W127" s="119" t="str">
        <f ca="1">IFERROR(__xludf.DUMMYFUNCTION("""COMPUTED_VALUE"""),"")</f>
        <v/>
      </c>
      <c r="X127" s="119" t="str">
        <f ca="1">IFERROR(__xludf.DUMMYFUNCTION("""COMPUTED_VALUE"""),"")</f>
        <v/>
      </c>
      <c r="Y127" s="119" t="str">
        <f ca="1">IFERROR(__xludf.DUMMYFUNCTION("""COMPUTED_VALUE"""),"")</f>
        <v/>
      </c>
      <c r="Z127" s="119"/>
    </row>
    <row r="128" spans="1:26" ht="12.95">
      <c r="A128" s="119" t="str">
        <f ca="1">IFERROR(__xludf.DUMMYFUNCTION("""COMPUTED_VALUE"""),"LEV-2")</f>
        <v>LEV-2</v>
      </c>
      <c r="B128" s="119" t="str">
        <f ca="1">IFERROR(__xludf.DUMMYFUNCTION("""COMPUTED_VALUE"""),"LEVEL SWITCH")</f>
        <v>LEVEL SWITCH</v>
      </c>
      <c r="C128" s="119" t="str">
        <f ca="1">IFERROR(__xludf.DUMMYFUNCTION("""COMPUTED_VALUE"""),"DRAIN TANK OIL LEVEL SWITCH")</f>
        <v>DRAIN TANK OIL LEVEL SWITCH</v>
      </c>
      <c r="D128" s="119" t="str">
        <f ca="1">IFERROR(__xludf.DUMMYFUNCTION("""COMPUTED_VALUE"""),"24VDC ˂50mA")</f>
        <v>24VDC ˂50mA</v>
      </c>
      <c r="E128" s="119" t="str">
        <f ca="1">IFERROR(__xludf.DUMMYFUNCTION("""COMPUTED_VALUE"""),"NA")</f>
        <v>NA</v>
      </c>
      <c r="F128" s="119" t="str">
        <f ca="1">IFERROR(__xludf.DUMMYFUNCTION("""COMPUTED_VALUE"""),"NA")</f>
        <v>NA</v>
      </c>
      <c r="G128" s="119" t="str">
        <f ca="1">IFERROR(__xludf.DUMMYFUNCTION("""COMPUTED_VALUE"""),"LMT110")</f>
        <v>LMT110</v>
      </c>
      <c r="H128" s="119" t="str">
        <f ca="1">IFERROR(__xludf.DUMMYFUNCTION("""COMPUTED_VALUE"""),"")</f>
        <v/>
      </c>
      <c r="I128" s="96" t="str">
        <f ca="1">IFERROR(__xludf.DUMMYFUNCTION("""COMPUTED_VALUE"""),"M12")</f>
        <v>M12</v>
      </c>
      <c r="J128" s="119" t="str">
        <f ca="1">IFERROR(__xludf.DUMMYFUNCTION("""COMPUTED_VALUE"""),"")</f>
        <v/>
      </c>
      <c r="K128" s="119" t="str">
        <f ca="1">IFERROR(__xludf.DUMMYFUNCTION("""COMPUTED_VALUE"""),"")</f>
        <v/>
      </c>
      <c r="L128" s="119" t="str">
        <f ca="1">IFERROR(__xludf.DUMMYFUNCTION("""COMPUTED_VALUE"""),"")</f>
        <v/>
      </c>
      <c r="M128" s="119" t="str">
        <f ca="1">IFERROR(__xludf.DUMMYFUNCTION("""COMPUTED_VALUE"""),"")</f>
        <v/>
      </c>
      <c r="N128" s="119" t="str">
        <f ca="1">IFERROR(__xludf.DUMMYFUNCTION("""COMPUTED_VALUE"""),"")</f>
        <v/>
      </c>
      <c r="O128" s="119" t="str">
        <f ca="1">IFERROR(__xludf.DUMMYFUNCTION("""COMPUTED_VALUE"""),"")</f>
        <v/>
      </c>
      <c r="P128" s="119" t="str">
        <f ca="1">IFERROR(__xludf.DUMMYFUNCTION("""COMPUTED_VALUE"""),"")</f>
        <v/>
      </c>
      <c r="Q128" s="119" t="str">
        <f ca="1">IFERROR(__xludf.DUMMYFUNCTION("""COMPUTED_VALUE"""),"")</f>
        <v/>
      </c>
      <c r="R128" s="119" t="str">
        <f ca="1">IFERROR(__xludf.DUMMYFUNCTION("""COMPUTED_VALUE"""),"")</f>
        <v/>
      </c>
      <c r="S128" s="119" t="str">
        <f ca="1">IFERROR(__xludf.DUMMYFUNCTION("""COMPUTED_VALUE"""),"")</f>
        <v/>
      </c>
      <c r="T128" s="119" t="str">
        <f ca="1">IFERROR(__xludf.DUMMYFUNCTION("""COMPUTED_VALUE"""),"")</f>
        <v/>
      </c>
      <c r="U128" s="119" t="str">
        <f ca="1">IFERROR(__xludf.DUMMYFUNCTION("""COMPUTED_VALUE"""),"")</f>
        <v/>
      </c>
      <c r="V128" s="119" t="str">
        <f ca="1">IFERROR(__xludf.DUMMYFUNCTION("""COMPUTED_VALUE"""),"")</f>
        <v/>
      </c>
      <c r="W128" s="119" t="str">
        <f ca="1">IFERROR(__xludf.DUMMYFUNCTION("""COMPUTED_VALUE"""),"")</f>
        <v/>
      </c>
      <c r="X128" s="119" t="str">
        <f ca="1">IFERROR(__xludf.DUMMYFUNCTION("""COMPUTED_VALUE"""),"")</f>
        <v/>
      </c>
      <c r="Y128" s="119" t="str">
        <f ca="1">IFERROR(__xludf.DUMMYFUNCTION("""COMPUTED_VALUE"""),"")</f>
        <v/>
      </c>
      <c r="Z128" s="119"/>
    </row>
    <row r="129" spans="1:26" ht="12.95">
      <c r="A129" s="119" t="str">
        <f ca="1">IFERROR(__xludf.DUMMYFUNCTION("""COMPUTED_VALUE"""),"LEV-3")</f>
        <v>LEV-3</v>
      </c>
      <c r="B129" s="119" t="str">
        <f ca="1">IFERROR(__xludf.DUMMYFUNCTION("""COMPUTED_VALUE"""),"LEVEL SWITCH")</f>
        <v>LEVEL SWITCH</v>
      </c>
      <c r="C129" s="119" t="str">
        <f ca="1">IFERROR(__xludf.DUMMYFUNCTION("""COMPUTED_VALUE"""),"DRAIN TANK OIL LEVEL SWITCH")</f>
        <v>DRAIN TANK OIL LEVEL SWITCH</v>
      </c>
      <c r="D129" s="119" t="str">
        <f ca="1">IFERROR(__xludf.DUMMYFUNCTION("""COMPUTED_VALUE"""),"24VDC ˂50mA")</f>
        <v>24VDC ˂50mA</v>
      </c>
      <c r="E129" s="119" t="str">
        <f ca="1">IFERROR(__xludf.DUMMYFUNCTION("""COMPUTED_VALUE"""),"NA")</f>
        <v>NA</v>
      </c>
      <c r="F129" s="119" t="str">
        <f ca="1">IFERROR(__xludf.DUMMYFUNCTION("""COMPUTED_VALUE"""),"NA")</f>
        <v>NA</v>
      </c>
      <c r="G129" s="119" t="str">
        <f ca="1">IFERROR(__xludf.DUMMYFUNCTION("""COMPUTED_VALUE"""),"LMT110")</f>
        <v>LMT110</v>
      </c>
      <c r="H129" s="119" t="str">
        <f ca="1">IFERROR(__xludf.DUMMYFUNCTION("""COMPUTED_VALUE"""),"")</f>
        <v/>
      </c>
      <c r="I129" s="96" t="str">
        <f ca="1">IFERROR(__xludf.DUMMYFUNCTION("""COMPUTED_VALUE"""),"M12")</f>
        <v>M12</v>
      </c>
      <c r="J129" s="119" t="str">
        <f ca="1">IFERROR(__xludf.DUMMYFUNCTION("""COMPUTED_VALUE"""),"")</f>
        <v/>
      </c>
      <c r="K129" s="119" t="str">
        <f ca="1">IFERROR(__xludf.DUMMYFUNCTION("""COMPUTED_VALUE"""),"")</f>
        <v/>
      </c>
      <c r="L129" s="119" t="str">
        <f ca="1">IFERROR(__xludf.DUMMYFUNCTION("""COMPUTED_VALUE"""),"")</f>
        <v/>
      </c>
      <c r="M129" s="119" t="str">
        <f ca="1">IFERROR(__xludf.DUMMYFUNCTION("""COMPUTED_VALUE"""),"")</f>
        <v/>
      </c>
      <c r="N129" s="119" t="str">
        <f ca="1">IFERROR(__xludf.DUMMYFUNCTION("""COMPUTED_VALUE"""),"")</f>
        <v/>
      </c>
      <c r="O129" s="119" t="str">
        <f ca="1">IFERROR(__xludf.DUMMYFUNCTION("""COMPUTED_VALUE"""),"")</f>
        <v/>
      </c>
      <c r="P129" s="119" t="str">
        <f ca="1">IFERROR(__xludf.DUMMYFUNCTION("""COMPUTED_VALUE"""),"")</f>
        <v/>
      </c>
      <c r="Q129" s="119" t="str">
        <f ca="1">IFERROR(__xludf.DUMMYFUNCTION("""COMPUTED_VALUE"""),"")</f>
        <v/>
      </c>
      <c r="R129" s="119" t="str">
        <f ca="1">IFERROR(__xludf.DUMMYFUNCTION("""COMPUTED_VALUE"""),"")</f>
        <v/>
      </c>
      <c r="S129" s="119" t="str">
        <f ca="1">IFERROR(__xludf.DUMMYFUNCTION("""COMPUTED_VALUE"""),"")</f>
        <v/>
      </c>
      <c r="T129" s="119" t="str">
        <f ca="1">IFERROR(__xludf.DUMMYFUNCTION("""COMPUTED_VALUE"""),"")</f>
        <v/>
      </c>
      <c r="U129" s="119" t="str">
        <f ca="1">IFERROR(__xludf.DUMMYFUNCTION("""COMPUTED_VALUE"""),"")</f>
        <v/>
      </c>
      <c r="V129" s="119" t="str">
        <f ca="1">IFERROR(__xludf.DUMMYFUNCTION("""COMPUTED_VALUE"""),"")</f>
        <v/>
      </c>
      <c r="W129" s="119" t="str">
        <f ca="1">IFERROR(__xludf.DUMMYFUNCTION("""COMPUTED_VALUE"""),"")</f>
        <v/>
      </c>
      <c r="X129" s="119" t="str">
        <f ca="1">IFERROR(__xludf.DUMMYFUNCTION("""COMPUTED_VALUE"""),"")</f>
        <v/>
      </c>
      <c r="Y129" s="119" t="str">
        <f ca="1">IFERROR(__xludf.DUMMYFUNCTION("""COMPUTED_VALUE"""),"")</f>
        <v/>
      </c>
      <c r="Z129" s="119"/>
    </row>
    <row r="130" spans="1:26" ht="12.95">
      <c r="A130" s="119" t="str">
        <f ca="1">IFERROR(__xludf.DUMMYFUNCTION("""COMPUTED_VALUE"""),"")</f>
        <v/>
      </c>
      <c r="B130" s="119" t="str">
        <f ca="1">IFERROR(__xludf.DUMMYFUNCTION("""COMPUTED_VALUE"""),"")</f>
        <v/>
      </c>
      <c r="C130" s="119" t="str">
        <f ca="1">IFERROR(__xludf.DUMMYFUNCTION("""COMPUTED_VALUE"""),"")</f>
        <v/>
      </c>
      <c r="D130" s="119" t="str">
        <f ca="1">IFERROR(__xludf.DUMMYFUNCTION("""COMPUTED_VALUE"""),"")</f>
        <v/>
      </c>
      <c r="E130" s="119" t="str">
        <f ca="1">IFERROR(__xludf.DUMMYFUNCTION("""COMPUTED_VALUE"""),"")</f>
        <v/>
      </c>
      <c r="F130" s="119" t="str">
        <f ca="1">IFERROR(__xludf.DUMMYFUNCTION("""COMPUTED_VALUE"""),"")</f>
        <v/>
      </c>
      <c r="G130" s="119" t="str">
        <f ca="1">IFERROR(__xludf.DUMMYFUNCTION("""COMPUTED_VALUE"""),"")</f>
        <v/>
      </c>
      <c r="H130" s="119" t="str">
        <f ca="1">IFERROR(__xludf.DUMMYFUNCTION("""COMPUTED_VALUE"""),"")</f>
        <v/>
      </c>
      <c r="I130" s="96" t="str">
        <f ca="1">IFERROR(__xludf.DUMMYFUNCTION("""COMPUTED_VALUE"""),"")</f>
        <v/>
      </c>
      <c r="J130" s="119" t="str">
        <f ca="1">IFERROR(__xludf.DUMMYFUNCTION("""COMPUTED_VALUE"""),"")</f>
        <v/>
      </c>
      <c r="K130" s="119" t="str">
        <f ca="1">IFERROR(__xludf.DUMMYFUNCTION("""COMPUTED_VALUE"""),"")</f>
        <v/>
      </c>
      <c r="L130" s="119" t="str">
        <f ca="1">IFERROR(__xludf.DUMMYFUNCTION("""COMPUTED_VALUE"""),"")</f>
        <v/>
      </c>
      <c r="M130" s="119" t="str">
        <f ca="1">IFERROR(__xludf.DUMMYFUNCTION("""COMPUTED_VALUE"""),"")</f>
        <v/>
      </c>
      <c r="N130" s="119" t="str">
        <f ca="1">IFERROR(__xludf.DUMMYFUNCTION("""COMPUTED_VALUE"""),"")</f>
        <v/>
      </c>
      <c r="O130" s="119" t="str">
        <f ca="1">IFERROR(__xludf.DUMMYFUNCTION("""COMPUTED_VALUE"""),"")</f>
        <v/>
      </c>
      <c r="P130" s="119" t="str">
        <f ca="1">IFERROR(__xludf.DUMMYFUNCTION("""COMPUTED_VALUE"""),"")</f>
        <v/>
      </c>
      <c r="Q130" s="119" t="str">
        <f ca="1">IFERROR(__xludf.DUMMYFUNCTION("""COMPUTED_VALUE"""),"")</f>
        <v/>
      </c>
      <c r="R130" s="119" t="str">
        <f ca="1">IFERROR(__xludf.DUMMYFUNCTION("""COMPUTED_VALUE"""),"")</f>
        <v/>
      </c>
      <c r="S130" s="119" t="str">
        <f ca="1">IFERROR(__xludf.DUMMYFUNCTION("""COMPUTED_VALUE"""),"")</f>
        <v/>
      </c>
      <c r="T130" s="119" t="str">
        <f ca="1">IFERROR(__xludf.DUMMYFUNCTION("""COMPUTED_VALUE"""),"")</f>
        <v/>
      </c>
      <c r="U130" s="119" t="str">
        <f ca="1">IFERROR(__xludf.DUMMYFUNCTION("""COMPUTED_VALUE"""),"")</f>
        <v/>
      </c>
      <c r="V130" s="119" t="str">
        <f ca="1">IFERROR(__xludf.DUMMYFUNCTION("""COMPUTED_VALUE"""),"")</f>
        <v/>
      </c>
      <c r="W130" s="119" t="str">
        <f ca="1">IFERROR(__xludf.DUMMYFUNCTION("""COMPUTED_VALUE"""),"")</f>
        <v/>
      </c>
      <c r="X130" s="119" t="str">
        <f ca="1">IFERROR(__xludf.DUMMYFUNCTION("""COMPUTED_VALUE"""),"")</f>
        <v/>
      </c>
      <c r="Y130" s="119" t="str">
        <f ca="1">IFERROR(__xludf.DUMMYFUNCTION("""COMPUTED_VALUE"""),"")</f>
        <v/>
      </c>
      <c r="Z130" s="119"/>
    </row>
    <row r="131" spans="1:26" ht="12.95">
      <c r="A131" s="119" t="str">
        <f ca="1">IFERROR(__xludf.DUMMYFUNCTION("""COMPUTED_VALUE"""),"")</f>
        <v/>
      </c>
      <c r="B131" s="119" t="str">
        <f ca="1">IFERROR(__xludf.DUMMYFUNCTION("""COMPUTED_VALUE"""),"")</f>
        <v/>
      </c>
      <c r="C131" s="119" t="str">
        <f ca="1">IFERROR(__xludf.DUMMYFUNCTION("""COMPUTED_VALUE"""),"")</f>
        <v/>
      </c>
      <c r="D131" s="119" t="str">
        <f ca="1">IFERROR(__xludf.DUMMYFUNCTION("""COMPUTED_VALUE"""),"")</f>
        <v/>
      </c>
      <c r="E131" s="119" t="str">
        <f ca="1">IFERROR(__xludf.DUMMYFUNCTION("""COMPUTED_VALUE"""),"")</f>
        <v/>
      </c>
      <c r="F131" s="119" t="str">
        <f ca="1">IFERROR(__xludf.DUMMYFUNCTION("""COMPUTED_VALUE"""),"")</f>
        <v/>
      </c>
      <c r="G131" s="119" t="str">
        <f ca="1">IFERROR(__xludf.DUMMYFUNCTION("""COMPUTED_VALUE"""),"")</f>
        <v/>
      </c>
      <c r="H131" s="119" t="str">
        <f ca="1">IFERROR(__xludf.DUMMYFUNCTION("""COMPUTED_VALUE"""),"")</f>
        <v/>
      </c>
      <c r="I131" s="96" t="str">
        <f ca="1">IFERROR(__xludf.DUMMYFUNCTION("""COMPUTED_VALUE"""),"")</f>
        <v/>
      </c>
      <c r="J131" s="119" t="str">
        <f ca="1">IFERROR(__xludf.DUMMYFUNCTION("""COMPUTED_VALUE"""),"")</f>
        <v/>
      </c>
      <c r="K131" s="119" t="str">
        <f ca="1">IFERROR(__xludf.DUMMYFUNCTION("""COMPUTED_VALUE"""),"")</f>
        <v/>
      </c>
      <c r="L131" s="119" t="str">
        <f ca="1">IFERROR(__xludf.DUMMYFUNCTION("""COMPUTED_VALUE"""),"")</f>
        <v/>
      </c>
      <c r="M131" s="119" t="str">
        <f ca="1">IFERROR(__xludf.DUMMYFUNCTION("""COMPUTED_VALUE"""),"")</f>
        <v/>
      </c>
      <c r="N131" s="119" t="str">
        <f ca="1">IFERROR(__xludf.DUMMYFUNCTION("""COMPUTED_VALUE"""),"")</f>
        <v/>
      </c>
      <c r="O131" s="119" t="str">
        <f ca="1">IFERROR(__xludf.DUMMYFUNCTION("""COMPUTED_VALUE"""),"")</f>
        <v/>
      </c>
      <c r="P131" s="119" t="str">
        <f ca="1">IFERROR(__xludf.DUMMYFUNCTION("""COMPUTED_VALUE"""),"")</f>
        <v/>
      </c>
      <c r="Q131" s="119" t="str">
        <f ca="1">IFERROR(__xludf.DUMMYFUNCTION("""COMPUTED_VALUE"""),"")</f>
        <v/>
      </c>
      <c r="R131" s="119" t="str">
        <f ca="1">IFERROR(__xludf.DUMMYFUNCTION("""COMPUTED_VALUE"""),"")</f>
        <v/>
      </c>
      <c r="S131" s="119" t="str">
        <f ca="1">IFERROR(__xludf.DUMMYFUNCTION("""COMPUTED_VALUE"""),"")</f>
        <v/>
      </c>
      <c r="T131" s="119" t="str">
        <f ca="1">IFERROR(__xludf.DUMMYFUNCTION("""COMPUTED_VALUE"""),"")</f>
        <v/>
      </c>
      <c r="U131" s="119" t="str">
        <f ca="1">IFERROR(__xludf.DUMMYFUNCTION("""COMPUTED_VALUE"""),"")</f>
        <v/>
      </c>
      <c r="V131" s="119" t="str">
        <f ca="1">IFERROR(__xludf.DUMMYFUNCTION("""COMPUTED_VALUE"""),"")</f>
        <v/>
      </c>
      <c r="W131" s="119" t="str">
        <f ca="1">IFERROR(__xludf.DUMMYFUNCTION("""COMPUTED_VALUE"""),"")</f>
        <v/>
      </c>
      <c r="X131" s="119" t="str">
        <f ca="1">IFERROR(__xludf.DUMMYFUNCTION("""COMPUTED_VALUE"""),"")</f>
        <v/>
      </c>
      <c r="Y131" s="119" t="str">
        <f ca="1">IFERROR(__xludf.DUMMYFUNCTION("""COMPUTED_VALUE"""),"")</f>
        <v/>
      </c>
      <c r="Z131" s="119"/>
    </row>
    <row r="132" spans="1:26" ht="12.95">
      <c r="A132" s="119" t="str">
        <f ca="1">IFERROR(__xludf.DUMMYFUNCTION("""COMPUTED_VALUE"""),"")</f>
        <v/>
      </c>
      <c r="B132" s="119" t="str">
        <f ca="1">IFERROR(__xludf.DUMMYFUNCTION("""COMPUTED_VALUE"""),"")</f>
        <v/>
      </c>
      <c r="C132" s="119" t="str">
        <f ca="1">IFERROR(__xludf.DUMMYFUNCTION("""COMPUTED_VALUE"""),"")</f>
        <v/>
      </c>
      <c r="D132" s="119" t="str">
        <f ca="1">IFERROR(__xludf.DUMMYFUNCTION("""COMPUTED_VALUE"""),"")</f>
        <v/>
      </c>
      <c r="E132" s="119" t="str">
        <f ca="1">IFERROR(__xludf.DUMMYFUNCTION("""COMPUTED_VALUE"""),"")</f>
        <v/>
      </c>
      <c r="F132" s="119" t="str">
        <f ca="1">IFERROR(__xludf.DUMMYFUNCTION("""COMPUTED_VALUE"""),"")</f>
        <v/>
      </c>
      <c r="G132" s="119" t="str">
        <f ca="1">IFERROR(__xludf.DUMMYFUNCTION("""COMPUTED_VALUE"""),"")</f>
        <v/>
      </c>
      <c r="H132" s="119" t="str">
        <f ca="1">IFERROR(__xludf.DUMMYFUNCTION("""COMPUTED_VALUE"""),"")</f>
        <v/>
      </c>
      <c r="I132" s="96" t="str">
        <f ca="1">IFERROR(__xludf.DUMMYFUNCTION("""COMPUTED_VALUE"""),"")</f>
        <v/>
      </c>
      <c r="J132" s="119" t="str">
        <f ca="1">IFERROR(__xludf.DUMMYFUNCTION("""COMPUTED_VALUE"""),"")</f>
        <v/>
      </c>
      <c r="K132" s="119" t="str">
        <f ca="1">IFERROR(__xludf.DUMMYFUNCTION("""COMPUTED_VALUE"""),"")</f>
        <v/>
      </c>
      <c r="L132" s="119" t="str">
        <f ca="1">IFERROR(__xludf.DUMMYFUNCTION("""COMPUTED_VALUE"""),"")</f>
        <v/>
      </c>
      <c r="M132" s="119" t="str">
        <f ca="1">IFERROR(__xludf.DUMMYFUNCTION("""COMPUTED_VALUE"""),"")</f>
        <v/>
      </c>
      <c r="N132" s="119" t="str">
        <f ca="1">IFERROR(__xludf.DUMMYFUNCTION("""COMPUTED_VALUE"""),"")</f>
        <v/>
      </c>
      <c r="O132" s="119" t="str">
        <f ca="1">IFERROR(__xludf.DUMMYFUNCTION("""COMPUTED_VALUE"""),"")</f>
        <v/>
      </c>
      <c r="P132" s="119" t="str">
        <f ca="1">IFERROR(__xludf.DUMMYFUNCTION("""COMPUTED_VALUE"""),"")</f>
        <v/>
      </c>
      <c r="Q132" s="119" t="str">
        <f ca="1">IFERROR(__xludf.DUMMYFUNCTION("""COMPUTED_VALUE"""),"")</f>
        <v/>
      </c>
      <c r="R132" s="119" t="str">
        <f ca="1">IFERROR(__xludf.DUMMYFUNCTION("""COMPUTED_VALUE"""),"")</f>
        <v/>
      </c>
      <c r="S132" s="119" t="str">
        <f ca="1">IFERROR(__xludf.DUMMYFUNCTION("""COMPUTED_VALUE"""),"")</f>
        <v/>
      </c>
      <c r="T132" s="119" t="str">
        <f ca="1">IFERROR(__xludf.DUMMYFUNCTION("""COMPUTED_VALUE"""),"")</f>
        <v/>
      </c>
      <c r="U132" s="119" t="str">
        <f ca="1">IFERROR(__xludf.DUMMYFUNCTION("""COMPUTED_VALUE"""),"")</f>
        <v/>
      </c>
      <c r="V132" s="119" t="str">
        <f ca="1">IFERROR(__xludf.DUMMYFUNCTION("""COMPUTED_VALUE"""),"")</f>
        <v/>
      </c>
      <c r="W132" s="119" t="str">
        <f ca="1">IFERROR(__xludf.DUMMYFUNCTION("""COMPUTED_VALUE"""),"")</f>
        <v/>
      </c>
      <c r="X132" s="119" t="str">
        <f ca="1">IFERROR(__xludf.DUMMYFUNCTION("""COMPUTED_VALUE"""),"")</f>
        <v/>
      </c>
      <c r="Y132" s="119" t="str">
        <f ca="1">IFERROR(__xludf.DUMMYFUNCTION("""COMPUTED_VALUE"""),"")</f>
        <v/>
      </c>
      <c r="Z132" s="119"/>
    </row>
    <row r="133" spans="1:26" ht="12.95">
      <c r="A133" s="119" t="str">
        <f ca="1">IFERROR(__xludf.DUMMYFUNCTION("""COMPUTED_VALUE"""),"")</f>
        <v/>
      </c>
      <c r="B133" s="119" t="str">
        <f ca="1">IFERROR(__xludf.DUMMYFUNCTION("""COMPUTED_VALUE"""),"")</f>
        <v/>
      </c>
      <c r="C133" s="119" t="str">
        <f ca="1">IFERROR(__xludf.DUMMYFUNCTION("""COMPUTED_VALUE"""),"")</f>
        <v/>
      </c>
      <c r="D133" s="119" t="str">
        <f ca="1">IFERROR(__xludf.DUMMYFUNCTION("""COMPUTED_VALUE"""),"")</f>
        <v/>
      </c>
      <c r="E133" s="119" t="str">
        <f ca="1">IFERROR(__xludf.DUMMYFUNCTION("""COMPUTED_VALUE"""),"")</f>
        <v/>
      </c>
      <c r="F133" s="119" t="str">
        <f ca="1">IFERROR(__xludf.DUMMYFUNCTION("""COMPUTED_VALUE"""),"")</f>
        <v/>
      </c>
      <c r="G133" s="119" t="str">
        <f ca="1">IFERROR(__xludf.DUMMYFUNCTION("""COMPUTED_VALUE"""),"")</f>
        <v/>
      </c>
      <c r="H133" s="119" t="str">
        <f ca="1">IFERROR(__xludf.DUMMYFUNCTION("""COMPUTED_VALUE"""),"")</f>
        <v/>
      </c>
      <c r="I133" s="96" t="str">
        <f ca="1">IFERROR(__xludf.DUMMYFUNCTION("""COMPUTED_VALUE"""),"")</f>
        <v/>
      </c>
      <c r="J133" s="119" t="str">
        <f ca="1">IFERROR(__xludf.DUMMYFUNCTION("""COMPUTED_VALUE"""),"")</f>
        <v/>
      </c>
      <c r="K133" s="119" t="str">
        <f ca="1">IFERROR(__xludf.DUMMYFUNCTION("""COMPUTED_VALUE"""),"")</f>
        <v/>
      </c>
      <c r="L133" s="119" t="str">
        <f ca="1">IFERROR(__xludf.DUMMYFUNCTION("""COMPUTED_VALUE"""),"")</f>
        <v/>
      </c>
      <c r="M133" s="119" t="str">
        <f ca="1">IFERROR(__xludf.DUMMYFUNCTION("""COMPUTED_VALUE"""),"")</f>
        <v/>
      </c>
      <c r="N133" s="119" t="str">
        <f ca="1">IFERROR(__xludf.DUMMYFUNCTION("""COMPUTED_VALUE"""),"")</f>
        <v/>
      </c>
      <c r="O133" s="119" t="str">
        <f ca="1">IFERROR(__xludf.DUMMYFUNCTION("""COMPUTED_VALUE"""),"")</f>
        <v/>
      </c>
      <c r="P133" s="119" t="str">
        <f ca="1">IFERROR(__xludf.DUMMYFUNCTION("""COMPUTED_VALUE"""),"")</f>
        <v/>
      </c>
      <c r="Q133" s="119" t="str">
        <f ca="1">IFERROR(__xludf.DUMMYFUNCTION("""COMPUTED_VALUE"""),"")</f>
        <v/>
      </c>
      <c r="R133" s="119" t="str">
        <f ca="1">IFERROR(__xludf.DUMMYFUNCTION("""COMPUTED_VALUE"""),"")</f>
        <v/>
      </c>
      <c r="S133" s="119" t="str">
        <f ca="1">IFERROR(__xludf.DUMMYFUNCTION("""COMPUTED_VALUE"""),"")</f>
        <v/>
      </c>
      <c r="T133" s="119" t="str">
        <f ca="1">IFERROR(__xludf.DUMMYFUNCTION("""COMPUTED_VALUE"""),"")</f>
        <v/>
      </c>
      <c r="U133" s="119" t="str">
        <f ca="1">IFERROR(__xludf.DUMMYFUNCTION("""COMPUTED_VALUE"""),"")</f>
        <v/>
      </c>
      <c r="V133" s="119" t="str">
        <f ca="1">IFERROR(__xludf.DUMMYFUNCTION("""COMPUTED_VALUE"""),"")</f>
        <v/>
      </c>
      <c r="W133" s="119" t="str">
        <f ca="1">IFERROR(__xludf.DUMMYFUNCTION("""COMPUTED_VALUE"""),"")</f>
        <v/>
      </c>
      <c r="X133" s="119" t="str">
        <f ca="1">IFERROR(__xludf.DUMMYFUNCTION("""COMPUTED_VALUE"""),"")</f>
        <v/>
      </c>
      <c r="Y133" s="119" t="str">
        <f ca="1">IFERROR(__xludf.DUMMYFUNCTION("""COMPUTED_VALUE"""),"")</f>
        <v/>
      </c>
      <c r="Z133" s="119"/>
    </row>
    <row r="134" spans="1:26" ht="12.95">
      <c r="A134" s="119" t="str">
        <f ca="1">IFERROR(__xludf.DUMMYFUNCTION("""COMPUTED_VALUE"""),"")</f>
        <v/>
      </c>
      <c r="B134" s="119" t="str">
        <f ca="1">IFERROR(__xludf.DUMMYFUNCTION("""COMPUTED_VALUE"""),"")</f>
        <v/>
      </c>
      <c r="C134" s="119" t="str">
        <f ca="1">IFERROR(__xludf.DUMMYFUNCTION("""COMPUTED_VALUE"""),"")</f>
        <v/>
      </c>
      <c r="D134" s="119" t="str">
        <f ca="1">IFERROR(__xludf.DUMMYFUNCTION("""COMPUTED_VALUE"""),"")</f>
        <v/>
      </c>
      <c r="E134" s="119" t="str">
        <f ca="1">IFERROR(__xludf.DUMMYFUNCTION("""COMPUTED_VALUE"""),"")</f>
        <v/>
      </c>
      <c r="F134" s="119" t="str">
        <f ca="1">IFERROR(__xludf.DUMMYFUNCTION("""COMPUTED_VALUE"""),"")</f>
        <v/>
      </c>
      <c r="G134" s="119" t="str">
        <f ca="1">IFERROR(__xludf.DUMMYFUNCTION("""COMPUTED_VALUE"""),"")</f>
        <v/>
      </c>
      <c r="H134" s="119" t="str">
        <f ca="1">IFERROR(__xludf.DUMMYFUNCTION("""COMPUTED_VALUE"""),"")</f>
        <v/>
      </c>
      <c r="I134" s="96" t="str">
        <f ca="1">IFERROR(__xludf.DUMMYFUNCTION("""COMPUTED_VALUE"""),"")</f>
        <v/>
      </c>
      <c r="J134" s="119" t="str">
        <f ca="1">IFERROR(__xludf.DUMMYFUNCTION("""COMPUTED_VALUE"""),"")</f>
        <v/>
      </c>
      <c r="K134" s="119" t="str">
        <f ca="1">IFERROR(__xludf.DUMMYFUNCTION("""COMPUTED_VALUE"""),"")</f>
        <v/>
      </c>
      <c r="L134" s="119" t="str">
        <f ca="1">IFERROR(__xludf.DUMMYFUNCTION("""COMPUTED_VALUE"""),"")</f>
        <v/>
      </c>
      <c r="M134" s="119" t="str">
        <f ca="1">IFERROR(__xludf.DUMMYFUNCTION("""COMPUTED_VALUE"""),"")</f>
        <v/>
      </c>
      <c r="N134" s="119" t="str">
        <f ca="1">IFERROR(__xludf.DUMMYFUNCTION("""COMPUTED_VALUE"""),"")</f>
        <v/>
      </c>
      <c r="O134" s="119" t="str">
        <f ca="1">IFERROR(__xludf.DUMMYFUNCTION("""COMPUTED_VALUE"""),"")</f>
        <v/>
      </c>
      <c r="P134" s="119" t="str">
        <f ca="1">IFERROR(__xludf.DUMMYFUNCTION("""COMPUTED_VALUE"""),"")</f>
        <v/>
      </c>
      <c r="Q134" s="119" t="str">
        <f ca="1">IFERROR(__xludf.DUMMYFUNCTION("""COMPUTED_VALUE"""),"")</f>
        <v/>
      </c>
      <c r="R134" s="119" t="str">
        <f ca="1">IFERROR(__xludf.DUMMYFUNCTION("""COMPUTED_VALUE"""),"")</f>
        <v/>
      </c>
      <c r="S134" s="119" t="str">
        <f ca="1">IFERROR(__xludf.DUMMYFUNCTION("""COMPUTED_VALUE"""),"")</f>
        <v/>
      </c>
      <c r="T134" s="119" t="str">
        <f ca="1">IFERROR(__xludf.DUMMYFUNCTION("""COMPUTED_VALUE"""),"")</f>
        <v/>
      </c>
      <c r="U134" s="119" t="str">
        <f ca="1">IFERROR(__xludf.DUMMYFUNCTION("""COMPUTED_VALUE"""),"")</f>
        <v/>
      </c>
      <c r="V134" s="119" t="str">
        <f ca="1">IFERROR(__xludf.DUMMYFUNCTION("""COMPUTED_VALUE"""),"")</f>
        <v/>
      </c>
      <c r="W134" s="119" t="str">
        <f ca="1">IFERROR(__xludf.DUMMYFUNCTION("""COMPUTED_VALUE"""),"")</f>
        <v/>
      </c>
      <c r="X134" s="119" t="str">
        <f ca="1">IFERROR(__xludf.DUMMYFUNCTION("""COMPUTED_VALUE"""),"")</f>
        <v/>
      </c>
      <c r="Y134" s="119" t="str">
        <f ca="1">IFERROR(__xludf.DUMMYFUNCTION("""COMPUTED_VALUE"""),"")</f>
        <v/>
      </c>
      <c r="Z134" s="119"/>
    </row>
    <row r="135" spans="1:26" ht="12.95">
      <c r="A135" s="119" t="str">
        <f ca="1">IFERROR(__xludf.DUMMYFUNCTION("""COMPUTED_VALUE"""),"")</f>
        <v/>
      </c>
      <c r="B135" s="119" t="str">
        <f ca="1">IFERROR(__xludf.DUMMYFUNCTION("""COMPUTED_VALUE"""),"")</f>
        <v/>
      </c>
      <c r="C135" s="119" t="str">
        <f ca="1">IFERROR(__xludf.DUMMYFUNCTION("""COMPUTED_VALUE"""),"")</f>
        <v/>
      </c>
      <c r="D135" s="119" t="str">
        <f ca="1">IFERROR(__xludf.DUMMYFUNCTION("""COMPUTED_VALUE"""),"")</f>
        <v/>
      </c>
      <c r="E135" s="119" t="str">
        <f ca="1">IFERROR(__xludf.DUMMYFUNCTION("""COMPUTED_VALUE"""),"")</f>
        <v/>
      </c>
      <c r="F135" s="119" t="str">
        <f ca="1">IFERROR(__xludf.DUMMYFUNCTION("""COMPUTED_VALUE"""),"")</f>
        <v/>
      </c>
      <c r="G135" s="119" t="str">
        <f ca="1">IFERROR(__xludf.DUMMYFUNCTION("""COMPUTED_VALUE"""),"")</f>
        <v/>
      </c>
      <c r="H135" s="119" t="str">
        <f ca="1">IFERROR(__xludf.DUMMYFUNCTION("""COMPUTED_VALUE"""),"")</f>
        <v/>
      </c>
      <c r="I135" s="96" t="str">
        <f ca="1">IFERROR(__xludf.DUMMYFUNCTION("""COMPUTED_VALUE"""),"")</f>
        <v/>
      </c>
      <c r="J135" s="119" t="str">
        <f ca="1">IFERROR(__xludf.DUMMYFUNCTION("""COMPUTED_VALUE"""),"")</f>
        <v/>
      </c>
      <c r="K135" s="119" t="str">
        <f ca="1">IFERROR(__xludf.DUMMYFUNCTION("""COMPUTED_VALUE"""),"")</f>
        <v/>
      </c>
      <c r="L135" s="119" t="str">
        <f ca="1">IFERROR(__xludf.DUMMYFUNCTION("""COMPUTED_VALUE"""),"")</f>
        <v/>
      </c>
      <c r="M135" s="119" t="str">
        <f ca="1">IFERROR(__xludf.DUMMYFUNCTION("""COMPUTED_VALUE"""),"")</f>
        <v/>
      </c>
      <c r="N135" s="119" t="str">
        <f ca="1">IFERROR(__xludf.DUMMYFUNCTION("""COMPUTED_VALUE"""),"")</f>
        <v/>
      </c>
      <c r="O135" s="119" t="str">
        <f ca="1">IFERROR(__xludf.DUMMYFUNCTION("""COMPUTED_VALUE"""),"")</f>
        <v/>
      </c>
      <c r="P135" s="119" t="str">
        <f ca="1">IFERROR(__xludf.DUMMYFUNCTION("""COMPUTED_VALUE"""),"")</f>
        <v/>
      </c>
      <c r="Q135" s="119" t="str">
        <f ca="1">IFERROR(__xludf.DUMMYFUNCTION("""COMPUTED_VALUE"""),"")</f>
        <v/>
      </c>
      <c r="R135" s="119" t="str">
        <f ca="1">IFERROR(__xludf.DUMMYFUNCTION("""COMPUTED_VALUE"""),"")</f>
        <v/>
      </c>
      <c r="S135" s="119" t="str">
        <f ca="1">IFERROR(__xludf.DUMMYFUNCTION("""COMPUTED_VALUE"""),"")</f>
        <v/>
      </c>
      <c r="T135" s="119" t="str">
        <f ca="1">IFERROR(__xludf.DUMMYFUNCTION("""COMPUTED_VALUE"""),"")</f>
        <v/>
      </c>
      <c r="U135" s="119" t="str">
        <f ca="1">IFERROR(__xludf.DUMMYFUNCTION("""COMPUTED_VALUE"""),"")</f>
        <v/>
      </c>
      <c r="V135" s="119" t="str">
        <f ca="1">IFERROR(__xludf.DUMMYFUNCTION("""COMPUTED_VALUE"""),"")</f>
        <v/>
      </c>
      <c r="W135" s="119" t="str">
        <f ca="1">IFERROR(__xludf.DUMMYFUNCTION("""COMPUTED_VALUE"""),"")</f>
        <v/>
      </c>
      <c r="X135" s="119" t="str">
        <f ca="1">IFERROR(__xludf.DUMMYFUNCTION("""COMPUTED_VALUE"""),"")</f>
        <v/>
      </c>
      <c r="Y135" s="119" t="str">
        <f ca="1">IFERROR(__xludf.DUMMYFUNCTION("""COMPUTED_VALUE"""),"")</f>
        <v/>
      </c>
      <c r="Z135" s="119"/>
    </row>
    <row r="136" spans="1:26" ht="12.95">
      <c r="A136" s="119" t="str">
        <f ca="1">IFERROR(__xludf.DUMMYFUNCTION("""COMPUTED_VALUE"""),"")</f>
        <v/>
      </c>
      <c r="B136" s="119" t="str">
        <f ca="1">IFERROR(__xludf.DUMMYFUNCTION("""COMPUTED_VALUE"""),"")</f>
        <v/>
      </c>
      <c r="C136" s="119" t="str">
        <f ca="1">IFERROR(__xludf.DUMMYFUNCTION("""COMPUTED_VALUE"""),"")</f>
        <v/>
      </c>
      <c r="D136" s="119" t="str">
        <f ca="1">IFERROR(__xludf.DUMMYFUNCTION("""COMPUTED_VALUE"""),"")</f>
        <v/>
      </c>
      <c r="E136" s="119" t="str">
        <f ca="1">IFERROR(__xludf.DUMMYFUNCTION("""COMPUTED_VALUE"""),"")</f>
        <v/>
      </c>
      <c r="F136" s="119" t="str">
        <f ca="1">IFERROR(__xludf.DUMMYFUNCTION("""COMPUTED_VALUE"""),"")</f>
        <v/>
      </c>
      <c r="G136" s="119" t="str">
        <f ca="1">IFERROR(__xludf.DUMMYFUNCTION("""COMPUTED_VALUE"""),"")</f>
        <v/>
      </c>
      <c r="H136" s="119" t="str">
        <f ca="1">IFERROR(__xludf.DUMMYFUNCTION("""COMPUTED_VALUE"""),"")</f>
        <v/>
      </c>
      <c r="I136" s="96" t="str">
        <f ca="1">IFERROR(__xludf.DUMMYFUNCTION("""COMPUTED_VALUE"""),"")</f>
        <v/>
      </c>
      <c r="J136" s="119" t="str">
        <f ca="1">IFERROR(__xludf.DUMMYFUNCTION("""COMPUTED_VALUE"""),"")</f>
        <v/>
      </c>
      <c r="K136" s="119" t="str">
        <f ca="1">IFERROR(__xludf.DUMMYFUNCTION("""COMPUTED_VALUE"""),"")</f>
        <v/>
      </c>
      <c r="L136" s="119" t="str">
        <f ca="1">IFERROR(__xludf.DUMMYFUNCTION("""COMPUTED_VALUE"""),"")</f>
        <v/>
      </c>
      <c r="M136" s="119" t="str">
        <f ca="1">IFERROR(__xludf.DUMMYFUNCTION("""COMPUTED_VALUE"""),"")</f>
        <v/>
      </c>
      <c r="N136" s="119" t="str">
        <f ca="1">IFERROR(__xludf.DUMMYFUNCTION("""COMPUTED_VALUE"""),"")</f>
        <v/>
      </c>
      <c r="O136" s="119" t="str">
        <f ca="1">IFERROR(__xludf.DUMMYFUNCTION("""COMPUTED_VALUE"""),"")</f>
        <v/>
      </c>
      <c r="P136" s="119" t="str">
        <f ca="1">IFERROR(__xludf.DUMMYFUNCTION("""COMPUTED_VALUE"""),"")</f>
        <v/>
      </c>
      <c r="Q136" s="119" t="str">
        <f ca="1">IFERROR(__xludf.DUMMYFUNCTION("""COMPUTED_VALUE"""),"")</f>
        <v/>
      </c>
      <c r="R136" s="119" t="str">
        <f ca="1">IFERROR(__xludf.DUMMYFUNCTION("""COMPUTED_VALUE"""),"")</f>
        <v/>
      </c>
      <c r="S136" s="119" t="str">
        <f ca="1">IFERROR(__xludf.DUMMYFUNCTION("""COMPUTED_VALUE"""),"")</f>
        <v/>
      </c>
      <c r="T136" s="119" t="str">
        <f ca="1">IFERROR(__xludf.DUMMYFUNCTION("""COMPUTED_VALUE"""),"")</f>
        <v/>
      </c>
      <c r="U136" s="119" t="str">
        <f ca="1">IFERROR(__xludf.DUMMYFUNCTION("""COMPUTED_VALUE"""),"")</f>
        <v/>
      </c>
      <c r="V136" s="119" t="str">
        <f ca="1">IFERROR(__xludf.DUMMYFUNCTION("""COMPUTED_VALUE"""),"")</f>
        <v/>
      </c>
      <c r="W136" s="119" t="str">
        <f ca="1">IFERROR(__xludf.DUMMYFUNCTION("""COMPUTED_VALUE"""),"")</f>
        <v/>
      </c>
      <c r="X136" s="119" t="str">
        <f ca="1">IFERROR(__xludf.DUMMYFUNCTION("""COMPUTED_VALUE"""),"")</f>
        <v/>
      </c>
      <c r="Y136" s="119" t="str">
        <f ca="1">IFERROR(__xludf.DUMMYFUNCTION("""COMPUTED_VALUE"""),"")</f>
        <v/>
      </c>
      <c r="Z136" s="119"/>
    </row>
    <row r="137" spans="1:26" ht="12.95">
      <c r="A137" s="119" t="str">
        <f ca="1">IFERROR(__xludf.DUMMYFUNCTION("""COMPUTED_VALUE"""),"")</f>
        <v/>
      </c>
      <c r="B137" s="119" t="str">
        <f ca="1">IFERROR(__xludf.DUMMYFUNCTION("""COMPUTED_VALUE"""),"")</f>
        <v/>
      </c>
      <c r="C137" s="119" t="str">
        <f ca="1">IFERROR(__xludf.DUMMYFUNCTION("""COMPUTED_VALUE"""),"")</f>
        <v/>
      </c>
      <c r="D137" s="119" t="str">
        <f ca="1">IFERROR(__xludf.DUMMYFUNCTION("""COMPUTED_VALUE"""),"")</f>
        <v/>
      </c>
      <c r="E137" s="119" t="str">
        <f ca="1">IFERROR(__xludf.DUMMYFUNCTION("""COMPUTED_VALUE"""),"")</f>
        <v/>
      </c>
      <c r="F137" s="119" t="str">
        <f ca="1">IFERROR(__xludf.DUMMYFUNCTION("""COMPUTED_VALUE"""),"")</f>
        <v/>
      </c>
      <c r="G137" s="119" t="str">
        <f ca="1">IFERROR(__xludf.DUMMYFUNCTION("""COMPUTED_VALUE"""),"")</f>
        <v/>
      </c>
      <c r="H137" s="119" t="str">
        <f ca="1">IFERROR(__xludf.DUMMYFUNCTION("""COMPUTED_VALUE"""),"")</f>
        <v/>
      </c>
      <c r="I137" s="96" t="str">
        <f ca="1">IFERROR(__xludf.DUMMYFUNCTION("""COMPUTED_VALUE"""),"")</f>
        <v/>
      </c>
      <c r="J137" s="119" t="str">
        <f ca="1">IFERROR(__xludf.DUMMYFUNCTION("""COMPUTED_VALUE"""),"")</f>
        <v/>
      </c>
      <c r="K137" s="119" t="str">
        <f ca="1">IFERROR(__xludf.DUMMYFUNCTION("""COMPUTED_VALUE"""),"")</f>
        <v/>
      </c>
      <c r="L137" s="119" t="str">
        <f ca="1">IFERROR(__xludf.DUMMYFUNCTION("""COMPUTED_VALUE"""),"")</f>
        <v/>
      </c>
      <c r="M137" s="119" t="str">
        <f ca="1">IFERROR(__xludf.DUMMYFUNCTION("""COMPUTED_VALUE"""),"")</f>
        <v/>
      </c>
      <c r="N137" s="119" t="str">
        <f ca="1">IFERROR(__xludf.DUMMYFUNCTION("""COMPUTED_VALUE"""),"")</f>
        <v/>
      </c>
      <c r="O137" s="119" t="str">
        <f ca="1">IFERROR(__xludf.DUMMYFUNCTION("""COMPUTED_VALUE"""),"")</f>
        <v/>
      </c>
      <c r="P137" s="119" t="str">
        <f ca="1">IFERROR(__xludf.DUMMYFUNCTION("""COMPUTED_VALUE"""),"")</f>
        <v/>
      </c>
      <c r="Q137" s="119" t="str">
        <f ca="1">IFERROR(__xludf.DUMMYFUNCTION("""COMPUTED_VALUE"""),"")</f>
        <v/>
      </c>
      <c r="R137" s="119" t="str">
        <f ca="1">IFERROR(__xludf.DUMMYFUNCTION("""COMPUTED_VALUE"""),"")</f>
        <v/>
      </c>
      <c r="S137" s="119" t="str">
        <f ca="1">IFERROR(__xludf.DUMMYFUNCTION("""COMPUTED_VALUE"""),"")</f>
        <v/>
      </c>
      <c r="T137" s="119" t="str">
        <f ca="1">IFERROR(__xludf.DUMMYFUNCTION("""COMPUTED_VALUE"""),"")</f>
        <v/>
      </c>
      <c r="U137" s="119" t="str">
        <f ca="1">IFERROR(__xludf.DUMMYFUNCTION("""COMPUTED_VALUE"""),"")</f>
        <v/>
      </c>
      <c r="V137" s="119" t="str">
        <f ca="1">IFERROR(__xludf.DUMMYFUNCTION("""COMPUTED_VALUE"""),"")</f>
        <v/>
      </c>
      <c r="W137" s="119" t="str">
        <f ca="1">IFERROR(__xludf.DUMMYFUNCTION("""COMPUTED_VALUE"""),"")</f>
        <v/>
      </c>
      <c r="X137" s="119" t="str">
        <f ca="1">IFERROR(__xludf.DUMMYFUNCTION("""COMPUTED_VALUE"""),"")</f>
        <v/>
      </c>
      <c r="Y137" s="119" t="str">
        <f ca="1">IFERROR(__xludf.DUMMYFUNCTION("""COMPUTED_VALUE"""),"")</f>
        <v/>
      </c>
      <c r="Z137" s="119"/>
    </row>
    <row r="138" spans="1:26" ht="12.95">
      <c r="A138" s="119" t="str">
        <f ca="1">IFERROR(__xludf.DUMMYFUNCTION("""COMPUTED_VALUE"""),"")</f>
        <v/>
      </c>
      <c r="B138" s="119" t="str">
        <f ca="1">IFERROR(__xludf.DUMMYFUNCTION("""COMPUTED_VALUE"""),"")</f>
        <v/>
      </c>
      <c r="C138" s="119" t="str">
        <f ca="1">IFERROR(__xludf.DUMMYFUNCTION("""COMPUTED_VALUE"""),"")</f>
        <v/>
      </c>
      <c r="D138" s="119" t="str">
        <f ca="1">IFERROR(__xludf.DUMMYFUNCTION("""COMPUTED_VALUE"""),"")</f>
        <v/>
      </c>
      <c r="E138" s="119" t="str">
        <f ca="1">IFERROR(__xludf.DUMMYFUNCTION("""COMPUTED_VALUE"""),"")</f>
        <v/>
      </c>
      <c r="F138" s="119" t="str">
        <f ca="1">IFERROR(__xludf.DUMMYFUNCTION("""COMPUTED_VALUE"""),"")</f>
        <v/>
      </c>
      <c r="G138" s="119" t="str">
        <f ca="1">IFERROR(__xludf.DUMMYFUNCTION("""COMPUTED_VALUE"""),"")</f>
        <v/>
      </c>
      <c r="H138" s="119" t="str">
        <f ca="1">IFERROR(__xludf.DUMMYFUNCTION("""COMPUTED_VALUE"""),"")</f>
        <v/>
      </c>
      <c r="I138" s="96" t="str">
        <f ca="1">IFERROR(__xludf.DUMMYFUNCTION("""COMPUTED_VALUE"""),"")</f>
        <v/>
      </c>
      <c r="J138" s="119" t="str">
        <f ca="1">IFERROR(__xludf.DUMMYFUNCTION("""COMPUTED_VALUE"""),"")</f>
        <v/>
      </c>
      <c r="K138" s="119" t="str">
        <f ca="1">IFERROR(__xludf.DUMMYFUNCTION("""COMPUTED_VALUE"""),"")</f>
        <v/>
      </c>
      <c r="L138" s="119" t="str">
        <f ca="1">IFERROR(__xludf.DUMMYFUNCTION("""COMPUTED_VALUE"""),"")</f>
        <v/>
      </c>
      <c r="M138" s="119" t="str">
        <f ca="1">IFERROR(__xludf.DUMMYFUNCTION("""COMPUTED_VALUE"""),"")</f>
        <v/>
      </c>
      <c r="N138" s="119" t="str">
        <f ca="1">IFERROR(__xludf.DUMMYFUNCTION("""COMPUTED_VALUE"""),"")</f>
        <v/>
      </c>
      <c r="O138" s="119" t="str">
        <f ca="1">IFERROR(__xludf.DUMMYFUNCTION("""COMPUTED_VALUE"""),"")</f>
        <v/>
      </c>
      <c r="P138" s="119" t="str">
        <f ca="1">IFERROR(__xludf.DUMMYFUNCTION("""COMPUTED_VALUE"""),"")</f>
        <v/>
      </c>
      <c r="Q138" s="119" t="str">
        <f ca="1">IFERROR(__xludf.DUMMYFUNCTION("""COMPUTED_VALUE"""),"")</f>
        <v/>
      </c>
      <c r="R138" s="119" t="str">
        <f ca="1">IFERROR(__xludf.DUMMYFUNCTION("""COMPUTED_VALUE"""),"")</f>
        <v/>
      </c>
      <c r="S138" s="119" t="str">
        <f ca="1">IFERROR(__xludf.DUMMYFUNCTION("""COMPUTED_VALUE"""),"")</f>
        <v/>
      </c>
      <c r="T138" s="119" t="str">
        <f ca="1">IFERROR(__xludf.DUMMYFUNCTION("""COMPUTED_VALUE"""),"")</f>
        <v/>
      </c>
      <c r="U138" s="119" t="str">
        <f ca="1">IFERROR(__xludf.DUMMYFUNCTION("""COMPUTED_VALUE"""),"")</f>
        <v/>
      </c>
      <c r="V138" s="119" t="str">
        <f ca="1">IFERROR(__xludf.DUMMYFUNCTION("""COMPUTED_VALUE"""),"")</f>
        <v/>
      </c>
      <c r="W138" s="119" t="str">
        <f ca="1">IFERROR(__xludf.DUMMYFUNCTION("""COMPUTED_VALUE"""),"")</f>
        <v/>
      </c>
      <c r="X138" s="119" t="str">
        <f ca="1">IFERROR(__xludf.DUMMYFUNCTION("""COMPUTED_VALUE"""),"")</f>
        <v/>
      </c>
      <c r="Y138" s="119" t="str">
        <f ca="1">IFERROR(__xludf.DUMMYFUNCTION("""COMPUTED_VALUE"""),"")</f>
        <v/>
      </c>
      <c r="Z138" s="119"/>
    </row>
    <row r="139" spans="1:26" ht="12.95">
      <c r="A139" s="119" t="str">
        <f ca="1">IFERROR(__xludf.DUMMYFUNCTION("""COMPUTED_VALUE"""),"")</f>
        <v/>
      </c>
      <c r="B139" s="119" t="str">
        <f ca="1">IFERROR(__xludf.DUMMYFUNCTION("""COMPUTED_VALUE"""),"")</f>
        <v/>
      </c>
      <c r="C139" s="119" t="str">
        <f ca="1">IFERROR(__xludf.DUMMYFUNCTION("""COMPUTED_VALUE"""),"")</f>
        <v/>
      </c>
      <c r="D139" s="119" t="str">
        <f ca="1">IFERROR(__xludf.DUMMYFUNCTION("""COMPUTED_VALUE"""),"")</f>
        <v/>
      </c>
      <c r="E139" s="119" t="str">
        <f ca="1">IFERROR(__xludf.DUMMYFUNCTION("""COMPUTED_VALUE"""),"")</f>
        <v/>
      </c>
      <c r="F139" s="119" t="str">
        <f ca="1">IFERROR(__xludf.DUMMYFUNCTION("""COMPUTED_VALUE"""),"")</f>
        <v/>
      </c>
      <c r="G139" s="119" t="str">
        <f ca="1">IFERROR(__xludf.DUMMYFUNCTION("""COMPUTED_VALUE"""),"")</f>
        <v/>
      </c>
      <c r="H139" s="119" t="str">
        <f ca="1">IFERROR(__xludf.DUMMYFUNCTION("""COMPUTED_VALUE"""),"")</f>
        <v/>
      </c>
      <c r="I139" s="96" t="str">
        <f ca="1">IFERROR(__xludf.DUMMYFUNCTION("""COMPUTED_VALUE"""),"")</f>
        <v/>
      </c>
      <c r="J139" s="119" t="str">
        <f ca="1">IFERROR(__xludf.DUMMYFUNCTION("""COMPUTED_VALUE"""),"")</f>
        <v/>
      </c>
      <c r="K139" s="119" t="str">
        <f ca="1">IFERROR(__xludf.DUMMYFUNCTION("""COMPUTED_VALUE"""),"")</f>
        <v/>
      </c>
      <c r="L139" s="119" t="str">
        <f ca="1">IFERROR(__xludf.DUMMYFUNCTION("""COMPUTED_VALUE"""),"")</f>
        <v/>
      </c>
      <c r="M139" s="119" t="str">
        <f ca="1">IFERROR(__xludf.DUMMYFUNCTION("""COMPUTED_VALUE"""),"")</f>
        <v/>
      </c>
      <c r="N139" s="119" t="str">
        <f ca="1">IFERROR(__xludf.DUMMYFUNCTION("""COMPUTED_VALUE"""),"")</f>
        <v/>
      </c>
      <c r="O139" s="119" t="str">
        <f ca="1">IFERROR(__xludf.DUMMYFUNCTION("""COMPUTED_VALUE"""),"")</f>
        <v/>
      </c>
      <c r="P139" s="119" t="str">
        <f ca="1">IFERROR(__xludf.DUMMYFUNCTION("""COMPUTED_VALUE"""),"")</f>
        <v/>
      </c>
      <c r="Q139" s="119" t="str">
        <f ca="1">IFERROR(__xludf.DUMMYFUNCTION("""COMPUTED_VALUE"""),"")</f>
        <v/>
      </c>
      <c r="R139" s="119" t="str">
        <f ca="1">IFERROR(__xludf.DUMMYFUNCTION("""COMPUTED_VALUE"""),"")</f>
        <v/>
      </c>
      <c r="S139" s="119" t="str">
        <f ca="1">IFERROR(__xludf.DUMMYFUNCTION("""COMPUTED_VALUE"""),"")</f>
        <v/>
      </c>
      <c r="T139" s="119" t="str">
        <f ca="1">IFERROR(__xludf.DUMMYFUNCTION("""COMPUTED_VALUE"""),"")</f>
        <v/>
      </c>
      <c r="U139" s="119" t="str">
        <f ca="1">IFERROR(__xludf.DUMMYFUNCTION("""COMPUTED_VALUE"""),"")</f>
        <v/>
      </c>
      <c r="V139" s="119" t="str">
        <f ca="1">IFERROR(__xludf.DUMMYFUNCTION("""COMPUTED_VALUE"""),"")</f>
        <v/>
      </c>
      <c r="W139" s="119" t="str">
        <f ca="1">IFERROR(__xludf.DUMMYFUNCTION("""COMPUTED_VALUE"""),"")</f>
        <v/>
      </c>
      <c r="X139" s="119" t="str">
        <f ca="1">IFERROR(__xludf.DUMMYFUNCTION("""COMPUTED_VALUE"""),"")</f>
        <v/>
      </c>
      <c r="Y139" s="119" t="str">
        <f ca="1">IFERROR(__xludf.DUMMYFUNCTION("""COMPUTED_VALUE"""),"")</f>
        <v/>
      </c>
      <c r="Z139" s="119"/>
    </row>
    <row r="140" spans="1:26" ht="12.95">
      <c r="A140" s="119" t="str">
        <f ca="1">IFERROR(__xludf.DUMMYFUNCTION("""COMPUTED_VALUE"""),"")</f>
        <v/>
      </c>
      <c r="B140" s="119" t="str">
        <f ca="1">IFERROR(__xludf.DUMMYFUNCTION("""COMPUTED_VALUE"""),"")</f>
        <v/>
      </c>
      <c r="C140" s="119" t="str">
        <f ca="1">IFERROR(__xludf.DUMMYFUNCTION("""COMPUTED_VALUE"""),"")</f>
        <v/>
      </c>
      <c r="D140" s="119" t="str">
        <f ca="1">IFERROR(__xludf.DUMMYFUNCTION("""COMPUTED_VALUE"""),"")</f>
        <v/>
      </c>
      <c r="E140" s="119" t="str">
        <f ca="1">IFERROR(__xludf.DUMMYFUNCTION("""COMPUTED_VALUE"""),"")</f>
        <v/>
      </c>
      <c r="F140" s="119" t="str">
        <f ca="1">IFERROR(__xludf.DUMMYFUNCTION("""COMPUTED_VALUE"""),"")</f>
        <v/>
      </c>
      <c r="G140" s="119" t="str">
        <f ca="1">IFERROR(__xludf.DUMMYFUNCTION("""COMPUTED_VALUE"""),"")</f>
        <v/>
      </c>
      <c r="H140" s="119" t="str">
        <f ca="1">IFERROR(__xludf.DUMMYFUNCTION("""COMPUTED_VALUE"""),"")</f>
        <v/>
      </c>
      <c r="I140" s="96" t="str">
        <f ca="1">IFERROR(__xludf.DUMMYFUNCTION("""COMPUTED_VALUE"""),"")</f>
        <v/>
      </c>
      <c r="J140" s="119" t="str">
        <f ca="1">IFERROR(__xludf.DUMMYFUNCTION("""COMPUTED_VALUE"""),"")</f>
        <v/>
      </c>
      <c r="K140" s="119" t="str">
        <f ca="1">IFERROR(__xludf.DUMMYFUNCTION("""COMPUTED_VALUE"""),"")</f>
        <v/>
      </c>
      <c r="L140" s="119" t="str">
        <f ca="1">IFERROR(__xludf.DUMMYFUNCTION("""COMPUTED_VALUE"""),"")</f>
        <v/>
      </c>
      <c r="M140" s="119" t="str">
        <f ca="1">IFERROR(__xludf.DUMMYFUNCTION("""COMPUTED_VALUE"""),"")</f>
        <v/>
      </c>
      <c r="N140" s="119" t="str">
        <f ca="1">IFERROR(__xludf.DUMMYFUNCTION("""COMPUTED_VALUE"""),"")</f>
        <v/>
      </c>
      <c r="O140" s="119" t="str">
        <f ca="1">IFERROR(__xludf.DUMMYFUNCTION("""COMPUTED_VALUE"""),"")</f>
        <v/>
      </c>
      <c r="P140" s="119" t="str">
        <f ca="1">IFERROR(__xludf.DUMMYFUNCTION("""COMPUTED_VALUE"""),"")</f>
        <v/>
      </c>
      <c r="Q140" s="119" t="str">
        <f ca="1">IFERROR(__xludf.DUMMYFUNCTION("""COMPUTED_VALUE"""),"")</f>
        <v/>
      </c>
      <c r="R140" s="119" t="str">
        <f ca="1">IFERROR(__xludf.DUMMYFUNCTION("""COMPUTED_VALUE"""),"")</f>
        <v/>
      </c>
      <c r="S140" s="119" t="str">
        <f ca="1">IFERROR(__xludf.DUMMYFUNCTION("""COMPUTED_VALUE"""),"")</f>
        <v/>
      </c>
      <c r="T140" s="119" t="str">
        <f ca="1">IFERROR(__xludf.DUMMYFUNCTION("""COMPUTED_VALUE"""),"")</f>
        <v/>
      </c>
      <c r="U140" s="119" t="str">
        <f ca="1">IFERROR(__xludf.DUMMYFUNCTION("""COMPUTED_VALUE"""),"")</f>
        <v/>
      </c>
      <c r="V140" s="119" t="str">
        <f ca="1">IFERROR(__xludf.DUMMYFUNCTION("""COMPUTED_VALUE"""),"")</f>
        <v/>
      </c>
      <c r="W140" s="119" t="str">
        <f ca="1">IFERROR(__xludf.DUMMYFUNCTION("""COMPUTED_VALUE"""),"")</f>
        <v/>
      </c>
      <c r="X140" s="119" t="str">
        <f ca="1">IFERROR(__xludf.DUMMYFUNCTION("""COMPUTED_VALUE"""),"")</f>
        <v/>
      </c>
      <c r="Y140" s="119" t="str">
        <f ca="1">IFERROR(__xludf.DUMMYFUNCTION("""COMPUTED_VALUE"""),"")</f>
        <v/>
      </c>
      <c r="Z140" s="119"/>
    </row>
    <row r="141" spans="1:26" ht="12.95">
      <c r="A141" s="119" t="str">
        <f ca="1">IFERROR(__xludf.DUMMYFUNCTION("""COMPUTED_VALUE"""),"")</f>
        <v/>
      </c>
      <c r="B141" s="119" t="str">
        <f ca="1">IFERROR(__xludf.DUMMYFUNCTION("""COMPUTED_VALUE"""),"")</f>
        <v/>
      </c>
      <c r="C141" s="119" t="str">
        <f ca="1">IFERROR(__xludf.DUMMYFUNCTION("""COMPUTED_VALUE"""),"")</f>
        <v/>
      </c>
      <c r="D141" s="119" t="str">
        <f ca="1">IFERROR(__xludf.DUMMYFUNCTION("""COMPUTED_VALUE"""),"")</f>
        <v/>
      </c>
      <c r="E141" s="119" t="str">
        <f ca="1">IFERROR(__xludf.DUMMYFUNCTION("""COMPUTED_VALUE"""),"")</f>
        <v/>
      </c>
      <c r="F141" s="119" t="str">
        <f ca="1">IFERROR(__xludf.DUMMYFUNCTION("""COMPUTED_VALUE"""),"")</f>
        <v/>
      </c>
      <c r="G141" s="119" t="str">
        <f ca="1">IFERROR(__xludf.DUMMYFUNCTION("""COMPUTED_VALUE"""),"")</f>
        <v/>
      </c>
      <c r="H141" s="119" t="str">
        <f ca="1">IFERROR(__xludf.DUMMYFUNCTION("""COMPUTED_VALUE"""),"")</f>
        <v/>
      </c>
      <c r="I141" s="96" t="str">
        <f ca="1">IFERROR(__xludf.DUMMYFUNCTION("""COMPUTED_VALUE"""),"")</f>
        <v/>
      </c>
      <c r="J141" s="119" t="str">
        <f ca="1">IFERROR(__xludf.DUMMYFUNCTION("""COMPUTED_VALUE"""),"")</f>
        <v/>
      </c>
      <c r="K141" s="119" t="str">
        <f ca="1">IFERROR(__xludf.DUMMYFUNCTION("""COMPUTED_VALUE"""),"")</f>
        <v/>
      </c>
      <c r="L141" s="119" t="str">
        <f ca="1">IFERROR(__xludf.DUMMYFUNCTION("""COMPUTED_VALUE"""),"")</f>
        <v/>
      </c>
      <c r="M141" s="119" t="str">
        <f ca="1">IFERROR(__xludf.DUMMYFUNCTION("""COMPUTED_VALUE"""),"")</f>
        <v/>
      </c>
      <c r="N141" s="119" t="str">
        <f ca="1">IFERROR(__xludf.DUMMYFUNCTION("""COMPUTED_VALUE"""),"")</f>
        <v/>
      </c>
      <c r="O141" s="119" t="str">
        <f ca="1">IFERROR(__xludf.DUMMYFUNCTION("""COMPUTED_VALUE"""),"")</f>
        <v/>
      </c>
      <c r="P141" s="119" t="str">
        <f ca="1">IFERROR(__xludf.DUMMYFUNCTION("""COMPUTED_VALUE"""),"")</f>
        <v/>
      </c>
      <c r="Q141" s="119" t="str">
        <f ca="1">IFERROR(__xludf.DUMMYFUNCTION("""COMPUTED_VALUE"""),"")</f>
        <v/>
      </c>
      <c r="R141" s="119" t="str">
        <f ca="1">IFERROR(__xludf.DUMMYFUNCTION("""COMPUTED_VALUE"""),"")</f>
        <v/>
      </c>
      <c r="S141" s="119" t="str">
        <f ca="1">IFERROR(__xludf.DUMMYFUNCTION("""COMPUTED_VALUE"""),"")</f>
        <v/>
      </c>
      <c r="T141" s="119" t="str">
        <f ca="1">IFERROR(__xludf.DUMMYFUNCTION("""COMPUTED_VALUE"""),"")</f>
        <v/>
      </c>
      <c r="U141" s="119" t="str">
        <f ca="1">IFERROR(__xludf.DUMMYFUNCTION("""COMPUTED_VALUE"""),"")</f>
        <v/>
      </c>
      <c r="V141" s="119" t="str">
        <f ca="1">IFERROR(__xludf.DUMMYFUNCTION("""COMPUTED_VALUE"""),"")</f>
        <v/>
      </c>
      <c r="W141" s="119" t="str">
        <f ca="1">IFERROR(__xludf.DUMMYFUNCTION("""COMPUTED_VALUE"""),"")</f>
        <v/>
      </c>
      <c r="X141" s="119" t="str">
        <f ca="1">IFERROR(__xludf.DUMMYFUNCTION("""COMPUTED_VALUE"""),"")</f>
        <v/>
      </c>
      <c r="Y141" s="119" t="str">
        <f ca="1">IFERROR(__xludf.DUMMYFUNCTION("""COMPUTED_VALUE"""),"")</f>
        <v/>
      </c>
      <c r="Z141" s="119"/>
    </row>
    <row r="142" spans="1:26" ht="12.95">
      <c r="A142" s="119" t="str">
        <f ca="1">IFERROR(__xludf.DUMMYFUNCTION("""COMPUTED_VALUE"""),"")</f>
        <v/>
      </c>
      <c r="B142" s="119" t="str">
        <f ca="1">IFERROR(__xludf.DUMMYFUNCTION("""COMPUTED_VALUE"""),"")</f>
        <v/>
      </c>
      <c r="C142" s="119" t="str">
        <f ca="1">IFERROR(__xludf.DUMMYFUNCTION("""COMPUTED_VALUE"""),"")</f>
        <v/>
      </c>
      <c r="D142" s="119" t="str">
        <f ca="1">IFERROR(__xludf.DUMMYFUNCTION("""COMPUTED_VALUE"""),"")</f>
        <v/>
      </c>
      <c r="E142" s="119" t="str">
        <f ca="1">IFERROR(__xludf.DUMMYFUNCTION("""COMPUTED_VALUE"""),"")</f>
        <v/>
      </c>
      <c r="F142" s="119" t="str">
        <f ca="1">IFERROR(__xludf.DUMMYFUNCTION("""COMPUTED_VALUE"""),"")</f>
        <v/>
      </c>
      <c r="G142" s="119" t="str">
        <f ca="1">IFERROR(__xludf.DUMMYFUNCTION("""COMPUTED_VALUE"""),"")</f>
        <v/>
      </c>
      <c r="H142" s="119" t="str">
        <f ca="1">IFERROR(__xludf.DUMMYFUNCTION("""COMPUTED_VALUE"""),"")</f>
        <v/>
      </c>
      <c r="I142" s="96" t="str">
        <f ca="1">IFERROR(__xludf.DUMMYFUNCTION("""COMPUTED_VALUE"""),"")</f>
        <v/>
      </c>
      <c r="J142" s="119" t="str">
        <f ca="1">IFERROR(__xludf.DUMMYFUNCTION("""COMPUTED_VALUE"""),"")</f>
        <v/>
      </c>
      <c r="K142" s="119" t="str">
        <f ca="1">IFERROR(__xludf.DUMMYFUNCTION("""COMPUTED_VALUE"""),"")</f>
        <v/>
      </c>
      <c r="L142" s="119" t="str">
        <f ca="1">IFERROR(__xludf.DUMMYFUNCTION("""COMPUTED_VALUE"""),"")</f>
        <v/>
      </c>
      <c r="M142" s="119" t="str">
        <f ca="1">IFERROR(__xludf.DUMMYFUNCTION("""COMPUTED_VALUE"""),"")</f>
        <v/>
      </c>
      <c r="N142" s="119" t="str">
        <f ca="1">IFERROR(__xludf.DUMMYFUNCTION("""COMPUTED_VALUE"""),"")</f>
        <v/>
      </c>
      <c r="O142" s="119" t="str">
        <f ca="1">IFERROR(__xludf.DUMMYFUNCTION("""COMPUTED_VALUE"""),"")</f>
        <v/>
      </c>
      <c r="P142" s="119" t="str">
        <f ca="1">IFERROR(__xludf.DUMMYFUNCTION("""COMPUTED_VALUE"""),"")</f>
        <v/>
      </c>
      <c r="Q142" s="119" t="str">
        <f ca="1">IFERROR(__xludf.DUMMYFUNCTION("""COMPUTED_VALUE"""),"")</f>
        <v/>
      </c>
      <c r="R142" s="119" t="str">
        <f ca="1">IFERROR(__xludf.DUMMYFUNCTION("""COMPUTED_VALUE"""),"")</f>
        <v/>
      </c>
      <c r="S142" s="119" t="str">
        <f ca="1">IFERROR(__xludf.DUMMYFUNCTION("""COMPUTED_VALUE"""),"")</f>
        <v/>
      </c>
      <c r="T142" s="119" t="str">
        <f ca="1">IFERROR(__xludf.DUMMYFUNCTION("""COMPUTED_VALUE"""),"")</f>
        <v/>
      </c>
      <c r="U142" s="119" t="str">
        <f ca="1">IFERROR(__xludf.DUMMYFUNCTION("""COMPUTED_VALUE"""),"")</f>
        <v/>
      </c>
      <c r="V142" s="119" t="str">
        <f ca="1">IFERROR(__xludf.DUMMYFUNCTION("""COMPUTED_VALUE"""),"")</f>
        <v/>
      </c>
      <c r="W142" s="119" t="str">
        <f ca="1">IFERROR(__xludf.DUMMYFUNCTION("""COMPUTED_VALUE"""),"")</f>
        <v/>
      </c>
      <c r="X142" s="119" t="str">
        <f ca="1">IFERROR(__xludf.DUMMYFUNCTION("""COMPUTED_VALUE"""),"")</f>
        <v/>
      </c>
      <c r="Y142" s="119" t="str">
        <f ca="1">IFERROR(__xludf.DUMMYFUNCTION("""COMPUTED_VALUE"""),"")</f>
        <v/>
      </c>
      <c r="Z142" s="119"/>
    </row>
    <row r="143" spans="1:26" ht="12.95">
      <c r="A143" s="119" t="str">
        <f ca="1">IFERROR(__xludf.DUMMYFUNCTION("""COMPUTED_VALUE"""),"")</f>
        <v/>
      </c>
      <c r="B143" s="119" t="str">
        <f ca="1">IFERROR(__xludf.DUMMYFUNCTION("""COMPUTED_VALUE"""),"")</f>
        <v/>
      </c>
      <c r="C143" s="119" t="str">
        <f ca="1">IFERROR(__xludf.DUMMYFUNCTION("""COMPUTED_VALUE"""),"")</f>
        <v/>
      </c>
      <c r="D143" s="119" t="str">
        <f ca="1">IFERROR(__xludf.DUMMYFUNCTION("""COMPUTED_VALUE"""),"")</f>
        <v/>
      </c>
      <c r="E143" s="119" t="str">
        <f ca="1">IFERROR(__xludf.DUMMYFUNCTION("""COMPUTED_VALUE"""),"")</f>
        <v/>
      </c>
      <c r="F143" s="119" t="str">
        <f ca="1">IFERROR(__xludf.DUMMYFUNCTION("""COMPUTED_VALUE"""),"")</f>
        <v/>
      </c>
      <c r="G143" s="119" t="str">
        <f ca="1">IFERROR(__xludf.DUMMYFUNCTION("""COMPUTED_VALUE"""),"")</f>
        <v/>
      </c>
      <c r="H143" s="119" t="str">
        <f ca="1">IFERROR(__xludf.DUMMYFUNCTION("""COMPUTED_VALUE"""),"")</f>
        <v/>
      </c>
      <c r="I143" s="96" t="str">
        <f ca="1">IFERROR(__xludf.DUMMYFUNCTION("""COMPUTED_VALUE"""),"")</f>
        <v/>
      </c>
      <c r="J143" s="119" t="str">
        <f ca="1">IFERROR(__xludf.DUMMYFUNCTION("""COMPUTED_VALUE"""),"")</f>
        <v/>
      </c>
      <c r="K143" s="119" t="str">
        <f ca="1">IFERROR(__xludf.DUMMYFUNCTION("""COMPUTED_VALUE"""),"")</f>
        <v/>
      </c>
      <c r="L143" s="119" t="str">
        <f ca="1">IFERROR(__xludf.DUMMYFUNCTION("""COMPUTED_VALUE"""),"")</f>
        <v/>
      </c>
      <c r="M143" s="119" t="str">
        <f ca="1">IFERROR(__xludf.DUMMYFUNCTION("""COMPUTED_VALUE"""),"")</f>
        <v/>
      </c>
      <c r="N143" s="119" t="str">
        <f ca="1">IFERROR(__xludf.DUMMYFUNCTION("""COMPUTED_VALUE"""),"")</f>
        <v/>
      </c>
      <c r="O143" s="119" t="str">
        <f ca="1">IFERROR(__xludf.DUMMYFUNCTION("""COMPUTED_VALUE"""),"")</f>
        <v/>
      </c>
      <c r="P143" s="119" t="str">
        <f ca="1">IFERROR(__xludf.DUMMYFUNCTION("""COMPUTED_VALUE"""),"")</f>
        <v/>
      </c>
      <c r="Q143" s="119" t="str">
        <f ca="1">IFERROR(__xludf.DUMMYFUNCTION("""COMPUTED_VALUE"""),"")</f>
        <v/>
      </c>
      <c r="R143" s="119" t="str">
        <f ca="1">IFERROR(__xludf.DUMMYFUNCTION("""COMPUTED_VALUE"""),"")</f>
        <v/>
      </c>
      <c r="S143" s="119" t="str">
        <f ca="1">IFERROR(__xludf.DUMMYFUNCTION("""COMPUTED_VALUE"""),"")</f>
        <v/>
      </c>
      <c r="T143" s="119" t="str">
        <f ca="1">IFERROR(__xludf.DUMMYFUNCTION("""COMPUTED_VALUE"""),"")</f>
        <v/>
      </c>
      <c r="U143" s="119" t="str">
        <f ca="1">IFERROR(__xludf.DUMMYFUNCTION("""COMPUTED_VALUE"""),"")</f>
        <v/>
      </c>
      <c r="V143" s="119" t="str">
        <f ca="1">IFERROR(__xludf.DUMMYFUNCTION("""COMPUTED_VALUE"""),"")</f>
        <v/>
      </c>
      <c r="W143" s="119" t="str">
        <f ca="1">IFERROR(__xludf.DUMMYFUNCTION("""COMPUTED_VALUE"""),"")</f>
        <v/>
      </c>
      <c r="X143" s="119" t="str">
        <f ca="1">IFERROR(__xludf.DUMMYFUNCTION("""COMPUTED_VALUE"""),"")</f>
        <v/>
      </c>
      <c r="Y143" s="119" t="str">
        <f ca="1">IFERROR(__xludf.DUMMYFUNCTION("""COMPUTED_VALUE"""),"")</f>
        <v/>
      </c>
      <c r="Z143" s="119"/>
    </row>
    <row r="144" spans="1:26" ht="12.95">
      <c r="A144" s="119" t="str">
        <f ca="1">IFERROR(__xludf.DUMMYFUNCTION("""COMPUTED_VALUE"""),"")</f>
        <v/>
      </c>
      <c r="B144" s="119" t="str">
        <f ca="1">IFERROR(__xludf.DUMMYFUNCTION("""COMPUTED_VALUE"""),"")</f>
        <v/>
      </c>
      <c r="C144" s="119" t="str">
        <f ca="1">IFERROR(__xludf.DUMMYFUNCTION("""COMPUTED_VALUE"""),"")</f>
        <v/>
      </c>
      <c r="D144" s="119" t="str">
        <f ca="1">IFERROR(__xludf.DUMMYFUNCTION("""COMPUTED_VALUE"""),"")</f>
        <v/>
      </c>
      <c r="E144" s="119" t="str">
        <f ca="1">IFERROR(__xludf.DUMMYFUNCTION("""COMPUTED_VALUE"""),"")</f>
        <v/>
      </c>
      <c r="F144" s="119" t="str">
        <f ca="1">IFERROR(__xludf.DUMMYFUNCTION("""COMPUTED_VALUE"""),"")</f>
        <v/>
      </c>
      <c r="G144" s="119" t="str">
        <f ca="1">IFERROR(__xludf.DUMMYFUNCTION("""COMPUTED_VALUE"""),"")</f>
        <v/>
      </c>
      <c r="H144" s="119" t="str">
        <f ca="1">IFERROR(__xludf.DUMMYFUNCTION("""COMPUTED_VALUE"""),"")</f>
        <v/>
      </c>
      <c r="I144" s="96" t="str">
        <f ca="1">IFERROR(__xludf.DUMMYFUNCTION("""COMPUTED_VALUE"""),"")</f>
        <v/>
      </c>
      <c r="J144" s="119" t="str">
        <f ca="1">IFERROR(__xludf.DUMMYFUNCTION("""COMPUTED_VALUE"""),"")</f>
        <v/>
      </c>
      <c r="K144" s="119" t="str">
        <f ca="1">IFERROR(__xludf.DUMMYFUNCTION("""COMPUTED_VALUE"""),"")</f>
        <v/>
      </c>
      <c r="L144" s="119" t="str">
        <f ca="1">IFERROR(__xludf.DUMMYFUNCTION("""COMPUTED_VALUE"""),"")</f>
        <v/>
      </c>
      <c r="M144" s="119" t="str">
        <f ca="1">IFERROR(__xludf.DUMMYFUNCTION("""COMPUTED_VALUE"""),"")</f>
        <v/>
      </c>
      <c r="N144" s="119" t="str">
        <f ca="1">IFERROR(__xludf.DUMMYFUNCTION("""COMPUTED_VALUE"""),"")</f>
        <v/>
      </c>
      <c r="O144" s="119" t="str">
        <f ca="1">IFERROR(__xludf.DUMMYFUNCTION("""COMPUTED_VALUE"""),"")</f>
        <v/>
      </c>
      <c r="P144" s="119" t="str">
        <f ca="1">IFERROR(__xludf.DUMMYFUNCTION("""COMPUTED_VALUE"""),"")</f>
        <v/>
      </c>
      <c r="Q144" s="119" t="str">
        <f ca="1">IFERROR(__xludf.DUMMYFUNCTION("""COMPUTED_VALUE"""),"")</f>
        <v/>
      </c>
      <c r="R144" s="119" t="str">
        <f ca="1">IFERROR(__xludf.DUMMYFUNCTION("""COMPUTED_VALUE"""),"")</f>
        <v/>
      </c>
      <c r="S144" s="119" t="str">
        <f ca="1">IFERROR(__xludf.DUMMYFUNCTION("""COMPUTED_VALUE"""),"")</f>
        <v/>
      </c>
      <c r="T144" s="119" t="str">
        <f ca="1">IFERROR(__xludf.DUMMYFUNCTION("""COMPUTED_VALUE"""),"")</f>
        <v/>
      </c>
      <c r="U144" s="119" t="str">
        <f ca="1">IFERROR(__xludf.DUMMYFUNCTION("""COMPUTED_VALUE"""),"")</f>
        <v/>
      </c>
      <c r="V144" s="119" t="str">
        <f ca="1">IFERROR(__xludf.DUMMYFUNCTION("""COMPUTED_VALUE"""),"")</f>
        <v/>
      </c>
      <c r="W144" s="119" t="str">
        <f ca="1">IFERROR(__xludf.DUMMYFUNCTION("""COMPUTED_VALUE"""),"")</f>
        <v/>
      </c>
      <c r="X144" s="119" t="str">
        <f ca="1">IFERROR(__xludf.DUMMYFUNCTION("""COMPUTED_VALUE"""),"")</f>
        <v/>
      </c>
      <c r="Y144" s="119" t="str">
        <f ca="1">IFERROR(__xludf.DUMMYFUNCTION("""COMPUTED_VALUE"""),"")</f>
        <v/>
      </c>
      <c r="Z144" s="119"/>
    </row>
    <row r="145" spans="1:26" ht="12.95">
      <c r="A145" s="119" t="str">
        <f ca="1">IFERROR(__xludf.DUMMYFUNCTION("""COMPUTED_VALUE"""),"")</f>
        <v/>
      </c>
      <c r="B145" s="119" t="str">
        <f ca="1">IFERROR(__xludf.DUMMYFUNCTION("""COMPUTED_VALUE"""),"")</f>
        <v/>
      </c>
      <c r="C145" s="119" t="str">
        <f ca="1">IFERROR(__xludf.DUMMYFUNCTION("""COMPUTED_VALUE"""),"")</f>
        <v/>
      </c>
      <c r="D145" s="119" t="str">
        <f ca="1">IFERROR(__xludf.DUMMYFUNCTION("""COMPUTED_VALUE"""),"")</f>
        <v/>
      </c>
      <c r="E145" s="119" t="str">
        <f ca="1">IFERROR(__xludf.DUMMYFUNCTION("""COMPUTED_VALUE"""),"")</f>
        <v/>
      </c>
      <c r="F145" s="119" t="str">
        <f ca="1">IFERROR(__xludf.DUMMYFUNCTION("""COMPUTED_VALUE"""),"")</f>
        <v/>
      </c>
      <c r="G145" s="119" t="str">
        <f ca="1">IFERROR(__xludf.DUMMYFUNCTION("""COMPUTED_VALUE"""),"")</f>
        <v/>
      </c>
      <c r="H145" s="119" t="str">
        <f ca="1">IFERROR(__xludf.DUMMYFUNCTION("""COMPUTED_VALUE"""),"")</f>
        <v/>
      </c>
      <c r="I145" s="96" t="str">
        <f ca="1">IFERROR(__xludf.DUMMYFUNCTION("""COMPUTED_VALUE"""),"")</f>
        <v/>
      </c>
      <c r="J145" s="119" t="str">
        <f ca="1">IFERROR(__xludf.DUMMYFUNCTION("""COMPUTED_VALUE"""),"")</f>
        <v/>
      </c>
      <c r="K145" s="119" t="str">
        <f ca="1">IFERROR(__xludf.DUMMYFUNCTION("""COMPUTED_VALUE"""),"")</f>
        <v/>
      </c>
      <c r="L145" s="119" t="str">
        <f ca="1">IFERROR(__xludf.DUMMYFUNCTION("""COMPUTED_VALUE"""),"")</f>
        <v/>
      </c>
      <c r="M145" s="119" t="str">
        <f ca="1">IFERROR(__xludf.DUMMYFUNCTION("""COMPUTED_VALUE"""),"")</f>
        <v/>
      </c>
      <c r="N145" s="119" t="str">
        <f ca="1">IFERROR(__xludf.DUMMYFUNCTION("""COMPUTED_VALUE"""),"")</f>
        <v/>
      </c>
      <c r="O145" s="119" t="str">
        <f ca="1">IFERROR(__xludf.DUMMYFUNCTION("""COMPUTED_VALUE"""),"")</f>
        <v/>
      </c>
      <c r="P145" s="119" t="str">
        <f ca="1">IFERROR(__xludf.DUMMYFUNCTION("""COMPUTED_VALUE"""),"")</f>
        <v/>
      </c>
      <c r="Q145" s="119" t="str">
        <f ca="1">IFERROR(__xludf.DUMMYFUNCTION("""COMPUTED_VALUE"""),"")</f>
        <v/>
      </c>
      <c r="R145" s="119" t="str">
        <f ca="1">IFERROR(__xludf.DUMMYFUNCTION("""COMPUTED_VALUE"""),"")</f>
        <v/>
      </c>
      <c r="S145" s="119" t="str">
        <f ca="1">IFERROR(__xludf.DUMMYFUNCTION("""COMPUTED_VALUE"""),"")</f>
        <v/>
      </c>
      <c r="T145" s="119" t="str">
        <f ca="1">IFERROR(__xludf.DUMMYFUNCTION("""COMPUTED_VALUE"""),"")</f>
        <v/>
      </c>
      <c r="U145" s="119" t="str">
        <f ca="1">IFERROR(__xludf.DUMMYFUNCTION("""COMPUTED_VALUE"""),"")</f>
        <v/>
      </c>
      <c r="V145" s="119" t="str">
        <f ca="1">IFERROR(__xludf.DUMMYFUNCTION("""COMPUTED_VALUE"""),"")</f>
        <v/>
      </c>
      <c r="W145" s="119" t="str">
        <f ca="1">IFERROR(__xludf.DUMMYFUNCTION("""COMPUTED_VALUE"""),"")</f>
        <v/>
      </c>
      <c r="X145" s="119" t="str">
        <f ca="1">IFERROR(__xludf.DUMMYFUNCTION("""COMPUTED_VALUE"""),"")</f>
        <v/>
      </c>
      <c r="Y145" s="119" t="str">
        <f ca="1">IFERROR(__xludf.DUMMYFUNCTION("""COMPUTED_VALUE"""),"")</f>
        <v/>
      </c>
      <c r="Z145" s="119"/>
    </row>
    <row r="146" spans="1:26" ht="12.95">
      <c r="A146" s="119" t="str">
        <f ca="1">IFERROR(__xludf.DUMMYFUNCTION("""COMPUTED_VALUE"""),"")</f>
        <v/>
      </c>
      <c r="B146" s="119" t="str">
        <f ca="1">IFERROR(__xludf.DUMMYFUNCTION("""COMPUTED_VALUE"""),"")</f>
        <v/>
      </c>
      <c r="C146" s="119" t="str">
        <f ca="1">IFERROR(__xludf.DUMMYFUNCTION("""COMPUTED_VALUE"""),"")</f>
        <v/>
      </c>
      <c r="D146" s="119" t="str">
        <f ca="1">IFERROR(__xludf.DUMMYFUNCTION("""COMPUTED_VALUE"""),"")</f>
        <v/>
      </c>
      <c r="E146" s="119" t="str">
        <f ca="1">IFERROR(__xludf.DUMMYFUNCTION("""COMPUTED_VALUE"""),"")</f>
        <v/>
      </c>
      <c r="F146" s="119" t="str">
        <f ca="1">IFERROR(__xludf.DUMMYFUNCTION("""COMPUTED_VALUE"""),"")</f>
        <v/>
      </c>
      <c r="G146" s="119" t="str">
        <f ca="1">IFERROR(__xludf.DUMMYFUNCTION("""COMPUTED_VALUE"""),"")</f>
        <v/>
      </c>
      <c r="H146" s="119" t="str">
        <f ca="1">IFERROR(__xludf.DUMMYFUNCTION("""COMPUTED_VALUE"""),"")</f>
        <v/>
      </c>
      <c r="I146" s="96" t="str">
        <f ca="1">IFERROR(__xludf.DUMMYFUNCTION("""COMPUTED_VALUE"""),"")</f>
        <v/>
      </c>
      <c r="J146" s="119" t="str">
        <f ca="1">IFERROR(__xludf.DUMMYFUNCTION("""COMPUTED_VALUE"""),"")</f>
        <v/>
      </c>
      <c r="K146" s="119" t="str">
        <f ca="1">IFERROR(__xludf.DUMMYFUNCTION("""COMPUTED_VALUE"""),"")</f>
        <v/>
      </c>
      <c r="L146" s="119" t="str">
        <f ca="1">IFERROR(__xludf.DUMMYFUNCTION("""COMPUTED_VALUE"""),"")</f>
        <v/>
      </c>
      <c r="M146" s="119" t="str">
        <f ca="1">IFERROR(__xludf.DUMMYFUNCTION("""COMPUTED_VALUE"""),"")</f>
        <v/>
      </c>
      <c r="N146" s="119" t="str">
        <f ca="1">IFERROR(__xludf.DUMMYFUNCTION("""COMPUTED_VALUE"""),"")</f>
        <v/>
      </c>
      <c r="O146" s="119" t="str">
        <f ca="1">IFERROR(__xludf.DUMMYFUNCTION("""COMPUTED_VALUE"""),"")</f>
        <v/>
      </c>
      <c r="P146" s="119" t="str">
        <f ca="1">IFERROR(__xludf.DUMMYFUNCTION("""COMPUTED_VALUE"""),"")</f>
        <v/>
      </c>
      <c r="Q146" s="119" t="str">
        <f ca="1">IFERROR(__xludf.DUMMYFUNCTION("""COMPUTED_VALUE"""),"")</f>
        <v/>
      </c>
      <c r="R146" s="119" t="str">
        <f ca="1">IFERROR(__xludf.DUMMYFUNCTION("""COMPUTED_VALUE"""),"")</f>
        <v/>
      </c>
      <c r="S146" s="119" t="str">
        <f ca="1">IFERROR(__xludf.DUMMYFUNCTION("""COMPUTED_VALUE"""),"")</f>
        <v/>
      </c>
      <c r="T146" s="119" t="str">
        <f ca="1">IFERROR(__xludf.DUMMYFUNCTION("""COMPUTED_VALUE"""),"")</f>
        <v/>
      </c>
      <c r="U146" s="119" t="str">
        <f ca="1">IFERROR(__xludf.DUMMYFUNCTION("""COMPUTED_VALUE"""),"")</f>
        <v/>
      </c>
      <c r="V146" s="119" t="str">
        <f ca="1">IFERROR(__xludf.DUMMYFUNCTION("""COMPUTED_VALUE"""),"")</f>
        <v/>
      </c>
      <c r="W146" s="119" t="str">
        <f ca="1">IFERROR(__xludf.DUMMYFUNCTION("""COMPUTED_VALUE"""),"")</f>
        <v/>
      </c>
      <c r="X146" s="119" t="str">
        <f ca="1">IFERROR(__xludf.DUMMYFUNCTION("""COMPUTED_VALUE"""),"")</f>
        <v/>
      </c>
      <c r="Y146" s="119" t="str">
        <f ca="1">IFERROR(__xludf.DUMMYFUNCTION("""COMPUTED_VALUE"""),"")</f>
        <v/>
      </c>
      <c r="Z146" s="119"/>
    </row>
    <row r="147" spans="1:26" ht="12.95">
      <c r="A147" s="119" t="str">
        <f ca="1">IFERROR(__xludf.DUMMYFUNCTION("""COMPUTED_VALUE"""),"")</f>
        <v/>
      </c>
      <c r="B147" s="119" t="str">
        <f ca="1">IFERROR(__xludf.DUMMYFUNCTION("""COMPUTED_VALUE"""),"")</f>
        <v/>
      </c>
      <c r="C147" s="119" t="str">
        <f ca="1">IFERROR(__xludf.DUMMYFUNCTION("""COMPUTED_VALUE"""),"")</f>
        <v/>
      </c>
      <c r="D147" s="119" t="str">
        <f ca="1">IFERROR(__xludf.DUMMYFUNCTION("""COMPUTED_VALUE"""),"")</f>
        <v/>
      </c>
      <c r="E147" s="119" t="str">
        <f ca="1">IFERROR(__xludf.DUMMYFUNCTION("""COMPUTED_VALUE"""),"")</f>
        <v/>
      </c>
      <c r="F147" s="119" t="str">
        <f ca="1">IFERROR(__xludf.DUMMYFUNCTION("""COMPUTED_VALUE"""),"")</f>
        <v/>
      </c>
      <c r="G147" s="119" t="str">
        <f ca="1">IFERROR(__xludf.DUMMYFUNCTION("""COMPUTED_VALUE"""),"")</f>
        <v/>
      </c>
      <c r="H147" s="119" t="str">
        <f ca="1">IFERROR(__xludf.DUMMYFUNCTION("""COMPUTED_VALUE"""),"")</f>
        <v/>
      </c>
      <c r="I147" s="96" t="str">
        <f ca="1">IFERROR(__xludf.DUMMYFUNCTION("""COMPUTED_VALUE"""),"")</f>
        <v/>
      </c>
      <c r="J147" s="119" t="str">
        <f ca="1">IFERROR(__xludf.DUMMYFUNCTION("""COMPUTED_VALUE"""),"")</f>
        <v/>
      </c>
      <c r="K147" s="119" t="str">
        <f ca="1">IFERROR(__xludf.DUMMYFUNCTION("""COMPUTED_VALUE"""),"")</f>
        <v/>
      </c>
      <c r="L147" s="119" t="str">
        <f ca="1">IFERROR(__xludf.DUMMYFUNCTION("""COMPUTED_VALUE"""),"")</f>
        <v/>
      </c>
      <c r="M147" s="119" t="str">
        <f ca="1">IFERROR(__xludf.DUMMYFUNCTION("""COMPUTED_VALUE"""),"")</f>
        <v/>
      </c>
      <c r="N147" s="119" t="str">
        <f ca="1">IFERROR(__xludf.DUMMYFUNCTION("""COMPUTED_VALUE"""),"")</f>
        <v/>
      </c>
      <c r="O147" s="119" t="str">
        <f ca="1">IFERROR(__xludf.DUMMYFUNCTION("""COMPUTED_VALUE"""),"")</f>
        <v/>
      </c>
      <c r="P147" s="119" t="str">
        <f ca="1">IFERROR(__xludf.DUMMYFUNCTION("""COMPUTED_VALUE"""),"")</f>
        <v/>
      </c>
      <c r="Q147" s="119" t="str">
        <f ca="1">IFERROR(__xludf.DUMMYFUNCTION("""COMPUTED_VALUE"""),"")</f>
        <v/>
      </c>
      <c r="R147" s="119" t="str">
        <f ca="1">IFERROR(__xludf.DUMMYFUNCTION("""COMPUTED_VALUE"""),"")</f>
        <v/>
      </c>
      <c r="S147" s="119" t="str">
        <f ca="1">IFERROR(__xludf.DUMMYFUNCTION("""COMPUTED_VALUE"""),"")</f>
        <v/>
      </c>
      <c r="T147" s="119" t="str">
        <f ca="1">IFERROR(__xludf.DUMMYFUNCTION("""COMPUTED_VALUE"""),"")</f>
        <v/>
      </c>
      <c r="U147" s="119" t="str">
        <f ca="1">IFERROR(__xludf.DUMMYFUNCTION("""COMPUTED_VALUE"""),"")</f>
        <v/>
      </c>
      <c r="V147" s="119" t="str">
        <f ca="1">IFERROR(__xludf.DUMMYFUNCTION("""COMPUTED_VALUE"""),"")</f>
        <v/>
      </c>
      <c r="W147" s="119" t="str">
        <f ca="1">IFERROR(__xludf.DUMMYFUNCTION("""COMPUTED_VALUE"""),"")</f>
        <v/>
      </c>
      <c r="X147" s="119" t="str">
        <f ca="1">IFERROR(__xludf.DUMMYFUNCTION("""COMPUTED_VALUE"""),"")</f>
        <v/>
      </c>
      <c r="Y147" s="119" t="str">
        <f ca="1">IFERROR(__xludf.DUMMYFUNCTION("""COMPUTED_VALUE"""),"")</f>
        <v/>
      </c>
      <c r="Z147" s="119"/>
    </row>
    <row r="148" spans="1:26" ht="12.95">
      <c r="A148" s="119" t="str">
        <f ca="1">IFERROR(__xludf.DUMMYFUNCTION("""COMPUTED_VALUE"""),"")</f>
        <v/>
      </c>
      <c r="B148" s="119" t="str">
        <f ca="1">IFERROR(__xludf.DUMMYFUNCTION("""COMPUTED_VALUE"""),"")</f>
        <v/>
      </c>
      <c r="C148" s="119" t="str">
        <f ca="1">IFERROR(__xludf.DUMMYFUNCTION("""COMPUTED_VALUE"""),"")</f>
        <v/>
      </c>
      <c r="D148" s="119" t="str">
        <f ca="1">IFERROR(__xludf.DUMMYFUNCTION("""COMPUTED_VALUE"""),"")</f>
        <v/>
      </c>
      <c r="E148" s="119" t="str">
        <f ca="1">IFERROR(__xludf.DUMMYFUNCTION("""COMPUTED_VALUE"""),"")</f>
        <v/>
      </c>
      <c r="F148" s="119" t="str">
        <f ca="1">IFERROR(__xludf.DUMMYFUNCTION("""COMPUTED_VALUE"""),"")</f>
        <v/>
      </c>
      <c r="G148" s="119" t="str">
        <f ca="1">IFERROR(__xludf.DUMMYFUNCTION("""COMPUTED_VALUE"""),"")</f>
        <v/>
      </c>
      <c r="H148" s="119" t="str">
        <f ca="1">IFERROR(__xludf.DUMMYFUNCTION("""COMPUTED_VALUE"""),"")</f>
        <v/>
      </c>
      <c r="I148" s="96" t="str">
        <f ca="1">IFERROR(__xludf.DUMMYFUNCTION("""COMPUTED_VALUE"""),"")</f>
        <v/>
      </c>
      <c r="J148" s="119" t="str">
        <f ca="1">IFERROR(__xludf.DUMMYFUNCTION("""COMPUTED_VALUE"""),"")</f>
        <v/>
      </c>
      <c r="K148" s="119" t="str">
        <f ca="1">IFERROR(__xludf.DUMMYFUNCTION("""COMPUTED_VALUE"""),"")</f>
        <v/>
      </c>
      <c r="L148" s="119" t="str">
        <f ca="1">IFERROR(__xludf.DUMMYFUNCTION("""COMPUTED_VALUE"""),"")</f>
        <v/>
      </c>
      <c r="M148" s="119" t="str">
        <f ca="1">IFERROR(__xludf.DUMMYFUNCTION("""COMPUTED_VALUE"""),"")</f>
        <v/>
      </c>
      <c r="N148" s="119" t="str">
        <f ca="1">IFERROR(__xludf.DUMMYFUNCTION("""COMPUTED_VALUE"""),"")</f>
        <v/>
      </c>
      <c r="O148" s="119" t="str">
        <f ca="1">IFERROR(__xludf.DUMMYFUNCTION("""COMPUTED_VALUE"""),"")</f>
        <v/>
      </c>
      <c r="P148" s="119" t="str">
        <f ca="1">IFERROR(__xludf.DUMMYFUNCTION("""COMPUTED_VALUE"""),"")</f>
        <v/>
      </c>
      <c r="Q148" s="119" t="str">
        <f ca="1">IFERROR(__xludf.DUMMYFUNCTION("""COMPUTED_VALUE"""),"")</f>
        <v/>
      </c>
      <c r="R148" s="119" t="str">
        <f ca="1">IFERROR(__xludf.DUMMYFUNCTION("""COMPUTED_VALUE"""),"")</f>
        <v/>
      </c>
      <c r="S148" s="119" t="str">
        <f ca="1">IFERROR(__xludf.DUMMYFUNCTION("""COMPUTED_VALUE"""),"")</f>
        <v/>
      </c>
      <c r="T148" s="119" t="str">
        <f ca="1">IFERROR(__xludf.DUMMYFUNCTION("""COMPUTED_VALUE"""),"")</f>
        <v/>
      </c>
      <c r="U148" s="119" t="str">
        <f ca="1">IFERROR(__xludf.DUMMYFUNCTION("""COMPUTED_VALUE"""),"")</f>
        <v/>
      </c>
      <c r="V148" s="119" t="str">
        <f ca="1">IFERROR(__xludf.DUMMYFUNCTION("""COMPUTED_VALUE"""),"")</f>
        <v/>
      </c>
      <c r="W148" s="119" t="str">
        <f ca="1">IFERROR(__xludf.DUMMYFUNCTION("""COMPUTED_VALUE"""),"")</f>
        <v/>
      </c>
      <c r="X148" s="119" t="str">
        <f ca="1">IFERROR(__xludf.DUMMYFUNCTION("""COMPUTED_VALUE"""),"")</f>
        <v/>
      </c>
      <c r="Y148" s="119" t="str">
        <f ca="1">IFERROR(__xludf.DUMMYFUNCTION("""COMPUTED_VALUE"""),"")</f>
        <v/>
      </c>
      <c r="Z148" s="119"/>
    </row>
    <row r="149" spans="1:26" ht="12.95">
      <c r="A149" s="119" t="str">
        <f ca="1">IFERROR(__xludf.DUMMYFUNCTION("""COMPUTED_VALUE"""),"")</f>
        <v/>
      </c>
      <c r="B149" s="119" t="str">
        <f ca="1">IFERROR(__xludf.DUMMYFUNCTION("""COMPUTED_VALUE"""),"")</f>
        <v/>
      </c>
      <c r="C149" s="119" t="str">
        <f ca="1">IFERROR(__xludf.DUMMYFUNCTION("""COMPUTED_VALUE"""),"")</f>
        <v/>
      </c>
      <c r="D149" s="119" t="str">
        <f ca="1">IFERROR(__xludf.DUMMYFUNCTION("""COMPUTED_VALUE"""),"")</f>
        <v/>
      </c>
      <c r="E149" s="119" t="str">
        <f ca="1">IFERROR(__xludf.DUMMYFUNCTION("""COMPUTED_VALUE"""),"")</f>
        <v/>
      </c>
      <c r="F149" s="119" t="str">
        <f ca="1">IFERROR(__xludf.DUMMYFUNCTION("""COMPUTED_VALUE"""),"")</f>
        <v/>
      </c>
      <c r="G149" s="119" t="str">
        <f ca="1">IFERROR(__xludf.DUMMYFUNCTION("""COMPUTED_VALUE"""),"")</f>
        <v/>
      </c>
      <c r="H149" s="119" t="str">
        <f ca="1">IFERROR(__xludf.DUMMYFUNCTION("""COMPUTED_VALUE"""),"")</f>
        <v/>
      </c>
      <c r="I149" s="96" t="str">
        <f ca="1">IFERROR(__xludf.DUMMYFUNCTION("""COMPUTED_VALUE"""),"")</f>
        <v/>
      </c>
      <c r="J149" s="119" t="str">
        <f ca="1">IFERROR(__xludf.DUMMYFUNCTION("""COMPUTED_VALUE"""),"")</f>
        <v/>
      </c>
      <c r="K149" s="119" t="str">
        <f ca="1">IFERROR(__xludf.DUMMYFUNCTION("""COMPUTED_VALUE"""),"")</f>
        <v/>
      </c>
      <c r="L149" s="119" t="str">
        <f ca="1">IFERROR(__xludf.DUMMYFUNCTION("""COMPUTED_VALUE"""),"")</f>
        <v/>
      </c>
      <c r="M149" s="119" t="str">
        <f ca="1">IFERROR(__xludf.DUMMYFUNCTION("""COMPUTED_VALUE"""),"")</f>
        <v/>
      </c>
      <c r="N149" s="119" t="str">
        <f ca="1">IFERROR(__xludf.DUMMYFUNCTION("""COMPUTED_VALUE"""),"")</f>
        <v/>
      </c>
      <c r="O149" s="119" t="str">
        <f ca="1">IFERROR(__xludf.DUMMYFUNCTION("""COMPUTED_VALUE"""),"")</f>
        <v/>
      </c>
      <c r="P149" s="119" t="str">
        <f ca="1">IFERROR(__xludf.DUMMYFUNCTION("""COMPUTED_VALUE"""),"")</f>
        <v/>
      </c>
      <c r="Q149" s="119" t="str">
        <f ca="1">IFERROR(__xludf.DUMMYFUNCTION("""COMPUTED_VALUE"""),"")</f>
        <v/>
      </c>
      <c r="R149" s="119" t="str">
        <f ca="1">IFERROR(__xludf.DUMMYFUNCTION("""COMPUTED_VALUE"""),"")</f>
        <v/>
      </c>
      <c r="S149" s="119" t="str">
        <f ca="1">IFERROR(__xludf.DUMMYFUNCTION("""COMPUTED_VALUE"""),"")</f>
        <v/>
      </c>
      <c r="T149" s="119" t="str">
        <f ca="1">IFERROR(__xludf.DUMMYFUNCTION("""COMPUTED_VALUE"""),"")</f>
        <v/>
      </c>
      <c r="U149" s="119" t="str">
        <f ca="1">IFERROR(__xludf.DUMMYFUNCTION("""COMPUTED_VALUE"""),"")</f>
        <v/>
      </c>
      <c r="V149" s="119" t="str">
        <f ca="1">IFERROR(__xludf.DUMMYFUNCTION("""COMPUTED_VALUE"""),"")</f>
        <v/>
      </c>
      <c r="W149" s="119" t="str">
        <f ca="1">IFERROR(__xludf.DUMMYFUNCTION("""COMPUTED_VALUE"""),"")</f>
        <v/>
      </c>
      <c r="X149" s="119" t="str">
        <f ca="1">IFERROR(__xludf.DUMMYFUNCTION("""COMPUTED_VALUE"""),"")</f>
        <v/>
      </c>
      <c r="Y149" s="119" t="str">
        <f ca="1">IFERROR(__xludf.DUMMYFUNCTION("""COMPUTED_VALUE"""),"")</f>
        <v/>
      </c>
      <c r="Z149" s="119"/>
    </row>
    <row r="150" spans="1:26" ht="12.95">
      <c r="A150" s="119" t="str">
        <f ca="1">IFERROR(__xludf.DUMMYFUNCTION("""COMPUTED_VALUE"""),"")</f>
        <v/>
      </c>
      <c r="B150" s="119" t="str">
        <f ca="1">IFERROR(__xludf.DUMMYFUNCTION("""COMPUTED_VALUE"""),"")</f>
        <v/>
      </c>
      <c r="C150" s="119" t="str">
        <f ca="1">IFERROR(__xludf.DUMMYFUNCTION("""COMPUTED_VALUE"""),"")</f>
        <v/>
      </c>
      <c r="D150" s="119" t="str">
        <f ca="1">IFERROR(__xludf.DUMMYFUNCTION("""COMPUTED_VALUE"""),"")</f>
        <v/>
      </c>
      <c r="E150" s="119" t="str">
        <f ca="1">IFERROR(__xludf.DUMMYFUNCTION("""COMPUTED_VALUE"""),"")</f>
        <v/>
      </c>
      <c r="F150" s="119" t="str">
        <f ca="1">IFERROR(__xludf.DUMMYFUNCTION("""COMPUTED_VALUE"""),"")</f>
        <v/>
      </c>
      <c r="G150" s="119" t="str">
        <f ca="1">IFERROR(__xludf.DUMMYFUNCTION("""COMPUTED_VALUE"""),"")</f>
        <v/>
      </c>
      <c r="H150" s="119" t="str">
        <f ca="1">IFERROR(__xludf.DUMMYFUNCTION("""COMPUTED_VALUE"""),"")</f>
        <v/>
      </c>
      <c r="I150" s="96" t="str">
        <f ca="1">IFERROR(__xludf.DUMMYFUNCTION("""COMPUTED_VALUE"""),"")</f>
        <v/>
      </c>
      <c r="J150" s="119" t="str">
        <f ca="1">IFERROR(__xludf.DUMMYFUNCTION("""COMPUTED_VALUE"""),"")</f>
        <v/>
      </c>
      <c r="K150" s="119" t="str">
        <f ca="1">IFERROR(__xludf.DUMMYFUNCTION("""COMPUTED_VALUE"""),"")</f>
        <v/>
      </c>
      <c r="L150" s="119" t="str">
        <f ca="1">IFERROR(__xludf.DUMMYFUNCTION("""COMPUTED_VALUE"""),"")</f>
        <v/>
      </c>
      <c r="M150" s="119" t="str">
        <f ca="1">IFERROR(__xludf.DUMMYFUNCTION("""COMPUTED_VALUE"""),"")</f>
        <v/>
      </c>
      <c r="N150" s="119" t="str">
        <f ca="1">IFERROR(__xludf.DUMMYFUNCTION("""COMPUTED_VALUE"""),"")</f>
        <v/>
      </c>
      <c r="O150" s="119" t="str">
        <f ca="1">IFERROR(__xludf.DUMMYFUNCTION("""COMPUTED_VALUE"""),"")</f>
        <v/>
      </c>
      <c r="P150" s="119" t="str">
        <f ca="1">IFERROR(__xludf.DUMMYFUNCTION("""COMPUTED_VALUE"""),"")</f>
        <v/>
      </c>
      <c r="Q150" s="119" t="str">
        <f ca="1">IFERROR(__xludf.DUMMYFUNCTION("""COMPUTED_VALUE"""),"")</f>
        <v/>
      </c>
      <c r="R150" s="119" t="str">
        <f ca="1">IFERROR(__xludf.DUMMYFUNCTION("""COMPUTED_VALUE"""),"")</f>
        <v/>
      </c>
      <c r="S150" s="119" t="str">
        <f ca="1">IFERROR(__xludf.DUMMYFUNCTION("""COMPUTED_VALUE"""),"")</f>
        <v/>
      </c>
      <c r="T150" s="119" t="str">
        <f ca="1">IFERROR(__xludf.DUMMYFUNCTION("""COMPUTED_VALUE"""),"")</f>
        <v/>
      </c>
      <c r="U150" s="119" t="str">
        <f ca="1">IFERROR(__xludf.DUMMYFUNCTION("""COMPUTED_VALUE"""),"")</f>
        <v/>
      </c>
      <c r="V150" s="119" t="str">
        <f ca="1">IFERROR(__xludf.DUMMYFUNCTION("""COMPUTED_VALUE"""),"")</f>
        <v/>
      </c>
      <c r="W150" s="119" t="str">
        <f ca="1">IFERROR(__xludf.DUMMYFUNCTION("""COMPUTED_VALUE"""),"")</f>
        <v/>
      </c>
      <c r="X150" s="119" t="str">
        <f ca="1">IFERROR(__xludf.DUMMYFUNCTION("""COMPUTED_VALUE"""),"")</f>
        <v/>
      </c>
      <c r="Y150" s="119" t="str">
        <f ca="1">IFERROR(__xludf.DUMMYFUNCTION("""COMPUTED_VALUE"""),"")</f>
        <v/>
      </c>
      <c r="Z150" s="119"/>
    </row>
    <row r="151" spans="1:26" ht="12.95">
      <c r="A151" s="119" t="str">
        <f ca="1">IFERROR(__xludf.DUMMYFUNCTION("""COMPUTED_VALUE"""),"")</f>
        <v/>
      </c>
      <c r="B151" s="119" t="str">
        <f ca="1">IFERROR(__xludf.DUMMYFUNCTION("""COMPUTED_VALUE"""),"")</f>
        <v/>
      </c>
      <c r="C151" s="119" t="str">
        <f ca="1">IFERROR(__xludf.DUMMYFUNCTION("""COMPUTED_VALUE"""),"")</f>
        <v/>
      </c>
      <c r="D151" s="119" t="str">
        <f ca="1">IFERROR(__xludf.DUMMYFUNCTION("""COMPUTED_VALUE"""),"")</f>
        <v/>
      </c>
      <c r="E151" s="119" t="str">
        <f ca="1">IFERROR(__xludf.DUMMYFUNCTION("""COMPUTED_VALUE"""),"")</f>
        <v/>
      </c>
      <c r="F151" s="119" t="str">
        <f ca="1">IFERROR(__xludf.DUMMYFUNCTION("""COMPUTED_VALUE"""),"")</f>
        <v/>
      </c>
      <c r="G151" s="119" t="str">
        <f ca="1">IFERROR(__xludf.DUMMYFUNCTION("""COMPUTED_VALUE"""),"")</f>
        <v/>
      </c>
      <c r="H151" s="119" t="str">
        <f ca="1">IFERROR(__xludf.DUMMYFUNCTION("""COMPUTED_VALUE"""),"")</f>
        <v/>
      </c>
      <c r="I151" s="96" t="str">
        <f ca="1">IFERROR(__xludf.DUMMYFUNCTION("""COMPUTED_VALUE"""),"")</f>
        <v/>
      </c>
      <c r="J151" s="119" t="str">
        <f ca="1">IFERROR(__xludf.DUMMYFUNCTION("""COMPUTED_VALUE"""),"")</f>
        <v/>
      </c>
      <c r="K151" s="119" t="str">
        <f ca="1">IFERROR(__xludf.DUMMYFUNCTION("""COMPUTED_VALUE"""),"")</f>
        <v/>
      </c>
      <c r="L151" s="119" t="str">
        <f ca="1">IFERROR(__xludf.DUMMYFUNCTION("""COMPUTED_VALUE"""),"")</f>
        <v/>
      </c>
      <c r="M151" s="119" t="str">
        <f ca="1">IFERROR(__xludf.DUMMYFUNCTION("""COMPUTED_VALUE"""),"")</f>
        <v/>
      </c>
      <c r="N151" s="119" t="str">
        <f ca="1">IFERROR(__xludf.DUMMYFUNCTION("""COMPUTED_VALUE"""),"")</f>
        <v/>
      </c>
      <c r="O151" s="119" t="str">
        <f ca="1">IFERROR(__xludf.DUMMYFUNCTION("""COMPUTED_VALUE"""),"")</f>
        <v/>
      </c>
      <c r="P151" s="119" t="str">
        <f ca="1">IFERROR(__xludf.DUMMYFUNCTION("""COMPUTED_VALUE"""),"")</f>
        <v/>
      </c>
      <c r="Q151" s="119" t="str">
        <f ca="1">IFERROR(__xludf.DUMMYFUNCTION("""COMPUTED_VALUE"""),"")</f>
        <v/>
      </c>
      <c r="R151" s="119" t="str">
        <f ca="1">IFERROR(__xludf.DUMMYFUNCTION("""COMPUTED_VALUE"""),"")</f>
        <v/>
      </c>
      <c r="S151" s="119" t="str">
        <f ca="1">IFERROR(__xludf.DUMMYFUNCTION("""COMPUTED_VALUE"""),"")</f>
        <v/>
      </c>
      <c r="T151" s="119" t="str">
        <f ca="1">IFERROR(__xludf.DUMMYFUNCTION("""COMPUTED_VALUE"""),"")</f>
        <v/>
      </c>
      <c r="U151" s="119" t="str">
        <f ca="1">IFERROR(__xludf.DUMMYFUNCTION("""COMPUTED_VALUE"""),"")</f>
        <v/>
      </c>
      <c r="V151" s="119" t="str">
        <f ca="1">IFERROR(__xludf.DUMMYFUNCTION("""COMPUTED_VALUE"""),"")</f>
        <v/>
      </c>
      <c r="W151" s="119" t="str">
        <f ca="1">IFERROR(__xludf.DUMMYFUNCTION("""COMPUTED_VALUE"""),"")</f>
        <v/>
      </c>
      <c r="X151" s="119" t="str">
        <f ca="1">IFERROR(__xludf.DUMMYFUNCTION("""COMPUTED_VALUE"""),"")</f>
        <v/>
      </c>
      <c r="Y151" s="119" t="str">
        <f ca="1">IFERROR(__xludf.DUMMYFUNCTION("""COMPUTED_VALUE"""),"")</f>
        <v/>
      </c>
      <c r="Z151" s="119"/>
    </row>
    <row r="152" spans="1:26" ht="12.95">
      <c r="A152" s="119" t="str">
        <f ca="1">IFERROR(__xludf.DUMMYFUNCTION("""COMPUTED_VALUE"""),"")</f>
        <v/>
      </c>
      <c r="B152" s="119" t="str">
        <f ca="1">IFERROR(__xludf.DUMMYFUNCTION("""COMPUTED_VALUE"""),"")</f>
        <v/>
      </c>
      <c r="C152" s="119" t="str">
        <f ca="1">IFERROR(__xludf.DUMMYFUNCTION("""COMPUTED_VALUE"""),"")</f>
        <v/>
      </c>
      <c r="D152" s="119" t="str">
        <f ca="1">IFERROR(__xludf.DUMMYFUNCTION("""COMPUTED_VALUE"""),"")</f>
        <v/>
      </c>
      <c r="E152" s="119" t="str">
        <f ca="1">IFERROR(__xludf.DUMMYFUNCTION("""COMPUTED_VALUE"""),"")</f>
        <v/>
      </c>
      <c r="F152" s="119" t="str">
        <f ca="1">IFERROR(__xludf.DUMMYFUNCTION("""COMPUTED_VALUE"""),"")</f>
        <v/>
      </c>
      <c r="G152" s="119" t="str">
        <f ca="1">IFERROR(__xludf.DUMMYFUNCTION("""COMPUTED_VALUE"""),"")</f>
        <v/>
      </c>
      <c r="H152" s="119" t="str">
        <f ca="1">IFERROR(__xludf.DUMMYFUNCTION("""COMPUTED_VALUE"""),"")</f>
        <v/>
      </c>
      <c r="I152" s="96" t="str">
        <f ca="1">IFERROR(__xludf.DUMMYFUNCTION("""COMPUTED_VALUE"""),"")</f>
        <v/>
      </c>
      <c r="J152" s="119" t="str">
        <f ca="1">IFERROR(__xludf.DUMMYFUNCTION("""COMPUTED_VALUE"""),"")</f>
        <v/>
      </c>
      <c r="K152" s="119" t="str">
        <f ca="1">IFERROR(__xludf.DUMMYFUNCTION("""COMPUTED_VALUE"""),"")</f>
        <v/>
      </c>
      <c r="L152" s="119" t="str">
        <f ca="1">IFERROR(__xludf.DUMMYFUNCTION("""COMPUTED_VALUE"""),"")</f>
        <v/>
      </c>
      <c r="M152" s="119" t="str">
        <f ca="1">IFERROR(__xludf.DUMMYFUNCTION("""COMPUTED_VALUE"""),"")</f>
        <v/>
      </c>
      <c r="N152" s="119" t="str">
        <f ca="1">IFERROR(__xludf.DUMMYFUNCTION("""COMPUTED_VALUE"""),"")</f>
        <v/>
      </c>
      <c r="O152" s="119" t="str">
        <f ca="1">IFERROR(__xludf.DUMMYFUNCTION("""COMPUTED_VALUE"""),"")</f>
        <v/>
      </c>
      <c r="P152" s="119" t="str">
        <f ca="1">IFERROR(__xludf.DUMMYFUNCTION("""COMPUTED_VALUE"""),"")</f>
        <v/>
      </c>
      <c r="Q152" s="119" t="str">
        <f ca="1">IFERROR(__xludf.DUMMYFUNCTION("""COMPUTED_VALUE"""),"")</f>
        <v/>
      </c>
      <c r="R152" s="119" t="str">
        <f ca="1">IFERROR(__xludf.DUMMYFUNCTION("""COMPUTED_VALUE"""),"")</f>
        <v/>
      </c>
      <c r="S152" s="119" t="str">
        <f ca="1">IFERROR(__xludf.DUMMYFUNCTION("""COMPUTED_VALUE"""),"")</f>
        <v/>
      </c>
      <c r="T152" s="119" t="str">
        <f ca="1">IFERROR(__xludf.DUMMYFUNCTION("""COMPUTED_VALUE"""),"")</f>
        <v/>
      </c>
      <c r="U152" s="119" t="str">
        <f ca="1">IFERROR(__xludf.DUMMYFUNCTION("""COMPUTED_VALUE"""),"")</f>
        <v/>
      </c>
      <c r="V152" s="119" t="str">
        <f ca="1">IFERROR(__xludf.DUMMYFUNCTION("""COMPUTED_VALUE"""),"")</f>
        <v/>
      </c>
      <c r="W152" s="119" t="str">
        <f ca="1">IFERROR(__xludf.DUMMYFUNCTION("""COMPUTED_VALUE"""),"")</f>
        <v/>
      </c>
      <c r="X152" s="119" t="str">
        <f ca="1">IFERROR(__xludf.DUMMYFUNCTION("""COMPUTED_VALUE"""),"")</f>
        <v/>
      </c>
      <c r="Y152" s="119" t="str">
        <f ca="1">IFERROR(__xludf.DUMMYFUNCTION("""COMPUTED_VALUE"""),"")</f>
        <v/>
      </c>
      <c r="Z152" s="119"/>
    </row>
    <row r="153" spans="1:26" ht="12.95">
      <c r="A153" s="119" t="str">
        <f ca="1">IFERROR(__xludf.DUMMYFUNCTION("""COMPUTED_VALUE"""),"")</f>
        <v/>
      </c>
      <c r="B153" s="119" t="str">
        <f ca="1">IFERROR(__xludf.DUMMYFUNCTION("""COMPUTED_VALUE"""),"")</f>
        <v/>
      </c>
      <c r="C153" s="119" t="str">
        <f ca="1">IFERROR(__xludf.DUMMYFUNCTION("""COMPUTED_VALUE"""),"")</f>
        <v/>
      </c>
      <c r="D153" s="119" t="str">
        <f ca="1">IFERROR(__xludf.DUMMYFUNCTION("""COMPUTED_VALUE"""),"")</f>
        <v/>
      </c>
      <c r="E153" s="119" t="str">
        <f ca="1">IFERROR(__xludf.DUMMYFUNCTION("""COMPUTED_VALUE"""),"")</f>
        <v/>
      </c>
      <c r="F153" s="119" t="str">
        <f ca="1">IFERROR(__xludf.DUMMYFUNCTION("""COMPUTED_VALUE"""),"")</f>
        <v/>
      </c>
      <c r="G153" s="119" t="str">
        <f ca="1">IFERROR(__xludf.DUMMYFUNCTION("""COMPUTED_VALUE"""),"")</f>
        <v/>
      </c>
      <c r="H153" s="119" t="str">
        <f ca="1">IFERROR(__xludf.DUMMYFUNCTION("""COMPUTED_VALUE"""),"")</f>
        <v/>
      </c>
      <c r="I153" s="96" t="str">
        <f ca="1">IFERROR(__xludf.DUMMYFUNCTION("""COMPUTED_VALUE"""),"")</f>
        <v/>
      </c>
      <c r="J153" s="119" t="str">
        <f ca="1">IFERROR(__xludf.DUMMYFUNCTION("""COMPUTED_VALUE"""),"")</f>
        <v/>
      </c>
      <c r="K153" s="119" t="str">
        <f ca="1">IFERROR(__xludf.DUMMYFUNCTION("""COMPUTED_VALUE"""),"")</f>
        <v/>
      </c>
      <c r="L153" s="119" t="str">
        <f ca="1">IFERROR(__xludf.DUMMYFUNCTION("""COMPUTED_VALUE"""),"")</f>
        <v/>
      </c>
      <c r="M153" s="119" t="str">
        <f ca="1">IFERROR(__xludf.DUMMYFUNCTION("""COMPUTED_VALUE"""),"")</f>
        <v/>
      </c>
      <c r="N153" s="119" t="str">
        <f ca="1">IFERROR(__xludf.DUMMYFUNCTION("""COMPUTED_VALUE"""),"")</f>
        <v/>
      </c>
      <c r="O153" s="119" t="str">
        <f ca="1">IFERROR(__xludf.DUMMYFUNCTION("""COMPUTED_VALUE"""),"")</f>
        <v/>
      </c>
      <c r="P153" s="119" t="str">
        <f ca="1">IFERROR(__xludf.DUMMYFUNCTION("""COMPUTED_VALUE"""),"")</f>
        <v/>
      </c>
      <c r="Q153" s="119" t="str">
        <f ca="1">IFERROR(__xludf.DUMMYFUNCTION("""COMPUTED_VALUE"""),"")</f>
        <v/>
      </c>
      <c r="R153" s="119" t="str">
        <f ca="1">IFERROR(__xludf.DUMMYFUNCTION("""COMPUTED_VALUE"""),"")</f>
        <v/>
      </c>
      <c r="S153" s="119" t="str">
        <f ca="1">IFERROR(__xludf.DUMMYFUNCTION("""COMPUTED_VALUE"""),"")</f>
        <v/>
      </c>
      <c r="T153" s="119" t="str">
        <f ca="1">IFERROR(__xludf.DUMMYFUNCTION("""COMPUTED_VALUE"""),"")</f>
        <v/>
      </c>
      <c r="U153" s="119" t="str">
        <f ca="1">IFERROR(__xludf.DUMMYFUNCTION("""COMPUTED_VALUE"""),"")</f>
        <v/>
      </c>
      <c r="V153" s="119" t="str">
        <f ca="1">IFERROR(__xludf.DUMMYFUNCTION("""COMPUTED_VALUE"""),"")</f>
        <v/>
      </c>
      <c r="W153" s="119" t="str">
        <f ca="1">IFERROR(__xludf.DUMMYFUNCTION("""COMPUTED_VALUE"""),"")</f>
        <v/>
      </c>
      <c r="X153" s="119" t="str">
        <f ca="1">IFERROR(__xludf.DUMMYFUNCTION("""COMPUTED_VALUE"""),"")</f>
        <v/>
      </c>
      <c r="Y153" s="119" t="str">
        <f ca="1">IFERROR(__xludf.DUMMYFUNCTION("""COMPUTED_VALUE"""),"")</f>
        <v/>
      </c>
      <c r="Z153" s="119"/>
    </row>
    <row r="154" spans="1:26" ht="12.95">
      <c r="A154" s="119" t="str">
        <f ca="1">IFERROR(__xludf.DUMMYFUNCTION("""COMPUTED_VALUE"""),"")</f>
        <v/>
      </c>
      <c r="B154" s="119" t="str">
        <f ca="1">IFERROR(__xludf.DUMMYFUNCTION("""COMPUTED_VALUE"""),"")</f>
        <v/>
      </c>
      <c r="C154" s="119" t="str">
        <f ca="1">IFERROR(__xludf.DUMMYFUNCTION("""COMPUTED_VALUE"""),"")</f>
        <v/>
      </c>
      <c r="D154" s="119" t="str">
        <f ca="1">IFERROR(__xludf.DUMMYFUNCTION("""COMPUTED_VALUE"""),"")</f>
        <v/>
      </c>
      <c r="E154" s="119" t="str">
        <f ca="1">IFERROR(__xludf.DUMMYFUNCTION("""COMPUTED_VALUE"""),"")</f>
        <v/>
      </c>
      <c r="F154" s="119" t="str">
        <f ca="1">IFERROR(__xludf.DUMMYFUNCTION("""COMPUTED_VALUE"""),"")</f>
        <v/>
      </c>
      <c r="G154" s="119" t="str">
        <f ca="1">IFERROR(__xludf.DUMMYFUNCTION("""COMPUTED_VALUE"""),"")</f>
        <v/>
      </c>
      <c r="H154" s="119" t="str">
        <f ca="1">IFERROR(__xludf.DUMMYFUNCTION("""COMPUTED_VALUE"""),"")</f>
        <v/>
      </c>
      <c r="I154" s="96" t="str">
        <f ca="1">IFERROR(__xludf.DUMMYFUNCTION("""COMPUTED_VALUE"""),"")</f>
        <v/>
      </c>
      <c r="J154" s="119" t="str">
        <f ca="1">IFERROR(__xludf.DUMMYFUNCTION("""COMPUTED_VALUE"""),"")</f>
        <v/>
      </c>
      <c r="K154" s="119" t="str">
        <f ca="1">IFERROR(__xludf.DUMMYFUNCTION("""COMPUTED_VALUE"""),"")</f>
        <v/>
      </c>
      <c r="L154" s="119" t="str">
        <f ca="1">IFERROR(__xludf.DUMMYFUNCTION("""COMPUTED_VALUE"""),"")</f>
        <v/>
      </c>
      <c r="M154" s="119" t="str">
        <f ca="1">IFERROR(__xludf.DUMMYFUNCTION("""COMPUTED_VALUE"""),"")</f>
        <v/>
      </c>
      <c r="N154" s="119" t="str">
        <f ca="1">IFERROR(__xludf.DUMMYFUNCTION("""COMPUTED_VALUE"""),"")</f>
        <v/>
      </c>
      <c r="O154" s="119" t="str">
        <f ca="1">IFERROR(__xludf.DUMMYFUNCTION("""COMPUTED_VALUE"""),"")</f>
        <v/>
      </c>
      <c r="P154" s="119" t="str">
        <f ca="1">IFERROR(__xludf.DUMMYFUNCTION("""COMPUTED_VALUE"""),"")</f>
        <v/>
      </c>
      <c r="Q154" s="119" t="str">
        <f ca="1">IFERROR(__xludf.DUMMYFUNCTION("""COMPUTED_VALUE"""),"")</f>
        <v/>
      </c>
      <c r="R154" s="119" t="str">
        <f ca="1">IFERROR(__xludf.DUMMYFUNCTION("""COMPUTED_VALUE"""),"")</f>
        <v/>
      </c>
      <c r="S154" s="119" t="str">
        <f ca="1">IFERROR(__xludf.DUMMYFUNCTION("""COMPUTED_VALUE"""),"")</f>
        <v/>
      </c>
      <c r="T154" s="119" t="str">
        <f ca="1">IFERROR(__xludf.DUMMYFUNCTION("""COMPUTED_VALUE"""),"")</f>
        <v/>
      </c>
      <c r="U154" s="119" t="str">
        <f ca="1">IFERROR(__xludf.DUMMYFUNCTION("""COMPUTED_VALUE"""),"")</f>
        <v/>
      </c>
      <c r="V154" s="119" t="str">
        <f ca="1">IFERROR(__xludf.DUMMYFUNCTION("""COMPUTED_VALUE"""),"")</f>
        <v/>
      </c>
      <c r="W154" s="119" t="str">
        <f ca="1">IFERROR(__xludf.DUMMYFUNCTION("""COMPUTED_VALUE"""),"")</f>
        <v/>
      </c>
      <c r="X154" s="119" t="str">
        <f ca="1">IFERROR(__xludf.DUMMYFUNCTION("""COMPUTED_VALUE"""),"")</f>
        <v/>
      </c>
      <c r="Y154" s="119" t="str">
        <f ca="1">IFERROR(__xludf.DUMMYFUNCTION("""COMPUTED_VALUE"""),"")</f>
        <v/>
      </c>
      <c r="Z154" s="119"/>
    </row>
    <row r="155" spans="1:26" ht="12.95">
      <c r="A155" s="119" t="str">
        <f ca="1">IFERROR(__xludf.DUMMYFUNCTION("""COMPUTED_VALUE"""),"")</f>
        <v/>
      </c>
      <c r="B155" s="119" t="str">
        <f ca="1">IFERROR(__xludf.DUMMYFUNCTION("""COMPUTED_VALUE"""),"")</f>
        <v/>
      </c>
      <c r="C155" s="119" t="str">
        <f ca="1">IFERROR(__xludf.DUMMYFUNCTION("""COMPUTED_VALUE"""),"")</f>
        <v/>
      </c>
      <c r="D155" s="119" t="str">
        <f ca="1">IFERROR(__xludf.DUMMYFUNCTION("""COMPUTED_VALUE"""),"")</f>
        <v/>
      </c>
      <c r="E155" s="119" t="str">
        <f ca="1">IFERROR(__xludf.DUMMYFUNCTION("""COMPUTED_VALUE"""),"")</f>
        <v/>
      </c>
      <c r="F155" s="119" t="str">
        <f ca="1">IFERROR(__xludf.DUMMYFUNCTION("""COMPUTED_VALUE"""),"")</f>
        <v/>
      </c>
      <c r="G155" s="119" t="str">
        <f ca="1">IFERROR(__xludf.DUMMYFUNCTION("""COMPUTED_VALUE"""),"")</f>
        <v/>
      </c>
      <c r="H155" s="119" t="str">
        <f ca="1">IFERROR(__xludf.DUMMYFUNCTION("""COMPUTED_VALUE"""),"")</f>
        <v/>
      </c>
      <c r="I155" s="96" t="str">
        <f ca="1">IFERROR(__xludf.DUMMYFUNCTION("""COMPUTED_VALUE"""),"")</f>
        <v/>
      </c>
      <c r="J155" s="119" t="str">
        <f ca="1">IFERROR(__xludf.DUMMYFUNCTION("""COMPUTED_VALUE"""),"")</f>
        <v/>
      </c>
      <c r="K155" s="119" t="str">
        <f ca="1">IFERROR(__xludf.DUMMYFUNCTION("""COMPUTED_VALUE"""),"")</f>
        <v/>
      </c>
      <c r="L155" s="119" t="str">
        <f ca="1">IFERROR(__xludf.DUMMYFUNCTION("""COMPUTED_VALUE"""),"")</f>
        <v/>
      </c>
      <c r="M155" s="119" t="str">
        <f ca="1">IFERROR(__xludf.DUMMYFUNCTION("""COMPUTED_VALUE"""),"")</f>
        <v/>
      </c>
      <c r="N155" s="119" t="str">
        <f ca="1">IFERROR(__xludf.DUMMYFUNCTION("""COMPUTED_VALUE"""),"")</f>
        <v/>
      </c>
      <c r="O155" s="119" t="str">
        <f ca="1">IFERROR(__xludf.DUMMYFUNCTION("""COMPUTED_VALUE"""),"")</f>
        <v/>
      </c>
      <c r="P155" s="119" t="str">
        <f ca="1">IFERROR(__xludf.DUMMYFUNCTION("""COMPUTED_VALUE"""),"")</f>
        <v/>
      </c>
      <c r="Q155" s="119" t="str">
        <f ca="1">IFERROR(__xludf.DUMMYFUNCTION("""COMPUTED_VALUE"""),"")</f>
        <v/>
      </c>
      <c r="R155" s="119" t="str">
        <f ca="1">IFERROR(__xludf.DUMMYFUNCTION("""COMPUTED_VALUE"""),"")</f>
        <v/>
      </c>
      <c r="S155" s="119" t="str">
        <f ca="1">IFERROR(__xludf.DUMMYFUNCTION("""COMPUTED_VALUE"""),"")</f>
        <v/>
      </c>
      <c r="T155" s="119" t="str">
        <f ca="1">IFERROR(__xludf.DUMMYFUNCTION("""COMPUTED_VALUE"""),"")</f>
        <v/>
      </c>
      <c r="U155" s="119" t="str">
        <f ca="1">IFERROR(__xludf.DUMMYFUNCTION("""COMPUTED_VALUE"""),"")</f>
        <v/>
      </c>
      <c r="V155" s="119" t="str">
        <f ca="1">IFERROR(__xludf.DUMMYFUNCTION("""COMPUTED_VALUE"""),"")</f>
        <v/>
      </c>
      <c r="W155" s="119" t="str">
        <f ca="1">IFERROR(__xludf.DUMMYFUNCTION("""COMPUTED_VALUE"""),"")</f>
        <v/>
      </c>
      <c r="X155" s="119" t="str">
        <f ca="1">IFERROR(__xludf.DUMMYFUNCTION("""COMPUTED_VALUE"""),"")</f>
        <v/>
      </c>
      <c r="Y155" s="119" t="str">
        <f ca="1">IFERROR(__xludf.DUMMYFUNCTION("""COMPUTED_VALUE"""),"")</f>
        <v/>
      </c>
      <c r="Z155" s="119"/>
    </row>
    <row r="156" spans="1:26" ht="12.95">
      <c r="A156" s="119" t="str">
        <f ca="1">IFERROR(__xludf.DUMMYFUNCTION("""COMPUTED_VALUE"""),"")</f>
        <v/>
      </c>
      <c r="B156" s="119" t="str">
        <f ca="1">IFERROR(__xludf.DUMMYFUNCTION("""COMPUTED_VALUE"""),"")</f>
        <v/>
      </c>
      <c r="C156" s="119" t="str">
        <f ca="1">IFERROR(__xludf.DUMMYFUNCTION("""COMPUTED_VALUE"""),"")</f>
        <v/>
      </c>
      <c r="D156" s="119" t="str">
        <f ca="1">IFERROR(__xludf.DUMMYFUNCTION("""COMPUTED_VALUE"""),"")</f>
        <v/>
      </c>
      <c r="E156" s="119" t="str">
        <f ca="1">IFERROR(__xludf.DUMMYFUNCTION("""COMPUTED_VALUE"""),"")</f>
        <v/>
      </c>
      <c r="F156" s="119" t="str">
        <f ca="1">IFERROR(__xludf.DUMMYFUNCTION("""COMPUTED_VALUE"""),"")</f>
        <v/>
      </c>
      <c r="G156" s="119" t="str">
        <f ca="1">IFERROR(__xludf.DUMMYFUNCTION("""COMPUTED_VALUE"""),"")</f>
        <v/>
      </c>
      <c r="H156" s="119" t="str">
        <f ca="1">IFERROR(__xludf.DUMMYFUNCTION("""COMPUTED_VALUE"""),"")</f>
        <v/>
      </c>
      <c r="I156" s="96" t="str">
        <f ca="1">IFERROR(__xludf.DUMMYFUNCTION("""COMPUTED_VALUE"""),"")</f>
        <v/>
      </c>
      <c r="J156" s="119" t="str">
        <f ca="1">IFERROR(__xludf.DUMMYFUNCTION("""COMPUTED_VALUE"""),"")</f>
        <v/>
      </c>
      <c r="K156" s="119" t="str">
        <f ca="1">IFERROR(__xludf.DUMMYFUNCTION("""COMPUTED_VALUE"""),"")</f>
        <v/>
      </c>
      <c r="L156" s="119" t="str">
        <f ca="1">IFERROR(__xludf.DUMMYFUNCTION("""COMPUTED_VALUE"""),"")</f>
        <v/>
      </c>
      <c r="M156" s="119" t="str">
        <f ca="1">IFERROR(__xludf.DUMMYFUNCTION("""COMPUTED_VALUE"""),"")</f>
        <v/>
      </c>
      <c r="N156" s="119" t="str">
        <f ca="1">IFERROR(__xludf.DUMMYFUNCTION("""COMPUTED_VALUE"""),"")</f>
        <v/>
      </c>
      <c r="O156" s="119" t="str">
        <f ca="1">IFERROR(__xludf.DUMMYFUNCTION("""COMPUTED_VALUE"""),"")</f>
        <v/>
      </c>
      <c r="P156" s="119" t="str">
        <f ca="1">IFERROR(__xludf.DUMMYFUNCTION("""COMPUTED_VALUE"""),"")</f>
        <v/>
      </c>
      <c r="Q156" s="119" t="str">
        <f ca="1">IFERROR(__xludf.DUMMYFUNCTION("""COMPUTED_VALUE"""),"")</f>
        <v/>
      </c>
      <c r="R156" s="119" t="str">
        <f ca="1">IFERROR(__xludf.DUMMYFUNCTION("""COMPUTED_VALUE"""),"")</f>
        <v/>
      </c>
      <c r="S156" s="119" t="str">
        <f ca="1">IFERROR(__xludf.DUMMYFUNCTION("""COMPUTED_VALUE"""),"")</f>
        <v/>
      </c>
      <c r="T156" s="119" t="str">
        <f ca="1">IFERROR(__xludf.DUMMYFUNCTION("""COMPUTED_VALUE"""),"")</f>
        <v/>
      </c>
      <c r="U156" s="119" t="str">
        <f ca="1">IFERROR(__xludf.DUMMYFUNCTION("""COMPUTED_VALUE"""),"")</f>
        <v/>
      </c>
      <c r="V156" s="119" t="str">
        <f ca="1">IFERROR(__xludf.DUMMYFUNCTION("""COMPUTED_VALUE"""),"")</f>
        <v/>
      </c>
      <c r="W156" s="119" t="str">
        <f ca="1">IFERROR(__xludf.DUMMYFUNCTION("""COMPUTED_VALUE"""),"")</f>
        <v/>
      </c>
      <c r="X156" s="119" t="str">
        <f ca="1">IFERROR(__xludf.DUMMYFUNCTION("""COMPUTED_VALUE"""),"")</f>
        <v/>
      </c>
      <c r="Y156" s="119" t="str">
        <f ca="1">IFERROR(__xludf.DUMMYFUNCTION("""COMPUTED_VALUE"""),"")</f>
        <v/>
      </c>
      <c r="Z156" s="119"/>
    </row>
    <row r="157" spans="1:26" ht="12.95">
      <c r="A157" s="119" t="str">
        <f ca="1">IFERROR(__xludf.DUMMYFUNCTION("""COMPUTED_VALUE"""),"")</f>
        <v/>
      </c>
      <c r="B157" s="119" t="str">
        <f ca="1">IFERROR(__xludf.DUMMYFUNCTION("""COMPUTED_VALUE"""),"")</f>
        <v/>
      </c>
      <c r="C157" s="119" t="str">
        <f ca="1">IFERROR(__xludf.DUMMYFUNCTION("""COMPUTED_VALUE"""),"")</f>
        <v/>
      </c>
      <c r="D157" s="119" t="str">
        <f ca="1">IFERROR(__xludf.DUMMYFUNCTION("""COMPUTED_VALUE"""),"")</f>
        <v/>
      </c>
      <c r="E157" s="119" t="str">
        <f ca="1">IFERROR(__xludf.DUMMYFUNCTION("""COMPUTED_VALUE"""),"")</f>
        <v/>
      </c>
      <c r="F157" s="119" t="str">
        <f ca="1">IFERROR(__xludf.DUMMYFUNCTION("""COMPUTED_VALUE"""),"")</f>
        <v/>
      </c>
      <c r="G157" s="119" t="str">
        <f ca="1">IFERROR(__xludf.DUMMYFUNCTION("""COMPUTED_VALUE"""),"")</f>
        <v/>
      </c>
      <c r="H157" s="119" t="str">
        <f ca="1">IFERROR(__xludf.DUMMYFUNCTION("""COMPUTED_VALUE"""),"")</f>
        <v/>
      </c>
      <c r="I157" s="96" t="str">
        <f ca="1">IFERROR(__xludf.DUMMYFUNCTION("""COMPUTED_VALUE"""),"")</f>
        <v/>
      </c>
      <c r="J157" s="119" t="str">
        <f ca="1">IFERROR(__xludf.DUMMYFUNCTION("""COMPUTED_VALUE"""),"")</f>
        <v/>
      </c>
      <c r="K157" s="119" t="str">
        <f ca="1">IFERROR(__xludf.DUMMYFUNCTION("""COMPUTED_VALUE"""),"")</f>
        <v/>
      </c>
      <c r="L157" s="119" t="str">
        <f ca="1">IFERROR(__xludf.DUMMYFUNCTION("""COMPUTED_VALUE"""),"")</f>
        <v/>
      </c>
      <c r="M157" s="119" t="str">
        <f ca="1">IFERROR(__xludf.DUMMYFUNCTION("""COMPUTED_VALUE"""),"")</f>
        <v/>
      </c>
      <c r="N157" s="119" t="str">
        <f ca="1">IFERROR(__xludf.DUMMYFUNCTION("""COMPUTED_VALUE"""),"")</f>
        <v/>
      </c>
      <c r="O157" s="119" t="str">
        <f ca="1">IFERROR(__xludf.DUMMYFUNCTION("""COMPUTED_VALUE"""),"")</f>
        <v/>
      </c>
      <c r="P157" s="119" t="str">
        <f ca="1">IFERROR(__xludf.DUMMYFUNCTION("""COMPUTED_VALUE"""),"")</f>
        <v/>
      </c>
      <c r="Q157" s="119" t="str">
        <f ca="1">IFERROR(__xludf.DUMMYFUNCTION("""COMPUTED_VALUE"""),"")</f>
        <v/>
      </c>
      <c r="R157" s="119" t="str">
        <f ca="1">IFERROR(__xludf.DUMMYFUNCTION("""COMPUTED_VALUE"""),"")</f>
        <v/>
      </c>
      <c r="S157" s="119" t="str">
        <f ca="1">IFERROR(__xludf.DUMMYFUNCTION("""COMPUTED_VALUE"""),"")</f>
        <v/>
      </c>
      <c r="T157" s="119" t="str">
        <f ca="1">IFERROR(__xludf.DUMMYFUNCTION("""COMPUTED_VALUE"""),"")</f>
        <v/>
      </c>
      <c r="U157" s="119" t="str">
        <f ca="1">IFERROR(__xludf.DUMMYFUNCTION("""COMPUTED_VALUE"""),"")</f>
        <v/>
      </c>
      <c r="V157" s="119" t="str">
        <f ca="1">IFERROR(__xludf.DUMMYFUNCTION("""COMPUTED_VALUE"""),"")</f>
        <v/>
      </c>
      <c r="W157" s="119" t="str">
        <f ca="1">IFERROR(__xludf.DUMMYFUNCTION("""COMPUTED_VALUE"""),"")</f>
        <v/>
      </c>
      <c r="X157" s="119" t="str">
        <f ca="1">IFERROR(__xludf.DUMMYFUNCTION("""COMPUTED_VALUE"""),"")</f>
        <v/>
      </c>
      <c r="Y157" s="119" t="str">
        <f ca="1">IFERROR(__xludf.DUMMYFUNCTION("""COMPUTED_VALUE"""),"")</f>
        <v/>
      </c>
      <c r="Z157" s="119"/>
    </row>
    <row r="158" spans="1:26" ht="12.95">
      <c r="A158" s="119" t="str">
        <f ca="1">IFERROR(__xludf.DUMMYFUNCTION("""COMPUTED_VALUE"""),"")</f>
        <v/>
      </c>
      <c r="B158" s="119" t="str">
        <f ca="1">IFERROR(__xludf.DUMMYFUNCTION("""COMPUTED_VALUE"""),"")</f>
        <v/>
      </c>
      <c r="C158" s="119" t="str">
        <f ca="1">IFERROR(__xludf.DUMMYFUNCTION("""COMPUTED_VALUE"""),"")</f>
        <v/>
      </c>
      <c r="D158" s="119" t="str">
        <f ca="1">IFERROR(__xludf.DUMMYFUNCTION("""COMPUTED_VALUE"""),"")</f>
        <v/>
      </c>
      <c r="E158" s="119" t="str">
        <f ca="1">IFERROR(__xludf.DUMMYFUNCTION("""COMPUTED_VALUE"""),"")</f>
        <v/>
      </c>
      <c r="F158" s="119" t="str">
        <f ca="1">IFERROR(__xludf.DUMMYFUNCTION("""COMPUTED_VALUE"""),"")</f>
        <v/>
      </c>
      <c r="G158" s="119" t="str">
        <f ca="1">IFERROR(__xludf.DUMMYFUNCTION("""COMPUTED_VALUE"""),"")</f>
        <v/>
      </c>
      <c r="H158" s="119" t="str">
        <f ca="1">IFERROR(__xludf.DUMMYFUNCTION("""COMPUTED_VALUE"""),"")</f>
        <v/>
      </c>
      <c r="I158" s="96" t="str">
        <f ca="1">IFERROR(__xludf.DUMMYFUNCTION("""COMPUTED_VALUE"""),"")</f>
        <v/>
      </c>
      <c r="J158" s="119" t="str">
        <f ca="1">IFERROR(__xludf.DUMMYFUNCTION("""COMPUTED_VALUE"""),"")</f>
        <v/>
      </c>
      <c r="K158" s="119" t="str">
        <f ca="1">IFERROR(__xludf.DUMMYFUNCTION("""COMPUTED_VALUE"""),"")</f>
        <v/>
      </c>
      <c r="L158" s="119" t="str">
        <f ca="1">IFERROR(__xludf.DUMMYFUNCTION("""COMPUTED_VALUE"""),"")</f>
        <v/>
      </c>
      <c r="M158" s="119" t="str">
        <f ca="1">IFERROR(__xludf.DUMMYFUNCTION("""COMPUTED_VALUE"""),"")</f>
        <v/>
      </c>
      <c r="N158" s="119" t="str">
        <f ca="1">IFERROR(__xludf.DUMMYFUNCTION("""COMPUTED_VALUE"""),"")</f>
        <v/>
      </c>
      <c r="O158" s="119" t="str">
        <f ca="1">IFERROR(__xludf.DUMMYFUNCTION("""COMPUTED_VALUE"""),"")</f>
        <v/>
      </c>
      <c r="P158" s="119" t="str">
        <f ca="1">IFERROR(__xludf.DUMMYFUNCTION("""COMPUTED_VALUE"""),"")</f>
        <v/>
      </c>
      <c r="Q158" s="119" t="str">
        <f ca="1">IFERROR(__xludf.DUMMYFUNCTION("""COMPUTED_VALUE"""),"")</f>
        <v/>
      </c>
      <c r="R158" s="119" t="str">
        <f ca="1">IFERROR(__xludf.DUMMYFUNCTION("""COMPUTED_VALUE"""),"")</f>
        <v/>
      </c>
      <c r="S158" s="119" t="str">
        <f ca="1">IFERROR(__xludf.DUMMYFUNCTION("""COMPUTED_VALUE"""),"")</f>
        <v/>
      </c>
      <c r="T158" s="119" t="str">
        <f ca="1">IFERROR(__xludf.DUMMYFUNCTION("""COMPUTED_VALUE"""),"")</f>
        <v/>
      </c>
      <c r="U158" s="119" t="str">
        <f ca="1">IFERROR(__xludf.DUMMYFUNCTION("""COMPUTED_VALUE"""),"")</f>
        <v/>
      </c>
      <c r="V158" s="119" t="str">
        <f ca="1">IFERROR(__xludf.DUMMYFUNCTION("""COMPUTED_VALUE"""),"")</f>
        <v/>
      </c>
      <c r="W158" s="119" t="str">
        <f ca="1">IFERROR(__xludf.DUMMYFUNCTION("""COMPUTED_VALUE"""),"")</f>
        <v/>
      </c>
      <c r="X158" s="119" t="str">
        <f ca="1">IFERROR(__xludf.DUMMYFUNCTION("""COMPUTED_VALUE"""),"")</f>
        <v/>
      </c>
      <c r="Y158" s="119" t="str">
        <f ca="1">IFERROR(__xludf.DUMMYFUNCTION("""COMPUTED_VALUE"""),"")</f>
        <v/>
      </c>
      <c r="Z158" s="119"/>
    </row>
    <row r="159" spans="1:26" ht="12.95">
      <c r="A159" s="119" t="str">
        <f ca="1">IFERROR(__xludf.DUMMYFUNCTION("""COMPUTED_VALUE"""),"")</f>
        <v/>
      </c>
      <c r="B159" s="119" t="str">
        <f ca="1">IFERROR(__xludf.DUMMYFUNCTION("""COMPUTED_VALUE"""),"")</f>
        <v/>
      </c>
      <c r="C159" s="119" t="str">
        <f ca="1">IFERROR(__xludf.DUMMYFUNCTION("""COMPUTED_VALUE"""),"")</f>
        <v/>
      </c>
      <c r="D159" s="119" t="str">
        <f ca="1">IFERROR(__xludf.DUMMYFUNCTION("""COMPUTED_VALUE"""),"")</f>
        <v/>
      </c>
      <c r="E159" s="119" t="str">
        <f ca="1">IFERROR(__xludf.DUMMYFUNCTION("""COMPUTED_VALUE"""),"")</f>
        <v/>
      </c>
      <c r="F159" s="119" t="str">
        <f ca="1">IFERROR(__xludf.DUMMYFUNCTION("""COMPUTED_VALUE"""),"")</f>
        <v/>
      </c>
      <c r="G159" s="119" t="str">
        <f ca="1">IFERROR(__xludf.DUMMYFUNCTION("""COMPUTED_VALUE"""),"")</f>
        <v/>
      </c>
      <c r="H159" s="119" t="str">
        <f ca="1">IFERROR(__xludf.DUMMYFUNCTION("""COMPUTED_VALUE"""),"")</f>
        <v/>
      </c>
      <c r="I159" s="96" t="str">
        <f ca="1">IFERROR(__xludf.DUMMYFUNCTION("""COMPUTED_VALUE"""),"")</f>
        <v/>
      </c>
      <c r="J159" s="119" t="str">
        <f ca="1">IFERROR(__xludf.DUMMYFUNCTION("""COMPUTED_VALUE"""),"")</f>
        <v/>
      </c>
      <c r="K159" s="119" t="str">
        <f ca="1">IFERROR(__xludf.DUMMYFUNCTION("""COMPUTED_VALUE"""),"")</f>
        <v/>
      </c>
      <c r="L159" s="119" t="str">
        <f ca="1">IFERROR(__xludf.DUMMYFUNCTION("""COMPUTED_VALUE"""),"")</f>
        <v/>
      </c>
      <c r="M159" s="119" t="str">
        <f ca="1">IFERROR(__xludf.DUMMYFUNCTION("""COMPUTED_VALUE"""),"")</f>
        <v/>
      </c>
      <c r="N159" s="119" t="str">
        <f ca="1">IFERROR(__xludf.DUMMYFUNCTION("""COMPUTED_VALUE"""),"")</f>
        <v/>
      </c>
      <c r="O159" s="119" t="str">
        <f ca="1">IFERROR(__xludf.DUMMYFUNCTION("""COMPUTED_VALUE"""),"")</f>
        <v/>
      </c>
      <c r="P159" s="119" t="str">
        <f ca="1">IFERROR(__xludf.DUMMYFUNCTION("""COMPUTED_VALUE"""),"")</f>
        <v/>
      </c>
      <c r="Q159" s="119" t="str">
        <f ca="1">IFERROR(__xludf.DUMMYFUNCTION("""COMPUTED_VALUE"""),"")</f>
        <v/>
      </c>
      <c r="R159" s="119" t="str">
        <f ca="1">IFERROR(__xludf.DUMMYFUNCTION("""COMPUTED_VALUE"""),"")</f>
        <v/>
      </c>
      <c r="S159" s="119" t="str">
        <f ca="1">IFERROR(__xludf.DUMMYFUNCTION("""COMPUTED_VALUE"""),"")</f>
        <v/>
      </c>
      <c r="T159" s="119" t="str">
        <f ca="1">IFERROR(__xludf.DUMMYFUNCTION("""COMPUTED_VALUE"""),"")</f>
        <v/>
      </c>
      <c r="U159" s="119" t="str">
        <f ca="1">IFERROR(__xludf.DUMMYFUNCTION("""COMPUTED_VALUE"""),"")</f>
        <v/>
      </c>
      <c r="V159" s="119" t="str">
        <f ca="1">IFERROR(__xludf.DUMMYFUNCTION("""COMPUTED_VALUE"""),"")</f>
        <v/>
      </c>
      <c r="W159" s="119" t="str">
        <f ca="1">IFERROR(__xludf.DUMMYFUNCTION("""COMPUTED_VALUE"""),"")</f>
        <v/>
      </c>
      <c r="X159" s="119" t="str">
        <f ca="1">IFERROR(__xludf.DUMMYFUNCTION("""COMPUTED_VALUE"""),"")</f>
        <v/>
      </c>
      <c r="Y159" s="119" t="str">
        <f ca="1">IFERROR(__xludf.DUMMYFUNCTION("""COMPUTED_VALUE"""),"")</f>
        <v/>
      </c>
      <c r="Z159" s="119"/>
    </row>
    <row r="160" spans="1:26" ht="12.95">
      <c r="A160" s="119" t="str">
        <f ca="1">IFERROR(__xludf.DUMMYFUNCTION("""COMPUTED_VALUE"""),"")</f>
        <v/>
      </c>
      <c r="B160" s="119" t="str">
        <f ca="1">IFERROR(__xludf.DUMMYFUNCTION("""COMPUTED_VALUE"""),"")</f>
        <v/>
      </c>
      <c r="C160" s="119" t="str">
        <f ca="1">IFERROR(__xludf.DUMMYFUNCTION("""COMPUTED_VALUE"""),"")</f>
        <v/>
      </c>
      <c r="D160" s="119" t="str">
        <f ca="1">IFERROR(__xludf.DUMMYFUNCTION("""COMPUTED_VALUE"""),"")</f>
        <v/>
      </c>
      <c r="E160" s="119" t="str">
        <f ca="1">IFERROR(__xludf.DUMMYFUNCTION("""COMPUTED_VALUE"""),"")</f>
        <v/>
      </c>
      <c r="F160" s="119" t="str">
        <f ca="1">IFERROR(__xludf.DUMMYFUNCTION("""COMPUTED_VALUE"""),"")</f>
        <v/>
      </c>
      <c r="G160" s="119" t="str">
        <f ca="1">IFERROR(__xludf.DUMMYFUNCTION("""COMPUTED_VALUE"""),"")</f>
        <v/>
      </c>
      <c r="H160" s="119" t="str">
        <f ca="1">IFERROR(__xludf.DUMMYFUNCTION("""COMPUTED_VALUE"""),"")</f>
        <v/>
      </c>
      <c r="I160" s="96" t="str">
        <f ca="1">IFERROR(__xludf.DUMMYFUNCTION("""COMPUTED_VALUE"""),"")</f>
        <v/>
      </c>
      <c r="J160" s="119" t="str">
        <f ca="1">IFERROR(__xludf.DUMMYFUNCTION("""COMPUTED_VALUE"""),"")</f>
        <v/>
      </c>
      <c r="K160" s="119" t="str">
        <f ca="1">IFERROR(__xludf.DUMMYFUNCTION("""COMPUTED_VALUE"""),"")</f>
        <v/>
      </c>
      <c r="L160" s="119" t="str">
        <f ca="1">IFERROR(__xludf.DUMMYFUNCTION("""COMPUTED_VALUE"""),"")</f>
        <v/>
      </c>
      <c r="M160" s="119" t="str">
        <f ca="1">IFERROR(__xludf.DUMMYFUNCTION("""COMPUTED_VALUE"""),"")</f>
        <v/>
      </c>
      <c r="N160" s="119" t="str">
        <f ca="1">IFERROR(__xludf.DUMMYFUNCTION("""COMPUTED_VALUE"""),"")</f>
        <v/>
      </c>
      <c r="O160" s="119" t="str">
        <f ca="1">IFERROR(__xludf.DUMMYFUNCTION("""COMPUTED_VALUE"""),"")</f>
        <v/>
      </c>
      <c r="P160" s="119" t="str">
        <f ca="1">IFERROR(__xludf.DUMMYFUNCTION("""COMPUTED_VALUE"""),"")</f>
        <v/>
      </c>
      <c r="Q160" s="119" t="str">
        <f ca="1">IFERROR(__xludf.DUMMYFUNCTION("""COMPUTED_VALUE"""),"")</f>
        <v/>
      </c>
      <c r="R160" s="119" t="str">
        <f ca="1">IFERROR(__xludf.DUMMYFUNCTION("""COMPUTED_VALUE"""),"")</f>
        <v/>
      </c>
      <c r="S160" s="119" t="str">
        <f ca="1">IFERROR(__xludf.DUMMYFUNCTION("""COMPUTED_VALUE"""),"")</f>
        <v/>
      </c>
      <c r="T160" s="119" t="str">
        <f ca="1">IFERROR(__xludf.DUMMYFUNCTION("""COMPUTED_VALUE"""),"")</f>
        <v/>
      </c>
      <c r="U160" s="119" t="str">
        <f ca="1">IFERROR(__xludf.DUMMYFUNCTION("""COMPUTED_VALUE"""),"")</f>
        <v/>
      </c>
      <c r="V160" s="119" t="str">
        <f ca="1">IFERROR(__xludf.DUMMYFUNCTION("""COMPUTED_VALUE"""),"")</f>
        <v/>
      </c>
      <c r="W160" s="119" t="str">
        <f ca="1">IFERROR(__xludf.DUMMYFUNCTION("""COMPUTED_VALUE"""),"")</f>
        <v/>
      </c>
      <c r="X160" s="119" t="str">
        <f ca="1">IFERROR(__xludf.DUMMYFUNCTION("""COMPUTED_VALUE"""),"")</f>
        <v/>
      </c>
      <c r="Y160" s="119" t="str">
        <f ca="1">IFERROR(__xludf.DUMMYFUNCTION("""COMPUTED_VALUE"""),"")</f>
        <v/>
      </c>
      <c r="Z160" s="119"/>
    </row>
    <row r="161" spans="1:26" ht="12.95">
      <c r="A161" s="119" t="str">
        <f ca="1">IFERROR(__xludf.DUMMYFUNCTION("""COMPUTED_VALUE"""),"")</f>
        <v/>
      </c>
      <c r="B161" s="119" t="str">
        <f ca="1">IFERROR(__xludf.DUMMYFUNCTION("""COMPUTED_VALUE"""),"")</f>
        <v/>
      </c>
      <c r="C161" s="119" t="str">
        <f ca="1">IFERROR(__xludf.DUMMYFUNCTION("""COMPUTED_VALUE"""),"")</f>
        <v/>
      </c>
      <c r="D161" s="119" t="str">
        <f ca="1">IFERROR(__xludf.DUMMYFUNCTION("""COMPUTED_VALUE"""),"")</f>
        <v/>
      </c>
      <c r="E161" s="119" t="str">
        <f ca="1">IFERROR(__xludf.DUMMYFUNCTION("""COMPUTED_VALUE"""),"")</f>
        <v/>
      </c>
      <c r="F161" s="119" t="str">
        <f ca="1">IFERROR(__xludf.DUMMYFUNCTION("""COMPUTED_VALUE"""),"")</f>
        <v/>
      </c>
      <c r="G161" s="119" t="str">
        <f ca="1">IFERROR(__xludf.DUMMYFUNCTION("""COMPUTED_VALUE"""),"")</f>
        <v/>
      </c>
      <c r="H161" s="119" t="str">
        <f ca="1">IFERROR(__xludf.DUMMYFUNCTION("""COMPUTED_VALUE"""),"")</f>
        <v/>
      </c>
      <c r="I161" s="96" t="str">
        <f ca="1">IFERROR(__xludf.DUMMYFUNCTION("""COMPUTED_VALUE"""),"")</f>
        <v/>
      </c>
      <c r="J161" s="119" t="str">
        <f ca="1">IFERROR(__xludf.DUMMYFUNCTION("""COMPUTED_VALUE"""),"")</f>
        <v/>
      </c>
      <c r="K161" s="119" t="str">
        <f ca="1">IFERROR(__xludf.DUMMYFUNCTION("""COMPUTED_VALUE"""),"")</f>
        <v/>
      </c>
      <c r="L161" s="119" t="str">
        <f ca="1">IFERROR(__xludf.DUMMYFUNCTION("""COMPUTED_VALUE"""),"")</f>
        <v/>
      </c>
      <c r="M161" s="119" t="str">
        <f ca="1">IFERROR(__xludf.DUMMYFUNCTION("""COMPUTED_VALUE"""),"")</f>
        <v/>
      </c>
      <c r="N161" s="119" t="str">
        <f ca="1">IFERROR(__xludf.DUMMYFUNCTION("""COMPUTED_VALUE"""),"")</f>
        <v/>
      </c>
      <c r="O161" s="119" t="str">
        <f ca="1">IFERROR(__xludf.DUMMYFUNCTION("""COMPUTED_VALUE"""),"")</f>
        <v/>
      </c>
      <c r="P161" s="119" t="str">
        <f ca="1">IFERROR(__xludf.DUMMYFUNCTION("""COMPUTED_VALUE"""),"")</f>
        <v/>
      </c>
      <c r="Q161" s="119" t="str">
        <f ca="1">IFERROR(__xludf.DUMMYFUNCTION("""COMPUTED_VALUE"""),"")</f>
        <v/>
      </c>
      <c r="R161" s="119" t="str">
        <f ca="1">IFERROR(__xludf.DUMMYFUNCTION("""COMPUTED_VALUE"""),"")</f>
        <v/>
      </c>
      <c r="S161" s="119" t="str">
        <f ca="1">IFERROR(__xludf.DUMMYFUNCTION("""COMPUTED_VALUE"""),"")</f>
        <v/>
      </c>
      <c r="T161" s="119" t="str">
        <f ca="1">IFERROR(__xludf.DUMMYFUNCTION("""COMPUTED_VALUE"""),"")</f>
        <v/>
      </c>
      <c r="U161" s="119" t="str">
        <f ca="1">IFERROR(__xludf.DUMMYFUNCTION("""COMPUTED_VALUE"""),"")</f>
        <v/>
      </c>
      <c r="V161" s="119" t="str">
        <f ca="1">IFERROR(__xludf.DUMMYFUNCTION("""COMPUTED_VALUE"""),"")</f>
        <v/>
      </c>
      <c r="W161" s="119" t="str">
        <f ca="1">IFERROR(__xludf.DUMMYFUNCTION("""COMPUTED_VALUE"""),"")</f>
        <v/>
      </c>
      <c r="X161" s="119" t="str">
        <f ca="1">IFERROR(__xludf.DUMMYFUNCTION("""COMPUTED_VALUE"""),"")</f>
        <v/>
      </c>
      <c r="Y161" s="119" t="str">
        <f ca="1">IFERROR(__xludf.DUMMYFUNCTION("""COMPUTED_VALUE"""),"")</f>
        <v/>
      </c>
      <c r="Z161" s="119"/>
    </row>
    <row r="162" spans="1:26" ht="12.95">
      <c r="A162" s="119" t="str">
        <f ca="1">IFERROR(__xludf.DUMMYFUNCTION("""COMPUTED_VALUE"""),"")</f>
        <v/>
      </c>
      <c r="B162" s="119" t="str">
        <f ca="1">IFERROR(__xludf.DUMMYFUNCTION("""COMPUTED_VALUE"""),"")</f>
        <v/>
      </c>
      <c r="C162" s="119" t="str">
        <f ca="1">IFERROR(__xludf.DUMMYFUNCTION("""COMPUTED_VALUE"""),"")</f>
        <v/>
      </c>
      <c r="D162" s="119" t="str">
        <f ca="1">IFERROR(__xludf.DUMMYFUNCTION("""COMPUTED_VALUE"""),"")</f>
        <v/>
      </c>
      <c r="E162" s="119" t="str">
        <f ca="1">IFERROR(__xludf.DUMMYFUNCTION("""COMPUTED_VALUE"""),"")</f>
        <v/>
      </c>
      <c r="F162" s="119" t="str">
        <f ca="1">IFERROR(__xludf.DUMMYFUNCTION("""COMPUTED_VALUE"""),"")</f>
        <v/>
      </c>
      <c r="G162" s="119" t="str">
        <f ca="1">IFERROR(__xludf.DUMMYFUNCTION("""COMPUTED_VALUE"""),"")</f>
        <v/>
      </c>
      <c r="H162" s="119" t="str">
        <f ca="1">IFERROR(__xludf.DUMMYFUNCTION("""COMPUTED_VALUE"""),"")</f>
        <v/>
      </c>
      <c r="I162" s="96" t="str">
        <f ca="1">IFERROR(__xludf.DUMMYFUNCTION("""COMPUTED_VALUE"""),"")</f>
        <v/>
      </c>
      <c r="J162" s="119" t="str">
        <f ca="1">IFERROR(__xludf.DUMMYFUNCTION("""COMPUTED_VALUE"""),"")</f>
        <v/>
      </c>
      <c r="K162" s="119" t="str">
        <f ca="1">IFERROR(__xludf.DUMMYFUNCTION("""COMPUTED_VALUE"""),"")</f>
        <v/>
      </c>
      <c r="L162" s="119" t="str">
        <f ca="1">IFERROR(__xludf.DUMMYFUNCTION("""COMPUTED_VALUE"""),"")</f>
        <v/>
      </c>
      <c r="M162" s="119" t="str">
        <f ca="1">IFERROR(__xludf.DUMMYFUNCTION("""COMPUTED_VALUE"""),"")</f>
        <v/>
      </c>
      <c r="N162" s="119" t="str">
        <f ca="1">IFERROR(__xludf.DUMMYFUNCTION("""COMPUTED_VALUE"""),"")</f>
        <v/>
      </c>
      <c r="O162" s="119" t="str">
        <f ca="1">IFERROR(__xludf.DUMMYFUNCTION("""COMPUTED_VALUE"""),"")</f>
        <v/>
      </c>
      <c r="P162" s="119" t="str">
        <f ca="1">IFERROR(__xludf.DUMMYFUNCTION("""COMPUTED_VALUE"""),"")</f>
        <v/>
      </c>
      <c r="Q162" s="119" t="str">
        <f ca="1">IFERROR(__xludf.DUMMYFUNCTION("""COMPUTED_VALUE"""),"")</f>
        <v/>
      </c>
      <c r="R162" s="119" t="str">
        <f ca="1">IFERROR(__xludf.DUMMYFUNCTION("""COMPUTED_VALUE"""),"")</f>
        <v/>
      </c>
      <c r="S162" s="119" t="str">
        <f ca="1">IFERROR(__xludf.DUMMYFUNCTION("""COMPUTED_VALUE"""),"")</f>
        <v/>
      </c>
      <c r="T162" s="119" t="str">
        <f ca="1">IFERROR(__xludf.DUMMYFUNCTION("""COMPUTED_VALUE"""),"")</f>
        <v/>
      </c>
      <c r="U162" s="119" t="str">
        <f ca="1">IFERROR(__xludf.DUMMYFUNCTION("""COMPUTED_VALUE"""),"")</f>
        <v/>
      </c>
      <c r="V162" s="119" t="str">
        <f ca="1">IFERROR(__xludf.DUMMYFUNCTION("""COMPUTED_VALUE"""),"")</f>
        <v/>
      </c>
      <c r="W162" s="119" t="str">
        <f ca="1">IFERROR(__xludf.DUMMYFUNCTION("""COMPUTED_VALUE"""),"")</f>
        <v/>
      </c>
      <c r="X162" s="119" t="str">
        <f ca="1">IFERROR(__xludf.DUMMYFUNCTION("""COMPUTED_VALUE"""),"")</f>
        <v/>
      </c>
      <c r="Y162" s="119" t="str">
        <f ca="1">IFERROR(__xludf.DUMMYFUNCTION("""COMPUTED_VALUE"""),"")</f>
        <v/>
      </c>
      <c r="Z162" s="119"/>
    </row>
    <row r="163" spans="1:26" ht="12.95">
      <c r="A163" s="119" t="str">
        <f ca="1">IFERROR(__xludf.DUMMYFUNCTION("""COMPUTED_VALUE"""),"")</f>
        <v/>
      </c>
      <c r="B163" s="119" t="str">
        <f ca="1">IFERROR(__xludf.DUMMYFUNCTION("""COMPUTED_VALUE"""),"")</f>
        <v/>
      </c>
      <c r="C163" s="119" t="str">
        <f ca="1">IFERROR(__xludf.DUMMYFUNCTION("""COMPUTED_VALUE"""),"")</f>
        <v/>
      </c>
      <c r="D163" s="119" t="str">
        <f ca="1">IFERROR(__xludf.DUMMYFUNCTION("""COMPUTED_VALUE"""),"")</f>
        <v/>
      </c>
      <c r="E163" s="119" t="str">
        <f ca="1">IFERROR(__xludf.DUMMYFUNCTION("""COMPUTED_VALUE"""),"")</f>
        <v/>
      </c>
      <c r="F163" s="119" t="str">
        <f ca="1">IFERROR(__xludf.DUMMYFUNCTION("""COMPUTED_VALUE"""),"")</f>
        <v/>
      </c>
      <c r="G163" s="119" t="str">
        <f ca="1">IFERROR(__xludf.DUMMYFUNCTION("""COMPUTED_VALUE"""),"")</f>
        <v/>
      </c>
      <c r="H163" s="119" t="str">
        <f ca="1">IFERROR(__xludf.DUMMYFUNCTION("""COMPUTED_VALUE"""),"")</f>
        <v/>
      </c>
      <c r="I163" s="96" t="str">
        <f ca="1">IFERROR(__xludf.DUMMYFUNCTION("""COMPUTED_VALUE"""),"")</f>
        <v/>
      </c>
      <c r="J163" s="119" t="str">
        <f ca="1">IFERROR(__xludf.DUMMYFUNCTION("""COMPUTED_VALUE"""),"")</f>
        <v/>
      </c>
      <c r="K163" s="119" t="str">
        <f ca="1">IFERROR(__xludf.DUMMYFUNCTION("""COMPUTED_VALUE"""),"")</f>
        <v/>
      </c>
      <c r="L163" s="119" t="str">
        <f ca="1">IFERROR(__xludf.DUMMYFUNCTION("""COMPUTED_VALUE"""),"")</f>
        <v/>
      </c>
      <c r="M163" s="119" t="str">
        <f ca="1">IFERROR(__xludf.DUMMYFUNCTION("""COMPUTED_VALUE"""),"")</f>
        <v/>
      </c>
      <c r="N163" s="119" t="str">
        <f ca="1">IFERROR(__xludf.DUMMYFUNCTION("""COMPUTED_VALUE"""),"")</f>
        <v/>
      </c>
      <c r="O163" s="119" t="str">
        <f ca="1">IFERROR(__xludf.DUMMYFUNCTION("""COMPUTED_VALUE"""),"")</f>
        <v/>
      </c>
      <c r="P163" s="119" t="str">
        <f ca="1">IFERROR(__xludf.DUMMYFUNCTION("""COMPUTED_VALUE"""),"")</f>
        <v/>
      </c>
      <c r="Q163" s="119" t="str">
        <f ca="1">IFERROR(__xludf.DUMMYFUNCTION("""COMPUTED_VALUE"""),"")</f>
        <v/>
      </c>
      <c r="R163" s="119" t="str">
        <f ca="1">IFERROR(__xludf.DUMMYFUNCTION("""COMPUTED_VALUE"""),"")</f>
        <v/>
      </c>
      <c r="S163" s="119" t="str">
        <f ca="1">IFERROR(__xludf.DUMMYFUNCTION("""COMPUTED_VALUE"""),"")</f>
        <v/>
      </c>
      <c r="T163" s="119" t="str">
        <f ca="1">IFERROR(__xludf.DUMMYFUNCTION("""COMPUTED_VALUE"""),"")</f>
        <v/>
      </c>
      <c r="U163" s="119" t="str">
        <f ca="1">IFERROR(__xludf.DUMMYFUNCTION("""COMPUTED_VALUE"""),"")</f>
        <v/>
      </c>
      <c r="V163" s="119" t="str">
        <f ca="1">IFERROR(__xludf.DUMMYFUNCTION("""COMPUTED_VALUE"""),"")</f>
        <v/>
      </c>
      <c r="W163" s="119" t="str">
        <f ca="1">IFERROR(__xludf.DUMMYFUNCTION("""COMPUTED_VALUE"""),"")</f>
        <v/>
      </c>
      <c r="X163" s="119" t="str">
        <f ca="1">IFERROR(__xludf.DUMMYFUNCTION("""COMPUTED_VALUE"""),"")</f>
        <v/>
      </c>
      <c r="Y163" s="119" t="str">
        <f ca="1">IFERROR(__xludf.DUMMYFUNCTION("""COMPUTED_VALUE"""),"")</f>
        <v/>
      </c>
      <c r="Z163" s="119"/>
    </row>
    <row r="164" spans="1:26" ht="12.95">
      <c r="A164" s="119" t="str">
        <f ca="1">IFERROR(__xludf.DUMMYFUNCTION("""COMPUTED_VALUE"""),"")</f>
        <v/>
      </c>
      <c r="B164" s="119" t="str">
        <f ca="1">IFERROR(__xludf.DUMMYFUNCTION("""COMPUTED_VALUE"""),"")</f>
        <v/>
      </c>
      <c r="C164" s="119" t="str">
        <f ca="1">IFERROR(__xludf.DUMMYFUNCTION("""COMPUTED_VALUE"""),"")</f>
        <v/>
      </c>
      <c r="D164" s="119" t="str">
        <f ca="1">IFERROR(__xludf.DUMMYFUNCTION("""COMPUTED_VALUE"""),"")</f>
        <v/>
      </c>
      <c r="E164" s="119" t="str">
        <f ca="1">IFERROR(__xludf.DUMMYFUNCTION("""COMPUTED_VALUE"""),"")</f>
        <v/>
      </c>
      <c r="F164" s="119" t="str">
        <f ca="1">IFERROR(__xludf.DUMMYFUNCTION("""COMPUTED_VALUE"""),"")</f>
        <v/>
      </c>
      <c r="G164" s="119" t="str">
        <f ca="1">IFERROR(__xludf.DUMMYFUNCTION("""COMPUTED_VALUE"""),"")</f>
        <v/>
      </c>
      <c r="H164" s="119" t="str">
        <f ca="1">IFERROR(__xludf.DUMMYFUNCTION("""COMPUTED_VALUE"""),"")</f>
        <v/>
      </c>
      <c r="I164" s="96" t="str">
        <f ca="1">IFERROR(__xludf.DUMMYFUNCTION("""COMPUTED_VALUE"""),"")</f>
        <v/>
      </c>
      <c r="J164" s="119" t="str">
        <f ca="1">IFERROR(__xludf.DUMMYFUNCTION("""COMPUTED_VALUE"""),"")</f>
        <v/>
      </c>
      <c r="K164" s="119" t="str">
        <f ca="1">IFERROR(__xludf.DUMMYFUNCTION("""COMPUTED_VALUE"""),"")</f>
        <v/>
      </c>
      <c r="L164" s="119" t="str">
        <f ca="1">IFERROR(__xludf.DUMMYFUNCTION("""COMPUTED_VALUE"""),"")</f>
        <v/>
      </c>
      <c r="M164" s="119" t="str">
        <f ca="1">IFERROR(__xludf.DUMMYFUNCTION("""COMPUTED_VALUE"""),"")</f>
        <v/>
      </c>
      <c r="N164" s="119" t="str">
        <f ca="1">IFERROR(__xludf.DUMMYFUNCTION("""COMPUTED_VALUE"""),"")</f>
        <v/>
      </c>
      <c r="O164" s="119" t="str">
        <f ca="1">IFERROR(__xludf.DUMMYFUNCTION("""COMPUTED_VALUE"""),"")</f>
        <v/>
      </c>
      <c r="P164" s="119" t="str">
        <f ca="1">IFERROR(__xludf.DUMMYFUNCTION("""COMPUTED_VALUE"""),"")</f>
        <v/>
      </c>
      <c r="Q164" s="119" t="str">
        <f ca="1">IFERROR(__xludf.DUMMYFUNCTION("""COMPUTED_VALUE"""),"")</f>
        <v/>
      </c>
      <c r="R164" s="119" t="str">
        <f ca="1">IFERROR(__xludf.DUMMYFUNCTION("""COMPUTED_VALUE"""),"")</f>
        <v/>
      </c>
      <c r="S164" s="119" t="str">
        <f ca="1">IFERROR(__xludf.DUMMYFUNCTION("""COMPUTED_VALUE"""),"")</f>
        <v/>
      </c>
      <c r="T164" s="119" t="str">
        <f ca="1">IFERROR(__xludf.DUMMYFUNCTION("""COMPUTED_VALUE"""),"")</f>
        <v/>
      </c>
      <c r="U164" s="119" t="str">
        <f ca="1">IFERROR(__xludf.DUMMYFUNCTION("""COMPUTED_VALUE"""),"")</f>
        <v/>
      </c>
      <c r="V164" s="119" t="str">
        <f ca="1">IFERROR(__xludf.DUMMYFUNCTION("""COMPUTED_VALUE"""),"")</f>
        <v/>
      </c>
      <c r="W164" s="119" t="str">
        <f ca="1">IFERROR(__xludf.DUMMYFUNCTION("""COMPUTED_VALUE"""),"")</f>
        <v/>
      </c>
      <c r="X164" s="119" t="str">
        <f ca="1">IFERROR(__xludf.DUMMYFUNCTION("""COMPUTED_VALUE"""),"")</f>
        <v/>
      </c>
      <c r="Y164" s="119" t="str">
        <f ca="1">IFERROR(__xludf.DUMMYFUNCTION("""COMPUTED_VALUE"""),"")</f>
        <v/>
      </c>
      <c r="Z164" s="119"/>
    </row>
    <row r="165" spans="1:26" ht="12.95">
      <c r="A165" s="119" t="str">
        <f ca="1">IFERROR(__xludf.DUMMYFUNCTION("""COMPUTED_VALUE"""),"")</f>
        <v/>
      </c>
      <c r="B165" s="119" t="str">
        <f ca="1">IFERROR(__xludf.DUMMYFUNCTION("""COMPUTED_VALUE"""),"")</f>
        <v/>
      </c>
      <c r="C165" s="119" t="str">
        <f ca="1">IFERROR(__xludf.DUMMYFUNCTION("""COMPUTED_VALUE"""),"")</f>
        <v/>
      </c>
      <c r="D165" s="119" t="str">
        <f ca="1">IFERROR(__xludf.DUMMYFUNCTION("""COMPUTED_VALUE"""),"")</f>
        <v/>
      </c>
      <c r="E165" s="119" t="str">
        <f ca="1">IFERROR(__xludf.DUMMYFUNCTION("""COMPUTED_VALUE"""),"")</f>
        <v/>
      </c>
      <c r="F165" s="119" t="str">
        <f ca="1">IFERROR(__xludf.DUMMYFUNCTION("""COMPUTED_VALUE"""),"")</f>
        <v/>
      </c>
      <c r="G165" s="119" t="str">
        <f ca="1">IFERROR(__xludf.DUMMYFUNCTION("""COMPUTED_VALUE"""),"")</f>
        <v/>
      </c>
      <c r="H165" s="119" t="str">
        <f ca="1">IFERROR(__xludf.DUMMYFUNCTION("""COMPUTED_VALUE"""),"")</f>
        <v/>
      </c>
      <c r="I165" s="96" t="str">
        <f ca="1">IFERROR(__xludf.DUMMYFUNCTION("""COMPUTED_VALUE"""),"")</f>
        <v/>
      </c>
      <c r="J165" s="119" t="str">
        <f ca="1">IFERROR(__xludf.DUMMYFUNCTION("""COMPUTED_VALUE"""),"")</f>
        <v/>
      </c>
      <c r="K165" s="119" t="str">
        <f ca="1">IFERROR(__xludf.DUMMYFUNCTION("""COMPUTED_VALUE"""),"")</f>
        <v/>
      </c>
      <c r="L165" s="119" t="str">
        <f ca="1">IFERROR(__xludf.DUMMYFUNCTION("""COMPUTED_VALUE"""),"")</f>
        <v/>
      </c>
      <c r="M165" s="119" t="str">
        <f ca="1">IFERROR(__xludf.DUMMYFUNCTION("""COMPUTED_VALUE"""),"")</f>
        <v/>
      </c>
      <c r="N165" s="119" t="str">
        <f ca="1">IFERROR(__xludf.DUMMYFUNCTION("""COMPUTED_VALUE"""),"")</f>
        <v/>
      </c>
      <c r="O165" s="119" t="str">
        <f ca="1">IFERROR(__xludf.DUMMYFUNCTION("""COMPUTED_VALUE"""),"")</f>
        <v/>
      </c>
      <c r="P165" s="119" t="str">
        <f ca="1">IFERROR(__xludf.DUMMYFUNCTION("""COMPUTED_VALUE"""),"")</f>
        <v/>
      </c>
      <c r="Q165" s="119" t="str">
        <f ca="1">IFERROR(__xludf.DUMMYFUNCTION("""COMPUTED_VALUE"""),"")</f>
        <v/>
      </c>
      <c r="R165" s="119" t="str">
        <f ca="1">IFERROR(__xludf.DUMMYFUNCTION("""COMPUTED_VALUE"""),"")</f>
        <v/>
      </c>
      <c r="S165" s="119" t="str">
        <f ca="1">IFERROR(__xludf.DUMMYFUNCTION("""COMPUTED_VALUE"""),"")</f>
        <v/>
      </c>
      <c r="T165" s="119" t="str">
        <f ca="1">IFERROR(__xludf.DUMMYFUNCTION("""COMPUTED_VALUE"""),"")</f>
        <v/>
      </c>
      <c r="U165" s="119" t="str">
        <f ca="1">IFERROR(__xludf.DUMMYFUNCTION("""COMPUTED_VALUE"""),"")</f>
        <v/>
      </c>
      <c r="V165" s="119" t="str">
        <f ca="1">IFERROR(__xludf.DUMMYFUNCTION("""COMPUTED_VALUE"""),"")</f>
        <v/>
      </c>
      <c r="W165" s="119" t="str">
        <f ca="1">IFERROR(__xludf.DUMMYFUNCTION("""COMPUTED_VALUE"""),"")</f>
        <v/>
      </c>
      <c r="X165" s="119" t="str">
        <f ca="1">IFERROR(__xludf.DUMMYFUNCTION("""COMPUTED_VALUE"""),"")</f>
        <v/>
      </c>
      <c r="Y165" s="119" t="str">
        <f ca="1">IFERROR(__xludf.DUMMYFUNCTION("""COMPUTED_VALUE"""),"")</f>
        <v/>
      </c>
      <c r="Z165" s="119"/>
    </row>
    <row r="166" spans="1:26" ht="12.95">
      <c r="A166" s="119" t="str">
        <f ca="1">IFERROR(__xludf.DUMMYFUNCTION("""COMPUTED_VALUE"""),"")</f>
        <v/>
      </c>
      <c r="B166" s="119" t="str">
        <f ca="1">IFERROR(__xludf.DUMMYFUNCTION("""COMPUTED_VALUE"""),"")</f>
        <v/>
      </c>
      <c r="C166" s="119" t="str">
        <f ca="1">IFERROR(__xludf.DUMMYFUNCTION("""COMPUTED_VALUE"""),"")</f>
        <v/>
      </c>
      <c r="D166" s="119" t="str">
        <f ca="1">IFERROR(__xludf.DUMMYFUNCTION("""COMPUTED_VALUE"""),"")</f>
        <v/>
      </c>
      <c r="E166" s="119" t="str">
        <f ca="1">IFERROR(__xludf.DUMMYFUNCTION("""COMPUTED_VALUE"""),"")</f>
        <v/>
      </c>
      <c r="F166" s="119" t="str">
        <f ca="1">IFERROR(__xludf.DUMMYFUNCTION("""COMPUTED_VALUE"""),"")</f>
        <v/>
      </c>
      <c r="G166" s="119" t="str">
        <f ca="1">IFERROR(__xludf.DUMMYFUNCTION("""COMPUTED_VALUE"""),"")</f>
        <v/>
      </c>
      <c r="H166" s="119" t="str">
        <f ca="1">IFERROR(__xludf.DUMMYFUNCTION("""COMPUTED_VALUE"""),"")</f>
        <v/>
      </c>
      <c r="I166" s="96" t="str">
        <f ca="1">IFERROR(__xludf.DUMMYFUNCTION("""COMPUTED_VALUE"""),"")</f>
        <v/>
      </c>
      <c r="J166" s="119" t="str">
        <f ca="1">IFERROR(__xludf.DUMMYFUNCTION("""COMPUTED_VALUE"""),"")</f>
        <v/>
      </c>
      <c r="K166" s="119" t="str">
        <f ca="1">IFERROR(__xludf.DUMMYFUNCTION("""COMPUTED_VALUE"""),"")</f>
        <v/>
      </c>
      <c r="L166" s="119" t="str">
        <f ca="1">IFERROR(__xludf.DUMMYFUNCTION("""COMPUTED_VALUE"""),"")</f>
        <v/>
      </c>
      <c r="M166" s="119" t="str">
        <f ca="1">IFERROR(__xludf.DUMMYFUNCTION("""COMPUTED_VALUE"""),"")</f>
        <v/>
      </c>
      <c r="N166" s="119" t="str">
        <f ca="1">IFERROR(__xludf.DUMMYFUNCTION("""COMPUTED_VALUE"""),"")</f>
        <v/>
      </c>
      <c r="O166" s="119" t="str">
        <f ca="1">IFERROR(__xludf.DUMMYFUNCTION("""COMPUTED_VALUE"""),"")</f>
        <v/>
      </c>
      <c r="P166" s="119" t="str">
        <f ca="1">IFERROR(__xludf.DUMMYFUNCTION("""COMPUTED_VALUE"""),"")</f>
        <v/>
      </c>
      <c r="Q166" s="119" t="str">
        <f ca="1">IFERROR(__xludf.DUMMYFUNCTION("""COMPUTED_VALUE"""),"")</f>
        <v/>
      </c>
      <c r="R166" s="119" t="str">
        <f ca="1">IFERROR(__xludf.DUMMYFUNCTION("""COMPUTED_VALUE"""),"")</f>
        <v/>
      </c>
      <c r="S166" s="119" t="str">
        <f ca="1">IFERROR(__xludf.DUMMYFUNCTION("""COMPUTED_VALUE"""),"")</f>
        <v/>
      </c>
      <c r="T166" s="119" t="str">
        <f ca="1">IFERROR(__xludf.DUMMYFUNCTION("""COMPUTED_VALUE"""),"")</f>
        <v/>
      </c>
      <c r="U166" s="119" t="str">
        <f ca="1">IFERROR(__xludf.DUMMYFUNCTION("""COMPUTED_VALUE"""),"")</f>
        <v/>
      </c>
      <c r="V166" s="119" t="str">
        <f ca="1">IFERROR(__xludf.DUMMYFUNCTION("""COMPUTED_VALUE"""),"")</f>
        <v/>
      </c>
      <c r="W166" s="119" t="str">
        <f ca="1">IFERROR(__xludf.DUMMYFUNCTION("""COMPUTED_VALUE"""),"")</f>
        <v/>
      </c>
      <c r="X166" s="119" t="str">
        <f ca="1">IFERROR(__xludf.DUMMYFUNCTION("""COMPUTED_VALUE"""),"")</f>
        <v/>
      </c>
      <c r="Y166" s="119" t="str">
        <f ca="1">IFERROR(__xludf.DUMMYFUNCTION("""COMPUTED_VALUE"""),"")</f>
        <v/>
      </c>
      <c r="Z166" s="119"/>
    </row>
    <row r="167" spans="1:26" ht="12.95">
      <c r="A167" s="119" t="str">
        <f ca="1">IFERROR(__xludf.DUMMYFUNCTION("""COMPUTED_VALUE"""),"")</f>
        <v/>
      </c>
      <c r="B167" s="119" t="str">
        <f ca="1">IFERROR(__xludf.DUMMYFUNCTION("""COMPUTED_VALUE"""),"")</f>
        <v/>
      </c>
      <c r="C167" s="119" t="str">
        <f ca="1">IFERROR(__xludf.DUMMYFUNCTION("""COMPUTED_VALUE"""),"")</f>
        <v/>
      </c>
      <c r="D167" s="119" t="str">
        <f ca="1">IFERROR(__xludf.DUMMYFUNCTION("""COMPUTED_VALUE"""),"")</f>
        <v/>
      </c>
      <c r="E167" s="119" t="str">
        <f ca="1">IFERROR(__xludf.DUMMYFUNCTION("""COMPUTED_VALUE"""),"")</f>
        <v/>
      </c>
      <c r="F167" s="119" t="str">
        <f ca="1">IFERROR(__xludf.DUMMYFUNCTION("""COMPUTED_VALUE"""),"")</f>
        <v/>
      </c>
      <c r="G167" s="119" t="str">
        <f ca="1">IFERROR(__xludf.DUMMYFUNCTION("""COMPUTED_VALUE"""),"")</f>
        <v/>
      </c>
      <c r="H167" s="119" t="str">
        <f ca="1">IFERROR(__xludf.DUMMYFUNCTION("""COMPUTED_VALUE"""),"")</f>
        <v/>
      </c>
      <c r="I167" s="96" t="str">
        <f ca="1">IFERROR(__xludf.DUMMYFUNCTION("""COMPUTED_VALUE"""),"")</f>
        <v/>
      </c>
      <c r="J167" s="119" t="str">
        <f ca="1">IFERROR(__xludf.DUMMYFUNCTION("""COMPUTED_VALUE"""),"")</f>
        <v/>
      </c>
      <c r="K167" s="119" t="str">
        <f ca="1">IFERROR(__xludf.DUMMYFUNCTION("""COMPUTED_VALUE"""),"")</f>
        <v/>
      </c>
      <c r="L167" s="119" t="str">
        <f ca="1">IFERROR(__xludf.DUMMYFUNCTION("""COMPUTED_VALUE"""),"")</f>
        <v/>
      </c>
      <c r="M167" s="119" t="str">
        <f ca="1">IFERROR(__xludf.DUMMYFUNCTION("""COMPUTED_VALUE"""),"")</f>
        <v/>
      </c>
      <c r="N167" s="119" t="str">
        <f ca="1">IFERROR(__xludf.DUMMYFUNCTION("""COMPUTED_VALUE"""),"")</f>
        <v/>
      </c>
      <c r="O167" s="119" t="str">
        <f ca="1">IFERROR(__xludf.DUMMYFUNCTION("""COMPUTED_VALUE"""),"")</f>
        <v/>
      </c>
      <c r="P167" s="119" t="str">
        <f ca="1">IFERROR(__xludf.DUMMYFUNCTION("""COMPUTED_VALUE"""),"")</f>
        <v/>
      </c>
      <c r="Q167" s="119" t="str">
        <f ca="1">IFERROR(__xludf.DUMMYFUNCTION("""COMPUTED_VALUE"""),"")</f>
        <v/>
      </c>
      <c r="R167" s="119" t="str">
        <f ca="1">IFERROR(__xludf.DUMMYFUNCTION("""COMPUTED_VALUE"""),"")</f>
        <v/>
      </c>
      <c r="S167" s="119" t="str">
        <f ca="1">IFERROR(__xludf.DUMMYFUNCTION("""COMPUTED_VALUE"""),"")</f>
        <v/>
      </c>
      <c r="T167" s="119" t="str">
        <f ca="1">IFERROR(__xludf.DUMMYFUNCTION("""COMPUTED_VALUE"""),"")</f>
        <v/>
      </c>
      <c r="U167" s="119" t="str">
        <f ca="1">IFERROR(__xludf.DUMMYFUNCTION("""COMPUTED_VALUE"""),"")</f>
        <v/>
      </c>
      <c r="V167" s="119" t="str">
        <f ca="1">IFERROR(__xludf.DUMMYFUNCTION("""COMPUTED_VALUE"""),"")</f>
        <v/>
      </c>
      <c r="W167" s="119" t="str">
        <f ca="1">IFERROR(__xludf.DUMMYFUNCTION("""COMPUTED_VALUE"""),"")</f>
        <v/>
      </c>
      <c r="X167" s="119" t="str">
        <f ca="1">IFERROR(__xludf.DUMMYFUNCTION("""COMPUTED_VALUE"""),"")</f>
        <v/>
      </c>
      <c r="Y167" s="119" t="str">
        <f ca="1">IFERROR(__xludf.DUMMYFUNCTION("""COMPUTED_VALUE"""),"")</f>
        <v/>
      </c>
      <c r="Z167" s="119"/>
    </row>
    <row r="168" spans="1:26" ht="12.95">
      <c r="A168" s="119" t="str">
        <f ca="1">IFERROR(__xludf.DUMMYFUNCTION("""COMPUTED_VALUE"""),"")</f>
        <v/>
      </c>
      <c r="B168" s="119" t="str">
        <f ca="1">IFERROR(__xludf.DUMMYFUNCTION("""COMPUTED_VALUE"""),"")</f>
        <v/>
      </c>
      <c r="C168" s="119" t="str">
        <f ca="1">IFERROR(__xludf.DUMMYFUNCTION("""COMPUTED_VALUE"""),"")</f>
        <v/>
      </c>
      <c r="D168" s="119" t="str">
        <f ca="1">IFERROR(__xludf.DUMMYFUNCTION("""COMPUTED_VALUE"""),"")</f>
        <v/>
      </c>
      <c r="E168" s="119" t="str">
        <f ca="1">IFERROR(__xludf.DUMMYFUNCTION("""COMPUTED_VALUE"""),"")</f>
        <v/>
      </c>
      <c r="F168" s="119" t="str">
        <f ca="1">IFERROR(__xludf.DUMMYFUNCTION("""COMPUTED_VALUE"""),"")</f>
        <v/>
      </c>
      <c r="G168" s="119" t="str">
        <f ca="1">IFERROR(__xludf.DUMMYFUNCTION("""COMPUTED_VALUE"""),"")</f>
        <v/>
      </c>
      <c r="H168" s="119" t="str">
        <f ca="1">IFERROR(__xludf.DUMMYFUNCTION("""COMPUTED_VALUE"""),"")</f>
        <v/>
      </c>
      <c r="I168" s="96" t="str">
        <f ca="1">IFERROR(__xludf.DUMMYFUNCTION("""COMPUTED_VALUE"""),"")</f>
        <v/>
      </c>
      <c r="J168" s="119" t="str">
        <f ca="1">IFERROR(__xludf.DUMMYFUNCTION("""COMPUTED_VALUE"""),"")</f>
        <v/>
      </c>
      <c r="K168" s="119" t="str">
        <f ca="1">IFERROR(__xludf.DUMMYFUNCTION("""COMPUTED_VALUE"""),"")</f>
        <v/>
      </c>
      <c r="L168" s="119" t="str">
        <f ca="1">IFERROR(__xludf.DUMMYFUNCTION("""COMPUTED_VALUE"""),"")</f>
        <v/>
      </c>
      <c r="M168" s="119" t="str">
        <f ca="1">IFERROR(__xludf.DUMMYFUNCTION("""COMPUTED_VALUE"""),"")</f>
        <v/>
      </c>
      <c r="N168" s="119" t="str">
        <f ca="1">IFERROR(__xludf.DUMMYFUNCTION("""COMPUTED_VALUE"""),"")</f>
        <v/>
      </c>
      <c r="O168" s="119" t="str">
        <f ca="1">IFERROR(__xludf.DUMMYFUNCTION("""COMPUTED_VALUE"""),"")</f>
        <v/>
      </c>
      <c r="P168" s="119" t="str">
        <f ca="1">IFERROR(__xludf.DUMMYFUNCTION("""COMPUTED_VALUE"""),"")</f>
        <v/>
      </c>
      <c r="Q168" s="119" t="str">
        <f ca="1">IFERROR(__xludf.DUMMYFUNCTION("""COMPUTED_VALUE"""),"")</f>
        <v/>
      </c>
      <c r="R168" s="119" t="str">
        <f ca="1">IFERROR(__xludf.DUMMYFUNCTION("""COMPUTED_VALUE"""),"")</f>
        <v/>
      </c>
      <c r="S168" s="119" t="str">
        <f ca="1">IFERROR(__xludf.DUMMYFUNCTION("""COMPUTED_VALUE"""),"")</f>
        <v/>
      </c>
      <c r="T168" s="119" t="str">
        <f ca="1">IFERROR(__xludf.DUMMYFUNCTION("""COMPUTED_VALUE"""),"")</f>
        <v/>
      </c>
      <c r="U168" s="119" t="str">
        <f ca="1">IFERROR(__xludf.DUMMYFUNCTION("""COMPUTED_VALUE"""),"")</f>
        <v/>
      </c>
      <c r="V168" s="119" t="str">
        <f ca="1">IFERROR(__xludf.DUMMYFUNCTION("""COMPUTED_VALUE"""),"")</f>
        <v/>
      </c>
      <c r="W168" s="119" t="str">
        <f ca="1">IFERROR(__xludf.DUMMYFUNCTION("""COMPUTED_VALUE"""),"")</f>
        <v/>
      </c>
      <c r="X168" s="119" t="str">
        <f ca="1">IFERROR(__xludf.DUMMYFUNCTION("""COMPUTED_VALUE"""),"")</f>
        <v/>
      </c>
      <c r="Y168" s="119" t="str">
        <f ca="1">IFERROR(__xludf.DUMMYFUNCTION("""COMPUTED_VALUE"""),"")</f>
        <v/>
      </c>
      <c r="Z168" s="119"/>
    </row>
    <row r="169" spans="1:26" ht="12.95">
      <c r="A169" s="119" t="str">
        <f ca="1">IFERROR(__xludf.DUMMYFUNCTION("""COMPUTED_VALUE"""),"")</f>
        <v/>
      </c>
      <c r="B169" s="119" t="str">
        <f ca="1">IFERROR(__xludf.DUMMYFUNCTION("""COMPUTED_VALUE"""),"")</f>
        <v/>
      </c>
      <c r="C169" s="119" t="str">
        <f ca="1">IFERROR(__xludf.DUMMYFUNCTION("""COMPUTED_VALUE"""),"")</f>
        <v/>
      </c>
      <c r="D169" s="119" t="str">
        <f ca="1">IFERROR(__xludf.DUMMYFUNCTION("""COMPUTED_VALUE"""),"")</f>
        <v/>
      </c>
      <c r="E169" s="119" t="str">
        <f ca="1">IFERROR(__xludf.DUMMYFUNCTION("""COMPUTED_VALUE"""),"")</f>
        <v/>
      </c>
      <c r="F169" s="119" t="str">
        <f ca="1">IFERROR(__xludf.DUMMYFUNCTION("""COMPUTED_VALUE"""),"")</f>
        <v/>
      </c>
      <c r="G169" s="119" t="str">
        <f ca="1">IFERROR(__xludf.DUMMYFUNCTION("""COMPUTED_VALUE"""),"")</f>
        <v/>
      </c>
      <c r="H169" s="119" t="str">
        <f ca="1">IFERROR(__xludf.DUMMYFUNCTION("""COMPUTED_VALUE"""),"")</f>
        <v/>
      </c>
      <c r="I169" s="96" t="str">
        <f ca="1">IFERROR(__xludf.DUMMYFUNCTION("""COMPUTED_VALUE"""),"")</f>
        <v/>
      </c>
      <c r="J169" s="119" t="str">
        <f ca="1">IFERROR(__xludf.DUMMYFUNCTION("""COMPUTED_VALUE"""),"")</f>
        <v/>
      </c>
      <c r="K169" s="119" t="str">
        <f ca="1">IFERROR(__xludf.DUMMYFUNCTION("""COMPUTED_VALUE"""),"")</f>
        <v/>
      </c>
      <c r="L169" s="119" t="str">
        <f ca="1">IFERROR(__xludf.DUMMYFUNCTION("""COMPUTED_VALUE"""),"")</f>
        <v/>
      </c>
      <c r="M169" s="119" t="str">
        <f ca="1">IFERROR(__xludf.DUMMYFUNCTION("""COMPUTED_VALUE"""),"")</f>
        <v/>
      </c>
      <c r="N169" s="119" t="str">
        <f ca="1">IFERROR(__xludf.DUMMYFUNCTION("""COMPUTED_VALUE"""),"")</f>
        <v/>
      </c>
      <c r="O169" s="119" t="str">
        <f ca="1">IFERROR(__xludf.DUMMYFUNCTION("""COMPUTED_VALUE"""),"")</f>
        <v/>
      </c>
      <c r="P169" s="119" t="str">
        <f ca="1">IFERROR(__xludf.DUMMYFUNCTION("""COMPUTED_VALUE"""),"")</f>
        <v/>
      </c>
      <c r="Q169" s="119" t="str">
        <f ca="1">IFERROR(__xludf.DUMMYFUNCTION("""COMPUTED_VALUE"""),"")</f>
        <v/>
      </c>
      <c r="R169" s="119" t="str">
        <f ca="1">IFERROR(__xludf.DUMMYFUNCTION("""COMPUTED_VALUE"""),"")</f>
        <v/>
      </c>
      <c r="S169" s="119" t="str">
        <f ca="1">IFERROR(__xludf.DUMMYFUNCTION("""COMPUTED_VALUE"""),"")</f>
        <v/>
      </c>
      <c r="T169" s="119" t="str">
        <f ca="1">IFERROR(__xludf.DUMMYFUNCTION("""COMPUTED_VALUE"""),"")</f>
        <v/>
      </c>
      <c r="U169" s="119" t="str">
        <f ca="1">IFERROR(__xludf.DUMMYFUNCTION("""COMPUTED_VALUE"""),"")</f>
        <v/>
      </c>
      <c r="V169" s="119" t="str">
        <f ca="1">IFERROR(__xludf.DUMMYFUNCTION("""COMPUTED_VALUE"""),"")</f>
        <v/>
      </c>
      <c r="W169" s="119" t="str">
        <f ca="1">IFERROR(__xludf.DUMMYFUNCTION("""COMPUTED_VALUE"""),"")</f>
        <v/>
      </c>
      <c r="X169" s="119" t="str">
        <f ca="1">IFERROR(__xludf.DUMMYFUNCTION("""COMPUTED_VALUE"""),"")</f>
        <v/>
      </c>
      <c r="Y169" s="119" t="str">
        <f ca="1">IFERROR(__xludf.DUMMYFUNCTION("""COMPUTED_VALUE"""),"")</f>
        <v/>
      </c>
      <c r="Z169" s="119"/>
    </row>
    <row r="170" spans="1:26" ht="12.95">
      <c r="A170" s="119" t="str">
        <f ca="1">IFERROR(__xludf.DUMMYFUNCTION("""COMPUTED_VALUE"""),"")</f>
        <v/>
      </c>
      <c r="B170" s="119" t="str">
        <f ca="1">IFERROR(__xludf.DUMMYFUNCTION("""COMPUTED_VALUE"""),"")</f>
        <v/>
      </c>
      <c r="C170" s="119" t="str">
        <f ca="1">IFERROR(__xludf.DUMMYFUNCTION("""COMPUTED_VALUE"""),"")</f>
        <v/>
      </c>
      <c r="D170" s="119" t="str">
        <f ca="1">IFERROR(__xludf.DUMMYFUNCTION("""COMPUTED_VALUE"""),"")</f>
        <v/>
      </c>
      <c r="E170" s="119" t="str">
        <f ca="1">IFERROR(__xludf.DUMMYFUNCTION("""COMPUTED_VALUE"""),"")</f>
        <v/>
      </c>
      <c r="F170" s="119" t="str">
        <f ca="1">IFERROR(__xludf.DUMMYFUNCTION("""COMPUTED_VALUE"""),"")</f>
        <v/>
      </c>
      <c r="G170" s="119" t="str">
        <f ca="1">IFERROR(__xludf.DUMMYFUNCTION("""COMPUTED_VALUE"""),"")</f>
        <v/>
      </c>
      <c r="H170" s="119" t="str">
        <f ca="1">IFERROR(__xludf.DUMMYFUNCTION("""COMPUTED_VALUE"""),"")</f>
        <v/>
      </c>
      <c r="I170" s="96" t="str">
        <f ca="1">IFERROR(__xludf.DUMMYFUNCTION("""COMPUTED_VALUE"""),"")</f>
        <v/>
      </c>
      <c r="J170" s="119" t="str">
        <f ca="1">IFERROR(__xludf.DUMMYFUNCTION("""COMPUTED_VALUE"""),"")</f>
        <v/>
      </c>
      <c r="K170" s="119" t="str">
        <f ca="1">IFERROR(__xludf.DUMMYFUNCTION("""COMPUTED_VALUE"""),"")</f>
        <v/>
      </c>
      <c r="L170" s="119" t="str">
        <f ca="1">IFERROR(__xludf.DUMMYFUNCTION("""COMPUTED_VALUE"""),"")</f>
        <v/>
      </c>
      <c r="M170" s="119" t="str">
        <f ca="1">IFERROR(__xludf.DUMMYFUNCTION("""COMPUTED_VALUE"""),"")</f>
        <v/>
      </c>
      <c r="N170" s="119" t="str">
        <f ca="1">IFERROR(__xludf.DUMMYFUNCTION("""COMPUTED_VALUE"""),"")</f>
        <v/>
      </c>
      <c r="O170" s="119" t="str">
        <f ca="1">IFERROR(__xludf.DUMMYFUNCTION("""COMPUTED_VALUE"""),"")</f>
        <v/>
      </c>
      <c r="P170" s="119" t="str">
        <f ca="1">IFERROR(__xludf.DUMMYFUNCTION("""COMPUTED_VALUE"""),"")</f>
        <v/>
      </c>
      <c r="Q170" s="119" t="str">
        <f ca="1">IFERROR(__xludf.DUMMYFUNCTION("""COMPUTED_VALUE"""),"")</f>
        <v/>
      </c>
      <c r="R170" s="119" t="str">
        <f ca="1">IFERROR(__xludf.DUMMYFUNCTION("""COMPUTED_VALUE"""),"")</f>
        <v/>
      </c>
      <c r="S170" s="119" t="str">
        <f ca="1">IFERROR(__xludf.DUMMYFUNCTION("""COMPUTED_VALUE"""),"")</f>
        <v/>
      </c>
      <c r="T170" s="119" t="str">
        <f ca="1">IFERROR(__xludf.DUMMYFUNCTION("""COMPUTED_VALUE"""),"")</f>
        <v/>
      </c>
      <c r="U170" s="119" t="str">
        <f ca="1">IFERROR(__xludf.DUMMYFUNCTION("""COMPUTED_VALUE"""),"")</f>
        <v/>
      </c>
      <c r="V170" s="119" t="str">
        <f ca="1">IFERROR(__xludf.DUMMYFUNCTION("""COMPUTED_VALUE"""),"")</f>
        <v/>
      </c>
      <c r="W170" s="119" t="str">
        <f ca="1">IFERROR(__xludf.DUMMYFUNCTION("""COMPUTED_VALUE"""),"")</f>
        <v/>
      </c>
      <c r="X170" s="119" t="str">
        <f ca="1">IFERROR(__xludf.DUMMYFUNCTION("""COMPUTED_VALUE"""),"")</f>
        <v/>
      </c>
      <c r="Y170" s="119" t="str">
        <f ca="1">IFERROR(__xludf.DUMMYFUNCTION("""COMPUTED_VALUE"""),"")</f>
        <v/>
      </c>
      <c r="Z170" s="119"/>
    </row>
    <row r="171" spans="1:26" ht="12.95">
      <c r="A171" s="119" t="str">
        <f ca="1">IFERROR(__xludf.DUMMYFUNCTION("""COMPUTED_VALUE"""),"")</f>
        <v/>
      </c>
      <c r="B171" s="119" t="str">
        <f ca="1">IFERROR(__xludf.DUMMYFUNCTION("""COMPUTED_VALUE"""),"")</f>
        <v/>
      </c>
      <c r="C171" s="119" t="str">
        <f ca="1">IFERROR(__xludf.DUMMYFUNCTION("""COMPUTED_VALUE"""),"")</f>
        <v/>
      </c>
      <c r="D171" s="119" t="str">
        <f ca="1">IFERROR(__xludf.DUMMYFUNCTION("""COMPUTED_VALUE"""),"")</f>
        <v/>
      </c>
      <c r="E171" s="119" t="str">
        <f ca="1">IFERROR(__xludf.DUMMYFUNCTION("""COMPUTED_VALUE"""),"")</f>
        <v/>
      </c>
      <c r="F171" s="119" t="str">
        <f ca="1">IFERROR(__xludf.DUMMYFUNCTION("""COMPUTED_VALUE"""),"")</f>
        <v/>
      </c>
      <c r="G171" s="119" t="str">
        <f ca="1">IFERROR(__xludf.DUMMYFUNCTION("""COMPUTED_VALUE"""),"")</f>
        <v/>
      </c>
      <c r="H171" s="119" t="str">
        <f ca="1">IFERROR(__xludf.DUMMYFUNCTION("""COMPUTED_VALUE"""),"")</f>
        <v/>
      </c>
      <c r="I171" s="96" t="str">
        <f ca="1">IFERROR(__xludf.DUMMYFUNCTION("""COMPUTED_VALUE"""),"")</f>
        <v/>
      </c>
      <c r="J171" s="119" t="str">
        <f ca="1">IFERROR(__xludf.DUMMYFUNCTION("""COMPUTED_VALUE"""),"")</f>
        <v/>
      </c>
      <c r="K171" s="119" t="str">
        <f ca="1">IFERROR(__xludf.DUMMYFUNCTION("""COMPUTED_VALUE"""),"")</f>
        <v/>
      </c>
      <c r="L171" s="119" t="str">
        <f ca="1">IFERROR(__xludf.DUMMYFUNCTION("""COMPUTED_VALUE"""),"")</f>
        <v/>
      </c>
      <c r="M171" s="119" t="str">
        <f ca="1">IFERROR(__xludf.DUMMYFUNCTION("""COMPUTED_VALUE"""),"")</f>
        <v/>
      </c>
      <c r="N171" s="119" t="str">
        <f ca="1">IFERROR(__xludf.DUMMYFUNCTION("""COMPUTED_VALUE"""),"")</f>
        <v/>
      </c>
      <c r="O171" s="119" t="str">
        <f ca="1">IFERROR(__xludf.DUMMYFUNCTION("""COMPUTED_VALUE"""),"")</f>
        <v/>
      </c>
      <c r="P171" s="119" t="str">
        <f ca="1">IFERROR(__xludf.DUMMYFUNCTION("""COMPUTED_VALUE"""),"")</f>
        <v/>
      </c>
      <c r="Q171" s="119" t="str">
        <f ca="1">IFERROR(__xludf.DUMMYFUNCTION("""COMPUTED_VALUE"""),"")</f>
        <v/>
      </c>
      <c r="R171" s="119" t="str">
        <f ca="1">IFERROR(__xludf.DUMMYFUNCTION("""COMPUTED_VALUE"""),"")</f>
        <v/>
      </c>
      <c r="S171" s="119" t="str">
        <f ca="1">IFERROR(__xludf.DUMMYFUNCTION("""COMPUTED_VALUE"""),"")</f>
        <v/>
      </c>
      <c r="T171" s="119" t="str">
        <f ca="1">IFERROR(__xludf.DUMMYFUNCTION("""COMPUTED_VALUE"""),"")</f>
        <v/>
      </c>
      <c r="U171" s="119" t="str">
        <f ca="1">IFERROR(__xludf.DUMMYFUNCTION("""COMPUTED_VALUE"""),"")</f>
        <v/>
      </c>
      <c r="V171" s="119" t="str">
        <f ca="1">IFERROR(__xludf.DUMMYFUNCTION("""COMPUTED_VALUE"""),"")</f>
        <v/>
      </c>
      <c r="W171" s="119" t="str">
        <f ca="1">IFERROR(__xludf.DUMMYFUNCTION("""COMPUTED_VALUE"""),"")</f>
        <v/>
      </c>
      <c r="X171" s="119" t="str">
        <f ca="1">IFERROR(__xludf.DUMMYFUNCTION("""COMPUTED_VALUE"""),"")</f>
        <v/>
      </c>
      <c r="Y171" s="119" t="str">
        <f ca="1">IFERROR(__xludf.DUMMYFUNCTION("""COMPUTED_VALUE"""),"")</f>
        <v/>
      </c>
      <c r="Z171" s="119"/>
    </row>
    <row r="172" spans="1:26" ht="12.95">
      <c r="A172" s="119" t="str">
        <f ca="1">IFERROR(__xludf.DUMMYFUNCTION("""COMPUTED_VALUE"""),"")</f>
        <v/>
      </c>
      <c r="B172" s="119" t="str">
        <f ca="1">IFERROR(__xludf.DUMMYFUNCTION("""COMPUTED_VALUE"""),"")</f>
        <v/>
      </c>
      <c r="C172" s="119" t="str">
        <f ca="1">IFERROR(__xludf.DUMMYFUNCTION("""COMPUTED_VALUE"""),"")</f>
        <v/>
      </c>
      <c r="D172" s="119" t="str">
        <f ca="1">IFERROR(__xludf.DUMMYFUNCTION("""COMPUTED_VALUE"""),"")</f>
        <v/>
      </c>
      <c r="E172" s="119" t="str">
        <f ca="1">IFERROR(__xludf.DUMMYFUNCTION("""COMPUTED_VALUE"""),"")</f>
        <v/>
      </c>
      <c r="F172" s="119" t="str">
        <f ca="1">IFERROR(__xludf.DUMMYFUNCTION("""COMPUTED_VALUE"""),"")</f>
        <v/>
      </c>
      <c r="G172" s="119" t="str">
        <f ca="1">IFERROR(__xludf.DUMMYFUNCTION("""COMPUTED_VALUE"""),"")</f>
        <v/>
      </c>
      <c r="H172" s="119" t="str">
        <f ca="1">IFERROR(__xludf.DUMMYFUNCTION("""COMPUTED_VALUE"""),"")</f>
        <v/>
      </c>
      <c r="I172" s="96" t="str">
        <f ca="1">IFERROR(__xludf.DUMMYFUNCTION("""COMPUTED_VALUE"""),"")</f>
        <v/>
      </c>
      <c r="J172" s="119" t="str">
        <f ca="1">IFERROR(__xludf.DUMMYFUNCTION("""COMPUTED_VALUE"""),"")</f>
        <v/>
      </c>
      <c r="K172" s="119" t="str">
        <f ca="1">IFERROR(__xludf.DUMMYFUNCTION("""COMPUTED_VALUE"""),"")</f>
        <v/>
      </c>
      <c r="L172" s="119" t="str">
        <f ca="1">IFERROR(__xludf.DUMMYFUNCTION("""COMPUTED_VALUE"""),"")</f>
        <v/>
      </c>
      <c r="M172" s="119" t="str">
        <f ca="1">IFERROR(__xludf.DUMMYFUNCTION("""COMPUTED_VALUE"""),"")</f>
        <v/>
      </c>
      <c r="N172" s="119" t="str">
        <f ca="1">IFERROR(__xludf.DUMMYFUNCTION("""COMPUTED_VALUE"""),"")</f>
        <v/>
      </c>
      <c r="O172" s="119" t="str">
        <f ca="1">IFERROR(__xludf.DUMMYFUNCTION("""COMPUTED_VALUE"""),"")</f>
        <v/>
      </c>
      <c r="P172" s="119" t="str">
        <f ca="1">IFERROR(__xludf.DUMMYFUNCTION("""COMPUTED_VALUE"""),"")</f>
        <v/>
      </c>
      <c r="Q172" s="119" t="str">
        <f ca="1">IFERROR(__xludf.DUMMYFUNCTION("""COMPUTED_VALUE"""),"")</f>
        <v/>
      </c>
      <c r="R172" s="119" t="str">
        <f ca="1">IFERROR(__xludf.DUMMYFUNCTION("""COMPUTED_VALUE"""),"")</f>
        <v/>
      </c>
      <c r="S172" s="119" t="str">
        <f ca="1">IFERROR(__xludf.DUMMYFUNCTION("""COMPUTED_VALUE"""),"")</f>
        <v/>
      </c>
      <c r="T172" s="119" t="str">
        <f ca="1">IFERROR(__xludf.DUMMYFUNCTION("""COMPUTED_VALUE"""),"")</f>
        <v/>
      </c>
      <c r="U172" s="119" t="str">
        <f ca="1">IFERROR(__xludf.DUMMYFUNCTION("""COMPUTED_VALUE"""),"")</f>
        <v/>
      </c>
      <c r="V172" s="119" t="str">
        <f ca="1">IFERROR(__xludf.DUMMYFUNCTION("""COMPUTED_VALUE"""),"")</f>
        <v/>
      </c>
      <c r="W172" s="119" t="str">
        <f ca="1">IFERROR(__xludf.DUMMYFUNCTION("""COMPUTED_VALUE"""),"")</f>
        <v/>
      </c>
      <c r="X172" s="119" t="str">
        <f ca="1">IFERROR(__xludf.DUMMYFUNCTION("""COMPUTED_VALUE"""),"")</f>
        <v/>
      </c>
      <c r="Y172" s="119" t="str">
        <f ca="1">IFERROR(__xludf.DUMMYFUNCTION("""COMPUTED_VALUE"""),"")</f>
        <v/>
      </c>
      <c r="Z172" s="119"/>
    </row>
    <row r="173" spans="1:26" ht="12.95">
      <c r="A173" s="119" t="str">
        <f ca="1">IFERROR(__xludf.DUMMYFUNCTION("""COMPUTED_VALUE"""),"")</f>
        <v/>
      </c>
      <c r="B173" s="119" t="str">
        <f ca="1">IFERROR(__xludf.DUMMYFUNCTION("""COMPUTED_VALUE"""),"")</f>
        <v/>
      </c>
      <c r="C173" s="119" t="str">
        <f ca="1">IFERROR(__xludf.DUMMYFUNCTION("""COMPUTED_VALUE"""),"")</f>
        <v/>
      </c>
      <c r="D173" s="119" t="str">
        <f ca="1">IFERROR(__xludf.DUMMYFUNCTION("""COMPUTED_VALUE"""),"")</f>
        <v/>
      </c>
      <c r="E173" s="119" t="str">
        <f ca="1">IFERROR(__xludf.DUMMYFUNCTION("""COMPUTED_VALUE"""),"")</f>
        <v/>
      </c>
      <c r="F173" s="119" t="str">
        <f ca="1">IFERROR(__xludf.DUMMYFUNCTION("""COMPUTED_VALUE"""),"")</f>
        <v/>
      </c>
      <c r="G173" s="119" t="str">
        <f ca="1">IFERROR(__xludf.DUMMYFUNCTION("""COMPUTED_VALUE"""),"")</f>
        <v/>
      </c>
      <c r="H173" s="119" t="str">
        <f ca="1">IFERROR(__xludf.DUMMYFUNCTION("""COMPUTED_VALUE"""),"")</f>
        <v/>
      </c>
      <c r="I173" s="96" t="str">
        <f ca="1">IFERROR(__xludf.DUMMYFUNCTION("""COMPUTED_VALUE"""),"")</f>
        <v/>
      </c>
      <c r="J173" s="119" t="str">
        <f ca="1">IFERROR(__xludf.DUMMYFUNCTION("""COMPUTED_VALUE"""),"")</f>
        <v/>
      </c>
      <c r="K173" s="119" t="str">
        <f ca="1">IFERROR(__xludf.DUMMYFUNCTION("""COMPUTED_VALUE"""),"")</f>
        <v/>
      </c>
      <c r="L173" s="119" t="str">
        <f ca="1">IFERROR(__xludf.DUMMYFUNCTION("""COMPUTED_VALUE"""),"")</f>
        <v/>
      </c>
      <c r="M173" s="119" t="str">
        <f ca="1">IFERROR(__xludf.DUMMYFUNCTION("""COMPUTED_VALUE"""),"")</f>
        <v/>
      </c>
      <c r="N173" s="119" t="str">
        <f ca="1">IFERROR(__xludf.DUMMYFUNCTION("""COMPUTED_VALUE"""),"")</f>
        <v/>
      </c>
      <c r="O173" s="119" t="str">
        <f ca="1">IFERROR(__xludf.DUMMYFUNCTION("""COMPUTED_VALUE"""),"")</f>
        <v/>
      </c>
      <c r="P173" s="119" t="str">
        <f ca="1">IFERROR(__xludf.DUMMYFUNCTION("""COMPUTED_VALUE"""),"")</f>
        <v/>
      </c>
      <c r="Q173" s="119" t="str">
        <f ca="1">IFERROR(__xludf.DUMMYFUNCTION("""COMPUTED_VALUE"""),"")</f>
        <v/>
      </c>
      <c r="R173" s="119" t="str">
        <f ca="1">IFERROR(__xludf.DUMMYFUNCTION("""COMPUTED_VALUE"""),"")</f>
        <v/>
      </c>
      <c r="S173" s="119" t="str">
        <f ca="1">IFERROR(__xludf.DUMMYFUNCTION("""COMPUTED_VALUE"""),"")</f>
        <v/>
      </c>
      <c r="T173" s="119" t="str">
        <f ca="1">IFERROR(__xludf.DUMMYFUNCTION("""COMPUTED_VALUE"""),"")</f>
        <v/>
      </c>
      <c r="U173" s="119" t="str">
        <f ca="1">IFERROR(__xludf.DUMMYFUNCTION("""COMPUTED_VALUE"""),"")</f>
        <v/>
      </c>
      <c r="V173" s="119" t="str">
        <f ca="1">IFERROR(__xludf.DUMMYFUNCTION("""COMPUTED_VALUE"""),"")</f>
        <v/>
      </c>
      <c r="W173" s="119" t="str">
        <f ca="1">IFERROR(__xludf.DUMMYFUNCTION("""COMPUTED_VALUE"""),"")</f>
        <v/>
      </c>
      <c r="X173" s="119" t="str">
        <f ca="1">IFERROR(__xludf.DUMMYFUNCTION("""COMPUTED_VALUE"""),"")</f>
        <v/>
      </c>
      <c r="Y173" s="119" t="str">
        <f ca="1">IFERROR(__xludf.DUMMYFUNCTION("""COMPUTED_VALUE"""),"")</f>
        <v/>
      </c>
      <c r="Z173" s="119"/>
    </row>
    <row r="174" spans="1:26" ht="12.95">
      <c r="A174" s="119" t="str">
        <f ca="1">IFERROR(__xludf.DUMMYFUNCTION("""COMPUTED_VALUE"""),"")</f>
        <v/>
      </c>
      <c r="B174" s="119" t="str">
        <f ca="1">IFERROR(__xludf.DUMMYFUNCTION("""COMPUTED_VALUE"""),"")</f>
        <v/>
      </c>
      <c r="C174" s="119" t="str">
        <f ca="1">IFERROR(__xludf.DUMMYFUNCTION("""COMPUTED_VALUE"""),"")</f>
        <v/>
      </c>
      <c r="D174" s="119" t="str">
        <f ca="1">IFERROR(__xludf.DUMMYFUNCTION("""COMPUTED_VALUE"""),"")</f>
        <v/>
      </c>
      <c r="E174" s="119" t="str">
        <f ca="1">IFERROR(__xludf.DUMMYFUNCTION("""COMPUTED_VALUE"""),"")</f>
        <v/>
      </c>
      <c r="F174" s="119" t="str">
        <f ca="1">IFERROR(__xludf.DUMMYFUNCTION("""COMPUTED_VALUE"""),"")</f>
        <v/>
      </c>
      <c r="G174" s="119" t="str">
        <f ca="1">IFERROR(__xludf.DUMMYFUNCTION("""COMPUTED_VALUE"""),"")</f>
        <v/>
      </c>
      <c r="H174" s="119" t="str">
        <f ca="1">IFERROR(__xludf.DUMMYFUNCTION("""COMPUTED_VALUE"""),"")</f>
        <v/>
      </c>
      <c r="I174" s="96" t="str">
        <f ca="1">IFERROR(__xludf.DUMMYFUNCTION("""COMPUTED_VALUE"""),"")</f>
        <v/>
      </c>
      <c r="J174" s="119" t="str">
        <f ca="1">IFERROR(__xludf.DUMMYFUNCTION("""COMPUTED_VALUE"""),"")</f>
        <v/>
      </c>
      <c r="K174" s="119" t="str">
        <f ca="1">IFERROR(__xludf.DUMMYFUNCTION("""COMPUTED_VALUE"""),"")</f>
        <v/>
      </c>
      <c r="L174" s="119" t="str">
        <f ca="1">IFERROR(__xludf.DUMMYFUNCTION("""COMPUTED_VALUE"""),"")</f>
        <v/>
      </c>
      <c r="M174" s="119" t="str">
        <f ca="1">IFERROR(__xludf.DUMMYFUNCTION("""COMPUTED_VALUE"""),"")</f>
        <v/>
      </c>
      <c r="N174" s="119" t="str">
        <f ca="1">IFERROR(__xludf.DUMMYFUNCTION("""COMPUTED_VALUE"""),"")</f>
        <v/>
      </c>
      <c r="O174" s="119" t="str">
        <f ca="1">IFERROR(__xludf.DUMMYFUNCTION("""COMPUTED_VALUE"""),"")</f>
        <v/>
      </c>
      <c r="P174" s="119" t="str">
        <f ca="1">IFERROR(__xludf.DUMMYFUNCTION("""COMPUTED_VALUE"""),"")</f>
        <v/>
      </c>
      <c r="Q174" s="119" t="str">
        <f ca="1">IFERROR(__xludf.DUMMYFUNCTION("""COMPUTED_VALUE"""),"")</f>
        <v/>
      </c>
      <c r="R174" s="119" t="str">
        <f ca="1">IFERROR(__xludf.DUMMYFUNCTION("""COMPUTED_VALUE"""),"")</f>
        <v/>
      </c>
      <c r="S174" s="119" t="str">
        <f ca="1">IFERROR(__xludf.DUMMYFUNCTION("""COMPUTED_VALUE"""),"")</f>
        <v/>
      </c>
      <c r="T174" s="119" t="str">
        <f ca="1">IFERROR(__xludf.DUMMYFUNCTION("""COMPUTED_VALUE"""),"")</f>
        <v/>
      </c>
      <c r="U174" s="119" t="str">
        <f ca="1">IFERROR(__xludf.DUMMYFUNCTION("""COMPUTED_VALUE"""),"")</f>
        <v/>
      </c>
      <c r="V174" s="119" t="str">
        <f ca="1">IFERROR(__xludf.DUMMYFUNCTION("""COMPUTED_VALUE"""),"")</f>
        <v/>
      </c>
      <c r="W174" s="119" t="str">
        <f ca="1">IFERROR(__xludf.DUMMYFUNCTION("""COMPUTED_VALUE"""),"")</f>
        <v/>
      </c>
      <c r="X174" s="119" t="str">
        <f ca="1">IFERROR(__xludf.DUMMYFUNCTION("""COMPUTED_VALUE"""),"")</f>
        <v/>
      </c>
      <c r="Y174" s="119" t="str">
        <f ca="1">IFERROR(__xludf.DUMMYFUNCTION("""COMPUTED_VALUE"""),"")</f>
        <v/>
      </c>
      <c r="Z174" s="119"/>
    </row>
    <row r="175" spans="1:26" ht="12.95">
      <c r="A175" s="119" t="str">
        <f ca="1">IFERROR(__xludf.DUMMYFUNCTION("""COMPUTED_VALUE"""),"")</f>
        <v/>
      </c>
      <c r="B175" s="119" t="str">
        <f ca="1">IFERROR(__xludf.DUMMYFUNCTION("""COMPUTED_VALUE"""),"")</f>
        <v/>
      </c>
      <c r="C175" s="119" t="str">
        <f ca="1">IFERROR(__xludf.DUMMYFUNCTION("""COMPUTED_VALUE"""),"")</f>
        <v/>
      </c>
      <c r="D175" s="119" t="str">
        <f ca="1">IFERROR(__xludf.DUMMYFUNCTION("""COMPUTED_VALUE"""),"")</f>
        <v/>
      </c>
      <c r="E175" s="119" t="str">
        <f ca="1">IFERROR(__xludf.DUMMYFUNCTION("""COMPUTED_VALUE"""),"")</f>
        <v/>
      </c>
      <c r="F175" s="119" t="str">
        <f ca="1">IFERROR(__xludf.DUMMYFUNCTION("""COMPUTED_VALUE"""),"")</f>
        <v/>
      </c>
      <c r="G175" s="119" t="str">
        <f ca="1">IFERROR(__xludf.DUMMYFUNCTION("""COMPUTED_VALUE"""),"")</f>
        <v/>
      </c>
      <c r="H175" s="119" t="str">
        <f ca="1">IFERROR(__xludf.DUMMYFUNCTION("""COMPUTED_VALUE"""),"")</f>
        <v/>
      </c>
      <c r="I175" s="96" t="str">
        <f ca="1">IFERROR(__xludf.DUMMYFUNCTION("""COMPUTED_VALUE"""),"")</f>
        <v/>
      </c>
      <c r="J175" s="119" t="str">
        <f ca="1">IFERROR(__xludf.DUMMYFUNCTION("""COMPUTED_VALUE"""),"")</f>
        <v/>
      </c>
      <c r="K175" s="119" t="str">
        <f ca="1">IFERROR(__xludf.DUMMYFUNCTION("""COMPUTED_VALUE"""),"")</f>
        <v/>
      </c>
      <c r="L175" s="119" t="str">
        <f ca="1">IFERROR(__xludf.DUMMYFUNCTION("""COMPUTED_VALUE"""),"")</f>
        <v/>
      </c>
      <c r="M175" s="119" t="str">
        <f ca="1">IFERROR(__xludf.DUMMYFUNCTION("""COMPUTED_VALUE"""),"")</f>
        <v/>
      </c>
      <c r="N175" s="119" t="str">
        <f ca="1">IFERROR(__xludf.DUMMYFUNCTION("""COMPUTED_VALUE"""),"")</f>
        <v/>
      </c>
      <c r="O175" s="119" t="str">
        <f ca="1">IFERROR(__xludf.DUMMYFUNCTION("""COMPUTED_VALUE"""),"")</f>
        <v/>
      </c>
      <c r="P175" s="119" t="str">
        <f ca="1">IFERROR(__xludf.DUMMYFUNCTION("""COMPUTED_VALUE"""),"")</f>
        <v/>
      </c>
      <c r="Q175" s="119" t="str">
        <f ca="1">IFERROR(__xludf.DUMMYFUNCTION("""COMPUTED_VALUE"""),"")</f>
        <v/>
      </c>
      <c r="R175" s="119" t="str">
        <f ca="1">IFERROR(__xludf.DUMMYFUNCTION("""COMPUTED_VALUE"""),"")</f>
        <v/>
      </c>
      <c r="S175" s="119" t="str">
        <f ca="1">IFERROR(__xludf.DUMMYFUNCTION("""COMPUTED_VALUE"""),"")</f>
        <v/>
      </c>
      <c r="T175" s="119" t="str">
        <f ca="1">IFERROR(__xludf.DUMMYFUNCTION("""COMPUTED_VALUE"""),"")</f>
        <v/>
      </c>
      <c r="U175" s="119" t="str">
        <f ca="1">IFERROR(__xludf.DUMMYFUNCTION("""COMPUTED_VALUE"""),"")</f>
        <v/>
      </c>
      <c r="V175" s="119" t="str">
        <f ca="1">IFERROR(__xludf.DUMMYFUNCTION("""COMPUTED_VALUE"""),"")</f>
        <v/>
      </c>
      <c r="W175" s="119" t="str">
        <f ca="1">IFERROR(__xludf.DUMMYFUNCTION("""COMPUTED_VALUE"""),"")</f>
        <v/>
      </c>
      <c r="X175" s="119" t="str">
        <f ca="1">IFERROR(__xludf.DUMMYFUNCTION("""COMPUTED_VALUE"""),"")</f>
        <v/>
      </c>
      <c r="Y175" s="119" t="str">
        <f ca="1">IFERROR(__xludf.DUMMYFUNCTION("""COMPUTED_VALUE"""),"")</f>
        <v/>
      </c>
      <c r="Z175" s="119"/>
    </row>
    <row r="176" spans="1:26" ht="12.95">
      <c r="A176" s="119" t="str">
        <f ca="1">IFERROR(__xludf.DUMMYFUNCTION("""COMPUTED_VALUE"""),"")</f>
        <v/>
      </c>
      <c r="B176" s="119" t="str">
        <f ca="1">IFERROR(__xludf.DUMMYFUNCTION("""COMPUTED_VALUE"""),"")</f>
        <v/>
      </c>
      <c r="C176" s="119" t="str">
        <f ca="1">IFERROR(__xludf.DUMMYFUNCTION("""COMPUTED_VALUE"""),"")</f>
        <v/>
      </c>
      <c r="D176" s="119" t="str">
        <f ca="1">IFERROR(__xludf.DUMMYFUNCTION("""COMPUTED_VALUE"""),"")</f>
        <v/>
      </c>
      <c r="E176" s="119" t="str">
        <f ca="1">IFERROR(__xludf.DUMMYFUNCTION("""COMPUTED_VALUE"""),"")</f>
        <v/>
      </c>
      <c r="F176" s="119" t="str">
        <f ca="1">IFERROR(__xludf.DUMMYFUNCTION("""COMPUTED_VALUE"""),"")</f>
        <v/>
      </c>
      <c r="G176" s="119" t="str">
        <f ca="1">IFERROR(__xludf.DUMMYFUNCTION("""COMPUTED_VALUE"""),"")</f>
        <v/>
      </c>
      <c r="H176" s="119" t="str">
        <f ca="1">IFERROR(__xludf.DUMMYFUNCTION("""COMPUTED_VALUE"""),"")</f>
        <v/>
      </c>
      <c r="I176" s="96" t="str">
        <f ca="1">IFERROR(__xludf.DUMMYFUNCTION("""COMPUTED_VALUE"""),"")</f>
        <v/>
      </c>
      <c r="J176" s="119" t="str">
        <f ca="1">IFERROR(__xludf.DUMMYFUNCTION("""COMPUTED_VALUE"""),"")</f>
        <v/>
      </c>
      <c r="K176" s="119" t="str">
        <f ca="1">IFERROR(__xludf.DUMMYFUNCTION("""COMPUTED_VALUE"""),"")</f>
        <v/>
      </c>
      <c r="L176" s="119" t="str">
        <f ca="1">IFERROR(__xludf.DUMMYFUNCTION("""COMPUTED_VALUE"""),"")</f>
        <v/>
      </c>
      <c r="M176" s="119" t="str">
        <f ca="1">IFERROR(__xludf.DUMMYFUNCTION("""COMPUTED_VALUE"""),"")</f>
        <v/>
      </c>
      <c r="N176" s="119" t="str">
        <f ca="1">IFERROR(__xludf.DUMMYFUNCTION("""COMPUTED_VALUE"""),"")</f>
        <v/>
      </c>
      <c r="O176" s="119" t="str">
        <f ca="1">IFERROR(__xludf.DUMMYFUNCTION("""COMPUTED_VALUE"""),"")</f>
        <v/>
      </c>
      <c r="P176" s="119" t="str">
        <f ca="1">IFERROR(__xludf.DUMMYFUNCTION("""COMPUTED_VALUE"""),"")</f>
        <v/>
      </c>
      <c r="Q176" s="119" t="str">
        <f ca="1">IFERROR(__xludf.DUMMYFUNCTION("""COMPUTED_VALUE"""),"")</f>
        <v/>
      </c>
      <c r="R176" s="119" t="str">
        <f ca="1">IFERROR(__xludf.DUMMYFUNCTION("""COMPUTED_VALUE"""),"")</f>
        <v/>
      </c>
      <c r="S176" s="119" t="str">
        <f ca="1">IFERROR(__xludf.DUMMYFUNCTION("""COMPUTED_VALUE"""),"")</f>
        <v/>
      </c>
      <c r="T176" s="119" t="str">
        <f ca="1">IFERROR(__xludf.DUMMYFUNCTION("""COMPUTED_VALUE"""),"")</f>
        <v/>
      </c>
      <c r="U176" s="119" t="str">
        <f ca="1">IFERROR(__xludf.DUMMYFUNCTION("""COMPUTED_VALUE"""),"")</f>
        <v/>
      </c>
      <c r="V176" s="119" t="str">
        <f ca="1">IFERROR(__xludf.DUMMYFUNCTION("""COMPUTED_VALUE"""),"")</f>
        <v/>
      </c>
      <c r="W176" s="119" t="str">
        <f ca="1">IFERROR(__xludf.DUMMYFUNCTION("""COMPUTED_VALUE"""),"")</f>
        <v/>
      </c>
      <c r="X176" s="119" t="str">
        <f ca="1">IFERROR(__xludf.DUMMYFUNCTION("""COMPUTED_VALUE"""),"")</f>
        <v/>
      </c>
      <c r="Y176" s="119" t="str">
        <f ca="1">IFERROR(__xludf.DUMMYFUNCTION("""COMPUTED_VALUE"""),"")</f>
        <v/>
      </c>
      <c r="Z176" s="119"/>
    </row>
    <row r="177" spans="1:26" ht="12.95">
      <c r="A177" s="119" t="str">
        <f ca="1">IFERROR(__xludf.DUMMYFUNCTION("""COMPUTED_VALUE"""),"")</f>
        <v/>
      </c>
      <c r="B177" s="119" t="str">
        <f ca="1">IFERROR(__xludf.DUMMYFUNCTION("""COMPUTED_VALUE"""),"")</f>
        <v/>
      </c>
      <c r="C177" s="119" t="str">
        <f ca="1">IFERROR(__xludf.DUMMYFUNCTION("""COMPUTED_VALUE"""),"")</f>
        <v/>
      </c>
      <c r="D177" s="119" t="str">
        <f ca="1">IFERROR(__xludf.DUMMYFUNCTION("""COMPUTED_VALUE"""),"")</f>
        <v/>
      </c>
      <c r="E177" s="119" t="str">
        <f ca="1">IFERROR(__xludf.DUMMYFUNCTION("""COMPUTED_VALUE"""),"")</f>
        <v/>
      </c>
      <c r="F177" s="119" t="str">
        <f ca="1">IFERROR(__xludf.DUMMYFUNCTION("""COMPUTED_VALUE"""),"")</f>
        <v/>
      </c>
      <c r="G177" s="119" t="str">
        <f ca="1">IFERROR(__xludf.DUMMYFUNCTION("""COMPUTED_VALUE"""),"")</f>
        <v/>
      </c>
      <c r="H177" s="119" t="str">
        <f ca="1">IFERROR(__xludf.DUMMYFUNCTION("""COMPUTED_VALUE"""),"")</f>
        <v/>
      </c>
      <c r="I177" s="96" t="str">
        <f ca="1">IFERROR(__xludf.DUMMYFUNCTION("""COMPUTED_VALUE"""),"")</f>
        <v/>
      </c>
      <c r="J177" s="119" t="str">
        <f ca="1">IFERROR(__xludf.DUMMYFUNCTION("""COMPUTED_VALUE"""),"")</f>
        <v/>
      </c>
      <c r="K177" s="119" t="str">
        <f ca="1">IFERROR(__xludf.DUMMYFUNCTION("""COMPUTED_VALUE"""),"")</f>
        <v/>
      </c>
      <c r="L177" s="119" t="str">
        <f ca="1">IFERROR(__xludf.DUMMYFUNCTION("""COMPUTED_VALUE"""),"")</f>
        <v/>
      </c>
      <c r="M177" s="119" t="str">
        <f ca="1">IFERROR(__xludf.DUMMYFUNCTION("""COMPUTED_VALUE"""),"")</f>
        <v/>
      </c>
      <c r="N177" s="119" t="str">
        <f ca="1">IFERROR(__xludf.DUMMYFUNCTION("""COMPUTED_VALUE"""),"")</f>
        <v/>
      </c>
      <c r="O177" s="119" t="str">
        <f ca="1">IFERROR(__xludf.DUMMYFUNCTION("""COMPUTED_VALUE"""),"")</f>
        <v/>
      </c>
      <c r="P177" s="119" t="str">
        <f ca="1">IFERROR(__xludf.DUMMYFUNCTION("""COMPUTED_VALUE"""),"")</f>
        <v/>
      </c>
      <c r="Q177" s="119" t="str">
        <f ca="1">IFERROR(__xludf.DUMMYFUNCTION("""COMPUTED_VALUE"""),"")</f>
        <v/>
      </c>
      <c r="R177" s="119" t="str">
        <f ca="1">IFERROR(__xludf.DUMMYFUNCTION("""COMPUTED_VALUE"""),"")</f>
        <v/>
      </c>
      <c r="S177" s="119" t="str">
        <f ca="1">IFERROR(__xludf.DUMMYFUNCTION("""COMPUTED_VALUE"""),"")</f>
        <v/>
      </c>
      <c r="T177" s="119" t="str">
        <f ca="1">IFERROR(__xludf.DUMMYFUNCTION("""COMPUTED_VALUE"""),"")</f>
        <v/>
      </c>
      <c r="U177" s="119" t="str">
        <f ca="1">IFERROR(__xludf.DUMMYFUNCTION("""COMPUTED_VALUE"""),"")</f>
        <v/>
      </c>
      <c r="V177" s="119" t="str">
        <f ca="1">IFERROR(__xludf.DUMMYFUNCTION("""COMPUTED_VALUE"""),"")</f>
        <v/>
      </c>
      <c r="W177" s="119" t="str">
        <f ca="1">IFERROR(__xludf.DUMMYFUNCTION("""COMPUTED_VALUE"""),"")</f>
        <v/>
      </c>
      <c r="X177" s="119" t="str">
        <f ca="1">IFERROR(__xludf.DUMMYFUNCTION("""COMPUTED_VALUE"""),"")</f>
        <v/>
      </c>
      <c r="Y177" s="119" t="str">
        <f ca="1">IFERROR(__xludf.DUMMYFUNCTION("""COMPUTED_VALUE"""),"")</f>
        <v/>
      </c>
      <c r="Z177" s="119"/>
    </row>
    <row r="178" spans="1:26" ht="12.95">
      <c r="A178" s="119" t="str">
        <f ca="1">IFERROR(__xludf.DUMMYFUNCTION("""COMPUTED_VALUE"""),"")</f>
        <v/>
      </c>
      <c r="B178" s="119" t="str">
        <f ca="1">IFERROR(__xludf.DUMMYFUNCTION("""COMPUTED_VALUE"""),"")</f>
        <v/>
      </c>
      <c r="C178" s="119" t="str">
        <f ca="1">IFERROR(__xludf.DUMMYFUNCTION("""COMPUTED_VALUE"""),"")</f>
        <v/>
      </c>
      <c r="D178" s="119" t="str">
        <f ca="1">IFERROR(__xludf.DUMMYFUNCTION("""COMPUTED_VALUE"""),"")</f>
        <v/>
      </c>
      <c r="E178" s="119" t="str">
        <f ca="1">IFERROR(__xludf.DUMMYFUNCTION("""COMPUTED_VALUE"""),"")</f>
        <v/>
      </c>
      <c r="F178" s="119" t="str">
        <f ca="1">IFERROR(__xludf.DUMMYFUNCTION("""COMPUTED_VALUE"""),"")</f>
        <v/>
      </c>
      <c r="G178" s="119" t="str">
        <f ca="1">IFERROR(__xludf.DUMMYFUNCTION("""COMPUTED_VALUE"""),"")</f>
        <v/>
      </c>
      <c r="H178" s="119" t="str">
        <f ca="1">IFERROR(__xludf.DUMMYFUNCTION("""COMPUTED_VALUE"""),"")</f>
        <v/>
      </c>
      <c r="I178" s="96" t="str">
        <f ca="1">IFERROR(__xludf.DUMMYFUNCTION("""COMPUTED_VALUE"""),"")</f>
        <v/>
      </c>
      <c r="J178" s="119" t="str">
        <f ca="1">IFERROR(__xludf.DUMMYFUNCTION("""COMPUTED_VALUE"""),"")</f>
        <v/>
      </c>
      <c r="K178" s="119" t="str">
        <f ca="1">IFERROR(__xludf.DUMMYFUNCTION("""COMPUTED_VALUE"""),"")</f>
        <v/>
      </c>
      <c r="L178" s="119" t="str">
        <f ca="1">IFERROR(__xludf.DUMMYFUNCTION("""COMPUTED_VALUE"""),"")</f>
        <v/>
      </c>
      <c r="M178" s="119" t="str">
        <f ca="1">IFERROR(__xludf.DUMMYFUNCTION("""COMPUTED_VALUE"""),"")</f>
        <v/>
      </c>
      <c r="N178" s="119" t="str">
        <f ca="1">IFERROR(__xludf.DUMMYFUNCTION("""COMPUTED_VALUE"""),"")</f>
        <v/>
      </c>
      <c r="O178" s="119" t="str">
        <f ca="1">IFERROR(__xludf.DUMMYFUNCTION("""COMPUTED_VALUE"""),"")</f>
        <v/>
      </c>
      <c r="P178" s="119" t="str">
        <f ca="1">IFERROR(__xludf.DUMMYFUNCTION("""COMPUTED_VALUE"""),"")</f>
        <v/>
      </c>
      <c r="Q178" s="119" t="str">
        <f ca="1">IFERROR(__xludf.DUMMYFUNCTION("""COMPUTED_VALUE"""),"")</f>
        <v/>
      </c>
      <c r="R178" s="119" t="str">
        <f ca="1">IFERROR(__xludf.DUMMYFUNCTION("""COMPUTED_VALUE"""),"")</f>
        <v/>
      </c>
      <c r="S178" s="119" t="str">
        <f ca="1">IFERROR(__xludf.DUMMYFUNCTION("""COMPUTED_VALUE"""),"")</f>
        <v/>
      </c>
      <c r="T178" s="119" t="str">
        <f ca="1">IFERROR(__xludf.DUMMYFUNCTION("""COMPUTED_VALUE"""),"")</f>
        <v/>
      </c>
      <c r="U178" s="119" t="str">
        <f ca="1">IFERROR(__xludf.DUMMYFUNCTION("""COMPUTED_VALUE"""),"")</f>
        <v/>
      </c>
      <c r="V178" s="119" t="str">
        <f ca="1">IFERROR(__xludf.DUMMYFUNCTION("""COMPUTED_VALUE"""),"")</f>
        <v/>
      </c>
      <c r="W178" s="119" t="str">
        <f ca="1">IFERROR(__xludf.DUMMYFUNCTION("""COMPUTED_VALUE"""),"")</f>
        <v/>
      </c>
      <c r="X178" s="119" t="str">
        <f ca="1">IFERROR(__xludf.DUMMYFUNCTION("""COMPUTED_VALUE"""),"")</f>
        <v/>
      </c>
      <c r="Y178" s="119" t="str">
        <f ca="1">IFERROR(__xludf.DUMMYFUNCTION("""COMPUTED_VALUE"""),"")</f>
        <v/>
      </c>
      <c r="Z178" s="119"/>
    </row>
    <row r="179" spans="1:26" ht="12.95">
      <c r="A179" s="119" t="str">
        <f ca="1">IFERROR(__xludf.DUMMYFUNCTION("""COMPUTED_VALUE"""),"")</f>
        <v/>
      </c>
      <c r="B179" s="119" t="str">
        <f ca="1">IFERROR(__xludf.DUMMYFUNCTION("""COMPUTED_VALUE"""),"")</f>
        <v/>
      </c>
      <c r="C179" s="119" t="str">
        <f ca="1">IFERROR(__xludf.DUMMYFUNCTION("""COMPUTED_VALUE"""),"")</f>
        <v/>
      </c>
      <c r="D179" s="119" t="str">
        <f ca="1">IFERROR(__xludf.DUMMYFUNCTION("""COMPUTED_VALUE"""),"")</f>
        <v/>
      </c>
      <c r="E179" s="119" t="str">
        <f ca="1">IFERROR(__xludf.DUMMYFUNCTION("""COMPUTED_VALUE"""),"")</f>
        <v/>
      </c>
      <c r="F179" s="119" t="str">
        <f ca="1">IFERROR(__xludf.DUMMYFUNCTION("""COMPUTED_VALUE"""),"")</f>
        <v/>
      </c>
      <c r="G179" s="119" t="str">
        <f ca="1">IFERROR(__xludf.DUMMYFUNCTION("""COMPUTED_VALUE"""),"")</f>
        <v/>
      </c>
      <c r="H179" s="119" t="str">
        <f ca="1">IFERROR(__xludf.DUMMYFUNCTION("""COMPUTED_VALUE"""),"")</f>
        <v/>
      </c>
      <c r="I179" s="96" t="str">
        <f ca="1">IFERROR(__xludf.DUMMYFUNCTION("""COMPUTED_VALUE"""),"")</f>
        <v/>
      </c>
      <c r="J179" s="119" t="str">
        <f ca="1">IFERROR(__xludf.DUMMYFUNCTION("""COMPUTED_VALUE"""),"")</f>
        <v/>
      </c>
      <c r="K179" s="119" t="str">
        <f ca="1">IFERROR(__xludf.DUMMYFUNCTION("""COMPUTED_VALUE"""),"")</f>
        <v/>
      </c>
      <c r="L179" s="119" t="str">
        <f ca="1">IFERROR(__xludf.DUMMYFUNCTION("""COMPUTED_VALUE"""),"")</f>
        <v/>
      </c>
      <c r="M179" s="119" t="str">
        <f ca="1">IFERROR(__xludf.DUMMYFUNCTION("""COMPUTED_VALUE"""),"")</f>
        <v/>
      </c>
      <c r="N179" s="119" t="str">
        <f ca="1">IFERROR(__xludf.DUMMYFUNCTION("""COMPUTED_VALUE"""),"")</f>
        <v/>
      </c>
      <c r="O179" s="119" t="str">
        <f ca="1">IFERROR(__xludf.DUMMYFUNCTION("""COMPUTED_VALUE"""),"")</f>
        <v/>
      </c>
      <c r="P179" s="119" t="str">
        <f ca="1">IFERROR(__xludf.DUMMYFUNCTION("""COMPUTED_VALUE"""),"")</f>
        <v/>
      </c>
      <c r="Q179" s="119" t="str">
        <f ca="1">IFERROR(__xludf.DUMMYFUNCTION("""COMPUTED_VALUE"""),"")</f>
        <v/>
      </c>
      <c r="R179" s="119" t="str">
        <f ca="1">IFERROR(__xludf.DUMMYFUNCTION("""COMPUTED_VALUE"""),"")</f>
        <v/>
      </c>
      <c r="S179" s="119" t="str">
        <f ca="1">IFERROR(__xludf.DUMMYFUNCTION("""COMPUTED_VALUE"""),"")</f>
        <v/>
      </c>
      <c r="T179" s="119" t="str">
        <f ca="1">IFERROR(__xludf.DUMMYFUNCTION("""COMPUTED_VALUE"""),"")</f>
        <v/>
      </c>
      <c r="U179" s="119" t="str">
        <f ca="1">IFERROR(__xludf.DUMMYFUNCTION("""COMPUTED_VALUE"""),"")</f>
        <v/>
      </c>
      <c r="V179" s="119" t="str">
        <f ca="1">IFERROR(__xludf.DUMMYFUNCTION("""COMPUTED_VALUE"""),"")</f>
        <v/>
      </c>
      <c r="W179" s="119" t="str">
        <f ca="1">IFERROR(__xludf.DUMMYFUNCTION("""COMPUTED_VALUE"""),"")</f>
        <v/>
      </c>
      <c r="X179" s="119" t="str">
        <f ca="1">IFERROR(__xludf.DUMMYFUNCTION("""COMPUTED_VALUE"""),"")</f>
        <v/>
      </c>
      <c r="Y179" s="119" t="str">
        <f ca="1">IFERROR(__xludf.DUMMYFUNCTION("""COMPUTED_VALUE"""),"")</f>
        <v/>
      </c>
      <c r="Z179" s="119"/>
    </row>
    <row r="180" spans="1:26" ht="12.95">
      <c r="A180" s="119" t="str">
        <f ca="1">IFERROR(__xludf.DUMMYFUNCTION("""COMPUTED_VALUE"""),"")</f>
        <v/>
      </c>
      <c r="B180" s="119" t="str">
        <f ca="1">IFERROR(__xludf.DUMMYFUNCTION("""COMPUTED_VALUE"""),"")</f>
        <v/>
      </c>
      <c r="C180" s="119" t="str">
        <f ca="1">IFERROR(__xludf.DUMMYFUNCTION("""COMPUTED_VALUE"""),"")</f>
        <v/>
      </c>
      <c r="D180" s="119" t="str">
        <f ca="1">IFERROR(__xludf.DUMMYFUNCTION("""COMPUTED_VALUE"""),"")</f>
        <v/>
      </c>
      <c r="E180" s="119" t="str">
        <f ca="1">IFERROR(__xludf.DUMMYFUNCTION("""COMPUTED_VALUE"""),"")</f>
        <v/>
      </c>
      <c r="F180" s="119" t="str">
        <f ca="1">IFERROR(__xludf.DUMMYFUNCTION("""COMPUTED_VALUE"""),"")</f>
        <v/>
      </c>
      <c r="G180" s="119" t="str">
        <f ca="1">IFERROR(__xludf.DUMMYFUNCTION("""COMPUTED_VALUE"""),"")</f>
        <v/>
      </c>
      <c r="H180" s="119" t="str">
        <f ca="1">IFERROR(__xludf.DUMMYFUNCTION("""COMPUTED_VALUE"""),"")</f>
        <v/>
      </c>
      <c r="I180" s="96" t="str">
        <f ca="1">IFERROR(__xludf.DUMMYFUNCTION("""COMPUTED_VALUE"""),"")</f>
        <v/>
      </c>
      <c r="J180" s="119" t="str">
        <f ca="1">IFERROR(__xludf.DUMMYFUNCTION("""COMPUTED_VALUE"""),"")</f>
        <v/>
      </c>
      <c r="K180" s="119" t="str">
        <f ca="1">IFERROR(__xludf.DUMMYFUNCTION("""COMPUTED_VALUE"""),"")</f>
        <v/>
      </c>
      <c r="L180" s="119" t="str">
        <f ca="1">IFERROR(__xludf.DUMMYFUNCTION("""COMPUTED_VALUE"""),"")</f>
        <v/>
      </c>
      <c r="M180" s="119" t="str">
        <f ca="1">IFERROR(__xludf.DUMMYFUNCTION("""COMPUTED_VALUE"""),"")</f>
        <v/>
      </c>
      <c r="N180" s="119" t="str">
        <f ca="1">IFERROR(__xludf.DUMMYFUNCTION("""COMPUTED_VALUE"""),"")</f>
        <v/>
      </c>
      <c r="O180" s="119" t="str">
        <f ca="1">IFERROR(__xludf.DUMMYFUNCTION("""COMPUTED_VALUE"""),"")</f>
        <v/>
      </c>
      <c r="P180" s="119" t="str">
        <f ca="1">IFERROR(__xludf.DUMMYFUNCTION("""COMPUTED_VALUE"""),"")</f>
        <v/>
      </c>
      <c r="Q180" s="119" t="str">
        <f ca="1">IFERROR(__xludf.DUMMYFUNCTION("""COMPUTED_VALUE"""),"")</f>
        <v/>
      </c>
      <c r="R180" s="119" t="str">
        <f ca="1">IFERROR(__xludf.DUMMYFUNCTION("""COMPUTED_VALUE"""),"")</f>
        <v/>
      </c>
      <c r="S180" s="119" t="str">
        <f ca="1">IFERROR(__xludf.DUMMYFUNCTION("""COMPUTED_VALUE"""),"")</f>
        <v/>
      </c>
      <c r="T180" s="119" t="str">
        <f ca="1">IFERROR(__xludf.DUMMYFUNCTION("""COMPUTED_VALUE"""),"")</f>
        <v/>
      </c>
      <c r="U180" s="119" t="str">
        <f ca="1">IFERROR(__xludf.DUMMYFUNCTION("""COMPUTED_VALUE"""),"")</f>
        <v/>
      </c>
      <c r="V180" s="119" t="str">
        <f ca="1">IFERROR(__xludf.DUMMYFUNCTION("""COMPUTED_VALUE"""),"")</f>
        <v/>
      </c>
      <c r="W180" s="119" t="str">
        <f ca="1">IFERROR(__xludf.DUMMYFUNCTION("""COMPUTED_VALUE"""),"")</f>
        <v/>
      </c>
      <c r="X180" s="119" t="str">
        <f ca="1">IFERROR(__xludf.DUMMYFUNCTION("""COMPUTED_VALUE"""),"")</f>
        <v/>
      </c>
      <c r="Y180" s="119" t="str">
        <f ca="1">IFERROR(__xludf.DUMMYFUNCTION("""COMPUTED_VALUE"""),"")</f>
        <v/>
      </c>
      <c r="Z180" s="119"/>
    </row>
    <row r="181" spans="1:26" ht="12.95">
      <c r="A181" s="119" t="str">
        <f ca="1">IFERROR(__xludf.DUMMYFUNCTION("""COMPUTED_VALUE"""),"")</f>
        <v/>
      </c>
      <c r="B181" s="119" t="str">
        <f ca="1">IFERROR(__xludf.DUMMYFUNCTION("""COMPUTED_VALUE"""),"")</f>
        <v/>
      </c>
      <c r="C181" s="119" t="str">
        <f ca="1">IFERROR(__xludf.DUMMYFUNCTION("""COMPUTED_VALUE"""),"")</f>
        <v/>
      </c>
      <c r="D181" s="119" t="str">
        <f ca="1">IFERROR(__xludf.DUMMYFUNCTION("""COMPUTED_VALUE"""),"")</f>
        <v/>
      </c>
      <c r="E181" s="119" t="str">
        <f ca="1">IFERROR(__xludf.DUMMYFUNCTION("""COMPUTED_VALUE"""),"")</f>
        <v/>
      </c>
      <c r="F181" s="119" t="str">
        <f ca="1">IFERROR(__xludf.DUMMYFUNCTION("""COMPUTED_VALUE"""),"")</f>
        <v/>
      </c>
      <c r="G181" s="119" t="str">
        <f ca="1">IFERROR(__xludf.DUMMYFUNCTION("""COMPUTED_VALUE"""),"")</f>
        <v/>
      </c>
      <c r="H181" s="119" t="str">
        <f ca="1">IFERROR(__xludf.DUMMYFUNCTION("""COMPUTED_VALUE"""),"")</f>
        <v/>
      </c>
      <c r="I181" s="96" t="str">
        <f ca="1">IFERROR(__xludf.DUMMYFUNCTION("""COMPUTED_VALUE"""),"")</f>
        <v/>
      </c>
      <c r="J181" s="119" t="str">
        <f ca="1">IFERROR(__xludf.DUMMYFUNCTION("""COMPUTED_VALUE"""),"")</f>
        <v/>
      </c>
      <c r="K181" s="119" t="str">
        <f ca="1">IFERROR(__xludf.DUMMYFUNCTION("""COMPUTED_VALUE"""),"")</f>
        <v/>
      </c>
      <c r="L181" s="119" t="str">
        <f ca="1">IFERROR(__xludf.DUMMYFUNCTION("""COMPUTED_VALUE"""),"")</f>
        <v/>
      </c>
      <c r="M181" s="119" t="str">
        <f ca="1">IFERROR(__xludf.DUMMYFUNCTION("""COMPUTED_VALUE"""),"")</f>
        <v/>
      </c>
      <c r="N181" s="119" t="str">
        <f ca="1">IFERROR(__xludf.DUMMYFUNCTION("""COMPUTED_VALUE"""),"")</f>
        <v/>
      </c>
      <c r="O181" s="119" t="str">
        <f ca="1">IFERROR(__xludf.DUMMYFUNCTION("""COMPUTED_VALUE"""),"")</f>
        <v/>
      </c>
      <c r="P181" s="119" t="str">
        <f ca="1">IFERROR(__xludf.DUMMYFUNCTION("""COMPUTED_VALUE"""),"")</f>
        <v/>
      </c>
      <c r="Q181" s="119" t="str">
        <f ca="1">IFERROR(__xludf.DUMMYFUNCTION("""COMPUTED_VALUE"""),"")</f>
        <v/>
      </c>
      <c r="R181" s="119" t="str">
        <f ca="1">IFERROR(__xludf.DUMMYFUNCTION("""COMPUTED_VALUE"""),"")</f>
        <v/>
      </c>
      <c r="S181" s="119" t="str">
        <f ca="1">IFERROR(__xludf.DUMMYFUNCTION("""COMPUTED_VALUE"""),"")</f>
        <v/>
      </c>
      <c r="T181" s="119" t="str">
        <f ca="1">IFERROR(__xludf.DUMMYFUNCTION("""COMPUTED_VALUE"""),"")</f>
        <v/>
      </c>
      <c r="U181" s="119" t="str">
        <f ca="1">IFERROR(__xludf.DUMMYFUNCTION("""COMPUTED_VALUE"""),"")</f>
        <v/>
      </c>
      <c r="V181" s="119" t="str">
        <f ca="1">IFERROR(__xludf.DUMMYFUNCTION("""COMPUTED_VALUE"""),"")</f>
        <v/>
      </c>
      <c r="W181" s="119" t="str">
        <f ca="1">IFERROR(__xludf.DUMMYFUNCTION("""COMPUTED_VALUE"""),"")</f>
        <v/>
      </c>
      <c r="X181" s="119" t="str">
        <f ca="1">IFERROR(__xludf.DUMMYFUNCTION("""COMPUTED_VALUE"""),"")</f>
        <v/>
      </c>
      <c r="Y181" s="119" t="str">
        <f ca="1">IFERROR(__xludf.DUMMYFUNCTION("""COMPUTED_VALUE"""),"")</f>
        <v/>
      </c>
      <c r="Z181" s="119"/>
    </row>
    <row r="182" spans="1:26" ht="12.95">
      <c r="A182" s="119" t="str">
        <f ca="1">IFERROR(__xludf.DUMMYFUNCTION("""COMPUTED_VALUE"""),"")</f>
        <v/>
      </c>
      <c r="B182" s="119" t="str">
        <f ca="1">IFERROR(__xludf.DUMMYFUNCTION("""COMPUTED_VALUE"""),"")</f>
        <v/>
      </c>
      <c r="C182" s="119" t="str">
        <f ca="1">IFERROR(__xludf.DUMMYFUNCTION("""COMPUTED_VALUE"""),"")</f>
        <v/>
      </c>
      <c r="D182" s="119" t="str">
        <f ca="1">IFERROR(__xludf.DUMMYFUNCTION("""COMPUTED_VALUE"""),"")</f>
        <v/>
      </c>
      <c r="E182" s="119" t="str">
        <f ca="1">IFERROR(__xludf.DUMMYFUNCTION("""COMPUTED_VALUE"""),"")</f>
        <v/>
      </c>
      <c r="F182" s="119" t="str">
        <f ca="1">IFERROR(__xludf.DUMMYFUNCTION("""COMPUTED_VALUE"""),"")</f>
        <v/>
      </c>
      <c r="G182" s="119" t="str">
        <f ca="1">IFERROR(__xludf.DUMMYFUNCTION("""COMPUTED_VALUE"""),"")</f>
        <v/>
      </c>
      <c r="H182" s="119" t="str">
        <f ca="1">IFERROR(__xludf.DUMMYFUNCTION("""COMPUTED_VALUE"""),"")</f>
        <v/>
      </c>
      <c r="I182" s="96" t="str">
        <f ca="1">IFERROR(__xludf.DUMMYFUNCTION("""COMPUTED_VALUE"""),"")</f>
        <v/>
      </c>
      <c r="J182" s="119" t="str">
        <f ca="1">IFERROR(__xludf.DUMMYFUNCTION("""COMPUTED_VALUE"""),"")</f>
        <v/>
      </c>
      <c r="K182" s="119" t="str">
        <f ca="1">IFERROR(__xludf.DUMMYFUNCTION("""COMPUTED_VALUE"""),"")</f>
        <v/>
      </c>
      <c r="L182" s="119" t="str">
        <f ca="1">IFERROR(__xludf.DUMMYFUNCTION("""COMPUTED_VALUE"""),"")</f>
        <v/>
      </c>
      <c r="M182" s="119" t="str">
        <f ca="1">IFERROR(__xludf.DUMMYFUNCTION("""COMPUTED_VALUE"""),"")</f>
        <v/>
      </c>
      <c r="N182" s="119" t="str">
        <f ca="1">IFERROR(__xludf.DUMMYFUNCTION("""COMPUTED_VALUE"""),"")</f>
        <v/>
      </c>
      <c r="O182" s="119" t="str">
        <f ca="1">IFERROR(__xludf.DUMMYFUNCTION("""COMPUTED_VALUE"""),"")</f>
        <v/>
      </c>
      <c r="P182" s="119" t="str">
        <f ca="1">IFERROR(__xludf.DUMMYFUNCTION("""COMPUTED_VALUE"""),"")</f>
        <v/>
      </c>
      <c r="Q182" s="119" t="str">
        <f ca="1">IFERROR(__xludf.DUMMYFUNCTION("""COMPUTED_VALUE"""),"")</f>
        <v/>
      </c>
      <c r="R182" s="119" t="str">
        <f ca="1">IFERROR(__xludf.DUMMYFUNCTION("""COMPUTED_VALUE"""),"")</f>
        <v/>
      </c>
      <c r="S182" s="119" t="str">
        <f ca="1">IFERROR(__xludf.DUMMYFUNCTION("""COMPUTED_VALUE"""),"")</f>
        <v/>
      </c>
      <c r="T182" s="119" t="str">
        <f ca="1">IFERROR(__xludf.DUMMYFUNCTION("""COMPUTED_VALUE"""),"")</f>
        <v/>
      </c>
      <c r="U182" s="119" t="str">
        <f ca="1">IFERROR(__xludf.DUMMYFUNCTION("""COMPUTED_VALUE"""),"")</f>
        <v/>
      </c>
      <c r="V182" s="119" t="str">
        <f ca="1">IFERROR(__xludf.DUMMYFUNCTION("""COMPUTED_VALUE"""),"")</f>
        <v/>
      </c>
      <c r="W182" s="119" t="str">
        <f ca="1">IFERROR(__xludf.DUMMYFUNCTION("""COMPUTED_VALUE"""),"")</f>
        <v/>
      </c>
      <c r="X182" s="119" t="str">
        <f ca="1">IFERROR(__xludf.DUMMYFUNCTION("""COMPUTED_VALUE"""),"")</f>
        <v/>
      </c>
      <c r="Y182" s="119" t="str">
        <f ca="1">IFERROR(__xludf.DUMMYFUNCTION("""COMPUTED_VALUE"""),"")</f>
        <v/>
      </c>
      <c r="Z182" s="119"/>
    </row>
    <row r="183" spans="1:26" ht="12.95">
      <c r="A183" s="119" t="str">
        <f ca="1">IFERROR(__xludf.DUMMYFUNCTION("""COMPUTED_VALUE"""),"")</f>
        <v/>
      </c>
      <c r="B183" s="119" t="str">
        <f ca="1">IFERROR(__xludf.DUMMYFUNCTION("""COMPUTED_VALUE"""),"")</f>
        <v/>
      </c>
      <c r="C183" s="119" t="str">
        <f ca="1">IFERROR(__xludf.DUMMYFUNCTION("""COMPUTED_VALUE"""),"")</f>
        <v/>
      </c>
      <c r="D183" s="119" t="str">
        <f ca="1">IFERROR(__xludf.DUMMYFUNCTION("""COMPUTED_VALUE"""),"")</f>
        <v/>
      </c>
      <c r="E183" s="119" t="str">
        <f ca="1">IFERROR(__xludf.DUMMYFUNCTION("""COMPUTED_VALUE"""),"")</f>
        <v/>
      </c>
      <c r="F183" s="119" t="str">
        <f ca="1">IFERROR(__xludf.DUMMYFUNCTION("""COMPUTED_VALUE"""),"")</f>
        <v/>
      </c>
      <c r="G183" s="119" t="str">
        <f ca="1">IFERROR(__xludf.DUMMYFUNCTION("""COMPUTED_VALUE"""),"")</f>
        <v/>
      </c>
      <c r="H183" s="119" t="str">
        <f ca="1">IFERROR(__xludf.DUMMYFUNCTION("""COMPUTED_VALUE"""),"")</f>
        <v/>
      </c>
      <c r="I183" s="96" t="str">
        <f ca="1">IFERROR(__xludf.DUMMYFUNCTION("""COMPUTED_VALUE"""),"")</f>
        <v/>
      </c>
      <c r="J183" s="119" t="str">
        <f ca="1">IFERROR(__xludf.DUMMYFUNCTION("""COMPUTED_VALUE"""),"")</f>
        <v/>
      </c>
      <c r="K183" s="119" t="str">
        <f ca="1">IFERROR(__xludf.DUMMYFUNCTION("""COMPUTED_VALUE"""),"")</f>
        <v/>
      </c>
      <c r="L183" s="119" t="str">
        <f ca="1">IFERROR(__xludf.DUMMYFUNCTION("""COMPUTED_VALUE"""),"")</f>
        <v/>
      </c>
      <c r="M183" s="119" t="str">
        <f ca="1">IFERROR(__xludf.DUMMYFUNCTION("""COMPUTED_VALUE"""),"")</f>
        <v/>
      </c>
      <c r="N183" s="119" t="str">
        <f ca="1">IFERROR(__xludf.DUMMYFUNCTION("""COMPUTED_VALUE"""),"")</f>
        <v/>
      </c>
      <c r="O183" s="119" t="str">
        <f ca="1">IFERROR(__xludf.DUMMYFUNCTION("""COMPUTED_VALUE"""),"")</f>
        <v/>
      </c>
      <c r="P183" s="119" t="str">
        <f ca="1">IFERROR(__xludf.DUMMYFUNCTION("""COMPUTED_VALUE"""),"")</f>
        <v/>
      </c>
      <c r="Q183" s="119" t="str">
        <f ca="1">IFERROR(__xludf.DUMMYFUNCTION("""COMPUTED_VALUE"""),"")</f>
        <v/>
      </c>
      <c r="R183" s="119" t="str">
        <f ca="1">IFERROR(__xludf.DUMMYFUNCTION("""COMPUTED_VALUE"""),"")</f>
        <v/>
      </c>
      <c r="S183" s="119" t="str">
        <f ca="1">IFERROR(__xludf.DUMMYFUNCTION("""COMPUTED_VALUE"""),"")</f>
        <v/>
      </c>
      <c r="T183" s="119" t="str">
        <f ca="1">IFERROR(__xludf.DUMMYFUNCTION("""COMPUTED_VALUE"""),"")</f>
        <v/>
      </c>
      <c r="U183" s="119" t="str">
        <f ca="1">IFERROR(__xludf.DUMMYFUNCTION("""COMPUTED_VALUE"""),"")</f>
        <v/>
      </c>
      <c r="V183" s="119" t="str">
        <f ca="1">IFERROR(__xludf.DUMMYFUNCTION("""COMPUTED_VALUE"""),"")</f>
        <v/>
      </c>
      <c r="W183" s="119" t="str">
        <f ca="1">IFERROR(__xludf.DUMMYFUNCTION("""COMPUTED_VALUE"""),"")</f>
        <v/>
      </c>
      <c r="X183" s="119" t="str">
        <f ca="1">IFERROR(__xludf.DUMMYFUNCTION("""COMPUTED_VALUE"""),"")</f>
        <v/>
      </c>
      <c r="Y183" s="119" t="str">
        <f ca="1">IFERROR(__xludf.DUMMYFUNCTION("""COMPUTED_VALUE"""),"")</f>
        <v/>
      </c>
      <c r="Z183" s="119"/>
    </row>
    <row r="184" spans="1:26" ht="12.95">
      <c r="A184" s="119" t="str">
        <f ca="1">IFERROR(__xludf.DUMMYFUNCTION("""COMPUTED_VALUE"""),"")</f>
        <v/>
      </c>
      <c r="B184" s="119" t="str">
        <f ca="1">IFERROR(__xludf.DUMMYFUNCTION("""COMPUTED_VALUE"""),"")</f>
        <v/>
      </c>
      <c r="C184" s="119" t="str">
        <f ca="1">IFERROR(__xludf.DUMMYFUNCTION("""COMPUTED_VALUE"""),"")</f>
        <v/>
      </c>
      <c r="D184" s="119" t="str">
        <f ca="1">IFERROR(__xludf.DUMMYFUNCTION("""COMPUTED_VALUE"""),"")</f>
        <v/>
      </c>
      <c r="E184" s="119" t="str">
        <f ca="1">IFERROR(__xludf.DUMMYFUNCTION("""COMPUTED_VALUE"""),"")</f>
        <v/>
      </c>
      <c r="F184" s="119" t="str">
        <f ca="1">IFERROR(__xludf.DUMMYFUNCTION("""COMPUTED_VALUE"""),"")</f>
        <v/>
      </c>
      <c r="G184" s="119" t="str">
        <f ca="1">IFERROR(__xludf.DUMMYFUNCTION("""COMPUTED_VALUE"""),"")</f>
        <v/>
      </c>
      <c r="H184" s="119" t="str">
        <f ca="1">IFERROR(__xludf.DUMMYFUNCTION("""COMPUTED_VALUE"""),"")</f>
        <v/>
      </c>
      <c r="I184" s="96" t="str">
        <f ca="1">IFERROR(__xludf.DUMMYFUNCTION("""COMPUTED_VALUE"""),"")</f>
        <v/>
      </c>
      <c r="J184" s="119" t="str">
        <f ca="1">IFERROR(__xludf.DUMMYFUNCTION("""COMPUTED_VALUE"""),"")</f>
        <v/>
      </c>
      <c r="K184" s="119" t="str">
        <f ca="1">IFERROR(__xludf.DUMMYFUNCTION("""COMPUTED_VALUE"""),"")</f>
        <v/>
      </c>
      <c r="L184" s="119" t="str">
        <f ca="1">IFERROR(__xludf.DUMMYFUNCTION("""COMPUTED_VALUE"""),"")</f>
        <v/>
      </c>
      <c r="M184" s="119" t="str">
        <f ca="1">IFERROR(__xludf.DUMMYFUNCTION("""COMPUTED_VALUE"""),"")</f>
        <v/>
      </c>
      <c r="N184" s="119" t="str">
        <f ca="1">IFERROR(__xludf.DUMMYFUNCTION("""COMPUTED_VALUE"""),"")</f>
        <v/>
      </c>
      <c r="O184" s="119" t="str">
        <f ca="1">IFERROR(__xludf.DUMMYFUNCTION("""COMPUTED_VALUE"""),"")</f>
        <v/>
      </c>
      <c r="P184" s="119" t="str">
        <f ca="1">IFERROR(__xludf.DUMMYFUNCTION("""COMPUTED_VALUE"""),"")</f>
        <v/>
      </c>
      <c r="Q184" s="119" t="str">
        <f ca="1">IFERROR(__xludf.DUMMYFUNCTION("""COMPUTED_VALUE"""),"")</f>
        <v/>
      </c>
      <c r="R184" s="119" t="str">
        <f ca="1">IFERROR(__xludf.DUMMYFUNCTION("""COMPUTED_VALUE"""),"")</f>
        <v/>
      </c>
      <c r="S184" s="119" t="str">
        <f ca="1">IFERROR(__xludf.DUMMYFUNCTION("""COMPUTED_VALUE"""),"")</f>
        <v/>
      </c>
      <c r="T184" s="119" t="str">
        <f ca="1">IFERROR(__xludf.DUMMYFUNCTION("""COMPUTED_VALUE"""),"")</f>
        <v/>
      </c>
      <c r="U184" s="119" t="str">
        <f ca="1">IFERROR(__xludf.DUMMYFUNCTION("""COMPUTED_VALUE"""),"")</f>
        <v/>
      </c>
      <c r="V184" s="119" t="str">
        <f ca="1">IFERROR(__xludf.DUMMYFUNCTION("""COMPUTED_VALUE"""),"")</f>
        <v/>
      </c>
      <c r="W184" s="119" t="str">
        <f ca="1">IFERROR(__xludf.DUMMYFUNCTION("""COMPUTED_VALUE"""),"")</f>
        <v/>
      </c>
      <c r="X184" s="119" t="str">
        <f ca="1">IFERROR(__xludf.DUMMYFUNCTION("""COMPUTED_VALUE"""),"")</f>
        <v/>
      </c>
      <c r="Y184" s="119" t="str">
        <f ca="1">IFERROR(__xludf.DUMMYFUNCTION("""COMPUTED_VALUE"""),"")</f>
        <v/>
      </c>
      <c r="Z184" s="119"/>
    </row>
    <row r="185" spans="1:26" ht="12.95">
      <c r="A185" s="119" t="str">
        <f ca="1">IFERROR(__xludf.DUMMYFUNCTION("""COMPUTED_VALUE"""),"")</f>
        <v/>
      </c>
      <c r="B185" s="119" t="str">
        <f ca="1">IFERROR(__xludf.DUMMYFUNCTION("""COMPUTED_VALUE"""),"")</f>
        <v/>
      </c>
      <c r="C185" s="119" t="str">
        <f ca="1">IFERROR(__xludf.DUMMYFUNCTION("""COMPUTED_VALUE"""),"")</f>
        <v/>
      </c>
      <c r="D185" s="119" t="str">
        <f ca="1">IFERROR(__xludf.DUMMYFUNCTION("""COMPUTED_VALUE"""),"")</f>
        <v/>
      </c>
      <c r="E185" s="119" t="str">
        <f ca="1">IFERROR(__xludf.DUMMYFUNCTION("""COMPUTED_VALUE"""),"")</f>
        <v/>
      </c>
      <c r="F185" s="119" t="str">
        <f ca="1">IFERROR(__xludf.DUMMYFUNCTION("""COMPUTED_VALUE"""),"")</f>
        <v/>
      </c>
      <c r="G185" s="119" t="str">
        <f ca="1">IFERROR(__xludf.DUMMYFUNCTION("""COMPUTED_VALUE"""),"")</f>
        <v/>
      </c>
      <c r="H185" s="119" t="str">
        <f ca="1">IFERROR(__xludf.DUMMYFUNCTION("""COMPUTED_VALUE"""),"")</f>
        <v/>
      </c>
      <c r="I185" s="96" t="str">
        <f ca="1">IFERROR(__xludf.DUMMYFUNCTION("""COMPUTED_VALUE"""),"")</f>
        <v/>
      </c>
      <c r="J185" s="119" t="str">
        <f ca="1">IFERROR(__xludf.DUMMYFUNCTION("""COMPUTED_VALUE"""),"")</f>
        <v/>
      </c>
      <c r="K185" s="119" t="str">
        <f ca="1">IFERROR(__xludf.DUMMYFUNCTION("""COMPUTED_VALUE"""),"")</f>
        <v/>
      </c>
      <c r="L185" s="119" t="str">
        <f ca="1">IFERROR(__xludf.DUMMYFUNCTION("""COMPUTED_VALUE"""),"")</f>
        <v/>
      </c>
      <c r="M185" s="119" t="str">
        <f ca="1">IFERROR(__xludf.DUMMYFUNCTION("""COMPUTED_VALUE"""),"")</f>
        <v/>
      </c>
      <c r="N185" s="119" t="str">
        <f ca="1">IFERROR(__xludf.DUMMYFUNCTION("""COMPUTED_VALUE"""),"")</f>
        <v/>
      </c>
      <c r="O185" s="119" t="str">
        <f ca="1">IFERROR(__xludf.DUMMYFUNCTION("""COMPUTED_VALUE"""),"")</f>
        <v/>
      </c>
      <c r="P185" s="119" t="str">
        <f ca="1">IFERROR(__xludf.DUMMYFUNCTION("""COMPUTED_VALUE"""),"")</f>
        <v/>
      </c>
      <c r="Q185" s="119" t="str">
        <f ca="1">IFERROR(__xludf.DUMMYFUNCTION("""COMPUTED_VALUE"""),"")</f>
        <v/>
      </c>
      <c r="R185" s="119" t="str">
        <f ca="1">IFERROR(__xludf.DUMMYFUNCTION("""COMPUTED_VALUE"""),"")</f>
        <v/>
      </c>
      <c r="S185" s="119" t="str">
        <f ca="1">IFERROR(__xludf.DUMMYFUNCTION("""COMPUTED_VALUE"""),"")</f>
        <v/>
      </c>
      <c r="T185" s="119" t="str">
        <f ca="1">IFERROR(__xludf.DUMMYFUNCTION("""COMPUTED_VALUE"""),"")</f>
        <v/>
      </c>
      <c r="U185" s="119" t="str">
        <f ca="1">IFERROR(__xludf.DUMMYFUNCTION("""COMPUTED_VALUE"""),"")</f>
        <v/>
      </c>
      <c r="V185" s="119" t="str">
        <f ca="1">IFERROR(__xludf.DUMMYFUNCTION("""COMPUTED_VALUE"""),"")</f>
        <v/>
      </c>
      <c r="W185" s="119" t="str">
        <f ca="1">IFERROR(__xludf.DUMMYFUNCTION("""COMPUTED_VALUE"""),"")</f>
        <v/>
      </c>
      <c r="X185" s="119" t="str">
        <f ca="1">IFERROR(__xludf.DUMMYFUNCTION("""COMPUTED_VALUE"""),"")</f>
        <v/>
      </c>
      <c r="Y185" s="119" t="str">
        <f ca="1">IFERROR(__xludf.DUMMYFUNCTION("""COMPUTED_VALUE"""),"")</f>
        <v/>
      </c>
      <c r="Z185" s="119"/>
    </row>
    <row r="186" spans="1:26" ht="12.95">
      <c r="A186" s="119" t="str">
        <f ca="1">IFERROR(__xludf.DUMMYFUNCTION("""COMPUTED_VALUE"""),"")</f>
        <v/>
      </c>
      <c r="B186" s="119" t="str">
        <f ca="1">IFERROR(__xludf.DUMMYFUNCTION("""COMPUTED_VALUE"""),"")</f>
        <v/>
      </c>
      <c r="C186" s="119" t="str">
        <f ca="1">IFERROR(__xludf.DUMMYFUNCTION("""COMPUTED_VALUE"""),"")</f>
        <v/>
      </c>
      <c r="D186" s="119" t="str">
        <f ca="1">IFERROR(__xludf.DUMMYFUNCTION("""COMPUTED_VALUE"""),"")</f>
        <v/>
      </c>
      <c r="E186" s="119" t="str">
        <f ca="1">IFERROR(__xludf.DUMMYFUNCTION("""COMPUTED_VALUE"""),"")</f>
        <v/>
      </c>
      <c r="F186" s="119" t="str">
        <f ca="1">IFERROR(__xludf.DUMMYFUNCTION("""COMPUTED_VALUE"""),"")</f>
        <v/>
      </c>
      <c r="G186" s="119" t="str">
        <f ca="1">IFERROR(__xludf.DUMMYFUNCTION("""COMPUTED_VALUE"""),"")</f>
        <v/>
      </c>
      <c r="H186" s="119" t="str">
        <f ca="1">IFERROR(__xludf.DUMMYFUNCTION("""COMPUTED_VALUE"""),"")</f>
        <v/>
      </c>
      <c r="I186" s="96" t="str">
        <f ca="1">IFERROR(__xludf.DUMMYFUNCTION("""COMPUTED_VALUE"""),"")</f>
        <v/>
      </c>
      <c r="J186" s="119" t="str">
        <f ca="1">IFERROR(__xludf.DUMMYFUNCTION("""COMPUTED_VALUE"""),"")</f>
        <v/>
      </c>
      <c r="K186" s="119" t="str">
        <f ca="1">IFERROR(__xludf.DUMMYFUNCTION("""COMPUTED_VALUE"""),"")</f>
        <v/>
      </c>
      <c r="L186" s="119" t="str">
        <f ca="1">IFERROR(__xludf.DUMMYFUNCTION("""COMPUTED_VALUE"""),"")</f>
        <v/>
      </c>
      <c r="M186" s="119" t="str">
        <f ca="1">IFERROR(__xludf.DUMMYFUNCTION("""COMPUTED_VALUE"""),"")</f>
        <v/>
      </c>
      <c r="N186" s="119" t="str">
        <f ca="1">IFERROR(__xludf.DUMMYFUNCTION("""COMPUTED_VALUE"""),"")</f>
        <v/>
      </c>
      <c r="O186" s="119" t="str">
        <f ca="1">IFERROR(__xludf.DUMMYFUNCTION("""COMPUTED_VALUE"""),"")</f>
        <v/>
      </c>
      <c r="P186" s="119" t="str">
        <f ca="1">IFERROR(__xludf.DUMMYFUNCTION("""COMPUTED_VALUE"""),"")</f>
        <v/>
      </c>
      <c r="Q186" s="119" t="str">
        <f ca="1">IFERROR(__xludf.DUMMYFUNCTION("""COMPUTED_VALUE"""),"")</f>
        <v/>
      </c>
      <c r="R186" s="119" t="str">
        <f ca="1">IFERROR(__xludf.DUMMYFUNCTION("""COMPUTED_VALUE"""),"")</f>
        <v/>
      </c>
      <c r="S186" s="119" t="str">
        <f ca="1">IFERROR(__xludf.DUMMYFUNCTION("""COMPUTED_VALUE"""),"")</f>
        <v/>
      </c>
      <c r="T186" s="119" t="str">
        <f ca="1">IFERROR(__xludf.DUMMYFUNCTION("""COMPUTED_VALUE"""),"")</f>
        <v/>
      </c>
      <c r="U186" s="119" t="str">
        <f ca="1">IFERROR(__xludf.DUMMYFUNCTION("""COMPUTED_VALUE"""),"")</f>
        <v/>
      </c>
      <c r="V186" s="119" t="str">
        <f ca="1">IFERROR(__xludf.DUMMYFUNCTION("""COMPUTED_VALUE"""),"")</f>
        <v/>
      </c>
      <c r="W186" s="119" t="str">
        <f ca="1">IFERROR(__xludf.DUMMYFUNCTION("""COMPUTED_VALUE"""),"")</f>
        <v/>
      </c>
      <c r="X186" s="119" t="str">
        <f ca="1">IFERROR(__xludf.DUMMYFUNCTION("""COMPUTED_VALUE"""),"")</f>
        <v/>
      </c>
      <c r="Y186" s="119" t="str">
        <f ca="1">IFERROR(__xludf.DUMMYFUNCTION("""COMPUTED_VALUE"""),"")</f>
        <v/>
      </c>
      <c r="Z186" s="119"/>
    </row>
    <row r="187" spans="1:26" ht="12.95">
      <c r="A187" s="119" t="str">
        <f ca="1">IFERROR(__xludf.DUMMYFUNCTION("""COMPUTED_VALUE"""),"")</f>
        <v/>
      </c>
      <c r="B187" s="119" t="str">
        <f ca="1">IFERROR(__xludf.DUMMYFUNCTION("""COMPUTED_VALUE"""),"")</f>
        <v/>
      </c>
      <c r="C187" s="119" t="str">
        <f ca="1">IFERROR(__xludf.DUMMYFUNCTION("""COMPUTED_VALUE"""),"")</f>
        <v/>
      </c>
      <c r="D187" s="119" t="str">
        <f ca="1">IFERROR(__xludf.DUMMYFUNCTION("""COMPUTED_VALUE"""),"")</f>
        <v/>
      </c>
      <c r="E187" s="119" t="str">
        <f ca="1">IFERROR(__xludf.DUMMYFUNCTION("""COMPUTED_VALUE"""),"")</f>
        <v/>
      </c>
      <c r="F187" s="119" t="str">
        <f ca="1">IFERROR(__xludf.DUMMYFUNCTION("""COMPUTED_VALUE"""),"")</f>
        <v/>
      </c>
      <c r="G187" s="119" t="str">
        <f ca="1">IFERROR(__xludf.DUMMYFUNCTION("""COMPUTED_VALUE"""),"")</f>
        <v/>
      </c>
      <c r="H187" s="119" t="str">
        <f ca="1">IFERROR(__xludf.DUMMYFUNCTION("""COMPUTED_VALUE"""),"")</f>
        <v/>
      </c>
      <c r="I187" s="96" t="str">
        <f ca="1">IFERROR(__xludf.DUMMYFUNCTION("""COMPUTED_VALUE"""),"")</f>
        <v/>
      </c>
      <c r="J187" s="119" t="str">
        <f ca="1">IFERROR(__xludf.DUMMYFUNCTION("""COMPUTED_VALUE"""),"")</f>
        <v/>
      </c>
      <c r="K187" s="119" t="str">
        <f ca="1">IFERROR(__xludf.DUMMYFUNCTION("""COMPUTED_VALUE"""),"")</f>
        <v/>
      </c>
      <c r="L187" s="119" t="str">
        <f ca="1">IFERROR(__xludf.DUMMYFUNCTION("""COMPUTED_VALUE"""),"")</f>
        <v/>
      </c>
      <c r="M187" s="119" t="str">
        <f ca="1">IFERROR(__xludf.DUMMYFUNCTION("""COMPUTED_VALUE"""),"")</f>
        <v/>
      </c>
      <c r="N187" s="119" t="str">
        <f ca="1">IFERROR(__xludf.DUMMYFUNCTION("""COMPUTED_VALUE"""),"")</f>
        <v/>
      </c>
      <c r="O187" s="119" t="str">
        <f ca="1">IFERROR(__xludf.DUMMYFUNCTION("""COMPUTED_VALUE"""),"")</f>
        <v/>
      </c>
      <c r="P187" s="119" t="str">
        <f ca="1">IFERROR(__xludf.DUMMYFUNCTION("""COMPUTED_VALUE"""),"")</f>
        <v/>
      </c>
      <c r="Q187" s="119" t="str">
        <f ca="1">IFERROR(__xludf.DUMMYFUNCTION("""COMPUTED_VALUE"""),"")</f>
        <v/>
      </c>
      <c r="R187" s="119" t="str">
        <f ca="1">IFERROR(__xludf.DUMMYFUNCTION("""COMPUTED_VALUE"""),"")</f>
        <v/>
      </c>
      <c r="S187" s="119" t="str">
        <f ca="1">IFERROR(__xludf.DUMMYFUNCTION("""COMPUTED_VALUE"""),"")</f>
        <v/>
      </c>
      <c r="T187" s="119" t="str">
        <f ca="1">IFERROR(__xludf.DUMMYFUNCTION("""COMPUTED_VALUE"""),"")</f>
        <v/>
      </c>
      <c r="U187" s="119" t="str">
        <f ca="1">IFERROR(__xludf.DUMMYFUNCTION("""COMPUTED_VALUE"""),"")</f>
        <v/>
      </c>
      <c r="V187" s="119" t="str">
        <f ca="1">IFERROR(__xludf.DUMMYFUNCTION("""COMPUTED_VALUE"""),"")</f>
        <v/>
      </c>
      <c r="W187" s="119" t="str">
        <f ca="1">IFERROR(__xludf.DUMMYFUNCTION("""COMPUTED_VALUE"""),"")</f>
        <v/>
      </c>
      <c r="X187" s="119" t="str">
        <f ca="1">IFERROR(__xludf.DUMMYFUNCTION("""COMPUTED_VALUE"""),"")</f>
        <v/>
      </c>
      <c r="Y187" s="119" t="str">
        <f ca="1">IFERROR(__xludf.DUMMYFUNCTION("""COMPUTED_VALUE"""),"")</f>
        <v/>
      </c>
      <c r="Z187" s="119"/>
    </row>
    <row r="188" spans="1:26" ht="12.95">
      <c r="A188" s="119" t="str">
        <f ca="1">IFERROR(__xludf.DUMMYFUNCTION("""COMPUTED_VALUE"""),"")</f>
        <v/>
      </c>
      <c r="B188" s="119" t="str">
        <f ca="1">IFERROR(__xludf.DUMMYFUNCTION("""COMPUTED_VALUE"""),"")</f>
        <v/>
      </c>
      <c r="C188" s="119" t="str">
        <f ca="1">IFERROR(__xludf.DUMMYFUNCTION("""COMPUTED_VALUE"""),"")</f>
        <v/>
      </c>
      <c r="D188" s="119" t="str">
        <f ca="1">IFERROR(__xludf.DUMMYFUNCTION("""COMPUTED_VALUE"""),"")</f>
        <v/>
      </c>
      <c r="E188" s="119" t="str">
        <f ca="1">IFERROR(__xludf.DUMMYFUNCTION("""COMPUTED_VALUE"""),"")</f>
        <v/>
      </c>
      <c r="F188" s="119" t="str">
        <f ca="1">IFERROR(__xludf.DUMMYFUNCTION("""COMPUTED_VALUE"""),"")</f>
        <v/>
      </c>
      <c r="G188" s="119" t="str">
        <f ca="1">IFERROR(__xludf.DUMMYFUNCTION("""COMPUTED_VALUE"""),"")</f>
        <v/>
      </c>
      <c r="H188" s="119" t="str">
        <f ca="1">IFERROR(__xludf.DUMMYFUNCTION("""COMPUTED_VALUE"""),"")</f>
        <v/>
      </c>
      <c r="I188" s="96" t="str">
        <f ca="1">IFERROR(__xludf.DUMMYFUNCTION("""COMPUTED_VALUE"""),"")</f>
        <v/>
      </c>
      <c r="J188" s="119" t="str">
        <f ca="1">IFERROR(__xludf.DUMMYFUNCTION("""COMPUTED_VALUE"""),"")</f>
        <v/>
      </c>
      <c r="K188" s="119" t="str">
        <f ca="1">IFERROR(__xludf.DUMMYFUNCTION("""COMPUTED_VALUE"""),"")</f>
        <v/>
      </c>
      <c r="L188" s="119" t="str">
        <f ca="1">IFERROR(__xludf.DUMMYFUNCTION("""COMPUTED_VALUE"""),"")</f>
        <v/>
      </c>
      <c r="M188" s="119" t="str">
        <f ca="1">IFERROR(__xludf.DUMMYFUNCTION("""COMPUTED_VALUE"""),"")</f>
        <v/>
      </c>
      <c r="N188" s="119" t="str">
        <f ca="1">IFERROR(__xludf.DUMMYFUNCTION("""COMPUTED_VALUE"""),"")</f>
        <v/>
      </c>
      <c r="O188" s="119" t="str">
        <f ca="1">IFERROR(__xludf.DUMMYFUNCTION("""COMPUTED_VALUE"""),"")</f>
        <v/>
      </c>
      <c r="P188" s="119" t="str">
        <f ca="1">IFERROR(__xludf.DUMMYFUNCTION("""COMPUTED_VALUE"""),"")</f>
        <v/>
      </c>
      <c r="Q188" s="119" t="str">
        <f ca="1">IFERROR(__xludf.DUMMYFUNCTION("""COMPUTED_VALUE"""),"")</f>
        <v/>
      </c>
      <c r="R188" s="119" t="str">
        <f ca="1">IFERROR(__xludf.DUMMYFUNCTION("""COMPUTED_VALUE"""),"")</f>
        <v/>
      </c>
      <c r="S188" s="119" t="str">
        <f ca="1">IFERROR(__xludf.DUMMYFUNCTION("""COMPUTED_VALUE"""),"")</f>
        <v/>
      </c>
      <c r="T188" s="119" t="str">
        <f ca="1">IFERROR(__xludf.DUMMYFUNCTION("""COMPUTED_VALUE"""),"")</f>
        <v/>
      </c>
      <c r="U188" s="119" t="str">
        <f ca="1">IFERROR(__xludf.DUMMYFUNCTION("""COMPUTED_VALUE"""),"")</f>
        <v/>
      </c>
      <c r="V188" s="119" t="str">
        <f ca="1">IFERROR(__xludf.DUMMYFUNCTION("""COMPUTED_VALUE"""),"")</f>
        <v/>
      </c>
      <c r="W188" s="119" t="str">
        <f ca="1">IFERROR(__xludf.DUMMYFUNCTION("""COMPUTED_VALUE"""),"")</f>
        <v/>
      </c>
      <c r="X188" s="119" t="str">
        <f ca="1">IFERROR(__xludf.DUMMYFUNCTION("""COMPUTED_VALUE"""),"")</f>
        <v/>
      </c>
      <c r="Y188" s="119" t="str">
        <f ca="1">IFERROR(__xludf.DUMMYFUNCTION("""COMPUTED_VALUE"""),"")</f>
        <v/>
      </c>
      <c r="Z188" s="119"/>
    </row>
    <row r="189" spans="1:26" ht="12.95">
      <c r="A189" s="119" t="str">
        <f ca="1">IFERROR(__xludf.DUMMYFUNCTION("""COMPUTED_VALUE"""),"")</f>
        <v/>
      </c>
      <c r="B189" s="119" t="str">
        <f ca="1">IFERROR(__xludf.DUMMYFUNCTION("""COMPUTED_VALUE"""),"")</f>
        <v/>
      </c>
      <c r="C189" s="119" t="str">
        <f ca="1">IFERROR(__xludf.DUMMYFUNCTION("""COMPUTED_VALUE"""),"")</f>
        <v/>
      </c>
      <c r="D189" s="119" t="str">
        <f ca="1">IFERROR(__xludf.DUMMYFUNCTION("""COMPUTED_VALUE"""),"")</f>
        <v/>
      </c>
      <c r="E189" s="119" t="str">
        <f ca="1">IFERROR(__xludf.DUMMYFUNCTION("""COMPUTED_VALUE"""),"")</f>
        <v/>
      </c>
      <c r="F189" s="119" t="str">
        <f ca="1">IFERROR(__xludf.DUMMYFUNCTION("""COMPUTED_VALUE"""),"")</f>
        <v/>
      </c>
      <c r="G189" s="119" t="str">
        <f ca="1">IFERROR(__xludf.DUMMYFUNCTION("""COMPUTED_VALUE"""),"")</f>
        <v/>
      </c>
      <c r="H189" s="119" t="str">
        <f ca="1">IFERROR(__xludf.DUMMYFUNCTION("""COMPUTED_VALUE"""),"")</f>
        <v/>
      </c>
      <c r="I189" s="96" t="str">
        <f ca="1">IFERROR(__xludf.DUMMYFUNCTION("""COMPUTED_VALUE"""),"")</f>
        <v/>
      </c>
      <c r="J189" s="119" t="str">
        <f ca="1">IFERROR(__xludf.DUMMYFUNCTION("""COMPUTED_VALUE"""),"")</f>
        <v/>
      </c>
      <c r="K189" s="119" t="str">
        <f ca="1">IFERROR(__xludf.DUMMYFUNCTION("""COMPUTED_VALUE"""),"")</f>
        <v/>
      </c>
      <c r="L189" s="119" t="str">
        <f ca="1">IFERROR(__xludf.DUMMYFUNCTION("""COMPUTED_VALUE"""),"")</f>
        <v/>
      </c>
      <c r="M189" s="119" t="str">
        <f ca="1">IFERROR(__xludf.DUMMYFUNCTION("""COMPUTED_VALUE"""),"")</f>
        <v/>
      </c>
      <c r="N189" s="119" t="str">
        <f ca="1">IFERROR(__xludf.DUMMYFUNCTION("""COMPUTED_VALUE"""),"")</f>
        <v/>
      </c>
      <c r="O189" s="119" t="str">
        <f ca="1">IFERROR(__xludf.DUMMYFUNCTION("""COMPUTED_VALUE"""),"")</f>
        <v/>
      </c>
      <c r="P189" s="119" t="str">
        <f ca="1">IFERROR(__xludf.DUMMYFUNCTION("""COMPUTED_VALUE"""),"")</f>
        <v/>
      </c>
      <c r="Q189" s="119" t="str">
        <f ca="1">IFERROR(__xludf.DUMMYFUNCTION("""COMPUTED_VALUE"""),"")</f>
        <v/>
      </c>
      <c r="R189" s="119" t="str">
        <f ca="1">IFERROR(__xludf.DUMMYFUNCTION("""COMPUTED_VALUE"""),"")</f>
        <v/>
      </c>
      <c r="S189" s="119" t="str">
        <f ca="1">IFERROR(__xludf.DUMMYFUNCTION("""COMPUTED_VALUE"""),"")</f>
        <v/>
      </c>
      <c r="T189" s="119" t="str">
        <f ca="1">IFERROR(__xludf.DUMMYFUNCTION("""COMPUTED_VALUE"""),"")</f>
        <v/>
      </c>
      <c r="U189" s="119" t="str">
        <f ca="1">IFERROR(__xludf.DUMMYFUNCTION("""COMPUTED_VALUE"""),"")</f>
        <v/>
      </c>
      <c r="V189" s="119" t="str">
        <f ca="1">IFERROR(__xludf.DUMMYFUNCTION("""COMPUTED_VALUE"""),"")</f>
        <v/>
      </c>
      <c r="W189" s="119" t="str">
        <f ca="1">IFERROR(__xludf.DUMMYFUNCTION("""COMPUTED_VALUE"""),"")</f>
        <v/>
      </c>
      <c r="X189" s="119" t="str">
        <f ca="1">IFERROR(__xludf.DUMMYFUNCTION("""COMPUTED_VALUE"""),"")</f>
        <v/>
      </c>
      <c r="Y189" s="119" t="str">
        <f ca="1">IFERROR(__xludf.DUMMYFUNCTION("""COMPUTED_VALUE"""),"")</f>
        <v/>
      </c>
      <c r="Z189" s="119"/>
    </row>
    <row r="190" spans="1:26" ht="12.95">
      <c r="A190" s="119" t="str">
        <f ca="1">IFERROR(__xludf.DUMMYFUNCTION("""COMPUTED_VALUE"""),"")</f>
        <v/>
      </c>
      <c r="B190" s="119" t="str">
        <f ca="1">IFERROR(__xludf.DUMMYFUNCTION("""COMPUTED_VALUE"""),"")</f>
        <v/>
      </c>
      <c r="C190" s="119" t="str">
        <f ca="1">IFERROR(__xludf.DUMMYFUNCTION("""COMPUTED_VALUE"""),"")</f>
        <v/>
      </c>
      <c r="D190" s="119" t="str">
        <f ca="1">IFERROR(__xludf.DUMMYFUNCTION("""COMPUTED_VALUE"""),"")</f>
        <v/>
      </c>
      <c r="E190" s="119" t="str">
        <f ca="1">IFERROR(__xludf.DUMMYFUNCTION("""COMPUTED_VALUE"""),"")</f>
        <v/>
      </c>
      <c r="F190" s="119" t="str">
        <f ca="1">IFERROR(__xludf.DUMMYFUNCTION("""COMPUTED_VALUE"""),"")</f>
        <v/>
      </c>
      <c r="G190" s="119" t="str">
        <f ca="1">IFERROR(__xludf.DUMMYFUNCTION("""COMPUTED_VALUE"""),"")</f>
        <v/>
      </c>
      <c r="H190" s="119" t="str">
        <f ca="1">IFERROR(__xludf.DUMMYFUNCTION("""COMPUTED_VALUE"""),"")</f>
        <v/>
      </c>
      <c r="I190" s="96" t="str">
        <f ca="1">IFERROR(__xludf.DUMMYFUNCTION("""COMPUTED_VALUE"""),"")</f>
        <v/>
      </c>
      <c r="J190" s="119" t="str">
        <f ca="1">IFERROR(__xludf.DUMMYFUNCTION("""COMPUTED_VALUE"""),"")</f>
        <v/>
      </c>
      <c r="K190" s="119" t="str">
        <f ca="1">IFERROR(__xludf.DUMMYFUNCTION("""COMPUTED_VALUE"""),"")</f>
        <v/>
      </c>
      <c r="L190" s="119" t="str">
        <f ca="1">IFERROR(__xludf.DUMMYFUNCTION("""COMPUTED_VALUE"""),"")</f>
        <v/>
      </c>
      <c r="M190" s="119" t="str">
        <f ca="1">IFERROR(__xludf.DUMMYFUNCTION("""COMPUTED_VALUE"""),"")</f>
        <v/>
      </c>
      <c r="N190" s="119" t="str">
        <f ca="1">IFERROR(__xludf.DUMMYFUNCTION("""COMPUTED_VALUE"""),"")</f>
        <v/>
      </c>
      <c r="O190" s="119" t="str">
        <f ca="1">IFERROR(__xludf.DUMMYFUNCTION("""COMPUTED_VALUE"""),"")</f>
        <v/>
      </c>
      <c r="P190" s="119" t="str">
        <f ca="1">IFERROR(__xludf.DUMMYFUNCTION("""COMPUTED_VALUE"""),"")</f>
        <v/>
      </c>
      <c r="Q190" s="119" t="str">
        <f ca="1">IFERROR(__xludf.DUMMYFUNCTION("""COMPUTED_VALUE"""),"")</f>
        <v/>
      </c>
      <c r="R190" s="119" t="str">
        <f ca="1">IFERROR(__xludf.DUMMYFUNCTION("""COMPUTED_VALUE"""),"")</f>
        <v/>
      </c>
      <c r="S190" s="119" t="str">
        <f ca="1">IFERROR(__xludf.DUMMYFUNCTION("""COMPUTED_VALUE"""),"")</f>
        <v/>
      </c>
      <c r="T190" s="119" t="str">
        <f ca="1">IFERROR(__xludf.DUMMYFUNCTION("""COMPUTED_VALUE"""),"")</f>
        <v/>
      </c>
      <c r="U190" s="119" t="str">
        <f ca="1">IFERROR(__xludf.DUMMYFUNCTION("""COMPUTED_VALUE"""),"")</f>
        <v/>
      </c>
      <c r="V190" s="119" t="str">
        <f ca="1">IFERROR(__xludf.DUMMYFUNCTION("""COMPUTED_VALUE"""),"")</f>
        <v/>
      </c>
      <c r="W190" s="119" t="str">
        <f ca="1">IFERROR(__xludf.DUMMYFUNCTION("""COMPUTED_VALUE"""),"")</f>
        <v/>
      </c>
      <c r="X190" s="119" t="str">
        <f ca="1">IFERROR(__xludf.DUMMYFUNCTION("""COMPUTED_VALUE"""),"")</f>
        <v/>
      </c>
      <c r="Y190" s="119" t="str">
        <f ca="1">IFERROR(__xludf.DUMMYFUNCTION("""COMPUTED_VALUE"""),"")</f>
        <v/>
      </c>
      <c r="Z190" s="119"/>
    </row>
    <row r="191" spans="1:26" ht="12.95">
      <c r="A191" s="119" t="str">
        <f ca="1">IFERROR(__xludf.DUMMYFUNCTION("""COMPUTED_VALUE"""),"")</f>
        <v/>
      </c>
      <c r="B191" s="119" t="str">
        <f ca="1">IFERROR(__xludf.DUMMYFUNCTION("""COMPUTED_VALUE"""),"")</f>
        <v/>
      </c>
      <c r="C191" s="119" t="str">
        <f ca="1">IFERROR(__xludf.DUMMYFUNCTION("""COMPUTED_VALUE"""),"")</f>
        <v/>
      </c>
      <c r="D191" s="119" t="str">
        <f ca="1">IFERROR(__xludf.DUMMYFUNCTION("""COMPUTED_VALUE"""),"")</f>
        <v/>
      </c>
      <c r="E191" s="119" t="str">
        <f ca="1">IFERROR(__xludf.DUMMYFUNCTION("""COMPUTED_VALUE"""),"")</f>
        <v/>
      </c>
      <c r="F191" s="119" t="str">
        <f ca="1">IFERROR(__xludf.DUMMYFUNCTION("""COMPUTED_VALUE"""),"")</f>
        <v/>
      </c>
      <c r="G191" s="119" t="str">
        <f ca="1">IFERROR(__xludf.DUMMYFUNCTION("""COMPUTED_VALUE"""),"")</f>
        <v/>
      </c>
      <c r="H191" s="119" t="str">
        <f ca="1">IFERROR(__xludf.DUMMYFUNCTION("""COMPUTED_VALUE"""),"")</f>
        <v/>
      </c>
      <c r="I191" s="96" t="str">
        <f ca="1">IFERROR(__xludf.DUMMYFUNCTION("""COMPUTED_VALUE"""),"")</f>
        <v/>
      </c>
      <c r="J191" s="119" t="str">
        <f ca="1">IFERROR(__xludf.DUMMYFUNCTION("""COMPUTED_VALUE"""),"")</f>
        <v/>
      </c>
      <c r="K191" s="119" t="str">
        <f ca="1">IFERROR(__xludf.DUMMYFUNCTION("""COMPUTED_VALUE"""),"")</f>
        <v/>
      </c>
      <c r="L191" s="119" t="str">
        <f ca="1">IFERROR(__xludf.DUMMYFUNCTION("""COMPUTED_VALUE"""),"")</f>
        <v/>
      </c>
      <c r="M191" s="119" t="str">
        <f ca="1">IFERROR(__xludf.DUMMYFUNCTION("""COMPUTED_VALUE"""),"")</f>
        <v/>
      </c>
      <c r="N191" s="119" t="str">
        <f ca="1">IFERROR(__xludf.DUMMYFUNCTION("""COMPUTED_VALUE"""),"")</f>
        <v/>
      </c>
      <c r="O191" s="119" t="str">
        <f ca="1">IFERROR(__xludf.DUMMYFUNCTION("""COMPUTED_VALUE"""),"")</f>
        <v/>
      </c>
      <c r="P191" s="119" t="str">
        <f ca="1">IFERROR(__xludf.DUMMYFUNCTION("""COMPUTED_VALUE"""),"")</f>
        <v/>
      </c>
      <c r="Q191" s="119" t="str">
        <f ca="1">IFERROR(__xludf.DUMMYFUNCTION("""COMPUTED_VALUE"""),"")</f>
        <v/>
      </c>
      <c r="R191" s="119" t="str">
        <f ca="1">IFERROR(__xludf.DUMMYFUNCTION("""COMPUTED_VALUE"""),"")</f>
        <v/>
      </c>
      <c r="S191" s="119" t="str">
        <f ca="1">IFERROR(__xludf.DUMMYFUNCTION("""COMPUTED_VALUE"""),"")</f>
        <v/>
      </c>
      <c r="T191" s="119" t="str">
        <f ca="1">IFERROR(__xludf.DUMMYFUNCTION("""COMPUTED_VALUE"""),"")</f>
        <v/>
      </c>
      <c r="U191" s="119" t="str">
        <f ca="1">IFERROR(__xludf.DUMMYFUNCTION("""COMPUTED_VALUE"""),"")</f>
        <v/>
      </c>
      <c r="V191" s="119" t="str">
        <f ca="1">IFERROR(__xludf.DUMMYFUNCTION("""COMPUTED_VALUE"""),"")</f>
        <v/>
      </c>
      <c r="W191" s="119" t="str">
        <f ca="1">IFERROR(__xludf.DUMMYFUNCTION("""COMPUTED_VALUE"""),"")</f>
        <v/>
      </c>
      <c r="X191" s="119" t="str">
        <f ca="1">IFERROR(__xludf.DUMMYFUNCTION("""COMPUTED_VALUE"""),"")</f>
        <v/>
      </c>
      <c r="Y191" s="119" t="str">
        <f ca="1">IFERROR(__xludf.DUMMYFUNCTION("""COMPUTED_VALUE"""),"")</f>
        <v/>
      </c>
      <c r="Z191" s="119"/>
    </row>
    <row r="192" spans="1:26" ht="12.95">
      <c r="A192" s="119" t="str">
        <f ca="1">IFERROR(__xludf.DUMMYFUNCTION("""COMPUTED_VALUE"""),"")</f>
        <v/>
      </c>
      <c r="B192" s="119" t="str">
        <f ca="1">IFERROR(__xludf.DUMMYFUNCTION("""COMPUTED_VALUE"""),"")</f>
        <v/>
      </c>
      <c r="C192" s="119" t="str">
        <f ca="1">IFERROR(__xludf.DUMMYFUNCTION("""COMPUTED_VALUE"""),"")</f>
        <v/>
      </c>
      <c r="D192" s="119" t="str">
        <f ca="1">IFERROR(__xludf.DUMMYFUNCTION("""COMPUTED_VALUE"""),"")</f>
        <v/>
      </c>
      <c r="E192" s="119" t="str">
        <f ca="1">IFERROR(__xludf.DUMMYFUNCTION("""COMPUTED_VALUE"""),"")</f>
        <v/>
      </c>
      <c r="F192" s="119" t="str">
        <f ca="1">IFERROR(__xludf.DUMMYFUNCTION("""COMPUTED_VALUE"""),"")</f>
        <v/>
      </c>
      <c r="G192" s="119" t="str">
        <f ca="1">IFERROR(__xludf.DUMMYFUNCTION("""COMPUTED_VALUE"""),"")</f>
        <v/>
      </c>
      <c r="H192" s="119" t="str">
        <f ca="1">IFERROR(__xludf.DUMMYFUNCTION("""COMPUTED_VALUE"""),"")</f>
        <v/>
      </c>
      <c r="I192" s="96" t="str">
        <f ca="1">IFERROR(__xludf.DUMMYFUNCTION("""COMPUTED_VALUE"""),"")</f>
        <v/>
      </c>
      <c r="J192" s="119" t="str">
        <f ca="1">IFERROR(__xludf.DUMMYFUNCTION("""COMPUTED_VALUE"""),"")</f>
        <v/>
      </c>
      <c r="K192" s="119" t="str">
        <f ca="1">IFERROR(__xludf.DUMMYFUNCTION("""COMPUTED_VALUE"""),"")</f>
        <v/>
      </c>
      <c r="L192" s="119" t="str">
        <f ca="1">IFERROR(__xludf.DUMMYFUNCTION("""COMPUTED_VALUE"""),"")</f>
        <v/>
      </c>
      <c r="M192" s="119" t="str">
        <f ca="1">IFERROR(__xludf.DUMMYFUNCTION("""COMPUTED_VALUE"""),"")</f>
        <v/>
      </c>
      <c r="N192" s="119" t="str">
        <f ca="1">IFERROR(__xludf.DUMMYFUNCTION("""COMPUTED_VALUE"""),"")</f>
        <v/>
      </c>
      <c r="O192" s="119" t="str">
        <f ca="1">IFERROR(__xludf.DUMMYFUNCTION("""COMPUTED_VALUE"""),"")</f>
        <v/>
      </c>
      <c r="P192" s="119" t="str">
        <f ca="1">IFERROR(__xludf.DUMMYFUNCTION("""COMPUTED_VALUE"""),"")</f>
        <v/>
      </c>
      <c r="Q192" s="119" t="str">
        <f ca="1">IFERROR(__xludf.DUMMYFUNCTION("""COMPUTED_VALUE"""),"")</f>
        <v/>
      </c>
      <c r="R192" s="119" t="str">
        <f ca="1">IFERROR(__xludf.DUMMYFUNCTION("""COMPUTED_VALUE"""),"")</f>
        <v/>
      </c>
      <c r="S192" s="119" t="str">
        <f ca="1">IFERROR(__xludf.DUMMYFUNCTION("""COMPUTED_VALUE"""),"")</f>
        <v/>
      </c>
      <c r="T192" s="119" t="str">
        <f ca="1">IFERROR(__xludf.DUMMYFUNCTION("""COMPUTED_VALUE"""),"")</f>
        <v/>
      </c>
      <c r="U192" s="119" t="str">
        <f ca="1">IFERROR(__xludf.DUMMYFUNCTION("""COMPUTED_VALUE"""),"")</f>
        <v/>
      </c>
      <c r="V192" s="119" t="str">
        <f ca="1">IFERROR(__xludf.DUMMYFUNCTION("""COMPUTED_VALUE"""),"")</f>
        <v/>
      </c>
      <c r="W192" s="119" t="str">
        <f ca="1">IFERROR(__xludf.DUMMYFUNCTION("""COMPUTED_VALUE"""),"")</f>
        <v/>
      </c>
      <c r="X192" s="119" t="str">
        <f ca="1">IFERROR(__xludf.DUMMYFUNCTION("""COMPUTED_VALUE"""),"")</f>
        <v/>
      </c>
      <c r="Y192" s="119" t="str">
        <f ca="1">IFERROR(__xludf.DUMMYFUNCTION("""COMPUTED_VALUE"""),"")</f>
        <v/>
      </c>
      <c r="Z192" s="119"/>
    </row>
    <row r="193" spans="1:26" ht="12.95">
      <c r="A193" s="119" t="str">
        <f ca="1">IFERROR(__xludf.DUMMYFUNCTION("""COMPUTED_VALUE"""),"")</f>
        <v/>
      </c>
      <c r="B193" s="119" t="str">
        <f ca="1">IFERROR(__xludf.DUMMYFUNCTION("""COMPUTED_VALUE"""),"")</f>
        <v/>
      </c>
      <c r="C193" s="119" t="str">
        <f ca="1">IFERROR(__xludf.DUMMYFUNCTION("""COMPUTED_VALUE"""),"")</f>
        <v/>
      </c>
      <c r="D193" s="119" t="str">
        <f ca="1">IFERROR(__xludf.DUMMYFUNCTION("""COMPUTED_VALUE"""),"")</f>
        <v/>
      </c>
      <c r="E193" s="119" t="str">
        <f ca="1">IFERROR(__xludf.DUMMYFUNCTION("""COMPUTED_VALUE"""),"")</f>
        <v/>
      </c>
      <c r="F193" s="119" t="str">
        <f ca="1">IFERROR(__xludf.DUMMYFUNCTION("""COMPUTED_VALUE"""),"")</f>
        <v/>
      </c>
      <c r="G193" s="119" t="str">
        <f ca="1">IFERROR(__xludf.DUMMYFUNCTION("""COMPUTED_VALUE"""),"")</f>
        <v/>
      </c>
      <c r="H193" s="119" t="str">
        <f ca="1">IFERROR(__xludf.DUMMYFUNCTION("""COMPUTED_VALUE"""),"")</f>
        <v/>
      </c>
      <c r="I193" s="96" t="str">
        <f ca="1">IFERROR(__xludf.DUMMYFUNCTION("""COMPUTED_VALUE"""),"")</f>
        <v/>
      </c>
      <c r="J193" s="119" t="str">
        <f ca="1">IFERROR(__xludf.DUMMYFUNCTION("""COMPUTED_VALUE"""),"")</f>
        <v/>
      </c>
      <c r="K193" s="119" t="str">
        <f ca="1">IFERROR(__xludf.DUMMYFUNCTION("""COMPUTED_VALUE"""),"")</f>
        <v/>
      </c>
      <c r="L193" s="119" t="str">
        <f ca="1">IFERROR(__xludf.DUMMYFUNCTION("""COMPUTED_VALUE"""),"")</f>
        <v/>
      </c>
      <c r="M193" s="119" t="str">
        <f ca="1">IFERROR(__xludf.DUMMYFUNCTION("""COMPUTED_VALUE"""),"")</f>
        <v/>
      </c>
      <c r="N193" s="119" t="str">
        <f ca="1">IFERROR(__xludf.DUMMYFUNCTION("""COMPUTED_VALUE"""),"")</f>
        <v/>
      </c>
      <c r="O193" s="119" t="str">
        <f ca="1">IFERROR(__xludf.DUMMYFUNCTION("""COMPUTED_VALUE"""),"")</f>
        <v/>
      </c>
      <c r="P193" s="119" t="str">
        <f ca="1">IFERROR(__xludf.DUMMYFUNCTION("""COMPUTED_VALUE"""),"")</f>
        <v/>
      </c>
      <c r="Q193" s="119" t="str">
        <f ca="1">IFERROR(__xludf.DUMMYFUNCTION("""COMPUTED_VALUE"""),"")</f>
        <v/>
      </c>
      <c r="R193" s="119" t="str">
        <f ca="1">IFERROR(__xludf.DUMMYFUNCTION("""COMPUTED_VALUE"""),"")</f>
        <v/>
      </c>
      <c r="S193" s="119" t="str">
        <f ca="1">IFERROR(__xludf.DUMMYFUNCTION("""COMPUTED_VALUE"""),"")</f>
        <v/>
      </c>
      <c r="T193" s="119" t="str">
        <f ca="1">IFERROR(__xludf.DUMMYFUNCTION("""COMPUTED_VALUE"""),"")</f>
        <v/>
      </c>
      <c r="U193" s="119" t="str">
        <f ca="1">IFERROR(__xludf.DUMMYFUNCTION("""COMPUTED_VALUE"""),"")</f>
        <v/>
      </c>
      <c r="V193" s="119" t="str">
        <f ca="1">IFERROR(__xludf.DUMMYFUNCTION("""COMPUTED_VALUE"""),"")</f>
        <v/>
      </c>
      <c r="W193" s="119" t="str">
        <f ca="1">IFERROR(__xludf.DUMMYFUNCTION("""COMPUTED_VALUE"""),"")</f>
        <v/>
      </c>
      <c r="X193" s="119" t="str">
        <f ca="1">IFERROR(__xludf.DUMMYFUNCTION("""COMPUTED_VALUE"""),"")</f>
        <v/>
      </c>
      <c r="Y193" s="119" t="str">
        <f ca="1">IFERROR(__xludf.DUMMYFUNCTION("""COMPUTED_VALUE"""),"")</f>
        <v/>
      </c>
      <c r="Z193" s="119"/>
    </row>
    <row r="194" spans="1:26" ht="12.95">
      <c r="A194" s="119" t="str">
        <f ca="1">IFERROR(__xludf.DUMMYFUNCTION("""COMPUTED_VALUE"""),"")</f>
        <v/>
      </c>
      <c r="B194" s="119" t="str">
        <f ca="1">IFERROR(__xludf.DUMMYFUNCTION("""COMPUTED_VALUE"""),"")</f>
        <v/>
      </c>
      <c r="C194" s="119" t="str">
        <f ca="1">IFERROR(__xludf.DUMMYFUNCTION("""COMPUTED_VALUE"""),"")</f>
        <v/>
      </c>
      <c r="D194" s="119" t="str">
        <f ca="1">IFERROR(__xludf.DUMMYFUNCTION("""COMPUTED_VALUE"""),"")</f>
        <v/>
      </c>
      <c r="E194" s="119" t="str">
        <f ca="1">IFERROR(__xludf.DUMMYFUNCTION("""COMPUTED_VALUE"""),"")</f>
        <v/>
      </c>
      <c r="F194" s="119" t="str">
        <f ca="1">IFERROR(__xludf.DUMMYFUNCTION("""COMPUTED_VALUE"""),"")</f>
        <v/>
      </c>
      <c r="G194" s="119" t="str">
        <f ca="1">IFERROR(__xludf.DUMMYFUNCTION("""COMPUTED_VALUE"""),"")</f>
        <v/>
      </c>
      <c r="H194" s="119" t="str">
        <f ca="1">IFERROR(__xludf.DUMMYFUNCTION("""COMPUTED_VALUE"""),"")</f>
        <v/>
      </c>
      <c r="I194" s="96" t="str">
        <f ca="1">IFERROR(__xludf.DUMMYFUNCTION("""COMPUTED_VALUE"""),"")</f>
        <v/>
      </c>
      <c r="J194" s="119" t="str">
        <f ca="1">IFERROR(__xludf.DUMMYFUNCTION("""COMPUTED_VALUE"""),"")</f>
        <v/>
      </c>
      <c r="K194" s="119" t="str">
        <f ca="1">IFERROR(__xludf.DUMMYFUNCTION("""COMPUTED_VALUE"""),"")</f>
        <v/>
      </c>
      <c r="L194" s="119" t="str">
        <f ca="1">IFERROR(__xludf.DUMMYFUNCTION("""COMPUTED_VALUE"""),"")</f>
        <v/>
      </c>
      <c r="M194" s="119" t="str">
        <f ca="1">IFERROR(__xludf.DUMMYFUNCTION("""COMPUTED_VALUE"""),"")</f>
        <v/>
      </c>
      <c r="N194" s="119" t="str">
        <f ca="1">IFERROR(__xludf.DUMMYFUNCTION("""COMPUTED_VALUE"""),"")</f>
        <v/>
      </c>
      <c r="O194" s="119" t="str">
        <f ca="1">IFERROR(__xludf.DUMMYFUNCTION("""COMPUTED_VALUE"""),"")</f>
        <v/>
      </c>
      <c r="P194" s="119" t="str">
        <f ca="1">IFERROR(__xludf.DUMMYFUNCTION("""COMPUTED_VALUE"""),"")</f>
        <v/>
      </c>
      <c r="Q194" s="119" t="str">
        <f ca="1">IFERROR(__xludf.DUMMYFUNCTION("""COMPUTED_VALUE"""),"")</f>
        <v/>
      </c>
      <c r="R194" s="119" t="str">
        <f ca="1">IFERROR(__xludf.DUMMYFUNCTION("""COMPUTED_VALUE"""),"")</f>
        <v/>
      </c>
      <c r="S194" s="119" t="str">
        <f ca="1">IFERROR(__xludf.DUMMYFUNCTION("""COMPUTED_VALUE"""),"")</f>
        <v/>
      </c>
      <c r="T194" s="119" t="str">
        <f ca="1">IFERROR(__xludf.DUMMYFUNCTION("""COMPUTED_VALUE"""),"")</f>
        <v/>
      </c>
      <c r="U194" s="119" t="str">
        <f ca="1">IFERROR(__xludf.DUMMYFUNCTION("""COMPUTED_VALUE"""),"")</f>
        <v/>
      </c>
      <c r="V194" s="119" t="str">
        <f ca="1">IFERROR(__xludf.DUMMYFUNCTION("""COMPUTED_VALUE"""),"")</f>
        <v/>
      </c>
      <c r="W194" s="119" t="str">
        <f ca="1">IFERROR(__xludf.DUMMYFUNCTION("""COMPUTED_VALUE"""),"")</f>
        <v/>
      </c>
      <c r="X194" s="119" t="str">
        <f ca="1">IFERROR(__xludf.DUMMYFUNCTION("""COMPUTED_VALUE"""),"")</f>
        <v/>
      </c>
      <c r="Y194" s="119" t="str">
        <f ca="1">IFERROR(__xludf.DUMMYFUNCTION("""COMPUTED_VALUE"""),"")</f>
        <v/>
      </c>
      <c r="Z194" s="119"/>
    </row>
    <row r="195" spans="1:26" ht="12.95">
      <c r="A195" s="119" t="str">
        <f ca="1">IFERROR(__xludf.DUMMYFUNCTION("""COMPUTED_VALUE"""),"")</f>
        <v/>
      </c>
      <c r="B195" s="119" t="str">
        <f ca="1">IFERROR(__xludf.DUMMYFUNCTION("""COMPUTED_VALUE"""),"")</f>
        <v/>
      </c>
      <c r="C195" s="119" t="str">
        <f ca="1">IFERROR(__xludf.DUMMYFUNCTION("""COMPUTED_VALUE"""),"")</f>
        <v/>
      </c>
      <c r="D195" s="119" t="str">
        <f ca="1">IFERROR(__xludf.DUMMYFUNCTION("""COMPUTED_VALUE"""),"")</f>
        <v/>
      </c>
      <c r="E195" s="119" t="str">
        <f ca="1">IFERROR(__xludf.DUMMYFUNCTION("""COMPUTED_VALUE"""),"")</f>
        <v/>
      </c>
      <c r="F195" s="119" t="str">
        <f ca="1">IFERROR(__xludf.DUMMYFUNCTION("""COMPUTED_VALUE"""),"")</f>
        <v/>
      </c>
      <c r="G195" s="119" t="str">
        <f ca="1">IFERROR(__xludf.DUMMYFUNCTION("""COMPUTED_VALUE"""),"")</f>
        <v/>
      </c>
      <c r="H195" s="119" t="str">
        <f ca="1">IFERROR(__xludf.DUMMYFUNCTION("""COMPUTED_VALUE"""),"")</f>
        <v/>
      </c>
      <c r="I195" s="96" t="str">
        <f ca="1">IFERROR(__xludf.DUMMYFUNCTION("""COMPUTED_VALUE"""),"")</f>
        <v/>
      </c>
      <c r="J195" s="119" t="str">
        <f ca="1">IFERROR(__xludf.DUMMYFUNCTION("""COMPUTED_VALUE"""),"")</f>
        <v/>
      </c>
      <c r="K195" s="119" t="str">
        <f ca="1">IFERROR(__xludf.DUMMYFUNCTION("""COMPUTED_VALUE"""),"")</f>
        <v/>
      </c>
      <c r="L195" s="119" t="str">
        <f ca="1">IFERROR(__xludf.DUMMYFUNCTION("""COMPUTED_VALUE"""),"")</f>
        <v/>
      </c>
      <c r="M195" s="119" t="str">
        <f ca="1">IFERROR(__xludf.DUMMYFUNCTION("""COMPUTED_VALUE"""),"")</f>
        <v/>
      </c>
      <c r="N195" s="119" t="str">
        <f ca="1">IFERROR(__xludf.DUMMYFUNCTION("""COMPUTED_VALUE"""),"")</f>
        <v/>
      </c>
      <c r="O195" s="119" t="str">
        <f ca="1">IFERROR(__xludf.DUMMYFUNCTION("""COMPUTED_VALUE"""),"")</f>
        <v/>
      </c>
      <c r="P195" s="119" t="str">
        <f ca="1">IFERROR(__xludf.DUMMYFUNCTION("""COMPUTED_VALUE"""),"")</f>
        <v/>
      </c>
      <c r="Q195" s="119" t="str">
        <f ca="1">IFERROR(__xludf.DUMMYFUNCTION("""COMPUTED_VALUE"""),"")</f>
        <v/>
      </c>
      <c r="R195" s="119" t="str">
        <f ca="1">IFERROR(__xludf.DUMMYFUNCTION("""COMPUTED_VALUE"""),"")</f>
        <v/>
      </c>
      <c r="S195" s="119" t="str">
        <f ca="1">IFERROR(__xludf.DUMMYFUNCTION("""COMPUTED_VALUE"""),"")</f>
        <v/>
      </c>
      <c r="T195" s="119" t="str">
        <f ca="1">IFERROR(__xludf.DUMMYFUNCTION("""COMPUTED_VALUE"""),"")</f>
        <v/>
      </c>
      <c r="U195" s="119" t="str">
        <f ca="1">IFERROR(__xludf.DUMMYFUNCTION("""COMPUTED_VALUE"""),"")</f>
        <v/>
      </c>
      <c r="V195" s="119" t="str">
        <f ca="1">IFERROR(__xludf.DUMMYFUNCTION("""COMPUTED_VALUE"""),"")</f>
        <v/>
      </c>
      <c r="W195" s="119" t="str">
        <f ca="1">IFERROR(__xludf.DUMMYFUNCTION("""COMPUTED_VALUE"""),"")</f>
        <v/>
      </c>
      <c r="X195" s="119" t="str">
        <f ca="1">IFERROR(__xludf.DUMMYFUNCTION("""COMPUTED_VALUE"""),"")</f>
        <v/>
      </c>
      <c r="Y195" s="119" t="str">
        <f ca="1">IFERROR(__xludf.DUMMYFUNCTION("""COMPUTED_VALUE"""),"")</f>
        <v/>
      </c>
      <c r="Z195" s="119"/>
    </row>
    <row r="196" spans="1:26" ht="12.95">
      <c r="A196" s="119" t="str">
        <f ca="1">IFERROR(__xludf.DUMMYFUNCTION("""COMPUTED_VALUE"""),"")</f>
        <v/>
      </c>
      <c r="B196" s="119" t="str">
        <f ca="1">IFERROR(__xludf.DUMMYFUNCTION("""COMPUTED_VALUE"""),"")</f>
        <v/>
      </c>
      <c r="C196" s="119" t="str">
        <f ca="1">IFERROR(__xludf.DUMMYFUNCTION("""COMPUTED_VALUE"""),"")</f>
        <v/>
      </c>
      <c r="D196" s="119" t="str">
        <f ca="1">IFERROR(__xludf.DUMMYFUNCTION("""COMPUTED_VALUE"""),"")</f>
        <v/>
      </c>
      <c r="E196" s="119" t="str">
        <f ca="1">IFERROR(__xludf.DUMMYFUNCTION("""COMPUTED_VALUE"""),"")</f>
        <v/>
      </c>
      <c r="F196" s="119" t="str">
        <f ca="1">IFERROR(__xludf.DUMMYFUNCTION("""COMPUTED_VALUE"""),"")</f>
        <v/>
      </c>
      <c r="G196" s="119" t="str">
        <f ca="1">IFERROR(__xludf.DUMMYFUNCTION("""COMPUTED_VALUE"""),"")</f>
        <v/>
      </c>
      <c r="H196" s="119" t="str">
        <f ca="1">IFERROR(__xludf.DUMMYFUNCTION("""COMPUTED_VALUE"""),"")</f>
        <v/>
      </c>
      <c r="I196" s="96" t="str">
        <f ca="1">IFERROR(__xludf.DUMMYFUNCTION("""COMPUTED_VALUE"""),"")</f>
        <v/>
      </c>
      <c r="J196" s="119" t="str">
        <f ca="1">IFERROR(__xludf.DUMMYFUNCTION("""COMPUTED_VALUE"""),"")</f>
        <v/>
      </c>
      <c r="K196" s="119" t="str">
        <f ca="1">IFERROR(__xludf.DUMMYFUNCTION("""COMPUTED_VALUE"""),"")</f>
        <v/>
      </c>
      <c r="L196" s="119" t="str">
        <f ca="1">IFERROR(__xludf.DUMMYFUNCTION("""COMPUTED_VALUE"""),"")</f>
        <v/>
      </c>
      <c r="M196" s="119" t="str">
        <f ca="1">IFERROR(__xludf.DUMMYFUNCTION("""COMPUTED_VALUE"""),"")</f>
        <v/>
      </c>
      <c r="N196" s="119" t="str">
        <f ca="1">IFERROR(__xludf.DUMMYFUNCTION("""COMPUTED_VALUE"""),"")</f>
        <v/>
      </c>
      <c r="O196" s="119" t="str">
        <f ca="1">IFERROR(__xludf.DUMMYFUNCTION("""COMPUTED_VALUE"""),"")</f>
        <v/>
      </c>
      <c r="P196" s="119" t="str">
        <f ca="1">IFERROR(__xludf.DUMMYFUNCTION("""COMPUTED_VALUE"""),"")</f>
        <v/>
      </c>
      <c r="Q196" s="119" t="str">
        <f ca="1">IFERROR(__xludf.DUMMYFUNCTION("""COMPUTED_VALUE"""),"")</f>
        <v/>
      </c>
      <c r="R196" s="119" t="str">
        <f ca="1">IFERROR(__xludf.DUMMYFUNCTION("""COMPUTED_VALUE"""),"")</f>
        <v/>
      </c>
      <c r="S196" s="119" t="str">
        <f ca="1">IFERROR(__xludf.DUMMYFUNCTION("""COMPUTED_VALUE"""),"")</f>
        <v/>
      </c>
      <c r="T196" s="119" t="str">
        <f ca="1">IFERROR(__xludf.DUMMYFUNCTION("""COMPUTED_VALUE"""),"")</f>
        <v/>
      </c>
      <c r="U196" s="119" t="str">
        <f ca="1">IFERROR(__xludf.DUMMYFUNCTION("""COMPUTED_VALUE"""),"")</f>
        <v/>
      </c>
      <c r="V196" s="119" t="str">
        <f ca="1">IFERROR(__xludf.DUMMYFUNCTION("""COMPUTED_VALUE"""),"")</f>
        <v/>
      </c>
      <c r="W196" s="119" t="str">
        <f ca="1">IFERROR(__xludf.DUMMYFUNCTION("""COMPUTED_VALUE"""),"")</f>
        <v/>
      </c>
      <c r="X196" s="119" t="str">
        <f ca="1">IFERROR(__xludf.DUMMYFUNCTION("""COMPUTED_VALUE"""),"")</f>
        <v/>
      </c>
      <c r="Y196" s="119" t="str">
        <f ca="1">IFERROR(__xludf.DUMMYFUNCTION("""COMPUTED_VALUE"""),"")</f>
        <v/>
      </c>
      <c r="Z196" s="119"/>
    </row>
    <row r="197" spans="1:26" ht="12.95">
      <c r="A197" s="119" t="str">
        <f ca="1">IFERROR(__xludf.DUMMYFUNCTION("""COMPUTED_VALUE"""),"")</f>
        <v/>
      </c>
      <c r="B197" s="119" t="str">
        <f ca="1">IFERROR(__xludf.DUMMYFUNCTION("""COMPUTED_VALUE"""),"")</f>
        <v/>
      </c>
      <c r="C197" s="119" t="str">
        <f ca="1">IFERROR(__xludf.DUMMYFUNCTION("""COMPUTED_VALUE"""),"")</f>
        <v/>
      </c>
      <c r="D197" s="119" t="str">
        <f ca="1">IFERROR(__xludf.DUMMYFUNCTION("""COMPUTED_VALUE"""),"")</f>
        <v/>
      </c>
      <c r="E197" s="119" t="str">
        <f ca="1">IFERROR(__xludf.DUMMYFUNCTION("""COMPUTED_VALUE"""),"")</f>
        <v/>
      </c>
      <c r="F197" s="119" t="str">
        <f ca="1">IFERROR(__xludf.DUMMYFUNCTION("""COMPUTED_VALUE"""),"")</f>
        <v/>
      </c>
      <c r="G197" s="119" t="str">
        <f ca="1">IFERROR(__xludf.DUMMYFUNCTION("""COMPUTED_VALUE"""),"")</f>
        <v/>
      </c>
      <c r="H197" s="119" t="str">
        <f ca="1">IFERROR(__xludf.DUMMYFUNCTION("""COMPUTED_VALUE"""),"")</f>
        <v/>
      </c>
      <c r="I197" s="96" t="str">
        <f ca="1">IFERROR(__xludf.DUMMYFUNCTION("""COMPUTED_VALUE"""),"")</f>
        <v/>
      </c>
      <c r="J197" s="119" t="str">
        <f ca="1">IFERROR(__xludf.DUMMYFUNCTION("""COMPUTED_VALUE"""),"")</f>
        <v/>
      </c>
      <c r="K197" s="119" t="str">
        <f ca="1">IFERROR(__xludf.DUMMYFUNCTION("""COMPUTED_VALUE"""),"")</f>
        <v/>
      </c>
      <c r="L197" s="119" t="str">
        <f ca="1">IFERROR(__xludf.DUMMYFUNCTION("""COMPUTED_VALUE"""),"")</f>
        <v/>
      </c>
      <c r="M197" s="119" t="str">
        <f ca="1">IFERROR(__xludf.DUMMYFUNCTION("""COMPUTED_VALUE"""),"")</f>
        <v/>
      </c>
      <c r="N197" s="119" t="str">
        <f ca="1">IFERROR(__xludf.DUMMYFUNCTION("""COMPUTED_VALUE"""),"")</f>
        <v/>
      </c>
      <c r="O197" s="119" t="str">
        <f ca="1">IFERROR(__xludf.DUMMYFUNCTION("""COMPUTED_VALUE"""),"")</f>
        <v/>
      </c>
      <c r="P197" s="119" t="str">
        <f ca="1">IFERROR(__xludf.DUMMYFUNCTION("""COMPUTED_VALUE"""),"")</f>
        <v/>
      </c>
      <c r="Q197" s="119" t="str">
        <f ca="1">IFERROR(__xludf.DUMMYFUNCTION("""COMPUTED_VALUE"""),"")</f>
        <v/>
      </c>
      <c r="R197" s="119" t="str">
        <f ca="1">IFERROR(__xludf.DUMMYFUNCTION("""COMPUTED_VALUE"""),"")</f>
        <v/>
      </c>
      <c r="S197" s="119" t="str">
        <f ca="1">IFERROR(__xludf.DUMMYFUNCTION("""COMPUTED_VALUE"""),"")</f>
        <v/>
      </c>
      <c r="T197" s="119" t="str">
        <f ca="1">IFERROR(__xludf.DUMMYFUNCTION("""COMPUTED_VALUE"""),"")</f>
        <v/>
      </c>
      <c r="U197" s="119" t="str">
        <f ca="1">IFERROR(__xludf.DUMMYFUNCTION("""COMPUTED_VALUE"""),"")</f>
        <v/>
      </c>
      <c r="V197" s="119" t="str">
        <f ca="1">IFERROR(__xludf.DUMMYFUNCTION("""COMPUTED_VALUE"""),"")</f>
        <v/>
      </c>
      <c r="W197" s="119" t="str">
        <f ca="1">IFERROR(__xludf.DUMMYFUNCTION("""COMPUTED_VALUE"""),"")</f>
        <v/>
      </c>
      <c r="X197" s="119" t="str">
        <f ca="1">IFERROR(__xludf.DUMMYFUNCTION("""COMPUTED_VALUE"""),"")</f>
        <v/>
      </c>
      <c r="Y197" s="119" t="str">
        <f ca="1">IFERROR(__xludf.DUMMYFUNCTION("""COMPUTED_VALUE"""),"")</f>
        <v/>
      </c>
      <c r="Z197" s="119"/>
    </row>
    <row r="198" spans="1:26" ht="12.95">
      <c r="A198" s="119" t="str">
        <f ca="1">IFERROR(__xludf.DUMMYFUNCTION("""COMPUTED_VALUE"""),"")</f>
        <v/>
      </c>
      <c r="B198" s="119" t="str">
        <f ca="1">IFERROR(__xludf.DUMMYFUNCTION("""COMPUTED_VALUE"""),"")</f>
        <v/>
      </c>
      <c r="C198" s="119" t="str">
        <f ca="1">IFERROR(__xludf.DUMMYFUNCTION("""COMPUTED_VALUE"""),"")</f>
        <v/>
      </c>
      <c r="D198" s="119" t="str">
        <f ca="1">IFERROR(__xludf.DUMMYFUNCTION("""COMPUTED_VALUE"""),"")</f>
        <v/>
      </c>
      <c r="E198" s="119" t="str">
        <f ca="1">IFERROR(__xludf.DUMMYFUNCTION("""COMPUTED_VALUE"""),"")</f>
        <v/>
      </c>
      <c r="F198" s="119" t="str">
        <f ca="1">IFERROR(__xludf.DUMMYFUNCTION("""COMPUTED_VALUE"""),"")</f>
        <v/>
      </c>
      <c r="G198" s="119" t="str">
        <f ca="1">IFERROR(__xludf.DUMMYFUNCTION("""COMPUTED_VALUE"""),"")</f>
        <v/>
      </c>
      <c r="H198" s="119" t="str">
        <f ca="1">IFERROR(__xludf.DUMMYFUNCTION("""COMPUTED_VALUE"""),"")</f>
        <v/>
      </c>
      <c r="I198" s="96" t="str">
        <f ca="1">IFERROR(__xludf.DUMMYFUNCTION("""COMPUTED_VALUE"""),"")</f>
        <v/>
      </c>
      <c r="J198" s="119" t="str">
        <f ca="1">IFERROR(__xludf.DUMMYFUNCTION("""COMPUTED_VALUE"""),"")</f>
        <v/>
      </c>
      <c r="K198" s="119" t="str">
        <f ca="1">IFERROR(__xludf.DUMMYFUNCTION("""COMPUTED_VALUE"""),"")</f>
        <v/>
      </c>
      <c r="L198" s="119" t="str">
        <f ca="1">IFERROR(__xludf.DUMMYFUNCTION("""COMPUTED_VALUE"""),"")</f>
        <v/>
      </c>
      <c r="M198" s="119" t="str">
        <f ca="1">IFERROR(__xludf.DUMMYFUNCTION("""COMPUTED_VALUE"""),"")</f>
        <v/>
      </c>
      <c r="N198" s="119" t="str">
        <f ca="1">IFERROR(__xludf.DUMMYFUNCTION("""COMPUTED_VALUE"""),"")</f>
        <v/>
      </c>
      <c r="O198" s="119" t="str">
        <f ca="1">IFERROR(__xludf.DUMMYFUNCTION("""COMPUTED_VALUE"""),"")</f>
        <v/>
      </c>
      <c r="P198" s="119" t="str">
        <f ca="1">IFERROR(__xludf.DUMMYFUNCTION("""COMPUTED_VALUE"""),"")</f>
        <v/>
      </c>
      <c r="Q198" s="119" t="str">
        <f ca="1">IFERROR(__xludf.DUMMYFUNCTION("""COMPUTED_VALUE"""),"")</f>
        <v/>
      </c>
      <c r="R198" s="119" t="str">
        <f ca="1">IFERROR(__xludf.DUMMYFUNCTION("""COMPUTED_VALUE"""),"")</f>
        <v/>
      </c>
      <c r="S198" s="119" t="str">
        <f ca="1">IFERROR(__xludf.DUMMYFUNCTION("""COMPUTED_VALUE"""),"")</f>
        <v/>
      </c>
      <c r="T198" s="119" t="str">
        <f ca="1">IFERROR(__xludf.DUMMYFUNCTION("""COMPUTED_VALUE"""),"")</f>
        <v/>
      </c>
      <c r="U198" s="119" t="str">
        <f ca="1">IFERROR(__xludf.DUMMYFUNCTION("""COMPUTED_VALUE"""),"")</f>
        <v/>
      </c>
      <c r="V198" s="119" t="str">
        <f ca="1">IFERROR(__xludf.DUMMYFUNCTION("""COMPUTED_VALUE"""),"")</f>
        <v/>
      </c>
      <c r="W198" s="119" t="str">
        <f ca="1">IFERROR(__xludf.DUMMYFUNCTION("""COMPUTED_VALUE"""),"")</f>
        <v/>
      </c>
      <c r="X198" s="119" t="str">
        <f ca="1">IFERROR(__xludf.DUMMYFUNCTION("""COMPUTED_VALUE"""),"")</f>
        <v/>
      </c>
      <c r="Y198" s="119" t="str">
        <f ca="1">IFERROR(__xludf.DUMMYFUNCTION("""COMPUTED_VALUE"""),"")</f>
        <v/>
      </c>
      <c r="Z198" s="119"/>
    </row>
    <row r="199" spans="1:26" ht="12.95">
      <c r="A199" s="119" t="str">
        <f ca="1">IFERROR(__xludf.DUMMYFUNCTION("""COMPUTED_VALUE"""),"")</f>
        <v/>
      </c>
      <c r="B199" s="119" t="str">
        <f ca="1">IFERROR(__xludf.DUMMYFUNCTION("""COMPUTED_VALUE"""),"")</f>
        <v/>
      </c>
      <c r="C199" s="119" t="str">
        <f ca="1">IFERROR(__xludf.DUMMYFUNCTION("""COMPUTED_VALUE"""),"")</f>
        <v/>
      </c>
      <c r="D199" s="119" t="str">
        <f ca="1">IFERROR(__xludf.DUMMYFUNCTION("""COMPUTED_VALUE"""),"")</f>
        <v/>
      </c>
      <c r="E199" s="119" t="str">
        <f ca="1">IFERROR(__xludf.DUMMYFUNCTION("""COMPUTED_VALUE"""),"")</f>
        <v/>
      </c>
      <c r="F199" s="119" t="str">
        <f ca="1">IFERROR(__xludf.DUMMYFUNCTION("""COMPUTED_VALUE"""),"")</f>
        <v/>
      </c>
      <c r="G199" s="119" t="str">
        <f ca="1">IFERROR(__xludf.DUMMYFUNCTION("""COMPUTED_VALUE"""),"")</f>
        <v/>
      </c>
      <c r="H199" s="119" t="str">
        <f ca="1">IFERROR(__xludf.DUMMYFUNCTION("""COMPUTED_VALUE"""),"")</f>
        <v/>
      </c>
      <c r="I199" s="96" t="str">
        <f ca="1">IFERROR(__xludf.DUMMYFUNCTION("""COMPUTED_VALUE"""),"")</f>
        <v/>
      </c>
      <c r="J199" s="119" t="str">
        <f ca="1">IFERROR(__xludf.DUMMYFUNCTION("""COMPUTED_VALUE"""),"")</f>
        <v/>
      </c>
      <c r="K199" s="119" t="str">
        <f ca="1">IFERROR(__xludf.DUMMYFUNCTION("""COMPUTED_VALUE"""),"")</f>
        <v/>
      </c>
      <c r="L199" s="119" t="str">
        <f ca="1">IFERROR(__xludf.DUMMYFUNCTION("""COMPUTED_VALUE"""),"")</f>
        <v/>
      </c>
      <c r="M199" s="119" t="str">
        <f ca="1">IFERROR(__xludf.DUMMYFUNCTION("""COMPUTED_VALUE"""),"")</f>
        <v/>
      </c>
      <c r="N199" s="119" t="str">
        <f ca="1">IFERROR(__xludf.DUMMYFUNCTION("""COMPUTED_VALUE"""),"")</f>
        <v/>
      </c>
      <c r="O199" s="119" t="str">
        <f ca="1">IFERROR(__xludf.DUMMYFUNCTION("""COMPUTED_VALUE"""),"")</f>
        <v/>
      </c>
      <c r="P199" s="119" t="str">
        <f ca="1">IFERROR(__xludf.DUMMYFUNCTION("""COMPUTED_VALUE"""),"")</f>
        <v/>
      </c>
      <c r="Q199" s="119" t="str">
        <f ca="1">IFERROR(__xludf.DUMMYFUNCTION("""COMPUTED_VALUE"""),"")</f>
        <v/>
      </c>
      <c r="R199" s="119" t="str">
        <f ca="1">IFERROR(__xludf.DUMMYFUNCTION("""COMPUTED_VALUE"""),"")</f>
        <v/>
      </c>
      <c r="S199" s="119" t="str">
        <f ca="1">IFERROR(__xludf.DUMMYFUNCTION("""COMPUTED_VALUE"""),"")</f>
        <v/>
      </c>
      <c r="T199" s="119" t="str">
        <f ca="1">IFERROR(__xludf.DUMMYFUNCTION("""COMPUTED_VALUE"""),"")</f>
        <v/>
      </c>
      <c r="U199" s="119" t="str">
        <f ca="1">IFERROR(__xludf.DUMMYFUNCTION("""COMPUTED_VALUE"""),"")</f>
        <v/>
      </c>
      <c r="V199" s="119" t="str">
        <f ca="1">IFERROR(__xludf.DUMMYFUNCTION("""COMPUTED_VALUE"""),"")</f>
        <v/>
      </c>
      <c r="W199" s="119" t="str">
        <f ca="1">IFERROR(__xludf.DUMMYFUNCTION("""COMPUTED_VALUE"""),"")</f>
        <v/>
      </c>
      <c r="X199" s="119" t="str">
        <f ca="1">IFERROR(__xludf.DUMMYFUNCTION("""COMPUTED_VALUE"""),"")</f>
        <v/>
      </c>
      <c r="Y199" s="119" t="str">
        <f ca="1">IFERROR(__xludf.DUMMYFUNCTION("""COMPUTED_VALUE"""),"")</f>
        <v/>
      </c>
      <c r="Z199" s="119"/>
    </row>
    <row r="200" spans="1:26" ht="12.95">
      <c r="A200" s="119" t="str">
        <f ca="1">IFERROR(__xludf.DUMMYFUNCTION("""COMPUTED_VALUE"""),"")</f>
        <v/>
      </c>
      <c r="B200" s="119" t="str">
        <f ca="1">IFERROR(__xludf.DUMMYFUNCTION("""COMPUTED_VALUE"""),"")</f>
        <v/>
      </c>
      <c r="C200" s="119" t="str">
        <f ca="1">IFERROR(__xludf.DUMMYFUNCTION("""COMPUTED_VALUE"""),"")</f>
        <v/>
      </c>
      <c r="D200" s="119" t="str">
        <f ca="1">IFERROR(__xludf.DUMMYFUNCTION("""COMPUTED_VALUE"""),"")</f>
        <v/>
      </c>
      <c r="E200" s="119" t="str">
        <f ca="1">IFERROR(__xludf.DUMMYFUNCTION("""COMPUTED_VALUE"""),"")</f>
        <v/>
      </c>
      <c r="F200" s="119" t="str">
        <f ca="1">IFERROR(__xludf.DUMMYFUNCTION("""COMPUTED_VALUE"""),"")</f>
        <v/>
      </c>
      <c r="G200" s="119" t="str">
        <f ca="1">IFERROR(__xludf.DUMMYFUNCTION("""COMPUTED_VALUE"""),"")</f>
        <v/>
      </c>
      <c r="H200" s="119" t="str">
        <f ca="1">IFERROR(__xludf.DUMMYFUNCTION("""COMPUTED_VALUE"""),"")</f>
        <v/>
      </c>
      <c r="I200" s="96" t="str">
        <f ca="1">IFERROR(__xludf.DUMMYFUNCTION("""COMPUTED_VALUE"""),"")</f>
        <v/>
      </c>
      <c r="J200" s="119" t="str">
        <f ca="1">IFERROR(__xludf.DUMMYFUNCTION("""COMPUTED_VALUE"""),"")</f>
        <v/>
      </c>
      <c r="K200" s="119" t="str">
        <f ca="1">IFERROR(__xludf.DUMMYFUNCTION("""COMPUTED_VALUE"""),"")</f>
        <v/>
      </c>
      <c r="L200" s="119" t="str">
        <f ca="1">IFERROR(__xludf.DUMMYFUNCTION("""COMPUTED_VALUE"""),"")</f>
        <v/>
      </c>
      <c r="M200" s="119" t="str">
        <f ca="1">IFERROR(__xludf.DUMMYFUNCTION("""COMPUTED_VALUE"""),"")</f>
        <v/>
      </c>
      <c r="N200" s="119" t="str">
        <f ca="1">IFERROR(__xludf.DUMMYFUNCTION("""COMPUTED_VALUE"""),"")</f>
        <v/>
      </c>
      <c r="O200" s="119" t="str">
        <f ca="1">IFERROR(__xludf.DUMMYFUNCTION("""COMPUTED_VALUE"""),"")</f>
        <v/>
      </c>
      <c r="P200" s="119" t="str">
        <f ca="1">IFERROR(__xludf.DUMMYFUNCTION("""COMPUTED_VALUE"""),"")</f>
        <v/>
      </c>
      <c r="Q200" s="119" t="str">
        <f ca="1">IFERROR(__xludf.DUMMYFUNCTION("""COMPUTED_VALUE"""),"")</f>
        <v/>
      </c>
      <c r="R200" s="119" t="str">
        <f ca="1">IFERROR(__xludf.DUMMYFUNCTION("""COMPUTED_VALUE"""),"")</f>
        <v/>
      </c>
      <c r="S200" s="119" t="str">
        <f ca="1">IFERROR(__xludf.DUMMYFUNCTION("""COMPUTED_VALUE"""),"")</f>
        <v/>
      </c>
      <c r="T200" s="119" t="str">
        <f ca="1">IFERROR(__xludf.DUMMYFUNCTION("""COMPUTED_VALUE"""),"")</f>
        <v/>
      </c>
      <c r="U200" s="119" t="str">
        <f ca="1">IFERROR(__xludf.DUMMYFUNCTION("""COMPUTED_VALUE"""),"")</f>
        <v/>
      </c>
      <c r="V200" s="119" t="str">
        <f ca="1">IFERROR(__xludf.DUMMYFUNCTION("""COMPUTED_VALUE"""),"")</f>
        <v/>
      </c>
      <c r="W200" s="119" t="str">
        <f ca="1">IFERROR(__xludf.DUMMYFUNCTION("""COMPUTED_VALUE"""),"")</f>
        <v/>
      </c>
      <c r="X200" s="119" t="str">
        <f ca="1">IFERROR(__xludf.DUMMYFUNCTION("""COMPUTED_VALUE"""),"")</f>
        <v/>
      </c>
      <c r="Y200" s="119" t="str">
        <f ca="1">IFERROR(__xludf.DUMMYFUNCTION("""COMPUTED_VALUE"""),"")</f>
        <v/>
      </c>
      <c r="Z200" s="119"/>
    </row>
    <row r="201" spans="1:26" ht="12.95">
      <c r="A201" s="119" t="str">
        <f ca="1">IFERROR(__xludf.DUMMYFUNCTION("""COMPUTED_VALUE"""),"")</f>
        <v/>
      </c>
      <c r="B201" s="119" t="str">
        <f ca="1">IFERROR(__xludf.DUMMYFUNCTION("""COMPUTED_VALUE"""),"")</f>
        <v/>
      </c>
      <c r="C201" s="119" t="str">
        <f ca="1">IFERROR(__xludf.DUMMYFUNCTION("""COMPUTED_VALUE"""),"")</f>
        <v/>
      </c>
      <c r="D201" s="119" t="str">
        <f ca="1">IFERROR(__xludf.DUMMYFUNCTION("""COMPUTED_VALUE"""),"")</f>
        <v/>
      </c>
      <c r="E201" s="119" t="str">
        <f ca="1">IFERROR(__xludf.DUMMYFUNCTION("""COMPUTED_VALUE"""),"")</f>
        <v/>
      </c>
      <c r="F201" s="119" t="str">
        <f ca="1">IFERROR(__xludf.DUMMYFUNCTION("""COMPUTED_VALUE"""),"")</f>
        <v/>
      </c>
      <c r="G201" s="119" t="str">
        <f ca="1">IFERROR(__xludf.DUMMYFUNCTION("""COMPUTED_VALUE"""),"")</f>
        <v/>
      </c>
      <c r="H201" s="119" t="str">
        <f ca="1">IFERROR(__xludf.DUMMYFUNCTION("""COMPUTED_VALUE"""),"")</f>
        <v/>
      </c>
      <c r="I201" s="96" t="str">
        <f ca="1">IFERROR(__xludf.DUMMYFUNCTION("""COMPUTED_VALUE"""),"")</f>
        <v/>
      </c>
      <c r="J201" s="119" t="str">
        <f ca="1">IFERROR(__xludf.DUMMYFUNCTION("""COMPUTED_VALUE"""),"")</f>
        <v/>
      </c>
      <c r="K201" s="119" t="str">
        <f ca="1">IFERROR(__xludf.DUMMYFUNCTION("""COMPUTED_VALUE"""),"")</f>
        <v/>
      </c>
      <c r="L201" s="119" t="str">
        <f ca="1">IFERROR(__xludf.DUMMYFUNCTION("""COMPUTED_VALUE"""),"")</f>
        <v/>
      </c>
      <c r="M201" s="119" t="str">
        <f ca="1">IFERROR(__xludf.DUMMYFUNCTION("""COMPUTED_VALUE"""),"")</f>
        <v/>
      </c>
      <c r="N201" s="119" t="str">
        <f ca="1">IFERROR(__xludf.DUMMYFUNCTION("""COMPUTED_VALUE"""),"")</f>
        <v/>
      </c>
      <c r="O201" s="119" t="str">
        <f ca="1">IFERROR(__xludf.DUMMYFUNCTION("""COMPUTED_VALUE"""),"")</f>
        <v/>
      </c>
      <c r="P201" s="119" t="str">
        <f ca="1">IFERROR(__xludf.DUMMYFUNCTION("""COMPUTED_VALUE"""),"")</f>
        <v/>
      </c>
      <c r="Q201" s="119" t="str">
        <f ca="1">IFERROR(__xludf.DUMMYFUNCTION("""COMPUTED_VALUE"""),"")</f>
        <v/>
      </c>
      <c r="R201" s="119" t="str">
        <f ca="1">IFERROR(__xludf.DUMMYFUNCTION("""COMPUTED_VALUE"""),"")</f>
        <v/>
      </c>
      <c r="S201" s="119" t="str">
        <f ca="1">IFERROR(__xludf.DUMMYFUNCTION("""COMPUTED_VALUE"""),"")</f>
        <v/>
      </c>
      <c r="T201" s="119" t="str">
        <f ca="1">IFERROR(__xludf.DUMMYFUNCTION("""COMPUTED_VALUE"""),"")</f>
        <v/>
      </c>
      <c r="U201" s="119" t="str">
        <f ca="1">IFERROR(__xludf.DUMMYFUNCTION("""COMPUTED_VALUE"""),"")</f>
        <v/>
      </c>
      <c r="V201" s="119" t="str">
        <f ca="1">IFERROR(__xludf.DUMMYFUNCTION("""COMPUTED_VALUE"""),"")</f>
        <v/>
      </c>
      <c r="W201" s="119" t="str">
        <f ca="1">IFERROR(__xludf.DUMMYFUNCTION("""COMPUTED_VALUE"""),"")</f>
        <v/>
      </c>
      <c r="X201" s="119" t="str">
        <f ca="1">IFERROR(__xludf.DUMMYFUNCTION("""COMPUTED_VALUE"""),"")</f>
        <v/>
      </c>
      <c r="Y201" s="119" t="str">
        <f ca="1">IFERROR(__xludf.DUMMYFUNCTION("""COMPUTED_VALUE"""),"")</f>
        <v/>
      </c>
      <c r="Z201" s="119"/>
    </row>
    <row r="202" spans="1:26" ht="12.95">
      <c r="A202" s="119" t="str">
        <f ca="1">IFERROR(__xludf.DUMMYFUNCTION("""COMPUTED_VALUE"""),"")</f>
        <v/>
      </c>
      <c r="B202" s="119" t="str">
        <f ca="1">IFERROR(__xludf.DUMMYFUNCTION("""COMPUTED_VALUE"""),"")</f>
        <v/>
      </c>
      <c r="C202" s="119" t="str">
        <f ca="1">IFERROR(__xludf.DUMMYFUNCTION("""COMPUTED_VALUE"""),"")</f>
        <v/>
      </c>
      <c r="D202" s="119" t="str">
        <f ca="1">IFERROR(__xludf.DUMMYFUNCTION("""COMPUTED_VALUE"""),"")</f>
        <v/>
      </c>
      <c r="E202" s="119" t="str">
        <f ca="1">IFERROR(__xludf.DUMMYFUNCTION("""COMPUTED_VALUE"""),"")</f>
        <v/>
      </c>
      <c r="F202" s="119" t="str">
        <f ca="1">IFERROR(__xludf.DUMMYFUNCTION("""COMPUTED_VALUE"""),"")</f>
        <v/>
      </c>
      <c r="G202" s="119" t="str">
        <f ca="1">IFERROR(__xludf.DUMMYFUNCTION("""COMPUTED_VALUE"""),"")</f>
        <v/>
      </c>
      <c r="H202" s="119" t="str">
        <f ca="1">IFERROR(__xludf.DUMMYFUNCTION("""COMPUTED_VALUE"""),"")</f>
        <v/>
      </c>
      <c r="I202" s="96" t="str">
        <f ca="1">IFERROR(__xludf.DUMMYFUNCTION("""COMPUTED_VALUE"""),"")</f>
        <v/>
      </c>
      <c r="J202" s="119" t="str">
        <f ca="1">IFERROR(__xludf.DUMMYFUNCTION("""COMPUTED_VALUE"""),"")</f>
        <v/>
      </c>
      <c r="K202" s="119" t="str">
        <f ca="1">IFERROR(__xludf.DUMMYFUNCTION("""COMPUTED_VALUE"""),"")</f>
        <v/>
      </c>
      <c r="L202" s="119" t="str">
        <f ca="1">IFERROR(__xludf.DUMMYFUNCTION("""COMPUTED_VALUE"""),"")</f>
        <v/>
      </c>
      <c r="M202" s="119" t="str">
        <f ca="1">IFERROR(__xludf.DUMMYFUNCTION("""COMPUTED_VALUE"""),"")</f>
        <v/>
      </c>
      <c r="N202" s="119" t="str">
        <f ca="1">IFERROR(__xludf.DUMMYFUNCTION("""COMPUTED_VALUE"""),"")</f>
        <v/>
      </c>
      <c r="O202" s="119" t="str">
        <f ca="1">IFERROR(__xludf.DUMMYFUNCTION("""COMPUTED_VALUE"""),"")</f>
        <v/>
      </c>
      <c r="P202" s="119" t="str">
        <f ca="1">IFERROR(__xludf.DUMMYFUNCTION("""COMPUTED_VALUE"""),"")</f>
        <v/>
      </c>
      <c r="Q202" s="119" t="str">
        <f ca="1">IFERROR(__xludf.DUMMYFUNCTION("""COMPUTED_VALUE"""),"")</f>
        <v/>
      </c>
      <c r="R202" s="119" t="str">
        <f ca="1">IFERROR(__xludf.DUMMYFUNCTION("""COMPUTED_VALUE"""),"")</f>
        <v/>
      </c>
      <c r="S202" s="119" t="str">
        <f ca="1">IFERROR(__xludf.DUMMYFUNCTION("""COMPUTED_VALUE"""),"")</f>
        <v/>
      </c>
      <c r="T202" s="119" t="str">
        <f ca="1">IFERROR(__xludf.DUMMYFUNCTION("""COMPUTED_VALUE"""),"")</f>
        <v/>
      </c>
      <c r="U202" s="119" t="str">
        <f ca="1">IFERROR(__xludf.DUMMYFUNCTION("""COMPUTED_VALUE"""),"")</f>
        <v/>
      </c>
      <c r="V202" s="119" t="str">
        <f ca="1">IFERROR(__xludf.DUMMYFUNCTION("""COMPUTED_VALUE"""),"")</f>
        <v/>
      </c>
      <c r="W202" s="119" t="str">
        <f ca="1">IFERROR(__xludf.DUMMYFUNCTION("""COMPUTED_VALUE"""),"")</f>
        <v/>
      </c>
      <c r="X202" s="119" t="str">
        <f ca="1">IFERROR(__xludf.DUMMYFUNCTION("""COMPUTED_VALUE"""),"")</f>
        <v/>
      </c>
      <c r="Y202" s="119" t="str">
        <f ca="1">IFERROR(__xludf.DUMMYFUNCTION("""COMPUTED_VALUE"""),"")</f>
        <v/>
      </c>
      <c r="Z202" s="119"/>
    </row>
    <row r="203" spans="1:26" ht="12.95">
      <c r="A203" s="119" t="str">
        <f ca="1">IFERROR(__xludf.DUMMYFUNCTION("""COMPUTED_VALUE"""),"")</f>
        <v/>
      </c>
      <c r="B203" s="119" t="str">
        <f ca="1">IFERROR(__xludf.DUMMYFUNCTION("""COMPUTED_VALUE"""),"")</f>
        <v/>
      </c>
      <c r="C203" s="119" t="str">
        <f ca="1">IFERROR(__xludf.DUMMYFUNCTION("""COMPUTED_VALUE"""),"")</f>
        <v/>
      </c>
      <c r="D203" s="119" t="str">
        <f ca="1">IFERROR(__xludf.DUMMYFUNCTION("""COMPUTED_VALUE"""),"")</f>
        <v/>
      </c>
      <c r="E203" s="119" t="str">
        <f ca="1">IFERROR(__xludf.DUMMYFUNCTION("""COMPUTED_VALUE"""),"")</f>
        <v/>
      </c>
      <c r="F203" s="119" t="str">
        <f ca="1">IFERROR(__xludf.DUMMYFUNCTION("""COMPUTED_VALUE"""),"")</f>
        <v/>
      </c>
      <c r="G203" s="119" t="str">
        <f ca="1">IFERROR(__xludf.DUMMYFUNCTION("""COMPUTED_VALUE"""),"")</f>
        <v/>
      </c>
      <c r="H203" s="119" t="str">
        <f ca="1">IFERROR(__xludf.DUMMYFUNCTION("""COMPUTED_VALUE"""),"")</f>
        <v/>
      </c>
      <c r="I203" s="96" t="str">
        <f ca="1">IFERROR(__xludf.DUMMYFUNCTION("""COMPUTED_VALUE"""),"")</f>
        <v/>
      </c>
      <c r="J203" s="119" t="str">
        <f ca="1">IFERROR(__xludf.DUMMYFUNCTION("""COMPUTED_VALUE"""),"")</f>
        <v/>
      </c>
      <c r="K203" s="119" t="str">
        <f ca="1">IFERROR(__xludf.DUMMYFUNCTION("""COMPUTED_VALUE"""),"")</f>
        <v/>
      </c>
      <c r="L203" s="119" t="str">
        <f ca="1">IFERROR(__xludf.DUMMYFUNCTION("""COMPUTED_VALUE"""),"")</f>
        <v/>
      </c>
      <c r="M203" s="119" t="str">
        <f ca="1">IFERROR(__xludf.DUMMYFUNCTION("""COMPUTED_VALUE"""),"")</f>
        <v/>
      </c>
      <c r="N203" s="119" t="str">
        <f ca="1">IFERROR(__xludf.DUMMYFUNCTION("""COMPUTED_VALUE"""),"")</f>
        <v/>
      </c>
      <c r="O203" s="119" t="str">
        <f ca="1">IFERROR(__xludf.DUMMYFUNCTION("""COMPUTED_VALUE"""),"")</f>
        <v/>
      </c>
      <c r="P203" s="119" t="str">
        <f ca="1">IFERROR(__xludf.DUMMYFUNCTION("""COMPUTED_VALUE"""),"")</f>
        <v/>
      </c>
      <c r="Q203" s="119" t="str">
        <f ca="1">IFERROR(__xludf.DUMMYFUNCTION("""COMPUTED_VALUE"""),"")</f>
        <v/>
      </c>
      <c r="R203" s="119" t="str">
        <f ca="1">IFERROR(__xludf.DUMMYFUNCTION("""COMPUTED_VALUE"""),"")</f>
        <v/>
      </c>
      <c r="S203" s="119" t="str">
        <f ca="1">IFERROR(__xludf.DUMMYFUNCTION("""COMPUTED_VALUE"""),"")</f>
        <v/>
      </c>
      <c r="T203" s="119" t="str">
        <f ca="1">IFERROR(__xludf.DUMMYFUNCTION("""COMPUTED_VALUE"""),"")</f>
        <v/>
      </c>
      <c r="U203" s="119" t="str">
        <f ca="1">IFERROR(__xludf.DUMMYFUNCTION("""COMPUTED_VALUE"""),"")</f>
        <v/>
      </c>
      <c r="V203" s="119" t="str">
        <f ca="1">IFERROR(__xludf.DUMMYFUNCTION("""COMPUTED_VALUE"""),"")</f>
        <v/>
      </c>
      <c r="W203" s="119" t="str">
        <f ca="1">IFERROR(__xludf.DUMMYFUNCTION("""COMPUTED_VALUE"""),"")</f>
        <v/>
      </c>
      <c r="X203" s="119" t="str">
        <f ca="1">IFERROR(__xludf.DUMMYFUNCTION("""COMPUTED_VALUE"""),"")</f>
        <v/>
      </c>
      <c r="Y203" s="119" t="str">
        <f ca="1">IFERROR(__xludf.DUMMYFUNCTION("""COMPUTED_VALUE"""),"")</f>
        <v/>
      </c>
      <c r="Z203" s="119"/>
    </row>
    <row r="204" spans="1:26" ht="12.95">
      <c r="A204" s="119" t="str">
        <f ca="1">IFERROR(__xludf.DUMMYFUNCTION("""COMPUTED_VALUE"""),"")</f>
        <v/>
      </c>
      <c r="B204" s="119" t="str">
        <f ca="1">IFERROR(__xludf.DUMMYFUNCTION("""COMPUTED_VALUE"""),"")</f>
        <v/>
      </c>
      <c r="C204" s="119" t="str">
        <f ca="1">IFERROR(__xludf.DUMMYFUNCTION("""COMPUTED_VALUE"""),"")</f>
        <v/>
      </c>
      <c r="D204" s="119" t="str">
        <f ca="1">IFERROR(__xludf.DUMMYFUNCTION("""COMPUTED_VALUE"""),"")</f>
        <v/>
      </c>
      <c r="E204" s="119" t="str">
        <f ca="1">IFERROR(__xludf.DUMMYFUNCTION("""COMPUTED_VALUE"""),"")</f>
        <v/>
      </c>
      <c r="F204" s="119" t="str">
        <f ca="1">IFERROR(__xludf.DUMMYFUNCTION("""COMPUTED_VALUE"""),"")</f>
        <v/>
      </c>
      <c r="G204" s="119" t="str">
        <f ca="1">IFERROR(__xludf.DUMMYFUNCTION("""COMPUTED_VALUE"""),"")</f>
        <v/>
      </c>
      <c r="H204" s="119" t="str">
        <f ca="1">IFERROR(__xludf.DUMMYFUNCTION("""COMPUTED_VALUE"""),"")</f>
        <v/>
      </c>
      <c r="I204" s="96" t="str">
        <f ca="1">IFERROR(__xludf.DUMMYFUNCTION("""COMPUTED_VALUE"""),"")</f>
        <v/>
      </c>
      <c r="J204" s="119" t="str">
        <f ca="1">IFERROR(__xludf.DUMMYFUNCTION("""COMPUTED_VALUE"""),"")</f>
        <v/>
      </c>
      <c r="K204" s="119" t="str">
        <f ca="1">IFERROR(__xludf.DUMMYFUNCTION("""COMPUTED_VALUE"""),"")</f>
        <v/>
      </c>
      <c r="L204" s="119" t="str">
        <f ca="1">IFERROR(__xludf.DUMMYFUNCTION("""COMPUTED_VALUE"""),"")</f>
        <v/>
      </c>
      <c r="M204" s="119" t="str">
        <f ca="1">IFERROR(__xludf.DUMMYFUNCTION("""COMPUTED_VALUE"""),"")</f>
        <v/>
      </c>
      <c r="N204" s="119" t="str">
        <f ca="1">IFERROR(__xludf.DUMMYFUNCTION("""COMPUTED_VALUE"""),"")</f>
        <v/>
      </c>
      <c r="O204" s="119" t="str">
        <f ca="1">IFERROR(__xludf.DUMMYFUNCTION("""COMPUTED_VALUE"""),"")</f>
        <v/>
      </c>
      <c r="P204" s="119" t="str">
        <f ca="1">IFERROR(__xludf.DUMMYFUNCTION("""COMPUTED_VALUE"""),"")</f>
        <v/>
      </c>
      <c r="Q204" s="119" t="str">
        <f ca="1">IFERROR(__xludf.DUMMYFUNCTION("""COMPUTED_VALUE"""),"")</f>
        <v/>
      </c>
      <c r="R204" s="119" t="str">
        <f ca="1">IFERROR(__xludf.DUMMYFUNCTION("""COMPUTED_VALUE"""),"")</f>
        <v/>
      </c>
      <c r="S204" s="119" t="str">
        <f ca="1">IFERROR(__xludf.DUMMYFUNCTION("""COMPUTED_VALUE"""),"")</f>
        <v/>
      </c>
      <c r="T204" s="119" t="str">
        <f ca="1">IFERROR(__xludf.DUMMYFUNCTION("""COMPUTED_VALUE"""),"")</f>
        <v/>
      </c>
      <c r="U204" s="119" t="str">
        <f ca="1">IFERROR(__xludf.DUMMYFUNCTION("""COMPUTED_VALUE"""),"")</f>
        <v/>
      </c>
      <c r="V204" s="119" t="str">
        <f ca="1">IFERROR(__xludf.DUMMYFUNCTION("""COMPUTED_VALUE"""),"")</f>
        <v/>
      </c>
      <c r="W204" s="119" t="str">
        <f ca="1">IFERROR(__xludf.DUMMYFUNCTION("""COMPUTED_VALUE"""),"")</f>
        <v/>
      </c>
      <c r="X204" s="119" t="str">
        <f ca="1">IFERROR(__xludf.DUMMYFUNCTION("""COMPUTED_VALUE"""),"")</f>
        <v/>
      </c>
      <c r="Y204" s="119" t="str">
        <f ca="1">IFERROR(__xludf.DUMMYFUNCTION("""COMPUTED_VALUE"""),"")</f>
        <v/>
      </c>
      <c r="Z204" s="119"/>
    </row>
    <row r="205" spans="1:26" ht="12.95">
      <c r="A205" s="119" t="str">
        <f ca="1">IFERROR(__xludf.DUMMYFUNCTION("""COMPUTED_VALUE"""),"")</f>
        <v/>
      </c>
      <c r="B205" s="119" t="str">
        <f ca="1">IFERROR(__xludf.DUMMYFUNCTION("""COMPUTED_VALUE"""),"")</f>
        <v/>
      </c>
      <c r="C205" s="119" t="str">
        <f ca="1">IFERROR(__xludf.DUMMYFUNCTION("""COMPUTED_VALUE"""),"")</f>
        <v/>
      </c>
      <c r="D205" s="119" t="str">
        <f ca="1">IFERROR(__xludf.DUMMYFUNCTION("""COMPUTED_VALUE"""),"")</f>
        <v/>
      </c>
      <c r="E205" s="119" t="str">
        <f ca="1">IFERROR(__xludf.DUMMYFUNCTION("""COMPUTED_VALUE"""),"")</f>
        <v/>
      </c>
      <c r="F205" s="119" t="str">
        <f ca="1">IFERROR(__xludf.DUMMYFUNCTION("""COMPUTED_VALUE"""),"")</f>
        <v/>
      </c>
      <c r="G205" s="119" t="str">
        <f ca="1">IFERROR(__xludf.DUMMYFUNCTION("""COMPUTED_VALUE"""),"")</f>
        <v/>
      </c>
      <c r="H205" s="119" t="str">
        <f ca="1">IFERROR(__xludf.DUMMYFUNCTION("""COMPUTED_VALUE"""),"")</f>
        <v/>
      </c>
      <c r="I205" s="96" t="str">
        <f ca="1">IFERROR(__xludf.DUMMYFUNCTION("""COMPUTED_VALUE"""),"")</f>
        <v/>
      </c>
      <c r="J205" s="119" t="str">
        <f ca="1">IFERROR(__xludf.DUMMYFUNCTION("""COMPUTED_VALUE"""),"")</f>
        <v/>
      </c>
      <c r="K205" s="119" t="str">
        <f ca="1">IFERROR(__xludf.DUMMYFUNCTION("""COMPUTED_VALUE"""),"")</f>
        <v/>
      </c>
      <c r="L205" s="119" t="str">
        <f ca="1">IFERROR(__xludf.DUMMYFUNCTION("""COMPUTED_VALUE"""),"")</f>
        <v/>
      </c>
      <c r="M205" s="119" t="str">
        <f ca="1">IFERROR(__xludf.DUMMYFUNCTION("""COMPUTED_VALUE"""),"")</f>
        <v/>
      </c>
      <c r="N205" s="119" t="str">
        <f ca="1">IFERROR(__xludf.DUMMYFUNCTION("""COMPUTED_VALUE"""),"")</f>
        <v/>
      </c>
      <c r="O205" s="119" t="str">
        <f ca="1">IFERROR(__xludf.DUMMYFUNCTION("""COMPUTED_VALUE"""),"")</f>
        <v/>
      </c>
      <c r="P205" s="119" t="str">
        <f ca="1">IFERROR(__xludf.DUMMYFUNCTION("""COMPUTED_VALUE"""),"")</f>
        <v/>
      </c>
      <c r="Q205" s="119" t="str">
        <f ca="1">IFERROR(__xludf.DUMMYFUNCTION("""COMPUTED_VALUE"""),"")</f>
        <v/>
      </c>
      <c r="R205" s="119" t="str">
        <f ca="1">IFERROR(__xludf.DUMMYFUNCTION("""COMPUTED_VALUE"""),"")</f>
        <v/>
      </c>
      <c r="S205" s="119" t="str">
        <f ca="1">IFERROR(__xludf.DUMMYFUNCTION("""COMPUTED_VALUE"""),"")</f>
        <v/>
      </c>
      <c r="T205" s="119" t="str">
        <f ca="1">IFERROR(__xludf.DUMMYFUNCTION("""COMPUTED_VALUE"""),"")</f>
        <v/>
      </c>
      <c r="U205" s="119" t="str">
        <f ca="1">IFERROR(__xludf.DUMMYFUNCTION("""COMPUTED_VALUE"""),"")</f>
        <v/>
      </c>
      <c r="V205" s="119" t="str">
        <f ca="1">IFERROR(__xludf.DUMMYFUNCTION("""COMPUTED_VALUE"""),"")</f>
        <v/>
      </c>
      <c r="W205" s="119" t="str">
        <f ca="1">IFERROR(__xludf.DUMMYFUNCTION("""COMPUTED_VALUE"""),"")</f>
        <v/>
      </c>
      <c r="X205" s="119" t="str">
        <f ca="1">IFERROR(__xludf.DUMMYFUNCTION("""COMPUTED_VALUE"""),"")</f>
        <v/>
      </c>
      <c r="Y205" s="119" t="str">
        <f ca="1">IFERROR(__xludf.DUMMYFUNCTION("""COMPUTED_VALUE"""),"")</f>
        <v/>
      </c>
      <c r="Z205" s="119"/>
    </row>
    <row r="206" spans="1:26" ht="12.95">
      <c r="A206" s="119" t="str">
        <f ca="1">IFERROR(__xludf.DUMMYFUNCTION("""COMPUTED_VALUE"""),"")</f>
        <v/>
      </c>
      <c r="B206" s="119" t="str">
        <f ca="1">IFERROR(__xludf.DUMMYFUNCTION("""COMPUTED_VALUE"""),"")</f>
        <v/>
      </c>
      <c r="C206" s="119" t="str">
        <f ca="1">IFERROR(__xludf.DUMMYFUNCTION("""COMPUTED_VALUE"""),"")</f>
        <v/>
      </c>
      <c r="D206" s="119" t="str">
        <f ca="1">IFERROR(__xludf.DUMMYFUNCTION("""COMPUTED_VALUE"""),"")</f>
        <v/>
      </c>
      <c r="E206" s="119" t="str">
        <f ca="1">IFERROR(__xludf.DUMMYFUNCTION("""COMPUTED_VALUE"""),"")</f>
        <v/>
      </c>
      <c r="F206" s="119" t="str">
        <f ca="1">IFERROR(__xludf.DUMMYFUNCTION("""COMPUTED_VALUE"""),"")</f>
        <v/>
      </c>
      <c r="G206" s="119" t="str">
        <f ca="1">IFERROR(__xludf.DUMMYFUNCTION("""COMPUTED_VALUE"""),"")</f>
        <v/>
      </c>
      <c r="H206" s="119" t="str">
        <f ca="1">IFERROR(__xludf.DUMMYFUNCTION("""COMPUTED_VALUE"""),"")</f>
        <v/>
      </c>
      <c r="I206" s="96" t="str">
        <f ca="1">IFERROR(__xludf.DUMMYFUNCTION("""COMPUTED_VALUE"""),"")</f>
        <v/>
      </c>
      <c r="J206" s="119" t="str">
        <f ca="1">IFERROR(__xludf.DUMMYFUNCTION("""COMPUTED_VALUE"""),"")</f>
        <v/>
      </c>
      <c r="K206" s="119" t="str">
        <f ca="1">IFERROR(__xludf.DUMMYFUNCTION("""COMPUTED_VALUE"""),"")</f>
        <v/>
      </c>
      <c r="L206" s="119" t="str">
        <f ca="1">IFERROR(__xludf.DUMMYFUNCTION("""COMPUTED_VALUE"""),"")</f>
        <v/>
      </c>
      <c r="M206" s="119" t="str">
        <f ca="1">IFERROR(__xludf.DUMMYFUNCTION("""COMPUTED_VALUE"""),"")</f>
        <v/>
      </c>
      <c r="N206" s="119" t="str">
        <f ca="1">IFERROR(__xludf.DUMMYFUNCTION("""COMPUTED_VALUE"""),"")</f>
        <v/>
      </c>
      <c r="O206" s="119" t="str">
        <f ca="1">IFERROR(__xludf.DUMMYFUNCTION("""COMPUTED_VALUE"""),"")</f>
        <v/>
      </c>
      <c r="P206" s="119" t="str">
        <f ca="1">IFERROR(__xludf.DUMMYFUNCTION("""COMPUTED_VALUE"""),"")</f>
        <v/>
      </c>
      <c r="Q206" s="119" t="str">
        <f ca="1">IFERROR(__xludf.DUMMYFUNCTION("""COMPUTED_VALUE"""),"")</f>
        <v/>
      </c>
      <c r="R206" s="119" t="str">
        <f ca="1">IFERROR(__xludf.DUMMYFUNCTION("""COMPUTED_VALUE"""),"")</f>
        <v/>
      </c>
      <c r="S206" s="119" t="str">
        <f ca="1">IFERROR(__xludf.DUMMYFUNCTION("""COMPUTED_VALUE"""),"")</f>
        <v/>
      </c>
      <c r="T206" s="119" t="str">
        <f ca="1">IFERROR(__xludf.DUMMYFUNCTION("""COMPUTED_VALUE"""),"")</f>
        <v/>
      </c>
      <c r="U206" s="119" t="str">
        <f ca="1">IFERROR(__xludf.DUMMYFUNCTION("""COMPUTED_VALUE"""),"")</f>
        <v/>
      </c>
      <c r="V206" s="119" t="str">
        <f ca="1">IFERROR(__xludf.DUMMYFUNCTION("""COMPUTED_VALUE"""),"")</f>
        <v/>
      </c>
      <c r="W206" s="119" t="str">
        <f ca="1">IFERROR(__xludf.DUMMYFUNCTION("""COMPUTED_VALUE"""),"")</f>
        <v/>
      </c>
      <c r="X206" s="119" t="str">
        <f ca="1">IFERROR(__xludf.DUMMYFUNCTION("""COMPUTED_VALUE"""),"")</f>
        <v/>
      </c>
      <c r="Y206" s="119" t="str">
        <f ca="1">IFERROR(__xludf.DUMMYFUNCTION("""COMPUTED_VALUE"""),"")</f>
        <v/>
      </c>
      <c r="Z206" s="119"/>
    </row>
    <row r="207" spans="1:26" ht="12.95">
      <c r="A207" s="119" t="str">
        <f ca="1">IFERROR(__xludf.DUMMYFUNCTION("""COMPUTED_VALUE"""),"")</f>
        <v/>
      </c>
      <c r="B207" s="119" t="str">
        <f ca="1">IFERROR(__xludf.DUMMYFUNCTION("""COMPUTED_VALUE"""),"")</f>
        <v/>
      </c>
      <c r="C207" s="119" t="str">
        <f ca="1">IFERROR(__xludf.DUMMYFUNCTION("""COMPUTED_VALUE"""),"")</f>
        <v/>
      </c>
      <c r="D207" s="119" t="str">
        <f ca="1">IFERROR(__xludf.DUMMYFUNCTION("""COMPUTED_VALUE"""),"")</f>
        <v/>
      </c>
      <c r="E207" s="119" t="str">
        <f ca="1">IFERROR(__xludf.DUMMYFUNCTION("""COMPUTED_VALUE"""),"")</f>
        <v/>
      </c>
      <c r="F207" s="119" t="str">
        <f ca="1">IFERROR(__xludf.DUMMYFUNCTION("""COMPUTED_VALUE"""),"")</f>
        <v/>
      </c>
      <c r="G207" s="119" t="str">
        <f ca="1">IFERROR(__xludf.DUMMYFUNCTION("""COMPUTED_VALUE"""),"")</f>
        <v/>
      </c>
      <c r="H207" s="119" t="str">
        <f ca="1">IFERROR(__xludf.DUMMYFUNCTION("""COMPUTED_VALUE"""),"")</f>
        <v/>
      </c>
      <c r="I207" s="96" t="str">
        <f ca="1">IFERROR(__xludf.DUMMYFUNCTION("""COMPUTED_VALUE"""),"")</f>
        <v/>
      </c>
      <c r="J207" s="119" t="str">
        <f ca="1">IFERROR(__xludf.DUMMYFUNCTION("""COMPUTED_VALUE"""),"")</f>
        <v/>
      </c>
      <c r="K207" s="119" t="str">
        <f ca="1">IFERROR(__xludf.DUMMYFUNCTION("""COMPUTED_VALUE"""),"")</f>
        <v/>
      </c>
      <c r="L207" s="119" t="str">
        <f ca="1">IFERROR(__xludf.DUMMYFUNCTION("""COMPUTED_VALUE"""),"")</f>
        <v/>
      </c>
      <c r="M207" s="119" t="str">
        <f ca="1">IFERROR(__xludf.DUMMYFUNCTION("""COMPUTED_VALUE"""),"")</f>
        <v/>
      </c>
      <c r="N207" s="119" t="str">
        <f ca="1">IFERROR(__xludf.DUMMYFUNCTION("""COMPUTED_VALUE"""),"")</f>
        <v/>
      </c>
      <c r="O207" s="119" t="str">
        <f ca="1">IFERROR(__xludf.DUMMYFUNCTION("""COMPUTED_VALUE"""),"")</f>
        <v/>
      </c>
      <c r="P207" s="119" t="str">
        <f ca="1">IFERROR(__xludf.DUMMYFUNCTION("""COMPUTED_VALUE"""),"")</f>
        <v/>
      </c>
      <c r="Q207" s="119" t="str">
        <f ca="1">IFERROR(__xludf.DUMMYFUNCTION("""COMPUTED_VALUE"""),"")</f>
        <v/>
      </c>
      <c r="R207" s="119" t="str">
        <f ca="1">IFERROR(__xludf.DUMMYFUNCTION("""COMPUTED_VALUE"""),"")</f>
        <v/>
      </c>
      <c r="S207" s="119" t="str">
        <f ca="1">IFERROR(__xludf.DUMMYFUNCTION("""COMPUTED_VALUE"""),"")</f>
        <v/>
      </c>
      <c r="T207" s="119" t="str">
        <f ca="1">IFERROR(__xludf.DUMMYFUNCTION("""COMPUTED_VALUE"""),"")</f>
        <v/>
      </c>
      <c r="U207" s="119" t="str">
        <f ca="1">IFERROR(__xludf.DUMMYFUNCTION("""COMPUTED_VALUE"""),"")</f>
        <v/>
      </c>
      <c r="V207" s="119" t="str">
        <f ca="1">IFERROR(__xludf.DUMMYFUNCTION("""COMPUTED_VALUE"""),"")</f>
        <v/>
      </c>
      <c r="W207" s="119" t="str">
        <f ca="1">IFERROR(__xludf.DUMMYFUNCTION("""COMPUTED_VALUE"""),"")</f>
        <v/>
      </c>
      <c r="X207" s="119" t="str">
        <f ca="1">IFERROR(__xludf.DUMMYFUNCTION("""COMPUTED_VALUE"""),"")</f>
        <v/>
      </c>
      <c r="Y207" s="119" t="str">
        <f ca="1">IFERROR(__xludf.DUMMYFUNCTION("""COMPUTED_VALUE"""),"")</f>
        <v/>
      </c>
      <c r="Z207" s="119"/>
    </row>
    <row r="208" spans="1:26" ht="12.95">
      <c r="A208" s="119" t="str">
        <f ca="1">IFERROR(__xludf.DUMMYFUNCTION("""COMPUTED_VALUE"""),"")</f>
        <v/>
      </c>
      <c r="B208" s="119" t="str">
        <f ca="1">IFERROR(__xludf.DUMMYFUNCTION("""COMPUTED_VALUE"""),"")</f>
        <v/>
      </c>
      <c r="C208" s="119" t="str">
        <f ca="1">IFERROR(__xludf.DUMMYFUNCTION("""COMPUTED_VALUE"""),"")</f>
        <v/>
      </c>
      <c r="D208" s="119" t="str">
        <f ca="1">IFERROR(__xludf.DUMMYFUNCTION("""COMPUTED_VALUE"""),"")</f>
        <v/>
      </c>
      <c r="E208" s="119" t="str">
        <f ca="1">IFERROR(__xludf.DUMMYFUNCTION("""COMPUTED_VALUE"""),"")</f>
        <v/>
      </c>
      <c r="F208" s="119" t="str">
        <f ca="1">IFERROR(__xludf.DUMMYFUNCTION("""COMPUTED_VALUE"""),"")</f>
        <v/>
      </c>
      <c r="G208" s="119" t="str">
        <f ca="1">IFERROR(__xludf.DUMMYFUNCTION("""COMPUTED_VALUE"""),"")</f>
        <v/>
      </c>
      <c r="H208" s="119" t="str">
        <f ca="1">IFERROR(__xludf.DUMMYFUNCTION("""COMPUTED_VALUE"""),"")</f>
        <v/>
      </c>
      <c r="I208" s="96" t="str">
        <f ca="1">IFERROR(__xludf.DUMMYFUNCTION("""COMPUTED_VALUE"""),"")</f>
        <v/>
      </c>
      <c r="J208" s="119" t="str">
        <f ca="1">IFERROR(__xludf.DUMMYFUNCTION("""COMPUTED_VALUE"""),"")</f>
        <v/>
      </c>
      <c r="K208" s="119" t="str">
        <f ca="1">IFERROR(__xludf.DUMMYFUNCTION("""COMPUTED_VALUE"""),"")</f>
        <v/>
      </c>
      <c r="L208" s="119" t="str">
        <f ca="1">IFERROR(__xludf.DUMMYFUNCTION("""COMPUTED_VALUE"""),"")</f>
        <v/>
      </c>
      <c r="M208" s="119" t="str">
        <f ca="1">IFERROR(__xludf.DUMMYFUNCTION("""COMPUTED_VALUE"""),"")</f>
        <v/>
      </c>
      <c r="N208" s="119" t="str">
        <f ca="1">IFERROR(__xludf.DUMMYFUNCTION("""COMPUTED_VALUE"""),"")</f>
        <v/>
      </c>
      <c r="O208" s="119" t="str">
        <f ca="1">IFERROR(__xludf.DUMMYFUNCTION("""COMPUTED_VALUE"""),"")</f>
        <v/>
      </c>
      <c r="P208" s="119" t="str">
        <f ca="1">IFERROR(__xludf.DUMMYFUNCTION("""COMPUTED_VALUE"""),"")</f>
        <v/>
      </c>
      <c r="Q208" s="119" t="str">
        <f ca="1">IFERROR(__xludf.DUMMYFUNCTION("""COMPUTED_VALUE"""),"")</f>
        <v/>
      </c>
      <c r="R208" s="119" t="str">
        <f ca="1">IFERROR(__xludf.DUMMYFUNCTION("""COMPUTED_VALUE"""),"")</f>
        <v/>
      </c>
      <c r="S208" s="119" t="str">
        <f ca="1">IFERROR(__xludf.DUMMYFUNCTION("""COMPUTED_VALUE"""),"")</f>
        <v/>
      </c>
      <c r="T208" s="119" t="str">
        <f ca="1">IFERROR(__xludf.DUMMYFUNCTION("""COMPUTED_VALUE"""),"")</f>
        <v/>
      </c>
      <c r="U208" s="119" t="str">
        <f ca="1">IFERROR(__xludf.DUMMYFUNCTION("""COMPUTED_VALUE"""),"")</f>
        <v/>
      </c>
      <c r="V208" s="119" t="str">
        <f ca="1">IFERROR(__xludf.DUMMYFUNCTION("""COMPUTED_VALUE"""),"")</f>
        <v/>
      </c>
      <c r="W208" s="119" t="str">
        <f ca="1">IFERROR(__xludf.DUMMYFUNCTION("""COMPUTED_VALUE"""),"")</f>
        <v/>
      </c>
      <c r="X208" s="119" t="str">
        <f ca="1">IFERROR(__xludf.DUMMYFUNCTION("""COMPUTED_VALUE"""),"")</f>
        <v/>
      </c>
      <c r="Y208" s="119" t="str">
        <f ca="1">IFERROR(__xludf.DUMMYFUNCTION("""COMPUTED_VALUE"""),"")</f>
        <v/>
      </c>
      <c r="Z208" s="119"/>
    </row>
    <row r="209" spans="1:26" ht="12.95">
      <c r="A209" s="119" t="str">
        <f ca="1">IFERROR(__xludf.DUMMYFUNCTION("""COMPUTED_VALUE"""),"")</f>
        <v/>
      </c>
      <c r="B209" s="119" t="str">
        <f ca="1">IFERROR(__xludf.DUMMYFUNCTION("""COMPUTED_VALUE"""),"")</f>
        <v/>
      </c>
      <c r="C209" s="119" t="str">
        <f ca="1">IFERROR(__xludf.DUMMYFUNCTION("""COMPUTED_VALUE"""),"")</f>
        <v/>
      </c>
      <c r="D209" s="119" t="str">
        <f ca="1">IFERROR(__xludf.DUMMYFUNCTION("""COMPUTED_VALUE"""),"")</f>
        <v/>
      </c>
      <c r="E209" s="119" t="str">
        <f ca="1">IFERROR(__xludf.DUMMYFUNCTION("""COMPUTED_VALUE"""),"")</f>
        <v/>
      </c>
      <c r="F209" s="119" t="str">
        <f ca="1">IFERROR(__xludf.DUMMYFUNCTION("""COMPUTED_VALUE"""),"")</f>
        <v/>
      </c>
      <c r="G209" s="119" t="str">
        <f ca="1">IFERROR(__xludf.DUMMYFUNCTION("""COMPUTED_VALUE"""),"")</f>
        <v/>
      </c>
      <c r="H209" s="119" t="str">
        <f ca="1">IFERROR(__xludf.DUMMYFUNCTION("""COMPUTED_VALUE"""),"")</f>
        <v/>
      </c>
      <c r="I209" s="96" t="str">
        <f ca="1">IFERROR(__xludf.DUMMYFUNCTION("""COMPUTED_VALUE"""),"")</f>
        <v/>
      </c>
      <c r="J209" s="119" t="str">
        <f ca="1">IFERROR(__xludf.DUMMYFUNCTION("""COMPUTED_VALUE"""),"")</f>
        <v/>
      </c>
      <c r="K209" s="119" t="str">
        <f ca="1">IFERROR(__xludf.DUMMYFUNCTION("""COMPUTED_VALUE"""),"")</f>
        <v/>
      </c>
      <c r="L209" s="119" t="str">
        <f ca="1">IFERROR(__xludf.DUMMYFUNCTION("""COMPUTED_VALUE"""),"")</f>
        <v/>
      </c>
      <c r="M209" s="119" t="str">
        <f ca="1">IFERROR(__xludf.DUMMYFUNCTION("""COMPUTED_VALUE"""),"")</f>
        <v/>
      </c>
      <c r="N209" s="119" t="str">
        <f ca="1">IFERROR(__xludf.DUMMYFUNCTION("""COMPUTED_VALUE"""),"")</f>
        <v/>
      </c>
      <c r="O209" s="119" t="str">
        <f ca="1">IFERROR(__xludf.DUMMYFUNCTION("""COMPUTED_VALUE"""),"")</f>
        <v/>
      </c>
      <c r="P209" s="119" t="str">
        <f ca="1">IFERROR(__xludf.DUMMYFUNCTION("""COMPUTED_VALUE"""),"")</f>
        <v/>
      </c>
      <c r="Q209" s="119" t="str">
        <f ca="1">IFERROR(__xludf.DUMMYFUNCTION("""COMPUTED_VALUE"""),"")</f>
        <v/>
      </c>
      <c r="R209" s="119" t="str">
        <f ca="1">IFERROR(__xludf.DUMMYFUNCTION("""COMPUTED_VALUE"""),"")</f>
        <v/>
      </c>
      <c r="S209" s="119" t="str">
        <f ca="1">IFERROR(__xludf.DUMMYFUNCTION("""COMPUTED_VALUE"""),"")</f>
        <v/>
      </c>
      <c r="T209" s="119" t="str">
        <f ca="1">IFERROR(__xludf.DUMMYFUNCTION("""COMPUTED_VALUE"""),"")</f>
        <v/>
      </c>
      <c r="U209" s="119" t="str">
        <f ca="1">IFERROR(__xludf.DUMMYFUNCTION("""COMPUTED_VALUE"""),"")</f>
        <v/>
      </c>
      <c r="V209" s="119" t="str">
        <f ca="1">IFERROR(__xludf.DUMMYFUNCTION("""COMPUTED_VALUE"""),"")</f>
        <v/>
      </c>
      <c r="W209" s="119" t="str">
        <f ca="1">IFERROR(__xludf.DUMMYFUNCTION("""COMPUTED_VALUE"""),"")</f>
        <v/>
      </c>
      <c r="X209" s="119" t="str">
        <f ca="1">IFERROR(__xludf.DUMMYFUNCTION("""COMPUTED_VALUE"""),"")</f>
        <v/>
      </c>
      <c r="Y209" s="119" t="str">
        <f ca="1">IFERROR(__xludf.DUMMYFUNCTION("""COMPUTED_VALUE"""),"")</f>
        <v/>
      </c>
      <c r="Z209" s="119"/>
    </row>
    <row r="210" spans="1:26" ht="12.95">
      <c r="A210" s="119" t="str">
        <f ca="1">IFERROR(__xludf.DUMMYFUNCTION("""COMPUTED_VALUE"""),"")</f>
        <v/>
      </c>
      <c r="B210" s="119" t="str">
        <f ca="1">IFERROR(__xludf.DUMMYFUNCTION("""COMPUTED_VALUE"""),"")</f>
        <v/>
      </c>
      <c r="C210" s="119" t="str">
        <f ca="1">IFERROR(__xludf.DUMMYFUNCTION("""COMPUTED_VALUE"""),"")</f>
        <v/>
      </c>
      <c r="D210" s="119" t="str">
        <f ca="1">IFERROR(__xludf.DUMMYFUNCTION("""COMPUTED_VALUE"""),"")</f>
        <v/>
      </c>
      <c r="E210" s="119" t="str">
        <f ca="1">IFERROR(__xludf.DUMMYFUNCTION("""COMPUTED_VALUE"""),"")</f>
        <v/>
      </c>
      <c r="F210" s="119" t="str">
        <f ca="1">IFERROR(__xludf.DUMMYFUNCTION("""COMPUTED_VALUE"""),"")</f>
        <v/>
      </c>
      <c r="G210" s="119" t="str">
        <f ca="1">IFERROR(__xludf.DUMMYFUNCTION("""COMPUTED_VALUE"""),"")</f>
        <v/>
      </c>
      <c r="H210" s="119" t="str">
        <f ca="1">IFERROR(__xludf.DUMMYFUNCTION("""COMPUTED_VALUE"""),"")</f>
        <v/>
      </c>
      <c r="I210" s="96" t="str">
        <f ca="1">IFERROR(__xludf.DUMMYFUNCTION("""COMPUTED_VALUE"""),"")</f>
        <v/>
      </c>
      <c r="J210" s="119" t="str">
        <f ca="1">IFERROR(__xludf.DUMMYFUNCTION("""COMPUTED_VALUE"""),"")</f>
        <v/>
      </c>
      <c r="K210" s="119" t="str">
        <f ca="1">IFERROR(__xludf.DUMMYFUNCTION("""COMPUTED_VALUE"""),"")</f>
        <v/>
      </c>
      <c r="L210" s="119" t="str">
        <f ca="1">IFERROR(__xludf.DUMMYFUNCTION("""COMPUTED_VALUE"""),"")</f>
        <v/>
      </c>
      <c r="M210" s="119" t="str">
        <f ca="1">IFERROR(__xludf.DUMMYFUNCTION("""COMPUTED_VALUE"""),"")</f>
        <v/>
      </c>
      <c r="N210" s="119" t="str">
        <f ca="1">IFERROR(__xludf.DUMMYFUNCTION("""COMPUTED_VALUE"""),"")</f>
        <v/>
      </c>
      <c r="O210" s="119" t="str">
        <f ca="1">IFERROR(__xludf.DUMMYFUNCTION("""COMPUTED_VALUE"""),"")</f>
        <v/>
      </c>
      <c r="P210" s="119" t="str">
        <f ca="1">IFERROR(__xludf.DUMMYFUNCTION("""COMPUTED_VALUE"""),"")</f>
        <v/>
      </c>
      <c r="Q210" s="119" t="str">
        <f ca="1">IFERROR(__xludf.DUMMYFUNCTION("""COMPUTED_VALUE"""),"")</f>
        <v/>
      </c>
      <c r="R210" s="119" t="str">
        <f ca="1">IFERROR(__xludf.DUMMYFUNCTION("""COMPUTED_VALUE"""),"")</f>
        <v/>
      </c>
      <c r="S210" s="119" t="str">
        <f ca="1">IFERROR(__xludf.DUMMYFUNCTION("""COMPUTED_VALUE"""),"")</f>
        <v/>
      </c>
      <c r="T210" s="119" t="str">
        <f ca="1">IFERROR(__xludf.DUMMYFUNCTION("""COMPUTED_VALUE"""),"")</f>
        <v/>
      </c>
      <c r="U210" s="119" t="str">
        <f ca="1">IFERROR(__xludf.DUMMYFUNCTION("""COMPUTED_VALUE"""),"")</f>
        <v/>
      </c>
      <c r="V210" s="119" t="str">
        <f ca="1">IFERROR(__xludf.DUMMYFUNCTION("""COMPUTED_VALUE"""),"")</f>
        <v/>
      </c>
      <c r="W210" s="119" t="str">
        <f ca="1">IFERROR(__xludf.DUMMYFUNCTION("""COMPUTED_VALUE"""),"")</f>
        <v/>
      </c>
      <c r="X210" s="119" t="str">
        <f ca="1">IFERROR(__xludf.DUMMYFUNCTION("""COMPUTED_VALUE"""),"")</f>
        <v/>
      </c>
      <c r="Y210" s="119" t="str">
        <f ca="1">IFERROR(__xludf.DUMMYFUNCTION("""COMPUTED_VALUE"""),"")</f>
        <v/>
      </c>
      <c r="Z210" s="119"/>
    </row>
    <row r="211" spans="1:26" ht="12.95">
      <c r="A211" s="119" t="str">
        <f ca="1">IFERROR(__xludf.DUMMYFUNCTION("""COMPUTED_VALUE"""),"")</f>
        <v/>
      </c>
      <c r="B211" s="119" t="str">
        <f ca="1">IFERROR(__xludf.DUMMYFUNCTION("""COMPUTED_VALUE"""),"")</f>
        <v/>
      </c>
      <c r="C211" s="119" t="str">
        <f ca="1">IFERROR(__xludf.DUMMYFUNCTION("""COMPUTED_VALUE"""),"")</f>
        <v/>
      </c>
      <c r="D211" s="119" t="str">
        <f ca="1">IFERROR(__xludf.DUMMYFUNCTION("""COMPUTED_VALUE"""),"")</f>
        <v/>
      </c>
      <c r="E211" s="119" t="str">
        <f ca="1">IFERROR(__xludf.DUMMYFUNCTION("""COMPUTED_VALUE"""),"")</f>
        <v/>
      </c>
      <c r="F211" s="119" t="str">
        <f ca="1">IFERROR(__xludf.DUMMYFUNCTION("""COMPUTED_VALUE"""),"")</f>
        <v/>
      </c>
      <c r="G211" s="119" t="str">
        <f ca="1">IFERROR(__xludf.DUMMYFUNCTION("""COMPUTED_VALUE"""),"")</f>
        <v/>
      </c>
      <c r="H211" s="119" t="str">
        <f ca="1">IFERROR(__xludf.DUMMYFUNCTION("""COMPUTED_VALUE"""),"")</f>
        <v/>
      </c>
      <c r="I211" s="96" t="str">
        <f ca="1">IFERROR(__xludf.DUMMYFUNCTION("""COMPUTED_VALUE"""),"")</f>
        <v/>
      </c>
      <c r="J211" s="119" t="str">
        <f ca="1">IFERROR(__xludf.DUMMYFUNCTION("""COMPUTED_VALUE"""),"")</f>
        <v/>
      </c>
      <c r="K211" s="119" t="str">
        <f ca="1">IFERROR(__xludf.DUMMYFUNCTION("""COMPUTED_VALUE"""),"")</f>
        <v/>
      </c>
      <c r="L211" s="119" t="str">
        <f ca="1">IFERROR(__xludf.DUMMYFUNCTION("""COMPUTED_VALUE"""),"")</f>
        <v/>
      </c>
      <c r="M211" s="119" t="str">
        <f ca="1">IFERROR(__xludf.DUMMYFUNCTION("""COMPUTED_VALUE"""),"")</f>
        <v/>
      </c>
      <c r="N211" s="119" t="str">
        <f ca="1">IFERROR(__xludf.DUMMYFUNCTION("""COMPUTED_VALUE"""),"")</f>
        <v/>
      </c>
      <c r="O211" s="119" t="str">
        <f ca="1">IFERROR(__xludf.DUMMYFUNCTION("""COMPUTED_VALUE"""),"")</f>
        <v/>
      </c>
      <c r="P211" s="119" t="str">
        <f ca="1">IFERROR(__xludf.DUMMYFUNCTION("""COMPUTED_VALUE"""),"")</f>
        <v/>
      </c>
      <c r="Q211" s="119" t="str">
        <f ca="1">IFERROR(__xludf.DUMMYFUNCTION("""COMPUTED_VALUE"""),"")</f>
        <v/>
      </c>
      <c r="R211" s="119" t="str">
        <f ca="1">IFERROR(__xludf.DUMMYFUNCTION("""COMPUTED_VALUE"""),"")</f>
        <v/>
      </c>
      <c r="S211" s="119" t="str">
        <f ca="1">IFERROR(__xludf.DUMMYFUNCTION("""COMPUTED_VALUE"""),"")</f>
        <v/>
      </c>
      <c r="T211" s="119" t="str">
        <f ca="1">IFERROR(__xludf.DUMMYFUNCTION("""COMPUTED_VALUE"""),"")</f>
        <v/>
      </c>
      <c r="U211" s="119" t="str">
        <f ca="1">IFERROR(__xludf.DUMMYFUNCTION("""COMPUTED_VALUE"""),"")</f>
        <v/>
      </c>
      <c r="V211" s="119" t="str">
        <f ca="1">IFERROR(__xludf.DUMMYFUNCTION("""COMPUTED_VALUE"""),"")</f>
        <v/>
      </c>
      <c r="W211" s="119" t="str">
        <f ca="1">IFERROR(__xludf.DUMMYFUNCTION("""COMPUTED_VALUE"""),"")</f>
        <v/>
      </c>
      <c r="X211" s="119" t="str">
        <f ca="1">IFERROR(__xludf.DUMMYFUNCTION("""COMPUTED_VALUE"""),"")</f>
        <v/>
      </c>
      <c r="Y211" s="119" t="str">
        <f ca="1">IFERROR(__xludf.DUMMYFUNCTION("""COMPUTED_VALUE"""),"")</f>
        <v/>
      </c>
      <c r="Z211" s="119"/>
    </row>
    <row r="212" spans="1:26" ht="12.95">
      <c r="A212" s="119" t="str">
        <f ca="1">IFERROR(__xludf.DUMMYFUNCTION("""COMPUTED_VALUE"""),"")</f>
        <v/>
      </c>
      <c r="B212" s="119" t="str">
        <f ca="1">IFERROR(__xludf.DUMMYFUNCTION("""COMPUTED_VALUE"""),"")</f>
        <v/>
      </c>
      <c r="C212" s="119" t="str">
        <f ca="1">IFERROR(__xludf.DUMMYFUNCTION("""COMPUTED_VALUE"""),"")</f>
        <v/>
      </c>
      <c r="D212" s="119" t="str">
        <f ca="1">IFERROR(__xludf.DUMMYFUNCTION("""COMPUTED_VALUE"""),"")</f>
        <v/>
      </c>
      <c r="E212" s="119" t="str">
        <f ca="1">IFERROR(__xludf.DUMMYFUNCTION("""COMPUTED_VALUE"""),"")</f>
        <v/>
      </c>
      <c r="F212" s="119" t="str">
        <f ca="1">IFERROR(__xludf.DUMMYFUNCTION("""COMPUTED_VALUE"""),"")</f>
        <v/>
      </c>
      <c r="G212" s="119" t="str">
        <f ca="1">IFERROR(__xludf.DUMMYFUNCTION("""COMPUTED_VALUE"""),"")</f>
        <v/>
      </c>
      <c r="H212" s="119" t="str">
        <f ca="1">IFERROR(__xludf.DUMMYFUNCTION("""COMPUTED_VALUE"""),"")</f>
        <v/>
      </c>
      <c r="I212" s="96" t="str">
        <f ca="1">IFERROR(__xludf.DUMMYFUNCTION("""COMPUTED_VALUE"""),"")</f>
        <v/>
      </c>
      <c r="J212" s="119" t="str">
        <f ca="1">IFERROR(__xludf.DUMMYFUNCTION("""COMPUTED_VALUE"""),"")</f>
        <v/>
      </c>
      <c r="K212" s="119" t="str">
        <f ca="1">IFERROR(__xludf.DUMMYFUNCTION("""COMPUTED_VALUE"""),"")</f>
        <v/>
      </c>
      <c r="L212" s="119" t="str">
        <f ca="1">IFERROR(__xludf.DUMMYFUNCTION("""COMPUTED_VALUE"""),"")</f>
        <v/>
      </c>
      <c r="M212" s="119" t="str">
        <f ca="1">IFERROR(__xludf.DUMMYFUNCTION("""COMPUTED_VALUE"""),"")</f>
        <v/>
      </c>
      <c r="N212" s="119" t="str">
        <f ca="1">IFERROR(__xludf.DUMMYFUNCTION("""COMPUTED_VALUE"""),"")</f>
        <v/>
      </c>
      <c r="O212" s="119" t="str">
        <f ca="1">IFERROR(__xludf.DUMMYFUNCTION("""COMPUTED_VALUE"""),"")</f>
        <v/>
      </c>
      <c r="P212" s="119" t="str">
        <f ca="1">IFERROR(__xludf.DUMMYFUNCTION("""COMPUTED_VALUE"""),"")</f>
        <v/>
      </c>
      <c r="Q212" s="119" t="str">
        <f ca="1">IFERROR(__xludf.DUMMYFUNCTION("""COMPUTED_VALUE"""),"")</f>
        <v/>
      </c>
      <c r="R212" s="119" t="str">
        <f ca="1">IFERROR(__xludf.DUMMYFUNCTION("""COMPUTED_VALUE"""),"")</f>
        <v/>
      </c>
      <c r="S212" s="119" t="str">
        <f ca="1">IFERROR(__xludf.DUMMYFUNCTION("""COMPUTED_VALUE"""),"")</f>
        <v/>
      </c>
      <c r="T212" s="119" t="str">
        <f ca="1">IFERROR(__xludf.DUMMYFUNCTION("""COMPUTED_VALUE"""),"")</f>
        <v/>
      </c>
      <c r="U212" s="119" t="str">
        <f ca="1">IFERROR(__xludf.DUMMYFUNCTION("""COMPUTED_VALUE"""),"")</f>
        <v/>
      </c>
      <c r="V212" s="119" t="str">
        <f ca="1">IFERROR(__xludf.DUMMYFUNCTION("""COMPUTED_VALUE"""),"")</f>
        <v/>
      </c>
      <c r="W212" s="119" t="str">
        <f ca="1">IFERROR(__xludf.DUMMYFUNCTION("""COMPUTED_VALUE"""),"")</f>
        <v/>
      </c>
      <c r="X212" s="119" t="str">
        <f ca="1">IFERROR(__xludf.DUMMYFUNCTION("""COMPUTED_VALUE"""),"")</f>
        <v/>
      </c>
      <c r="Y212" s="119" t="str">
        <f ca="1">IFERROR(__xludf.DUMMYFUNCTION("""COMPUTED_VALUE"""),"")</f>
        <v/>
      </c>
      <c r="Z212" s="119"/>
    </row>
    <row r="213" spans="1:26" ht="12.95">
      <c r="A213" s="119" t="str">
        <f ca="1">IFERROR(__xludf.DUMMYFUNCTION("""COMPUTED_VALUE"""),"")</f>
        <v/>
      </c>
      <c r="B213" s="119" t="str">
        <f ca="1">IFERROR(__xludf.DUMMYFUNCTION("""COMPUTED_VALUE"""),"")</f>
        <v/>
      </c>
      <c r="C213" s="119" t="str">
        <f ca="1">IFERROR(__xludf.DUMMYFUNCTION("""COMPUTED_VALUE"""),"")</f>
        <v/>
      </c>
      <c r="D213" s="119" t="str">
        <f ca="1">IFERROR(__xludf.DUMMYFUNCTION("""COMPUTED_VALUE"""),"")</f>
        <v/>
      </c>
      <c r="E213" s="119" t="str">
        <f ca="1">IFERROR(__xludf.DUMMYFUNCTION("""COMPUTED_VALUE"""),"")</f>
        <v/>
      </c>
      <c r="F213" s="119" t="str">
        <f ca="1">IFERROR(__xludf.DUMMYFUNCTION("""COMPUTED_VALUE"""),"")</f>
        <v/>
      </c>
      <c r="G213" s="119" t="str">
        <f ca="1">IFERROR(__xludf.DUMMYFUNCTION("""COMPUTED_VALUE"""),"")</f>
        <v/>
      </c>
      <c r="H213" s="119" t="str">
        <f ca="1">IFERROR(__xludf.DUMMYFUNCTION("""COMPUTED_VALUE"""),"")</f>
        <v/>
      </c>
      <c r="I213" s="96" t="str">
        <f ca="1">IFERROR(__xludf.DUMMYFUNCTION("""COMPUTED_VALUE"""),"")</f>
        <v/>
      </c>
      <c r="J213" s="119" t="str">
        <f ca="1">IFERROR(__xludf.DUMMYFUNCTION("""COMPUTED_VALUE"""),"")</f>
        <v/>
      </c>
      <c r="K213" s="119" t="str">
        <f ca="1">IFERROR(__xludf.DUMMYFUNCTION("""COMPUTED_VALUE"""),"")</f>
        <v/>
      </c>
      <c r="L213" s="119" t="str">
        <f ca="1">IFERROR(__xludf.DUMMYFUNCTION("""COMPUTED_VALUE"""),"")</f>
        <v/>
      </c>
      <c r="M213" s="119" t="str">
        <f ca="1">IFERROR(__xludf.DUMMYFUNCTION("""COMPUTED_VALUE"""),"")</f>
        <v/>
      </c>
      <c r="N213" s="119" t="str">
        <f ca="1">IFERROR(__xludf.DUMMYFUNCTION("""COMPUTED_VALUE"""),"")</f>
        <v/>
      </c>
      <c r="O213" s="119" t="str">
        <f ca="1">IFERROR(__xludf.DUMMYFUNCTION("""COMPUTED_VALUE"""),"")</f>
        <v/>
      </c>
      <c r="P213" s="119" t="str">
        <f ca="1">IFERROR(__xludf.DUMMYFUNCTION("""COMPUTED_VALUE"""),"")</f>
        <v/>
      </c>
      <c r="Q213" s="119" t="str">
        <f ca="1">IFERROR(__xludf.DUMMYFUNCTION("""COMPUTED_VALUE"""),"")</f>
        <v/>
      </c>
      <c r="R213" s="119" t="str">
        <f ca="1">IFERROR(__xludf.DUMMYFUNCTION("""COMPUTED_VALUE"""),"")</f>
        <v/>
      </c>
      <c r="S213" s="119" t="str">
        <f ca="1">IFERROR(__xludf.DUMMYFUNCTION("""COMPUTED_VALUE"""),"")</f>
        <v/>
      </c>
      <c r="T213" s="119" t="str">
        <f ca="1">IFERROR(__xludf.DUMMYFUNCTION("""COMPUTED_VALUE"""),"")</f>
        <v/>
      </c>
      <c r="U213" s="119" t="str">
        <f ca="1">IFERROR(__xludf.DUMMYFUNCTION("""COMPUTED_VALUE"""),"")</f>
        <v/>
      </c>
      <c r="V213" s="119" t="str">
        <f ca="1">IFERROR(__xludf.DUMMYFUNCTION("""COMPUTED_VALUE"""),"")</f>
        <v/>
      </c>
      <c r="W213" s="119" t="str">
        <f ca="1">IFERROR(__xludf.DUMMYFUNCTION("""COMPUTED_VALUE"""),"")</f>
        <v/>
      </c>
      <c r="X213" s="119" t="str">
        <f ca="1">IFERROR(__xludf.DUMMYFUNCTION("""COMPUTED_VALUE"""),"")</f>
        <v/>
      </c>
      <c r="Y213" s="119" t="str">
        <f ca="1">IFERROR(__xludf.DUMMYFUNCTION("""COMPUTED_VALUE"""),"")</f>
        <v/>
      </c>
      <c r="Z213" s="119"/>
    </row>
    <row r="214" spans="1:26" ht="12.95">
      <c r="A214" s="119" t="str">
        <f ca="1">IFERROR(__xludf.DUMMYFUNCTION("""COMPUTED_VALUE"""),"")</f>
        <v/>
      </c>
      <c r="B214" s="119" t="str">
        <f ca="1">IFERROR(__xludf.DUMMYFUNCTION("""COMPUTED_VALUE"""),"")</f>
        <v/>
      </c>
      <c r="C214" s="119" t="str">
        <f ca="1">IFERROR(__xludf.DUMMYFUNCTION("""COMPUTED_VALUE"""),"")</f>
        <v/>
      </c>
      <c r="D214" s="119" t="str">
        <f ca="1">IFERROR(__xludf.DUMMYFUNCTION("""COMPUTED_VALUE"""),"")</f>
        <v/>
      </c>
      <c r="E214" s="119" t="str">
        <f ca="1">IFERROR(__xludf.DUMMYFUNCTION("""COMPUTED_VALUE"""),"")</f>
        <v/>
      </c>
      <c r="F214" s="119" t="str">
        <f ca="1">IFERROR(__xludf.DUMMYFUNCTION("""COMPUTED_VALUE"""),"")</f>
        <v/>
      </c>
      <c r="G214" s="119" t="str">
        <f ca="1">IFERROR(__xludf.DUMMYFUNCTION("""COMPUTED_VALUE"""),"")</f>
        <v/>
      </c>
      <c r="H214" s="119" t="str">
        <f ca="1">IFERROR(__xludf.DUMMYFUNCTION("""COMPUTED_VALUE"""),"")</f>
        <v/>
      </c>
      <c r="I214" s="96" t="str">
        <f ca="1">IFERROR(__xludf.DUMMYFUNCTION("""COMPUTED_VALUE"""),"")</f>
        <v/>
      </c>
      <c r="J214" s="119" t="str">
        <f ca="1">IFERROR(__xludf.DUMMYFUNCTION("""COMPUTED_VALUE"""),"")</f>
        <v/>
      </c>
      <c r="K214" s="119" t="str">
        <f ca="1">IFERROR(__xludf.DUMMYFUNCTION("""COMPUTED_VALUE"""),"")</f>
        <v/>
      </c>
      <c r="L214" s="119" t="str">
        <f ca="1">IFERROR(__xludf.DUMMYFUNCTION("""COMPUTED_VALUE"""),"")</f>
        <v/>
      </c>
      <c r="M214" s="119" t="str">
        <f ca="1">IFERROR(__xludf.DUMMYFUNCTION("""COMPUTED_VALUE"""),"")</f>
        <v/>
      </c>
      <c r="N214" s="119" t="str">
        <f ca="1">IFERROR(__xludf.DUMMYFUNCTION("""COMPUTED_VALUE"""),"")</f>
        <v/>
      </c>
      <c r="O214" s="119" t="str">
        <f ca="1">IFERROR(__xludf.DUMMYFUNCTION("""COMPUTED_VALUE"""),"")</f>
        <v/>
      </c>
      <c r="P214" s="119" t="str">
        <f ca="1">IFERROR(__xludf.DUMMYFUNCTION("""COMPUTED_VALUE"""),"")</f>
        <v/>
      </c>
      <c r="Q214" s="119" t="str">
        <f ca="1">IFERROR(__xludf.DUMMYFUNCTION("""COMPUTED_VALUE"""),"")</f>
        <v/>
      </c>
      <c r="R214" s="119" t="str">
        <f ca="1">IFERROR(__xludf.DUMMYFUNCTION("""COMPUTED_VALUE"""),"")</f>
        <v/>
      </c>
      <c r="S214" s="119" t="str">
        <f ca="1">IFERROR(__xludf.DUMMYFUNCTION("""COMPUTED_VALUE"""),"")</f>
        <v/>
      </c>
      <c r="T214" s="119" t="str">
        <f ca="1">IFERROR(__xludf.DUMMYFUNCTION("""COMPUTED_VALUE"""),"")</f>
        <v/>
      </c>
      <c r="U214" s="119" t="str">
        <f ca="1">IFERROR(__xludf.DUMMYFUNCTION("""COMPUTED_VALUE"""),"")</f>
        <v/>
      </c>
      <c r="V214" s="119" t="str">
        <f ca="1">IFERROR(__xludf.DUMMYFUNCTION("""COMPUTED_VALUE"""),"")</f>
        <v/>
      </c>
      <c r="W214" s="119" t="str">
        <f ca="1">IFERROR(__xludf.DUMMYFUNCTION("""COMPUTED_VALUE"""),"")</f>
        <v/>
      </c>
      <c r="X214" s="119" t="str">
        <f ca="1">IFERROR(__xludf.DUMMYFUNCTION("""COMPUTED_VALUE"""),"")</f>
        <v/>
      </c>
      <c r="Y214" s="119" t="str">
        <f ca="1">IFERROR(__xludf.DUMMYFUNCTION("""COMPUTED_VALUE"""),"")</f>
        <v/>
      </c>
      <c r="Z214" s="119"/>
    </row>
    <row r="215" spans="1:26" ht="12.95">
      <c r="A215" s="119" t="str">
        <f ca="1">IFERROR(__xludf.DUMMYFUNCTION("""COMPUTED_VALUE"""),"")</f>
        <v/>
      </c>
      <c r="B215" s="119" t="str">
        <f ca="1">IFERROR(__xludf.DUMMYFUNCTION("""COMPUTED_VALUE"""),"")</f>
        <v/>
      </c>
      <c r="C215" s="119" t="str">
        <f ca="1">IFERROR(__xludf.DUMMYFUNCTION("""COMPUTED_VALUE"""),"")</f>
        <v/>
      </c>
      <c r="D215" s="119" t="str">
        <f ca="1">IFERROR(__xludf.DUMMYFUNCTION("""COMPUTED_VALUE"""),"")</f>
        <v/>
      </c>
      <c r="E215" s="119" t="str">
        <f ca="1">IFERROR(__xludf.DUMMYFUNCTION("""COMPUTED_VALUE"""),"")</f>
        <v/>
      </c>
      <c r="F215" s="119" t="str">
        <f ca="1">IFERROR(__xludf.DUMMYFUNCTION("""COMPUTED_VALUE"""),"")</f>
        <v/>
      </c>
      <c r="G215" s="119" t="str">
        <f ca="1">IFERROR(__xludf.DUMMYFUNCTION("""COMPUTED_VALUE"""),"")</f>
        <v/>
      </c>
      <c r="H215" s="119" t="str">
        <f ca="1">IFERROR(__xludf.DUMMYFUNCTION("""COMPUTED_VALUE"""),"")</f>
        <v/>
      </c>
      <c r="I215" s="96" t="str">
        <f ca="1">IFERROR(__xludf.DUMMYFUNCTION("""COMPUTED_VALUE"""),"")</f>
        <v/>
      </c>
      <c r="J215" s="119" t="str">
        <f ca="1">IFERROR(__xludf.DUMMYFUNCTION("""COMPUTED_VALUE"""),"")</f>
        <v/>
      </c>
      <c r="K215" s="119" t="str">
        <f ca="1">IFERROR(__xludf.DUMMYFUNCTION("""COMPUTED_VALUE"""),"")</f>
        <v/>
      </c>
      <c r="L215" s="119" t="str">
        <f ca="1">IFERROR(__xludf.DUMMYFUNCTION("""COMPUTED_VALUE"""),"")</f>
        <v/>
      </c>
      <c r="M215" s="119" t="str">
        <f ca="1">IFERROR(__xludf.DUMMYFUNCTION("""COMPUTED_VALUE"""),"")</f>
        <v/>
      </c>
      <c r="N215" s="119" t="str">
        <f ca="1">IFERROR(__xludf.DUMMYFUNCTION("""COMPUTED_VALUE"""),"")</f>
        <v/>
      </c>
      <c r="O215" s="119" t="str">
        <f ca="1">IFERROR(__xludf.DUMMYFUNCTION("""COMPUTED_VALUE"""),"")</f>
        <v/>
      </c>
      <c r="P215" s="119" t="str">
        <f ca="1">IFERROR(__xludf.DUMMYFUNCTION("""COMPUTED_VALUE"""),"")</f>
        <v/>
      </c>
      <c r="Q215" s="119" t="str">
        <f ca="1">IFERROR(__xludf.DUMMYFUNCTION("""COMPUTED_VALUE"""),"")</f>
        <v/>
      </c>
      <c r="R215" s="119" t="str">
        <f ca="1">IFERROR(__xludf.DUMMYFUNCTION("""COMPUTED_VALUE"""),"")</f>
        <v/>
      </c>
      <c r="S215" s="119" t="str">
        <f ca="1">IFERROR(__xludf.DUMMYFUNCTION("""COMPUTED_VALUE"""),"")</f>
        <v/>
      </c>
      <c r="T215" s="119" t="str">
        <f ca="1">IFERROR(__xludf.DUMMYFUNCTION("""COMPUTED_VALUE"""),"")</f>
        <v/>
      </c>
      <c r="U215" s="119" t="str">
        <f ca="1">IFERROR(__xludf.DUMMYFUNCTION("""COMPUTED_VALUE"""),"")</f>
        <v/>
      </c>
      <c r="V215" s="119" t="str">
        <f ca="1">IFERROR(__xludf.DUMMYFUNCTION("""COMPUTED_VALUE"""),"")</f>
        <v/>
      </c>
      <c r="W215" s="119" t="str">
        <f ca="1">IFERROR(__xludf.DUMMYFUNCTION("""COMPUTED_VALUE"""),"")</f>
        <v/>
      </c>
      <c r="X215" s="119" t="str">
        <f ca="1">IFERROR(__xludf.DUMMYFUNCTION("""COMPUTED_VALUE"""),"")</f>
        <v/>
      </c>
      <c r="Y215" s="119" t="str">
        <f ca="1">IFERROR(__xludf.DUMMYFUNCTION("""COMPUTED_VALUE"""),"")</f>
        <v/>
      </c>
      <c r="Z215" s="119"/>
    </row>
    <row r="216" spans="1:26" ht="12.95">
      <c r="A216" s="119" t="str">
        <f ca="1">IFERROR(__xludf.DUMMYFUNCTION("""COMPUTED_VALUE"""),"")</f>
        <v/>
      </c>
      <c r="B216" s="119" t="str">
        <f ca="1">IFERROR(__xludf.DUMMYFUNCTION("""COMPUTED_VALUE"""),"")</f>
        <v/>
      </c>
      <c r="C216" s="119" t="str">
        <f ca="1">IFERROR(__xludf.DUMMYFUNCTION("""COMPUTED_VALUE"""),"")</f>
        <v/>
      </c>
      <c r="D216" s="119" t="str">
        <f ca="1">IFERROR(__xludf.DUMMYFUNCTION("""COMPUTED_VALUE"""),"")</f>
        <v/>
      </c>
      <c r="E216" s="119" t="str">
        <f ca="1">IFERROR(__xludf.DUMMYFUNCTION("""COMPUTED_VALUE"""),"")</f>
        <v/>
      </c>
      <c r="F216" s="119" t="str">
        <f ca="1">IFERROR(__xludf.DUMMYFUNCTION("""COMPUTED_VALUE"""),"")</f>
        <v/>
      </c>
      <c r="G216" s="119" t="str">
        <f ca="1">IFERROR(__xludf.DUMMYFUNCTION("""COMPUTED_VALUE"""),"")</f>
        <v/>
      </c>
      <c r="H216" s="119" t="str">
        <f ca="1">IFERROR(__xludf.DUMMYFUNCTION("""COMPUTED_VALUE"""),"")</f>
        <v/>
      </c>
      <c r="I216" s="96" t="str">
        <f ca="1">IFERROR(__xludf.DUMMYFUNCTION("""COMPUTED_VALUE"""),"")</f>
        <v/>
      </c>
      <c r="J216" s="119" t="str">
        <f ca="1">IFERROR(__xludf.DUMMYFUNCTION("""COMPUTED_VALUE"""),"")</f>
        <v/>
      </c>
      <c r="K216" s="119" t="str">
        <f ca="1">IFERROR(__xludf.DUMMYFUNCTION("""COMPUTED_VALUE"""),"")</f>
        <v/>
      </c>
      <c r="L216" s="119" t="str">
        <f ca="1">IFERROR(__xludf.DUMMYFUNCTION("""COMPUTED_VALUE"""),"")</f>
        <v/>
      </c>
      <c r="M216" s="119" t="str">
        <f ca="1">IFERROR(__xludf.DUMMYFUNCTION("""COMPUTED_VALUE"""),"")</f>
        <v/>
      </c>
      <c r="N216" s="119" t="str">
        <f ca="1">IFERROR(__xludf.DUMMYFUNCTION("""COMPUTED_VALUE"""),"")</f>
        <v/>
      </c>
      <c r="O216" s="119" t="str">
        <f ca="1">IFERROR(__xludf.DUMMYFUNCTION("""COMPUTED_VALUE"""),"")</f>
        <v/>
      </c>
      <c r="P216" s="119" t="str">
        <f ca="1">IFERROR(__xludf.DUMMYFUNCTION("""COMPUTED_VALUE"""),"")</f>
        <v/>
      </c>
      <c r="Q216" s="119" t="str">
        <f ca="1">IFERROR(__xludf.DUMMYFUNCTION("""COMPUTED_VALUE"""),"")</f>
        <v/>
      </c>
      <c r="R216" s="119" t="str">
        <f ca="1">IFERROR(__xludf.DUMMYFUNCTION("""COMPUTED_VALUE"""),"")</f>
        <v/>
      </c>
      <c r="S216" s="119" t="str">
        <f ca="1">IFERROR(__xludf.DUMMYFUNCTION("""COMPUTED_VALUE"""),"")</f>
        <v/>
      </c>
      <c r="T216" s="119" t="str">
        <f ca="1">IFERROR(__xludf.DUMMYFUNCTION("""COMPUTED_VALUE"""),"")</f>
        <v/>
      </c>
      <c r="U216" s="119" t="str">
        <f ca="1">IFERROR(__xludf.DUMMYFUNCTION("""COMPUTED_VALUE"""),"")</f>
        <v/>
      </c>
      <c r="V216" s="119" t="str">
        <f ca="1">IFERROR(__xludf.DUMMYFUNCTION("""COMPUTED_VALUE"""),"")</f>
        <v/>
      </c>
      <c r="W216" s="119" t="str">
        <f ca="1">IFERROR(__xludf.DUMMYFUNCTION("""COMPUTED_VALUE"""),"")</f>
        <v/>
      </c>
      <c r="X216" s="119" t="str">
        <f ca="1">IFERROR(__xludf.DUMMYFUNCTION("""COMPUTED_VALUE"""),"")</f>
        <v/>
      </c>
      <c r="Y216" s="119" t="str">
        <f ca="1">IFERROR(__xludf.DUMMYFUNCTION("""COMPUTED_VALUE"""),"")</f>
        <v/>
      </c>
      <c r="Z216" s="119"/>
    </row>
    <row r="217" spans="1:26" ht="12.95">
      <c r="A217" s="119" t="str">
        <f ca="1">IFERROR(__xludf.DUMMYFUNCTION("""COMPUTED_VALUE"""),"")</f>
        <v/>
      </c>
      <c r="B217" s="119" t="str">
        <f ca="1">IFERROR(__xludf.DUMMYFUNCTION("""COMPUTED_VALUE"""),"")</f>
        <v/>
      </c>
      <c r="C217" s="119" t="str">
        <f ca="1">IFERROR(__xludf.DUMMYFUNCTION("""COMPUTED_VALUE"""),"")</f>
        <v/>
      </c>
      <c r="D217" s="119" t="str">
        <f ca="1">IFERROR(__xludf.DUMMYFUNCTION("""COMPUTED_VALUE"""),"")</f>
        <v/>
      </c>
      <c r="E217" s="119" t="str">
        <f ca="1">IFERROR(__xludf.DUMMYFUNCTION("""COMPUTED_VALUE"""),"")</f>
        <v/>
      </c>
      <c r="F217" s="119" t="str">
        <f ca="1">IFERROR(__xludf.DUMMYFUNCTION("""COMPUTED_VALUE"""),"")</f>
        <v/>
      </c>
      <c r="G217" s="119" t="str">
        <f ca="1">IFERROR(__xludf.DUMMYFUNCTION("""COMPUTED_VALUE"""),"")</f>
        <v/>
      </c>
      <c r="H217" s="119" t="str">
        <f ca="1">IFERROR(__xludf.DUMMYFUNCTION("""COMPUTED_VALUE"""),"")</f>
        <v/>
      </c>
      <c r="I217" s="96" t="str">
        <f ca="1">IFERROR(__xludf.DUMMYFUNCTION("""COMPUTED_VALUE"""),"")</f>
        <v/>
      </c>
      <c r="J217" s="119" t="str">
        <f ca="1">IFERROR(__xludf.DUMMYFUNCTION("""COMPUTED_VALUE"""),"")</f>
        <v/>
      </c>
      <c r="K217" s="119" t="str">
        <f ca="1">IFERROR(__xludf.DUMMYFUNCTION("""COMPUTED_VALUE"""),"")</f>
        <v/>
      </c>
      <c r="L217" s="119" t="str">
        <f ca="1">IFERROR(__xludf.DUMMYFUNCTION("""COMPUTED_VALUE"""),"")</f>
        <v/>
      </c>
      <c r="M217" s="119" t="str">
        <f ca="1">IFERROR(__xludf.DUMMYFUNCTION("""COMPUTED_VALUE"""),"")</f>
        <v/>
      </c>
      <c r="N217" s="119" t="str">
        <f ca="1">IFERROR(__xludf.DUMMYFUNCTION("""COMPUTED_VALUE"""),"")</f>
        <v/>
      </c>
      <c r="O217" s="119" t="str">
        <f ca="1">IFERROR(__xludf.DUMMYFUNCTION("""COMPUTED_VALUE"""),"")</f>
        <v/>
      </c>
      <c r="P217" s="119" t="str">
        <f ca="1">IFERROR(__xludf.DUMMYFUNCTION("""COMPUTED_VALUE"""),"")</f>
        <v/>
      </c>
      <c r="Q217" s="119" t="str">
        <f ca="1">IFERROR(__xludf.DUMMYFUNCTION("""COMPUTED_VALUE"""),"")</f>
        <v/>
      </c>
      <c r="R217" s="119" t="str">
        <f ca="1">IFERROR(__xludf.DUMMYFUNCTION("""COMPUTED_VALUE"""),"")</f>
        <v/>
      </c>
      <c r="S217" s="119" t="str">
        <f ca="1">IFERROR(__xludf.DUMMYFUNCTION("""COMPUTED_VALUE"""),"")</f>
        <v/>
      </c>
      <c r="T217" s="119" t="str">
        <f ca="1">IFERROR(__xludf.DUMMYFUNCTION("""COMPUTED_VALUE"""),"")</f>
        <v/>
      </c>
      <c r="U217" s="119" t="str">
        <f ca="1">IFERROR(__xludf.DUMMYFUNCTION("""COMPUTED_VALUE"""),"")</f>
        <v/>
      </c>
      <c r="V217" s="119" t="str">
        <f ca="1">IFERROR(__xludf.DUMMYFUNCTION("""COMPUTED_VALUE"""),"")</f>
        <v/>
      </c>
      <c r="W217" s="119" t="str">
        <f ca="1">IFERROR(__xludf.DUMMYFUNCTION("""COMPUTED_VALUE"""),"")</f>
        <v/>
      </c>
      <c r="X217" s="119" t="str">
        <f ca="1">IFERROR(__xludf.DUMMYFUNCTION("""COMPUTED_VALUE"""),"")</f>
        <v/>
      </c>
      <c r="Y217" s="119" t="str">
        <f ca="1">IFERROR(__xludf.DUMMYFUNCTION("""COMPUTED_VALUE"""),"")</f>
        <v/>
      </c>
      <c r="Z217" s="119"/>
    </row>
    <row r="218" spans="1:26" ht="12.95">
      <c r="A218" s="119" t="str">
        <f ca="1">IFERROR(__xludf.DUMMYFUNCTION("""COMPUTED_VALUE"""),"")</f>
        <v/>
      </c>
      <c r="B218" s="119" t="str">
        <f ca="1">IFERROR(__xludf.DUMMYFUNCTION("""COMPUTED_VALUE"""),"")</f>
        <v/>
      </c>
      <c r="C218" s="119" t="str">
        <f ca="1">IFERROR(__xludf.DUMMYFUNCTION("""COMPUTED_VALUE"""),"")</f>
        <v/>
      </c>
      <c r="D218" s="119" t="str">
        <f ca="1">IFERROR(__xludf.DUMMYFUNCTION("""COMPUTED_VALUE"""),"")</f>
        <v/>
      </c>
      <c r="E218" s="119" t="str">
        <f ca="1">IFERROR(__xludf.DUMMYFUNCTION("""COMPUTED_VALUE"""),"")</f>
        <v/>
      </c>
      <c r="F218" s="119" t="str">
        <f ca="1">IFERROR(__xludf.DUMMYFUNCTION("""COMPUTED_VALUE"""),"")</f>
        <v/>
      </c>
      <c r="G218" s="119" t="str">
        <f ca="1">IFERROR(__xludf.DUMMYFUNCTION("""COMPUTED_VALUE"""),"")</f>
        <v/>
      </c>
      <c r="H218" s="119" t="str">
        <f ca="1">IFERROR(__xludf.DUMMYFUNCTION("""COMPUTED_VALUE"""),"")</f>
        <v/>
      </c>
      <c r="I218" s="96" t="str">
        <f ca="1">IFERROR(__xludf.DUMMYFUNCTION("""COMPUTED_VALUE"""),"")</f>
        <v/>
      </c>
      <c r="J218" s="119" t="str">
        <f ca="1">IFERROR(__xludf.DUMMYFUNCTION("""COMPUTED_VALUE"""),"")</f>
        <v/>
      </c>
      <c r="K218" s="119" t="str">
        <f ca="1">IFERROR(__xludf.DUMMYFUNCTION("""COMPUTED_VALUE"""),"")</f>
        <v/>
      </c>
      <c r="L218" s="119" t="str">
        <f ca="1">IFERROR(__xludf.DUMMYFUNCTION("""COMPUTED_VALUE"""),"")</f>
        <v/>
      </c>
      <c r="M218" s="119" t="str">
        <f ca="1">IFERROR(__xludf.DUMMYFUNCTION("""COMPUTED_VALUE"""),"")</f>
        <v/>
      </c>
      <c r="N218" s="119" t="str">
        <f ca="1">IFERROR(__xludf.DUMMYFUNCTION("""COMPUTED_VALUE"""),"")</f>
        <v/>
      </c>
      <c r="O218" s="119" t="str">
        <f ca="1">IFERROR(__xludf.DUMMYFUNCTION("""COMPUTED_VALUE"""),"")</f>
        <v/>
      </c>
      <c r="P218" s="119" t="str">
        <f ca="1">IFERROR(__xludf.DUMMYFUNCTION("""COMPUTED_VALUE"""),"")</f>
        <v/>
      </c>
      <c r="Q218" s="119" t="str">
        <f ca="1">IFERROR(__xludf.DUMMYFUNCTION("""COMPUTED_VALUE"""),"")</f>
        <v/>
      </c>
      <c r="R218" s="119" t="str">
        <f ca="1">IFERROR(__xludf.DUMMYFUNCTION("""COMPUTED_VALUE"""),"")</f>
        <v/>
      </c>
      <c r="S218" s="119" t="str">
        <f ca="1">IFERROR(__xludf.DUMMYFUNCTION("""COMPUTED_VALUE"""),"")</f>
        <v/>
      </c>
      <c r="T218" s="119" t="str">
        <f ca="1">IFERROR(__xludf.DUMMYFUNCTION("""COMPUTED_VALUE"""),"")</f>
        <v/>
      </c>
      <c r="U218" s="119" t="str">
        <f ca="1">IFERROR(__xludf.DUMMYFUNCTION("""COMPUTED_VALUE"""),"")</f>
        <v/>
      </c>
      <c r="V218" s="119" t="str">
        <f ca="1">IFERROR(__xludf.DUMMYFUNCTION("""COMPUTED_VALUE"""),"")</f>
        <v/>
      </c>
      <c r="W218" s="119" t="str">
        <f ca="1">IFERROR(__xludf.DUMMYFUNCTION("""COMPUTED_VALUE"""),"")</f>
        <v/>
      </c>
      <c r="X218" s="119" t="str">
        <f ca="1">IFERROR(__xludf.DUMMYFUNCTION("""COMPUTED_VALUE"""),"")</f>
        <v/>
      </c>
      <c r="Y218" s="119" t="str">
        <f ca="1">IFERROR(__xludf.DUMMYFUNCTION("""COMPUTED_VALUE"""),"")</f>
        <v/>
      </c>
      <c r="Z218" s="119"/>
    </row>
    <row r="219" spans="1:26" ht="12.95">
      <c r="A219" s="119" t="str">
        <f ca="1">IFERROR(__xludf.DUMMYFUNCTION("""COMPUTED_VALUE"""),"")</f>
        <v/>
      </c>
      <c r="B219" s="119" t="str">
        <f ca="1">IFERROR(__xludf.DUMMYFUNCTION("""COMPUTED_VALUE"""),"")</f>
        <v/>
      </c>
      <c r="C219" s="119" t="str">
        <f ca="1">IFERROR(__xludf.DUMMYFUNCTION("""COMPUTED_VALUE"""),"")</f>
        <v/>
      </c>
      <c r="D219" s="119" t="str">
        <f ca="1">IFERROR(__xludf.DUMMYFUNCTION("""COMPUTED_VALUE"""),"")</f>
        <v/>
      </c>
      <c r="E219" s="119" t="str">
        <f ca="1">IFERROR(__xludf.DUMMYFUNCTION("""COMPUTED_VALUE"""),"")</f>
        <v/>
      </c>
      <c r="F219" s="119" t="str">
        <f ca="1">IFERROR(__xludf.DUMMYFUNCTION("""COMPUTED_VALUE"""),"")</f>
        <v/>
      </c>
      <c r="G219" s="119" t="str">
        <f ca="1">IFERROR(__xludf.DUMMYFUNCTION("""COMPUTED_VALUE"""),"")</f>
        <v/>
      </c>
      <c r="H219" s="119" t="str">
        <f ca="1">IFERROR(__xludf.DUMMYFUNCTION("""COMPUTED_VALUE"""),"")</f>
        <v/>
      </c>
      <c r="I219" s="96" t="str">
        <f ca="1">IFERROR(__xludf.DUMMYFUNCTION("""COMPUTED_VALUE"""),"")</f>
        <v/>
      </c>
      <c r="J219" s="119" t="str">
        <f ca="1">IFERROR(__xludf.DUMMYFUNCTION("""COMPUTED_VALUE"""),"")</f>
        <v/>
      </c>
      <c r="K219" s="119" t="str">
        <f ca="1">IFERROR(__xludf.DUMMYFUNCTION("""COMPUTED_VALUE"""),"")</f>
        <v/>
      </c>
      <c r="L219" s="119" t="str">
        <f ca="1">IFERROR(__xludf.DUMMYFUNCTION("""COMPUTED_VALUE"""),"")</f>
        <v/>
      </c>
      <c r="M219" s="119" t="str">
        <f ca="1">IFERROR(__xludf.DUMMYFUNCTION("""COMPUTED_VALUE"""),"")</f>
        <v/>
      </c>
      <c r="N219" s="119" t="str">
        <f ca="1">IFERROR(__xludf.DUMMYFUNCTION("""COMPUTED_VALUE"""),"")</f>
        <v/>
      </c>
      <c r="O219" s="119" t="str">
        <f ca="1">IFERROR(__xludf.DUMMYFUNCTION("""COMPUTED_VALUE"""),"")</f>
        <v/>
      </c>
      <c r="P219" s="119" t="str">
        <f ca="1">IFERROR(__xludf.DUMMYFUNCTION("""COMPUTED_VALUE"""),"")</f>
        <v/>
      </c>
      <c r="Q219" s="119" t="str">
        <f ca="1">IFERROR(__xludf.DUMMYFUNCTION("""COMPUTED_VALUE"""),"")</f>
        <v/>
      </c>
      <c r="R219" s="119" t="str">
        <f ca="1">IFERROR(__xludf.DUMMYFUNCTION("""COMPUTED_VALUE"""),"")</f>
        <v/>
      </c>
      <c r="S219" s="119" t="str">
        <f ca="1">IFERROR(__xludf.DUMMYFUNCTION("""COMPUTED_VALUE"""),"")</f>
        <v/>
      </c>
      <c r="T219" s="119" t="str">
        <f ca="1">IFERROR(__xludf.DUMMYFUNCTION("""COMPUTED_VALUE"""),"")</f>
        <v/>
      </c>
      <c r="U219" s="119" t="str">
        <f ca="1">IFERROR(__xludf.DUMMYFUNCTION("""COMPUTED_VALUE"""),"")</f>
        <v/>
      </c>
      <c r="V219" s="119" t="str">
        <f ca="1">IFERROR(__xludf.DUMMYFUNCTION("""COMPUTED_VALUE"""),"")</f>
        <v/>
      </c>
      <c r="W219" s="119" t="str">
        <f ca="1">IFERROR(__xludf.DUMMYFUNCTION("""COMPUTED_VALUE"""),"")</f>
        <v/>
      </c>
      <c r="X219" s="119" t="str">
        <f ca="1">IFERROR(__xludf.DUMMYFUNCTION("""COMPUTED_VALUE"""),"")</f>
        <v/>
      </c>
      <c r="Y219" s="119" t="str">
        <f ca="1">IFERROR(__xludf.DUMMYFUNCTION("""COMPUTED_VALUE"""),"")</f>
        <v/>
      </c>
      <c r="Z219" s="119"/>
    </row>
    <row r="220" spans="1:26" ht="12.95">
      <c r="A220" s="119" t="str">
        <f ca="1">IFERROR(__xludf.DUMMYFUNCTION("""COMPUTED_VALUE"""),"")</f>
        <v/>
      </c>
      <c r="B220" s="119" t="str">
        <f ca="1">IFERROR(__xludf.DUMMYFUNCTION("""COMPUTED_VALUE"""),"")</f>
        <v/>
      </c>
      <c r="C220" s="119" t="str">
        <f ca="1">IFERROR(__xludf.DUMMYFUNCTION("""COMPUTED_VALUE"""),"")</f>
        <v/>
      </c>
      <c r="D220" s="119" t="str">
        <f ca="1">IFERROR(__xludf.DUMMYFUNCTION("""COMPUTED_VALUE"""),"")</f>
        <v/>
      </c>
      <c r="E220" s="119" t="str">
        <f ca="1">IFERROR(__xludf.DUMMYFUNCTION("""COMPUTED_VALUE"""),"")</f>
        <v/>
      </c>
      <c r="F220" s="119" t="str">
        <f ca="1">IFERROR(__xludf.DUMMYFUNCTION("""COMPUTED_VALUE"""),"")</f>
        <v/>
      </c>
      <c r="G220" s="119" t="str">
        <f ca="1">IFERROR(__xludf.DUMMYFUNCTION("""COMPUTED_VALUE"""),"")</f>
        <v/>
      </c>
      <c r="H220" s="119" t="str">
        <f ca="1">IFERROR(__xludf.DUMMYFUNCTION("""COMPUTED_VALUE"""),"")</f>
        <v/>
      </c>
      <c r="I220" s="96" t="str">
        <f ca="1">IFERROR(__xludf.DUMMYFUNCTION("""COMPUTED_VALUE"""),"")</f>
        <v/>
      </c>
      <c r="J220" s="119" t="str">
        <f ca="1">IFERROR(__xludf.DUMMYFUNCTION("""COMPUTED_VALUE"""),"")</f>
        <v/>
      </c>
      <c r="K220" s="119" t="str">
        <f ca="1">IFERROR(__xludf.DUMMYFUNCTION("""COMPUTED_VALUE"""),"")</f>
        <v/>
      </c>
      <c r="L220" s="119" t="str">
        <f ca="1">IFERROR(__xludf.DUMMYFUNCTION("""COMPUTED_VALUE"""),"")</f>
        <v/>
      </c>
      <c r="M220" s="119" t="str">
        <f ca="1">IFERROR(__xludf.DUMMYFUNCTION("""COMPUTED_VALUE"""),"")</f>
        <v/>
      </c>
      <c r="N220" s="119" t="str">
        <f ca="1">IFERROR(__xludf.DUMMYFUNCTION("""COMPUTED_VALUE"""),"")</f>
        <v/>
      </c>
      <c r="O220" s="119" t="str">
        <f ca="1">IFERROR(__xludf.DUMMYFUNCTION("""COMPUTED_VALUE"""),"")</f>
        <v/>
      </c>
      <c r="P220" s="119" t="str">
        <f ca="1">IFERROR(__xludf.DUMMYFUNCTION("""COMPUTED_VALUE"""),"")</f>
        <v/>
      </c>
      <c r="Q220" s="119" t="str">
        <f ca="1">IFERROR(__xludf.DUMMYFUNCTION("""COMPUTED_VALUE"""),"")</f>
        <v/>
      </c>
      <c r="R220" s="119" t="str">
        <f ca="1">IFERROR(__xludf.DUMMYFUNCTION("""COMPUTED_VALUE"""),"")</f>
        <v/>
      </c>
      <c r="S220" s="119" t="str">
        <f ca="1">IFERROR(__xludf.DUMMYFUNCTION("""COMPUTED_VALUE"""),"")</f>
        <v/>
      </c>
      <c r="T220" s="119" t="str">
        <f ca="1">IFERROR(__xludf.DUMMYFUNCTION("""COMPUTED_VALUE"""),"")</f>
        <v/>
      </c>
      <c r="U220" s="119" t="str">
        <f ca="1">IFERROR(__xludf.DUMMYFUNCTION("""COMPUTED_VALUE"""),"")</f>
        <v/>
      </c>
      <c r="V220" s="119" t="str">
        <f ca="1">IFERROR(__xludf.DUMMYFUNCTION("""COMPUTED_VALUE"""),"")</f>
        <v/>
      </c>
      <c r="W220" s="119" t="str">
        <f ca="1">IFERROR(__xludf.DUMMYFUNCTION("""COMPUTED_VALUE"""),"")</f>
        <v/>
      </c>
      <c r="X220" s="119" t="str">
        <f ca="1">IFERROR(__xludf.DUMMYFUNCTION("""COMPUTED_VALUE"""),"")</f>
        <v/>
      </c>
      <c r="Y220" s="119" t="str">
        <f ca="1">IFERROR(__xludf.DUMMYFUNCTION("""COMPUTED_VALUE"""),"")</f>
        <v/>
      </c>
      <c r="Z220" s="119"/>
    </row>
    <row r="221" spans="1:26" ht="12.95">
      <c r="A221" s="119" t="str">
        <f ca="1">IFERROR(__xludf.DUMMYFUNCTION("""COMPUTED_VALUE"""),"")</f>
        <v/>
      </c>
      <c r="B221" s="119" t="str">
        <f ca="1">IFERROR(__xludf.DUMMYFUNCTION("""COMPUTED_VALUE"""),"")</f>
        <v/>
      </c>
      <c r="C221" s="119" t="str">
        <f ca="1">IFERROR(__xludf.DUMMYFUNCTION("""COMPUTED_VALUE"""),"")</f>
        <v/>
      </c>
      <c r="D221" s="119" t="str">
        <f ca="1">IFERROR(__xludf.DUMMYFUNCTION("""COMPUTED_VALUE"""),"")</f>
        <v/>
      </c>
      <c r="E221" s="119" t="str">
        <f ca="1">IFERROR(__xludf.DUMMYFUNCTION("""COMPUTED_VALUE"""),"")</f>
        <v/>
      </c>
      <c r="F221" s="119" t="str">
        <f ca="1">IFERROR(__xludf.DUMMYFUNCTION("""COMPUTED_VALUE"""),"")</f>
        <v/>
      </c>
      <c r="G221" s="119" t="str">
        <f ca="1">IFERROR(__xludf.DUMMYFUNCTION("""COMPUTED_VALUE"""),"")</f>
        <v/>
      </c>
      <c r="H221" s="119" t="str">
        <f ca="1">IFERROR(__xludf.DUMMYFUNCTION("""COMPUTED_VALUE"""),"")</f>
        <v/>
      </c>
      <c r="I221" s="96" t="str">
        <f ca="1">IFERROR(__xludf.DUMMYFUNCTION("""COMPUTED_VALUE"""),"")</f>
        <v/>
      </c>
      <c r="J221" s="119" t="str">
        <f ca="1">IFERROR(__xludf.DUMMYFUNCTION("""COMPUTED_VALUE"""),"")</f>
        <v/>
      </c>
      <c r="K221" s="119" t="str">
        <f ca="1">IFERROR(__xludf.DUMMYFUNCTION("""COMPUTED_VALUE"""),"")</f>
        <v/>
      </c>
      <c r="L221" s="119" t="str">
        <f ca="1">IFERROR(__xludf.DUMMYFUNCTION("""COMPUTED_VALUE"""),"")</f>
        <v/>
      </c>
      <c r="M221" s="119" t="str">
        <f ca="1">IFERROR(__xludf.DUMMYFUNCTION("""COMPUTED_VALUE"""),"")</f>
        <v/>
      </c>
      <c r="N221" s="119" t="str">
        <f ca="1">IFERROR(__xludf.DUMMYFUNCTION("""COMPUTED_VALUE"""),"")</f>
        <v/>
      </c>
      <c r="O221" s="119" t="str">
        <f ca="1">IFERROR(__xludf.DUMMYFUNCTION("""COMPUTED_VALUE"""),"")</f>
        <v/>
      </c>
      <c r="P221" s="119" t="str">
        <f ca="1">IFERROR(__xludf.DUMMYFUNCTION("""COMPUTED_VALUE"""),"")</f>
        <v/>
      </c>
      <c r="Q221" s="119" t="str">
        <f ca="1">IFERROR(__xludf.DUMMYFUNCTION("""COMPUTED_VALUE"""),"")</f>
        <v/>
      </c>
      <c r="R221" s="119" t="str">
        <f ca="1">IFERROR(__xludf.DUMMYFUNCTION("""COMPUTED_VALUE"""),"")</f>
        <v/>
      </c>
      <c r="S221" s="119" t="str">
        <f ca="1">IFERROR(__xludf.DUMMYFUNCTION("""COMPUTED_VALUE"""),"")</f>
        <v/>
      </c>
      <c r="T221" s="119" t="str">
        <f ca="1">IFERROR(__xludf.DUMMYFUNCTION("""COMPUTED_VALUE"""),"")</f>
        <v/>
      </c>
      <c r="U221" s="119" t="str">
        <f ca="1">IFERROR(__xludf.DUMMYFUNCTION("""COMPUTED_VALUE"""),"")</f>
        <v/>
      </c>
      <c r="V221" s="119" t="str">
        <f ca="1">IFERROR(__xludf.DUMMYFUNCTION("""COMPUTED_VALUE"""),"")</f>
        <v/>
      </c>
      <c r="W221" s="119" t="str">
        <f ca="1">IFERROR(__xludf.DUMMYFUNCTION("""COMPUTED_VALUE"""),"")</f>
        <v/>
      </c>
      <c r="X221" s="119" t="str">
        <f ca="1">IFERROR(__xludf.DUMMYFUNCTION("""COMPUTED_VALUE"""),"")</f>
        <v/>
      </c>
      <c r="Y221" s="119" t="str">
        <f ca="1">IFERROR(__xludf.DUMMYFUNCTION("""COMPUTED_VALUE"""),"")</f>
        <v/>
      </c>
      <c r="Z221" s="119"/>
    </row>
    <row r="222" spans="1:26" ht="12.95">
      <c r="A222" s="119" t="str">
        <f ca="1">IFERROR(__xludf.DUMMYFUNCTION("""COMPUTED_VALUE"""),"")</f>
        <v/>
      </c>
      <c r="B222" s="119" t="str">
        <f ca="1">IFERROR(__xludf.DUMMYFUNCTION("""COMPUTED_VALUE"""),"")</f>
        <v/>
      </c>
      <c r="C222" s="119" t="str">
        <f ca="1">IFERROR(__xludf.DUMMYFUNCTION("""COMPUTED_VALUE"""),"")</f>
        <v/>
      </c>
      <c r="D222" s="119" t="str">
        <f ca="1">IFERROR(__xludf.DUMMYFUNCTION("""COMPUTED_VALUE"""),"")</f>
        <v/>
      </c>
      <c r="E222" s="119" t="str">
        <f ca="1">IFERROR(__xludf.DUMMYFUNCTION("""COMPUTED_VALUE"""),"")</f>
        <v/>
      </c>
      <c r="F222" s="119" t="str">
        <f ca="1">IFERROR(__xludf.DUMMYFUNCTION("""COMPUTED_VALUE"""),"")</f>
        <v/>
      </c>
      <c r="G222" s="119" t="str">
        <f ca="1">IFERROR(__xludf.DUMMYFUNCTION("""COMPUTED_VALUE"""),"")</f>
        <v/>
      </c>
      <c r="H222" s="119" t="str">
        <f ca="1">IFERROR(__xludf.DUMMYFUNCTION("""COMPUTED_VALUE"""),"")</f>
        <v/>
      </c>
      <c r="I222" s="96" t="str">
        <f ca="1">IFERROR(__xludf.DUMMYFUNCTION("""COMPUTED_VALUE"""),"")</f>
        <v/>
      </c>
      <c r="J222" s="119" t="str">
        <f ca="1">IFERROR(__xludf.DUMMYFUNCTION("""COMPUTED_VALUE"""),"")</f>
        <v/>
      </c>
      <c r="K222" s="119" t="str">
        <f ca="1">IFERROR(__xludf.DUMMYFUNCTION("""COMPUTED_VALUE"""),"")</f>
        <v/>
      </c>
      <c r="L222" s="119" t="str">
        <f ca="1">IFERROR(__xludf.DUMMYFUNCTION("""COMPUTED_VALUE"""),"")</f>
        <v/>
      </c>
      <c r="M222" s="119" t="str">
        <f ca="1">IFERROR(__xludf.DUMMYFUNCTION("""COMPUTED_VALUE"""),"")</f>
        <v/>
      </c>
      <c r="N222" s="119" t="str">
        <f ca="1">IFERROR(__xludf.DUMMYFUNCTION("""COMPUTED_VALUE"""),"")</f>
        <v/>
      </c>
      <c r="O222" s="119" t="str">
        <f ca="1">IFERROR(__xludf.DUMMYFUNCTION("""COMPUTED_VALUE"""),"")</f>
        <v/>
      </c>
      <c r="P222" s="119" t="str">
        <f ca="1">IFERROR(__xludf.DUMMYFUNCTION("""COMPUTED_VALUE"""),"")</f>
        <v/>
      </c>
      <c r="Q222" s="119" t="str">
        <f ca="1">IFERROR(__xludf.DUMMYFUNCTION("""COMPUTED_VALUE"""),"")</f>
        <v/>
      </c>
      <c r="R222" s="119" t="str">
        <f ca="1">IFERROR(__xludf.DUMMYFUNCTION("""COMPUTED_VALUE"""),"")</f>
        <v/>
      </c>
      <c r="S222" s="119" t="str">
        <f ca="1">IFERROR(__xludf.DUMMYFUNCTION("""COMPUTED_VALUE"""),"")</f>
        <v/>
      </c>
      <c r="T222" s="119" t="str">
        <f ca="1">IFERROR(__xludf.DUMMYFUNCTION("""COMPUTED_VALUE"""),"")</f>
        <v/>
      </c>
      <c r="U222" s="119" t="str">
        <f ca="1">IFERROR(__xludf.DUMMYFUNCTION("""COMPUTED_VALUE"""),"")</f>
        <v/>
      </c>
      <c r="V222" s="119" t="str">
        <f ca="1">IFERROR(__xludf.DUMMYFUNCTION("""COMPUTED_VALUE"""),"")</f>
        <v/>
      </c>
      <c r="W222" s="119" t="str">
        <f ca="1">IFERROR(__xludf.DUMMYFUNCTION("""COMPUTED_VALUE"""),"")</f>
        <v/>
      </c>
      <c r="X222" s="119" t="str">
        <f ca="1">IFERROR(__xludf.DUMMYFUNCTION("""COMPUTED_VALUE"""),"")</f>
        <v/>
      </c>
      <c r="Y222" s="119" t="str">
        <f ca="1">IFERROR(__xludf.DUMMYFUNCTION("""COMPUTED_VALUE"""),"")</f>
        <v/>
      </c>
      <c r="Z222" s="119"/>
    </row>
    <row r="223" spans="1:26" ht="12.95">
      <c r="A223" s="119" t="str">
        <f ca="1">IFERROR(__xludf.DUMMYFUNCTION("""COMPUTED_VALUE"""),"")</f>
        <v/>
      </c>
      <c r="B223" s="119" t="str">
        <f ca="1">IFERROR(__xludf.DUMMYFUNCTION("""COMPUTED_VALUE"""),"")</f>
        <v/>
      </c>
      <c r="C223" s="119" t="str">
        <f ca="1">IFERROR(__xludf.DUMMYFUNCTION("""COMPUTED_VALUE"""),"")</f>
        <v/>
      </c>
      <c r="D223" s="119" t="str">
        <f ca="1">IFERROR(__xludf.DUMMYFUNCTION("""COMPUTED_VALUE"""),"")</f>
        <v/>
      </c>
      <c r="E223" s="119" t="str">
        <f ca="1">IFERROR(__xludf.DUMMYFUNCTION("""COMPUTED_VALUE"""),"")</f>
        <v/>
      </c>
      <c r="F223" s="119" t="str">
        <f ca="1">IFERROR(__xludf.DUMMYFUNCTION("""COMPUTED_VALUE"""),"")</f>
        <v/>
      </c>
      <c r="G223" s="119" t="str">
        <f ca="1">IFERROR(__xludf.DUMMYFUNCTION("""COMPUTED_VALUE"""),"")</f>
        <v/>
      </c>
      <c r="H223" s="119" t="str">
        <f ca="1">IFERROR(__xludf.DUMMYFUNCTION("""COMPUTED_VALUE"""),"")</f>
        <v/>
      </c>
      <c r="I223" s="96" t="str">
        <f ca="1">IFERROR(__xludf.DUMMYFUNCTION("""COMPUTED_VALUE"""),"")</f>
        <v/>
      </c>
      <c r="J223" s="119" t="str">
        <f ca="1">IFERROR(__xludf.DUMMYFUNCTION("""COMPUTED_VALUE"""),"")</f>
        <v/>
      </c>
      <c r="K223" s="119" t="str">
        <f ca="1">IFERROR(__xludf.DUMMYFUNCTION("""COMPUTED_VALUE"""),"")</f>
        <v/>
      </c>
      <c r="L223" s="119" t="str">
        <f ca="1">IFERROR(__xludf.DUMMYFUNCTION("""COMPUTED_VALUE"""),"")</f>
        <v/>
      </c>
      <c r="M223" s="119" t="str">
        <f ca="1">IFERROR(__xludf.DUMMYFUNCTION("""COMPUTED_VALUE"""),"")</f>
        <v/>
      </c>
      <c r="N223" s="119" t="str">
        <f ca="1">IFERROR(__xludf.DUMMYFUNCTION("""COMPUTED_VALUE"""),"")</f>
        <v/>
      </c>
      <c r="O223" s="119" t="str">
        <f ca="1">IFERROR(__xludf.DUMMYFUNCTION("""COMPUTED_VALUE"""),"")</f>
        <v/>
      </c>
      <c r="P223" s="119" t="str">
        <f ca="1">IFERROR(__xludf.DUMMYFUNCTION("""COMPUTED_VALUE"""),"")</f>
        <v/>
      </c>
      <c r="Q223" s="119" t="str">
        <f ca="1">IFERROR(__xludf.DUMMYFUNCTION("""COMPUTED_VALUE"""),"")</f>
        <v/>
      </c>
      <c r="R223" s="119" t="str">
        <f ca="1">IFERROR(__xludf.DUMMYFUNCTION("""COMPUTED_VALUE"""),"")</f>
        <v/>
      </c>
      <c r="S223" s="119" t="str">
        <f ca="1">IFERROR(__xludf.DUMMYFUNCTION("""COMPUTED_VALUE"""),"")</f>
        <v/>
      </c>
      <c r="T223" s="119" t="str">
        <f ca="1">IFERROR(__xludf.DUMMYFUNCTION("""COMPUTED_VALUE"""),"")</f>
        <v/>
      </c>
      <c r="U223" s="119" t="str">
        <f ca="1">IFERROR(__xludf.DUMMYFUNCTION("""COMPUTED_VALUE"""),"")</f>
        <v/>
      </c>
      <c r="V223" s="119" t="str">
        <f ca="1">IFERROR(__xludf.DUMMYFUNCTION("""COMPUTED_VALUE"""),"")</f>
        <v/>
      </c>
      <c r="W223" s="119" t="str">
        <f ca="1">IFERROR(__xludf.DUMMYFUNCTION("""COMPUTED_VALUE"""),"")</f>
        <v/>
      </c>
      <c r="X223" s="119" t="str">
        <f ca="1">IFERROR(__xludf.DUMMYFUNCTION("""COMPUTED_VALUE"""),"")</f>
        <v/>
      </c>
      <c r="Y223" s="119" t="str">
        <f ca="1">IFERROR(__xludf.DUMMYFUNCTION("""COMPUTED_VALUE"""),"")</f>
        <v/>
      </c>
      <c r="Z223" s="119"/>
    </row>
    <row r="224" spans="1:26" ht="12.95">
      <c r="A224" s="119" t="str">
        <f ca="1">IFERROR(__xludf.DUMMYFUNCTION("""COMPUTED_VALUE"""),"")</f>
        <v/>
      </c>
      <c r="B224" s="119" t="str">
        <f ca="1">IFERROR(__xludf.DUMMYFUNCTION("""COMPUTED_VALUE"""),"")</f>
        <v/>
      </c>
      <c r="C224" s="119" t="str">
        <f ca="1">IFERROR(__xludf.DUMMYFUNCTION("""COMPUTED_VALUE"""),"")</f>
        <v/>
      </c>
      <c r="D224" s="119" t="str">
        <f ca="1">IFERROR(__xludf.DUMMYFUNCTION("""COMPUTED_VALUE"""),"")</f>
        <v/>
      </c>
      <c r="E224" s="119" t="str">
        <f ca="1">IFERROR(__xludf.DUMMYFUNCTION("""COMPUTED_VALUE"""),"")</f>
        <v/>
      </c>
      <c r="F224" s="119" t="str">
        <f ca="1">IFERROR(__xludf.DUMMYFUNCTION("""COMPUTED_VALUE"""),"")</f>
        <v/>
      </c>
      <c r="G224" s="119" t="str">
        <f ca="1">IFERROR(__xludf.DUMMYFUNCTION("""COMPUTED_VALUE"""),"")</f>
        <v/>
      </c>
      <c r="H224" s="119" t="str">
        <f ca="1">IFERROR(__xludf.DUMMYFUNCTION("""COMPUTED_VALUE"""),"")</f>
        <v/>
      </c>
      <c r="I224" s="96" t="str">
        <f ca="1">IFERROR(__xludf.DUMMYFUNCTION("""COMPUTED_VALUE"""),"")</f>
        <v/>
      </c>
      <c r="J224" s="119" t="str">
        <f ca="1">IFERROR(__xludf.DUMMYFUNCTION("""COMPUTED_VALUE"""),"")</f>
        <v/>
      </c>
      <c r="K224" s="119" t="str">
        <f ca="1">IFERROR(__xludf.DUMMYFUNCTION("""COMPUTED_VALUE"""),"")</f>
        <v/>
      </c>
      <c r="L224" s="119" t="str">
        <f ca="1">IFERROR(__xludf.DUMMYFUNCTION("""COMPUTED_VALUE"""),"")</f>
        <v/>
      </c>
      <c r="M224" s="119" t="str">
        <f ca="1">IFERROR(__xludf.DUMMYFUNCTION("""COMPUTED_VALUE"""),"")</f>
        <v/>
      </c>
      <c r="N224" s="119" t="str">
        <f ca="1">IFERROR(__xludf.DUMMYFUNCTION("""COMPUTED_VALUE"""),"")</f>
        <v/>
      </c>
      <c r="O224" s="119" t="str">
        <f ca="1">IFERROR(__xludf.DUMMYFUNCTION("""COMPUTED_VALUE"""),"")</f>
        <v/>
      </c>
      <c r="P224" s="119" t="str">
        <f ca="1">IFERROR(__xludf.DUMMYFUNCTION("""COMPUTED_VALUE"""),"")</f>
        <v/>
      </c>
      <c r="Q224" s="119" t="str">
        <f ca="1">IFERROR(__xludf.DUMMYFUNCTION("""COMPUTED_VALUE"""),"")</f>
        <v/>
      </c>
      <c r="R224" s="119" t="str">
        <f ca="1">IFERROR(__xludf.DUMMYFUNCTION("""COMPUTED_VALUE"""),"")</f>
        <v/>
      </c>
      <c r="S224" s="119" t="str">
        <f ca="1">IFERROR(__xludf.DUMMYFUNCTION("""COMPUTED_VALUE"""),"")</f>
        <v/>
      </c>
      <c r="T224" s="119" t="str">
        <f ca="1">IFERROR(__xludf.DUMMYFUNCTION("""COMPUTED_VALUE"""),"")</f>
        <v/>
      </c>
      <c r="U224" s="119" t="str">
        <f ca="1">IFERROR(__xludf.DUMMYFUNCTION("""COMPUTED_VALUE"""),"")</f>
        <v/>
      </c>
      <c r="V224" s="119" t="str">
        <f ca="1">IFERROR(__xludf.DUMMYFUNCTION("""COMPUTED_VALUE"""),"")</f>
        <v/>
      </c>
      <c r="W224" s="119" t="str">
        <f ca="1">IFERROR(__xludf.DUMMYFUNCTION("""COMPUTED_VALUE"""),"")</f>
        <v/>
      </c>
      <c r="X224" s="119" t="str">
        <f ca="1">IFERROR(__xludf.DUMMYFUNCTION("""COMPUTED_VALUE"""),"")</f>
        <v/>
      </c>
      <c r="Y224" s="119" t="str">
        <f ca="1">IFERROR(__xludf.DUMMYFUNCTION("""COMPUTED_VALUE"""),"")</f>
        <v/>
      </c>
      <c r="Z224" s="119"/>
    </row>
    <row r="225" spans="1:26" ht="12.95">
      <c r="A225" s="119" t="str">
        <f ca="1">IFERROR(__xludf.DUMMYFUNCTION("""COMPUTED_VALUE"""),"")</f>
        <v/>
      </c>
      <c r="B225" s="119" t="str">
        <f ca="1">IFERROR(__xludf.DUMMYFUNCTION("""COMPUTED_VALUE"""),"")</f>
        <v/>
      </c>
      <c r="C225" s="119" t="str">
        <f ca="1">IFERROR(__xludf.DUMMYFUNCTION("""COMPUTED_VALUE"""),"")</f>
        <v/>
      </c>
      <c r="D225" s="119" t="str">
        <f ca="1">IFERROR(__xludf.DUMMYFUNCTION("""COMPUTED_VALUE"""),"")</f>
        <v/>
      </c>
      <c r="E225" s="119" t="str">
        <f ca="1">IFERROR(__xludf.DUMMYFUNCTION("""COMPUTED_VALUE"""),"")</f>
        <v/>
      </c>
      <c r="F225" s="119" t="str">
        <f ca="1">IFERROR(__xludf.DUMMYFUNCTION("""COMPUTED_VALUE"""),"")</f>
        <v/>
      </c>
      <c r="G225" s="119" t="str">
        <f ca="1">IFERROR(__xludf.DUMMYFUNCTION("""COMPUTED_VALUE"""),"")</f>
        <v/>
      </c>
      <c r="H225" s="119" t="str">
        <f ca="1">IFERROR(__xludf.DUMMYFUNCTION("""COMPUTED_VALUE"""),"")</f>
        <v/>
      </c>
      <c r="I225" s="96" t="str">
        <f ca="1">IFERROR(__xludf.DUMMYFUNCTION("""COMPUTED_VALUE"""),"")</f>
        <v/>
      </c>
      <c r="J225" s="119" t="str">
        <f ca="1">IFERROR(__xludf.DUMMYFUNCTION("""COMPUTED_VALUE"""),"")</f>
        <v/>
      </c>
      <c r="K225" s="119" t="str">
        <f ca="1">IFERROR(__xludf.DUMMYFUNCTION("""COMPUTED_VALUE"""),"")</f>
        <v/>
      </c>
      <c r="L225" s="119" t="str">
        <f ca="1">IFERROR(__xludf.DUMMYFUNCTION("""COMPUTED_VALUE"""),"")</f>
        <v/>
      </c>
      <c r="M225" s="119" t="str">
        <f ca="1">IFERROR(__xludf.DUMMYFUNCTION("""COMPUTED_VALUE"""),"")</f>
        <v/>
      </c>
      <c r="N225" s="119" t="str">
        <f ca="1">IFERROR(__xludf.DUMMYFUNCTION("""COMPUTED_VALUE"""),"")</f>
        <v/>
      </c>
      <c r="O225" s="119" t="str">
        <f ca="1">IFERROR(__xludf.DUMMYFUNCTION("""COMPUTED_VALUE"""),"")</f>
        <v/>
      </c>
      <c r="P225" s="119" t="str">
        <f ca="1">IFERROR(__xludf.DUMMYFUNCTION("""COMPUTED_VALUE"""),"")</f>
        <v/>
      </c>
      <c r="Q225" s="119" t="str">
        <f ca="1">IFERROR(__xludf.DUMMYFUNCTION("""COMPUTED_VALUE"""),"")</f>
        <v/>
      </c>
      <c r="R225" s="119" t="str">
        <f ca="1">IFERROR(__xludf.DUMMYFUNCTION("""COMPUTED_VALUE"""),"")</f>
        <v/>
      </c>
      <c r="S225" s="119" t="str">
        <f ca="1">IFERROR(__xludf.DUMMYFUNCTION("""COMPUTED_VALUE"""),"")</f>
        <v/>
      </c>
      <c r="T225" s="119" t="str">
        <f ca="1">IFERROR(__xludf.DUMMYFUNCTION("""COMPUTED_VALUE"""),"")</f>
        <v/>
      </c>
      <c r="U225" s="119" t="str">
        <f ca="1">IFERROR(__xludf.DUMMYFUNCTION("""COMPUTED_VALUE"""),"")</f>
        <v/>
      </c>
      <c r="V225" s="119" t="str">
        <f ca="1">IFERROR(__xludf.DUMMYFUNCTION("""COMPUTED_VALUE"""),"")</f>
        <v/>
      </c>
      <c r="W225" s="119" t="str">
        <f ca="1">IFERROR(__xludf.DUMMYFUNCTION("""COMPUTED_VALUE"""),"")</f>
        <v/>
      </c>
      <c r="X225" s="119" t="str">
        <f ca="1">IFERROR(__xludf.DUMMYFUNCTION("""COMPUTED_VALUE"""),"")</f>
        <v/>
      </c>
      <c r="Y225" s="119" t="str">
        <f ca="1">IFERROR(__xludf.DUMMYFUNCTION("""COMPUTED_VALUE"""),"")</f>
        <v/>
      </c>
      <c r="Z225" s="119"/>
    </row>
    <row r="226" spans="1:26" ht="12.95">
      <c r="A226" s="119" t="str">
        <f ca="1">IFERROR(__xludf.DUMMYFUNCTION("""COMPUTED_VALUE"""),"")</f>
        <v/>
      </c>
      <c r="B226" s="119" t="str">
        <f ca="1">IFERROR(__xludf.DUMMYFUNCTION("""COMPUTED_VALUE"""),"")</f>
        <v/>
      </c>
      <c r="C226" s="119" t="str">
        <f ca="1">IFERROR(__xludf.DUMMYFUNCTION("""COMPUTED_VALUE"""),"")</f>
        <v/>
      </c>
      <c r="D226" s="119" t="str">
        <f ca="1">IFERROR(__xludf.DUMMYFUNCTION("""COMPUTED_VALUE"""),"")</f>
        <v/>
      </c>
      <c r="E226" s="119" t="str">
        <f ca="1">IFERROR(__xludf.DUMMYFUNCTION("""COMPUTED_VALUE"""),"")</f>
        <v/>
      </c>
      <c r="F226" s="119" t="str">
        <f ca="1">IFERROR(__xludf.DUMMYFUNCTION("""COMPUTED_VALUE"""),"")</f>
        <v/>
      </c>
      <c r="G226" s="119" t="str">
        <f ca="1">IFERROR(__xludf.DUMMYFUNCTION("""COMPUTED_VALUE"""),"")</f>
        <v/>
      </c>
      <c r="H226" s="119" t="str">
        <f ca="1">IFERROR(__xludf.DUMMYFUNCTION("""COMPUTED_VALUE"""),"")</f>
        <v/>
      </c>
      <c r="I226" s="96" t="str">
        <f ca="1">IFERROR(__xludf.DUMMYFUNCTION("""COMPUTED_VALUE"""),"")</f>
        <v/>
      </c>
      <c r="J226" s="119" t="str">
        <f ca="1">IFERROR(__xludf.DUMMYFUNCTION("""COMPUTED_VALUE"""),"")</f>
        <v/>
      </c>
      <c r="K226" s="119" t="str">
        <f ca="1">IFERROR(__xludf.DUMMYFUNCTION("""COMPUTED_VALUE"""),"")</f>
        <v/>
      </c>
      <c r="L226" s="119" t="str">
        <f ca="1">IFERROR(__xludf.DUMMYFUNCTION("""COMPUTED_VALUE"""),"")</f>
        <v/>
      </c>
      <c r="M226" s="119" t="str">
        <f ca="1">IFERROR(__xludf.DUMMYFUNCTION("""COMPUTED_VALUE"""),"")</f>
        <v/>
      </c>
      <c r="N226" s="119" t="str">
        <f ca="1">IFERROR(__xludf.DUMMYFUNCTION("""COMPUTED_VALUE"""),"")</f>
        <v/>
      </c>
      <c r="O226" s="119" t="str">
        <f ca="1">IFERROR(__xludf.DUMMYFUNCTION("""COMPUTED_VALUE"""),"")</f>
        <v/>
      </c>
      <c r="P226" s="119" t="str">
        <f ca="1">IFERROR(__xludf.DUMMYFUNCTION("""COMPUTED_VALUE"""),"")</f>
        <v/>
      </c>
      <c r="Q226" s="119" t="str">
        <f ca="1">IFERROR(__xludf.DUMMYFUNCTION("""COMPUTED_VALUE"""),"")</f>
        <v/>
      </c>
      <c r="R226" s="119" t="str">
        <f ca="1">IFERROR(__xludf.DUMMYFUNCTION("""COMPUTED_VALUE"""),"")</f>
        <v/>
      </c>
      <c r="S226" s="119" t="str">
        <f ca="1">IFERROR(__xludf.DUMMYFUNCTION("""COMPUTED_VALUE"""),"")</f>
        <v/>
      </c>
      <c r="T226" s="119" t="str">
        <f ca="1">IFERROR(__xludf.DUMMYFUNCTION("""COMPUTED_VALUE"""),"")</f>
        <v/>
      </c>
      <c r="U226" s="119" t="str">
        <f ca="1">IFERROR(__xludf.DUMMYFUNCTION("""COMPUTED_VALUE"""),"")</f>
        <v/>
      </c>
      <c r="V226" s="119" t="str">
        <f ca="1">IFERROR(__xludf.DUMMYFUNCTION("""COMPUTED_VALUE"""),"")</f>
        <v/>
      </c>
      <c r="W226" s="119" t="str">
        <f ca="1">IFERROR(__xludf.DUMMYFUNCTION("""COMPUTED_VALUE"""),"")</f>
        <v/>
      </c>
      <c r="X226" s="119" t="str">
        <f ca="1">IFERROR(__xludf.DUMMYFUNCTION("""COMPUTED_VALUE"""),"")</f>
        <v/>
      </c>
      <c r="Y226" s="119" t="str">
        <f ca="1">IFERROR(__xludf.DUMMYFUNCTION("""COMPUTED_VALUE"""),"")</f>
        <v/>
      </c>
      <c r="Z226" s="119"/>
    </row>
    <row r="227" spans="1:26" ht="12.95">
      <c r="A227" s="119" t="str">
        <f ca="1">IFERROR(__xludf.DUMMYFUNCTION("""COMPUTED_VALUE"""),"")</f>
        <v/>
      </c>
      <c r="B227" s="119" t="str">
        <f ca="1">IFERROR(__xludf.DUMMYFUNCTION("""COMPUTED_VALUE"""),"")</f>
        <v/>
      </c>
      <c r="C227" s="119" t="str">
        <f ca="1">IFERROR(__xludf.DUMMYFUNCTION("""COMPUTED_VALUE"""),"")</f>
        <v/>
      </c>
      <c r="D227" s="119" t="str">
        <f ca="1">IFERROR(__xludf.DUMMYFUNCTION("""COMPUTED_VALUE"""),"")</f>
        <v/>
      </c>
      <c r="E227" s="119" t="str">
        <f ca="1">IFERROR(__xludf.DUMMYFUNCTION("""COMPUTED_VALUE"""),"")</f>
        <v/>
      </c>
      <c r="F227" s="119" t="str">
        <f ca="1">IFERROR(__xludf.DUMMYFUNCTION("""COMPUTED_VALUE"""),"")</f>
        <v/>
      </c>
      <c r="G227" s="119" t="str">
        <f ca="1">IFERROR(__xludf.DUMMYFUNCTION("""COMPUTED_VALUE"""),"")</f>
        <v/>
      </c>
      <c r="H227" s="119" t="str">
        <f ca="1">IFERROR(__xludf.DUMMYFUNCTION("""COMPUTED_VALUE"""),"")</f>
        <v/>
      </c>
      <c r="I227" s="96" t="str">
        <f ca="1">IFERROR(__xludf.DUMMYFUNCTION("""COMPUTED_VALUE"""),"")</f>
        <v/>
      </c>
      <c r="J227" s="119" t="str">
        <f ca="1">IFERROR(__xludf.DUMMYFUNCTION("""COMPUTED_VALUE"""),"")</f>
        <v/>
      </c>
      <c r="K227" s="119" t="str">
        <f ca="1">IFERROR(__xludf.DUMMYFUNCTION("""COMPUTED_VALUE"""),"")</f>
        <v/>
      </c>
      <c r="L227" s="119" t="str">
        <f ca="1">IFERROR(__xludf.DUMMYFUNCTION("""COMPUTED_VALUE"""),"")</f>
        <v/>
      </c>
      <c r="M227" s="119" t="str">
        <f ca="1">IFERROR(__xludf.DUMMYFUNCTION("""COMPUTED_VALUE"""),"")</f>
        <v/>
      </c>
      <c r="N227" s="119" t="str">
        <f ca="1">IFERROR(__xludf.DUMMYFUNCTION("""COMPUTED_VALUE"""),"")</f>
        <v/>
      </c>
      <c r="O227" s="119" t="str">
        <f ca="1">IFERROR(__xludf.DUMMYFUNCTION("""COMPUTED_VALUE"""),"")</f>
        <v/>
      </c>
      <c r="P227" s="119" t="str">
        <f ca="1">IFERROR(__xludf.DUMMYFUNCTION("""COMPUTED_VALUE"""),"")</f>
        <v/>
      </c>
      <c r="Q227" s="119" t="str">
        <f ca="1">IFERROR(__xludf.DUMMYFUNCTION("""COMPUTED_VALUE"""),"")</f>
        <v/>
      </c>
      <c r="R227" s="119" t="str">
        <f ca="1">IFERROR(__xludf.DUMMYFUNCTION("""COMPUTED_VALUE"""),"")</f>
        <v/>
      </c>
      <c r="S227" s="119" t="str">
        <f ca="1">IFERROR(__xludf.DUMMYFUNCTION("""COMPUTED_VALUE"""),"")</f>
        <v/>
      </c>
      <c r="T227" s="119" t="str">
        <f ca="1">IFERROR(__xludf.DUMMYFUNCTION("""COMPUTED_VALUE"""),"")</f>
        <v/>
      </c>
      <c r="U227" s="119" t="str">
        <f ca="1">IFERROR(__xludf.DUMMYFUNCTION("""COMPUTED_VALUE"""),"")</f>
        <v/>
      </c>
      <c r="V227" s="119" t="str">
        <f ca="1">IFERROR(__xludf.DUMMYFUNCTION("""COMPUTED_VALUE"""),"")</f>
        <v/>
      </c>
      <c r="W227" s="119" t="str">
        <f ca="1">IFERROR(__xludf.DUMMYFUNCTION("""COMPUTED_VALUE"""),"")</f>
        <v/>
      </c>
      <c r="X227" s="119" t="str">
        <f ca="1">IFERROR(__xludf.DUMMYFUNCTION("""COMPUTED_VALUE"""),"")</f>
        <v/>
      </c>
      <c r="Y227" s="119" t="str">
        <f ca="1">IFERROR(__xludf.DUMMYFUNCTION("""COMPUTED_VALUE"""),"")</f>
        <v/>
      </c>
      <c r="Z227" s="119"/>
    </row>
    <row r="228" spans="1:26" ht="12.95">
      <c r="A228" s="119" t="str">
        <f ca="1">IFERROR(__xludf.DUMMYFUNCTION("""COMPUTED_VALUE"""),"")</f>
        <v/>
      </c>
      <c r="B228" s="119" t="str">
        <f ca="1">IFERROR(__xludf.DUMMYFUNCTION("""COMPUTED_VALUE"""),"")</f>
        <v/>
      </c>
      <c r="C228" s="119" t="str">
        <f ca="1">IFERROR(__xludf.DUMMYFUNCTION("""COMPUTED_VALUE"""),"")</f>
        <v/>
      </c>
      <c r="D228" s="119" t="str">
        <f ca="1">IFERROR(__xludf.DUMMYFUNCTION("""COMPUTED_VALUE"""),"")</f>
        <v/>
      </c>
      <c r="E228" s="119" t="str">
        <f ca="1">IFERROR(__xludf.DUMMYFUNCTION("""COMPUTED_VALUE"""),"")</f>
        <v/>
      </c>
      <c r="F228" s="119" t="str">
        <f ca="1">IFERROR(__xludf.DUMMYFUNCTION("""COMPUTED_VALUE"""),"")</f>
        <v/>
      </c>
      <c r="G228" s="119" t="str">
        <f ca="1">IFERROR(__xludf.DUMMYFUNCTION("""COMPUTED_VALUE"""),"")</f>
        <v/>
      </c>
      <c r="H228" s="119" t="str">
        <f ca="1">IFERROR(__xludf.DUMMYFUNCTION("""COMPUTED_VALUE"""),"")</f>
        <v/>
      </c>
      <c r="I228" s="96" t="str">
        <f ca="1">IFERROR(__xludf.DUMMYFUNCTION("""COMPUTED_VALUE"""),"")</f>
        <v/>
      </c>
      <c r="J228" s="119" t="str">
        <f ca="1">IFERROR(__xludf.DUMMYFUNCTION("""COMPUTED_VALUE"""),"")</f>
        <v/>
      </c>
      <c r="K228" s="119" t="str">
        <f ca="1">IFERROR(__xludf.DUMMYFUNCTION("""COMPUTED_VALUE"""),"")</f>
        <v/>
      </c>
      <c r="L228" s="119" t="str">
        <f ca="1">IFERROR(__xludf.DUMMYFUNCTION("""COMPUTED_VALUE"""),"")</f>
        <v/>
      </c>
      <c r="M228" s="119" t="str">
        <f ca="1">IFERROR(__xludf.DUMMYFUNCTION("""COMPUTED_VALUE"""),"")</f>
        <v/>
      </c>
      <c r="N228" s="119" t="str">
        <f ca="1">IFERROR(__xludf.DUMMYFUNCTION("""COMPUTED_VALUE"""),"")</f>
        <v/>
      </c>
      <c r="O228" s="119" t="str">
        <f ca="1">IFERROR(__xludf.DUMMYFUNCTION("""COMPUTED_VALUE"""),"")</f>
        <v/>
      </c>
      <c r="P228" s="119" t="str">
        <f ca="1">IFERROR(__xludf.DUMMYFUNCTION("""COMPUTED_VALUE"""),"")</f>
        <v/>
      </c>
      <c r="Q228" s="119" t="str">
        <f ca="1">IFERROR(__xludf.DUMMYFUNCTION("""COMPUTED_VALUE"""),"")</f>
        <v/>
      </c>
      <c r="R228" s="119" t="str">
        <f ca="1">IFERROR(__xludf.DUMMYFUNCTION("""COMPUTED_VALUE"""),"")</f>
        <v/>
      </c>
      <c r="S228" s="119" t="str">
        <f ca="1">IFERROR(__xludf.DUMMYFUNCTION("""COMPUTED_VALUE"""),"")</f>
        <v/>
      </c>
      <c r="T228" s="119" t="str">
        <f ca="1">IFERROR(__xludf.DUMMYFUNCTION("""COMPUTED_VALUE"""),"")</f>
        <v/>
      </c>
      <c r="U228" s="119" t="str">
        <f ca="1">IFERROR(__xludf.DUMMYFUNCTION("""COMPUTED_VALUE"""),"")</f>
        <v/>
      </c>
      <c r="V228" s="119" t="str">
        <f ca="1">IFERROR(__xludf.DUMMYFUNCTION("""COMPUTED_VALUE"""),"")</f>
        <v/>
      </c>
      <c r="W228" s="119" t="str">
        <f ca="1">IFERROR(__xludf.DUMMYFUNCTION("""COMPUTED_VALUE"""),"")</f>
        <v/>
      </c>
      <c r="X228" s="119" t="str">
        <f ca="1">IFERROR(__xludf.DUMMYFUNCTION("""COMPUTED_VALUE"""),"")</f>
        <v/>
      </c>
      <c r="Y228" s="119" t="str">
        <f ca="1">IFERROR(__xludf.DUMMYFUNCTION("""COMPUTED_VALUE"""),"")</f>
        <v/>
      </c>
      <c r="Z228" s="119"/>
    </row>
    <row r="229" spans="1:26" ht="12.95">
      <c r="A229" s="119" t="str">
        <f ca="1">IFERROR(__xludf.DUMMYFUNCTION("""COMPUTED_VALUE"""),"")</f>
        <v/>
      </c>
      <c r="B229" s="119" t="str">
        <f ca="1">IFERROR(__xludf.DUMMYFUNCTION("""COMPUTED_VALUE"""),"")</f>
        <v/>
      </c>
      <c r="C229" s="119" t="str">
        <f ca="1">IFERROR(__xludf.DUMMYFUNCTION("""COMPUTED_VALUE"""),"")</f>
        <v/>
      </c>
      <c r="D229" s="119" t="str">
        <f ca="1">IFERROR(__xludf.DUMMYFUNCTION("""COMPUTED_VALUE"""),"")</f>
        <v/>
      </c>
      <c r="E229" s="119" t="str">
        <f ca="1">IFERROR(__xludf.DUMMYFUNCTION("""COMPUTED_VALUE"""),"")</f>
        <v/>
      </c>
      <c r="F229" s="119" t="str">
        <f ca="1">IFERROR(__xludf.DUMMYFUNCTION("""COMPUTED_VALUE"""),"")</f>
        <v/>
      </c>
      <c r="G229" s="119" t="str">
        <f ca="1">IFERROR(__xludf.DUMMYFUNCTION("""COMPUTED_VALUE"""),"")</f>
        <v/>
      </c>
      <c r="H229" s="119" t="str">
        <f ca="1">IFERROR(__xludf.DUMMYFUNCTION("""COMPUTED_VALUE"""),"")</f>
        <v/>
      </c>
      <c r="I229" s="96" t="str">
        <f ca="1">IFERROR(__xludf.DUMMYFUNCTION("""COMPUTED_VALUE"""),"")</f>
        <v/>
      </c>
      <c r="J229" s="119" t="str">
        <f ca="1">IFERROR(__xludf.DUMMYFUNCTION("""COMPUTED_VALUE"""),"")</f>
        <v/>
      </c>
      <c r="K229" s="119" t="str">
        <f ca="1">IFERROR(__xludf.DUMMYFUNCTION("""COMPUTED_VALUE"""),"")</f>
        <v/>
      </c>
      <c r="L229" s="119" t="str">
        <f ca="1">IFERROR(__xludf.DUMMYFUNCTION("""COMPUTED_VALUE"""),"")</f>
        <v/>
      </c>
      <c r="M229" s="119" t="str">
        <f ca="1">IFERROR(__xludf.DUMMYFUNCTION("""COMPUTED_VALUE"""),"")</f>
        <v/>
      </c>
      <c r="N229" s="119" t="str">
        <f ca="1">IFERROR(__xludf.DUMMYFUNCTION("""COMPUTED_VALUE"""),"")</f>
        <v/>
      </c>
      <c r="O229" s="119" t="str">
        <f ca="1">IFERROR(__xludf.DUMMYFUNCTION("""COMPUTED_VALUE"""),"")</f>
        <v/>
      </c>
      <c r="P229" s="119" t="str">
        <f ca="1">IFERROR(__xludf.DUMMYFUNCTION("""COMPUTED_VALUE"""),"")</f>
        <v/>
      </c>
      <c r="Q229" s="119" t="str">
        <f ca="1">IFERROR(__xludf.DUMMYFUNCTION("""COMPUTED_VALUE"""),"")</f>
        <v/>
      </c>
      <c r="R229" s="119" t="str">
        <f ca="1">IFERROR(__xludf.DUMMYFUNCTION("""COMPUTED_VALUE"""),"")</f>
        <v/>
      </c>
      <c r="S229" s="119" t="str">
        <f ca="1">IFERROR(__xludf.DUMMYFUNCTION("""COMPUTED_VALUE"""),"")</f>
        <v/>
      </c>
      <c r="T229" s="119" t="str">
        <f ca="1">IFERROR(__xludf.DUMMYFUNCTION("""COMPUTED_VALUE"""),"")</f>
        <v/>
      </c>
      <c r="U229" s="119" t="str">
        <f ca="1">IFERROR(__xludf.DUMMYFUNCTION("""COMPUTED_VALUE"""),"")</f>
        <v/>
      </c>
      <c r="V229" s="119" t="str">
        <f ca="1">IFERROR(__xludf.DUMMYFUNCTION("""COMPUTED_VALUE"""),"")</f>
        <v/>
      </c>
      <c r="W229" s="119" t="str">
        <f ca="1">IFERROR(__xludf.DUMMYFUNCTION("""COMPUTED_VALUE"""),"")</f>
        <v/>
      </c>
      <c r="X229" s="119" t="str">
        <f ca="1">IFERROR(__xludf.DUMMYFUNCTION("""COMPUTED_VALUE"""),"")</f>
        <v/>
      </c>
      <c r="Y229" s="119" t="str">
        <f ca="1">IFERROR(__xludf.DUMMYFUNCTION("""COMPUTED_VALUE"""),"")</f>
        <v/>
      </c>
      <c r="Z229" s="119"/>
    </row>
    <row r="230" spans="1:26" ht="12.95">
      <c r="A230" s="119" t="str">
        <f ca="1">IFERROR(__xludf.DUMMYFUNCTION("""COMPUTED_VALUE"""),"")</f>
        <v/>
      </c>
      <c r="B230" s="119" t="str">
        <f ca="1">IFERROR(__xludf.DUMMYFUNCTION("""COMPUTED_VALUE"""),"")</f>
        <v/>
      </c>
      <c r="C230" s="119" t="str">
        <f ca="1">IFERROR(__xludf.DUMMYFUNCTION("""COMPUTED_VALUE"""),"")</f>
        <v/>
      </c>
      <c r="D230" s="119" t="str">
        <f ca="1">IFERROR(__xludf.DUMMYFUNCTION("""COMPUTED_VALUE"""),"")</f>
        <v/>
      </c>
      <c r="E230" s="119" t="str">
        <f ca="1">IFERROR(__xludf.DUMMYFUNCTION("""COMPUTED_VALUE"""),"")</f>
        <v/>
      </c>
      <c r="F230" s="119" t="str">
        <f ca="1">IFERROR(__xludf.DUMMYFUNCTION("""COMPUTED_VALUE"""),"")</f>
        <v/>
      </c>
      <c r="G230" s="119" t="str">
        <f ca="1">IFERROR(__xludf.DUMMYFUNCTION("""COMPUTED_VALUE"""),"")</f>
        <v/>
      </c>
      <c r="H230" s="119" t="str">
        <f ca="1">IFERROR(__xludf.DUMMYFUNCTION("""COMPUTED_VALUE"""),"")</f>
        <v/>
      </c>
      <c r="I230" s="96" t="str">
        <f ca="1">IFERROR(__xludf.DUMMYFUNCTION("""COMPUTED_VALUE"""),"")</f>
        <v/>
      </c>
      <c r="J230" s="119" t="str">
        <f ca="1">IFERROR(__xludf.DUMMYFUNCTION("""COMPUTED_VALUE"""),"")</f>
        <v/>
      </c>
      <c r="K230" s="119" t="str">
        <f ca="1">IFERROR(__xludf.DUMMYFUNCTION("""COMPUTED_VALUE"""),"")</f>
        <v/>
      </c>
      <c r="L230" s="119" t="str">
        <f ca="1">IFERROR(__xludf.DUMMYFUNCTION("""COMPUTED_VALUE"""),"")</f>
        <v/>
      </c>
      <c r="M230" s="119" t="str">
        <f ca="1">IFERROR(__xludf.DUMMYFUNCTION("""COMPUTED_VALUE"""),"")</f>
        <v/>
      </c>
      <c r="N230" s="119" t="str">
        <f ca="1">IFERROR(__xludf.DUMMYFUNCTION("""COMPUTED_VALUE"""),"")</f>
        <v/>
      </c>
      <c r="O230" s="119" t="str">
        <f ca="1">IFERROR(__xludf.DUMMYFUNCTION("""COMPUTED_VALUE"""),"")</f>
        <v/>
      </c>
      <c r="P230" s="119" t="str">
        <f ca="1">IFERROR(__xludf.DUMMYFUNCTION("""COMPUTED_VALUE"""),"")</f>
        <v/>
      </c>
      <c r="Q230" s="119" t="str">
        <f ca="1">IFERROR(__xludf.DUMMYFUNCTION("""COMPUTED_VALUE"""),"")</f>
        <v/>
      </c>
      <c r="R230" s="119" t="str">
        <f ca="1">IFERROR(__xludf.DUMMYFUNCTION("""COMPUTED_VALUE"""),"")</f>
        <v/>
      </c>
      <c r="S230" s="119" t="str">
        <f ca="1">IFERROR(__xludf.DUMMYFUNCTION("""COMPUTED_VALUE"""),"")</f>
        <v/>
      </c>
      <c r="T230" s="119" t="str">
        <f ca="1">IFERROR(__xludf.DUMMYFUNCTION("""COMPUTED_VALUE"""),"")</f>
        <v/>
      </c>
      <c r="U230" s="119" t="str">
        <f ca="1">IFERROR(__xludf.DUMMYFUNCTION("""COMPUTED_VALUE"""),"")</f>
        <v/>
      </c>
      <c r="V230" s="119" t="str">
        <f ca="1">IFERROR(__xludf.DUMMYFUNCTION("""COMPUTED_VALUE"""),"")</f>
        <v/>
      </c>
      <c r="W230" s="119" t="str">
        <f ca="1">IFERROR(__xludf.DUMMYFUNCTION("""COMPUTED_VALUE"""),"")</f>
        <v/>
      </c>
      <c r="X230" s="119" t="str">
        <f ca="1">IFERROR(__xludf.DUMMYFUNCTION("""COMPUTED_VALUE"""),"")</f>
        <v/>
      </c>
      <c r="Y230" s="119" t="str">
        <f ca="1">IFERROR(__xludf.DUMMYFUNCTION("""COMPUTED_VALUE"""),"")</f>
        <v/>
      </c>
      <c r="Z230" s="119"/>
    </row>
    <row r="231" spans="1:26" ht="12.95">
      <c r="A231" s="119" t="str">
        <f ca="1">IFERROR(__xludf.DUMMYFUNCTION("""COMPUTED_VALUE"""),"")</f>
        <v/>
      </c>
      <c r="B231" s="119" t="str">
        <f ca="1">IFERROR(__xludf.DUMMYFUNCTION("""COMPUTED_VALUE"""),"")</f>
        <v/>
      </c>
      <c r="C231" s="119" t="str">
        <f ca="1">IFERROR(__xludf.DUMMYFUNCTION("""COMPUTED_VALUE"""),"")</f>
        <v/>
      </c>
      <c r="D231" s="119" t="str">
        <f ca="1">IFERROR(__xludf.DUMMYFUNCTION("""COMPUTED_VALUE"""),"")</f>
        <v/>
      </c>
      <c r="E231" s="119" t="str">
        <f ca="1">IFERROR(__xludf.DUMMYFUNCTION("""COMPUTED_VALUE"""),"")</f>
        <v/>
      </c>
      <c r="F231" s="119" t="str">
        <f ca="1">IFERROR(__xludf.DUMMYFUNCTION("""COMPUTED_VALUE"""),"")</f>
        <v/>
      </c>
      <c r="G231" s="119" t="str">
        <f ca="1">IFERROR(__xludf.DUMMYFUNCTION("""COMPUTED_VALUE"""),"")</f>
        <v/>
      </c>
      <c r="H231" s="119" t="str">
        <f ca="1">IFERROR(__xludf.DUMMYFUNCTION("""COMPUTED_VALUE"""),"")</f>
        <v/>
      </c>
      <c r="I231" s="96" t="str">
        <f ca="1">IFERROR(__xludf.DUMMYFUNCTION("""COMPUTED_VALUE"""),"")</f>
        <v/>
      </c>
      <c r="J231" s="119" t="str">
        <f ca="1">IFERROR(__xludf.DUMMYFUNCTION("""COMPUTED_VALUE"""),"")</f>
        <v/>
      </c>
      <c r="K231" s="119" t="str">
        <f ca="1">IFERROR(__xludf.DUMMYFUNCTION("""COMPUTED_VALUE"""),"")</f>
        <v/>
      </c>
      <c r="L231" s="119" t="str">
        <f ca="1">IFERROR(__xludf.DUMMYFUNCTION("""COMPUTED_VALUE"""),"")</f>
        <v/>
      </c>
      <c r="M231" s="119" t="str">
        <f ca="1">IFERROR(__xludf.DUMMYFUNCTION("""COMPUTED_VALUE"""),"")</f>
        <v/>
      </c>
      <c r="N231" s="119" t="str">
        <f ca="1">IFERROR(__xludf.DUMMYFUNCTION("""COMPUTED_VALUE"""),"")</f>
        <v/>
      </c>
      <c r="O231" s="119" t="str">
        <f ca="1">IFERROR(__xludf.DUMMYFUNCTION("""COMPUTED_VALUE"""),"")</f>
        <v/>
      </c>
      <c r="P231" s="119" t="str">
        <f ca="1">IFERROR(__xludf.DUMMYFUNCTION("""COMPUTED_VALUE"""),"")</f>
        <v/>
      </c>
      <c r="Q231" s="119" t="str">
        <f ca="1">IFERROR(__xludf.DUMMYFUNCTION("""COMPUTED_VALUE"""),"")</f>
        <v/>
      </c>
      <c r="R231" s="119" t="str">
        <f ca="1">IFERROR(__xludf.DUMMYFUNCTION("""COMPUTED_VALUE"""),"")</f>
        <v/>
      </c>
      <c r="S231" s="119" t="str">
        <f ca="1">IFERROR(__xludf.DUMMYFUNCTION("""COMPUTED_VALUE"""),"")</f>
        <v/>
      </c>
      <c r="T231" s="119" t="str">
        <f ca="1">IFERROR(__xludf.DUMMYFUNCTION("""COMPUTED_VALUE"""),"")</f>
        <v/>
      </c>
      <c r="U231" s="119" t="str">
        <f ca="1">IFERROR(__xludf.DUMMYFUNCTION("""COMPUTED_VALUE"""),"")</f>
        <v/>
      </c>
      <c r="V231" s="119" t="str">
        <f ca="1">IFERROR(__xludf.DUMMYFUNCTION("""COMPUTED_VALUE"""),"")</f>
        <v/>
      </c>
      <c r="W231" s="119" t="str">
        <f ca="1">IFERROR(__xludf.DUMMYFUNCTION("""COMPUTED_VALUE"""),"")</f>
        <v/>
      </c>
      <c r="X231" s="119" t="str">
        <f ca="1">IFERROR(__xludf.DUMMYFUNCTION("""COMPUTED_VALUE"""),"")</f>
        <v/>
      </c>
      <c r="Y231" s="119" t="str">
        <f ca="1">IFERROR(__xludf.DUMMYFUNCTION("""COMPUTED_VALUE"""),"")</f>
        <v/>
      </c>
      <c r="Z231" s="119"/>
    </row>
    <row r="232" spans="1:26" ht="12.95">
      <c r="A232" s="119" t="str">
        <f ca="1">IFERROR(__xludf.DUMMYFUNCTION("""COMPUTED_VALUE"""),"")</f>
        <v/>
      </c>
      <c r="B232" s="119" t="str">
        <f ca="1">IFERROR(__xludf.DUMMYFUNCTION("""COMPUTED_VALUE"""),"")</f>
        <v/>
      </c>
      <c r="C232" s="119" t="str">
        <f ca="1">IFERROR(__xludf.DUMMYFUNCTION("""COMPUTED_VALUE"""),"")</f>
        <v/>
      </c>
      <c r="D232" s="119" t="str">
        <f ca="1">IFERROR(__xludf.DUMMYFUNCTION("""COMPUTED_VALUE"""),"")</f>
        <v/>
      </c>
      <c r="E232" s="119" t="str">
        <f ca="1">IFERROR(__xludf.DUMMYFUNCTION("""COMPUTED_VALUE"""),"")</f>
        <v/>
      </c>
      <c r="F232" s="119" t="str">
        <f ca="1">IFERROR(__xludf.DUMMYFUNCTION("""COMPUTED_VALUE"""),"")</f>
        <v/>
      </c>
      <c r="G232" s="119" t="str">
        <f ca="1">IFERROR(__xludf.DUMMYFUNCTION("""COMPUTED_VALUE"""),"")</f>
        <v/>
      </c>
      <c r="H232" s="119" t="str">
        <f ca="1">IFERROR(__xludf.DUMMYFUNCTION("""COMPUTED_VALUE"""),"")</f>
        <v/>
      </c>
      <c r="I232" s="96" t="str">
        <f ca="1">IFERROR(__xludf.DUMMYFUNCTION("""COMPUTED_VALUE"""),"")</f>
        <v/>
      </c>
      <c r="J232" s="119" t="str">
        <f ca="1">IFERROR(__xludf.DUMMYFUNCTION("""COMPUTED_VALUE"""),"")</f>
        <v/>
      </c>
      <c r="K232" s="119" t="str">
        <f ca="1">IFERROR(__xludf.DUMMYFUNCTION("""COMPUTED_VALUE"""),"")</f>
        <v/>
      </c>
      <c r="L232" s="119" t="str">
        <f ca="1">IFERROR(__xludf.DUMMYFUNCTION("""COMPUTED_VALUE"""),"")</f>
        <v/>
      </c>
      <c r="M232" s="119" t="str">
        <f ca="1">IFERROR(__xludf.DUMMYFUNCTION("""COMPUTED_VALUE"""),"")</f>
        <v/>
      </c>
      <c r="N232" s="119" t="str">
        <f ca="1">IFERROR(__xludf.DUMMYFUNCTION("""COMPUTED_VALUE"""),"")</f>
        <v/>
      </c>
      <c r="O232" s="119" t="str">
        <f ca="1">IFERROR(__xludf.DUMMYFUNCTION("""COMPUTED_VALUE"""),"")</f>
        <v/>
      </c>
      <c r="P232" s="119" t="str">
        <f ca="1">IFERROR(__xludf.DUMMYFUNCTION("""COMPUTED_VALUE"""),"")</f>
        <v/>
      </c>
      <c r="Q232" s="119" t="str">
        <f ca="1">IFERROR(__xludf.DUMMYFUNCTION("""COMPUTED_VALUE"""),"")</f>
        <v/>
      </c>
      <c r="R232" s="119" t="str">
        <f ca="1">IFERROR(__xludf.DUMMYFUNCTION("""COMPUTED_VALUE"""),"")</f>
        <v/>
      </c>
      <c r="S232" s="119" t="str">
        <f ca="1">IFERROR(__xludf.DUMMYFUNCTION("""COMPUTED_VALUE"""),"")</f>
        <v/>
      </c>
      <c r="T232" s="119" t="str">
        <f ca="1">IFERROR(__xludf.DUMMYFUNCTION("""COMPUTED_VALUE"""),"")</f>
        <v/>
      </c>
      <c r="U232" s="119" t="str">
        <f ca="1">IFERROR(__xludf.DUMMYFUNCTION("""COMPUTED_VALUE"""),"")</f>
        <v/>
      </c>
      <c r="V232" s="119" t="str">
        <f ca="1">IFERROR(__xludf.DUMMYFUNCTION("""COMPUTED_VALUE"""),"")</f>
        <v/>
      </c>
      <c r="W232" s="119" t="str">
        <f ca="1">IFERROR(__xludf.DUMMYFUNCTION("""COMPUTED_VALUE"""),"")</f>
        <v/>
      </c>
      <c r="X232" s="119" t="str">
        <f ca="1">IFERROR(__xludf.DUMMYFUNCTION("""COMPUTED_VALUE"""),"")</f>
        <v/>
      </c>
      <c r="Y232" s="119" t="str">
        <f ca="1">IFERROR(__xludf.DUMMYFUNCTION("""COMPUTED_VALUE"""),"")</f>
        <v/>
      </c>
      <c r="Z232" s="119"/>
    </row>
    <row r="233" spans="1:26" ht="12.95">
      <c r="A233" s="119" t="str">
        <f ca="1">IFERROR(__xludf.DUMMYFUNCTION("""COMPUTED_VALUE"""),"")</f>
        <v/>
      </c>
      <c r="B233" s="119" t="str">
        <f ca="1">IFERROR(__xludf.DUMMYFUNCTION("""COMPUTED_VALUE"""),"")</f>
        <v/>
      </c>
      <c r="C233" s="119" t="str">
        <f ca="1">IFERROR(__xludf.DUMMYFUNCTION("""COMPUTED_VALUE"""),"")</f>
        <v/>
      </c>
      <c r="D233" s="119" t="str">
        <f ca="1">IFERROR(__xludf.DUMMYFUNCTION("""COMPUTED_VALUE"""),"")</f>
        <v/>
      </c>
      <c r="E233" s="119" t="str">
        <f ca="1">IFERROR(__xludf.DUMMYFUNCTION("""COMPUTED_VALUE"""),"")</f>
        <v/>
      </c>
      <c r="F233" s="119" t="str">
        <f ca="1">IFERROR(__xludf.DUMMYFUNCTION("""COMPUTED_VALUE"""),"")</f>
        <v/>
      </c>
      <c r="G233" s="119" t="str">
        <f ca="1">IFERROR(__xludf.DUMMYFUNCTION("""COMPUTED_VALUE"""),"")</f>
        <v/>
      </c>
      <c r="H233" s="119" t="str">
        <f ca="1">IFERROR(__xludf.DUMMYFUNCTION("""COMPUTED_VALUE"""),"")</f>
        <v/>
      </c>
      <c r="I233" s="96" t="str">
        <f ca="1">IFERROR(__xludf.DUMMYFUNCTION("""COMPUTED_VALUE"""),"")</f>
        <v/>
      </c>
      <c r="J233" s="119" t="str">
        <f ca="1">IFERROR(__xludf.DUMMYFUNCTION("""COMPUTED_VALUE"""),"")</f>
        <v/>
      </c>
      <c r="K233" s="119" t="str">
        <f ca="1">IFERROR(__xludf.DUMMYFUNCTION("""COMPUTED_VALUE"""),"")</f>
        <v/>
      </c>
      <c r="L233" s="119" t="str">
        <f ca="1">IFERROR(__xludf.DUMMYFUNCTION("""COMPUTED_VALUE"""),"")</f>
        <v/>
      </c>
      <c r="M233" s="119" t="str">
        <f ca="1">IFERROR(__xludf.DUMMYFUNCTION("""COMPUTED_VALUE"""),"")</f>
        <v/>
      </c>
      <c r="N233" s="119" t="str">
        <f ca="1">IFERROR(__xludf.DUMMYFUNCTION("""COMPUTED_VALUE"""),"")</f>
        <v/>
      </c>
      <c r="O233" s="119" t="str">
        <f ca="1">IFERROR(__xludf.DUMMYFUNCTION("""COMPUTED_VALUE"""),"")</f>
        <v/>
      </c>
      <c r="P233" s="119" t="str">
        <f ca="1">IFERROR(__xludf.DUMMYFUNCTION("""COMPUTED_VALUE"""),"")</f>
        <v/>
      </c>
      <c r="Q233" s="119" t="str">
        <f ca="1">IFERROR(__xludf.DUMMYFUNCTION("""COMPUTED_VALUE"""),"")</f>
        <v/>
      </c>
      <c r="R233" s="119" t="str">
        <f ca="1">IFERROR(__xludf.DUMMYFUNCTION("""COMPUTED_VALUE"""),"")</f>
        <v/>
      </c>
      <c r="S233" s="119" t="str">
        <f ca="1">IFERROR(__xludf.DUMMYFUNCTION("""COMPUTED_VALUE"""),"")</f>
        <v/>
      </c>
      <c r="T233" s="119" t="str">
        <f ca="1">IFERROR(__xludf.DUMMYFUNCTION("""COMPUTED_VALUE"""),"")</f>
        <v/>
      </c>
      <c r="U233" s="119" t="str">
        <f ca="1">IFERROR(__xludf.DUMMYFUNCTION("""COMPUTED_VALUE"""),"")</f>
        <v/>
      </c>
      <c r="V233" s="119" t="str">
        <f ca="1">IFERROR(__xludf.DUMMYFUNCTION("""COMPUTED_VALUE"""),"")</f>
        <v/>
      </c>
      <c r="W233" s="119" t="str">
        <f ca="1">IFERROR(__xludf.DUMMYFUNCTION("""COMPUTED_VALUE"""),"")</f>
        <v/>
      </c>
      <c r="X233" s="119" t="str">
        <f ca="1">IFERROR(__xludf.DUMMYFUNCTION("""COMPUTED_VALUE"""),"")</f>
        <v/>
      </c>
      <c r="Y233" s="119" t="str">
        <f ca="1">IFERROR(__xludf.DUMMYFUNCTION("""COMPUTED_VALUE"""),"")</f>
        <v/>
      </c>
      <c r="Z233" s="119"/>
    </row>
    <row r="234" spans="1:26" ht="12.95">
      <c r="A234" s="119" t="str">
        <f ca="1">IFERROR(__xludf.DUMMYFUNCTION("""COMPUTED_VALUE"""),"")</f>
        <v/>
      </c>
      <c r="B234" s="119" t="str">
        <f ca="1">IFERROR(__xludf.DUMMYFUNCTION("""COMPUTED_VALUE"""),"")</f>
        <v/>
      </c>
      <c r="C234" s="119" t="str">
        <f ca="1">IFERROR(__xludf.DUMMYFUNCTION("""COMPUTED_VALUE"""),"")</f>
        <v/>
      </c>
      <c r="D234" s="119" t="str">
        <f ca="1">IFERROR(__xludf.DUMMYFUNCTION("""COMPUTED_VALUE"""),"")</f>
        <v/>
      </c>
      <c r="E234" s="119" t="str">
        <f ca="1">IFERROR(__xludf.DUMMYFUNCTION("""COMPUTED_VALUE"""),"")</f>
        <v/>
      </c>
      <c r="F234" s="119" t="str">
        <f ca="1">IFERROR(__xludf.DUMMYFUNCTION("""COMPUTED_VALUE"""),"")</f>
        <v/>
      </c>
      <c r="G234" s="119" t="str">
        <f ca="1">IFERROR(__xludf.DUMMYFUNCTION("""COMPUTED_VALUE"""),"")</f>
        <v/>
      </c>
      <c r="H234" s="119" t="str">
        <f ca="1">IFERROR(__xludf.DUMMYFUNCTION("""COMPUTED_VALUE"""),"")</f>
        <v/>
      </c>
      <c r="I234" s="96" t="str">
        <f ca="1">IFERROR(__xludf.DUMMYFUNCTION("""COMPUTED_VALUE"""),"")</f>
        <v/>
      </c>
      <c r="J234" s="119" t="str">
        <f ca="1">IFERROR(__xludf.DUMMYFUNCTION("""COMPUTED_VALUE"""),"")</f>
        <v/>
      </c>
      <c r="K234" s="119" t="str">
        <f ca="1">IFERROR(__xludf.DUMMYFUNCTION("""COMPUTED_VALUE"""),"")</f>
        <v/>
      </c>
      <c r="L234" s="119" t="str">
        <f ca="1">IFERROR(__xludf.DUMMYFUNCTION("""COMPUTED_VALUE"""),"")</f>
        <v/>
      </c>
      <c r="M234" s="119" t="str">
        <f ca="1">IFERROR(__xludf.DUMMYFUNCTION("""COMPUTED_VALUE"""),"")</f>
        <v/>
      </c>
      <c r="N234" s="119" t="str">
        <f ca="1">IFERROR(__xludf.DUMMYFUNCTION("""COMPUTED_VALUE"""),"")</f>
        <v/>
      </c>
      <c r="O234" s="119" t="str">
        <f ca="1">IFERROR(__xludf.DUMMYFUNCTION("""COMPUTED_VALUE"""),"")</f>
        <v/>
      </c>
      <c r="P234" s="119" t="str">
        <f ca="1">IFERROR(__xludf.DUMMYFUNCTION("""COMPUTED_VALUE"""),"")</f>
        <v/>
      </c>
      <c r="Q234" s="119" t="str">
        <f ca="1">IFERROR(__xludf.DUMMYFUNCTION("""COMPUTED_VALUE"""),"")</f>
        <v/>
      </c>
      <c r="R234" s="119" t="str">
        <f ca="1">IFERROR(__xludf.DUMMYFUNCTION("""COMPUTED_VALUE"""),"")</f>
        <v/>
      </c>
      <c r="S234" s="119" t="str">
        <f ca="1">IFERROR(__xludf.DUMMYFUNCTION("""COMPUTED_VALUE"""),"")</f>
        <v/>
      </c>
      <c r="T234" s="119" t="str">
        <f ca="1">IFERROR(__xludf.DUMMYFUNCTION("""COMPUTED_VALUE"""),"")</f>
        <v/>
      </c>
      <c r="U234" s="119" t="str">
        <f ca="1">IFERROR(__xludf.DUMMYFUNCTION("""COMPUTED_VALUE"""),"")</f>
        <v/>
      </c>
      <c r="V234" s="119" t="str">
        <f ca="1">IFERROR(__xludf.DUMMYFUNCTION("""COMPUTED_VALUE"""),"")</f>
        <v/>
      </c>
      <c r="W234" s="119" t="str">
        <f ca="1">IFERROR(__xludf.DUMMYFUNCTION("""COMPUTED_VALUE"""),"")</f>
        <v/>
      </c>
      <c r="X234" s="119" t="str">
        <f ca="1">IFERROR(__xludf.DUMMYFUNCTION("""COMPUTED_VALUE"""),"")</f>
        <v/>
      </c>
      <c r="Y234" s="119" t="str">
        <f ca="1">IFERROR(__xludf.DUMMYFUNCTION("""COMPUTED_VALUE"""),"")</f>
        <v/>
      </c>
      <c r="Z234" s="119"/>
    </row>
    <row r="235" spans="1:26" ht="12.95">
      <c r="A235" s="119" t="str">
        <f ca="1">IFERROR(__xludf.DUMMYFUNCTION("""COMPUTED_VALUE"""),"")</f>
        <v/>
      </c>
      <c r="B235" s="119" t="str">
        <f ca="1">IFERROR(__xludf.DUMMYFUNCTION("""COMPUTED_VALUE"""),"")</f>
        <v/>
      </c>
      <c r="C235" s="119" t="str">
        <f ca="1">IFERROR(__xludf.DUMMYFUNCTION("""COMPUTED_VALUE"""),"")</f>
        <v/>
      </c>
      <c r="D235" s="119" t="str">
        <f ca="1">IFERROR(__xludf.DUMMYFUNCTION("""COMPUTED_VALUE"""),"")</f>
        <v/>
      </c>
      <c r="E235" s="119" t="str">
        <f ca="1">IFERROR(__xludf.DUMMYFUNCTION("""COMPUTED_VALUE"""),"")</f>
        <v/>
      </c>
      <c r="F235" s="119" t="str">
        <f ca="1">IFERROR(__xludf.DUMMYFUNCTION("""COMPUTED_VALUE"""),"")</f>
        <v/>
      </c>
      <c r="G235" s="119" t="str">
        <f ca="1">IFERROR(__xludf.DUMMYFUNCTION("""COMPUTED_VALUE"""),"")</f>
        <v/>
      </c>
      <c r="H235" s="119" t="str">
        <f ca="1">IFERROR(__xludf.DUMMYFUNCTION("""COMPUTED_VALUE"""),"")</f>
        <v/>
      </c>
      <c r="I235" s="96" t="str">
        <f ca="1">IFERROR(__xludf.DUMMYFUNCTION("""COMPUTED_VALUE"""),"")</f>
        <v/>
      </c>
      <c r="J235" s="119" t="str">
        <f ca="1">IFERROR(__xludf.DUMMYFUNCTION("""COMPUTED_VALUE"""),"")</f>
        <v/>
      </c>
      <c r="K235" s="119" t="str">
        <f ca="1">IFERROR(__xludf.DUMMYFUNCTION("""COMPUTED_VALUE"""),"")</f>
        <v/>
      </c>
      <c r="L235" s="119" t="str">
        <f ca="1">IFERROR(__xludf.DUMMYFUNCTION("""COMPUTED_VALUE"""),"")</f>
        <v/>
      </c>
      <c r="M235" s="119" t="str">
        <f ca="1">IFERROR(__xludf.DUMMYFUNCTION("""COMPUTED_VALUE"""),"")</f>
        <v/>
      </c>
      <c r="N235" s="119" t="str">
        <f ca="1">IFERROR(__xludf.DUMMYFUNCTION("""COMPUTED_VALUE"""),"")</f>
        <v/>
      </c>
      <c r="O235" s="119" t="str">
        <f ca="1">IFERROR(__xludf.DUMMYFUNCTION("""COMPUTED_VALUE"""),"")</f>
        <v/>
      </c>
      <c r="P235" s="119" t="str">
        <f ca="1">IFERROR(__xludf.DUMMYFUNCTION("""COMPUTED_VALUE"""),"")</f>
        <v/>
      </c>
      <c r="Q235" s="119" t="str">
        <f ca="1">IFERROR(__xludf.DUMMYFUNCTION("""COMPUTED_VALUE"""),"")</f>
        <v/>
      </c>
      <c r="R235" s="119" t="str">
        <f ca="1">IFERROR(__xludf.DUMMYFUNCTION("""COMPUTED_VALUE"""),"")</f>
        <v/>
      </c>
      <c r="S235" s="119" t="str">
        <f ca="1">IFERROR(__xludf.DUMMYFUNCTION("""COMPUTED_VALUE"""),"")</f>
        <v/>
      </c>
      <c r="T235" s="119" t="str">
        <f ca="1">IFERROR(__xludf.DUMMYFUNCTION("""COMPUTED_VALUE"""),"")</f>
        <v/>
      </c>
      <c r="U235" s="119" t="str">
        <f ca="1">IFERROR(__xludf.DUMMYFUNCTION("""COMPUTED_VALUE"""),"")</f>
        <v/>
      </c>
      <c r="V235" s="119" t="str">
        <f ca="1">IFERROR(__xludf.DUMMYFUNCTION("""COMPUTED_VALUE"""),"")</f>
        <v/>
      </c>
      <c r="W235" s="119" t="str">
        <f ca="1">IFERROR(__xludf.DUMMYFUNCTION("""COMPUTED_VALUE"""),"")</f>
        <v/>
      </c>
      <c r="X235" s="119" t="str">
        <f ca="1">IFERROR(__xludf.DUMMYFUNCTION("""COMPUTED_VALUE"""),"")</f>
        <v/>
      </c>
      <c r="Y235" s="119" t="str">
        <f ca="1">IFERROR(__xludf.DUMMYFUNCTION("""COMPUTED_VALUE"""),"")</f>
        <v/>
      </c>
      <c r="Z235" s="119"/>
    </row>
    <row r="236" spans="1:26" ht="12.95">
      <c r="A236" s="119" t="str">
        <f ca="1">IFERROR(__xludf.DUMMYFUNCTION("""COMPUTED_VALUE"""),"")</f>
        <v/>
      </c>
      <c r="B236" s="119" t="str">
        <f ca="1">IFERROR(__xludf.DUMMYFUNCTION("""COMPUTED_VALUE"""),"")</f>
        <v/>
      </c>
      <c r="C236" s="119" t="str">
        <f ca="1">IFERROR(__xludf.DUMMYFUNCTION("""COMPUTED_VALUE"""),"")</f>
        <v/>
      </c>
      <c r="D236" s="119" t="str">
        <f ca="1">IFERROR(__xludf.DUMMYFUNCTION("""COMPUTED_VALUE"""),"")</f>
        <v/>
      </c>
      <c r="E236" s="119" t="str">
        <f ca="1">IFERROR(__xludf.DUMMYFUNCTION("""COMPUTED_VALUE"""),"")</f>
        <v/>
      </c>
      <c r="F236" s="119" t="str">
        <f ca="1">IFERROR(__xludf.DUMMYFUNCTION("""COMPUTED_VALUE"""),"")</f>
        <v/>
      </c>
      <c r="G236" s="119" t="str">
        <f ca="1">IFERROR(__xludf.DUMMYFUNCTION("""COMPUTED_VALUE"""),"")</f>
        <v/>
      </c>
      <c r="H236" s="119" t="str">
        <f ca="1">IFERROR(__xludf.DUMMYFUNCTION("""COMPUTED_VALUE"""),"")</f>
        <v/>
      </c>
      <c r="I236" s="96" t="str">
        <f ca="1">IFERROR(__xludf.DUMMYFUNCTION("""COMPUTED_VALUE"""),"")</f>
        <v/>
      </c>
      <c r="J236" s="119" t="str">
        <f ca="1">IFERROR(__xludf.DUMMYFUNCTION("""COMPUTED_VALUE"""),"")</f>
        <v/>
      </c>
      <c r="K236" s="119" t="str">
        <f ca="1">IFERROR(__xludf.DUMMYFUNCTION("""COMPUTED_VALUE"""),"")</f>
        <v/>
      </c>
      <c r="L236" s="119" t="str">
        <f ca="1">IFERROR(__xludf.DUMMYFUNCTION("""COMPUTED_VALUE"""),"")</f>
        <v/>
      </c>
      <c r="M236" s="119" t="str">
        <f ca="1">IFERROR(__xludf.DUMMYFUNCTION("""COMPUTED_VALUE"""),"")</f>
        <v/>
      </c>
      <c r="N236" s="119" t="str">
        <f ca="1">IFERROR(__xludf.DUMMYFUNCTION("""COMPUTED_VALUE"""),"")</f>
        <v/>
      </c>
      <c r="O236" s="119" t="str">
        <f ca="1">IFERROR(__xludf.DUMMYFUNCTION("""COMPUTED_VALUE"""),"")</f>
        <v/>
      </c>
      <c r="P236" s="119" t="str">
        <f ca="1">IFERROR(__xludf.DUMMYFUNCTION("""COMPUTED_VALUE"""),"")</f>
        <v/>
      </c>
      <c r="Q236" s="119" t="str">
        <f ca="1">IFERROR(__xludf.DUMMYFUNCTION("""COMPUTED_VALUE"""),"")</f>
        <v/>
      </c>
      <c r="R236" s="119" t="str">
        <f ca="1">IFERROR(__xludf.DUMMYFUNCTION("""COMPUTED_VALUE"""),"")</f>
        <v/>
      </c>
      <c r="S236" s="119" t="str">
        <f ca="1">IFERROR(__xludf.DUMMYFUNCTION("""COMPUTED_VALUE"""),"")</f>
        <v/>
      </c>
      <c r="T236" s="119" t="str">
        <f ca="1">IFERROR(__xludf.DUMMYFUNCTION("""COMPUTED_VALUE"""),"")</f>
        <v/>
      </c>
      <c r="U236" s="119" t="str">
        <f ca="1">IFERROR(__xludf.DUMMYFUNCTION("""COMPUTED_VALUE"""),"")</f>
        <v/>
      </c>
      <c r="V236" s="119" t="str">
        <f ca="1">IFERROR(__xludf.DUMMYFUNCTION("""COMPUTED_VALUE"""),"")</f>
        <v/>
      </c>
      <c r="W236" s="119" t="str">
        <f ca="1">IFERROR(__xludf.DUMMYFUNCTION("""COMPUTED_VALUE"""),"")</f>
        <v/>
      </c>
      <c r="X236" s="119" t="str">
        <f ca="1">IFERROR(__xludf.DUMMYFUNCTION("""COMPUTED_VALUE"""),"")</f>
        <v/>
      </c>
      <c r="Y236" s="119" t="str">
        <f ca="1">IFERROR(__xludf.DUMMYFUNCTION("""COMPUTED_VALUE"""),"")</f>
        <v/>
      </c>
      <c r="Z236" s="119"/>
    </row>
    <row r="237" spans="1:26" ht="12.95">
      <c r="A237" s="119" t="str">
        <f ca="1">IFERROR(__xludf.DUMMYFUNCTION("""COMPUTED_VALUE"""),"")</f>
        <v/>
      </c>
      <c r="B237" s="119" t="str">
        <f ca="1">IFERROR(__xludf.DUMMYFUNCTION("""COMPUTED_VALUE"""),"")</f>
        <v/>
      </c>
      <c r="C237" s="119" t="str">
        <f ca="1">IFERROR(__xludf.DUMMYFUNCTION("""COMPUTED_VALUE"""),"")</f>
        <v/>
      </c>
      <c r="D237" s="119" t="str">
        <f ca="1">IFERROR(__xludf.DUMMYFUNCTION("""COMPUTED_VALUE"""),"")</f>
        <v/>
      </c>
      <c r="E237" s="119" t="str">
        <f ca="1">IFERROR(__xludf.DUMMYFUNCTION("""COMPUTED_VALUE"""),"")</f>
        <v/>
      </c>
      <c r="F237" s="119" t="str">
        <f ca="1">IFERROR(__xludf.DUMMYFUNCTION("""COMPUTED_VALUE"""),"")</f>
        <v/>
      </c>
      <c r="G237" s="119" t="str">
        <f ca="1">IFERROR(__xludf.DUMMYFUNCTION("""COMPUTED_VALUE"""),"")</f>
        <v/>
      </c>
      <c r="H237" s="119" t="str">
        <f ca="1">IFERROR(__xludf.DUMMYFUNCTION("""COMPUTED_VALUE"""),"")</f>
        <v/>
      </c>
      <c r="I237" s="96" t="str">
        <f ca="1">IFERROR(__xludf.DUMMYFUNCTION("""COMPUTED_VALUE"""),"")</f>
        <v/>
      </c>
      <c r="J237" s="119" t="str">
        <f ca="1">IFERROR(__xludf.DUMMYFUNCTION("""COMPUTED_VALUE"""),"")</f>
        <v/>
      </c>
      <c r="K237" s="119" t="str">
        <f ca="1">IFERROR(__xludf.DUMMYFUNCTION("""COMPUTED_VALUE"""),"")</f>
        <v/>
      </c>
      <c r="L237" s="119" t="str">
        <f ca="1">IFERROR(__xludf.DUMMYFUNCTION("""COMPUTED_VALUE"""),"")</f>
        <v/>
      </c>
      <c r="M237" s="119" t="str">
        <f ca="1">IFERROR(__xludf.DUMMYFUNCTION("""COMPUTED_VALUE"""),"")</f>
        <v/>
      </c>
      <c r="N237" s="119" t="str">
        <f ca="1">IFERROR(__xludf.DUMMYFUNCTION("""COMPUTED_VALUE"""),"")</f>
        <v/>
      </c>
      <c r="O237" s="119" t="str">
        <f ca="1">IFERROR(__xludf.DUMMYFUNCTION("""COMPUTED_VALUE"""),"")</f>
        <v/>
      </c>
      <c r="P237" s="119" t="str">
        <f ca="1">IFERROR(__xludf.DUMMYFUNCTION("""COMPUTED_VALUE"""),"")</f>
        <v/>
      </c>
      <c r="Q237" s="119" t="str">
        <f ca="1">IFERROR(__xludf.DUMMYFUNCTION("""COMPUTED_VALUE"""),"")</f>
        <v/>
      </c>
      <c r="R237" s="119" t="str">
        <f ca="1">IFERROR(__xludf.DUMMYFUNCTION("""COMPUTED_VALUE"""),"")</f>
        <v/>
      </c>
      <c r="S237" s="119" t="str">
        <f ca="1">IFERROR(__xludf.DUMMYFUNCTION("""COMPUTED_VALUE"""),"")</f>
        <v/>
      </c>
      <c r="T237" s="119" t="str">
        <f ca="1">IFERROR(__xludf.DUMMYFUNCTION("""COMPUTED_VALUE"""),"")</f>
        <v/>
      </c>
      <c r="U237" s="119" t="str">
        <f ca="1">IFERROR(__xludf.DUMMYFUNCTION("""COMPUTED_VALUE"""),"")</f>
        <v/>
      </c>
      <c r="V237" s="119" t="str">
        <f ca="1">IFERROR(__xludf.DUMMYFUNCTION("""COMPUTED_VALUE"""),"")</f>
        <v/>
      </c>
      <c r="W237" s="119" t="str">
        <f ca="1">IFERROR(__xludf.DUMMYFUNCTION("""COMPUTED_VALUE"""),"")</f>
        <v/>
      </c>
      <c r="X237" s="119" t="str">
        <f ca="1">IFERROR(__xludf.DUMMYFUNCTION("""COMPUTED_VALUE"""),"")</f>
        <v/>
      </c>
      <c r="Y237" s="119" t="str">
        <f ca="1">IFERROR(__xludf.DUMMYFUNCTION("""COMPUTED_VALUE"""),"")</f>
        <v/>
      </c>
      <c r="Z237" s="119"/>
    </row>
    <row r="238" spans="1:26" ht="12.95">
      <c r="A238" s="119" t="str">
        <f ca="1">IFERROR(__xludf.DUMMYFUNCTION("""COMPUTED_VALUE"""),"")</f>
        <v/>
      </c>
      <c r="B238" s="119" t="str">
        <f ca="1">IFERROR(__xludf.DUMMYFUNCTION("""COMPUTED_VALUE"""),"")</f>
        <v/>
      </c>
      <c r="C238" s="119" t="str">
        <f ca="1">IFERROR(__xludf.DUMMYFUNCTION("""COMPUTED_VALUE"""),"")</f>
        <v/>
      </c>
      <c r="D238" s="119" t="str">
        <f ca="1">IFERROR(__xludf.DUMMYFUNCTION("""COMPUTED_VALUE"""),"")</f>
        <v/>
      </c>
      <c r="E238" s="119" t="str">
        <f ca="1">IFERROR(__xludf.DUMMYFUNCTION("""COMPUTED_VALUE"""),"")</f>
        <v/>
      </c>
      <c r="F238" s="119" t="str">
        <f ca="1">IFERROR(__xludf.DUMMYFUNCTION("""COMPUTED_VALUE"""),"")</f>
        <v/>
      </c>
      <c r="G238" s="119" t="str">
        <f ca="1">IFERROR(__xludf.DUMMYFUNCTION("""COMPUTED_VALUE"""),"")</f>
        <v/>
      </c>
      <c r="H238" s="119" t="str">
        <f ca="1">IFERROR(__xludf.DUMMYFUNCTION("""COMPUTED_VALUE"""),"")</f>
        <v/>
      </c>
      <c r="I238" s="96" t="str">
        <f ca="1">IFERROR(__xludf.DUMMYFUNCTION("""COMPUTED_VALUE"""),"")</f>
        <v/>
      </c>
      <c r="J238" s="119" t="str">
        <f ca="1">IFERROR(__xludf.DUMMYFUNCTION("""COMPUTED_VALUE"""),"")</f>
        <v/>
      </c>
      <c r="K238" s="119" t="str">
        <f ca="1">IFERROR(__xludf.DUMMYFUNCTION("""COMPUTED_VALUE"""),"")</f>
        <v/>
      </c>
      <c r="L238" s="119" t="str">
        <f ca="1">IFERROR(__xludf.DUMMYFUNCTION("""COMPUTED_VALUE"""),"")</f>
        <v/>
      </c>
      <c r="M238" s="119" t="str">
        <f ca="1">IFERROR(__xludf.DUMMYFUNCTION("""COMPUTED_VALUE"""),"")</f>
        <v/>
      </c>
      <c r="N238" s="119" t="str">
        <f ca="1">IFERROR(__xludf.DUMMYFUNCTION("""COMPUTED_VALUE"""),"")</f>
        <v/>
      </c>
      <c r="O238" s="119" t="str">
        <f ca="1">IFERROR(__xludf.DUMMYFUNCTION("""COMPUTED_VALUE"""),"")</f>
        <v/>
      </c>
      <c r="P238" s="119" t="str">
        <f ca="1">IFERROR(__xludf.DUMMYFUNCTION("""COMPUTED_VALUE"""),"")</f>
        <v/>
      </c>
      <c r="Q238" s="119" t="str">
        <f ca="1">IFERROR(__xludf.DUMMYFUNCTION("""COMPUTED_VALUE"""),"")</f>
        <v/>
      </c>
      <c r="R238" s="119" t="str">
        <f ca="1">IFERROR(__xludf.DUMMYFUNCTION("""COMPUTED_VALUE"""),"")</f>
        <v/>
      </c>
      <c r="S238" s="119" t="str">
        <f ca="1">IFERROR(__xludf.DUMMYFUNCTION("""COMPUTED_VALUE"""),"")</f>
        <v/>
      </c>
      <c r="T238" s="119" t="str">
        <f ca="1">IFERROR(__xludf.DUMMYFUNCTION("""COMPUTED_VALUE"""),"")</f>
        <v/>
      </c>
      <c r="U238" s="119" t="str">
        <f ca="1">IFERROR(__xludf.DUMMYFUNCTION("""COMPUTED_VALUE"""),"")</f>
        <v/>
      </c>
      <c r="V238" s="119" t="str">
        <f ca="1">IFERROR(__xludf.DUMMYFUNCTION("""COMPUTED_VALUE"""),"")</f>
        <v/>
      </c>
      <c r="W238" s="119" t="str">
        <f ca="1">IFERROR(__xludf.DUMMYFUNCTION("""COMPUTED_VALUE"""),"")</f>
        <v/>
      </c>
      <c r="X238" s="119" t="str">
        <f ca="1">IFERROR(__xludf.DUMMYFUNCTION("""COMPUTED_VALUE"""),"")</f>
        <v/>
      </c>
      <c r="Y238" s="119" t="str">
        <f ca="1">IFERROR(__xludf.DUMMYFUNCTION("""COMPUTED_VALUE"""),"")</f>
        <v/>
      </c>
      <c r="Z238" s="119"/>
    </row>
    <row r="239" spans="1:26" ht="12.95">
      <c r="A239" s="119" t="str">
        <f ca="1">IFERROR(__xludf.DUMMYFUNCTION("""COMPUTED_VALUE"""),"")</f>
        <v/>
      </c>
      <c r="B239" s="119" t="str">
        <f ca="1">IFERROR(__xludf.DUMMYFUNCTION("""COMPUTED_VALUE"""),"")</f>
        <v/>
      </c>
      <c r="C239" s="119" t="str">
        <f ca="1">IFERROR(__xludf.DUMMYFUNCTION("""COMPUTED_VALUE"""),"")</f>
        <v/>
      </c>
      <c r="D239" s="119" t="str">
        <f ca="1">IFERROR(__xludf.DUMMYFUNCTION("""COMPUTED_VALUE"""),"")</f>
        <v/>
      </c>
      <c r="E239" s="119" t="str">
        <f ca="1">IFERROR(__xludf.DUMMYFUNCTION("""COMPUTED_VALUE"""),"")</f>
        <v/>
      </c>
      <c r="F239" s="119" t="str">
        <f ca="1">IFERROR(__xludf.DUMMYFUNCTION("""COMPUTED_VALUE"""),"")</f>
        <v/>
      </c>
      <c r="G239" s="119" t="str">
        <f ca="1">IFERROR(__xludf.DUMMYFUNCTION("""COMPUTED_VALUE"""),"")</f>
        <v/>
      </c>
      <c r="H239" s="119" t="str">
        <f ca="1">IFERROR(__xludf.DUMMYFUNCTION("""COMPUTED_VALUE"""),"")</f>
        <v/>
      </c>
      <c r="I239" s="96" t="str">
        <f ca="1">IFERROR(__xludf.DUMMYFUNCTION("""COMPUTED_VALUE"""),"")</f>
        <v/>
      </c>
      <c r="J239" s="119" t="str">
        <f ca="1">IFERROR(__xludf.DUMMYFUNCTION("""COMPUTED_VALUE"""),"")</f>
        <v/>
      </c>
      <c r="K239" s="119" t="str">
        <f ca="1">IFERROR(__xludf.DUMMYFUNCTION("""COMPUTED_VALUE"""),"")</f>
        <v/>
      </c>
      <c r="L239" s="119" t="str">
        <f ca="1">IFERROR(__xludf.DUMMYFUNCTION("""COMPUTED_VALUE"""),"")</f>
        <v/>
      </c>
      <c r="M239" s="119" t="str">
        <f ca="1">IFERROR(__xludf.DUMMYFUNCTION("""COMPUTED_VALUE"""),"")</f>
        <v/>
      </c>
      <c r="N239" s="119" t="str">
        <f ca="1">IFERROR(__xludf.DUMMYFUNCTION("""COMPUTED_VALUE"""),"")</f>
        <v/>
      </c>
      <c r="O239" s="119" t="str">
        <f ca="1">IFERROR(__xludf.DUMMYFUNCTION("""COMPUTED_VALUE"""),"")</f>
        <v/>
      </c>
      <c r="P239" s="119" t="str">
        <f ca="1">IFERROR(__xludf.DUMMYFUNCTION("""COMPUTED_VALUE"""),"")</f>
        <v/>
      </c>
      <c r="Q239" s="119" t="str">
        <f ca="1">IFERROR(__xludf.DUMMYFUNCTION("""COMPUTED_VALUE"""),"")</f>
        <v/>
      </c>
      <c r="R239" s="119" t="str">
        <f ca="1">IFERROR(__xludf.DUMMYFUNCTION("""COMPUTED_VALUE"""),"")</f>
        <v/>
      </c>
      <c r="S239" s="119" t="str">
        <f ca="1">IFERROR(__xludf.DUMMYFUNCTION("""COMPUTED_VALUE"""),"")</f>
        <v/>
      </c>
      <c r="T239" s="119" t="str">
        <f ca="1">IFERROR(__xludf.DUMMYFUNCTION("""COMPUTED_VALUE"""),"")</f>
        <v/>
      </c>
      <c r="U239" s="119" t="str">
        <f ca="1">IFERROR(__xludf.DUMMYFUNCTION("""COMPUTED_VALUE"""),"")</f>
        <v/>
      </c>
      <c r="V239" s="119" t="str">
        <f ca="1">IFERROR(__xludf.DUMMYFUNCTION("""COMPUTED_VALUE"""),"")</f>
        <v/>
      </c>
      <c r="W239" s="119" t="str">
        <f ca="1">IFERROR(__xludf.DUMMYFUNCTION("""COMPUTED_VALUE"""),"")</f>
        <v/>
      </c>
      <c r="X239" s="119" t="str">
        <f ca="1">IFERROR(__xludf.DUMMYFUNCTION("""COMPUTED_VALUE"""),"")</f>
        <v/>
      </c>
      <c r="Y239" s="119" t="str">
        <f ca="1">IFERROR(__xludf.DUMMYFUNCTION("""COMPUTED_VALUE"""),"")</f>
        <v/>
      </c>
      <c r="Z239" s="119"/>
    </row>
    <row r="240" spans="1:26" ht="12.95">
      <c r="A240" s="119" t="str">
        <f ca="1">IFERROR(__xludf.DUMMYFUNCTION("""COMPUTED_VALUE"""),"")</f>
        <v/>
      </c>
      <c r="B240" s="119" t="str">
        <f ca="1">IFERROR(__xludf.DUMMYFUNCTION("""COMPUTED_VALUE"""),"")</f>
        <v/>
      </c>
      <c r="C240" s="119" t="str">
        <f ca="1">IFERROR(__xludf.DUMMYFUNCTION("""COMPUTED_VALUE"""),"")</f>
        <v/>
      </c>
      <c r="D240" s="119" t="str">
        <f ca="1">IFERROR(__xludf.DUMMYFUNCTION("""COMPUTED_VALUE"""),"")</f>
        <v/>
      </c>
      <c r="E240" s="119" t="str">
        <f ca="1">IFERROR(__xludf.DUMMYFUNCTION("""COMPUTED_VALUE"""),"")</f>
        <v/>
      </c>
      <c r="F240" s="119" t="str">
        <f ca="1">IFERROR(__xludf.DUMMYFUNCTION("""COMPUTED_VALUE"""),"")</f>
        <v/>
      </c>
      <c r="G240" s="119" t="str">
        <f ca="1">IFERROR(__xludf.DUMMYFUNCTION("""COMPUTED_VALUE"""),"")</f>
        <v/>
      </c>
      <c r="H240" s="119" t="str">
        <f ca="1">IFERROR(__xludf.DUMMYFUNCTION("""COMPUTED_VALUE"""),"")</f>
        <v/>
      </c>
      <c r="I240" s="96" t="str">
        <f ca="1">IFERROR(__xludf.DUMMYFUNCTION("""COMPUTED_VALUE"""),"")</f>
        <v/>
      </c>
      <c r="J240" s="119" t="str">
        <f ca="1">IFERROR(__xludf.DUMMYFUNCTION("""COMPUTED_VALUE"""),"")</f>
        <v/>
      </c>
      <c r="K240" s="119" t="str">
        <f ca="1">IFERROR(__xludf.DUMMYFUNCTION("""COMPUTED_VALUE"""),"")</f>
        <v/>
      </c>
      <c r="L240" s="119" t="str">
        <f ca="1">IFERROR(__xludf.DUMMYFUNCTION("""COMPUTED_VALUE"""),"")</f>
        <v/>
      </c>
      <c r="M240" s="119" t="str">
        <f ca="1">IFERROR(__xludf.DUMMYFUNCTION("""COMPUTED_VALUE"""),"")</f>
        <v/>
      </c>
      <c r="N240" s="119" t="str">
        <f ca="1">IFERROR(__xludf.DUMMYFUNCTION("""COMPUTED_VALUE"""),"")</f>
        <v/>
      </c>
      <c r="O240" s="119" t="str">
        <f ca="1">IFERROR(__xludf.DUMMYFUNCTION("""COMPUTED_VALUE"""),"")</f>
        <v/>
      </c>
      <c r="P240" s="119" t="str">
        <f ca="1">IFERROR(__xludf.DUMMYFUNCTION("""COMPUTED_VALUE"""),"")</f>
        <v/>
      </c>
      <c r="Q240" s="119" t="str">
        <f ca="1">IFERROR(__xludf.DUMMYFUNCTION("""COMPUTED_VALUE"""),"")</f>
        <v/>
      </c>
      <c r="R240" s="119" t="str">
        <f ca="1">IFERROR(__xludf.DUMMYFUNCTION("""COMPUTED_VALUE"""),"")</f>
        <v/>
      </c>
      <c r="S240" s="119" t="str">
        <f ca="1">IFERROR(__xludf.DUMMYFUNCTION("""COMPUTED_VALUE"""),"")</f>
        <v/>
      </c>
      <c r="T240" s="119" t="str">
        <f ca="1">IFERROR(__xludf.DUMMYFUNCTION("""COMPUTED_VALUE"""),"")</f>
        <v/>
      </c>
      <c r="U240" s="119" t="str">
        <f ca="1">IFERROR(__xludf.DUMMYFUNCTION("""COMPUTED_VALUE"""),"")</f>
        <v/>
      </c>
      <c r="V240" s="119" t="str">
        <f ca="1">IFERROR(__xludf.DUMMYFUNCTION("""COMPUTED_VALUE"""),"")</f>
        <v/>
      </c>
      <c r="W240" s="119" t="str">
        <f ca="1">IFERROR(__xludf.DUMMYFUNCTION("""COMPUTED_VALUE"""),"")</f>
        <v/>
      </c>
      <c r="X240" s="119" t="str">
        <f ca="1">IFERROR(__xludf.DUMMYFUNCTION("""COMPUTED_VALUE"""),"")</f>
        <v/>
      </c>
      <c r="Y240" s="119" t="str">
        <f ca="1">IFERROR(__xludf.DUMMYFUNCTION("""COMPUTED_VALUE"""),"")</f>
        <v/>
      </c>
      <c r="Z240" s="119"/>
    </row>
    <row r="241" spans="1:26" ht="12.95">
      <c r="A241" s="119" t="str">
        <f ca="1">IFERROR(__xludf.DUMMYFUNCTION("""COMPUTED_VALUE"""),"")</f>
        <v/>
      </c>
      <c r="B241" s="119" t="str">
        <f ca="1">IFERROR(__xludf.DUMMYFUNCTION("""COMPUTED_VALUE"""),"")</f>
        <v/>
      </c>
      <c r="C241" s="119" t="str">
        <f ca="1">IFERROR(__xludf.DUMMYFUNCTION("""COMPUTED_VALUE"""),"")</f>
        <v/>
      </c>
      <c r="D241" s="119" t="str">
        <f ca="1">IFERROR(__xludf.DUMMYFUNCTION("""COMPUTED_VALUE"""),"")</f>
        <v/>
      </c>
      <c r="E241" s="119" t="str">
        <f ca="1">IFERROR(__xludf.DUMMYFUNCTION("""COMPUTED_VALUE"""),"")</f>
        <v/>
      </c>
      <c r="F241" s="119" t="str">
        <f ca="1">IFERROR(__xludf.DUMMYFUNCTION("""COMPUTED_VALUE"""),"")</f>
        <v/>
      </c>
      <c r="G241" s="119" t="str">
        <f ca="1">IFERROR(__xludf.DUMMYFUNCTION("""COMPUTED_VALUE"""),"")</f>
        <v/>
      </c>
      <c r="H241" s="119" t="str">
        <f ca="1">IFERROR(__xludf.DUMMYFUNCTION("""COMPUTED_VALUE"""),"")</f>
        <v/>
      </c>
      <c r="I241" s="96" t="str">
        <f ca="1">IFERROR(__xludf.DUMMYFUNCTION("""COMPUTED_VALUE"""),"")</f>
        <v/>
      </c>
      <c r="J241" s="119" t="str">
        <f ca="1">IFERROR(__xludf.DUMMYFUNCTION("""COMPUTED_VALUE"""),"")</f>
        <v/>
      </c>
      <c r="K241" s="119" t="str">
        <f ca="1">IFERROR(__xludf.DUMMYFUNCTION("""COMPUTED_VALUE"""),"")</f>
        <v/>
      </c>
      <c r="L241" s="119" t="str">
        <f ca="1">IFERROR(__xludf.DUMMYFUNCTION("""COMPUTED_VALUE"""),"")</f>
        <v/>
      </c>
      <c r="M241" s="119" t="str">
        <f ca="1">IFERROR(__xludf.DUMMYFUNCTION("""COMPUTED_VALUE"""),"")</f>
        <v/>
      </c>
      <c r="N241" s="119" t="str">
        <f ca="1">IFERROR(__xludf.DUMMYFUNCTION("""COMPUTED_VALUE"""),"")</f>
        <v/>
      </c>
      <c r="O241" s="119" t="str">
        <f ca="1">IFERROR(__xludf.DUMMYFUNCTION("""COMPUTED_VALUE"""),"")</f>
        <v/>
      </c>
      <c r="P241" s="119" t="str">
        <f ca="1">IFERROR(__xludf.DUMMYFUNCTION("""COMPUTED_VALUE"""),"")</f>
        <v/>
      </c>
      <c r="Q241" s="119" t="str">
        <f ca="1">IFERROR(__xludf.DUMMYFUNCTION("""COMPUTED_VALUE"""),"")</f>
        <v/>
      </c>
      <c r="R241" s="119" t="str">
        <f ca="1">IFERROR(__xludf.DUMMYFUNCTION("""COMPUTED_VALUE"""),"")</f>
        <v/>
      </c>
      <c r="S241" s="119" t="str">
        <f ca="1">IFERROR(__xludf.DUMMYFUNCTION("""COMPUTED_VALUE"""),"")</f>
        <v/>
      </c>
      <c r="T241" s="119" t="str">
        <f ca="1">IFERROR(__xludf.DUMMYFUNCTION("""COMPUTED_VALUE"""),"")</f>
        <v/>
      </c>
      <c r="U241" s="119" t="str">
        <f ca="1">IFERROR(__xludf.DUMMYFUNCTION("""COMPUTED_VALUE"""),"")</f>
        <v/>
      </c>
      <c r="V241" s="119" t="str">
        <f ca="1">IFERROR(__xludf.DUMMYFUNCTION("""COMPUTED_VALUE"""),"")</f>
        <v/>
      </c>
      <c r="W241" s="119" t="str">
        <f ca="1">IFERROR(__xludf.DUMMYFUNCTION("""COMPUTED_VALUE"""),"")</f>
        <v/>
      </c>
      <c r="X241" s="119" t="str">
        <f ca="1">IFERROR(__xludf.DUMMYFUNCTION("""COMPUTED_VALUE"""),"")</f>
        <v/>
      </c>
      <c r="Y241" s="119" t="str">
        <f ca="1">IFERROR(__xludf.DUMMYFUNCTION("""COMPUTED_VALUE"""),"")</f>
        <v/>
      </c>
      <c r="Z241" s="119"/>
    </row>
    <row r="242" spans="1:26" ht="12.95">
      <c r="A242" s="119" t="str">
        <f ca="1">IFERROR(__xludf.DUMMYFUNCTION("""COMPUTED_VALUE"""),"")</f>
        <v/>
      </c>
      <c r="B242" s="119" t="str">
        <f ca="1">IFERROR(__xludf.DUMMYFUNCTION("""COMPUTED_VALUE"""),"")</f>
        <v/>
      </c>
      <c r="C242" s="119" t="str">
        <f ca="1">IFERROR(__xludf.DUMMYFUNCTION("""COMPUTED_VALUE"""),"")</f>
        <v/>
      </c>
      <c r="D242" s="119" t="str">
        <f ca="1">IFERROR(__xludf.DUMMYFUNCTION("""COMPUTED_VALUE"""),"")</f>
        <v/>
      </c>
      <c r="E242" s="119" t="str">
        <f ca="1">IFERROR(__xludf.DUMMYFUNCTION("""COMPUTED_VALUE"""),"")</f>
        <v/>
      </c>
      <c r="F242" s="119" t="str">
        <f ca="1">IFERROR(__xludf.DUMMYFUNCTION("""COMPUTED_VALUE"""),"")</f>
        <v/>
      </c>
      <c r="G242" s="119" t="str">
        <f ca="1">IFERROR(__xludf.DUMMYFUNCTION("""COMPUTED_VALUE"""),"")</f>
        <v/>
      </c>
      <c r="H242" s="119" t="str">
        <f ca="1">IFERROR(__xludf.DUMMYFUNCTION("""COMPUTED_VALUE"""),"")</f>
        <v/>
      </c>
      <c r="I242" s="96" t="str">
        <f ca="1">IFERROR(__xludf.DUMMYFUNCTION("""COMPUTED_VALUE"""),"")</f>
        <v/>
      </c>
      <c r="J242" s="119" t="str">
        <f ca="1">IFERROR(__xludf.DUMMYFUNCTION("""COMPUTED_VALUE"""),"")</f>
        <v/>
      </c>
      <c r="K242" s="119" t="str">
        <f ca="1">IFERROR(__xludf.DUMMYFUNCTION("""COMPUTED_VALUE"""),"")</f>
        <v/>
      </c>
      <c r="L242" s="119" t="str">
        <f ca="1">IFERROR(__xludf.DUMMYFUNCTION("""COMPUTED_VALUE"""),"")</f>
        <v/>
      </c>
      <c r="M242" s="119" t="str">
        <f ca="1">IFERROR(__xludf.DUMMYFUNCTION("""COMPUTED_VALUE"""),"")</f>
        <v/>
      </c>
      <c r="N242" s="119" t="str">
        <f ca="1">IFERROR(__xludf.DUMMYFUNCTION("""COMPUTED_VALUE"""),"")</f>
        <v/>
      </c>
      <c r="O242" s="119" t="str">
        <f ca="1">IFERROR(__xludf.DUMMYFUNCTION("""COMPUTED_VALUE"""),"")</f>
        <v/>
      </c>
      <c r="P242" s="119" t="str">
        <f ca="1">IFERROR(__xludf.DUMMYFUNCTION("""COMPUTED_VALUE"""),"")</f>
        <v/>
      </c>
      <c r="Q242" s="119" t="str">
        <f ca="1">IFERROR(__xludf.DUMMYFUNCTION("""COMPUTED_VALUE"""),"")</f>
        <v/>
      </c>
      <c r="R242" s="119" t="str">
        <f ca="1">IFERROR(__xludf.DUMMYFUNCTION("""COMPUTED_VALUE"""),"")</f>
        <v/>
      </c>
      <c r="S242" s="119" t="str">
        <f ca="1">IFERROR(__xludf.DUMMYFUNCTION("""COMPUTED_VALUE"""),"")</f>
        <v/>
      </c>
      <c r="T242" s="119" t="str">
        <f ca="1">IFERROR(__xludf.DUMMYFUNCTION("""COMPUTED_VALUE"""),"")</f>
        <v/>
      </c>
      <c r="U242" s="119" t="str">
        <f ca="1">IFERROR(__xludf.DUMMYFUNCTION("""COMPUTED_VALUE"""),"")</f>
        <v/>
      </c>
      <c r="V242" s="119" t="str">
        <f ca="1">IFERROR(__xludf.DUMMYFUNCTION("""COMPUTED_VALUE"""),"")</f>
        <v/>
      </c>
      <c r="W242" s="119" t="str">
        <f ca="1">IFERROR(__xludf.DUMMYFUNCTION("""COMPUTED_VALUE"""),"")</f>
        <v/>
      </c>
      <c r="X242" s="119" t="str">
        <f ca="1">IFERROR(__xludf.DUMMYFUNCTION("""COMPUTED_VALUE"""),"")</f>
        <v/>
      </c>
      <c r="Y242" s="119" t="str">
        <f ca="1">IFERROR(__xludf.DUMMYFUNCTION("""COMPUTED_VALUE"""),"")</f>
        <v/>
      </c>
      <c r="Z242" s="119"/>
    </row>
    <row r="243" spans="1:26" ht="12.95">
      <c r="A243" s="119" t="str">
        <f ca="1">IFERROR(__xludf.DUMMYFUNCTION("""COMPUTED_VALUE"""),"")</f>
        <v/>
      </c>
      <c r="B243" s="119" t="str">
        <f ca="1">IFERROR(__xludf.DUMMYFUNCTION("""COMPUTED_VALUE"""),"")</f>
        <v/>
      </c>
      <c r="C243" s="119" t="str">
        <f ca="1">IFERROR(__xludf.DUMMYFUNCTION("""COMPUTED_VALUE"""),"")</f>
        <v/>
      </c>
      <c r="D243" s="119" t="str">
        <f ca="1">IFERROR(__xludf.DUMMYFUNCTION("""COMPUTED_VALUE"""),"")</f>
        <v/>
      </c>
      <c r="E243" s="119" t="str">
        <f ca="1">IFERROR(__xludf.DUMMYFUNCTION("""COMPUTED_VALUE"""),"")</f>
        <v/>
      </c>
      <c r="F243" s="119" t="str">
        <f ca="1">IFERROR(__xludf.DUMMYFUNCTION("""COMPUTED_VALUE"""),"")</f>
        <v/>
      </c>
      <c r="G243" s="119" t="str">
        <f ca="1">IFERROR(__xludf.DUMMYFUNCTION("""COMPUTED_VALUE"""),"")</f>
        <v/>
      </c>
      <c r="H243" s="119" t="str">
        <f ca="1">IFERROR(__xludf.DUMMYFUNCTION("""COMPUTED_VALUE"""),"")</f>
        <v/>
      </c>
      <c r="I243" s="96" t="str">
        <f ca="1">IFERROR(__xludf.DUMMYFUNCTION("""COMPUTED_VALUE"""),"")</f>
        <v/>
      </c>
      <c r="J243" s="119" t="str">
        <f ca="1">IFERROR(__xludf.DUMMYFUNCTION("""COMPUTED_VALUE"""),"")</f>
        <v/>
      </c>
      <c r="K243" s="119" t="str">
        <f ca="1">IFERROR(__xludf.DUMMYFUNCTION("""COMPUTED_VALUE"""),"")</f>
        <v/>
      </c>
      <c r="L243" s="119" t="str">
        <f ca="1">IFERROR(__xludf.DUMMYFUNCTION("""COMPUTED_VALUE"""),"")</f>
        <v/>
      </c>
      <c r="M243" s="119" t="str">
        <f ca="1">IFERROR(__xludf.DUMMYFUNCTION("""COMPUTED_VALUE"""),"")</f>
        <v/>
      </c>
      <c r="N243" s="119" t="str">
        <f ca="1">IFERROR(__xludf.DUMMYFUNCTION("""COMPUTED_VALUE"""),"")</f>
        <v/>
      </c>
      <c r="O243" s="119" t="str">
        <f ca="1">IFERROR(__xludf.DUMMYFUNCTION("""COMPUTED_VALUE"""),"")</f>
        <v/>
      </c>
      <c r="P243" s="119" t="str">
        <f ca="1">IFERROR(__xludf.DUMMYFUNCTION("""COMPUTED_VALUE"""),"")</f>
        <v/>
      </c>
      <c r="Q243" s="119" t="str">
        <f ca="1">IFERROR(__xludf.DUMMYFUNCTION("""COMPUTED_VALUE"""),"")</f>
        <v/>
      </c>
      <c r="R243" s="119" t="str">
        <f ca="1">IFERROR(__xludf.DUMMYFUNCTION("""COMPUTED_VALUE"""),"")</f>
        <v/>
      </c>
      <c r="S243" s="119" t="str">
        <f ca="1">IFERROR(__xludf.DUMMYFUNCTION("""COMPUTED_VALUE"""),"")</f>
        <v/>
      </c>
      <c r="T243" s="119" t="str">
        <f ca="1">IFERROR(__xludf.DUMMYFUNCTION("""COMPUTED_VALUE"""),"")</f>
        <v/>
      </c>
      <c r="U243" s="119" t="str">
        <f ca="1">IFERROR(__xludf.DUMMYFUNCTION("""COMPUTED_VALUE"""),"")</f>
        <v/>
      </c>
      <c r="V243" s="119" t="str">
        <f ca="1">IFERROR(__xludf.DUMMYFUNCTION("""COMPUTED_VALUE"""),"")</f>
        <v/>
      </c>
      <c r="W243" s="119" t="str">
        <f ca="1">IFERROR(__xludf.DUMMYFUNCTION("""COMPUTED_VALUE"""),"")</f>
        <v/>
      </c>
      <c r="X243" s="119" t="str">
        <f ca="1">IFERROR(__xludf.DUMMYFUNCTION("""COMPUTED_VALUE"""),"")</f>
        <v/>
      </c>
      <c r="Y243" s="119" t="str">
        <f ca="1">IFERROR(__xludf.DUMMYFUNCTION("""COMPUTED_VALUE"""),"")</f>
        <v/>
      </c>
      <c r="Z243" s="119"/>
    </row>
    <row r="244" spans="1:26" ht="12.95">
      <c r="A244" s="119" t="str">
        <f ca="1">IFERROR(__xludf.DUMMYFUNCTION("""COMPUTED_VALUE"""),"")</f>
        <v/>
      </c>
      <c r="B244" s="119" t="str">
        <f ca="1">IFERROR(__xludf.DUMMYFUNCTION("""COMPUTED_VALUE"""),"")</f>
        <v/>
      </c>
      <c r="C244" s="119" t="str">
        <f ca="1">IFERROR(__xludf.DUMMYFUNCTION("""COMPUTED_VALUE"""),"")</f>
        <v/>
      </c>
      <c r="D244" s="119" t="str">
        <f ca="1">IFERROR(__xludf.DUMMYFUNCTION("""COMPUTED_VALUE"""),"")</f>
        <v/>
      </c>
      <c r="E244" s="119" t="str">
        <f ca="1">IFERROR(__xludf.DUMMYFUNCTION("""COMPUTED_VALUE"""),"")</f>
        <v/>
      </c>
      <c r="F244" s="119" t="str">
        <f ca="1">IFERROR(__xludf.DUMMYFUNCTION("""COMPUTED_VALUE"""),"")</f>
        <v/>
      </c>
      <c r="G244" s="119" t="str">
        <f ca="1">IFERROR(__xludf.DUMMYFUNCTION("""COMPUTED_VALUE"""),"")</f>
        <v/>
      </c>
      <c r="H244" s="119" t="str">
        <f ca="1">IFERROR(__xludf.DUMMYFUNCTION("""COMPUTED_VALUE"""),"")</f>
        <v/>
      </c>
      <c r="I244" s="96" t="str">
        <f ca="1">IFERROR(__xludf.DUMMYFUNCTION("""COMPUTED_VALUE"""),"")</f>
        <v/>
      </c>
      <c r="J244" s="119" t="str">
        <f ca="1">IFERROR(__xludf.DUMMYFUNCTION("""COMPUTED_VALUE"""),"")</f>
        <v/>
      </c>
      <c r="K244" s="119" t="str">
        <f ca="1">IFERROR(__xludf.DUMMYFUNCTION("""COMPUTED_VALUE"""),"")</f>
        <v/>
      </c>
      <c r="L244" s="119" t="str">
        <f ca="1">IFERROR(__xludf.DUMMYFUNCTION("""COMPUTED_VALUE"""),"")</f>
        <v/>
      </c>
      <c r="M244" s="119" t="str">
        <f ca="1">IFERROR(__xludf.DUMMYFUNCTION("""COMPUTED_VALUE"""),"")</f>
        <v/>
      </c>
      <c r="N244" s="119" t="str">
        <f ca="1">IFERROR(__xludf.DUMMYFUNCTION("""COMPUTED_VALUE"""),"")</f>
        <v/>
      </c>
      <c r="O244" s="119" t="str">
        <f ca="1">IFERROR(__xludf.DUMMYFUNCTION("""COMPUTED_VALUE"""),"")</f>
        <v/>
      </c>
      <c r="P244" s="119" t="str">
        <f ca="1">IFERROR(__xludf.DUMMYFUNCTION("""COMPUTED_VALUE"""),"")</f>
        <v/>
      </c>
      <c r="Q244" s="119" t="str">
        <f ca="1">IFERROR(__xludf.DUMMYFUNCTION("""COMPUTED_VALUE"""),"")</f>
        <v/>
      </c>
      <c r="R244" s="119" t="str">
        <f ca="1">IFERROR(__xludf.DUMMYFUNCTION("""COMPUTED_VALUE"""),"")</f>
        <v/>
      </c>
      <c r="S244" s="119" t="str">
        <f ca="1">IFERROR(__xludf.DUMMYFUNCTION("""COMPUTED_VALUE"""),"")</f>
        <v/>
      </c>
      <c r="T244" s="119" t="str">
        <f ca="1">IFERROR(__xludf.DUMMYFUNCTION("""COMPUTED_VALUE"""),"")</f>
        <v/>
      </c>
      <c r="U244" s="119" t="str">
        <f ca="1">IFERROR(__xludf.DUMMYFUNCTION("""COMPUTED_VALUE"""),"")</f>
        <v/>
      </c>
      <c r="V244" s="119" t="str">
        <f ca="1">IFERROR(__xludf.DUMMYFUNCTION("""COMPUTED_VALUE"""),"")</f>
        <v/>
      </c>
      <c r="W244" s="119" t="str">
        <f ca="1">IFERROR(__xludf.DUMMYFUNCTION("""COMPUTED_VALUE"""),"")</f>
        <v/>
      </c>
      <c r="X244" s="119" t="str">
        <f ca="1">IFERROR(__xludf.DUMMYFUNCTION("""COMPUTED_VALUE"""),"")</f>
        <v/>
      </c>
      <c r="Y244" s="119" t="str">
        <f ca="1">IFERROR(__xludf.DUMMYFUNCTION("""COMPUTED_VALUE"""),"")</f>
        <v/>
      </c>
      <c r="Z244" s="119"/>
    </row>
    <row r="245" spans="1:26" ht="12.95">
      <c r="A245" s="119" t="str">
        <f ca="1">IFERROR(__xludf.DUMMYFUNCTION("""COMPUTED_VALUE"""),"")</f>
        <v/>
      </c>
      <c r="B245" s="119" t="str">
        <f ca="1">IFERROR(__xludf.DUMMYFUNCTION("""COMPUTED_VALUE"""),"")</f>
        <v/>
      </c>
      <c r="C245" s="119" t="str">
        <f ca="1">IFERROR(__xludf.DUMMYFUNCTION("""COMPUTED_VALUE"""),"")</f>
        <v/>
      </c>
      <c r="D245" s="119" t="str">
        <f ca="1">IFERROR(__xludf.DUMMYFUNCTION("""COMPUTED_VALUE"""),"")</f>
        <v/>
      </c>
      <c r="E245" s="119" t="str">
        <f ca="1">IFERROR(__xludf.DUMMYFUNCTION("""COMPUTED_VALUE"""),"")</f>
        <v/>
      </c>
      <c r="F245" s="119" t="str">
        <f ca="1">IFERROR(__xludf.DUMMYFUNCTION("""COMPUTED_VALUE"""),"")</f>
        <v/>
      </c>
      <c r="G245" s="119" t="str">
        <f ca="1">IFERROR(__xludf.DUMMYFUNCTION("""COMPUTED_VALUE"""),"")</f>
        <v/>
      </c>
      <c r="H245" s="119" t="str">
        <f ca="1">IFERROR(__xludf.DUMMYFUNCTION("""COMPUTED_VALUE"""),"")</f>
        <v/>
      </c>
      <c r="I245" s="96" t="str">
        <f ca="1">IFERROR(__xludf.DUMMYFUNCTION("""COMPUTED_VALUE"""),"")</f>
        <v/>
      </c>
      <c r="J245" s="119" t="str">
        <f ca="1">IFERROR(__xludf.DUMMYFUNCTION("""COMPUTED_VALUE"""),"")</f>
        <v/>
      </c>
      <c r="K245" s="119" t="str">
        <f ca="1">IFERROR(__xludf.DUMMYFUNCTION("""COMPUTED_VALUE"""),"")</f>
        <v/>
      </c>
      <c r="L245" s="119" t="str">
        <f ca="1">IFERROR(__xludf.DUMMYFUNCTION("""COMPUTED_VALUE"""),"")</f>
        <v/>
      </c>
      <c r="M245" s="119" t="str">
        <f ca="1">IFERROR(__xludf.DUMMYFUNCTION("""COMPUTED_VALUE"""),"")</f>
        <v/>
      </c>
      <c r="N245" s="119" t="str">
        <f ca="1">IFERROR(__xludf.DUMMYFUNCTION("""COMPUTED_VALUE"""),"")</f>
        <v/>
      </c>
      <c r="O245" s="119" t="str">
        <f ca="1">IFERROR(__xludf.DUMMYFUNCTION("""COMPUTED_VALUE"""),"")</f>
        <v/>
      </c>
      <c r="P245" s="119" t="str">
        <f ca="1">IFERROR(__xludf.DUMMYFUNCTION("""COMPUTED_VALUE"""),"")</f>
        <v/>
      </c>
      <c r="Q245" s="119" t="str">
        <f ca="1">IFERROR(__xludf.DUMMYFUNCTION("""COMPUTED_VALUE"""),"")</f>
        <v/>
      </c>
      <c r="R245" s="119" t="str">
        <f ca="1">IFERROR(__xludf.DUMMYFUNCTION("""COMPUTED_VALUE"""),"")</f>
        <v/>
      </c>
      <c r="S245" s="119" t="str">
        <f ca="1">IFERROR(__xludf.DUMMYFUNCTION("""COMPUTED_VALUE"""),"")</f>
        <v/>
      </c>
      <c r="T245" s="119" t="str">
        <f ca="1">IFERROR(__xludf.DUMMYFUNCTION("""COMPUTED_VALUE"""),"")</f>
        <v/>
      </c>
      <c r="U245" s="119" t="str">
        <f ca="1">IFERROR(__xludf.DUMMYFUNCTION("""COMPUTED_VALUE"""),"")</f>
        <v/>
      </c>
      <c r="V245" s="119" t="str">
        <f ca="1">IFERROR(__xludf.DUMMYFUNCTION("""COMPUTED_VALUE"""),"")</f>
        <v/>
      </c>
      <c r="W245" s="119" t="str">
        <f ca="1">IFERROR(__xludf.DUMMYFUNCTION("""COMPUTED_VALUE"""),"")</f>
        <v/>
      </c>
      <c r="X245" s="119" t="str">
        <f ca="1">IFERROR(__xludf.DUMMYFUNCTION("""COMPUTED_VALUE"""),"")</f>
        <v/>
      </c>
      <c r="Y245" s="119" t="str">
        <f ca="1">IFERROR(__xludf.DUMMYFUNCTION("""COMPUTED_VALUE"""),"")</f>
        <v/>
      </c>
      <c r="Z245" s="119"/>
    </row>
    <row r="246" spans="1:26" ht="12.95">
      <c r="A246" s="119" t="str">
        <f ca="1">IFERROR(__xludf.DUMMYFUNCTION("""COMPUTED_VALUE"""),"")</f>
        <v/>
      </c>
      <c r="B246" s="119" t="str">
        <f ca="1">IFERROR(__xludf.DUMMYFUNCTION("""COMPUTED_VALUE"""),"")</f>
        <v/>
      </c>
      <c r="C246" s="119" t="str">
        <f ca="1">IFERROR(__xludf.DUMMYFUNCTION("""COMPUTED_VALUE"""),"")</f>
        <v/>
      </c>
      <c r="D246" s="119" t="str">
        <f ca="1">IFERROR(__xludf.DUMMYFUNCTION("""COMPUTED_VALUE"""),"")</f>
        <v/>
      </c>
      <c r="E246" s="119" t="str">
        <f ca="1">IFERROR(__xludf.DUMMYFUNCTION("""COMPUTED_VALUE"""),"")</f>
        <v/>
      </c>
      <c r="F246" s="119" t="str">
        <f ca="1">IFERROR(__xludf.DUMMYFUNCTION("""COMPUTED_VALUE"""),"")</f>
        <v/>
      </c>
      <c r="G246" s="119" t="str">
        <f ca="1">IFERROR(__xludf.DUMMYFUNCTION("""COMPUTED_VALUE"""),"")</f>
        <v/>
      </c>
      <c r="H246" s="119" t="str">
        <f ca="1">IFERROR(__xludf.DUMMYFUNCTION("""COMPUTED_VALUE"""),"")</f>
        <v/>
      </c>
      <c r="I246" s="96" t="str">
        <f ca="1">IFERROR(__xludf.DUMMYFUNCTION("""COMPUTED_VALUE"""),"")</f>
        <v/>
      </c>
      <c r="J246" s="119" t="str">
        <f ca="1">IFERROR(__xludf.DUMMYFUNCTION("""COMPUTED_VALUE"""),"")</f>
        <v/>
      </c>
      <c r="K246" s="119" t="str">
        <f ca="1">IFERROR(__xludf.DUMMYFUNCTION("""COMPUTED_VALUE"""),"")</f>
        <v/>
      </c>
      <c r="L246" s="119" t="str">
        <f ca="1">IFERROR(__xludf.DUMMYFUNCTION("""COMPUTED_VALUE"""),"")</f>
        <v/>
      </c>
      <c r="M246" s="119" t="str">
        <f ca="1">IFERROR(__xludf.DUMMYFUNCTION("""COMPUTED_VALUE"""),"")</f>
        <v/>
      </c>
      <c r="N246" s="119" t="str">
        <f ca="1">IFERROR(__xludf.DUMMYFUNCTION("""COMPUTED_VALUE"""),"")</f>
        <v/>
      </c>
      <c r="O246" s="119" t="str">
        <f ca="1">IFERROR(__xludf.DUMMYFUNCTION("""COMPUTED_VALUE"""),"")</f>
        <v/>
      </c>
      <c r="P246" s="119" t="str">
        <f ca="1">IFERROR(__xludf.DUMMYFUNCTION("""COMPUTED_VALUE"""),"")</f>
        <v/>
      </c>
      <c r="Q246" s="119" t="str">
        <f ca="1">IFERROR(__xludf.DUMMYFUNCTION("""COMPUTED_VALUE"""),"")</f>
        <v/>
      </c>
      <c r="R246" s="119" t="str">
        <f ca="1">IFERROR(__xludf.DUMMYFUNCTION("""COMPUTED_VALUE"""),"")</f>
        <v/>
      </c>
      <c r="S246" s="119" t="str">
        <f ca="1">IFERROR(__xludf.DUMMYFUNCTION("""COMPUTED_VALUE"""),"")</f>
        <v/>
      </c>
      <c r="T246" s="119" t="str">
        <f ca="1">IFERROR(__xludf.DUMMYFUNCTION("""COMPUTED_VALUE"""),"")</f>
        <v/>
      </c>
      <c r="U246" s="119" t="str">
        <f ca="1">IFERROR(__xludf.DUMMYFUNCTION("""COMPUTED_VALUE"""),"")</f>
        <v/>
      </c>
      <c r="V246" s="119" t="str">
        <f ca="1">IFERROR(__xludf.DUMMYFUNCTION("""COMPUTED_VALUE"""),"")</f>
        <v/>
      </c>
      <c r="W246" s="119" t="str">
        <f ca="1">IFERROR(__xludf.DUMMYFUNCTION("""COMPUTED_VALUE"""),"")</f>
        <v/>
      </c>
      <c r="X246" s="119" t="str">
        <f ca="1">IFERROR(__xludf.DUMMYFUNCTION("""COMPUTED_VALUE"""),"")</f>
        <v/>
      </c>
      <c r="Y246" s="119" t="str">
        <f ca="1">IFERROR(__xludf.DUMMYFUNCTION("""COMPUTED_VALUE"""),"")</f>
        <v/>
      </c>
      <c r="Z246" s="119"/>
    </row>
    <row r="247" spans="1:26" ht="12.95">
      <c r="A247" s="119" t="str">
        <f ca="1">IFERROR(__xludf.DUMMYFUNCTION("""COMPUTED_VALUE"""),"")</f>
        <v/>
      </c>
      <c r="B247" s="119" t="str">
        <f ca="1">IFERROR(__xludf.DUMMYFUNCTION("""COMPUTED_VALUE"""),"")</f>
        <v/>
      </c>
      <c r="C247" s="119" t="str">
        <f ca="1">IFERROR(__xludf.DUMMYFUNCTION("""COMPUTED_VALUE"""),"")</f>
        <v/>
      </c>
      <c r="D247" s="119" t="str">
        <f ca="1">IFERROR(__xludf.DUMMYFUNCTION("""COMPUTED_VALUE"""),"")</f>
        <v/>
      </c>
      <c r="E247" s="119" t="str">
        <f ca="1">IFERROR(__xludf.DUMMYFUNCTION("""COMPUTED_VALUE"""),"")</f>
        <v/>
      </c>
      <c r="F247" s="119" t="str">
        <f ca="1">IFERROR(__xludf.DUMMYFUNCTION("""COMPUTED_VALUE"""),"")</f>
        <v/>
      </c>
      <c r="G247" s="119" t="str">
        <f ca="1">IFERROR(__xludf.DUMMYFUNCTION("""COMPUTED_VALUE"""),"")</f>
        <v/>
      </c>
      <c r="H247" s="119" t="str">
        <f ca="1">IFERROR(__xludf.DUMMYFUNCTION("""COMPUTED_VALUE"""),"")</f>
        <v/>
      </c>
      <c r="I247" s="96" t="str">
        <f ca="1">IFERROR(__xludf.DUMMYFUNCTION("""COMPUTED_VALUE"""),"")</f>
        <v/>
      </c>
      <c r="J247" s="119" t="str">
        <f ca="1">IFERROR(__xludf.DUMMYFUNCTION("""COMPUTED_VALUE"""),"")</f>
        <v/>
      </c>
      <c r="K247" s="119" t="str">
        <f ca="1">IFERROR(__xludf.DUMMYFUNCTION("""COMPUTED_VALUE"""),"")</f>
        <v/>
      </c>
      <c r="L247" s="119" t="str">
        <f ca="1">IFERROR(__xludf.DUMMYFUNCTION("""COMPUTED_VALUE"""),"")</f>
        <v/>
      </c>
      <c r="M247" s="119" t="str">
        <f ca="1">IFERROR(__xludf.DUMMYFUNCTION("""COMPUTED_VALUE"""),"")</f>
        <v/>
      </c>
      <c r="N247" s="119" t="str">
        <f ca="1">IFERROR(__xludf.DUMMYFUNCTION("""COMPUTED_VALUE"""),"")</f>
        <v/>
      </c>
      <c r="O247" s="119" t="str">
        <f ca="1">IFERROR(__xludf.DUMMYFUNCTION("""COMPUTED_VALUE"""),"")</f>
        <v/>
      </c>
      <c r="P247" s="119" t="str">
        <f ca="1">IFERROR(__xludf.DUMMYFUNCTION("""COMPUTED_VALUE"""),"")</f>
        <v/>
      </c>
      <c r="Q247" s="119" t="str">
        <f ca="1">IFERROR(__xludf.DUMMYFUNCTION("""COMPUTED_VALUE"""),"")</f>
        <v/>
      </c>
      <c r="R247" s="119" t="str">
        <f ca="1">IFERROR(__xludf.DUMMYFUNCTION("""COMPUTED_VALUE"""),"")</f>
        <v/>
      </c>
      <c r="S247" s="119" t="str">
        <f ca="1">IFERROR(__xludf.DUMMYFUNCTION("""COMPUTED_VALUE"""),"")</f>
        <v/>
      </c>
      <c r="T247" s="119" t="str">
        <f ca="1">IFERROR(__xludf.DUMMYFUNCTION("""COMPUTED_VALUE"""),"")</f>
        <v/>
      </c>
      <c r="U247" s="119" t="str">
        <f ca="1">IFERROR(__xludf.DUMMYFUNCTION("""COMPUTED_VALUE"""),"")</f>
        <v/>
      </c>
      <c r="V247" s="119" t="str">
        <f ca="1">IFERROR(__xludf.DUMMYFUNCTION("""COMPUTED_VALUE"""),"")</f>
        <v/>
      </c>
      <c r="W247" s="119" t="str">
        <f ca="1">IFERROR(__xludf.DUMMYFUNCTION("""COMPUTED_VALUE"""),"")</f>
        <v/>
      </c>
      <c r="X247" s="119" t="str">
        <f ca="1">IFERROR(__xludf.DUMMYFUNCTION("""COMPUTED_VALUE"""),"")</f>
        <v/>
      </c>
      <c r="Y247" s="119" t="str">
        <f ca="1">IFERROR(__xludf.DUMMYFUNCTION("""COMPUTED_VALUE"""),"")</f>
        <v/>
      </c>
      <c r="Z247" s="119"/>
    </row>
    <row r="248" spans="1:26" ht="12.95">
      <c r="A248" s="119" t="str">
        <f ca="1">IFERROR(__xludf.DUMMYFUNCTION("""COMPUTED_VALUE"""),"")</f>
        <v/>
      </c>
      <c r="B248" s="119" t="str">
        <f ca="1">IFERROR(__xludf.DUMMYFUNCTION("""COMPUTED_VALUE"""),"")</f>
        <v/>
      </c>
      <c r="C248" s="119" t="str">
        <f ca="1">IFERROR(__xludf.DUMMYFUNCTION("""COMPUTED_VALUE"""),"")</f>
        <v/>
      </c>
      <c r="D248" s="119" t="str">
        <f ca="1">IFERROR(__xludf.DUMMYFUNCTION("""COMPUTED_VALUE"""),"")</f>
        <v/>
      </c>
      <c r="E248" s="119" t="str">
        <f ca="1">IFERROR(__xludf.DUMMYFUNCTION("""COMPUTED_VALUE"""),"")</f>
        <v/>
      </c>
      <c r="F248" s="119" t="str">
        <f ca="1">IFERROR(__xludf.DUMMYFUNCTION("""COMPUTED_VALUE"""),"")</f>
        <v/>
      </c>
      <c r="G248" s="119" t="str">
        <f ca="1">IFERROR(__xludf.DUMMYFUNCTION("""COMPUTED_VALUE"""),"")</f>
        <v/>
      </c>
      <c r="H248" s="119" t="str">
        <f ca="1">IFERROR(__xludf.DUMMYFUNCTION("""COMPUTED_VALUE"""),"")</f>
        <v/>
      </c>
      <c r="I248" s="96" t="str">
        <f ca="1">IFERROR(__xludf.DUMMYFUNCTION("""COMPUTED_VALUE"""),"")</f>
        <v/>
      </c>
      <c r="J248" s="119" t="str">
        <f ca="1">IFERROR(__xludf.DUMMYFUNCTION("""COMPUTED_VALUE"""),"")</f>
        <v/>
      </c>
      <c r="K248" s="119" t="str">
        <f ca="1">IFERROR(__xludf.DUMMYFUNCTION("""COMPUTED_VALUE"""),"")</f>
        <v/>
      </c>
      <c r="L248" s="119" t="str">
        <f ca="1">IFERROR(__xludf.DUMMYFUNCTION("""COMPUTED_VALUE"""),"")</f>
        <v/>
      </c>
      <c r="M248" s="119" t="str">
        <f ca="1">IFERROR(__xludf.DUMMYFUNCTION("""COMPUTED_VALUE"""),"")</f>
        <v/>
      </c>
      <c r="N248" s="119" t="str">
        <f ca="1">IFERROR(__xludf.DUMMYFUNCTION("""COMPUTED_VALUE"""),"")</f>
        <v/>
      </c>
      <c r="O248" s="119" t="str">
        <f ca="1">IFERROR(__xludf.DUMMYFUNCTION("""COMPUTED_VALUE"""),"")</f>
        <v/>
      </c>
      <c r="P248" s="119" t="str">
        <f ca="1">IFERROR(__xludf.DUMMYFUNCTION("""COMPUTED_VALUE"""),"")</f>
        <v/>
      </c>
      <c r="Q248" s="119" t="str">
        <f ca="1">IFERROR(__xludf.DUMMYFUNCTION("""COMPUTED_VALUE"""),"")</f>
        <v/>
      </c>
      <c r="R248" s="119" t="str">
        <f ca="1">IFERROR(__xludf.DUMMYFUNCTION("""COMPUTED_VALUE"""),"")</f>
        <v/>
      </c>
      <c r="S248" s="119" t="str">
        <f ca="1">IFERROR(__xludf.DUMMYFUNCTION("""COMPUTED_VALUE"""),"")</f>
        <v/>
      </c>
      <c r="T248" s="119" t="str">
        <f ca="1">IFERROR(__xludf.DUMMYFUNCTION("""COMPUTED_VALUE"""),"")</f>
        <v/>
      </c>
      <c r="U248" s="119" t="str">
        <f ca="1">IFERROR(__xludf.DUMMYFUNCTION("""COMPUTED_VALUE"""),"")</f>
        <v/>
      </c>
      <c r="V248" s="119" t="str">
        <f ca="1">IFERROR(__xludf.DUMMYFUNCTION("""COMPUTED_VALUE"""),"")</f>
        <v/>
      </c>
      <c r="W248" s="119" t="str">
        <f ca="1">IFERROR(__xludf.DUMMYFUNCTION("""COMPUTED_VALUE"""),"")</f>
        <v/>
      </c>
      <c r="X248" s="119" t="str">
        <f ca="1">IFERROR(__xludf.DUMMYFUNCTION("""COMPUTED_VALUE"""),"")</f>
        <v/>
      </c>
      <c r="Y248" s="119" t="str">
        <f ca="1">IFERROR(__xludf.DUMMYFUNCTION("""COMPUTED_VALUE"""),"")</f>
        <v/>
      </c>
      <c r="Z248" s="119"/>
    </row>
    <row r="249" spans="1:26" ht="12.95">
      <c r="A249" s="119" t="str">
        <f ca="1">IFERROR(__xludf.DUMMYFUNCTION("""COMPUTED_VALUE"""),"")</f>
        <v/>
      </c>
      <c r="B249" s="119" t="str">
        <f ca="1">IFERROR(__xludf.DUMMYFUNCTION("""COMPUTED_VALUE"""),"")</f>
        <v/>
      </c>
      <c r="C249" s="119" t="str">
        <f ca="1">IFERROR(__xludf.DUMMYFUNCTION("""COMPUTED_VALUE"""),"")</f>
        <v/>
      </c>
      <c r="D249" s="119" t="str">
        <f ca="1">IFERROR(__xludf.DUMMYFUNCTION("""COMPUTED_VALUE"""),"")</f>
        <v/>
      </c>
      <c r="E249" s="119" t="str">
        <f ca="1">IFERROR(__xludf.DUMMYFUNCTION("""COMPUTED_VALUE"""),"")</f>
        <v/>
      </c>
      <c r="F249" s="119" t="str">
        <f ca="1">IFERROR(__xludf.DUMMYFUNCTION("""COMPUTED_VALUE"""),"")</f>
        <v/>
      </c>
      <c r="G249" s="119" t="str">
        <f ca="1">IFERROR(__xludf.DUMMYFUNCTION("""COMPUTED_VALUE"""),"")</f>
        <v/>
      </c>
      <c r="H249" s="119" t="str">
        <f ca="1">IFERROR(__xludf.DUMMYFUNCTION("""COMPUTED_VALUE"""),"")</f>
        <v/>
      </c>
      <c r="I249" s="96" t="str">
        <f ca="1">IFERROR(__xludf.DUMMYFUNCTION("""COMPUTED_VALUE"""),"")</f>
        <v/>
      </c>
      <c r="J249" s="119" t="str">
        <f ca="1">IFERROR(__xludf.DUMMYFUNCTION("""COMPUTED_VALUE"""),"")</f>
        <v/>
      </c>
      <c r="K249" s="119" t="str">
        <f ca="1">IFERROR(__xludf.DUMMYFUNCTION("""COMPUTED_VALUE"""),"")</f>
        <v/>
      </c>
      <c r="L249" s="119" t="str">
        <f ca="1">IFERROR(__xludf.DUMMYFUNCTION("""COMPUTED_VALUE"""),"")</f>
        <v/>
      </c>
      <c r="M249" s="119" t="str">
        <f ca="1">IFERROR(__xludf.DUMMYFUNCTION("""COMPUTED_VALUE"""),"")</f>
        <v/>
      </c>
      <c r="N249" s="119" t="str">
        <f ca="1">IFERROR(__xludf.DUMMYFUNCTION("""COMPUTED_VALUE"""),"")</f>
        <v/>
      </c>
      <c r="O249" s="119" t="str">
        <f ca="1">IFERROR(__xludf.DUMMYFUNCTION("""COMPUTED_VALUE"""),"")</f>
        <v/>
      </c>
      <c r="P249" s="119" t="str">
        <f ca="1">IFERROR(__xludf.DUMMYFUNCTION("""COMPUTED_VALUE"""),"")</f>
        <v/>
      </c>
      <c r="Q249" s="119" t="str">
        <f ca="1">IFERROR(__xludf.DUMMYFUNCTION("""COMPUTED_VALUE"""),"")</f>
        <v/>
      </c>
      <c r="R249" s="119" t="str">
        <f ca="1">IFERROR(__xludf.DUMMYFUNCTION("""COMPUTED_VALUE"""),"")</f>
        <v/>
      </c>
      <c r="S249" s="119" t="str">
        <f ca="1">IFERROR(__xludf.DUMMYFUNCTION("""COMPUTED_VALUE"""),"")</f>
        <v/>
      </c>
      <c r="T249" s="119" t="str">
        <f ca="1">IFERROR(__xludf.DUMMYFUNCTION("""COMPUTED_VALUE"""),"")</f>
        <v/>
      </c>
      <c r="U249" s="119" t="str">
        <f ca="1">IFERROR(__xludf.DUMMYFUNCTION("""COMPUTED_VALUE"""),"")</f>
        <v/>
      </c>
      <c r="V249" s="119" t="str">
        <f ca="1">IFERROR(__xludf.DUMMYFUNCTION("""COMPUTED_VALUE"""),"")</f>
        <v/>
      </c>
      <c r="W249" s="119" t="str">
        <f ca="1">IFERROR(__xludf.DUMMYFUNCTION("""COMPUTED_VALUE"""),"")</f>
        <v/>
      </c>
      <c r="X249" s="119" t="str">
        <f ca="1">IFERROR(__xludf.DUMMYFUNCTION("""COMPUTED_VALUE"""),"")</f>
        <v/>
      </c>
      <c r="Y249" s="119" t="str">
        <f ca="1">IFERROR(__xludf.DUMMYFUNCTION("""COMPUTED_VALUE"""),"")</f>
        <v/>
      </c>
      <c r="Z249" s="119"/>
    </row>
    <row r="250" spans="1:26" ht="12.95">
      <c r="A250" s="119" t="str">
        <f ca="1">IFERROR(__xludf.DUMMYFUNCTION("""COMPUTED_VALUE"""),"")</f>
        <v/>
      </c>
      <c r="B250" s="119" t="str">
        <f ca="1">IFERROR(__xludf.DUMMYFUNCTION("""COMPUTED_VALUE"""),"")</f>
        <v/>
      </c>
      <c r="C250" s="119" t="str">
        <f ca="1">IFERROR(__xludf.DUMMYFUNCTION("""COMPUTED_VALUE"""),"")</f>
        <v/>
      </c>
      <c r="D250" s="119" t="str">
        <f ca="1">IFERROR(__xludf.DUMMYFUNCTION("""COMPUTED_VALUE"""),"")</f>
        <v/>
      </c>
      <c r="E250" s="119" t="str">
        <f ca="1">IFERROR(__xludf.DUMMYFUNCTION("""COMPUTED_VALUE"""),"")</f>
        <v/>
      </c>
      <c r="F250" s="119" t="str">
        <f ca="1">IFERROR(__xludf.DUMMYFUNCTION("""COMPUTED_VALUE"""),"")</f>
        <v/>
      </c>
      <c r="G250" s="119" t="str">
        <f ca="1">IFERROR(__xludf.DUMMYFUNCTION("""COMPUTED_VALUE"""),"")</f>
        <v/>
      </c>
      <c r="H250" s="119" t="str">
        <f ca="1">IFERROR(__xludf.DUMMYFUNCTION("""COMPUTED_VALUE"""),"")</f>
        <v/>
      </c>
      <c r="I250" s="96" t="str">
        <f ca="1">IFERROR(__xludf.DUMMYFUNCTION("""COMPUTED_VALUE"""),"")</f>
        <v/>
      </c>
      <c r="J250" s="119" t="str">
        <f ca="1">IFERROR(__xludf.DUMMYFUNCTION("""COMPUTED_VALUE"""),"")</f>
        <v/>
      </c>
      <c r="K250" s="119" t="str">
        <f ca="1">IFERROR(__xludf.DUMMYFUNCTION("""COMPUTED_VALUE"""),"")</f>
        <v/>
      </c>
      <c r="L250" s="119" t="str">
        <f ca="1">IFERROR(__xludf.DUMMYFUNCTION("""COMPUTED_VALUE"""),"")</f>
        <v/>
      </c>
      <c r="M250" s="119" t="str">
        <f ca="1">IFERROR(__xludf.DUMMYFUNCTION("""COMPUTED_VALUE"""),"")</f>
        <v/>
      </c>
      <c r="N250" s="119" t="str">
        <f ca="1">IFERROR(__xludf.DUMMYFUNCTION("""COMPUTED_VALUE"""),"")</f>
        <v/>
      </c>
      <c r="O250" s="119" t="str">
        <f ca="1">IFERROR(__xludf.DUMMYFUNCTION("""COMPUTED_VALUE"""),"")</f>
        <v/>
      </c>
      <c r="P250" s="119" t="str">
        <f ca="1">IFERROR(__xludf.DUMMYFUNCTION("""COMPUTED_VALUE"""),"")</f>
        <v/>
      </c>
      <c r="Q250" s="119" t="str">
        <f ca="1">IFERROR(__xludf.DUMMYFUNCTION("""COMPUTED_VALUE"""),"")</f>
        <v/>
      </c>
      <c r="R250" s="119" t="str">
        <f ca="1">IFERROR(__xludf.DUMMYFUNCTION("""COMPUTED_VALUE"""),"")</f>
        <v/>
      </c>
      <c r="S250" s="119" t="str">
        <f ca="1">IFERROR(__xludf.DUMMYFUNCTION("""COMPUTED_VALUE"""),"")</f>
        <v/>
      </c>
      <c r="T250" s="119" t="str">
        <f ca="1">IFERROR(__xludf.DUMMYFUNCTION("""COMPUTED_VALUE"""),"")</f>
        <v/>
      </c>
      <c r="U250" s="119" t="str">
        <f ca="1">IFERROR(__xludf.DUMMYFUNCTION("""COMPUTED_VALUE"""),"")</f>
        <v/>
      </c>
      <c r="V250" s="119" t="str">
        <f ca="1">IFERROR(__xludf.DUMMYFUNCTION("""COMPUTED_VALUE"""),"")</f>
        <v/>
      </c>
      <c r="W250" s="119" t="str">
        <f ca="1">IFERROR(__xludf.DUMMYFUNCTION("""COMPUTED_VALUE"""),"")</f>
        <v/>
      </c>
      <c r="X250" s="119" t="str">
        <f ca="1">IFERROR(__xludf.DUMMYFUNCTION("""COMPUTED_VALUE"""),"")</f>
        <v/>
      </c>
      <c r="Y250" s="119" t="str">
        <f ca="1">IFERROR(__xludf.DUMMYFUNCTION("""COMPUTED_VALUE"""),"")</f>
        <v/>
      </c>
      <c r="Z250" s="119"/>
    </row>
    <row r="251" spans="1:26" ht="12.95">
      <c r="A251" s="119" t="str">
        <f ca="1">IFERROR(__xludf.DUMMYFUNCTION("""COMPUTED_VALUE"""),"")</f>
        <v/>
      </c>
      <c r="B251" s="119" t="str">
        <f ca="1">IFERROR(__xludf.DUMMYFUNCTION("""COMPUTED_VALUE"""),"")</f>
        <v/>
      </c>
      <c r="C251" s="119" t="str">
        <f ca="1">IFERROR(__xludf.DUMMYFUNCTION("""COMPUTED_VALUE"""),"")</f>
        <v/>
      </c>
      <c r="D251" s="119" t="str">
        <f ca="1">IFERROR(__xludf.DUMMYFUNCTION("""COMPUTED_VALUE"""),"")</f>
        <v/>
      </c>
      <c r="E251" s="119" t="str">
        <f ca="1">IFERROR(__xludf.DUMMYFUNCTION("""COMPUTED_VALUE"""),"")</f>
        <v/>
      </c>
      <c r="F251" s="119" t="str">
        <f ca="1">IFERROR(__xludf.DUMMYFUNCTION("""COMPUTED_VALUE"""),"")</f>
        <v/>
      </c>
      <c r="G251" s="119" t="str">
        <f ca="1">IFERROR(__xludf.DUMMYFUNCTION("""COMPUTED_VALUE"""),"")</f>
        <v/>
      </c>
      <c r="H251" s="119" t="str">
        <f ca="1">IFERROR(__xludf.DUMMYFUNCTION("""COMPUTED_VALUE"""),"")</f>
        <v/>
      </c>
      <c r="I251" s="96" t="str">
        <f ca="1">IFERROR(__xludf.DUMMYFUNCTION("""COMPUTED_VALUE"""),"")</f>
        <v/>
      </c>
      <c r="J251" s="119" t="str">
        <f ca="1">IFERROR(__xludf.DUMMYFUNCTION("""COMPUTED_VALUE"""),"")</f>
        <v/>
      </c>
      <c r="K251" s="119" t="str">
        <f ca="1">IFERROR(__xludf.DUMMYFUNCTION("""COMPUTED_VALUE"""),"")</f>
        <v/>
      </c>
      <c r="L251" s="119" t="str">
        <f ca="1">IFERROR(__xludf.DUMMYFUNCTION("""COMPUTED_VALUE"""),"")</f>
        <v/>
      </c>
      <c r="M251" s="119" t="str">
        <f ca="1">IFERROR(__xludf.DUMMYFUNCTION("""COMPUTED_VALUE"""),"")</f>
        <v/>
      </c>
      <c r="N251" s="119" t="str">
        <f ca="1">IFERROR(__xludf.DUMMYFUNCTION("""COMPUTED_VALUE"""),"")</f>
        <v/>
      </c>
      <c r="O251" s="119" t="str">
        <f ca="1">IFERROR(__xludf.DUMMYFUNCTION("""COMPUTED_VALUE"""),"")</f>
        <v/>
      </c>
      <c r="P251" s="119" t="str">
        <f ca="1">IFERROR(__xludf.DUMMYFUNCTION("""COMPUTED_VALUE"""),"")</f>
        <v/>
      </c>
      <c r="Q251" s="119" t="str">
        <f ca="1">IFERROR(__xludf.DUMMYFUNCTION("""COMPUTED_VALUE"""),"")</f>
        <v/>
      </c>
      <c r="R251" s="119" t="str">
        <f ca="1">IFERROR(__xludf.DUMMYFUNCTION("""COMPUTED_VALUE"""),"")</f>
        <v/>
      </c>
      <c r="S251" s="119" t="str">
        <f ca="1">IFERROR(__xludf.DUMMYFUNCTION("""COMPUTED_VALUE"""),"")</f>
        <v/>
      </c>
      <c r="T251" s="119" t="str">
        <f ca="1">IFERROR(__xludf.DUMMYFUNCTION("""COMPUTED_VALUE"""),"")</f>
        <v/>
      </c>
      <c r="U251" s="119" t="str">
        <f ca="1">IFERROR(__xludf.DUMMYFUNCTION("""COMPUTED_VALUE"""),"")</f>
        <v/>
      </c>
      <c r="V251" s="119" t="str">
        <f ca="1">IFERROR(__xludf.DUMMYFUNCTION("""COMPUTED_VALUE"""),"")</f>
        <v/>
      </c>
      <c r="W251" s="119" t="str">
        <f ca="1">IFERROR(__xludf.DUMMYFUNCTION("""COMPUTED_VALUE"""),"")</f>
        <v/>
      </c>
      <c r="X251" s="119" t="str">
        <f ca="1">IFERROR(__xludf.DUMMYFUNCTION("""COMPUTED_VALUE"""),"")</f>
        <v/>
      </c>
      <c r="Y251" s="119" t="str">
        <f ca="1">IFERROR(__xludf.DUMMYFUNCTION("""COMPUTED_VALUE"""),"")</f>
        <v/>
      </c>
      <c r="Z251" s="119"/>
    </row>
    <row r="252" spans="1:26" ht="12.95">
      <c r="A252" s="119" t="str">
        <f ca="1">IFERROR(__xludf.DUMMYFUNCTION("""COMPUTED_VALUE"""),"")</f>
        <v/>
      </c>
      <c r="B252" s="119" t="str">
        <f ca="1">IFERROR(__xludf.DUMMYFUNCTION("""COMPUTED_VALUE"""),"")</f>
        <v/>
      </c>
      <c r="C252" s="119" t="str">
        <f ca="1">IFERROR(__xludf.DUMMYFUNCTION("""COMPUTED_VALUE"""),"")</f>
        <v/>
      </c>
      <c r="D252" s="119" t="str">
        <f ca="1">IFERROR(__xludf.DUMMYFUNCTION("""COMPUTED_VALUE"""),"")</f>
        <v/>
      </c>
      <c r="E252" s="119" t="str">
        <f ca="1">IFERROR(__xludf.DUMMYFUNCTION("""COMPUTED_VALUE"""),"")</f>
        <v/>
      </c>
      <c r="F252" s="119" t="str">
        <f ca="1">IFERROR(__xludf.DUMMYFUNCTION("""COMPUTED_VALUE"""),"")</f>
        <v/>
      </c>
      <c r="G252" s="119" t="str">
        <f ca="1">IFERROR(__xludf.DUMMYFUNCTION("""COMPUTED_VALUE"""),"")</f>
        <v/>
      </c>
      <c r="H252" s="119" t="str">
        <f ca="1">IFERROR(__xludf.DUMMYFUNCTION("""COMPUTED_VALUE"""),"")</f>
        <v/>
      </c>
      <c r="I252" s="96" t="str">
        <f ca="1">IFERROR(__xludf.DUMMYFUNCTION("""COMPUTED_VALUE"""),"")</f>
        <v/>
      </c>
      <c r="J252" s="119" t="str">
        <f ca="1">IFERROR(__xludf.DUMMYFUNCTION("""COMPUTED_VALUE"""),"")</f>
        <v/>
      </c>
      <c r="K252" s="119" t="str">
        <f ca="1">IFERROR(__xludf.DUMMYFUNCTION("""COMPUTED_VALUE"""),"")</f>
        <v/>
      </c>
      <c r="L252" s="119" t="str">
        <f ca="1">IFERROR(__xludf.DUMMYFUNCTION("""COMPUTED_VALUE"""),"")</f>
        <v/>
      </c>
      <c r="M252" s="119" t="str">
        <f ca="1">IFERROR(__xludf.DUMMYFUNCTION("""COMPUTED_VALUE"""),"")</f>
        <v/>
      </c>
      <c r="N252" s="119" t="str">
        <f ca="1">IFERROR(__xludf.DUMMYFUNCTION("""COMPUTED_VALUE"""),"")</f>
        <v/>
      </c>
      <c r="O252" s="119" t="str">
        <f ca="1">IFERROR(__xludf.DUMMYFUNCTION("""COMPUTED_VALUE"""),"")</f>
        <v/>
      </c>
      <c r="P252" s="119" t="str">
        <f ca="1">IFERROR(__xludf.DUMMYFUNCTION("""COMPUTED_VALUE"""),"")</f>
        <v/>
      </c>
      <c r="Q252" s="119" t="str">
        <f ca="1">IFERROR(__xludf.DUMMYFUNCTION("""COMPUTED_VALUE"""),"")</f>
        <v/>
      </c>
      <c r="R252" s="119" t="str">
        <f ca="1">IFERROR(__xludf.DUMMYFUNCTION("""COMPUTED_VALUE"""),"")</f>
        <v/>
      </c>
      <c r="S252" s="119" t="str">
        <f ca="1">IFERROR(__xludf.DUMMYFUNCTION("""COMPUTED_VALUE"""),"")</f>
        <v/>
      </c>
      <c r="T252" s="119" t="str">
        <f ca="1">IFERROR(__xludf.DUMMYFUNCTION("""COMPUTED_VALUE"""),"")</f>
        <v/>
      </c>
      <c r="U252" s="119" t="str">
        <f ca="1">IFERROR(__xludf.DUMMYFUNCTION("""COMPUTED_VALUE"""),"")</f>
        <v/>
      </c>
      <c r="V252" s="119" t="str">
        <f ca="1">IFERROR(__xludf.DUMMYFUNCTION("""COMPUTED_VALUE"""),"")</f>
        <v/>
      </c>
      <c r="W252" s="119" t="str">
        <f ca="1">IFERROR(__xludf.DUMMYFUNCTION("""COMPUTED_VALUE"""),"")</f>
        <v/>
      </c>
      <c r="X252" s="119" t="str">
        <f ca="1">IFERROR(__xludf.DUMMYFUNCTION("""COMPUTED_VALUE"""),"")</f>
        <v/>
      </c>
      <c r="Y252" s="119" t="str">
        <f ca="1">IFERROR(__xludf.DUMMYFUNCTION("""COMPUTED_VALUE"""),"")</f>
        <v/>
      </c>
      <c r="Z252" s="119"/>
    </row>
    <row r="253" spans="1:26" ht="12.95">
      <c r="A253" s="119" t="str">
        <f ca="1">IFERROR(__xludf.DUMMYFUNCTION("""COMPUTED_VALUE"""),"")</f>
        <v/>
      </c>
      <c r="B253" s="119" t="str">
        <f ca="1">IFERROR(__xludf.DUMMYFUNCTION("""COMPUTED_VALUE"""),"")</f>
        <v/>
      </c>
      <c r="C253" s="119" t="str">
        <f ca="1">IFERROR(__xludf.DUMMYFUNCTION("""COMPUTED_VALUE"""),"")</f>
        <v/>
      </c>
      <c r="D253" s="119" t="str">
        <f ca="1">IFERROR(__xludf.DUMMYFUNCTION("""COMPUTED_VALUE"""),"")</f>
        <v/>
      </c>
      <c r="E253" s="119" t="str">
        <f ca="1">IFERROR(__xludf.DUMMYFUNCTION("""COMPUTED_VALUE"""),"")</f>
        <v/>
      </c>
      <c r="F253" s="119" t="str">
        <f ca="1">IFERROR(__xludf.DUMMYFUNCTION("""COMPUTED_VALUE"""),"")</f>
        <v/>
      </c>
      <c r="G253" s="119" t="str">
        <f ca="1">IFERROR(__xludf.DUMMYFUNCTION("""COMPUTED_VALUE"""),"")</f>
        <v/>
      </c>
      <c r="H253" s="119" t="str">
        <f ca="1">IFERROR(__xludf.DUMMYFUNCTION("""COMPUTED_VALUE"""),"")</f>
        <v/>
      </c>
      <c r="I253" s="96" t="str">
        <f ca="1">IFERROR(__xludf.DUMMYFUNCTION("""COMPUTED_VALUE"""),"")</f>
        <v/>
      </c>
      <c r="J253" s="119" t="str">
        <f ca="1">IFERROR(__xludf.DUMMYFUNCTION("""COMPUTED_VALUE"""),"")</f>
        <v/>
      </c>
      <c r="K253" s="119" t="str">
        <f ca="1">IFERROR(__xludf.DUMMYFUNCTION("""COMPUTED_VALUE"""),"")</f>
        <v/>
      </c>
      <c r="L253" s="119" t="str">
        <f ca="1">IFERROR(__xludf.DUMMYFUNCTION("""COMPUTED_VALUE"""),"")</f>
        <v/>
      </c>
      <c r="M253" s="119" t="str">
        <f ca="1">IFERROR(__xludf.DUMMYFUNCTION("""COMPUTED_VALUE"""),"")</f>
        <v/>
      </c>
      <c r="N253" s="119" t="str">
        <f ca="1">IFERROR(__xludf.DUMMYFUNCTION("""COMPUTED_VALUE"""),"")</f>
        <v/>
      </c>
      <c r="O253" s="119" t="str">
        <f ca="1">IFERROR(__xludf.DUMMYFUNCTION("""COMPUTED_VALUE"""),"")</f>
        <v/>
      </c>
      <c r="P253" s="119" t="str">
        <f ca="1">IFERROR(__xludf.DUMMYFUNCTION("""COMPUTED_VALUE"""),"")</f>
        <v/>
      </c>
      <c r="Q253" s="119" t="str">
        <f ca="1">IFERROR(__xludf.DUMMYFUNCTION("""COMPUTED_VALUE"""),"")</f>
        <v/>
      </c>
      <c r="R253" s="119" t="str">
        <f ca="1">IFERROR(__xludf.DUMMYFUNCTION("""COMPUTED_VALUE"""),"")</f>
        <v/>
      </c>
      <c r="S253" s="119" t="str">
        <f ca="1">IFERROR(__xludf.DUMMYFUNCTION("""COMPUTED_VALUE"""),"")</f>
        <v/>
      </c>
      <c r="T253" s="119" t="str">
        <f ca="1">IFERROR(__xludf.DUMMYFUNCTION("""COMPUTED_VALUE"""),"")</f>
        <v/>
      </c>
      <c r="U253" s="119" t="str">
        <f ca="1">IFERROR(__xludf.DUMMYFUNCTION("""COMPUTED_VALUE"""),"")</f>
        <v/>
      </c>
      <c r="V253" s="119" t="str">
        <f ca="1">IFERROR(__xludf.DUMMYFUNCTION("""COMPUTED_VALUE"""),"")</f>
        <v/>
      </c>
      <c r="W253" s="119" t="str">
        <f ca="1">IFERROR(__xludf.DUMMYFUNCTION("""COMPUTED_VALUE"""),"")</f>
        <v/>
      </c>
      <c r="X253" s="119" t="str">
        <f ca="1">IFERROR(__xludf.DUMMYFUNCTION("""COMPUTED_VALUE"""),"")</f>
        <v/>
      </c>
      <c r="Y253" s="119" t="str">
        <f ca="1">IFERROR(__xludf.DUMMYFUNCTION("""COMPUTED_VALUE"""),"")</f>
        <v/>
      </c>
      <c r="Z253" s="119"/>
    </row>
    <row r="254" spans="1:26" ht="12.95">
      <c r="A254" s="119" t="str">
        <f ca="1">IFERROR(__xludf.DUMMYFUNCTION("""COMPUTED_VALUE"""),"")</f>
        <v/>
      </c>
      <c r="B254" s="119" t="str">
        <f ca="1">IFERROR(__xludf.DUMMYFUNCTION("""COMPUTED_VALUE"""),"")</f>
        <v/>
      </c>
      <c r="C254" s="119" t="str">
        <f ca="1">IFERROR(__xludf.DUMMYFUNCTION("""COMPUTED_VALUE"""),"")</f>
        <v/>
      </c>
      <c r="D254" s="119" t="str">
        <f ca="1">IFERROR(__xludf.DUMMYFUNCTION("""COMPUTED_VALUE"""),"")</f>
        <v/>
      </c>
      <c r="E254" s="119" t="str">
        <f ca="1">IFERROR(__xludf.DUMMYFUNCTION("""COMPUTED_VALUE"""),"")</f>
        <v/>
      </c>
      <c r="F254" s="119" t="str">
        <f ca="1">IFERROR(__xludf.DUMMYFUNCTION("""COMPUTED_VALUE"""),"")</f>
        <v/>
      </c>
      <c r="G254" s="119" t="str">
        <f ca="1">IFERROR(__xludf.DUMMYFUNCTION("""COMPUTED_VALUE"""),"")</f>
        <v/>
      </c>
      <c r="H254" s="119" t="str">
        <f ca="1">IFERROR(__xludf.DUMMYFUNCTION("""COMPUTED_VALUE"""),"")</f>
        <v/>
      </c>
      <c r="I254" s="96" t="str">
        <f ca="1">IFERROR(__xludf.DUMMYFUNCTION("""COMPUTED_VALUE"""),"")</f>
        <v/>
      </c>
      <c r="J254" s="119" t="str">
        <f ca="1">IFERROR(__xludf.DUMMYFUNCTION("""COMPUTED_VALUE"""),"")</f>
        <v/>
      </c>
      <c r="K254" s="119" t="str">
        <f ca="1">IFERROR(__xludf.DUMMYFUNCTION("""COMPUTED_VALUE"""),"")</f>
        <v/>
      </c>
      <c r="L254" s="119" t="str">
        <f ca="1">IFERROR(__xludf.DUMMYFUNCTION("""COMPUTED_VALUE"""),"")</f>
        <v/>
      </c>
      <c r="M254" s="119" t="str">
        <f ca="1">IFERROR(__xludf.DUMMYFUNCTION("""COMPUTED_VALUE"""),"")</f>
        <v/>
      </c>
      <c r="N254" s="119" t="str">
        <f ca="1">IFERROR(__xludf.DUMMYFUNCTION("""COMPUTED_VALUE"""),"")</f>
        <v/>
      </c>
      <c r="O254" s="119" t="str">
        <f ca="1">IFERROR(__xludf.DUMMYFUNCTION("""COMPUTED_VALUE"""),"")</f>
        <v/>
      </c>
      <c r="P254" s="119" t="str">
        <f ca="1">IFERROR(__xludf.DUMMYFUNCTION("""COMPUTED_VALUE"""),"")</f>
        <v/>
      </c>
      <c r="Q254" s="119" t="str">
        <f ca="1">IFERROR(__xludf.DUMMYFUNCTION("""COMPUTED_VALUE"""),"")</f>
        <v/>
      </c>
      <c r="R254" s="119" t="str">
        <f ca="1">IFERROR(__xludf.DUMMYFUNCTION("""COMPUTED_VALUE"""),"")</f>
        <v/>
      </c>
      <c r="S254" s="119" t="str">
        <f ca="1">IFERROR(__xludf.DUMMYFUNCTION("""COMPUTED_VALUE"""),"")</f>
        <v/>
      </c>
      <c r="T254" s="119" t="str">
        <f ca="1">IFERROR(__xludf.DUMMYFUNCTION("""COMPUTED_VALUE"""),"")</f>
        <v/>
      </c>
      <c r="U254" s="119" t="str">
        <f ca="1">IFERROR(__xludf.DUMMYFUNCTION("""COMPUTED_VALUE"""),"")</f>
        <v/>
      </c>
      <c r="V254" s="119" t="str">
        <f ca="1">IFERROR(__xludf.DUMMYFUNCTION("""COMPUTED_VALUE"""),"")</f>
        <v/>
      </c>
      <c r="W254" s="119" t="str">
        <f ca="1">IFERROR(__xludf.DUMMYFUNCTION("""COMPUTED_VALUE"""),"")</f>
        <v/>
      </c>
      <c r="X254" s="119" t="str">
        <f ca="1">IFERROR(__xludf.DUMMYFUNCTION("""COMPUTED_VALUE"""),"")</f>
        <v/>
      </c>
      <c r="Y254" s="119" t="str">
        <f ca="1">IFERROR(__xludf.DUMMYFUNCTION("""COMPUTED_VALUE"""),"")</f>
        <v/>
      </c>
      <c r="Z254" s="119"/>
    </row>
    <row r="255" spans="1:26" ht="12.95">
      <c r="A255" s="119" t="str">
        <f ca="1">IFERROR(__xludf.DUMMYFUNCTION("""COMPUTED_VALUE"""),"")</f>
        <v/>
      </c>
      <c r="B255" s="119" t="str">
        <f ca="1">IFERROR(__xludf.DUMMYFUNCTION("""COMPUTED_VALUE"""),"")</f>
        <v/>
      </c>
      <c r="C255" s="119" t="str">
        <f ca="1">IFERROR(__xludf.DUMMYFUNCTION("""COMPUTED_VALUE"""),"")</f>
        <v/>
      </c>
      <c r="D255" s="119" t="str">
        <f ca="1">IFERROR(__xludf.DUMMYFUNCTION("""COMPUTED_VALUE"""),"")</f>
        <v/>
      </c>
      <c r="E255" s="119" t="str">
        <f ca="1">IFERROR(__xludf.DUMMYFUNCTION("""COMPUTED_VALUE"""),"")</f>
        <v/>
      </c>
      <c r="F255" s="119" t="str">
        <f ca="1">IFERROR(__xludf.DUMMYFUNCTION("""COMPUTED_VALUE"""),"")</f>
        <v/>
      </c>
      <c r="G255" s="119" t="str">
        <f ca="1">IFERROR(__xludf.DUMMYFUNCTION("""COMPUTED_VALUE"""),"")</f>
        <v/>
      </c>
      <c r="H255" s="119" t="str">
        <f ca="1">IFERROR(__xludf.DUMMYFUNCTION("""COMPUTED_VALUE"""),"")</f>
        <v/>
      </c>
      <c r="I255" s="96" t="str">
        <f ca="1">IFERROR(__xludf.DUMMYFUNCTION("""COMPUTED_VALUE"""),"")</f>
        <v/>
      </c>
      <c r="J255" s="119" t="str">
        <f ca="1">IFERROR(__xludf.DUMMYFUNCTION("""COMPUTED_VALUE"""),"")</f>
        <v/>
      </c>
      <c r="K255" s="119" t="str">
        <f ca="1">IFERROR(__xludf.DUMMYFUNCTION("""COMPUTED_VALUE"""),"")</f>
        <v/>
      </c>
      <c r="L255" s="119" t="str">
        <f ca="1">IFERROR(__xludf.DUMMYFUNCTION("""COMPUTED_VALUE"""),"")</f>
        <v/>
      </c>
      <c r="M255" s="119" t="str">
        <f ca="1">IFERROR(__xludf.DUMMYFUNCTION("""COMPUTED_VALUE"""),"")</f>
        <v/>
      </c>
      <c r="N255" s="119" t="str">
        <f ca="1">IFERROR(__xludf.DUMMYFUNCTION("""COMPUTED_VALUE"""),"")</f>
        <v/>
      </c>
      <c r="O255" s="119" t="str">
        <f ca="1">IFERROR(__xludf.DUMMYFUNCTION("""COMPUTED_VALUE"""),"")</f>
        <v/>
      </c>
      <c r="P255" s="119" t="str">
        <f ca="1">IFERROR(__xludf.DUMMYFUNCTION("""COMPUTED_VALUE"""),"")</f>
        <v/>
      </c>
      <c r="Q255" s="119" t="str">
        <f ca="1">IFERROR(__xludf.DUMMYFUNCTION("""COMPUTED_VALUE"""),"")</f>
        <v/>
      </c>
      <c r="R255" s="119" t="str">
        <f ca="1">IFERROR(__xludf.DUMMYFUNCTION("""COMPUTED_VALUE"""),"")</f>
        <v/>
      </c>
      <c r="S255" s="119" t="str">
        <f ca="1">IFERROR(__xludf.DUMMYFUNCTION("""COMPUTED_VALUE"""),"")</f>
        <v/>
      </c>
      <c r="T255" s="119" t="str">
        <f ca="1">IFERROR(__xludf.DUMMYFUNCTION("""COMPUTED_VALUE"""),"")</f>
        <v/>
      </c>
      <c r="U255" s="119" t="str">
        <f ca="1">IFERROR(__xludf.DUMMYFUNCTION("""COMPUTED_VALUE"""),"")</f>
        <v/>
      </c>
      <c r="V255" s="119" t="str">
        <f ca="1">IFERROR(__xludf.DUMMYFUNCTION("""COMPUTED_VALUE"""),"")</f>
        <v/>
      </c>
      <c r="W255" s="119" t="str">
        <f ca="1">IFERROR(__xludf.DUMMYFUNCTION("""COMPUTED_VALUE"""),"")</f>
        <v/>
      </c>
      <c r="X255" s="119" t="str">
        <f ca="1">IFERROR(__xludf.DUMMYFUNCTION("""COMPUTED_VALUE"""),"")</f>
        <v/>
      </c>
      <c r="Y255" s="119" t="str">
        <f ca="1">IFERROR(__xludf.DUMMYFUNCTION("""COMPUTED_VALUE"""),"")</f>
        <v/>
      </c>
      <c r="Z255" s="119"/>
    </row>
    <row r="256" spans="1:26" ht="12.95">
      <c r="A256" s="119" t="str">
        <f ca="1">IFERROR(__xludf.DUMMYFUNCTION("""COMPUTED_VALUE"""),"")</f>
        <v/>
      </c>
      <c r="B256" s="119" t="str">
        <f ca="1">IFERROR(__xludf.DUMMYFUNCTION("""COMPUTED_VALUE"""),"")</f>
        <v/>
      </c>
      <c r="C256" s="119" t="str">
        <f ca="1">IFERROR(__xludf.DUMMYFUNCTION("""COMPUTED_VALUE"""),"")</f>
        <v/>
      </c>
      <c r="D256" s="119" t="str">
        <f ca="1">IFERROR(__xludf.DUMMYFUNCTION("""COMPUTED_VALUE"""),"")</f>
        <v/>
      </c>
      <c r="E256" s="119" t="str">
        <f ca="1">IFERROR(__xludf.DUMMYFUNCTION("""COMPUTED_VALUE"""),"")</f>
        <v/>
      </c>
      <c r="F256" s="119" t="str">
        <f ca="1">IFERROR(__xludf.DUMMYFUNCTION("""COMPUTED_VALUE"""),"")</f>
        <v/>
      </c>
      <c r="G256" s="119" t="str">
        <f ca="1">IFERROR(__xludf.DUMMYFUNCTION("""COMPUTED_VALUE"""),"")</f>
        <v/>
      </c>
      <c r="H256" s="119" t="str">
        <f ca="1">IFERROR(__xludf.DUMMYFUNCTION("""COMPUTED_VALUE"""),"")</f>
        <v/>
      </c>
      <c r="I256" s="96" t="str">
        <f ca="1">IFERROR(__xludf.DUMMYFUNCTION("""COMPUTED_VALUE"""),"")</f>
        <v/>
      </c>
      <c r="J256" s="119" t="str">
        <f ca="1">IFERROR(__xludf.DUMMYFUNCTION("""COMPUTED_VALUE"""),"")</f>
        <v/>
      </c>
      <c r="K256" s="119" t="str">
        <f ca="1">IFERROR(__xludf.DUMMYFUNCTION("""COMPUTED_VALUE"""),"")</f>
        <v/>
      </c>
      <c r="L256" s="119" t="str">
        <f ca="1">IFERROR(__xludf.DUMMYFUNCTION("""COMPUTED_VALUE"""),"")</f>
        <v/>
      </c>
      <c r="M256" s="119" t="str">
        <f ca="1">IFERROR(__xludf.DUMMYFUNCTION("""COMPUTED_VALUE"""),"")</f>
        <v/>
      </c>
      <c r="N256" s="119" t="str">
        <f ca="1">IFERROR(__xludf.DUMMYFUNCTION("""COMPUTED_VALUE"""),"")</f>
        <v/>
      </c>
      <c r="O256" s="119" t="str">
        <f ca="1">IFERROR(__xludf.DUMMYFUNCTION("""COMPUTED_VALUE"""),"")</f>
        <v/>
      </c>
      <c r="P256" s="119" t="str">
        <f ca="1">IFERROR(__xludf.DUMMYFUNCTION("""COMPUTED_VALUE"""),"")</f>
        <v/>
      </c>
      <c r="Q256" s="119" t="str">
        <f ca="1">IFERROR(__xludf.DUMMYFUNCTION("""COMPUTED_VALUE"""),"")</f>
        <v/>
      </c>
      <c r="R256" s="119" t="str">
        <f ca="1">IFERROR(__xludf.DUMMYFUNCTION("""COMPUTED_VALUE"""),"")</f>
        <v/>
      </c>
      <c r="S256" s="119" t="str">
        <f ca="1">IFERROR(__xludf.DUMMYFUNCTION("""COMPUTED_VALUE"""),"")</f>
        <v/>
      </c>
      <c r="T256" s="119" t="str">
        <f ca="1">IFERROR(__xludf.DUMMYFUNCTION("""COMPUTED_VALUE"""),"")</f>
        <v/>
      </c>
      <c r="U256" s="119" t="str">
        <f ca="1">IFERROR(__xludf.DUMMYFUNCTION("""COMPUTED_VALUE"""),"")</f>
        <v/>
      </c>
      <c r="V256" s="119" t="str">
        <f ca="1">IFERROR(__xludf.DUMMYFUNCTION("""COMPUTED_VALUE"""),"")</f>
        <v/>
      </c>
      <c r="W256" s="119" t="str">
        <f ca="1">IFERROR(__xludf.DUMMYFUNCTION("""COMPUTED_VALUE"""),"")</f>
        <v/>
      </c>
      <c r="X256" s="119" t="str">
        <f ca="1">IFERROR(__xludf.DUMMYFUNCTION("""COMPUTED_VALUE"""),"")</f>
        <v/>
      </c>
      <c r="Y256" s="119" t="str">
        <f ca="1">IFERROR(__xludf.DUMMYFUNCTION("""COMPUTED_VALUE"""),"")</f>
        <v/>
      </c>
      <c r="Z256" s="119"/>
    </row>
    <row r="257" spans="1:26" ht="12.95">
      <c r="A257" s="119" t="str">
        <f ca="1">IFERROR(__xludf.DUMMYFUNCTION("""COMPUTED_VALUE"""),"")</f>
        <v/>
      </c>
      <c r="B257" s="119" t="str">
        <f ca="1">IFERROR(__xludf.DUMMYFUNCTION("""COMPUTED_VALUE"""),"")</f>
        <v/>
      </c>
      <c r="C257" s="119" t="str">
        <f ca="1">IFERROR(__xludf.DUMMYFUNCTION("""COMPUTED_VALUE"""),"")</f>
        <v/>
      </c>
      <c r="D257" s="119" t="str">
        <f ca="1">IFERROR(__xludf.DUMMYFUNCTION("""COMPUTED_VALUE"""),"")</f>
        <v/>
      </c>
      <c r="E257" s="119" t="str">
        <f ca="1">IFERROR(__xludf.DUMMYFUNCTION("""COMPUTED_VALUE"""),"")</f>
        <v/>
      </c>
      <c r="F257" s="119" t="str">
        <f ca="1">IFERROR(__xludf.DUMMYFUNCTION("""COMPUTED_VALUE"""),"")</f>
        <v/>
      </c>
      <c r="G257" s="119" t="str">
        <f ca="1">IFERROR(__xludf.DUMMYFUNCTION("""COMPUTED_VALUE"""),"")</f>
        <v/>
      </c>
      <c r="H257" s="119" t="str">
        <f ca="1">IFERROR(__xludf.DUMMYFUNCTION("""COMPUTED_VALUE"""),"")</f>
        <v/>
      </c>
      <c r="I257" s="96" t="str">
        <f ca="1">IFERROR(__xludf.DUMMYFUNCTION("""COMPUTED_VALUE"""),"")</f>
        <v/>
      </c>
      <c r="J257" s="119" t="str">
        <f ca="1">IFERROR(__xludf.DUMMYFUNCTION("""COMPUTED_VALUE"""),"")</f>
        <v/>
      </c>
      <c r="K257" s="119" t="str">
        <f ca="1">IFERROR(__xludf.DUMMYFUNCTION("""COMPUTED_VALUE"""),"")</f>
        <v/>
      </c>
      <c r="L257" s="119" t="str">
        <f ca="1">IFERROR(__xludf.DUMMYFUNCTION("""COMPUTED_VALUE"""),"")</f>
        <v/>
      </c>
      <c r="M257" s="119" t="str">
        <f ca="1">IFERROR(__xludf.DUMMYFUNCTION("""COMPUTED_VALUE"""),"")</f>
        <v/>
      </c>
      <c r="N257" s="119" t="str">
        <f ca="1">IFERROR(__xludf.DUMMYFUNCTION("""COMPUTED_VALUE"""),"")</f>
        <v/>
      </c>
      <c r="O257" s="119" t="str">
        <f ca="1">IFERROR(__xludf.DUMMYFUNCTION("""COMPUTED_VALUE"""),"")</f>
        <v/>
      </c>
      <c r="P257" s="119" t="str">
        <f ca="1">IFERROR(__xludf.DUMMYFUNCTION("""COMPUTED_VALUE"""),"")</f>
        <v/>
      </c>
      <c r="Q257" s="119" t="str">
        <f ca="1">IFERROR(__xludf.DUMMYFUNCTION("""COMPUTED_VALUE"""),"")</f>
        <v/>
      </c>
      <c r="R257" s="119" t="str">
        <f ca="1">IFERROR(__xludf.DUMMYFUNCTION("""COMPUTED_VALUE"""),"")</f>
        <v/>
      </c>
      <c r="S257" s="119" t="str">
        <f ca="1">IFERROR(__xludf.DUMMYFUNCTION("""COMPUTED_VALUE"""),"")</f>
        <v/>
      </c>
      <c r="T257" s="119" t="str">
        <f ca="1">IFERROR(__xludf.DUMMYFUNCTION("""COMPUTED_VALUE"""),"")</f>
        <v/>
      </c>
      <c r="U257" s="119" t="str">
        <f ca="1">IFERROR(__xludf.DUMMYFUNCTION("""COMPUTED_VALUE"""),"")</f>
        <v/>
      </c>
      <c r="V257" s="119" t="str">
        <f ca="1">IFERROR(__xludf.DUMMYFUNCTION("""COMPUTED_VALUE"""),"")</f>
        <v/>
      </c>
      <c r="W257" s="119" t="str">
        <f ca="1">IFERROR(__xludf.DUMMYFUNCTION("""COMPUTED_VALUE"""),"")</f>
        <v/>
      </c>
      <c r="X257" s="119" t="str">
        <f ca="1">IFERROR(__xludf.DUMMYFUNCTION("""COMPUTED_VALUE"""),"")</f>
        <v/>
      </c>
      <c r="Y257" s="119" t="str">
        <f ca="1">IFERROR(__xludf.DUMMYFUNCTION("""COMPUTED_VALUE"""),"")</f>
        <v/>
      </c>
      <c r="Z257" s="119"/>
    </row>
    <row r="258" spans="1:26" ht="12.95">
      <c r="A258" s="119" t="str">
        <f ca="1">IFERROR(__xludf.DUMMYFUNCTION("""COMPUTED_VALUE"""),"")</f>
        <v/>
      </c>
      <c r="B258" s="119" t="str">
        <f ca="1">IFERROR(__xludf.DUMMYFUNCTION("""COMPUTED_VALUE"""),"")</f>
        <v/>
      </c>
      <c r="C258" s="119" t="str">
        <f ca="1">IFERROR(__xludf.DUMMYFUNCTION("""COMPUTED_VALUE"""),"")</f>
        <v/>
      </c>
      <c r="D258" s="119" t="str">
        <f ca="1">IFERROR(__xludf.DUMMYFUNCTION("""COMPUTED_VALUE"""),"")</f>
        <v/>
      </c>
      <c r="E258" s="119" t="str">
        <f ca="1">IFERROR(__xludf.DUMMYFUNCTION("""COMPUTED_VALUE"""),"")</f>
        <v/>
      </c>
      <c r="F258" s="119" t="str">
        <f ca="1">IFERROR(__xludf.DUMMYFUNCTION("""COMPUTED_VALUE"""),"")</f>
        <v/>
      </c>
      <c r="G258" s="119" t="str">
        <f ca="1">IFERROR(__xludf.DUMMYFUNCTION("""COMPUTED_VALUE"""),"")</f>
        <v/>
      </c>
      <c r="H258" s="119" t="str">
        <f ca="1">IFERROR(__xludf.DUMMYFUNCTION("""COMPUTED_VALUE"""),"")</f>
        <v/>
      </c>
      <c r="I258" s="96" t="str">
        <f ca="1">IFERROR(__xludf.DUMMYFUNCTION("""COMPUTED_VALUE"""),"")</f>
        <v/>
      </c>
      <c r="J258" s="119" t="str">
        <f ca="1">IFERROR(__xludf.DUMMYFUNCTION("""COMPUTED_VALUE"""),"")</f>
        <v/>
      </c>
      <c r="K258" s="119" t="str">
        <f ca="1">IFERROR(__xludf.DUMMYFUNCTION("""COMPUTED_VALUE"""),"")</f>
        <v/>
      </c>
      <c r="L258" s="119" t="str">
        <f ca="1">IFERROR(__xludf.DUMMYFUNCTION("""COMPUTED_VALUE"""),"")</f>
        <v/>
      </c>
      <c r="M258" s="119" t="str">
        <f ca="1">IFERROR(__xludf.DUMMYFUNCTION("""COMPUTED_VALUE"""),"")</f>
        <v/>
      </c>
      <c r="N258" s="119" t="str">
        <f ca="1">IFERROR(__xludf.DUMMYFUNCTION("""COMPUTED_VALUE"""),"")</f>
        <v/>
      </c>
      <c r="O258" s="119" t="str">
        <f ca="1">IFERROR(__xludf.DUMMYFUNCTION("""COMPUTED_VALUE"""),"")</f>
        <v/>
      </c>
      <c r="P258" s="119" t="str">
        <f ca="1">IFERROR(__xludf.DUMMYFUNCTION("""COMPUTED_VALUE"""),"")</f>
        <v/>
      </c>
      <c r="Q258" s="119" t="str">
        <f ca="1">IFERROR(__xludf.DUMMYFUNCTION("""COMPUTED_VALUE"""),"")</f>
        <v/>
      </c>
      <c r="R258" s="119" t="str">
        <f ca="1">IFERROR(__xludf.DUMMYFUNCTION("""COMPUTED_VALUE"""),"")</f>
        <v/>
      </c>
      <c r="S258" s="119" t="str">
        <f ca="1">IFERROR(__xludf.DUMMYFUNCTION("""COMPUTED_VALUE"""),"")</f>
        <v/>
      </c>
      <c r="T258" s="119" t="str">
        <f ca="1">IFERROR(__xludf.DUMMYFUNCTION("""COMPUTED_VALUE"""),"")</f>
        <v/>
      </c>
      <c r="U258" s="119" t="str">
        <f ca="1">IFERROR(__xludf.DUMMYFUNCTION("""COMPUTED_VALUE"""),"")</f>
        <v/>
      </c>
      <c r="V258" s="119" t="str">
        <f ca="1">IFERROR(__xludf.DUMMYFUNCTION("""COMPUTED_VALUE"""),"")</f>
        <v/>
      </c>
      <c r="W258" s="119" t="str">
        <f ca="1">IFERROR(__xludf.DUMMYFUNCTION("""COMPUTED_VALUE"""),"")</f>
        <v/>
      </c>
      <c r="X258" s="119" t="str">
        <f ca="1">IFERROR(__xludf.DUMMYFUNCTION("""COMPUTED_VALUE"""),"")</f>
        <v/>
      </c>
      <c r="Y258" s="119" t="str">
        <f ca="1">IFERROR(__xludf.DUMMYFUNCTION("""COMPUTED_VALUE"""),"")</f>
        <v/>
      </c>
      <c r="Z258" s="119"/>
    </row>
    <row r="259" spans="1:26" ht="12.95">
      <c r="A259" s="119" t="str">
        <f ca="1">IFERROR(__xludf.DUMMYFUNCTION("""COMPUTED_VALUE"""),"")</f>
        <v/>
      </c>
      <c r="B259" s="119" t="str">
        <f ca="1">IFERROR(__xludf.DUMMYFUNCTION("""COMPUTED_VALUE"""),"")</f>
        <v/>
      </c>
      <c r="C259" s="119" t="str">
        <f ca="1">IFERROR(__xludf.DUMMYFUNCTION("""COMPUTED_VALUE"""),"")</f>
        <v/>
      </c>
      <c r="D259" s="119" t="str">
        <f ca="1">IFERROR(__xludf.DUMMYFUNCTION("""COMPUTED_VALUE"""),"")</f>
        <v/>
      </c>
      <c r="E259" s="119" t="str">
        <f ca="1">IFERROR(__xludf.DUMMYFUNCTION("""COMPUTED_VALUE"""),"")</f>
        <v/>
      </c>
      <c r="F259" s="119" t="str">
        <f ca="1">IFERROR(__xludf.DUMMYFUNCTION("""COMPUTED_VALUE"""),"")</f>
        <v/>
      </c>
      <c r="G259" s="119" t="str">
        <f ca="1">IFERROR(__xludf.DUMMYFUNCTION("""COMPUTED_VALUE"""),"")</f>
        <v/>
      </c>
      <c r="H259" s="119" t="str">
        <f ca="1">IFERROR(__xludf.DUMMYFUNCTION("""COMPUTED_VALUE"""),"")</f>
        <v/>
      </c>
      <c r="I259" s="96" t="str">
        <f ca="1">IFERROR(__xludf.DUMMYFUNCTION("""COMPUTED_VALUE"""),"")</f>
        <v/>
      </c>
      <c r="J259" s="119" t="str">
        <f ca="1">IFERROR(__xludf.DUMMYFUNCTION("""COMPUTED_VALUE"""),"")</f>
        <v/>
      </c>
      <c r="K259" s="119" t="str">
        <f ca="1">IFERROR(__xludf.DUMMYFUNCTION("""COMPUTED_VALUE"""),"")</f>
        <v/>
      </c>
      <c r="L259" s="119" t="str">
        <f ca="1">IFERROR(__xludf.DUMMYFUNCTION("""COMPUTED_VALUE"""),"")</f>
        <v/>
      </c>
      <c r="M259" s="119" t="str">
        <f ca="1">IFERROR(__xludf.DUMMYFUNCTION("""COMPUTED_VALUE"""),"")</f>
        <v/>
      </c>
      <c r="N259" s="119" t="str">
        <f ca="1">IFERROR(__xludf.DUMMYFUNCTION("""COMPUTED_VALUE"""),"")</f>
        <v/>
      </c>
      <c r="O259" s="119" t="str">
        <f ca="1">IFERROR(__xludf.DUMMYFUNCTION("""COMPUTED_VALUE"""),"")</f>
        <v/>
      </c>
      <c r="P259" s="119" t="str">
        <f ca="1">IFERROR(__xludf.DUMMYFUNCTION("""COMPUTED_VALUE"""),"")</f>
        <v/>
      </c>
      <c r="Q259" s="119" t="str">
        <f ca="1">IFERROR(__xludf.DUMMYFUNCTION("""COMPUTED_VALUE"""),"")</f>
        <v/>
      </c>
      <c r="R259" s="119" t="str">
        <f ca="1">IFERROR(__xludf.DUMMYFUNCTION("""COMPUTED_VALUE"""),"")</f>
        <v/>
      </c>
      <c r="S259" s="119" t="str">
        <f ca="1">IFERROR(__xludf.DUMMYFUNCTION("""COMPUTED_VALUE"""),"")</f>
        <v/>
      </c>
      <c r="T259" s="119" t="str">
        <f ca="1">IFERROR(__xludf.DUMMYFUNCTION("""COMPUTED_VALUE"""),"")</f>
        <v/>
      </c>
      <c r="U259" s="119" t="str">
        <f ca="1">IFERROR(__xludf.DUMMYFUNCTION("""COMPUTED_VALUE"""),"")</f>
        <v/>
      </c>
      <c r="V259" s="119" t="str">
        <f ca="1">IFERROR(__xludf.DUMMYFUNCTION("""COMPUTED_VALUE"""),"")</f>
        <v/>
      </c>
      <c r="W259" s="119" t="str">
        <f ca="1">IFERROR(__xludf.DUMMYFUNCTION("""COMPUTED_VALUE"""),"")</f>
        <v/>
      </c>
      <c r="X259" s="119" t="str">
        <f ca="1">IFERROR(__xludf.DUMMYFUNCTION("""COMPUTED_VALUE"""),"")</f>
        <v/>
      </c>
      <c r="Y259" s="119" t="str">
        <f ca="1">IFERROR(__xludf.DUMMYFUNCTION("""COMPUTED_VALUE"""),"")</f>
        <v/>
      </c>
      <c r="Z259" s="119"/>
    </row>
    <row r="260" spans="1:26" ht="12.95">
      <c r="A260" s="119" t="str">
        <f ca="1">IFERROR(__xludf.DUMMYFUNCTION("""COMPUTED_VALUE"""),"")</f>
        <v/>
      </c>
      <c r="B260" s="119" t="str">
        <f ca="1">IFERROR(__xludf.DUMMYFUNCTION("""COMPUTED_VALUE"""),"")</f>
        <v/>
      </c>
      <c r="C260" s="119" t="str">
        <f ca="1">IFERROR(__xludf.DUMMYFUNCTION("""COMPUTED_VALUE"""),"")</f>
        <v/>
      </c>
      <c r="D260" s="119" t="str">
        <f ca="1">IFERROR(__xludf.DUMMYFUNCTION("""COMPUTED_VALUE"""),"")</f>
        <v/>
      </c>
      <c r="E260" s="119" t="str">
        <f ca="1">IFERROR(__xludf.DUMMYFUNCTION("""COMPUTED_VALUE"""),"")</f>
        <v/>
      </c>
      <c r="F260" s="119" t="str">
        <f ca="1">IFERROR(__xludf.DUMMYFUNCTION("""COMPUTED_VALUE"""),"")</f>
        <v/>
      </c>
      <c r="G260" s="119" t="str">
        <f ca="1">IFERROR(__xludf.DUMMYFUNCTION("""COMPUTED_VALUE"""),"")</f>
        <v/>
      </c>
      <c r="H260" s="119" t="str">
        <f ca="1">IFERROR(__xludf.DUMMYFUNCTION("""COMPUTED_VALUE"""),"")</f>
        <v/>
      </c>
      <c r="I260" s="96" t="str">
        <f ca="1">IFERROR(__xludf.DUMMYFUNCTION("""COMPUTED_VALUE"""),"")</f>
        <v/>
      </c>
      <c r="J260" s="119" t="str">
        <f ca="1">IFERROR(__xludf.DUMMYFUNCTION("""COMPUTED_VALUE"""),"")</f>
        <v/>
      </c>
      <c r="K260" s="119" t="str">
        <f ca="1">IFERROR(__xludf.DUMMYFUNCTION("""COMPUTED_VALUE"""),"")</f>
        <v/>
      </c>
      <c r="L260" s="119" t="str">
        <f ca="1">IFERROR(__xludf.DUMMYFUNCTION("""COMPUTED_VALUE"""),"")</f>
        <v/>
      </c>
      <c r="M260" s="119" t="str">
        <f ca="1">IFERROR(__xludf.DUMMYFUNCTION("""COMPUTED_VALUE"""),"")</f>
        <v/>
      </c>
      <c r="N260" s="119" t="str">
        <f ca="1">IFERROR(__xludf.DUMMYFUNCTION("""COMPUTED_VALUE"""),"")</f>
        <v/>
      </c>
      <c r="O260" s="119" t="str">
        <f ca="1">IFERROR(__xludf.DUMMYFUNCTION("""COMPUTED_VALUE"""),"")</f>
        <v/>
      </c>
      <c r="P260" s="119" t="str">
        <f ca="1">IFERROR(__xludf.DUMMYFUNCTION("""COMPUTED_VALUE"""),"")</f>
        <v/>
      </c>
      <c r="Q260" s="119" t="str">
        <f ca="1">IFERROR(__xludf.DUMMYFUNCTION("""COMPUTED_VALUE"""),"")</f>
        <v/>
      </c>
      <c r="R260" s="119" t="str">
        <f ca="1">IFERROR(__xludf.DUMMYFUNCTION("""COMPUTED_VALUE"""),"")</f>
        <v/>
      </c>
      <c r="S260" s="119" t="str">
        <f ca="1">IFERROR(__xludf.DUMMYFUNCTION("""COMPUTED_VALUE"""),"")</f>
        <v/>
      </c>
      <c r="T260" s="119" t="str">
        <f ca="1">IFERROR(__xludf.DUMMYFUNCTION("""COMPUTED_VALUE"""),"")</f>
        <v/>
      </c>
      <c r="U260" s="119" t="str">
        <f ca="1">IFERROR(__xludf.DUMMYFUNCTION("""COMPUTED_VALUE"""),"")</f>
        <v/>
      </c>
      <c r="V260" s="119" t="str">
        <f ca="1">IFERROR(__xludf.DUMMYFUNCTION("""COMPUTED_VALUE"""),"")</f>
        <v/>
      </c>
      <c r="W260" s="119" t="str">
        <f ca="1">IFERROR(__xludf.DUMMYFUNCTION("""COMPUTED_VALUE"""),"")</f>
        <v/>
      </c>
      <c r="X260" s="119" t="str">
        <f ca="1">IFERROR(__xludf.DUMMYFUNCTION("""COMPUTED_VALUE"""),"")</f>
        <v/>
      </c>
      <c r="Y260" s="119" t="str">
        <f ca="1">IFERROR(__xludf.DUMMYFUNCTION("""COMPUTED_VALUE"""),"")</f>
        <v/>
      </c>
      <c r="Z260" s="119"/>
    </row>
    <row r="261" spans="1:26" ht="12.95">
      <c r="A261" s="119" t="str">
        <f ca="1">IFERROR(__xludf.DUMMYFUNCTION("""COMPUTED_VALUE"""),"")</f>
        <v/>
      </c>
      <c r="B261" s="119" t="str">
        <f ca="1">IFERROR(__xludf.DUMMYFUNCTION("""COMPUTED_VALUE"""),"")</f>
        <v/>
      </c>
      <c r="C261" s="119" t="str">
        <f ca="1">IFERROR(__xludf.DUMMYFUNCTION("""COMPUTED_VALUE"""),"")</f>
        <v/>
      </c>
      <c r="D261" s="119" t="str">
        <f ca="1">IFERROR(__xludf.DUMMYFUNCTION("""COMPUTED_VALUE"""),"")</f>
        <v/>
      </c>
      <c r="E261" s="119" t="str">
        <f ca="1">IFERROR(__xludf.DUMMYFUNCTION("""COMPUTED_VALUE"""),"")</f>
        <v/>
      </c>
      <c r="F261" s="119" t="str">
        <f ca="1">IFERROR(__xludf.DUMMYFUNCTION("""COMPUTED_VALUE"""),"")</f>
        <v/>
      </c>
      <c r="G261" s="119" t="str">
        <f ca="1">IFERROR(__xludf.DUMMYFUNCTION("""COMPUTED_VALUE"""),"")</f>
        <v/>
      </c>
      <c r="H261" s="119" t="str">
        <f ca="1">IFERROR(__xludf.DUMMYFUNCTION("""COMPUTED_VALUE"""),"")</f>
        <v/>
      </c>
      <c r="I261" s="96" t="str">
        <f ca="1">IFERROR(__xludf.DUMMYFUNCTION("""COMPUTED_VALUE"""),"")</f>
        <v/>
      </c>
      <c r="J261" s="119" t="str">
        <f ca="1">IFERROR(__xludf.DUMMYFUNCTION("""COMPUTED_VALUE"""),"")</f>
        <v/>
      </c>
      <c r="K261" s="119" t="str">
        <f ca="1">IFERROR(__xludf.DUMMYFUNCTION("""COMPUTED_VALUE"""),"")</f>
        <v/>
      </c>
      <c r="L261" s="119" t="str">
        <f ca="1">IFERROR(__xludf.DUMMYFUNCTION("""COMPUTED_VALUE"""),"")</f>
        <v/>
      </c>
      <c r="M261" s="119" t="str">
        <f ca="1">IFERROR(__xludf.DUMMYFUNCTION("""COMPUTED_VALUE"""),"")</f>
        <v/>
      </c>
      <c r="N261" s="119" t="str">
        <f ca="1">IFERROR(__xludf.DUMMYFUNCTION("""COMPUTED_VALUE"""),"")</f>
        <v/>
      </c>
      <c r="O261" s="119" t="str">
        <f ca="1">IFERROR(__xludf.DUMMYFUNCTION("""COMPUTED_VALUE"""),"")</f>
        <v/>
      </c>
      <c r="P261" s="119" t="str">
        <f ca="1">IFERROR(__xludf.DUMMYFUNCTION("""COMPUTED_VALUE"""),"")</f>
        <v/>
      </c>
      <c r="Q261" s="119" t="str">
        <f ca="1">IFERROR(__xludf.DUMMYFUNCTION("""COMPUTED_VALUE"""),"")</f>
        <v/>
      </c>
      <c r="R261" s="119" t="str">
        <f ca="1">IFERROR(__xludf.DUMMYFUNCTION("""COMPUTED_VALUE"""),"")</f>
        <v/>
      </c>
      <c r="S261" s="119" t="str">
        <f ca="1">IFERROR(__xludf.DUMMYFUNCTION("""COMPUTED_VALUE"""),"")</f>
        <v/>
      </c>
      <c r="T261" s="119" t="str">
        <f ca="1">IFERROR(__xludf.DUMMYFUNCTION("""COMPUTED_VALUE"""),"")</f>
        <v/>
      </c>
      <c r="U261" s="119" t="str">
        <f ca="1">IFERROR(__xludf.DUMMYFUNCTION("""COMPUTED_VALUE"""),"")</f>
        <v/>
      </c>
      <c r="V261" s="119" t="str">
        <f ca="1">IFERROR(__xludf.DUMMYFUNCTION("""COMPUTED_VALUE"""),"")</f>
        <v/>
      </c>
      <c r="W261" s="119" t="str">
        <f ca="1">IFERROR(__xludf.DUMMYFUNCTION("""COMPUTED_VALUE"""),"")</f>
        <v/>
      </c>
      <c r="X261" s="119" t="str">
        <f ca="1">IFERROR(__xludf.DUMMYFUNCTION("""COMPUTED_VALUE"""),"")</f>
        <v/>
      </c>
      <c r="Y261" s="119" t="str">
        <f ca="1">IFERROR(__xludf.DUMMYFUNCTION("""COMPUTED_VALUE"""),"")</f>
        <v/>
      </c>
      <c r="Z261" s="119"/>
    </row>
    <row r="262" spans="1:26" ht="12.95">
      <c r="A262" s="119" t="str">
        <f ca="1">IFERROR(__xludf.DUMMYFUNCTION("""COMPUTED_VALUE"""),"")</f>
        <v/>
      </c>
      <c r="B262" s="119" t="str">
        <f ca="1">IFERROR(__xludf.DUMMYFUNCTION("""COMPUTED_VALUE"""),"")</f>
        <v/>
      </c>
      <c r="C262" s="119" t="str">
        <f ca="1">IFERROR(__xludf.DUMMYFUNCTION("""COMPUTED_VALUE"""),"")</f>
        <v/>
      </c>
      <c r="D262" s="119" t="str">
        <f ca="1">IFERROR(__xludf.DUMMYFUNCTION("""COMPUTED_VALUE"""),"")</f>
        <v/>
      </c>
      <c r="E262" s="119" t="str">
        <f ca="1">IFERROR(__xludf.DUMMYFUNCTION("""COMPUTED_VALUE"""),"")</f>
        <v/>
      </c>
      <c r="F262" s="119" t="str">
        <f ca="1">IFERROR(__xludf.DUMMYFUNCTION("""COMPUTED_VALUE"""),"")</f>
        <v/>
      </c>
      <c r="G262" s="119" t="str">
        <f ca="1">IFERROR(__xludf.DUMMYFUNCTION("""COMPUTED_VALUE"""),"")</f>
        <v/>
      </c>
      <c r="H262" s="119" t="str">
        <f ca="1">IFERROR(__xludf.DUMMYFUNCTION("""COMPUTED_VALUE"""),"")</f>
        <v/>
      </c>
      <c r="I262" s="96" t="str">
        <f ca="1">IFERROR(__xludf.DUMMYFUNCTION("""COMPUTED_VALUE"""),"")</f>
        <v/>
      </c>
      <c r="J262" s="119" t="str">
        <f ca="1">IFERROR(__xludf.DUMMYFUNCTION("""COMPUTED_VALUE"""),"")</f>
        <v/>
      </c>
      <c r="K262" s="119" t="str">
        <f ca="1">IFERROR(__xludf.DUMMYFUNCTION("""COMPUTED_VALUE"""),"")</f>
        <v/>
      </c>
      <c r="L262" s="119" t="str">
        <f ca="1">IFERROR(__xludf.DUMMYFUNCTION("""COMPUTED_VALUE"""),"")</f>
        <v/>
      </c>
      <c r="M262" s="119" t="str">
        <f ca="1">IFERROR(__xludf.DUMMYFUNCTION("""COMPUTED_VALUE"""),"")</f>
        <v/>
      </c>
      <c r="N262" s="119" t="str">
        <f ca="1">IFERROR(__xludf.DUMMYFUNCTION("""COMPUTED_VALUE"""),"")</f>
        <v/>
      </c>
      <c r="O262" s="119" t="str">
        <f ca="1">IFERROR(__xludf.DUMMYFUNCTION("""COMPUTED_VALUE"""),"")</f>
        <v/>
      </c>
      <c r="P262" s="119" t="str">
        <f ca="1">IFERROR(__xludf.DUMMYFUNCTION("""COMPUTED_VALUE"""),"")</f>
        <v/>
      </c>
      <c r="Q262" s="119" t="str">
        <f ca="1">IFERROR(__xludf.DUMMYFUNCTION("""COMPUTED_VALUE"""),"")</f>
        <v/>
      </c>
      <c r="R262" s="119" t="str">
        <f ca="1">IFERROR(__xludf.DUMMYFUNCTION("""COMPUTED_VALUE"""),"")</f>
        <v/>
      </c>
      <c r="S262" s="119" t="str">
        <f ca="1">IFERROR(__xludf.DUMMYFUNCTION("""COMPUTED_VALUE"""),"")</f>
        <v/>
      </c>
      <c r="T262" s="119" t="str">
        <f ca="1">IFERROR(__xludf.DUMMYFUNCTION("""COMPUTED_VALUE"""),"")</f>
        <v/>
      </c>
      <c r="U262" s="119" t="str">
        <f ca="1">IFERROR(__xludf.DUMMYFUNCTION("""COMPUTED_VALUE"""),"")</f>
        <v/>
      </c>
      <c r="V262" s="119" t="str">
        <f ca="1">IFERROR(__xludf.DUMMYFUNCTION("""COMPUTED_VALUE"""),"")</f>
        <v/>
      </c>
      <c r="W262" s="119" t="str">
        <f ca="1">IFERROR(__xludf.DUMMYFUNCTION("""COMPUTED_VALUE"""),"")</f>
        <v/>
      </c>
      <c r="X262" s="119" t="str">
        <f ca="1">IFERROR(__xludf.DUMMYFUNCTION("""COMPUTED_VALUE"""),"")</f>
        <v/>
      </c>
      <c r="Y262" s="119" t="str">
        <f ca="1">IFERROR(__xludf.DUMMYFUNCTION("""COMPUTED_VALUE"""),"")</f>
        <v/>
      </c>
      <c r="Z262" s="119"/>
    </row>
    <row r="263" spans="1:26" ht="12.95">
      <c r="A263" s="119" t="str">
        <f ca="1">IFERROR(__xludf.DUMMYFUNCTION("""COMPUTED_VALUE"""),"")</f>
        <v/>
      </c>
      <c r="B263" s="119" t="str">
        <f ca="1">IFERROR(__xludf.DUMMYFUNCTION("""COMPUTED_VALUE"""),"")</f>
        <v/>
      </c>
      <c r="C263" s="119" t="str">
        <f ca="1">IFERROR(__xludf.DUMMYFUNCTION("""COMPUTED_VALUE"""),"")</f>
        <v/>
      </c>
      <c r="D263" s="119" t="str">
        <f ca="1">IFERROR(__xludf.DUMMYFUNCTION("""COMPUTED_VALUE"""),"")</f>
        <v/>
      </c>
      <c r="E263" s="119" t="str">
        <f ca="1">IFERROR(__xludf.DUMMYFUNCTION("""COMPUTED_VALUE"""),"")</f>
        <v/>
      </c>
      <c r="F263" s="119" t="str">
        <f ca="1">IFERROR(__xludf.DUMMYFUNCTION("""COMPUTED_VALUE"""),"")</f>
        <v/>
      </c>
      <c r="G263" s="119" t="str">
        <f ca="1">IFERROR(__xludf.DUMMYFUNCTION("""COMPUTED_VALUE"""),"")</f>
        <v/>
      </c>
      <c r="H263" s="119" t="str">
        <f ca="1">IFERROR(__xludf.DUMMYFUNCTION("""COMPUTED_VALUE"""),"")</f>
        <v/>
      </c>
      <c r="I263" s="96" t="str">
        <f ca="1">IFERROR(__xludf.DUMMYFUNCTION("""COMPUTED_VALUE"""),"")</f>
        <v/>
      </c>
      <c r="J263" s="119" t="str">
        <f ca="1">IFERROR(__xludf.DUMMYFUNCTION("""COMPUTED_VALUE"""),"")</f>
        <v/>
      </c>
      <c r="K263" s="119" t="str">
        <f ca="1">IFERROR(__xludf.DUMMYFUNCTION("""COMPUTED_VALUE"""),"")</f>
        <v/>
      </c>
      <c r="L263" s="119" t="str">
        <f ca="1">IFERROR(__xludf.DUMMYFUNCTION("""COMPUTED_VALUE"""),"")</f>
        <v/>
      </c>
      <c r="M263" s="119" t="str">
        <f ca="1">IFERROR(__xludf.DUMMYFUNCTION("""COMPUTED_VALUE"""),"")</f>
        <v/>
      </c>
      <c r="N263" s="119" t="str">
        <f ca="1">IFERROR(__xludf.DUMMYFUNCTION("""COMPUTED_VALUE"""),"")</f>
        <v/>
      </c>
      <c r="O263" s="119" t="str">
        <f ca="1">IFERROR(__xludf.DUMMYFUNCTION("""COMPUTED_VALUE"""),"")</f>
        <v/>
      </c>
      <c r="P263" s="119" t="str">
        <f ca="1">IFERROR(__xludf.DUMMYFUNCTION("""COMPUTED_VALUE"""),"")</f>
        <v/>
      </c>
      <c r="Q263" s="119" t="str">
        <f ca="1">IFERROR(__xludf.DUMMYFUNCTION("""COMPUTED_VALUE"""),"")</f>
        <v/>
      </c>
      <c r="R263" s="119" t="str">
        <f ca="1">IFERROR(__xludf.DUMMYFUNCTION("""COMPUTED_VALUE"""),"")</f>
        <v/>
      </c>
      <c r="S263" s="119" t="str">
        <f ca="1">IFERROR(__xludf.DUMMYFUNCTION("""COMPUTED_VALUE"""),"")</f>
        <v/>
      </c>
      <c r="T263" s="119" t="str">
        <f ca="1">IFERROR(__xludf.DUMMYFUNCTION("""COMPUTED_VALUE"""),"")</f>
        <v/>
      </c>
      <c r="U263" s="119" t="str">
        <f ca="1">IFERROR(__xludf.DUMMYFUNCTION("""COMPUTED_VALUE"""),"")</f>
        <v/>
      </c>
      <c r="V263" s="119" t="str">
        <f ca="1">IFERROR(__xludf.DUMMYFUNCTION("""COMPUTED_VALUE"""),"")</f>
        <v/>
      </c>
      <c r="W263" s="119" t="str">
        <f ca="1">IFERROR(__xludf.DUMMYFUNCTION("""COMPUTED_VALUE"""),"")</f>
        <v/>
      </c>
      <c r="X263" s="119" t="str">
        <f ca="1">IFERROR(__xludf.DUMMYFUNCTION("""COMPUTED_VALUE"""),"")</f>
        <v/>
      </c>
      <c r="Y263" s="119" t="str">
        <f ca="1">IFERROR(__xludf.DUMMYFUNCTION("""COMPUTED_VALUE"""),"")</f>
        <v/>
      </c>
      <c r="Z263" s="119"/>
    </row>
    <row r="264" spans="1:26" ht="12.95">
      <c r="A264" s="119" t="str">
        <f ca="1">IFERROR(__xludf.DUMMYFUNCTION("""COMPUTED_VALUE"""),"")</f>
        <v/>
      </c>
      <c r="B264" s="119" t="str">
        <f ca="1">IFERROR(__xludf.DUMMYFUNCTION("""COMPUTED_VALUE"""),"")</f>
        <v/>
      </c>
      <c r="C264" s="119" t="str">
        <f ca="1">IFERROR(__xludf.DUMMYFUNCTION("""COMPUTED_VALUE"""),"")</f>
        <v/>
      </c>
      <c r="D264" s="119" t="str">
        <f ca="1">IFERROR(__xludf.DUMMYFUNCTION("""COMPUTED_VALUE"""),"")</f>
        <v/>
      </c>
      <c r="E264" s="119" t="str">
        <f ca="1">IFERROR(__xludf.DUMMYFUNCTION("""COMPUTED_VALUE"""),"")</f>
        <v/>
      </c>
      <c r="F264" s="119" t="str">
        <f ca="1">IFERROR(__xludf.DUMMYFUNCTION("""COMPUTED_VALUE"""),"")</f>
        <v/>
      </c>
      <c r="G264" s="119" t="str">
        <f ca="1">IFERROR(__xludf.DUMMYFUNCTION("""COMPUTED_VALUE"""),"")</f>
        <v/>
      </c>
      <c r="H264" s="119" t="str">
        <f ca="1">IFERROR(__xludf.DUMMYFUNCTION("""COMPUTED_VALUE"""),"")</f>
        <v/>
      </c>
      <c r="I264" s="96" t="str">
        <f ca="1">IFERROR(__xludf.DUMMYFUNCTION("""COMPUTED_VALUE"""),"")</f>
        <v/>
      </c>
      <c r="J264" s="119" t="str">
        <f ca="1">IFERROR(__xludf.DUMMYFUNCTION("""COMPUTED_VALUE"""),"")</f>
        <v/>
      </c>
      <c r="K264" s="119" t="str">
        <f ca="1">IFERROR(__xludf.DUMMYFUNCTION("""COMPUTED_VALUE"""),"")</f>
        <v/>
      </c>
      <c r="L264" s="119" t="str">
        <f ca="1">IFERROR(__xludf.DUMMYFUNCTION("""COMPUTED_VALUE"""),"")</f>
        <v/>
      </c>
      <c r="M264" s="119" t="str">
        <f ca="1">IFERROR(__xludf.DUMMYFUNCTION("""COMPUTED_VALUE"""),"")</f>
        <v/>
      </c>
      <c r="N264" s="119" t="str">
        <f ca="1">IFERROR(__xludf.DUMMYFUNCTION("""COMPUTED_VALUE"""),"")</f>
        <v/>
      </c>
      <c r="O264" s="119" t="str">
        <f ca="1">IFERROR(__xludf.DUMMYFUNCTION("""COMPUTED_VALUE"""),"")</f>
        <v/>
      </c>
      <c r="P264" s="119" t="str">
        <f ca="1">IFERROR(__xludf.DUMMYFUNCTION("""COMPUTED_VALUE"""),"")</f>
        <v/>
      </c>
      <c r="Q264" s="119" t="str">
        <f ca="1">IFERROR(__xludf.DUMMYFUNCTION("""COMPUTED_VALUE"""),"")</f>
        <v/>
      </c>
      <c r="R264" s="119" t="str">
        <f ca="1">IFERROR(__xludf.DUMMYFUNCTION("""COMPUTED_VALUE"""),"")</f>
        <v/>
      </c>
      <c r="S264" s="119" t="str">
        <f ca="1">IFERROR(__xludf.DUMMYFUNCTION("""COMPUTED_VALUE"""),"")</f>
        <v/>
      </c>
      <c r="T264" s="119" t="str">
        <f ca="1">IFERROR(__xludf.DUMMYFUNCTION("""COMPUTED_VALUE"""),"")</f>
        <v/>
      </c>
      <c r="U264" s="119" t="str">
        <f ca="1">IFERROR(__xludf.DUMMYFUNCTION("""COMPUTED_VALUE"""),"")</f>
        <v/>
      </c>
      <c r="V264" s="119" t="str">
        <f ca="1">IFERROR(__xludf.DUMMYFUNCTION("""COMPUTED_VALUE"""),"")</f>
        <v/>
      </c>
      <c r="W264" s="119" t="str">
        <f ca="1">IFERROR(__xludf.DUMMYFUNCTION("""COMPUTED_VALUE"""),"")</f>
        <v/>
      </c>
      <c r="X264" s="119" t="str">
        <f ca="1">IFERROR(__xludf.DUMMYFUNCTION("""COMPUTED_VALUE"""),"")</f>
        <v/>
      </c>
      <c r="Y264" s="119" t="str">
        <f ca="1">IFERROR(__xludf.DUMMYFUNCTION("""COMPUTED_VALUE"""),"")</f>
        <v/>
      </c>
      <c r="Z264" s="119"/>
    </row>
    <row r="265" spans="1:26" ht="12.95">
      <c r="A265" s="119" t="str">
        <f ca="1">IFERROR(__xludf.DUMMYFUNCTION("""COMPUTED_VALUE"""),"")</f>
        <v/>
      </c>
      <c r="B265" s="119" t="str">
        <f ca="1">IFERROR(__xludf.DUMMYFUNCTION("""COMPUTED_VALUE"""),"")</f>
        <v/>
      </c>
      <c r="C265" s="119" t="str">
        <f ca="1">IFERROR(__xludf.DUMMYFUNCTION("""COMPUTED_VALUE"""),"")</f>
        <v/>
      </c>
      <c r="D265" s="119" t="str">
        <f ca="1">IFERROR(__xludf.DUMMYFUNCTION("""COMPUTED_VALUE"""),"")</f>
        <v/>
      </c>
      <c r="E265" s="119" t="str">
        <f ca="1">IFERROR(__xludf.DUMMYFUNCTION("""COMPUTED_VALUE"""),"")</f>
        <v/>
      </c>
      <c r="F265" s="119" t="str">
        <f ca="1">IFERROR(__xludf.DUMMYFUNCTION("""COMPUTED_VALUE"""),"")</f>
        <v/>
      </c>
      <c r="G265" s="119" t="str">
        <f ca="1">IFERROR(__xludf.DUMMYFUNCTION("""COMPUTED_VALUE"""),"")</f>
        <v/>
      </c>
      <c r="H265" s="119" t="str">
        <f ca="1">IFERROR(__xludf.DUMMYFUNCTION("""COMPUTED_VALUE"""),"")</f>
        <v/>
      </c>
      <c r="I265" s="96" t="str">
        <f ca="1">IFERROR(__xludf.DUMMYFUNCTION("""COMPUTED_VALUE"""),"")</f>
        <v/>
      </c>
      <c r="J265" s="119" t="str">
        <f ca="1">IFERROR(__xludf.DUMMYFUNCTION("""COMPUTED_VALUE"""),"")</f>
        <v/>
      </c>
      <c r="K265" s="119" t="str">
        <f ca="1">IFERROR(__xludf.DUMMYFUNCTION("""COMPUTED_VALUE"""),"")</f>
        <v/>
      </c>
      <c r="L265" s="119" t="str">
        <f ca="1">IFERROR(__xludf.DUMMYFUNCTION("""COMPUTED_VALUE"""),"")</f>
        <v/>
      </c>
      <c r="M265" s="119" t="str">
        <f ca="1">IFERROR(__xludf.DUMMYFUNCTION("""COMPUTED_VALUE"""),"")</f>
        <v/>
      </c>
      <c r="N265" s="119" t="str">
        <f ca="1">IFERROR(__xludf.DUMMYFUNCTION("""COMPUTED_VALUE"""),"")</f>
        <v/>
      </c>
      <c r="O265" s="119" t="str">
        <f ca="1">IFERROR(__xludf.DUMMYFUNCTION("""COMPUTED_VALUE"""),"")</f>
        <v/>
      </c>
      <c r="P265" s="119" t="str">
        <f ca="1">IFERROR(__xludf.DUMMYFUNCTION("""COMPUTED_VALUE"""),"")</f>
        <v/>
      </c>
      <c r="Q265" s="119" t="str">
        <f ca="1">IFERROR(__xludf.DUMMYFUNCTION("""COMPUTED_VALUE"""),"")</f>
        <v/>
      </c>
      <c r="R265" s="119" t="str">
        <f ca="1">IFERROR(__xludf.DUMMYFUNCTION("""COMPUTED_VALUE"""),"")</f>
        <v/>
      </c>
      <c r="S265" s="119" t="str">
        <f ca="1">IFERROR(__xludf.DUMMYFUNCTION("""COMPUTED_VALUE"""),"")</f>
        <v/>
      </c>
      <c r="T265" s="119" t="str">
        <f ca="1">IFERROR(__xludf.DUMMYFUNCTION("""COMPUTED_VALUE"""),"")</f>
        <v/>
      </c>
      <c r="U265" s="119" t="str">
        <f ca="1">IFERROR(__xludf.DUMMYFUNCTION("""COMPUTED_VALUE"""),"")</f>
        <v/>
      </c>
      <c r="V265" s="119" t="str">
        <f ca="1">IFERROR(__xludf.DUMMYFUNCTION("""COMPUTED_VALUE"""),"")</f>
        <v/>
      </c>
      <c r="W265" s="119" t="str">
        <f ca="1">IFERROR(__xludf.DUMMYFUNCTION("""COMPUTED_VALUE"""),"")</f>
        <v/>
      </c>
      <c r="X265" s="119" t="str">
        <f ca="1">IFERROR(__xludf.DUMMYFUNCTION("""COMPUTED_VALUE"""),"")</f>
        <v/>
      </c>
      <c r="Y265" s="119" t="str">
        <f ca="1">IFERROR(__xludf.DUMMYFUNCTION("""COMPUTED_VALUE"""),"")</f>
        <v/>
      </c>
      <c r="Z265" s="119"/>
    </row>
    <row r="266" spans="1:26" ht="12.95">
      <c r="A266" s="119" t="str">
        <f ca="1">IFERROR(__xludf.DUMMYFUNCTION("""COMPUTED_VALUE"""),"")</f>
        <v/>
      </c>
      <c r="B266" s="119" t="str">
        <f ca="1">IFERROR(__xludf.DUMMYFUNCTION("""COMPUTED_VALUE"""),"")</f>
        <v/>
      </c>
      <c r="C266" s="119" t="str">
        <f ca="1">IFERROR(__xludf.DUMMYFUNCTION("""COMPUTED_VALUE"""),"")</f>
        <v/>
      </c>
      <c r="D266" s="119" t="str">
        <f ca="1">IFERROR(__xludf.DUMMYFUNCTION("""COMPUTED_VALUE"""),"")</f>
        <v/>
      </c>
      <c r="E266" s="119" t="str">
        <f ca="1">IFERROR(__xludf.DUMMYFUNCTION("""COMPUTED_VALUE"""),"")</f>
        <v/>
      </c>
      <c r="F266" s="119" t="str">
        <f ca="1">IFERROR(__xludf.DUMMYFUNCTION("""COMPUTED_VALUE"""),"")</f>
        <v/>
      </c>
      <c r="G266" s="119" t="str">
        <f ca="1">IFERROR(__xludf.DUMMYFUNCTION("""COMPUTED_VALUE"""),"")</f>
        <v/>
      </c>
      <c r="H266" s="119" t="str">
        <f ca="1">IFERROR(__xludf.DUMMYFUNCTION("""COMPUTED_VALUE"""),"")</f>
        <v/>
      </c>
      <c r="I266" s="96" t="str">
        <f ca="1">IFERROR(__xludf.DUMMYFUNCTION("""COMPUTED_VALUE"""),"")</f>
        <v/>
      </c>
      <c r="J266" s="119" t="str">
        <f ca="1">IFERROR(__xludf.DUMMYFUNCTION("""COMPUTED_VALUE"""),"")</f>
        <v/>
      </c>
      <c r="K266" s="119" t="str">
        <f ca="1">IFERROR(__xludf.DUMMYFUNCTION("""COMPUTED_VALUE"""),"")</f>
        <v/>
      </c>
      <c r="L266" s="119" t="str">
        <f ca="1">IFERROR(__xludf.DUMMYFUNCTION("""COMPUTED_VALUE"""),"")</f>
        <v/>
      </c>
      <c r="M266" s="119" t="str">
        <f ca="1">IFERROR(__xludf.DUMMYFUNCTION("""COMPUTED_VALUE"""),"")</f>
        <v/>
      </c>
      <c r="N266" s="119" t="str">
        <f ca="1">IFERROR(__xludf.DUMMYFUNCTION("""COMPUTED_VALUE"""),"")</f>
        <v/>
      </c>
      <c r="O266" s="119" t="str">
        <f ca="1">IFERROR(__xludf.DUMMYFUNCTION("""COMPUTED_VALUE"""),"")</f>
        <v/>
      </c>
      <c r="P266" s="119" t="str">
        <f ca="1">IFERROR(__xludf.DUMMYFUNCTION("""COMPUTED_VALUE"""),"")</f>
        <v/>
      </c>
      <c r="Q266" s="119" t="str">
        <f ca="1">IFERROR(__xludf.DUMMYFUNCTION("""COMPUTED_VALUE"""),"")</f>
        <v/>
      </c>
      <c r="R266" s="119" t="str">
        <f ca="1">IFERROR(__xludf.DUMMYFUNCTION("""COMPUTED_VALUE"""),"")</f>
        <v/>
      </c>
      <c r="S266" s="119" t="str">
        <f ca="1">IFERROR(__xludf.DUMMYFUNCTION("""COMPUTED_VALUE"""),"")</f>
        <v/>
      </c>
      <c r="T266" s="119" t="str">
        <f ca="1">IFERROR(__xludf.DUMMYFUNCTION("""COMPUTED_VALUE"""),"")</f>
        <v/>
      </c>
      <c r="U266" s="119" t="str">
        <f ca="1">IFERROR(__xludf.DUMMYFUNCTION("""COMPUTED_VALUE"""),"")</f>
        <v/>
      </c>
      <c r="V266" s="119" t="str">
        <f ca="1">IFERROR(__xludf.DUMMYFUNCTION("""COMPUTED_VALUE"""),"")</f>
        <v/>
      </c>
      <c r="W266" s="119" t="str">
        <f ca="1">IFERROR(__xludf.DUMMYFUNCTION("""COMPUTED_VALUE"""),"")</f>
        <v/>
      </c>
      <c r="X266" s="119" t="str">
        <f ca="1">IFERROR(__xludf.DUMMYFUNCTION("""COMPUTED_VALUE"""),"")</f>
        <v/>
      </c>
      <c r="Y266" s="119" t="str">
        <f ca="1">IFERROR(__xludf.DUMMYFUNCTION("""COMPUTED_VALUE"""),"")</f>
        <v/>
      </c>
      <c r="Z266" s="119"/>
    </row>
    <row r="267" spans="1:26" ht="12.95">
      <c r="A267" s="119" t="str">
        <f ca="1">IFERROR(__xludf.DUMMYFUNCTION("""COMPUTED_VALUE"""),"")</f>
        <v/>
      </c>
      <c r="B267" s="119" t="str">
        <f ca="1">IFERROR(__xludf.DUMMYFUNCTION("""COMPUTED_VALUE"""),"")</f>
        <v/>
      </c>
      <c r="C267" s="119" t="str">
        <f ca="1">IFERROR(__xludf.DUMMYFUNCTION("""COMPUTED_VALUE"""),"")</f>
        <v/>
      </c>
      <c r="D267" s="119" t="str">
        <f ca="1">IFERROR(__xludf.DUMMYFUNCTION("""COMPUTED_VALUE"""),"")</f>
        <v/>
      </c>
      <c r="E267" s="119" t="str">
        <f ca="1">IFERROR(__xludf.DUMMYFUNCTION("""COMPUTED_VALUE"""),"")</f>
        <v/>
      </c>
      <c r="F267" s="119" t="str">
        <f ca="1">IFERROR(__xludf.DUMMYFUNCTION("""COMPUTED_VALUE"""),"")</f>
        <v/>
      </c>
      <c r="G267" s="119" t="str">
        <f ca="1">IFERROR(__xludf.DUMMYFUNCTION("""COMPUTED_VALUE"""),"")</f>
        <v/>
      </c>
      <c r="H267" s="119" t="str">
        <f ca="1">IFERROR(__xludf.DUMMYFUNCTION("""COMPUTED_VALUE"""),"")</f>
        <v/>
      </c>
      <c r="I267" s="96" t="str">
        <f ca="1">IFERROR(__xludf.DUMMYFUNCTION("""COMPUTED_VALUE"""),"")</f>
        <v/>
      </c>
      <c r="J267" s="119" t="str">
        <f ca="1">IFERROR(__xludf.DUMMYFUNCTION("""COMPUTED_VALUE"""),"")</f>
        <v/>
      </c>
      <c r="K267" s="119" t="str">
        <f ca="1">IFERROR(__xludf.DUMMYFUNCTION("""COMPUTED_VALUE"""),"")</f>
        <v/>
      </c>
      <c r="L267" s="119" t="str">
        <f ca="1">IFERROR(__xludf.DUMMYFUNCTION("""COMPUTED_VALUE"""),"")</f>
        <v/>
      </c>
      <c r="M267" s="119" t="str">
        <f ca="1">IFERROR(__xludf.DUMMYFUNCTION("""COMPUTED_VALUE"""),"")</f>
        <v/>
      </c>
      <c r="N267" s="119" t="str">
        <f ca="1">IFERROR(__xludf.DUMMYFUNCTION("""COMPUTED_VALUE"""),"")</f>
        <v/>
      </c>
      <c r="O267" s="119" t="str">
        <f ca="1">IFERROR(__xludf.DUMMYFUNCTION("""COMPUTED_VALUE"""),"")</f>
        <v/>
      </c>
      <c r="P267" s="119" t="str">
        <f ca="1">IFERROR(__xludf.DUMMYFUNCTION("""COMPUTED_VALUE"""),"")</f>
        <v/>
      </c>
      <c r="Q267" s="119" t="str">
        <f ca="1">IFERROR(__xludf.DUMMYFUNCTION("""COMPUTED_VALUE"""),"")</f>
        <v/>
      </c>
      <c r="R267" s="119" t="str">
        <f ca="1">IFERROR(__xludf.DUMMYFUNCTION("""COMPUTED_VALUE"""),"")</f>
        <v/>
      </c>
      <c r="S267" s="119" t="str">
        <f ca="1">IFERROR(__xludf.DUMMYFUNCTION("""COMPUTED_VALUE"""),"")</f>
        <v/>
      </c>
      <c r="T267" s="119" t="str">
        <f ca="1">IFERROR(__xludf.DUMMYFUNCTION("""COMPUTED_VALUE"""),"")</f>
        <v/>
      </c>
      <c r="U267" s="119" t="str">
        <f ca="1">IFERROR(__xludf.DUMMYFUNCTION("""COMPUTED_VALUE"""),"")</f>
        <v/>
      </c>
      <c r="V267" s="119" t="str">
        <f ca="1">IFERROR(__xludf.DUMMYFUNCTION("""COMPUTED_VALUE"""),"")</f>
        <v/>
      </c>
      <c r="W267" s="119" t="str">
        <f ca="1">IFERROR(__xludf.DUMMYFUNCTION("""COMPUTED_VALUE"""),"")</f>
        <v/>
      </c>
      <c r="X267" s="119" t="str">
        <f ca="1">IFERROR(__xludf.DUMMYFUNCTION("""COMPUTED_VALUE"""),"")</f>
        <v/>
      </c>
      <c r="Y267" s="119" t="str">
        <f ca="1">IFERROR(__xludf.DUMMYFUNCTION("""COMPUTED_VALUE"""),"")</f>
        <v/>
      </c>
      <c r="Z267" s="119"/>
    </row>
    <row r="268" spans="1:26" ht="12.95">
      <c r="A268" s="119" t="str">
        <f ca="1">IFERROR(__xludf.DUMMYFUNCTION("""COMPUTED_VALUE"""),"")</f>
        <v/>
      </c>
      <c r="B268" s="119" t="str">
        <f ca="1">IFERROR(__xludf.DUMMYFUNCTION("""COMPUTED_VALUE"""),"")</f>
        <v/>
      </c>
      <c r="C268" s="119" t="str">
        <f ca="1">IFERROR(__xludf.DUMMYFUNCTION("""COMPUTED_VALUE"""),"")</f>
        <v/>
      </c>
      <c r="D268" s="119" t="str">
        <f ca="1">IFERROR(__xludf.DUMMYFUNCTION("""COMPUTED_VALUE"""),"")</f>
        <v/>
      </c>
      <c r="E268" s="119" t="str">
        <f ca="1">IFERROR(__xludf.DUMMYFUNCTION("""COMPUTED_VALUE"""),"")</f>
        <v/>
      </c>
      <c r="F268" s="119" t="str">
        <f ca="1">IFERROR(__xludf.DUMMYFUNCTION("""COMPUTED_VALUE"""),"")</f>
        <v/>
      </c>
      <c r="G268" s="119" t="str">
        <f ca="1">IFERROR(__xludf.DUMMYFUNCTION("""COMPUTED_VALUE"""),"")</f>
        <v/>
      </c>
      <c r="H268" s="119" t="str">
        <f ca="1">IFERROR(__xludf.DUMMYFUNCTION("""COMPUTED_VALUE"""),"")</f>
        <v/>
      </c>
      <c r="I268" s="96" t="str">
        <f ca="1">IFERROR(__xludf.DUMMYFUNCTION("""COMPUTED_VALUE"""),"")</f>
        <v/>
      </c>
      <c r="J268" s="119" t="str">
        <f ca="1">IFERROR(__xludf.DUMMYFUNCTION("""COMPUTED_VALUE"""),"")</f>
        <v/>
      </c>
      <c r="K268" s="119" t="str">
        <f ca="1">IFERROR(__xludf.DUMMYFUNCTION("""COMPUTED_VALUE"""),"")</f>
        <v/>
      </c>
      <c r="L268" s="119" t="str">
        <f ca="1">IFERROR(__xludf.DUMMYFUNCTION("""COMPUTED_VALUE"""),"")</f>
        <v/>
      </c>
      <c r="M268" s="119" t="str">
        <f ca="1">IFERROR(__xludf.DUMMYFUNCTION("""COMPUTED_VALUE"""),"")</f>
        <v/>
      </c>
      <c r="N268" s="119" t="str">
        <f ca="1">IFERROR(__xludf.DUMMYFUNCTION("""COMPUTED_VALUE"""),"")</f>
        <v/>
      </c>
      <c r="O268" s="119" t="str">
        <f ca="1">IFERROR(__xludf.DUMMYFUNCTION("""COMPUTED_VALUE"""),"")</f>
        <v/>
      </c>
      <c r="P268" s="119" t="str">
        <f ca="1">IFERROR(__xludf.DUMMYFUNCTION("""COMPUTED_VALUE"""),"")</f>
        <v/>
      </c>
      <c r="Q268" s="119" t="str">
        <f ca="1">IFERROR(__xludf.DUMMYFUNCTION("""COMPUTED_VALUE"""),"")</f>
        <v/>
      </c>
      <c r="R268" s="119" t="str">
        <f ca="1">IFERROR(__xludf.DUMMYFUNCTION("""COMPUTED_VALUE"""),"")</f>
        <v/>
      </c>
      <c r="S268" s="119" t="str">
        <f ca="1">IFERROR(__xludf.DUMMYFUNCTION("""COMPUTED_VALUE"""),"")</f>
        <v/>
      </c>
      <c r="T268" s="119" t="str">
        <f ca="1">IFERROR(__xludf.DUMMYFUNCTION("""COMPUTED_VALUE"""),"")</f>
        <v/>
      </c>
      <c r="U268" s="119" t="str">
        <f ca="1">IFERROR(__xludf.DUMMYFUNCTION("""COMPUTED_VALUE"""),"")</f>
        <v/>
      </c>
      <c r="V268" s="119" t="str">
        <f ca="1">IFERROR(__xludf.DUMMYFUNCTION("""COMPUTED_VALUE"""),"")</f>
        <v/>
      </c>
      <c r="W268" s="119" t="str">
        <f ca="1">IFERROR(__xludf.DUMMYFUNCTION("""COMPUTED_VALUE"""),"")</f>
        <v/>
      </c>
      <c r="X268" s="119" t="str">
        <f ca="1">IFERROR(__xludf.DUMMYFUNCTION("""COMPUTED_VALUE"""),"")</f>
        <v/>
      </c>
      <c r="Y268" s="119" t="str">
        <f ca="1">IFERROR(__xludf.DUMMYFUNCTION("""COMPUTED_VALUE"""),"")</f>
        <v/>
      </c>
      <c r="Z268" s="119"/>
    </row>
    <row r="269" spans="1:26" ht="12.95">
      <c r="A269" s="119" t="str">
        <f ca="1">IFERROR(__xludf.DUMMYFUNCTION("""COMPUTED_VALUE"""),"")</f>
        <v/>
      </c>
      <c r="B269" s="119" t="str">
        <f ca="1">IFERROR(__xludf.DUMMYFUNCTION("""COMPUTED_VALUE"""),"")</f>
        <v/>
      </c>
      <c r="C269" s="119" t="str">
        <f ca="1">IFERROR(__xludf.DUMMYFUNCTION("""COMPUTED_VALUE"""),"")</f>
        <v/>
      </c>
      <c r="D269" s="119" t="str">
        <f ca="1">IFERROR(__xludf.DUMMYFUNCTION("""COMPUTED_VALUE"""),"")</f>
        <v/>
      </c>
      <c r="E269" s="119" t="str">
        <f ca="1">IFERROR(__xludf.DUMMYFUNCTION("""COMPUTED_VALUE"""),"")</f>
        <v/>
      </c>
      <c r="F269" s="119" t="str">
        <f ca="1">IFERROR(__xludf.DUMMYFUNCTION("""COMPUTED_VALUE"""),"")</f>
        <v/>
      </c>
      <c r="G269" s="119" t="str">
        <f ca="1">IFERROR(__xludf.DUMMYFUNCTION("""COMPUTED_VALUE"""),"")</f>
        <v/>
      </c>
      <c r="H269" s="119" t="str">
        <f ca="1">IFERROR(__xludf.DUMMYFUNCTION("""COMPUTED_VALUE"""),"")</f>
        <v/>
      </c>
      <c r="I269" s="96" t="str">
        <f ca="1">IFERROR(__xludf.DUMMYFUNCTION("""COMPUTED_VALUE"""),"")</f>
        <v/>
      </c>
      <c r="J269" s="119" t="str">
        <f ca="1">IFERROR(__xludf.DUMMYFUNCTION("""COMPUTED_VALUE"""),"")</f>
        <v/>
      </c>
      <c r="K269" s="119" t="str">
        <f ca="1">IFERROR(__xludf.DUMMYFUNCTION("""COMPUTED_VALUE"""),"")</f>
        <v/>
      </c>
      <c r="L269" s="119" t="str">
        <f ca="1">IFERROR(__xludf.DUMMYFUNCTION("""COMPUTED_VALUE"""),"")</f>
        <v/>
      </c>
      <c r="M269" s="119" t="str">
        <f ca="1">IFERROR(__xludf.DUMMYFUNCTION("""COMPUTED_VALUE"""),"")</f>
        <v/>
      </c>
      <c r="N269" s="119" t="str">
        <f ca="1">IFERROR(__xludf.DUMMYFUNCTION("""COMPUTED_VALUE"""),"")</f>
        <v/>
      </c>
      <c r="O269" s="119" t="str">
        <f ca="1">IFERROR(__xludf.DUMMYFUNCTION("""COMPUTED_VALUE"""),"")</f>
        <v/>
      </c>
      <c r="P269" s="119" t="str">
        <f ca="1">IFERROR(__xludf.DUMMYFUNCTION("""COMPUTED_VALUE"""),"")</f>
        <v/>
      </c>
      <c r="Q269" s="119" t="str">
        <f ca="1">IFERROR(__xludf.DUMMYFUNCTION("""COMPUTED_VALUE"""),"")</f>
        <v/>
      </c>
      <c r="R269" s="119" t="str">
        <f ca="1">IFERROR(__xludf.DUMMYFUNCTION("""COMPUTED_VALUE"""),"")</f>
        <v/>
      </c>
      <c r="S269" s="119" t="str">
        <f ca="1">IFERROR(__xludf.DUMMYFUNCTION("""COMPUTED_VALUE"""),"")</f>
        <v/>
      </c>
      <c r="T269" s="119" t="str">
        <f ca="1">IFERROR(__xludf.DUMMYFUNCTION("""COMPUTED_VALUE"""),"")</f>
        <v/>
      </c>
      <c r="U269" s="119" t="str">
        <f ca="1">IFERROR(__xludf.DUMMYFUNCTION("""COMPUTED_VALUE"""),"")</f>
        <v/>
      </c>
      <c r="V269" s="119" t="str">
        <f ca="1">IFERROR(__xludf.DUMMYFUNCTION("""COMPUTED_VALUE"""),"")</f>
        <v/>
      </c>
      <c r="W269" s="119" t="str">
        <f ca="1">IFERROR(__xludf.DUMMYFUNCTION("""COMPUTED_VALUE"""),"")</f>
        <v/>
      </c>
      <c r="X269" s="119" t="str">
        <f ca="1">IFERROR(__xludf.DUMMYFUNCTION("""COMPUTED_VALUE"""),"")</f>
        <v/>
      </c>
      <c r="Y269" s="119" t="str">
        <f ca="1">IFERROR(__xludf.DUMMYFUNCTION("""COMPUTED_VALUE"""),"")</f>
        <v/>
      </c>
      <c r="Z269" s="119"/>
    </row>
    <row r="270" spans="1:26" ht="12.95">
      <c r="A270" s="119" t="str">
        <f ca="1">IFERROR(__xludf.DUMMYFUNCTION("""COMPUTED_VALUE"""),"")</f>
        <v/>
      </c>
      <c r="B270" s="119" t="str">
        <f ca="1">IFERROR(__xludf.DUMMYFUNCTION("""COMPUTED_VALUE"""),"")</f>
        <v/>
      </c>
      <c r="C270" s="119" t="str">
        <f ca="1">IFERROR(__xludf.DUMMYFUNCTION("""COMPUTED_VALUE"""),"")</f>
        <v/>
      </c>
      <c r="D270" s="119" t="str">
        <f ca="1">IFERROR(__xludf.DUMMYFUNCTION("""COMPUTED_VALUE"""),"")</f>
        <v/>
      </c>
      <c r="E270" s="119" t="str">
        <f ca="1">IFERROR(__xludf.DUMMYFUNCTION("""COMPUTED_VALUE"""),"")</f>
        <v/>
      </c>
      <c r="F270" s="119" t="str">
        <f ca="1">IFERROR(__xludf.DUMMYFUNCTION("""COMPUTED_VALUE"""),"")</f>
        <v/>
      </c>
      <c r="G270" s="119" t="str">
        <f ca="1">IFERROR(__xludf.DUMMYFUNCTION("""COMPUTED_VALUE"""),"")</f>
        <v/>
      </c>
      <c r="H270" s="119" t="str">
        <f ca="1">IFERROR(__xludf.DUMMYFUNCTION("""COMPUTED_VALUE"""),"")</f>
        <v/>
      </c>
      <c r="I270" s="96" t="str">
        <f ca="1">IFERROR(__xludf.DUMMYFUNCTION("""COMPUTED_VALUE"""),"")</f>
        <v/>
      </c>
      <c r="J270" s="119" t="str">
        <f ca="1">IFERROR(__xludf.DUMMYFUNCTION("""COMPUTED_VALUE"""),"")</f>
        <v/>
      </c>
      <c r="K270" s="119" t="str">
        <f ca="1">IFERROR(__xludf.DUMMYFUNCTION("""COMPUTED_VALUE"""),"")</f>
        <v/>
      </c>
      <c r="L270" s="119" t="str">
        <f ca="1">IFERROR(__xludf.DUMMYFUNCTION("""COMPUTED_VALUE"""),"")</f>
        <v/>
      </c>
      <c r="M270" s="119" t="str">
        <f ca="1">IFERROR(__xludf.DUMMYFUNCTION("""COMPUTED_VALUE"""),"")</f>
        <v/>
      </c>
      <c r="N270" s="119" t="str">
        <f ca="1">IFERROR(__xludf.DUMMYFUNCTION("""COMPUTED_VALUE"""),"")</f>
        <v/>
      </c>
      <c r="O270" s="119" t="str">
        <f ca="1">IFERROR(__xludf.DUMMYFUNCTION("""COMPUTED_VALUE"""),"")</f>
        <v/>
      </c>
      <c r="P270" s="119" t="str">
        <f ca="1">IFERROR(__xludf.DUMMYFUNCTION("""COMPUTED_VALUE"""),"")</f>
        <v/>
      </c>
      <c r="Q270" s="119" t="str">
        <f ca="1">IFERROR(__xludf.DUMMYFUNCTION("""COMPUTED_VALUE"""),"")</f>
        <v/>
      </c>
      <c r="R270" s="119" t="str">
        <f ca="1">IFERROR(__xludf.DUMMYFUNCTION("""COMPUTED_VALUE"""),"")</f>
        <v/>
      </c>
      <c r="S270" s="119" t="str">
        <f ca="1">IFERROR(__xludf.DUMMYFUNCTION("""COMPUTED_VALUE"""),"")</f>
        <v/>
      </c>
      <c r="T270" s="119" t="str">
        <f ca="1">IFERROR(__xludf.DUMMYFUNCTION("""COMPUTED_VALUE"""),"")</f>
        <v/>
      </c>
      <c r="U270" s="119" t="str">
        <f ca="1">IFERROR(__xludf.DUMMYFUNCTION("""COMPUTED_VALUE"""),"")</f>
        <v/>
      </c>
      <c r="V270" s="119" t="str">
        <f ca="1">IFERROR(__xludf.DUMMYFUNCTION("""COMPUTED_VALUE"""),"")</f>
        <v/>
      </c>
      <c r="W270" s="119" t="str">
        <f ca="1">IFERROR(__xludf.DUMMYFUNCTION("""COMPUTED_VALUE"""),"")</f>
        <v/>
      </c>
      <c r="X270" s="119" t="str">
        <f ca="1">IFERROR(__xludf.DUMMYFUNCTION("""COMPUTED_VALUE"""),"")</f>
        <v/>
      </c>
      <c r="Y270" s="119" t="str">
        <f ca="1">IFERROR(__xludf.DUMMYFUNCTION("""COMPUTED_VALUE"""),"")</f>
        <v/>
      </c>
      <c r="Z270" s="119"/>
    </row>
    <row r="271" spans="1:26" ht="12.95">
      <c r="A271" s="119" t="str">
        <f ca="1">IFERROR(__xludf.DUMMYFUNCTION("""COMPUTED_VALUE"""),"")</f>
        <v/>
      </c>
      <c r="B271" s="119" t="str">
        <f ca="1">IFERROR(__xludf.DUMMYFUNCTION("""COMPUTED_VALUE"""),"")</f>
        <v/>
      </c>
      <c r="C271" s="119" t="str">
        <f ca="1">IFERROR(__xludf.DUMMYFUNCTION("""COMPUTED_VALUE"""),"")</f>
        <v/>
      </c>
      <c r="D271" s="119" t="str">
        <f ca="1">IFERROR(__xludf.DUMMYFUNCTION("""COMPUTED_VALUE"""),"")</f>
        <v/>
      </c>
      <c r="E271" s="119" t="str">
        <f ca="1">IFERROR(__xludf.DUMMYFUNCTION("""COMPUTED_VALUE"""),"")</f>
        <v/>
      </c>
      <c r="F271" s="119" t="str">
        <f ca="1">IFERROR(__xludf.DUMMYFUNCTION("""COMPUTED_VALUE"""),"")</f>
        <v/>
      </c>
      <c r="G271" s="119" t="str">
        <f ca="1">IFERROR(__xludf.DUMMYFUNCTION("""COMPUTED_VALUE"""),"")</f>
        <v/>
      </c>
      <c r="H271" s="119" t="str">
        <f ca="1">IFERROR(__xludf.DUMMYFUNCTION("""COMPUTED_VALUE"""),"")</f>
        <v/>
      </c>
      <c r="I271" s="96" t="str">
        <f ca="1">IFERROR(__xludf.DUMMYFUNCTION("""COMPUTED_VALUE"""),"")</f>
        <v/>
      </c>
      <c r="J271" s="119" t="str">
        <f ca="1">IFERROR(__xludf.DUMMYFUNCTION("""COMPUTED_VALUE"""),"")</f>
        <v/>
      </c>
      <c r="K271" s="119" t="str">
        <f ca="1">IFERROR(__xludf.DUMMYFUNCTION("""COMPUTED_VALUE"""),"")</f>
        <v/>
      </c>
      <c r="L271" s="119" t="str">
        <f ca="1">IFERROR(__xludf.DUMMYFUNCTION("""COMPUTED_VALUE"""),"")</f>
        <v/>
      </c>
      <c r="M271" s="119" t="str">
        <f ca="1">IFERROR(__xludf.DUMMYFUNCTION("""COMPUTED_VALUE"""),"")</f>
        <v/>
      </c>
      <c r="N271" s="119" t="str">
        <f ca="1">IFERROR(__xludf.DUMMYFUNCTION("""COMPUTED_VALUE"""),"")</f>
        <v/>
      </c>
      <c r="O271" s="119" t="str">
        <f ca="1">IFERROR(__xludf.DUMMYFUNCTION("""COMPUTED_VALUE"""),"")</f>
        <v/>
      </c>
      <c r="P271" s="119" t="str">
        <f ca="1">IFERROR(__xludf.DUMMYFUNCTION("""COMPUTED_VALUE"""),"")</f>
        <v/>
      </c>
      <c r="Q271" s="119" t="str">
        <f ca="1">IFERROR(__xludf.DUMMYFUNCTION("""COMPUTED_VALUE"""),"")</f>
        <v/>
      </c>
      <c r="R271" s="119" t="str">
        <f ca="1">IFERROR(__xludf.DUMMYFUNCTION("""COMPUTED_VALUE"""),"")</f>
        <v/>
      </c>
      <c r="S271" s="119" t="str">
        <f ca="1">IFERROR(__xludf.DUMMYFUNCTION("""COMPUTED_VALUE"""),"")</f>
        <v/>
      </c>
      <c r="T271" s="119" t="str">
        <f ca="1">IFERROR(__xludf.DUMMYFUNCTION("""COMPUTED_VALUE"""),"")</f>
        <v/>
      </c>
      <c r="U271" s="119" t="str">
        <f ca="1">IFERROR(__xludf.DUMMYFUNCTION("""COMPUTED_VALUE"""),"")</f>
        <v/>
      </c>
      <c r="V271" s="119" t="str">
        <f ca="1">IFERROR(__xludf.DUMMYFUNCTION("""COMPUTED_VALUE"""),"")</f>
        <v/>
      </c>
      <c r="W271" s="119" t="str">
        <f ca="1">IFERROR(__xludf.DUMMYFUNCTION("""COMPUTED_VALUE"""),"")</f>
        <v/>
      </c>
      <c r="X271" s="119" t="str">
        <f ca="1">IFERROR(__xludf.DUMMYFUNCTION("""COMPUTED_VALUE"""),"")</f>
        <v/>
      </c>
      <c r="Y271" s="119" t="str">
        <f ca="1">IFERROR(__xludf.DUMMYFUNCTION("""COMPUTED_VALUE"""),"")</f>
        <v/>
      </c>
      <c r="Z271" s="119"/>
    </row>
    <row r="272" spans="1:26" ht="12.95">
      <c r="A272" s="119" t="str">
        <f ca="1">IFERROR(__xludf.DUMMYFUNCTION("""COMPUTED_VALUE"""),"")</f>
        <v/>
      </c>
      <c r="B272" s="119" t="str">
        <f ca="1">IFERROR(__xludf.DUMMYFUNCTION("""COMPUTED_VALUE"""),"")</f>
        <v/>
      </c>
      <c r="C272" s="119" t="str">
        <f ca="1">IFERROR(__xludf.DUMMYFUNCTION("""COMPUTED_VALUE"""),"")</f>
        <v/>
      </c>
      <c r="D272" s="119" t="str">
        <f ca="1">IFERROR(__xludf.DUMMYFUNCTION("""COMPUTED_VALUE"""),"")</f>
        <v/>
      </c>
      <c r="E272" s="119" t="str">
        <f ca="1">IFERROR(__xludf.DUMMYFUNCTION("""COMPUTED_VALUE"""),"")</f>
        <v/>
      </c>
      <c r="F272" s="119" t="str">
        <f ca="1">IFERROR(__xludf.DUMMYFUNCTION("""COMPUTED_VALUE"""),"")</f>
        <v/>
      </c>
      <c r="G272" s="119" t="str">
        <f ca="1">IFERROR(__xludf.DUMMYFUNCTION("""COMPUTED_VALUE"""),"")</f>
        <v/>
      </c>
      <c r="H272" s="119" t="str">
        <f ca="1">IFERROR(__xludf.DUMMYFUNCTION("""COMPUTED_VALUE"""),"")</f>
        <v/>
      </c>
      <c r="I272" s="96" t="str">
        <f ca="1">IFERROR(__xludf.DUMMYFUNCTION("""COMPUTED_VALUE"""),"")</f>
        <v/>
      </c>
      <c r="J272" s="119" t="str">
        <f ca="1">IFERROR(__xludf.DUMMYFUNCTION("""COMPUTED_VALUE"""),"")</f>
        <v/>
      </c>
      <c r="K272" s="119" t="str">
        <f ca="1">IFERROR(__xludf.DUMMYFUNCTION("""COMPUTED_VALUE"""),"")</f>
        <v/>
      </c>
      <c r="L272" s="119" t="str">
        <f ca="1">IFERROR(__xludf.DUMMYFUNCTION("""COMPUTED_VALUE"""),"")</f>
        <v/>
      </c>
      <c r="M272" s="119" t="str">
        <f ca="1">IFERROR(__xludf.DUMMYFUNCTION("""COMPUTED_VALUE"""),"")</f>
        <v/>
      </c>
      <c r="N272" s="119" t="str">
        <f ca="1">IFERROR(__xludf.DUMMYFUNCTION("""COMPUTED_VALUE"""),"")</f>
        <v/>
      </c>
      <c r="O272" s="119" t="str">
        <f ca="1">IFERROR(__xludf.DUMMYFUNCTION("""COMPUTED_VALUE"""),"")</f>
        <v/>
      </c>
      <c r="P272" s="119" t="str">
        <f ca="1">IFERROR(__xludf.DUMMYFUNCTION("""COMPUTED_VALUE"""),"")</f>
        <v/>
      </c>
      <c r="Q272" s="119" t="str">
        <f ca="1">IFERROR(__xludf.DUMMYFUNCTION("""COMPUTED_VALUE"""),"")</f>
        <v/>
      </c>
      <c r="R272" s="119" t="str">
        <f ca="1">IFERROR(__xludf.DUMMYFUNCTION("""COMPUTED_VALUE"""),"")</f>
        <v/>
      </c>
      <c r="S272" s="119" t="str">
        <f ca="1">IFERROR(__xludf.DUMMYFUNCTION("""COMPUTED_VALUE"""),"")</f>
        <v/>
      </c>
      <c r="T272" s="119" t="str">
        <f ca="1">IFERROR(__xludf.DUMMYFUNCTION("""COMPUTED_VALUE"""),"")</f>
        <v/>
      </c>
      <c r="U272" s="119" t="str">
        <f ca="1">IFERROR(__xludf.DUMMYFUNCTION("""COMPUTED_VALUE"""),"")</f>
        <v/>
      </c>
      <c r="V272" s="119" t="str">
        <f ca="1">IFERROR(__xludf.DUMMYFUNCTION("""COMPUTED_VALUE"""),"")</f>
        <v/>
      </c>
      <c r="W272" s="119" t="str">
        <f ca="1">IFERROR(__xludf.DUMMYFUNCTION("""COMPUTED_VALUE"""),"")</f>
        <v/>
      </c>
      <c r="X272" s="119" t="str">
        <f ca="1">IFERROR(__xludf.DUMMYFUNCTION("""COMPUTED_VALUE"""),"")</f>
        <v/>
      </c>
      <c r="Y272" s="119" t="str">
        <f ca="1">IFERROR(__xludf.DUMMYFUNCTION("""COMPUTED_VALUE"""),"")</f>
        <v/>
      </c>
      <c r="Z272" s="119"/>
    </row>
    <row r="273" spans="1:26" ht="12.95">
      <c r="A273" s="119" t="str">
        <f ca="1">IFERROR(__xludf.DUMMYFUNCTION("""COMPUTED_VALUE"""),"")</f>
        <v/>
      </c>
      <c r="B273" s="119" t="str">
        <f ca="1">IFERROR(__xludf.DUMMYFUNCTION("""COMPUTED_VALUE"""),"")</f>
        <v/>
      </c>
      <c r="C273" s="119" t="str">
        <f ca="1">IFERROR(__xludf.DUMMYFUNCTION("""COMPUTED_VALUE"""),"")</f>
        <v/>
      </c>
      <c r="D273" s="119" t="str">
        <f ca="1">IFERROR(__xludf.DUMMYFUNCTION("""COMPUTED_VALUE"""),"")</f>
        <v/>
      </c>
      <c r="E273" s="119" t="str">
        <f ca="1">IFERROR(__xludf.DUMMYFUNCTION("""COMPUTED_VALUE"""),"")</f>
        <v/>
      </c>
      <c r="F273" s="119" t="str">
        <f ca="1">IFERROR(__xludf.DUMMYFUNCTION("""COMPUTED_VALUE"""),"")</f>
        <v/>
      </c>
      <c r="G273" s="119" t="str">
        <f ca="1">IFERROR(__xludf.DUMMYFUNCTION("""COMPUTED_VALUE"""),"")</f>
        <v/>
      </c>
      <c r="H273" s="119" t="str">
        <f ca="1">IFERROR(__xludf.DUMMYFUNCTION("""COMPUTED_VALUE"""),"")</f>
        <v/>
      </c>
      <c r="I273" s="96" t="str">
        <f ca="1">IFERROR(__xludf.DUMMYFUNCTION("""COMPUTED_VALUE"""),"")</f>
        <v/>
      </c>
      <c r="J273" s="119" t="str">
        <f ca="1">IFERROR(__xludf.DUMMYFUNCTION("""COMPUTED_VALUE"""),"")</f>
        <v/>
      </c>
      <c r="K273" s="119" t="str">
        <f ca="1">IFERROR(__xludf.DUMMYFUNCTION("""COMPUTED_VALUE"""),"")</f>
        <v/>
      </c>
      <c r="L273" s="119" t="str">
        <f ca="1">IFERROR(__xludf.DUMMYFUNCTION("""COMPUTED_VALUE"""),"")</f>
        <v/>
      </c>
      <c r="M273" s="119" t="str">
        <f ca="1">IFERROR(__xludf.DUMMYFUNCTION("""COMPUTED_VALUE"""),"")</f>
        <v/>
      </c>
      <c r="N273" s="119" t="str">
        <f ca="1">IFERROR(__xludf.DUMMYFUNCTION("""COMPUTED_VALUE"""),"")</f>
        <v/>
      </c>
      <c r="O273" s="119" t="str">
        <f ca="1">IFERROR(__xludf.DUMMYFUNCTION("""COMPUTED_VALUE"""),"")</f>
        <v/>
      </c>
      <c r="P273" s="119" t="str">
        <f ca="1">IFERROR(__xludf.DUMMYFUNCTION("""COMPUTED_VALUE"""),"")</f>
        <v/>
      </c>
      <c r="Q273" s="119" t="str">
        <f ca="1">IFERROR(__xludf.DUMMYFUNCTION("""COMPUTED_VALUE"""),"")</f>
        <v/>
      </c>
      <c r="R273" s="119" t="str">
        <f ca="1">IFERROR(__xludf.DUMMYFUNCTION("""COMPUTED_VALUE"""),"")</f>
        <v/>
      </c>
      <c r="S273" s="119" t="str">
        <f ca="1">IFERROR(__xludf.DUMMYFUNCTION("""COMPUTED_VALUE"""),"")</f>
        <v/>
      </c>
      <c r="T273" s="119" t="str">
        <f ca="1">IFERROR(__xludf.DUMMYFUNCTION("""COMPUTED_VALUE"""),"")</f>
        <v/>
      </c>
      <c r="U273" s="119" t="str">
        <f ca="1">IFERROR(__xludf.DUMMYFUNCTION("""COMPUTED_VALUE"""),"")</f>
        <v/>
      </c>
      <c r="V273" s="119" t="str">
        <f ca="1">IFERROR(__xludf.DUMMYFUNCTION("""COMPUTED_VALUE"""),"")</f>
        <v/>
      </c>
      <c r="W273" s="119" t="str">
        <f ca="1">IFERROR(__xludf.DUMMYFUNCTION("""COMPUTED_VALUE"""),"")</f>
        <v/>
      </c>
      <c r="X273" s="119" t="str">
        <f ca="1">IFERROR(__xludf.DUMMYFUNCTION("""COMPUTED_VALUE"""),"")</f>
        <v/>
      </c>
      <c r="Y273" s="119" t="str">
        <f ca="1">IFERROR(__xludf.DUMMYFUNCTION("""COMPUTED_VALUE"""),"")</f>
        <v/>
      </c>
      <c r="Z273" s="119"/>
    </row>
    <row r="274" spans="1:26" ht="12.95">
      <c r="A274" s="119" t="str">
        <f ca="1">IFERROR(__xludf.DUMMYFUNCTION("""COMPUTED_VALUE"""),"")</f>
        <v/>
      </c>
      <c r="B274" s="119" t="str">
        <f ca="1">IFERROR(__xludf.DUMMYFUNCTION("""COMPUTED_VALUE"""),"")</f>
        <v/>
      </c>
      <c r="C274" s="119" t="str">
        <f ca="1">IFERROR(__xludf.DUMMYFUNCTION("""COMPUTED_VALUE"""),"")</f>
        <v/>
      </c>
      <c r="D274" s="119" t="str">
        <f ca="1">IFERROR(__xludf.DUMMYFUNCTION("""COMPUTED_VALUE"""),"")</f>
        <v/>
      </c>
      <c r="E274" s="119" t="str">
        <f ca="1">IFERROR(__xludf.DUMMYFUNCTION("""COMPUTED_VALUE"""),"")</f>
        <v/>
      </c>
      <c r="F274" s="119" t="str">
        <f ca="1">IFERROR(__xludf.DUMMYFUNCTION("""COMPUTED_VALUE"""),"")</f>
        <v/>
      </c>
      <c r="G274" s="119" t="str">
        <f ca="1">IFERROR(__xludf.DUMMYFUNCTION("""COMPUTED_VALUE"""),"")</f>
        <v/>
      </c>
      <c r="H274" s="119" t="str">
        <f ca="1">IFERROR(__xludf.DUMMYFUNCTION("""COMPUTED_VALUE"""),"")</f>
        <v/>
      </c>
      <c r="I274" s="96" t="str">
        <f ca="1">IFERROR(__xludf.DUMMYFUNCTION("""COMPUTED_VALUE"""),"")</f>
        <v/>
      </c>
      <c r="J274" s="119" t="str">
        <f ca="1">IFERROR(__xludf.DUMMYFUNCTION("""COMPUTED_VALUE"""),"")</f>
        <v/>
      </c>
      <c r="K274" s="119" t="str">
        <f ca="1">IFERROR(__xludf.DUMMYFUNCTION("""COMPUTED_VALUE"""),"")</f>
        <v/>
      </c>
      <c r="L274" s="119" t="str">
        <f ca="1">IFERROR(__xludf.DUMMYFUNCTION("""COMPUTED_VALUE"""),"")</f>
        <v/>
      </c>
      <c r="M274" s="119" t="str">
        <f ca="1">IFERROR(__xludf.DUMMYFUNCTION("""COMPUTED_VALUE"""),"")</f>
        <v/>
      </c>
      <c r="N274" s="119" t="str">
        <f ca="1">IFERROR(__xludf.DUMMYFUNCTION("""COMPUTED_VALUE"""),"")</f>
        <v/>
      </c>
      <c r="O274" s="119" t="str">
        <f ca="1">IFERROR(__xludf.DUMMYFUNCTION("""COMPUTED_VALUE"""),"")</f>
        <v/>
      </c>
      <c r="P274" s="119" t="str">
        <f ca="1">IFERROR(__xludf.DUMMYFUNCTION("""COMPUTED_VALUE"""),"")</f>
        <v/>
      </c>
      <c r="Q274" s="119" t="str">
        <f ca="1">IFERROR(__xludf.DUMMYFUNCTION("""COMPUTED_VALUE"""),"")</f>
        <v/>
      </c>
      <c r="R274" s="119" t="str">
        <f ca="1">IFERROR(__xludf.DUMMYFUNCTION("""COMPUTED_VALUE"""),"")</f>
        <v/>
      </c>
      <c r="S274" s="119" t="str">
        <f ca="1">IFERROR(__xludf.DUMMYFUNCTION("""COMPUTED_VALUE"""),"")</f>
        <v/>
      </c>
      <c r="T274" s="119" t="str">
        <f ca="1">IFERROR(__xludf.DUMMYFUNCTION("""COMPUTED_VALUE"""),"")</f>
        <v/>
      </c>
      <c r="U274" s="119" t="str">
        <f ca="1">IFERROR(__xludf.DUMMYFUNCTION("""COMPUTED_VALUE"""),"")</f>
        <v/>
      </c>
      <c r="V274" s="119" t="str">
        <f ca="1">IFERROR(__xludf.DUMMYFUNCTION("""COMPUTED_VALUE"""),"")</f>
        <v/>
      </c>
      <c r="W274" s="119" t="str">
        <f ca="1">IFERROR(__xludf.DUMMYFUNCTION("""COMPUTED_VALUE"""),"")</f>
        <v/>
      </c>
      <c r="X274" s="119" t="str">
        <f ca="1">IFERROR(__xludf.DUMMYFUNCTION("""COMPUTED_VALUE"""),"")</f>
        <v/>
      </c>
      <c r="Y274" s="119" t="str">
        <f ca="1">IFERROR(__xludf.DUMMYFUNCTION("""COMPUTED_VALUE"""),"")</f>
        <v/>
      </c>
      <c r="Z274" s="119"/>
    </row>
    <row r="275" spans="1:26" ht="12.95">
      <c r="A275" s="119" t="str">
        <f ca="1">IFERROR(__xludf.DUMMYFUNCTION("""COMPUTED_VALUE"""),"")</f>
        <v/>
      </c>
      <c r="B275" s="119" t="str">
        <f ca="1">IFERROR(__xludf.DUMMYFUNCTION("""COMPUTED_VALUE"""),"")</f>
        <v/>
      </c>
      <c r="C275" s="119" t="str">
        <f ca="1">IFERROR(__xludf.DUMMYFUNCTION("""COMPUTED_VALUE"""),"")</f>
        <v/>
      </c>
      <c r="D275" s="119" t="str">
        <f ca="1">IFERROR(__xludf.DUMMYFUNCTION("""COMPUTED_VALUE"""),"")</f>
        <v/>
      </c>
      <c r="E275" s="119" t="str">
        <f ca="1">IFERROR(__xludf.DUMMYFUNCTION("""COMPUTED_VALUE"""),"")</f>
        <v/>
      </c>
      <c r="F275" s="119" t="str">
        <f ca="1">IFERROR(__xludf.DUMMYFUNCTION("""COMPUTED_VALUE"""),"")</f>
        <v/>
      </c>
      <c r="G275" s="119" t="str">
        <f ca="1">IFERROR(__xludf.DUMMYFUNCTION("""COMPUTED_VALUE"""),"")</f>
        <v/>
      </c>
      <c r="H275" s="119" t="str">
        <f ca="1">IFERROR(__xludf.DUMMYFUNCTION("""COMPUTED_VALUE"""),"")</f>
        <v/>
      </c>
      <c r="I275" s="96" t="str">
        <f ca="1">IFERROR(__xludf.DUMMYFUNCTION("""COMPUTED_VALUE"""),"")</f>
        <v/>
      </c>
      <c r="J275" s="119" t="str">
        <f ca="1">IFERROR(__xludf.DUMMYFUNCTION("""COMPUTED_VALUE"""),"")</f>
        <v/>
      </c>
      <c r="K275" s="119" t="str">
        <f ca="1">IFERROR(__xludf.DUMMYFUNCTION("""COMPUTED_VALUE"""),"")</f>
        <v/>
      </c>
      <c r="L275" s="119" t="str">
        <f ca="1">IFERROR(__xludf.DUMMYFUNCTION("""COMPUTED_VALUE"""),"")</f>
        <v/>
      </c>
      <c r="M275" s="119" t="str">
        <f ca="1">IFERROR(__xludf.DUMMYFUNCTION("""COMPUTED_VALUE"""),"")</f>
        <v/>
      </c>
      <c r="N275" s="119" t="str">
        <f ca="1">IFERROR(__xludf.DUMMYFUNCTION("""COMPUTED_VALUE"""),"")</f>
        <v/>
      </c>
      <c r="O275" s="119" t="str">
        <f ca="1">IFERROR(__xludf.DUMMYFUNCTION("""COMPUTED_VALUE"""),"")</f>
        <v/>
      </c>
      <c r="P275" s="119" t="str">
        <f ca="1">IFERROR(__xludf.DUMMYFUNCTION("""COMPUTED_VALUE"""),"")</f>
        <v/>
      </c>
      <c r="Q275" s="119" t="str">
        <f ca="1">IFERROR(__xludf.DUMMYFUNCTION("""COMPUTED_VALUE"""),"")</f>
        <v/>
      </c>
      <c r="R275" s="119" t="str">
        <f ca="1">IFERROR(__xludf.DUMMYFUNCTION("""COMPUTED_VALUE"""),"")</f>
        <v/>
      </c>
      <c r="S275" s="119" t="str">
        <f ca="1">IFERROR(__xludf.DUMMYFUNCTION("""COMPUTED_VALUE"""),"")</f>
        <v/>
      </c>
      <c r="T275" s="119" t="str">
        <f ca="1">IFERROR(__xludf.DUMMYFUNCTION("""COMPUTED_VALUE"""),"")</f>
        <v/>
      </c>
      <c r="U275" s="119" t="str">
        <f ca="1">IFERROR(__xludf.DUMMYFUNCTION("""COMPUTED_VALUE"""),"")</f>
        <v/>
      </c>
      <c r="V275" s="119" t="str">
        <f ca="1">IFERROR(__xludf.DUMMYFUNCTION("""COMPUTED_VALUE"""),"")</f>
        <v/>
      </c>
      <c r="W275" s="119" t="str">
        <f ca="1">IFERROR(__xludf.DUMMYFUNCTION("""COMPUTED_VALUE"""),"")</f>
        <v/>
      </c>
      <c r="X275" s="119" t="str">
        <f ca="1">IFERROR(__xludf.DUMMYFUNCTION("""COMPUTED_VALUE"""),"")</f>
        <v/>
      </c>
      <c r="Y275" s="119" t="str">
        <f ca="1">IFERROR(__xludf.DUMMYFUNCTION("""COMPUTED_VALUE"""),"")</f>
        <v/>
      </c>
      <c r="Z275" s="119"/>
    </row>
    <row r="276" spans="1:26" ht="12.95">
      <c r="A276" s="119" t="str">
        <f ca="1">IFERROR(__xludf.DUMMYFUNCTION("""COMPUTED_VALUE"""),"")</f>
        <v/>
      </c>
      <c r="B276" s="119" t="str">
        <f ca="1">IFERROR(__xludf.DUMMYFUNCTION("""COMPUTED_VALUE"""),"")</f>
        <v/>
      </c>
      <c r="C276" s="119" t="str">
        <f ca="1">IFERROR(__xludf.DUMMYFUNCTION("""COMPUTED_VALUE"""),"")</f>
        <v/>
      </c>
      <c r="D276" s="119" t="str">
        <f ca="1">IFERROR(__xludf.DUMMYFUNCTION("""COMPUTED_VALUE"""),"")</f>
        <v/>
      </c>
      <c r="E276" s="119" t="str">
        <f ca="1">IFERROR(__xludf.DUMMYFUNCTION("""COMPUTED_VALUE"""),"")</f>
        <v/>
      </c>
      <c r="F276" s="119" t="str">
        <f ca="1">IFERROR(__xludf.DUMMYFUNCTION("""COMPUTED_VALUE"""),"")</f>
        <v/>
      </c>
      <c r="G276" s="119" t="str">
        <f ca="1">IFERROR(__xludf.DUMMYFUNCTION("""COMPUTED_VALUE"""),"")</f>
        <v/>
      </c>
      <c r="H276" s="119" t="str">
        <f ca="1">IFERROR(__xludf.DUMMYFUNCTION("""COMPUTED_VALUE"""),"")</f>
        <v/>
      </c>
      <c r="I276" s="96" t="str">
        <f ca="1">IFERROR(__xludf.DUMMYFUNCTION("""COMPUTED_VALUE"""),"")</f>
        <v/>
      </c>
      <c r="J276" s="119" t="str">
        <f ca="1">IFERROR(__xludf.DUMMYFUNCTION("""COMPUTED_VALUE"""),"")</f>
        <v/>
      </c>
      <c r="K276" s="119" t="str">
        <f ca="1">IFERROR(__xludf.DUMMYFUNCTION("""COMPUTED_VALUE"""),"")</f>
        <v/>
      </c>
      <c r="L276" s="119" t="str">
        <f ca="1">IFERROR(__xludf.DUMMYFUNCTION("""COMPUTED_VALUE"""),"")</f>
        <v/>
      </c>
      <c r="M276" s="119" t="str">
        <f ca="1">IFERROR(__xludf.DUMMYFUNCTION("""COMPUTED_VALUE"""),"")</f>
        <v/>
      </c>
      <c r="N276" s="119" t="str">
        <f ca="1">IFERROR(__xludf.DUMMYFUNCTION("""COMPUTED_VALUE"""),"")</f>
        <v/>
      </c>
      <c r="O276" s="119" t="str">
        <f ca="1">IFERROR(__xludf.DUMMYFUNCTION("""COMPUTED_VALUE"""),"")</f>
        <v/>
      </c>
      <c r="P276" s="119" t="str">
        <f ca="1">IFERROR(__xludf.DUMMYFUNCTION("""COMPUTED_VALUE"""),"")</f>
        <v/>
      </c>
      <c r="Q276" s="119" t="str">
        <f ca="1">IFERROR(__xludf.DUMMYFUNCTION("""COMPUTED_VALUE"""),"")</f>
        <v/>
      </c>
      <c r="R276" s="119" t="str">
        <f ca="1">IFERROR(__xludf.DUMMYFUNCTION("""COMPUTED_VALUE"""),"")</f>
        <v/>
      </c>
      <c r="S276" s="119" t="str">
        <f ca="1">IFERROR(__xludf.DUMMYFUNCTION("""COMPUTED_VALUE"""),"")</f>
        <v/>
      </c>
      <c r="T276" s="119" t="str">
        <f ca="1">IFERROR(__xludf.DUMMYFUNCTION("""COMPUTED_VALUE"""),"")</f>
        <v/>
      </c>
      <c r="U276" s="119" t="str">
        <f ca="1">IFERROR(__xludf.DUMMYFUNCTION("""COMPUTED_VALUE"""),"")</f>
        <v/>
      </c>
      <c r="V276" s="119" t="str">
        <f ca="1">IFERROR(__xludf.DUMMYFUNCTION("""COMPUTED_VALUE"""),"")</f>
        <v/>
      </c>
      <c r="W276" s="119" t="str">
        <f ca="1">IFERROR(__xludf.DUMMYFUNCTION("""COMPUTED_VALUE"""),"")</f>
        <v/>
      </c>
      <c r="X276" s="119" t="str">
        <f ca="1">IFERROR(__xludf.DUMMYFUNCTION("""COMPUTED_VALUE"""),"")</f>
        <v/>
      </c>
      <c r="Y276" s="119" t="str">
        <f ca="1">IFERROR(__xludf.DUMMYFUNCTION("""COMPUTED_VALUE"""),"")</f>
        <v/>
      </c>
      <c r="Z276" s="119"/>
    </row>
    <row r="277" spans="1:26" ht="12.95">
      <c r="A277" s="119" t="str">
        <f ca="1">IFERROR(__xludf.DUMMYFUNCTION("""COMPUTED_VALUE"""),"")</f>
        <v/>
      </c>
      <c r="B277" s="119" t="str">
        <f ca="1">IFERROR(__xludf.DUMMYFUNCTION("""COMPUTED_VALUE"""),"")</f>
        <v/>
      </c>
      <c r="C277" s="119" t="str">
        <f ca="1">IFERROR(__xludf.DUMMYFUNCTION("""COMPUTED_VALUE"""),"")</f>
        <v/>
      </c>
      <c r="D277" s="119" t="str">
        <f ca="1">IFERROR(__xludf.DUMMYFUNCTION("""COMPUTED_VALUE"""),"")</f>
        <v/>
      </c>
      <c r="E277" s="119" t="str">
        <f ca="1">IFERROR(__xludf.DUMMYFUNCTION("""COMPUTED_VALUE"""),"")</f>
        <v/>
      </c>
      <c r="F277" s="119" t="str">
        <f ca="1">IFERROR(__xludf.DUMMYFUNCTION("""COMPUTED_VALUE"""),"")</f>
        <v/>
      </c>
      <c r="G277" s="119" t="str">
        <f ca="1">IFERROR(__xludf.DUMMYFUNCTION("""COMPUTED_VALUE"""),"")</f>
        <v/>
      </c>
      <c r="H277" s="119" t="str">
        <f ca="1">IFERROR(__xludf.DUMMYFUNCTION("""COMPUTED_VALUE"""),"")</f>
        <v/>
      </c>
      <c r="I277" s="96" t="str">
        <f ca="1">IFERROR(__xludf.DUMMYFUNCTION("""COMPUTED_VALUE"""),"")</f>
        <v/>
      </c>
      <c r="J277" s="119" t="str">
        <f ca="1">IFERROR(__xludf.DUMMYFUNCTION("""COMPUTED_VALUE"""),"")</f>
        <v/>
      </c>
      <c r="K277" s="119" t="str">
        <f ca="1">IFERROR(__xludf.DUMMYFUNCTION("""COMPUTED_VALUE"""),"")</f>
        <v/>
      </c>
      <c r="L277" s="119" t="str">
        <f ca="1">IFERROR(__xludf.DUMMYFUNCTION("""COMPUTED_VALUE"""),"")</f>
        <v/>
      </c>
      <c r="M277" s="119" t="str">
        <f ca="1">IFERROR(__xludf.DUMMYFUNCTION("""COMPUTED_VALUE"""),"")</f>
        <v/>
      </c>
      <c r="N277" s="119" t="str">
        <f ca="1">IFERROR(__xludf.DUMMYFUNCTION("""COMPUTED_VALUE"""),"")</f>
        <v/>
      </c>
      <c r="O277" s="119" t="str">
        <f ca="1">IFERROR(__xludf.DUMMYFUNCTION("""COMPUTED_VALUE"""),"")</f>
        <v/>
      </c>
      <c r="P277" s="119" t="str">
        <f ca="1">IFERROR(__xludf.DUMMYFUNCTION("""COMPUTED_VALUE"""),"")</f>
        <v/>
      </c>
      <c r="Q277" s="119" t="str">
        <f ca="1">IFERROR(__xludf.DUMMYFUNCTION("""COMPUTED_VALUE"""),"")</f>
        <v/>
      </c>
      <c r="R277" s="119" t="str">
        <f ca="1">IFERROR(__xludf.DUMMYFUNCTION("""COMPUTED_VALUE"""),"")</f>
        <v/>
      </c>
      <c r="S277" s="119" t="str">
        <f ca="1">IFERROR(__xludf.DUMMYFUNCTION("""COMPUTED_VALUE"""),"")</f>
        <v/>
      </c>
      <c r="T277" s="119" t="str">
        <f ca="1">IFERROR(__xludf.DUMMYFUNCTION("""COMPUTED_VALUE"""),"")</f>
        <v/>
      </c>
      <c r="U277" s="119" t="str">
        <f ca="1">IFERROR(__xludf.DUMMYFUNCTION("""COMPUTED_VALUE"""),"")</f>
        <v/>
      </c>
      <c r="V277" s="119" t="str">
        <f ca="1">IFERROR(__xludf.DUMMYFUNCTION("""COMPUTED_VALUE"""),"")</f>
        <v/>
      </c>
      <c r="W277" s="119" t="str">
        <f ca="1">IFERROR(__xludf.DUMMYFUNCTION("""COMPUTED_VALUE"""),"")</f>
        <v/>
      </c>
      <c r="X277" s="119" t="str">
        <f ca="1">IFERROR(__xludf.DUMMYFUNCTION("""COMPUTED_VALUE"""),"")</f>
        <v/>
      </c>
      <c r="Y277" s="119" t="str">
        <f ca="1">IFERROR(__xludf.DUMMYFUNCTION("""COMPUTED_VALUE"""),"")</f>
        <v/>
      </c>
      <c r="Z277" s="119"/>
    </row>
    <row r="278" spans="1:26" ht="12.95">
      <c r="A278" s="119" t="str">
        <f ca="1">IFERROR(__xludf.DUMMYFUNCTION("""COMPUTED_VALUE"""),"")</f>
        <v/>
      </c>
      <c r="B278" s="119" t="str">
        <f ca="1">IFERROR(__xludf.DUMMYFUNCTION("""COMPUTED_VALUE"""),"")</f>
        <v/>
      </c>
      <c r="C278" s="119" t="str">
        <f ca="1">IFERROR(__xludf.DUMMYFUNCTION("""COMPUTED_VALUE"""),"")</f>
        <v/>
      </c>
      <c r="D278" s="119" t="str">
        <f ca="1">IFERROR(__xludf.DUMMYFUNCTION("""COMPUTED_VALUE"""),"")</f>
        <v/>
      </c>
      <c r="E278" s="119" t="str">
        <f ca="1">IFERROR(__xludf.DUMMYFUNCTION("""COMPUTED_VALUE"""),"")</f>
        <v/>
      </c>
      <c r="F278" s="119" t="str">
        <f ca="1">IFERROR(__xludf.DUMMYFUNCTION("""COMPUTED_VALUE"""),"")</f>
        <v/>
      </c>
      <c r="G278" s="119" t="str">
        <f ca="1">IFERROR(__xludf.DUMMYFUNCTION("""COMPUTED_VALUE"""),"")</f>
        <v/>
      </c>
      <c r="H278" s="119" t="str">
        <f ca="1">IFERROR(__xludf.DUMMYFUNCTION("""COMPUTED_VALUE"""),"")</f>
        <v/>
      </c>
      <c r="I278" s="96" t="str">
        <f ca="1">IFERROR(__xludf.DUMMYFUNCTION("""COMPUTED_VALUE"""),"")</f>
        <v/>
      </c>
      <c r="J278" s="119" t="str">
        <f ca="1">IFERROR(__xludf.DUMMYFUNCTION("""COMPUTED_VALUE"""),"")</f>
        <v/>
      </c>
      <c r="K278" s="119" t="str">
        <f ca="1">IFERROR(__xludf.DUMMYFUNCTION("""COMPUTED_VALUE"""),"")</f>
        <v/>
      </c>
      <c r="L278" s="119" t="str">
        <f ca="1">IFERROR(__xludf.DUMMYFUNCTION("""COMPUTED_VALUE"""),"")</f>
        <v/>
      </c>
      <c r="M278" s="119" t="str">
        <f ca="1">IFERROR(__xludf.DUMMYFUNCTION("""COMPUTED_VALUE"""),"")</f>
        <v/>
      </c>
      <c r="N278" s="119" t="str">
        <f ca="1">IFERROR(__xludf.DUMMYFUNCTION("""COMPUTED_VALUE"""),"")</f>
        <v/>
      </c>
      <c r="O278" s="119" t="str">
        <f ca="1">IFERROR(__xludf.DUMMYFUNCTION("""COMPUTED_VALUE"""),"")</f>
        <v/>
      </c>
      <c r="P278" s="119" t="str">
        <f ca="1">IFERROR(__xludf.DUMMYFUNCTION("""COMPUTED_VALUE"""),"")</f>
        <v/>
      </c>
      <c r="Q278" s="119" t="str">
        <f ca="1">IFERROR(__xludf.DUMMYFUNCTION("""COMPUTED_VALUE"""),"")</f>
        <v/>
      </c>
      <c r="R278" s="119" t="str">
        <f ca="1">IFERROR(__xludf.DUMMYFUNCTION("""COMPUTED_VALUE"""),"")</f>
        <v/>
      </c>
      <c r="S278" s="119" t="str">
        <f ca="1">IFERROR(__xludf.DUMMYFUNCTION("""COMPUTED_VALUE"""),"")</f>
        <v/>
      </c>
      <c r="T278" s="119" t="str">
        <f ca="1">IFERROR(__xludf.DUMMYFUNCTION("""COMPUTED_VALUE"""),"")</f>
        <v/>
      </c>
      <c r="U278" s="119" t="str">
        <f ca="1">IFERROR(__xludf.DUMMYFUNCTION("""COMPUTED_VALUE"""),"")</f>
        <v/>
      </c>
      <c r="V278" s="119" t="str">
        <f ca="1">IFERROR(__xludf.DUMMYFUNCTION("""COMPUTED_VALUE"""),"")</f>
        <v/>
      </c>
      <c r="W278" s="119" t="str">
        <f ca="1">IFERROR(__xludf.DUMMYFUNCTION("""COMPUTED_VALUE"""),"")</f>
        <v/>
      </c>
      <c r="X278" s="119" t="str">
        <f ca="1">IFERROR(__xludf.DUMMYFUNCTION("""COMPUTED_VALUE"""),"")</f>
        <v/>
      </c>
      <c r="Y278" s="119" t="str">
        <f ca="1">IFERROR(__xludf.DUMMYFUNCTION("""COMPUTED_VALUE"""),"")</f>
        <v/>
      </c>
      <c r="Z278" s="119"/>
    </row>
    <row r="279" spans="1:26" ht="12.95">
      <c r="A279" s="119" t="str">
        <f ca="1">IFERROR(__xludf.DUMMYFUNCTION("""COMPUTED_VALUE"""),"")</f>
        <v/>
      </c>
      <c r="B279" s="119" t="str">
        <f ca="1">IFERROR(__xludf.DUMMYFUNCTION("""COMPUTED_VALUE"""),"")</f>
        <v/>
      </c>
      <c r="C279" s="119" t="str">
        <f ca="1">IFERROR(__xludf.DUMMYFUNCTION("""COMPUTED_VALUE"""),"")</f>
        <v/>
      </c>
      <c r="D279" s="119" t="str">
        <f ca="1">IFERROR(__xludf.DUMMYFUNCTION("""COMPUTED_VALUE"""),"")</f>
        <v/>
      </c>
      <c r="E279" s="119" t="str">
        <f ca="1">IFERROR(__xludf.DUMMYFUNCTION("""COMPUTED_VALUE"""),"")</f>
        <v/>
      </c>
      <c r="F279" s="119" t="str">
        <f ca="1">IFERROR(__xludf.DUMMYFUNCTION("""COMPUTED_VALUE"""),"")</f>
        <v/>
      </c>
      <c r="G279" s="119" t="str">
        <f ca="1">IFERROR(__xludf.DUMMYFUNCTION("""COMPUTED_VALUE"""),"")</f>
        <v/>
      </c>
      <c r="H279" s="119" t="str">
        <f ca="1">IFERROR(__xludf.DUMMYFUNCTION("""COMPUTED_VALUE"""),"")</f>
        <v/>
      </c>
      <c r="I279" s="96" t="str">
        <f ca="1">IFERROR(__xludf.DUMMYFUNCTION("""COMPUTED_VALUE"""),"")</f>
        <v/>
      </c>
      <c r="J279" s="119" t="str">
        <f ca="1">IFERROR(__xludf.DUMMYFUNCTION("""COMPUTED_VALUE"""),"")</f>
        <v/>
      </c>
      <c r="K279" s="119" t="str">
        <f ca="1">IFERROR(__xludf.DUMMYFUNCTION("""COMPUTED_VALUE"""),"")</f>
        <v/>
      </c>
      <c r="L279" s="119" t="str">
        <f ca="1">IFERROR(__xludf.DUMMYFUNCTION("""COMPUTED_VALUE"""),"")</f>
        <v/>
      </c>
      <c r="M279" s="119" t="str">
        <f ca="1">IFERROR(__xludf.DUMMYFUNCTION("""COMPUTED_VALUE"""),"")</f>
        <v/>
      </c>
      <c r="N279" s="119" t="str">
        <f ca="1">IFERROR(__xludf.DUMMYFUNCTION("""COMPUTED_VALUE"""),"")</f>
        <v/>
      </c>
      <c r="O279" s="119" t="str">
        <f ca="1">IFERROR(__xludf.DUMMYFUNCTION("""COMPUTED_VALUE"""),"")</f>
        <v/>
      </c>
      <c r="P279" s="119" t="str">
        <f ca="1">IFERROR(__xludf.DUMMYFUNCTION("""COMPUTED_VALUE"""),"")</f>
        <v/>
      </c>
      <c r="Q279" s="119" t="str">
        <f ca="1">IFERROR(__xludf.DUMMYFUNCTION("""COMPUTED_VALUE"""),"")</f>
        <v/>
      </c>
      <c r="R279" s="119" t="str">
        <f ca="1">IFERROR(__xludf.DUMMYFUNCTION("""COMPUTED_VALUE"""),"")</f>
        <v/>
      </c>
      <c r="S279" s="119" t="str">
        <f ca="1">IFERROR(__xludf.DUMMYFUNCTION("""COMPUTED_VALUE"""),"")</f>
        <v/>
      </c>
      <c r="T279" s="119" t="str">
        <f ca="1">IFERROR(__xludf.DUMMYFUNCTION("""COMPUTED_VALUE"""),"")</f>
        <v/>
      </c>
      <c r="U279" s="119" t="str">
        <f ca="1">IFERROR(__xludf.DUMMYFUNCTION("""COMPUTED_VALUE"""),"")</f>
        <v/>
      </c>
      <c r="V279" s="119" t="str">
        <f ca="1">IFERROR(__xludf.DUMMYFUNCTION("""COMPUTED_VALUE"""),"")</f>
        <v/>
      </c>
      <c r="W279" s="119" t="str">
        <f ca="1">IFERROR(__xludf.DUMMYFUNCTION("""COMPUTED_VALUE"""),"")</f>
        <v/>
      </c>
      <c r="X279" s="119" t="str">
        <f ca="1">IFERROR(__xludf.DUMMYFUNCTION("""COMPUTED_VALUE"""),"")</f>
        <v/>
      </c>
      <c r="Y279" s="119" t="str">
        <f ca="1">IFERROR(__xludf.DUMMYFUNCTION("""COMPUTED_VALUE"""),"")</f>
        <v/>
      </c>
      <c r="Z279" s="119"/>
    </row>
    <row r="280" spans="1:26" ht="12.95">
      <c r="A280" s="119" t="str">
        <f ca="1">IFERROR(__xludf.DUMMYFUNCTION("""COMPUTED_VALUE"""),"")</f>
        <v/>
      </c>
      <c r="B280" s="119" t="str">
        <f ca="1">IFERROR(__xludf.DUMMYFUNCTION("""COMPUTED_VALUE"""),"")</f>
        <v/>
      </c>
      <c r="C280" s="119" t="str">
        <f ca="1">IFERROR(__xludf.DUMMYFUNCTION("""COMPUTED_VALUE"""),"")</f>
        <v/>
      </c>
      <c r="D280" s="119" t="str">
        <f ca="1">IFERROR(__xludf.DUMMYFUNCTION("""COMPUTED_VALUE"""),"")</f>
        <v/>
      </c>
      <c r="E280" s="119" t="str">
        <f ca="1">IFERROR(__xludf.DUMMYFUNCTION("""COMPUTED_VALUE"""),"")</f>
        <v/>
      </c>
      <c r="F280" s="119" t="str">
        <f ca="1">IFERROR(__xludf.DUMMYFUNCTION("""COMPUTED_VALUE"""),"")</f>
        <v/>
      </c>
      <c r="G280" s="119" t="str">
        <f ca="1">IFERROR(__xludf.DUMMYFUNCTION("""COMPUTED_VALUE"""),"")</f>
        <v/>
      </c>
      <c r="H280" s="119" t="str">
        <f ca="1">IFERROR(__xludf.DUMMYFUNCTION("""COMPUTED_VALUE"""),"")</f>
        <v/>
      </c>
      <c r="I280" s="96" t="str">
        <f ca="1">IFERROR(__xludf.DUMMYFUNCTION("""COMPUTED_VALUE"""),"")</f>
        <v/>
      </c>
      <c r="J280" s="119" t="str">
        <f ca="1">IFERROR(__xludf.DUMMYFUNCTION("""COMPUTED_VALUE"""),"")</f>
        <v/>
      </c>
      <c r="K280" s="119" t="str">
        <f ca="1">IFERROR(__xludf.DUMMYFUNCTION("""COMPUTED_VALUE"""),"")</f>
        <v/>
      </c>
      <c r="L280" s="119" t="str">
        <f ca="1">IFERROR(__xludf.DUMMYFUNCTION("""COMPUTED_VALUE"""),"")</f>
        <v/>
      </c>
      <c r="M280" s="119" t="str">
        <f ca="1">IFERROR(__xludf.DUMMYFUNCTION("""COMPUTED_VALUE"""),"")</f>
        <v/>
      </c>
      <c r="N280" s="119" t="str">
        <f ca="1">IFERROR(__xludf.DUMMYFUNCTION("""COMPUTED_VALUE"""),"")</f>
        <v/>
      </c>
      <c r="O280" s="119" t="str">
        <f ca="1">IFERROR(__xludf.DUMMYFUNCTION("""COMPUTED_VALUE"""),"")</f>
        <v/>
      </c>
      <c r="P280" s="119" t="str">
        <f ca="1">IFERROR(__xludf.DUMMYFUNCTION("""COMPUTED_VALUE"""),"")</f>
        <v/>
      </c>
      <c r="Q280" s="119" t="str">
        <f ca="1">IFERROR(__xludf.DUMMYFUNCTION("""COMPUTED_VALUE"""),"")</f>
        <v/>
      </c>
      <c r="R280" s="119" t="str">
        <f ca="1">IFERROR(__xludf.DUMMYFUNCTION("""COMPUTED_VALUE"""),"")</f>
        <v/>
      </c>
      <c r="S280" s="119" t="str">
        <f ca="1">IFERROR(__xludf.DUMMYFUNCTION("""COMPUTED_VALUE"""),"")</f>
        <v/>
      </c>
      <c r="T280" s="119" t="str">
        <f ca="1">IFERROR(__xludf.DUMMYFUNCTION("""COMPUTED_VALUE"""),"")</f>
        <v/>
      </c>
      <c r="U280" s="119" t="str">
        <f ca="1">IFERROR(__xludf.DUMMYFUNCTION("""COMPUTED_VALUE"""),"")</f>
        <v/>
      </c>
      <c r="V280" s="119" t="str">
        <f ca="1">IFERROR(__xludf.DUMMYFUNCTION("""COMPUTED_VALUE"""),"")</f>
        <v/>
      </c>
      <c r="W280" s="119" t="str">
        <f ca="1">IFERROR(__xludf.DUMMYFUNCTION("""COMPUTED_VALUE"""),"")</f>
        <v/>
      </c>
      <c r="X280" s="119" t="str">
        <f ca="1">IFERROR(__xludf.DUMMYFUNCTION("""COMPUTED_VALUE"""),"")</f>
        <v/>
      </c>
      <c r="Y280" s="119" t="str">
        <f ca="1">IFERROR(__xludf.DUMMYFUNCTION("""COMPUTED_VALUE"""),"")</f>
        <v/>
      </c>
      <c r="Z280" s="119"/>
    </row>
    <row r="281" spans="1:26" ht="12.95">
      <c r="A281" s="119" t="str">
        <f ca="1">IFERROR(__xludf.DUMMYFUNCTION("""COMPUTED_VALUE"""),"")</f>
        <v/>
      </c>
      <c r="B281" s="119" t="str">
        <f ca="1">IFERROR(__xludf.DUMMYFUNCTION("""COMPUTED_VALUE"""),"")</f>
        <v/>
      </c>
      <c r="C281" s="119" t="str">
        <f ca="1">IFERROR(__xludf.DUMMYFUNCTION("""COMPUTED_VALUE"""),"")</f>
        <v/>
      </c>
      <c r="D281" s="119" t="str">
        <f ca="1">IFERROR(__xludf.DUMMYFUNCTION("""COMPUTED_VALUE"""),"")</f>
        <v/>
      </c>
      <c r="E281" s="119" t="str">
        <f ca="1">IFERROR(__xludf.DUMMYFUNCTION("""COMPUTED_VALUE"""),"")</f>
        <v/>
      </c>
      <c r="F281" s="119" t="str">
        <f ca="1">IFERROR(__xludf.DUMMYFUNCTION("""COMPUTED_VALUE"""),"")</f>
        <v/>
      </c>
      <c r="G281" s="119" t="str">
        <f ca="1">IFERROR(__xludf.DUMMYFUNCTION("""COMPUTED_VALUE"""),"")</f>
        <v/>
      </c>
      <c r="H281" s="119" t="str">
        <f ca="1">IFERROR(__xludf.DUMMYFUNCTION("""COMPUTED_VALUE"""),"")</f>
        <v/>
      </c>
      <c r="I281" s="96" t="str">
        <f ca="1">IFERROR(__xludf.DUMMYFUNCTION("""COMPUTED_VALUE"""),"")</f>
        <v/>
      </c>
      <c r="J281" s="119" t="str">
        <f ca="1">IFERROR(__xludf.DUMMYFUNCTION("""COMPUTED_VALUE"""),"")</f>
        <v/>
      </c>
      <c r="K281" s="119" t="str">
        <f ca="1">IFERROR(__xludf.DUMMYFUNCTION("""COMPUTED_VALUE"""),"")</f>
        <v/>
      </c>
      <c r="L281" s="119" t="str">
        <f ca="1">IFERROR(__xludf.DUMMYFUNCTION("""COMPUTED_VALUE"""),"")</f>
        <v/>
      </c>
      <c r="M281" s="119" t="str">
        <f ca="1">IFERROR(__xludf.DUMMYFUNCTION("""COMPUTED_VALUE"""),"")</f>
        <v/>
      </c>
      <c r="N281" s="119" t="str">
        <f ca="1">IFERROR(__xludf.DUMMYFUNCTION("""COMPUTED_VALUE"""),"")</f>
        <v/>
      </c>
      <c r="O281" s="119" t="str">
        <f ca="1">IFERROR(__xludf.DUMMYFUNCTION("""COMPUTED_VALUE"""),"")</f>
        <v/>
      </c>
      <c r="P281" s="119" t="str">
        <f ca="1">IFERROR(__xludf.DUMMYFUNCTION("""COMPUTED_VALUE"""),"")</f>
        <v/>
      </c>
      <c r="Q281" s="119" t="str">
        <f ca="1">IFERROR(__xludf.DUMMYFUNCTION("""COMPUTED_VALUE"""),"")</f>
        <v/>
      </c>
      <c r="R281" s="119" t="str">
        <f ca="1">IFERROR(__xludf.DUMMYFUNCTION("""COMPUTED_VALUE"""),"")</f>
        <v/>
      </c>
      <c r="S281" s="119" t="str">
        <f ca="1">IFERROR(__xludf.DUMMYFUNCTION("""COMPUTED_VALUE"""),"")</f>
        <v/>
      </c>
      <c r="T281" s="119" t="str">
        <f ca="1">IFERROR(__xludf.DUMMYFUNCTION("""COMPUTED_VALUE"""),"")</f>
        <v/>
      </c>
      <c r="U281" s="119" t="str">
        <f ca="1">IFERROR(__xludf.DUMMYFUNCTION("""COMPUTED_VALUE"""),"")</f>
        <v/>
      </c>
      <c r="V281" s="119" t="str">
        <f ca="1">IFERROR(__xludf.DUMMYFUNCTION("""COMPUTED_VALUE"""),"")</f>
        <v/>
      </c>
      <c r="W281" s="119" t="str">
        <f ca="1">IFERROR(__xludf.DUMMYFUNCTION("""COMPUTED_VALUE"""),"")</f>
        <v/>
      </c>
      <c r="X281" s="119" t="str">
        <f ca="1">IFERROR(__xludf.DUMMYFUNCTION("""COMPUTED_VALUE"""),"")</f>
        <v/>
      </c>
      <c r="Y281" s="119" t="str">
        <f ca="1">IFERROR(__xludf.DUMMYFUNCTION("""COMPUTED_VALUE"""),"")</f>
        <v/>
      </c>
      <c r="Z281" s="119"/>
    </row>
    <row r="282" spans="1:26" ht="12.95">
      <c r="A282" s="119" t="str">
        <f ca="1">IFERROR(__xludf.DUMMYFUNCTION("""COMPUTED_VALUE"""),"")</f>
        <v/>
      </c>
      <c r="B282" s="119" t="str">
        <f ca="1">IFERROR(__xludf.DUMMYFUNCTION("""COMPUTED_VALUE"""),"")</f>
        <v/>
      </c>
      <c r="C282" s="119" t="str">
        <f ca="1">IFERROR(__xludf.DUMMYFUNCTION("""COMPUTED_VALUE"""),"")</f>
        <v/>
      </c>
      <c r="D282" s="119" t="str">
        <f ca="1">IFERROR(__xludf.DUMMYFUNCTION("""COMPUTED_VALUE"""),"")</f>
        <v/>
      </c>
      <c r="E282" s="119" t="str">
        <f ca="1">IFERROR(__xludf.DUMMYFUNCTION("""COMPUTED_VALUE"""),"")</f>
        <v/>
      </c>
      <c r="F282" s="119" t="str">
        <f ca="1">IFERROR(__xludf.DUMMYFUNCTION("""COMPUTED_VALUE"""),"")</f>
        <v/>
      </c>
      <c r="G282" s="119" t="str">
        <f ca="1">IFERROR(__xludf.DUMMYFUNCTION("""COMPUTED_VALUE"""),"")</f>
        <v/>
      </c>
      <c r="H282" s="119" t="str">
        <f ca="1">IFERROR(__xludf.DUMMYFUNCTION("""COMPUTED_VALUE"""),"")</f>
        <v/>
      </c>
      <c r="I282" s="96" t="str">
        <f ca="1">IFERROR(__xludf.DUMMYFUNCTION("""COMPUTED_VALUE"""),"")</f>
        <v/>
      </c>
      <c r="J282" s="119" t="str">
        <f ca="1">IFERROR(__xludf.DUMMYFUNCTION("""COMPUTED_VALUE"""),"")</f>
        <v/>
      </c>
      <c r="K282" s="119" t="str">
        <f ca="1">IFERROR(__xludf.DUMMYFUNCTION("""COMPUTED_VALUE"""),"")</f>
        <v/>
      </c>
      <c r="L282" s="119" t="str">
        <f ca="1">IFERROR(__xludf.DUMMYFUNCTION("""COMPUTED_VALUE"""),"")</f>
        <v/>
      </c>
      <c r="M282" s="119" t="str">
        <f ca="1">IFERROR(__xludf.DUMMYFUNCTION("""COMPUTED_VALUE"""),"")</f>
        <v/>
      </c>
      <c r="N282" s="119" t="str">
        <f ca="1">IFERROR(__xludf.DUMMYFUNCTION("""COMPUTED_VALUE"""),"")</f>
        <v/>
      </c>
      <c r="O282" s="119" t="str">
        <f ca="1">IFERROR(__xludf.DUMMYFUNCTION("""COMPUTED_VALUE"""),"")</f>
        <v/>
      </c>
      <c r="P282" s="119" t="str">
        <f ca="1">IFERROR(__xludf.DUMMYFUNCTION("""COMPUTED_VALUE"""),"")</f>
        <v/>
      </c>
      <c r="Q282" s="119" t="str">
        <f ca="1">IFERROR(__xludf.DUMMYFUNCTION("""COMPUTED_VALUE"""),"")</f>
        <v/>
      </c>
      <c r="R282" s="119" t="str">
        <f ca="1">IFERROR(__xludf.DUMMYFUNCTION("""COMPUTED_VALUE"""),"")</f>
        <v/>
      </c>
      <c r="S282" s="119" t="str">
        <f ca="1">IFERROR(__xludf.DUMMYFUNCTION("""COMPUTED_VALUE"""),"")</f>
        <v/>
      </c>
      <c r="T282" s="119" t="str">
        <f ca="1">IFERROR(__xludf.DUMMYFUNCTION("""COMPUTED_VALUE"""),"")</f>
        <v/>
      </c>
      <c r="U282" s="119" t="str">
        <f ca="1">IFERROR(__xludf.DUMMYFUNCTION("""COMPUTED_VALUE"""),"")</f>
        <v/>
      </c>
      <c r="V282" s="119" t="str">
        <f ca="1">IFERROR(__xludf.DUMMYFUNCTION("""COMPUTED_VALUE"""),"")</f>
        <v/>
      </c>
      <c r="W282" s="119" t="str">
        <f ca="1">IFERROR(__xludf.DUMMYFUNCTION("""COMPUTED_VALUE"""),"")</f>
        <v/>
      </c>
      <c r="X282" s="119" t="str">
        <f ca="1">IFERROR(__xludf.DUMMYFUNCTION("""COMPUTED_VALUE"""),"")</f>
        <v/>
      </c>
      <c r="Y282" s="119" t="str">
        <f ca="1">IFERROR(__xludf.DUMMYFUNCTION("""COMPUTED_VALUE"""),"")</f>
        <v/>
      </c>
      <c r="Z282" s="119"/>
    </row>
    <row r="283" spans="1:26" ht="12.95">
      <c r="A283" s="119" t="str">
        <f ca="1">IFERROR(__xludf.DUMMYFUNCTION("""COMPUTED_VALUE"""),"")</f>
        <v/>
      </c>
      <c r="B283" s="119" t="str">
        <f ca="1">IFERROR(__xludf.DUMMYFUNCTION("""COMPUTED_VALUE"""),"")</f>
        <v/>
      </c>
      <c r="C283" s="119" t="str">
        <f ca="1">IFERROR(__xludf.DUMMYFUNCTION("""COMPUTED_VALUE"""),"")</f>
        <v/>
      </c>
      <c r="D283" s="119" t="str">
        <f ca="1">IFERROR(__xludf.DUMMYFUNCTION("""COMPUTED_VALUE"""),"")</f>
        <v/>
      </c>
      <c r="E283" s="119" t="str">
        <f ca="1">IFERROR(__xludf.DUMMYFUNCTION("""COMPUTED_VALUE"""),"")</f>
        <v/>
      </c>
      <c r="F283" s="119" t="str">
        <f ca="1">IFERROR(__xludf.DUMMYFUNCTION("""COMPUTED_VALUE"""),"")</f>
        <v/>
      </c>
      <c r="G283" s="119" t="str">
        <f ca="1">IFERROR(__xludf.DUMMYFUNCTION("""COMPUTED_VALUE"""),"")</f>
        <v/>
      </c>
      <c r="H283" s="119" t="str">
        <f ca="1">IFERROR(__xludf.DUMMYFUNCTION("""COMPUTED_VALUE"""),"")</f>
        <v/>
      </c>
      <c r="I283" s="96" t="str">
        <f ca="1">IFERROR(__xludf.DUMMYFUNCTION("""COMPUTED_VALUE"""),"")</f>
        <v/>
      </c>
      <c r="J283" s="119" t="str">
        <f ca="1">IFERROR(__xludf.DUMMYFUNCTION("""COMPUTED_VALUE"""),"")</f>
        <v/>
      </c>
      <c r="K283" s="119" t="str">
        <f ca="1">IFERROR(__xludf.DUMMYFUNCTION("""COMPUTED_VALUE"""),"")</f>
        <v/>
      </c>
      <c r="L283" s="119" t="str">
        <f ca="1">IFERROR(__xludf.DUMMYFUNCTION("""COMPUTED_VALUE"""),"")</f>
        <v/>
      </c>
      <c r="M283" s="119" t="str">
        <f ca="1">IFERROR(__xludf.DUMMYFUNCTION("""COMPUTED_VALUE"""),"")</f>
        <v/>
      </c>
      <c r="N283" s="119" t="str">
        <f ca="1">IFERROR(__xludf.DUMMYFUNCTION("""COMPUTED_VALUE"""),"")</f>
        <v/>
      </c>
      <c r="O283" s="119" t="str">
        <f ca="1">IFERROR(__xludf.DUMMYFUNCTION("""COMPUTED_VALUE"""),"")</f>
        <v/>
      </c>
      <c r="P283" s="119" t="str">
        <f ca="1">IFERROR(__xludf.DUMMYFUNCTION("""COMPUTED_VALUE"""),"")</f>
        <v/>
      </c>
      <c r="Q283" s="119" t="str">
        <f ca="1">IFERROR(__xludf.DUMMYFUNCTION("""COMPUTED_VALUE"""),"")</f>
        <v/>
      </c>
      <c r="R283" s="119" t="str">
        <f ca="1">IFERROR(__xludf.DUMMYFUNCTION("""COMPUTED_VALUE"""),"")</f>
        <v/>
      </c>
      <c r="S283" s="119" t="str">
        <f ca="1">IFERROR(__xludf.DUMMYFUNCTION("""COMPUTED_VALUE"""),"")</f>
        <v/>
      </c>
      <c r="T283" s="119" t="str">
        <f ca="1">IFERROR(__xludf.DUMMYFUNCTION("""COMPUTED_VALUE"""),"")</f>
        <v/>
      </c>
      <c r="U283" s="119" t="str">
        <f ca="1">IFERROR(__xludf.DUMMYFUNCTION("""COMPUTED_VALUE"""),"")</f>
        <v/>
      </c>
      <c r="V283" s="119" t="str">
        <f ca="1">IFERROR(__xludf.DUMMYFUNCTION("""COMPUTED_VALUE"""),"")</f>
        <v/>
      </c>
      <c r="W283" s="119" t="str">
        <f ca="1">IFERROR(__xludf.DUMMYFUNCTION("""COMPUTED_VALUE"""),"")</f>
        <v/>
      </c>
      <c r="X283" s="119" t="str">
        <f ca="1">IFERROR(__xludf.DUMMYFUNCTION("""COMPUTED_VALUE"""),"")</f>
        <v/>
      </c>
      <c r="Y283" s="119" t="str">
        <f ca="1">IFERROR(__xludf.DUMMYFUNCTION("""COMPUTED_VALUE"""),"")</f>
        <v/>
      </c>
      <c r="Z283" s="119"/>
    </row>
    <row r="284" spans="1:26" ht="12.95">
      <c r="A284" s="119" t="str">
        <f ca="1">IFERROR(__xludf.DUMMYFUNCTION("""COMPUTED_VALUE"""),"")</f>
        <v/>
      </c>
      <c r="B284" s="119" t="str">
        <f ca="1">IFERROR(__xludf.DUMMYFUNCTION("""COMPUTED_VALUE"""),"")</f>
        <v/>
      </c>
      <c r="C284" s="119" t="str">
        <f ca="1">IFERROR(__xludf.DUMMYFUNCTION("""COMPUTED_VALUE"""),"")</f>
        <v/>
      </c>
      <c r="D284" s="119" t="str">
        <f ca="1">IFERROR(__xludf.DUMMYFUNCTION("""COMPUTED_VALUE"""),"")</f>
        <v/>
      </c>
      <c r="E284" s="119" t="str">
        <f ca="1">IFERROR(__xludf.DUMMYFUNCTION("""COMPUTED_VALUE"""),"")</f>
        <v/>
      </c>
      <c r="F284" s="119" t="str">
        <f ca="1">IFERROR(__xludf.DUMMYFUNCTION("""COMPUTED_VALUE"""),"")</f>
        <v/>
      </c>
      <c r="G284" s="119" t="str">
        <f ca="1">IFERROR(__xludf.DUMMYFUNCTION("""COMPUTED_VALUE"""),"")</f>
        <v/>
      </c>
      <c r="H284" s="119" t="str">
        <f ca="1">IFERROR(__xludf.DUMMYFUNCTION("""COMPUTED_VALUE"""),"")</f>
        <v/>
      </c>
      <c r="I284" s="96" t="str">
        <f ca="1">IFERROR(__xludf.DUMMYFUNCTION("""COMPUTED_VALUE"""),"")</f>
        <v/>
      </c>
      <c r="J284" s="119" t="str">
        <f ca="1">IFERROR(__xludf.DUMMYFUNCTION("""COMPUTED_VALUE"""),"")</f>
        <v/>
      </c>
      <c r="K284" s="119" t="str">
        <f ca="1">IFERROR(__xludf.DUMMYFUNCTION("""COMPUTED_VALUE"""),"")</f>
        <v/>
      </c>
      <c r="L284" s="119" t="str">
        <f ca="1">IFERROR(__xludf.DUMMYFUNCTION("""COMPUTED_VALUE"""),"")</f>
        <v/>
      </c>
      <c r="M284" s="119" t="str">
        <f ca="1">IFERROR(__xludf.DUMMYFUNCTION("""COMPUTED_VALUE"""),"")</f>
        <v/>
      </c>
      <c r="N284" s="119" t="str">
        <f ca="1">IFERROR(__xludf.DUMMYFUNCTION("""COMPUTED_VALUE"""),"")</f>
        <v/>
      </c>
      <c r="O284" s="119" t="str">
        <f ca="1">IFERROR(__xludf.DUMMYFUNCTION("""COMPUTED_VALUE"""),"")</f>
        <v/>
      </c>
      <c r="P284" s="119" t="str">
        <f ca="1">IFERROR(__xludf.DUMMYFUNCTION("""COMPUTED_VALUE"""),"")</f>
        <v/>
      </c>
      <c r="Q284" s="119" t="str">
        <f ca="1">IFERROR(__xludf.DUMMYFUNCTION("""COMPUTED_VALUE"""),"")</f>
        <v/>
      </c>
      <c r="R284" s="119" t="str">
        <f ca="1">IFERROR(__xludf.DUMMYFUNCTION("""COMPUTED_VALUE"""),"")</f>
        <v/>
      </c>
      <c r="S284" s="119" t="str">
        <f ca="1">IFERROR(__xludf.DUMMYFUNCTION("""COMPUTED_VALUE"""),"")</f>
        <v/>
      </c>
      <c r="T284" s="119" t="str">
        <f ca="1">IFERROR(__xludf.DUMMYFUNCTION("""COMPUTED_VALUE"""),"")</f>
        <v/>
      </c>
      <c r="U284" s="119" t="str">
        <f ca="1">IFERROR(__xludf.DUMMYFUNCTION("""COMPUTED_VALUE"""),"")</f>
        <v/>
      </c>
      <c r="V284" s="119" t="str">
        <f ca="1">IFERROR(__xludf.DUMMYFUNCTION("""COMPUTED_VALUE"""),"")</f>
        <v/>
      </c>
      <c r="W284" s="119" t="str">
        <f ca="1">IFERROR(__xludf.DUMMYFUNCTION("""COMPUTED_VALUE"""),"")</f>
        <v/>
      </c>
      <c r="X284" s="119" t="str">
        <f ca="1">IFERROR(__xludf.DUMMYFUNCTION("""COMPUTED_VALUE"""),"")</f>
        <v/>
      </c>
      <c r="Y284" s="119" t="str">
        <f ca="1">IFERROR(__xludf.DUMMYFUNCTION("""COMPUTED_VALUE"""),"")</f>
        <v/>
      </c>
      <c r="Z284" s="119"/>
    </row>
    <row r="285" spans="1:26" ht="12.95">
      <c r="A285" s="119" t="str">
        <f ca="1">IFERROR(__xludf.DUMMYFUNCTION("""COMPUTED_VALUE"""),"")</f>
        <v/>
      </c>
      <c r="B285" s="119" t="str">
        <f ca="1">IFERROR(__xludf.DUMMYFUNCTION("""COMPUTED_VALUE"""),"")</f>
        <v/>
      </c>
      <c r="C285" s="119" t="str">
        <f ca="1">IFERROR(__xludf.DUMMYFUNCTION("""COMPUTED_VALUE"""),"")</f>
        <v/>
      </c>
      <c r="D285" s="119" t="str">
        <f ca="1">IFERROR(__xludf.DUMMYFUNCTION("""COMPUTED_VALUE"""),"")</f>
        <v/>
      </c>
      <c r="E285" s="119" t="str">
        <f ca="1">IFERROR(__xludf.DUMMYFUNCTION("""COMPUTED_VALUE"""),"")</f>
        <v/>
      </c>
      <c r="F285" s="119" t="str">
        <f ca="1">IFERROR(__xludf.DUMMYFUNCTION("""COMPUTED_VALUE"""),"")</f>
        <v/>
      </c>
      <c r="G285" s="119" t="str">
        <f ca="1">IFERROR(__xludf.DUMMYFUNCTION("""COMPUTED_VALUE"""),"")</f>
        <v/>
      </c>
      <c r="H285" s="119" t="str">
        <f ca="1">IFERROR(__xludf.DUMMYFUNCTION("""COMPUTED_VALUE"""),"")</f>
        <v/>
      </c>
      <c r="I285" s="96" t="str">
        <f ca="1">IFERROR(__xludf.DUMMYFUNCTION("""COMPUTED_VALUE"""),"")</f>
        <v/>
      </c>
      <c r="J285" s="119" t="str">
        <f ca="1">IFERROR(__xludf.DUMMYFUNCTION("""COMPUTED_VALUE"""),"")</f>
        <v/>
      </c>
      <c r="K285" s="119" t="str">
        <f ca="1">IFERROR(__xludf.DUMMYFUNCTION("""COMPUTED_VALUE"""),"")</f>
        <v/>
      </c>
      <c r="L285" s="119" t="str">
        <f ca="1">IFERROR(__xludf.DUMMYFUNCTION("""COMPUTED_VALUE"""),"")</f>
        <v/>
      </c>
      <c r="M285" s="119" t="str">
        <f ca="1">IFERROR(__xludf.DUMMYFUNCTION("""COMPUTED_VALUE"""),"")</f>
        <v/>
      </c>
      <c r="N285" s="119" t="str">
        <f ca="1">IFERROR(__xludf.DUMMYFUNCTION("""COMPUTED_VALUE"""),"")</f>
        <v/>
      </c>
      <c r="O285" s="119" t="str">
        <f ca="1">IFERROR(__xludf.DUMMYFUNCTION("""COMPUTED_VALUE"""),"")</f>
        <v/>
      </c>
      <c r="P285" s="119" t="str">
        <f ca="1">IFERROR(__xludf.DUMMYFUNCTION("""COMPUTED_VALUE"""),"")</f>
        <v/>
      </c>
      <c r="Q285" s="119" t="str">
        <f ca="1">IFERROR(__xludf.DUMMYFUNCTION("""COMPUTED_VALUE"""),"")</f>
        <v/>
      </c>
      <c r="R285" s="119" t="str">
        <f ca="1">IFERROR(__xludf.DUMMYFUNCTION("""COMPUTED_VALUE"""),"")</f>
        <v/>
      </c>
      <c r="S285" s="119" t="str">
        <f ca="1">IFERROR(__xludf.DUMMYFUNCTION("""COMPUTED_VALUE"""),"")</f>
        <v/>
      </c>
      <c r="T285" s="119" t="str">
        <f ca="1">IFERROR(__xludf.DUMMYFUNCTION("""COMPUTED_VALUE"""),"")</f>
        <v/>
      </c>
      <c r="U285" s="119" t="str">
        <f ca="1">IFERROR(__xludf.DUMMYFUNCTION("""COMPUTED_VALUE"""),"")</f>
        <v/>
      </c>
      <c r="V285" s="119" t="str">
        <f ca="1">IFERROR(__xludf.DUMMYFUNCTION("""COMPUTED_VALUE"""),"")</f>
        <v/>
      </c>
      <c r="W285" s="119" t="str">
        <f ca="1">IFERROR(__xludf.DUMMYFUNCTION("""COMPUTED_VALUE"""),"")</f>
        <v/>
      </c>
      <c r="X285" s="119" t="str">
        <f ca="1">IFERROR(__xludf.DUMMYFUNCTION("""COMPUTED_VALUE"""),"")</f>
        <v/>
      </c>
      <c r="Y285" s="119" t="str">
        <f ca="1">IFERROR(__xludf.DUMMYFUNCTION("""COMPUTED_VALUE"""),"")</f>
        <v/>
      </c>
      <c r="Z285" s="119"/>
    </row>
    <row r="286" spans="1:26" ht="12.95">
      <c r="A286" s="119" t="str">
        <f ca="1">IFERROR(__xludf.DUMMYFUNCTION("""COMPUTED_VALUE"""),"")</f>
        <v/>
      </c>
      <c r="B286" s="119" t="str">
        <f ca="1">IFERROR(__xludf.DUMMYFUNCTION("""COMPUTED_VALUE"""),"")</f>
        <v/>
      </c>
      <c r="C286" s="119" t="str">
        <f ca="1">IFERROR(__xludf.DUMMYFUNCTION("""COMPUTED_VALUE"""),"")</f>
        <v/>
      </c>
      <c r="D286" s="119" t="str">
        <f ca="1">IFERROR(__xludf.DUMMYFUNCTION("""COMPUTED_VALUE"""),"")</f>
        <v/>
      </c>
      <c r="E286" s="119" t="str">
        <f ca="1">IFERROR(__xludf.DUMMYFUNCTION("""COMPUTED_VALUE"""),"")</f>
        <v/>
      </c>
      <c r="F286" s="119" t="str">
        <f ca="1">IFERROR(__xludf.DUMMYFUNCTION("""COMPUTED_VALUE"""),"")</f>
        <v/>
      </c>
      <c r="G286" s="119" t="str">
        <f ca="1">IFERROR(__xludf.DUMMYFUNCTION("""COMPUTED_VALUE"""),"")</f>
        <v/>
      </c>
      <c r="H286" s="119" t="str">
        <f ca="1">IFERROR(__xludf.DUMMYFUNCTION("""COMPUTED_VALUE"""),"")</f>
        <v/>
      </c>
      <c r="I286" s="96" t="str">
        <f ca="1">IFERROR(__xludf.DUMMYFUNCTION("""COMPUTED_VALUE"""),"")</f>
        <v/>
      </c>
      <c r="J286" s="119" t="str">
        <f ca="1">IFERROR(__xludf.DUMMYFUNCTION("""COMPUTED_VALUE"""),"")</f>
        <v/>
      </c>
      <c r="K286" s="119" t="str">
        <f ca="1">IFERROR(__xludf.DUMMYFUNCTION("""COMPUTED_VALUE"""),"")</f>
        <v/>
      </c>
      <c r="L286" s="119" t="str">
        <f ca="1">IFERROR(__xludf.DUMMYFUNCTION("""COMPUTED_VALUE"""),"")</f>
        <v/>
      </c>
      <c r="M286" s="119" t="str">
        <f ca="1">IFERROR(__xludf.DUMMYFUNCTION("""COMPUTED_VALUE"""),"")</f>
        <v/>
      </c>
      <c r="N286" s="119" t="str">
        <f ca="1">IFERROR(__xludf.DUMMYFUNCTION("""COMPUTED_VALUE"""),"")</f>
        <v/>
      </c>
      <c r="O286" s="119" t="str">
        <f ca="1">IFERROR(__xludf.DUMMYFUNCTION("""COMPUTED_VALUE"""),"")</f>
        <v/>
      </c>
      <c r="P286" s="119" t="str">
        <f ca="1">IFERROR(__xludf.DUMMYFUNCTION("""COMPUTED_VALUE"""),"")</f>
        <v/>
      </c>
      <c r="Q286" s="119" t="str">
        <f ca="1">IFERROR(__xludf.DUMMYFUNCTION("""COMPUTED_VALUE"""),"")</f>
        <v/>
      </c>
      <c r="R286" s="119" t="str">
        <f ca="1">IFERROR(__xludf.DUMMYFUNCTION("""COMPUTED_VALUE"""),"")</f>
        <v/>
      </c>
      <c r="S286" s="119" t="str">
        <f ca="1">IFERROR(__xludf.DUMMYFUNCTION("""COMPUTED_VALUE"""),"")</f>
        <v/>
      </c>
      <c r="T286" s="119" t="str">
        <f ca="1">IFERROR(__xludf.DUMMYFUNCTION("""COMPUTED_VALUE"""),"")</f>
        <v/>
      </c>
      <c r="U286" s="119" t="str">
        <f ca="1">IFERROR(__xludf.DUMMYFUNCTION("""COMPUTED_VALUE"""),"")</f>
        <v/>
      </c>
      <c r="V286" s="119" t="str">
        <f ca="1">IFERROR(__xludf.DUMMYFUNCTION("""COMPUTED_VALUE"""),"")</f>
        <v/>
      </c>
      <c r="W286" s="119" t="str">
        <f ca="1">IFERROR(__xludf.DUMMYFUNCTION("""COMPUTED_VALUE"""),"")</f>
        <v/>
      </c>
      <c r="X286" s="119" t="str">
        <f ca="1">IFERROR(__xludf.DUMMYFUNCTION("""COMPUTED_VALUE"""),"")</f>
        <v/>
      </c>
      <c r="Y286" s="119" t="str">
        <f ca="1">IFERROR(__xludf.DUMMYFUNCTION("""COMPUTED_VALUE"""),"")</f>
        <v/>
      </c>
      <c r="Z286" s="119"/>
    </row>
    <row r="287" spans="1:26" ht="12.95">
      <c r="A287" s="119" t="str">
        <f ca="1">IFERROR(__xludf.DUMMYFUNCTION("""COMPUTED_VALUE"""),"")</f>
        <v/>
      </c>
      <c r="B287" s="119" t="str">
        <f ca="1">IFERROR(__xludf.DUMMYFUNCTION("""COMPUTED_VALUE"""),"")</f>
        <v/>
      </c>
      <c r="C287" s="119" t="str">
        <f ca="1">IFERROR(__xludf.DUMMYFUNCTION("""COMPUTED_VALUE"""),"")</f>
        <v/>
      </c>
      <c r="D287" s="119" t="str">
        <f ca="1">IFERROR(__xludf.DUMMYFUNCTION("""COMPUTED_VALUE"""),"")</f>
        <v/>
      </c>
      <c r="E287" s="119" t="str">
        <f ca="1">IFERROR(__xludf.DUMMYFUNCTION("""COMPUTED_VALUE"""),"")</f>
        <v/>
      </c>
      <c r="F287" s="119" t="str">
        <f ca="1">IFERROR(__xludf.DUMMYFUNCTION("""COMPUTED_VALUE"""),"")</f>
        <v/>
      </c>
      <c r="G287" s="119" t="str">
        <f ca="1">IFERROR(__xludf.DUMMYFUNCTION("""COMPUTED_VALUE"""),"")</f>
        <v/>
      </c>
      <c r="H287" s="119" t="str">
        <f ca="1">IFERROR(__xludf.DUMMYFUNCTION("""COMPUTED_VALUE"""),"")</f>
        <v/>
      </c>
      <c r="I287" s="96" t="str">
        <f ca="1">IFERROR(__xludf.DUMMYFUNCTION("""COMPUTED_VALUE"""),"")</f>
        <v/>
      </c>
      <c r="J287" s="119" t="str">
        <f ca="1">IFERROR(__xludf.DUMMYFUNCTION("""COMPUTED_VALUE"""),"")</f>
        <v/>
      </c>
      <c r="K287" s="119" t="str">
        <f ca="1">IFERROR(__xludf.DUMMYFUNCTION("""COMPUTED_VALUE"""),"")</f>
        <v/>
      </c>
      <c r="L287" s="119" t="str">
        <f ca="1">IFERROR(__xludf.DUMMYFUNCTION("""COMPUTED_VALUE"""),"")</f>
        <v/>
      </c>
      <c r="M287" s="119" t="str">
        <f ca="1">IFERROR(__xludf.DUMMYFUNCTION("""COMPUTED_VALUE"""),"")</f>
        <v/>
      </c>
      <c r="N287" s="119" t="str">
        <f ca="1">IFERROR(__xludf.DUMMYFUNCTION("""COMPUTED_VALUE"""),"")</f>
        <v/>
      </c>
      <c r="O287" s="119" t="str">
        <f ca="1">IFERROR(__xludf.DUMMYFUNCTION("""COMPUTED_VALUE"""),"")</f>
        <v/>
      </c>
      <c r="P287" s="119" t="str">
        <f ca="1">IFERROR(__xludf.DUMMYFUNCTION("""COMPUTED_VALUE"""),"")</f>
        <v/>
      </c>
      <c r="Q287" s="119" t="str">
        <f ca="1">IFERROR(__xludf.DUMMYFUNCTION("""COMPUTED_VALUE"""),"")</f>
        <v/>
      </c>
      <c r="R287" s="119" t="str">
        <f ca="1">IFERROR(__xludf.DUMMYFUNCTION("""COMPUTED_VALUE"""),"")</f>
        <v/>
      </c>
      <c r="S287" s="119" t="str">
        <f ca="1">IFERROR(__xludf.DUMMYFUNCTION("""COMPUTED_VALUE"""),"")</f>
        <v/>
      </c>
      <c r="T287" s="119" t="str">
        <f ca="1">IFERROR(__xludf.DUMMYFUNCTION("""COMPUTED_VALUE"""),"")</f>
        <v/>
      </c>
      <c r="U287" s="119" t="str">
        <f ca="1">IFERROR(__xludf.DUMMYFUNCTION("""COMPUTED_VALUE"""),"")</f>
        <v/>
      </c>
      <c r="V287" s="119" t="str">
        <f ca="1">IFERROR(__xludf.DUMMYFUNCTION("""COMPUTED_VALUE"""),"")</f>
        <v/>
      </c>
      <c r="W287" s="119" t="str">
        <f ca="1">IFERROR(__xludf.DUMMYFUNCTION("""COMPUTED_VALUE"""),"")</f>
        <v/>
      </c>
      <c r="X287" s="119" t="str">
        <f ca="1">IFERROR(__xludf.DUMMYFUNCTION("""COMPUTED_VALUE"""),"")</f>
        <v/>
      </c>
      <c r="Y287" s="119" t="str">
        <f ca="1">IFERROR(__xludf.DUMMYFUNCTION("""COMPUTED_VALUE"""),"")</f>
        <v/>
      </c>
      <c r="Z287" s="119"/>
    </row>
    <row r="288" spans="1:26" ht="12.95">
      <c r="A288" s="119" t="str">
        <f ca="1">IFERROR(__xludf.DUMMYFUNCTION("""COMPUTED_VALUE"""),"")</f>
        <v/>
      </c>
      <c r="B288" s="119" t="str">
        <f ca="1">IFERROR(__xludf.DUMMYFUNCTION("""COMPUTED_VALUE"""),"")</f>
        <v/>
      </c>
      <c r="C288" s="119" t="str">
        <f ca="1">IFERROR(__xludf.DUMMYFUNCTION("""COMPUTED_VALUE"""),"")</f>
        <v/>
      </c>
      <c r="D288" s="119" t="str">
        <f ca="1">IFERROR(__xludf.DUMMYFUNCTION("""COMPUTED_VALUE"""),"")</f>
        <v/>
      </c>
      <c r="E288" s="119" t="str">
        <f ca="1">IFERROR(__xludf.DUMMYFUNCTION("""COMPUTED_VALUE"""),"")</f>
        <v/>
      </c>
      <c r="F288" s="119" t="str">
        <f ca="1">IFERROR(__xludf.DUMMYFUNCTION("""COMPUTED_VALUE"""),"")</f>
        <v/>
      </c>
      <c r="G288" s="119" t="str">
        <f ca="1">IFERROR(__xludf.DUMMYFUNCTION("""COMPUTED_VALUE"""),"")</f>
        <v/>
      </c>
      <c r="H288" s="119" t="str">
        <f ca="1">IFERROR(__xludf.DUMMYFUNCTION("""COMPUTED_VALUE"""),"")</f>
        <v/>
      </c>
      <c r="I288" s="96" t="str">
        <f ca="1">IFERROR(__xludf.DUMMYFUNCTION("""COMPUTED_VALUE"""),"")</f>
        <v/>
      </c>
      <c r="J288" s="119" t="str">
        <f ca="1">IFERROR(__xludf.DUMMYFUNCTION("""COMPUTED_VALUE"""),"")</f>
        <v/>
      </c>
      <c r="K288" s="119" t="str">
        <f ca="1">IFERROR(__xludf.DUMMYFUNCTION("""COMPUTED_VALUE"""),"")</f>
        <v/>
      </c>
      <c r="L288" s="119" t="str">
        <f ca="1">IFERROR(__xludf.DUMMYFUNCTION("""COMPUTED_VALUE"""),"")</f>
        <v/>
      </c>
      <c r="M288" s="119" t="str">
        <f ca="1">IFERROR(__xludf.DUMMYFUNCTION("""COMPUTED_VALUE"""),"")</f>
        <v/>
      </c>
      <c r="N288" s="119" t="str">
        <f ca="1">IFERROR(__xludf.DUMMYFUNCTION("""COMPUTED_VALUE"""),"")</f>
        <v/>
      </c>
      <c r="O288" s="119" t="str">
        <f ca="1">IFERROR(__xludf.DUMMYFUNCTION("""COMPUTED_VALUE"""),"")</f>
        <v/>
      </c>
      <c r="P288" s="119" t="str">
        <f ca="1">IFERROR(__xludf.DUMMYFUNCTION("""COMPUTED_VALUE"""),"")</f>
        <v/>
      </c>
      <c r="Q288" s="119" t="str">
        <f ca="1">IFERROR(__xludf.DUMMYFUNCTION("""COMPUTED_VALUE"""),"")</f>
        <v/>
      </c>
      <c r="R288" s="119" t="str">
        <f ca="1">IFERROR(__xludf.DUMMYFUNCTION("""COMPUTED_VALUE"""),"")</f>
        <v/>
      </c>
      <c r="S288" s="119" t="str">
        <f ca="1">IFERROR(__xludf.DUMMYFUNCTION("""COMPUTED_VALUE"""),"")</f>
        <v/>
      </c>
      <c r="T288" s="119" t="str">
        <f ca="1">IFERROR(__xludf.DUMMYFUNCTION("""COMPUTED_VALUE"""),"")</f>
        <v/>
      </c>
      <c r="U288" s="119" t="str">
        <f ca="1">IFERROR(__xludf.DUMMYFUNCTION("""COMPUTED_VALUE"""),"")</f>
        <v/>
      </c>
      <c r="V288" s="119" t="str">
        <f ca="1">IFERROR(__xludf.DUMMYFUNCTION("""COMPUTED_VALUE"""),"")</f>
        <v/>
      </c>
      <c r="W288" s="119" t="str">
        <f ca="1">IFERROR(__xludf.DUMMYFUNCTION("""COMPUTED_VALUE"""),"")</f>
        <v/>
      </c>
      <c r="X288" s="119" t="str">
        <f ca="1">IFERROR(__xludf.DUMMYFUNCTION("""COMPUTED_VALUE"""),"")</f>
        <v/>
      </c>
      <c r="Y288" s="119" t="str">
        <f ca="1">IFERROR(__xludf.DUMMYFUNCTION("""COMPUTED_VALUE"""),"")</f>
        <v/>
      </c>
      <c r="Z288" s="119"/>
    </row>
    <row r="289" spans="1:26" ht="12.95">
      <c r="A289" s="119" t="str">
        <f ca="1">IFERROR(__xludf.DUMMYFUNCTION("""COMPUTED_VALUE"""),"")</f>
        <v/>
      </c>
      <c r="B289" s="119" t="str">
        <f ca="1">IFERROR(__xludf.DUMMYFUNCTION("""COMPUTED_VALUE"""),"")</f>
        <v/>
      </c>
      <c r="C289" s="119" t="str">
        <f ca="1">IFERROR(__xludf.DUMMYFUNCTION("""COMPUTED_VALUE"""),"")</f>
        <v/>
      </c>
      <c r="D289" s="119" t="str">
        <f ca="1">IFERROR(__xludf.DUMMYFUNCTION("""COMPUTED_VALUE"""),"")</f>
        <v/>
      </c>
      <c r="E289" s="119" t="str">
        <f ca="1">IFERROR(__xludf.DUMMYFUNCTION("""COMPUTED_VALUE"""),"")</f>
        <v/>
      </c>
      <c r="F289" s="119" t="str">
        <f ca="1">IFERROR(__xludf.DUMMYFUNCTION("""COMPUTED_VALUE"""),"")</f>
        <v/>
      </c>
      <c r="G289" s="119" t="str">
        <f ca="1">IFERROR(__xludf.DUMMYFUNCTION("""COMPUTED_VALUE"""),"")</f>
        <v/>
      </c>
      <c r="H289" s="119" t="str">
        <f ca="1">IFERROR(__xludf.DUMMYFUNCTION("""COMPUTED_VALUE"""),"")</f>
        <v/>
      </c>
      <c r="I289" s="96" t="str">
        <f ca="1">IFERROR(__xludf.DUMMYFUNCTION("""COMPUTED_VALUE"""),"")</f>
        <v/>
      </c>
      <c r="J289" s="119" t="str">
        <f ca="1">IFERROR(__xludf.DUMMYFUNCTION("""COMPUTED_VALUE"""),"")</f>
        <v/>
      </c>
      <c r="K289" s="119" t="str">
        <f ca="1">IFERROR(__xludf.DUMMYFUNCTION("""COMPUTED_VALUE"""),"")</f>
        <v/>
      </c>
      <c r="L289" s="119" t="str">
        <f ca="1">IFERROR(__xludf.DUMMYFUNCTION("""COMPUTED_VALUE"""),"")</f>
        <v/>
      </c>
      <c r="M289" s="119" t="str">
        <f ca="1">IFERROR(__xludf.DUMMYFUNCTION("""COMPUTED_VALUE"""),"")</f>
        <v/>
      </c>
      <c r="N289" s="119" t="str">
        <f ca="1">IFERROR(__xludf.DUMMYFUNCTION("""COMPUTED_VALUE"""),"")</f>
        <v/>
      </c>
      <c r="O289" s="119" t="str">
        <f ca="1">IFERROR(__xludf.DUMMYFUNCTION("""COMPUTED_VALUE"""),"")</f>
        <v/>
      </c>
      <c r="P289" s="119" t="str">
        <f ca="1">IFERROR(__xludf.DUMMYFUNCTION("""COMPUTED_VALUE"""),"")</f>
        <v/>
      </c>
      <c r="Q289" s="119" t="str">
        <f ca="1">IFERROR(__xludf.DUMMYFUNCTION("""COMPUTED_VALUE"""),"")</f>
        <v/>
      </c>
      <c r="R289" s="119" t="str">
        <f ca="1">IFERROR(__xludf.DUMMYFUNCTION("""COMPUTED_VALUE"""),"")</f>
        <v/>
      </c>
      <c r="S289" s="119" t="str">
        <f ca="1">IFERROR(__xludf.DUMMYFUNCTION("""COMPUTED_VALUE"""),"")</f>
        <v/>
      </c>
      <c r="T289" s="119" t="str">
        <f ca="1">IFERROR(__xludf.DUMMYFUNCTION("""COMPUTED_VALUE"""),"")</f>
        <v/>
      </c>
      <c r="U289" s="119" t="str">
        <f ca="1">IFERROR(__xludf.DUMMYFUNCTION("""COMPUTED_VALUE"""),"")</f>
        <v/>
      </c>
      <c r="V289" s="119" t="str">
        <f ca="1">IFERROR(__xludf.DUMMYFUNCTION("""COMPUTED_VALUE"""),"")</f>
        <v/>
      </c>
      <c r="W289" s="119" t="str">
        <f ca="1">IFERROR(__xludf.DUMMYFUNCTION("""COMPUTED_VALUE"""),"")</f>
        <v/>
      </c>
      <c r="X289" s="119" t="str">
        <f ca="1">IFERROR(__xludf.DUMMYFUNCTION("""COMPUTED_VALUE"""),"")</f>
        <v/>
      </c>
      <c r="Y289" s="119" t="str">
        <f ca="1">IFERROR(__xludf.DUMMYFUNCTION("""COMPUTED_VALUE"""),"")</f>
        <v/>
      </c>
      <c r="Z289" s="119"/>
    </row>
    <row r="290" spans="1:26" ht="12.95">
      <c r="A290" s="119" t="str">
        <f ca="1">IFERROR(__xludf.DUMMYFUNCTION("""COMPUTED_VALUE"""),"")</f>
        <v/>
      </c>
      <c r="B290" s="119" t="str">
        <f ca="1">IFERROR(__xludf.DUMMYFUNCTION("""COMPUTED_VALUE"""),"")</f>
        <v/>
      </c>
      <c r="C290" s="119" t="str">
        <f ca="1">IFERROR(__xludf.DUMMYFUNCTION("""COMPUTED_VALUE"""),"")</f>
        <v/>
      </c>
      <c r="D290" s="119" t="str">
        <f ca="1">IFERROR(__xludf.DUMMYFUNCTION("""COMPUTED_VALUE"""),"")</f>
        <v/>
      </c>
      <c r="E290" s="119" t="str">
        <f ca="1">IFERROR(__xludf.DUMMYFUNCTION("""COMPUTED_VALUE"""),"")</f>
        <v/>
      </c>
      <c r="F290" s="119" t="str">
        <f ca="1">IFERROR(__xludf.DUMMYFUNCTION("""COMPUTED_VALUE"""),"")</f>
        <v/>
      </c>
      <c r="G290" s="119" t="str">
        <f ca="1">IFERROR(__xludf.DUMMYFUNCTION("""COMPUTED_VALUE"""),"")</f>
        <v/>
      </c>
      <c r="H290" s="119" t="str">
        <f ca="1">IFERROR(__xludf.DUMMYFUNCTION("""COMPUTED_VALUE"""),"")</f>
        <v/>
      </c>
      <c r="I290" s="96" t="str">
        <f ca="1">IFERROR(__xludf.DUMMYFUNCTION("""COMPUTED_VALUE"""),"")</f>
        <v/>
      </c>
      <c r="J290" s="119" t="str">
        <f ca="1">IFERROR(__xludf.DUMMYFUNCTION("""COMPUTED_VALUE"""),"")</f>
        <v/>
      </c>
      <c r="K290" s="119" t="str">
        <f ca="1">IFERROR(__xludf.DUMMYFUNCTION("""COMPUTED_VALUE"""),"")</f>
        <v/>
      </c>
      <c r="L290" s="119" t="str">
        <f ca="1">IFERROR(__xludf.DUMMYFUNCTION("""COMPUTED_VALUE"""),"")</f>
        <v/>
      </c>
      <c r="M290" s="119" t="str">
        <f ca="1">IFERROR(__xludf.DUMMYFUNCTION("""COMPUTED_VALUE"""),"")</f>
        <v/>
      </c>
      <c r="N290" s="119" t="str">
        <f ca="1">IFERROR(__xludf.DUMMYFUNCTION("""COMPUTED_VALUE"""),"")</f>
        <v/>
      </c>
      <c r="O290" s="119" t="str">
        <f ca="1">IFERROR(__xludf.DUMMYFUNCTION("""COMPUTED_VALUE"""),"")</f>
        <v/>
      </c>
      <c r="P290" s="119" t="str">
        <f ca="1">IFERROR(__xludf.DUMMYFUNCTION("""COMPUTED_VALUE"""),"")</f>
        <v/>
      </c>
      <c r="Q290" s="119" t="str">
        <f ca="1">IFERROR(__xludf.DUMMYFUNCTION("""COMPUTED_VALUE"""),"")</f>
        <v/>
      </c>
      <c r="R290" s="119" t="str">
        <f ca="1">IFERROR(__xludf.DUMMYFUNCTION("""COMPUTED_VALUE"""),"")</f>
        <v/>
      </c>
      <c r="S290" s="119" t="str">
        <f ca="1">IFERROR(__xludf.DUMMYFUNCTION("""COMPUTED_VALUE"""),"")</f>
        <v/>
      </c>
      <c r="T290" s="119" t="str">
        <f ca="1">IFERROR(__xludf.DUMMYFUNCTION("""COMPUTED_VALUE"""),"")</f>
        <v/>
      </c>
      <c r="U290" s="119" t="str">
        <f ca="1">IFERROR(__xludf.DUMMYFUNCTION("""COMPUTED_VALUE"""),"")</f>
        <v/>
      </c>
      <c r="V290" s="119" t="str">
        <f ca="1">IFERROR(__xludf.DUMMYFUNCTION("""COMPUTED_VALUE"""),"")</f>
        <v/>
      </c>
      <c r="W290" s="119" t="str">
        <f ca="1">IFERROR(__xludf.DUMMYFUNCTION("""COMPUTED_VALUE"""),"")</f>
        <v/>
      </c>
      <c r="X290" s="119" t="str">
        <f ca="1">IFERROR(__xludf.DUMMYFUNCTION("""COMPUTED_VALUE"""),"")</f>
        <v/>
      </c>
      <c r="Y290" s="119" t="str">
        <f ca="1">IFERROR(__xludf.DUMMYFUNCTION("""COMPUTED_VALUE"""),"")</f>
        <v/>
      </c>
      <c r="Z290" s="119"/>
    </row>
    <row r="291" spans="1:26" ht="12.95">
      <c r="A291" s="119" t="str">
        <f ca="1">IFERROR(__xludf.DUMMYFUNCTION("""COMPUTED_VALUE"""),"")</f>
        <v/>
      </c>
      <c r="B291" s="119" t="str">
        <f ca="1">IFERROR(__xludf.DUMMYFUNCTION("""COMPUTED_VALUE"""),"")</f>
        <v/>
      </c>
      <c r="C291" s="119" t="str">
        <f ca="1">IFERROR(__xludf.DUMMYFUNCTION("""COMPUTED_VALUE"""),"")</f>
        <v/>
      </c>
      <c r="D291" s="119" t="str">
        <f ca="1">IFERROR(__xludf.DUMMYFUNCTION("""COMPUTED_VALUE"""),"")</f>
        <v/>
      </c>
      <c r="E291" s="119" t="str">
        <f ca="1">IFERROR(__xludf.DUMMYFUNCTION("""COMPUTED_VALUE"""),"")</f>
        <v/>
      </c>
      <c r="F291" s="119" t="str">
        <f ca="1">IFERROR(__xludf.DUMMYFUNCTION("""COMPUTED_VALUE"""),"")</f>
        <v/>
      </c>
      <c r="G291" s="119" t="str">
        <f ca="1">IFERROR(__xludf.DUMMYFUNCTION("""COMPUTED_VALUE"""),"")</f>
        <v/>
      </c>
      <c r="H291" s="119" t="str">
        <f ca="1">IFERROR(__xludf.DUMMYFUNCTION("""COMPUTED_VALUE"""),"")</f>
        <v/>
      </c>
      <c r="I291" s="96" t="str">
        <f ca="1">IFERROR(__xludf.DUMMYFUNCTION("""COMPUTED_VALUE"""),"")</f>
        <v/>
      </c>
      <c r="J291" s="119" t="str">
        <f ca="1">IFERROR(__xludf.DUMMYFUNCTION("""COMPUTED_VALUE"""),"")</f>
        <v/>
      </c>
      <c r="K291" s="119" t="str">
        <f ca="1">IFERROR(__xludf.DUMMYFUNCTION("""COMPUTED_VALUE"""),"")</f>
        <v/>
      </c>
      <c r="L291" s="119" t="str">
        <f ca="1">IFERROR(__xludf.DUMMYFUNCTION("""COMPUTED_VALUE"""),"")</f>
        <v/>
      </c>
      <c r="M291" s="119" t="str">
        <f ca="1">IFERROR(__xludf.DUMMYFUNCTION("""COMPUTED_VALUE"""),"")</f>
        <v/>
      </c>
      <c r="N291" s="119" t="str">
        <f ca="1">IFERROR(__xludf.DUMMYFUNCTION("""COMPUTED_VALUE"""),"")</f>
        <v/>
      </c>
      <c r="O291" s="119" t="str">
        <f ca="1">IFERROR(__xludf.DUMMYFUNCTION("""COMPUTED_VALUE"""),"")</f>
        <v/>
      </c>
      <c r="P291" s="119" t="str">
        <f ca="1">IFERROR(__xludf.DUMMYFUNCTION("""COMPUTED_VALUE"""),"")</f>
        <v/>
      </c>
      <c r="Q291" s="119" t="str">
        <f ca="1">IFERROR(__xludf.DUMMYFUNCTION("""COMPUTED_VALUE"""),"")</f>
        <v/>
      </c>
      <c r="R291" s="119" t="str">
        <f ca="1">IFERROR(__xludf.DUMMYFUNCTION("""COMPUTED_VALUE"""),"")</f>
        <v/>
      </c>
      <c r="S291" s="119" t="str">
        <f ca="1">IFERROR(__xludf.DUMMYFUNCTION("""COMPUTED_VALUE"""),"")</f>
        <v/>
      </c>
      <c r="T291" s="119" t="str">
        <f ca="1">IFERROR(__xludf.DUMMYFUNCTION("""COMPUTED_VALUE"""),"")</f>
        <v/>
      </c>
      <c r="U291" s="119" t="str">
        <f ca="1">IFERROR(__xludf.DUMMYFUNCTION("""COMPUTED_VALUE"""),"")</f>
        <v/>
      </c>
      <c r="V291" s="119" t="str">
        <f ca="1">IFERROR(__xludf.DUMMYFUNCTION("""COMPUTED_VALUE"""),"")</f>
        <v/>
      </c>
      <c r="W291" s="119" t="str">
        <f ca="1">IFERROR(__xludf.DUMMYFUNCTION("""COMPUTED_VALUE"""),"")</f>
        <v/>
      </c>
      <c r="X291" s="119" t="str">
        <f ca="1">IFERROR(__xludf.DUMMYFUNCTION("""COMPUTED_VALUE"""),"")</f>
        <v/>
      </c>
      <c r="Y291" s="119" t="str">
        <f ca="1">IFERROR(__xludf.DUMMYFUNCTION("""COMPUTED_VALUE"""),"")</f>
        <v/>
      </c>
      <c r="Z291" s="119"/>
    </row>
    <row r="292" spans="1:26" ht="12.95">
      <c r="A292" s="119" t="str">
        <f ca="1">IFERROR(__xludf.DUMMYFUNCTION("""COMPUTED_VALUE"""),"")</f>
        <v/>
      </c>
      <c r="B292" s="119" t="str">
        <f ca="1">IFERROR(__xludf.DUMMYFUNCTION("""COMPUTED_VALUE"""),"")</f>
        <v/>
      </c>
      <c r="C292" s="119" t="str">
        <f ca="1">IFERROR(__xludf.DUMMYFUNCTION("""COMPUTED_VALUE"""),"")</f>
        <v/>
      </c>
      <c r="D292" s="119" t="str">
        <f ca="1">IFERROR(__xludf.DUMMYFUNCTION("""COMPUTED_VALUE"""),"")</f>
        <v/>
      </c>
      <c r="E292" s="119" t="str">
        <f ca="1">IFERROR(__xludf.DUMMYFUNCTION("""COMPUTED_VALUE"""),"")</f>
        <v/>
      </c>
      <c r="F292" s="119" t="str">
        <f ca="1">IFERROR(__xludf.DUMMYFUNCTION("""COMPUTED_VALUE"""),"")</f>
        <v/>
      </c>
      <c r="G292" s="119" t="str">
        <f ca="1">IFERROR(__xludf.DUMMYFUNCTION("""COMPUTED_VALUE"""),"")</f>
        <v/>
      </c>
      <c r="H292" s="119" t="str">
        <f ca="1">IFERROR(__xludf.DUMMYFUNCTION("""COMPUTED_VALUE"""),"")</f>
        <v/>
      </c>
      <c r="I292" s="96" t="str">
        <f ca="1">IFERROR(__xludf.DUMMYFUNCTION("""COMPUTED_VALUE"""),"")</f>
        <v/>
      </c>
      <c r="J292" s="119" t="str">
        <f ca="1">IFERROR(__xludf.DUMMYFUNCTION("""COMPUTED_VALUE"""),"")</f>
        <v/>
      </c>
      <c r="K292" s="119" t="str">
        <f ca="1">IFERROR(__xludf.DUMMYFUNCTION("""COMPUTED_VALUE"""),"")</f>
        <v/>
      </c>
      <c r="L292" s="119" t="str">
        <f ca="1">IFERROR(__xludf.DUMMYFUNCTION("""COMPUTED_VALUE"""),"")</f>
        <v/>
      </c>
      <c r="M292" s="119" t="str">
        <f ca="1">IFERROR(__xludf.DUMMYFUNCTION("""COMPUTED_VALUE"""),"")</f>
        <v/>
      </c>
      <c r="N292" s="119" t="str">
        <f ca="1">IFERROR(__xludf.DUMMYFUNCTION("""COMPUTED_VALUE"""),"")</f>
        <v/>
      </c>
      <c r="O292" s="119" t="str">
        <f ca="1">IFERROR(__xludf.DUMMYFUNCTION("""COMPUTED_VALUE"""),"")</f>
        <v/>
      </c>
      <c r="P292" s="119" t="str">
        <f ca="1">IFERROR(__xludf.DUMMYFUNCTION("""COMPUTED_VALUE"""),"")</f>
        <v/>
      </c>
      <c r="Q292" s="119" t="str">
        <f ca="1">IFERROR(__xludf.DUMMYFUNCTION("""COMPUTED_VALUE"""),"")</f>
        <v/>
      </c>
      <c r="R292" s="119" t="str">
        <f ca="1">IFERROR(__xludf.DUMMYFUNCTION("""COMPUTED_VALUE"""),"")</f>
        <v/>
      </c>
      <c r="S292" s="119" t="str">
        <f ca="1">IFERROR(__xludf.DUMMYFUNCTION("""COMPUTED_VALUE"""),"")</f>
        <v/>
      </c>
      <c r="T292" s="119" t="str">
        <f ca="1">IFERROR(__xludf.DUMMYFUNCTION("""COMPUTED_VALUE"""),"")</f>
        <v/>
      </c>
      <c r="U292" s="119" t="str">
        <f ca="1">IFERROR(__xludf.DUMMYFUNCTION("""COMPUTED_VALUE"""),"")</f>
        <v/>
      </c>
      <c r="V292" s="119" t="str">
        <f ca="1">IFERROR(__xludf.DUMMYFUNCTION("""COMPUTED_VALUE"""),"")</f>
        <v/>
      </c>
      <c r="W292" s="119" t="str">
        <f ca="1">IFERROR(__xludf.DUMMYFUNCTION("""COMPUTED_VALUE"""),"")</f>
        <v/>
      </c>
      <c r="X292" s="119" t="str">
        <f ca="1">IFERROR(__xludf.DUMMYFUNCTION("""COMPUTED_VALUE"""),"")</f>
        <v/>
      </c>
      <c r="Y292" s="119" t="str">
        <f ca="1">IFERROR(__xludf.DUMMYFUNCTION("""COMPUTED_VALUE"""),"")</f>
        <v/>
      </c>
      <c r="Z292" s="119"/>
    </row>
    <row r="293" spans="1:26" ht="12.95">
      <c r="A293" s="119" t="str">
        <f ca="1">IFERROR(__xludf.DUMMYFUNCTION("""COMPUTED_VALUE"""),"")</f>
        <v/>
      </c>
      <c r="B293" s="119" t="str">
        <f ca="1">IFERROR(__xludf.DUMMYFUNCTION("""COMPUTED_VALUE"""),"")</f>
        <v/>
      </c>
      <c r="C293" s="119" t="str">
        <f ca="1">IFERROR(__xludf.DUMMYFUNCTION("""COMPUTED_VALUE"""),"")</f>
        <v/>
      </c>
      <c r="D293" s="119" t="str">
        <f ca="1">IFERROR(__xludf.DUMMYFUNCTION("""COMPUTED_VALUE"""),"")</f>
        <v/>
      </c>
      <c r="E293" s="119" t="str">
        <f ca="1">IFERROR(__xludf.DUMMYFUNCTION("""COMPUTED_VALUE"""),"")</f>
        <v/>
      </c>
      <c r="F293" s="119" t="str">
        <f ca="1">IFERROR(__xludf.DUMMYFUNCTION("""COMPUTED_VALUE"""),"")</f>
        <v/>
      </c>
      <c r="G293" s="119" t="str">
        <f ca="1">IFERROR(__xludf.DUMMYFUNCTION("""COMPUTED_VALUE"""),"")</f>
        <v/>
      </c>
      <c r="H293" s="119" t="str">
        <f ca="1">IFERROR(__xludf.DUMMYFUNCTION("""COMPUTED_VALUE"""),"")</f>
        <v/>
      </c>
      <c r="I293" s="96" t="str">
        <f ca="1">IFERROR(__xludf.DUMMYFUNCTION("""COMPUTED_VALUE"""),"")</f>
        <v/>
      </c>
      <c r="J293" s="119" t="str">
        <f ca="1">IFERROR(__xludf.DUMMYFUNCTION("""COMPUTED_VALUE"""),"")</f>
        <v/>
      </c>
      <c r="K293" s="119" t="str">
        <f ca="1">IFERROR(__xludf.DUMMYFUNCTION("""COMPUTED_VALUE"""),"")</f>
        <v/>
      </c>
      <c r="L293" s="119" t="str">
        <f ca="1">IFERROR(__xludf.DUMMYFUNCTION("""COMPUTED_VALUE"""),"")</f>
        <v/>
      </c>
      <c r="M293" s="119" t="str">
        <f ca="1">IFERROR(__xludf.DUMMYFUNCTION("""COMPUTED_VALUE"""),"")</f>
        <v/>
      </c>
      <c r="N293" s="119" t="str">
        <f ca="1">IFERROR(__xludf.DUMMYFUNCTION("""COMPUTED_VALUE"""),"")</f>
        <v/>
      </c>
      <c r="O293" s="119" t="str">
        <f ca="1">IFERROR(__xludf.DUMMYFUNCTION("""COMPUTED_VALUE"""),"")</f>
        <v/>
      </c>
      <c r="P293" s="119" t="str">
        <f ca="1">IFERROR(__xludf.DUMMYFUNCTION("""COMPUTED_VALUE"""),"")</f>
        <v/>
      </c>
      <c r="Q293" s="119" t="str">
        <f ca="1">IFERROR(__xludf.DUMMYFUNCTION("""COMPUTED_VALUE"""),"")</f>
        <v/>
      </c>
      <c r="R293" s="119" t="str">
        <f ca="1">IFERROR(__xludf.DUMMYFUNCTION("""COMPUTED_VALUE"""),"")</f>
        <v/>
      </c>
      <c r="S293" s="119" t="str">
        <f ca="1">IFERROR(__xludf.DUMMYFUNCTION("""COMPUTED_VALUE"""),"")</f>
        <v/>
      </c>
      <c r="T293" s="119" t="str">
        <f ca="1">IFERROR(__xludf.DUMMYFUNCTION("""COMPUTED_VALUE"""),"")</f>
        <v/>
      </c>
      <c r="U293" s="119" t="str">
        <f ca="1">IFERROR(__xludf.DUMMYFUNCTION("""COMPUTED_VALUE"""),"")</f>
        <v/>
      </c>
      <c r="V293" s="119" t="str">
        <f ca="1">IFERROR(__xludf.DUMMYFUNCTION("""COMPUTED_VALUE"""),"")</f>
        <v/>
      </c>
      <c r="W293" s="119" t="str">
        <f ca="1">IFERROR(__xludf.DUMMYFUNCTION("""COMPUTED_VALUE"""),"")</f>
        <v/>
      </c>
      <c r="X293" s="119" t="str">
        <f ca="1">IFERROR(__xludf.DUMMYFUNCTION("""COMPUTED_VALUE"""),"")</f>
        <v/>
      </c>
      <c r="Y293" s="119" t="str">
        <f ca="1">IFERROR(__xludf.DUMMYFUNCTION("""COMPUTED_VALUE"""),"")</f>
        <v/>
      </c>
      <c r="Z293" s="119"/>
    </row>
    <row r="294" spans="1:26" ht="12.95">
      <c r="A294" s="119" t="str">
        <f ca="1">IFERROR(__xludf.DUMMYFUNCTION("""COMPUTED_VALUE"""),"")</f>
        <v/>
      </c>
      <c r="B294" s="119" t="str">
        <f ca="1">IFERROR(__xludf.DUMMYFUNCTION("""COMPUTED_VALUE"""),"")</f>
        <v/>
      </c>
      <c r="C294" s="119" t="str">
        <f ca="1">IFERROR(__xludf.DUMMYFUNCTION("""COMPUTED_VALUE"""),"")</f>
        <v/>
      </c>
      <c r="D294" s="119" t="str">
        <f ca="1">IFERROR(__xludf.DUMMYFUNCTION("""COMPUTED_VALUE"""),"")</f>
        <v/>
      </c>
      <c r="E294" s="119" t="str">
        <f ca="1">IFERROR(__xludf.DUMMYFUNCTION("""COMPUTED_VALUE"""),"")</f>
        <v/>
      </c>
      <c r="F294" s="119" t="str">
        <f ca="1">IFERROR(__xludf.DUMMYFUNCTION("""COMPUTED_VALUE"""),"")</f>
        <v/>
      </c>
      <c r="G294" s="119" t="str">
        <f ca="1">IFERROR(__xludf.DUMMYFUNCTION("""COMPUTED_VALUE"""),"")</f>
        <v/>
      </c>
      <c r="H294" s="119" t="str">
        <f ca="1">IFERROR(__xludf.DUMMYFUNCTION("""COMPUTED_VALUE"""),"")</f>
        <v/>
      </c>
      <c r="I294" s="96" t="str">
        <f ca="1">IFERROR(__xludf.DUMMYFUNCTION("""COMPUTED_VALUE"""),"")</f>
        <v/>
      </c>
      <c r="J294" s="119" t="str">
        <f ca="1">IFERROR(__xludf.DUMMYFUNCTION("""COMPUTED_VALUE"""),"")</f>
        <v/>
      </c>
      <c r="K294" s="119" t="str">
        <f ca="1">IFERROR(__xludf.DUMMYFUNCTION("""COMPUTED_VALUE"""),"")</f>
        <v/>
      </c>
      <c r="L294" s="119" t="str">
        <f ca="1">IFERROR(__xludf.DUMMYFUNCTION("""COMPUTED_VALUE"""),"")</f>
        <v/>
      </c>
      <c r="M294" s="119" t="str">
        <f ca="1">IFERROR(__xludf.DUMMYFUNCTION("""COMPUTED_VALUE"""),"")</f>
        <v/>
      </c>
      <c r="N294" s="119" t="str">
        <f ca="1">IFERROR(__xludf.DUMMYFUNCTION("""COMPUTED_VALUE"""),"")</f>
        <v/>
      </c>
      <c r="O294" s="119" t="str">
        <f ca="1">IFERROR(__xludf.DUMMYFUNCTION("""COMPUTED_VALUE"""),"")</f>
        <v/>
      </c>
      <c r="P294" s="119" t="str">
        <f ca="1">IFERROR(__xludf.DUMMYFUNCTION("""COMPUTED_VALUE"""),"")</f>
        <v/>
      </c>
      <c r="Q294" s="119" t="str">
        <f ca="1">IFERROR(__xludf.DUMMYFUNCTION("""COMPUTED_VALUE"""),"")</f>
        <v/>
      </c>
      <c r="R294" s="119" t="str">
        <f ca="1">IFERROR(__xludf.DUMMYFUNCTION("""COMPUTED_VALUE"""),"")</f>
        <v/>
      </c>
      <c r="S294" s="119" t="str">
        <f ca="1">IFERROR(__xludf.DUMMYFUNCTION("""COMPUTED_VALUE"""),"")</f>
        <v/>
      </c>
      <c r="T294" s="119" t="str">
        <f ca="1">IFERROR(__xludf.DUMMYFUNCTION("""COMPUTED_VALUE"""),"")</f>
        <v/>
      </c>
      <c r="U294" s="119" t="str">
        <f ca="1">IFERROR(__xludf.DUMMYFUNCTION("""COMPUTED_VALUE"""),"")</f>
        <v/>
      </c>
      <c r="V294" s="119" t="str">
        <f ca="1">IFERROR(__xludf.DUMMYFUNCTION("""COMPUTED_VALUE"""),"")</f>
        <v/>
      </c>
      <c r="W294" s="119" t="str">
        <f ca="1">IFERROR(__xludf.DUMMYFUNCTION("""COMPUTED_VALUE"""),"")</f>
        <v/>
      </c>
      <c r="X294" s="119" t="str">
        <f ca="1">IFERROR(__xludf.DUMMYFUNCTION("""COMPUTED_VALUE"""),"")</f>
        <v/>
      </c>
      <c r="Y294" s="119" t="str">
        <f ca="1">IFERROR(__xludf.DUMMYFUNCTION("""COMPUTED_VALUE"""),"")</f>
        <v/>
      </c>
      <c r="Z294" s="119"/>
    </row>
    <row r="295" spans="1:26" ht="12.95">
      <c r="A295" s="119" t="str">
        <f ca="1">IFERROR(__xludf.DUMMYFUNCTION("""COMPUTED_VALUE"""),"")</f>
        <v/>
      </c>
      <c r="B295" s="119" t="str">
        <f ca="1">IFERROR(__xludf.DUMMYFUNCTION("""COMPUTED_VALUE"""),"")</f>
        <v/>
      </c>
      <c r="C295" s="119" t="str">
        <f ca="1">IFERROR(__xludf.DUMMYFUNCTION("""COMPUTED_VALUE"""),"")</f>
        <v/>
      </c>
      <c r="D295" s="119" t="str">
        <f ca="1">IFERROR(__xludf.DUMMYFUNCTION("""COMPUTED_VALUE"""),"")</f>
        <v/>
      </c>
      <c r="E295" s="119" t="str">
        <f ca="1">IFERROR(__xludf.DUMMYFUNCTION("""COMPUTED_VALUE"""),"")</f>
        <v/>
      </c>
      <c r="F295" s="119" t="str">
        <f ca="1">IFERROR(__xludf.DUMMYFUNCTION("""COMPUTED_VALUE"""),"")</f>
        <v/>
      </c>
      <c r="G295" s="119" t="str">
        <f ca="1">IFERROR(__xludf.DUMMYFUNCTION("""COMPUTED_VALUE"""),"")</f>
        <v/>
      </c>
      <c r="H295" s="119" t="str">
        <f ca="1">IFERROR(__xludf.DUMMYFUNCTION("""COMPUTED_VALUE"""),"")</f>
        <v/>
      </c>
      <c r="I295" s="96" t="str">
        <f ca="1">IFERROR(__xludf.DUMMYFUNCTION("""COMPUTED_VALUE"""),"")</f>
        <v/>
      </c>
      <c r="J295" s="119" t="str">
        <f ca="1">IFERROR(__xludf.DUMMYFUNCTION("""COMPUTED_VALUE"""),"")</f>
        <v/>
      </c>
      <c r="K295" s="119" t="str">
        <f ca="1">IFERROR(__xludf.DUMMYFUNCTION("""COMPUTED_VALUE"""),"")</f>
        <v/>
      </c>
      <c r="L295" s="119" t="str">
        <f ca="1">IFERROR(__xludf.DUMMYFUNCTION("""COMPUTED_VALUE"""),"")</f>
        <v/>
      </c>
      <c r="M295" s="119" t="str">
        <f ca="1">IFERROR(__xludf.DUMMYFUNCTION("""COMPUTED_VALUE"""),"")</f>
        <v/>
      </c>
      <c r="N295" s="119" t="str">
        <f ca="1">IFERROR(__xludf.DUMMYFUNCTION("""COMPUTED_VALUE"""),"")</f>
        <v/>
      </c>
      <c r="O295" s="119" t="str">
        <f ca="1">IFERROR(__xludf.DUMMYFUNCTION("""COMPUTED_VALUE"""),"")</f>
        <v/>
      </c>
      <c r="P295" s="119" t="str">
        <f ca="1">IFERROR(__xludf.DUMMYFUNCTION("""COMPUTED_VALUE"""),"")</f>
        <v/>
      </c>
      <c r="Q295" s="119" t="str">
        <f ca="1">IFERROR(__xludf.DUMMYFUNCTION("""COMPUTED_VALUE"""),"")</f>
        <v/>
      </c>
      <c r="R295" s="119" t="str">
        <f ca="1">IFERROR(__xludf.DUMMYFUNCTION("""COMPUTED_VALUE"""),"")</f>
        <v/>
      </c>
      <c r="S295" s="119" t="str">
        <f ca="1">IFERROR(__xludf.DUMMYFUNCTION("""COMPUTED_VALUE"""),"")</f>
        <v/>
      </c>
      <c r="T295" s="119" t="str">
        <f ca="1">IFERROR(__xludf.DUMMYFUNCTION("""COMPUTED_VALUE"""),"")</f>
        <v/>
      </c>
      <c r="U295" s="119" t="str">
        <f ca="1">IFERROR(__xludf.DUMMYFUNCTION("""COMPUTED_VALUE"""),"")</f>
        <v/>
      </c>
      <c r="V295" s="119" t="str">
        <f ca="1">IFERROR(__xludf.DUMMYFUNCTION("""COMPUTED_VALUE"""),"")</f>
        <v/>
      </c>
      <c r="W295" s="119" t="str">
        <f ca="1">IFERROR(__xludf.DUMMYFUNCTION("""COMPUTED_VALUE"""),"")</f>
        <v/>
      </c>
      <c r="X295" s="119" t="str">
        <f ca="1">IFERROR(__xludf.DUMMYFUNCTION("""COMPUTED_VALUE"""),"")</f>
        <v/>
      </c>
      <c r="Y295" s="119" t="str">
        <f ca="1">IFERROR(__xludf.DUMMYFUNCTION("""COMPUTED_VALUE"""),"")</f>
        <v/>
      </c>
      <c r="Z295" s="119"/>
    </row>
    <row r="296" spans="1:26" ht="12.95">
      <c r="A296" s="119" t="str">
        <f ca="1">IFERROR(__xludf.DUMMYFUNCTION("""COMPUTED_VALUE"""),"")</f>
        <v/>
      </c>
      <c r="B296" s="119" t="str">
        <f ca="1">IFERROR(__xludf.DUMMYFUNCTION("""COMPUTED_VALUE"""),"")</f>
        <v/>
      </c>
      <c r="C296" s="119" t="str">
        <f ca="1">IFERROR(__xludf.DUMMYFUNCTION("""COMPUTED_VALUE"""),"")</f>
        <v/>
      </c>
      <c r="D296" s="119" t="str">
        <f ca="1">IFERROR(__xludf.DUMMYFUNCTION("""COMPUTED_VALUE"""),"")</f>
        <v/>
      </c>
      <c r="E296" s="119" t="str">
        <f ca="1">IFERROR(__xludf.DUMMYFUNCTION("""COMPUTED_VALUE"""),"")</f>
        <v/>
      </c>
      <c r="F296" s="119" t="str">
        <f ca="1">IFERROR(__xludf.DUMMYFUNCTION("""COMPUTED_VALUE"""),"")</f>
        <v/>
      </c>
      <c r="G296" s="119" t="str">
        <f ca="1">IFERROR(__xludf.DUMMYFUNCTION("""COMPUTED_VALUE"""),"")</f>
        <v/>
      </c>
      <c r="H296" s="119" t="str">
        <f ca="1">IFERROR(__xludf.DUMMYFUNCTION("""COMPUTED_VALUE"""),"")</f>
        <v/>
      </c>
      <c r="I296" s="96" t="str">
        <f ca="1">IFERROR(__xludf.DUMMYFUNCTION("""COMPUTED_VALUE"""),"")</f>
        <v/>
      </c>
      <c r="J296" s="119" t="str">
        <f ca="1">IFERROR(__xludf.DUMMYFUNCTION("""COMPUTED_VALUE"""),"")</f>
        <v/>
      </c>
      <c r="K296" s="119" t="str">
        <f ca="1">IFERROR(__xludf.DUMMYFUNCTION("""COMPUTED_VALUE"""),"")</f>
        <v/>
      </c>
      <c r="L296" s="119" t="str">
        <f ca="1">IFERROR(__xludf.DUMMYFUNCTION("""COMPUTED_VALUE"""),"")</f>
        <v/>
      </c>
      <c r="M296" s="119" t="str">
        <f ca="1">IFERROR(__xludf.DUMMYFUNCTION("""COMPUTED_VALUE"""),"")</f>
        <v/>
      </c>
      <c r="N296" s="119" t="str">
        <f ca="1">IFERROR(__xludf.DUMMYFUNCTION("""COMPUTED_VALUE"""),"")</f>
        <v/>
      </c>
      <c r="O296" s="119" t="str">
        <f ca="1">IFERROR(__xludf.DUMMYFUNCTION("""COMPUTED_VALUE"""),"")</f>
        <v/>
      </c>
      <c r="P296" s="119" t="str">
        <f ca="1">IFERROR(__xludf.DUMMYFUNCTION("""COMPUTED_VALUE"""),"")</f>
        <v/>
      </c>
      <c r="Q296" s="119" t="str">
        <f ca="1">IFERROR(__xludf.DUMMYFUNCTION("""COMPUTED_VALUE"""),"")</f>
        <v/>
      </c>
      <c r="R296" s="119" t="str">
        <f ca="1">IFERROR(__xludf.DUMMYFUNCTION("""COMPUTED_VALUE"""),"")</f>
        <v/>
      </c>
      <c r="S296" s="119" t="str">
        <f ca="1">IFERROR(__xludf.DUMMYFUNCTION("""COMPUTED_VALUE"""),"")</f>
        <v/>
      </c>
      <c r="T296" s="119" t="str">
        <f ca="1">IFERROR(__xludf.DUMMYFUNCTION("""COMPUTED_VALUE"""),"")</f>
        <v/>
      </c>
      <c r="U296" s="119" t="str">
        <f ca="1">IFERROR(__xludf.DUMMYFUNCTION("""COMPUTED_VALUE"""),"")</f>
        <v/>
      </c>
      <c r="V296" s="119" t="str">
        <f ca="1">IFERROR(__xludf.DUMMYFUNCTION("""COMPUTED_VALUE"""),"")</f>
        <v/>
      </c>
      <c r="W296" s="119" t="str">
        <f ca="1">IFERROR(__xludf.DUMMYFUNCTION("""COMPUTED_VALUE"""),"")</f>
        <v/>
      </c>
      <c r="X296" s="119" t="str">
        <f ca="1">IFERROR(__xludf.DUMMYFUNCTION("""COMPUTED_VALUE"""),"")</f>
        <v/>
      </c>
      <c r="Y296" s="119" t="str">
        <f ca="1">IFERROR(__xludf.DUMMYFUNCTION("""COMPUTED_VALUE"""),"")</f>
        <v/>
      </c>
      <c r="Z296" s="119"/>
    </row>
    <row r="297" spans="1:26" ht="12.95">
      <c r="A297" s="119" t="str">
        <f ca="1">IFERROR(__xludf.DUMMYFUNCTION("""COMPUTED_VALUE"""),"")</f>
        <v/>
      </c>
      <c r="B297" s="119" t="str">
        <f ca="1">IFERROR(__xludf.DUMMYFUNCTION("""COMPUTED_VALUE"""),"")</f>
        <v/>
      </c>
      <c r="C297" s="119" t="str">
        <f ca="1">IFERROR(__xludf.DUMMYFUNCTION("""COMPUTED_VALUE"""),"")</f>
        <v/>
      </c>
      <c r="D297" s="119" t="str">
        <f ca="1">IFERROR(__xludf.DUMMYFUNCTION("""COMPUTED_VALUE"""),"")</f>
        <v/>
      </c>
      <c r="E297" s="119" t="str">
        <f ca="1">IFERROR(__xludf.DUMMYFUNCTION("""COMPUTED_VALUE"""),"")</f>
        <v/>
      </c>
      <c r="F297" s="119" t="str">
        <f ca="1">IFERROR(__xludf.DUMMYFUNCTION("""COMPUTED_VALUE"""),"")</f>
        <v/>
      </c>
      <c r="G297" s="119" t="str">
        <f ca="1">IFERROR(__xludf.DUMMYFUNCTION("""COMPUTED_VALUE"""),"")</f>
        <v/>
      </c>
      <c r="H297" s="119" t="str">
        <f ca="1">IFERROR(__xludf.DUMMYFUNCTION("""COMPUTED_VALUE"""),"")</f>
        <v/>
      </c>
      <c r="I297" s="96" t="str">
        <f ca="1">IFERROR(__xludf.DUMMYFUNCTION("""COMPUTED_VALUE"""),"")</f>
        <v/>
      </c>
      <c r="J297" s="119" t="str">
        <f ca="1">IFERROR(__xludf.DUMMYFUNCTION("""COMPUTED_VALUE"""),"")</f>
        <v/>
      </c>
      <c r="K297" s="119" t="str">
        <f ca="1">IFERROR(__xludf.DUMMYFUNCTION("""COMPUTED_VALUE"""),"")</f>
        <v/>
      </c>
      <c r="L297" s="119" t="str">
        <f ca="1">IFERROR(__xludf.DUMMYFUNCTION("""COMPUTED_VALUE"""),"")</f>
        <v/>
      </c>
      <c r="M297" s="119" t="str">
        <f ca="1">IFERROR(__xludf.DUMMYFUNCTION("""COMPUTED_VALUE"""),"")</f>
        <v/>
      </c>
      <c r="N297" s="119" t="str">
        <f ca="1">IFERROR(__xludf.DUMMYFUNCTION("""COMPUTED_VALUE"""),"")</f>
        <v/>
      </c>
      <c r="O297" s="119" t="str">
        <f ca="1">IFERROR(__xludf.DUMMYFUNCTION("""COMPUTED_VALUE"""),"")</f>
        <v/>
      </c>
      <c r="P297" s="119" t="str">
        <f ca="1">IFERROR(__xludf.DUMMYFUNCTION("""COMPUTED_VALUE"""),"")</f>
        <v/>
      </c>
      <c r="Q297" s="119" t="str">
        <f ca="1">IFERROR(__xludf.DUMMYFUNCTION("""COMPUTED_VALUE"""),"")</f>
        <v/>
      </c>
      <c r="R297" s="119" t="str">
        <f ca="1">IFERROR(__xludf.DUMMYFUNCTION("""COMPUTED_VALUE"""),"")</f>
        <v/>
      </c>
      <c r="S297" s="119" t="str">
        <f ca="1">IFERROR(__xludf.DUMMYFUNCTION("""COMPUTED_VALUE"""),"")</f>
        <v/>
      </c>
      <c r="T297" s="119" t="str">
        <f ca="1">IFERROR(__xludf.DUMMYFUNCTION("""COMPUTED_VALUE"""),"")</f>
        <v/>
      </c>
      <c r="U297" s="119" t="str">
        <f ca="1">IFERROR(__xludf.DUMMYFUNCTION("""COMPUTED_VALUE"""),"")</f>
        <v/>
      </c>
      <c r="V297" s="119" t="str">
        <f ca="1">IFERROR(__xludf.DUMMYFUNCTION("""COMPUTED_VALUE"""),"")</f>
        <v/>
      </c>
      <c r="W297" s="119" t="str">
        <f ca="1">IFERROR(__xludf.DUMMYFUNCTION("""COMPUTED_VALUE"""),"")</f>
        <v/>
      </c>
      <c r="X297" s="119" t="str">
        <f ca="1">IFERROR(__xludf.DUMMYFUNCTION("""COMPUTED_VALUE"""),"")</f>
        <v/>
      </c>
      <c r="Y297" s="119" t="str">
        <f ca="1">IFERROR(__xludf.DUMMYFUNCTION("""COMPUTED_VALUE"""),"")</f>
        <v/>
      </c>
      <c r="Z297" s="119"/>
    </row>
    <row r="298" spans="1:26" ht="12.95">
      <c r="A298" s="119" t="str">
        <f ca="1">IFERROR(__xludf.DUMMYFUNCTION("""COMPUTED_VALUE"""),"")</f>
        <v/>
      </c>
      <c r="B298" s="119" t="str">
        <f ca="1">IFERROR(__xludf.DUMMYFUNCTION("""COMPUTED_VALUE"""),"")</f>
        <v/>
      </c>
      <c r="C298" s="119" t="str">
        <f ca="1">IFERROR(__xludf.DUMMYFUNCTION("""COMPUTED_VALUE"""),"")</f>
        <v/>
      </c>
      <c r="D298" s="119" t="str">
        <f ca="1">IFERROR(__xludf.DUMMYFUNCTION("""COMPUTED_VALUE"""),"")</f>
        <v/>
      </c>
      <c r="E298" s="119" t="str">
        <f ca="1">IFERROR(__xludf.DUMMYFUNCTION("""COMPUTED_VALUE"""),"")</f>
        <v/>
      </c>
      <c r="F298" s="119" t="str">
        <f ca="1">IFERROR(__xludf.DUMMYFUNCTION("""COMPUTED_VALUE"""),"")</f>
        <v/>
      </c>
      <c r="G298" s="119" t="str">
        <f ca="1">IFERROR(__xludf.DUMMYFUNCTION("""COMPUTED_VALUE"""),"")</f>
        <v/>
      </c>
      <c r="H298" s="119" t="str">
        <f ca="1">IFERROR(__xludf.DUMMYFUNCTION("""COMPUTED_VALUE"""),"")</f>
        <v/>
      </c>
      <c r="I298" s="96" t="str">
        <f ca="1">IFERROR(__xludf.DUMMYFUNCTION("""COMPUTED_VALUE"""),"")</f>
        <v/>
      </c>
      <c r="J298" s="119" t="str">
        <f ca="1">IFERROR(__xludf.DUMMYFUNCTION("""COMPUTED_VALUE"""),"")</f>
        <v/>
      </c>
      <c r="K298" s="119" t="str">
        <f ca="1">IFERROR(__xludf.DUMMYFUNCTION("""COMPUTED_VALUE"""),"")</f>
        <v/>
      </c>
      <c r="L298" s="119" t="str">
        <f ca="1">IFERROR(__xludf.DUMMYFUNCTION("""COMPUTED_VALUE"""),"")</f>
        <v/>
      </c>
      <c r="M298" s="119" t="str">
        <f ca="1">IFERROR(__xludf.DUMMYFUNCTION("""COMPUTED_VALUE"""),"")</f>
        <v/>
      </c>
      <c r="N298" s="119" t="str">
        <f ca="1">IFERROR(__xludf.DUMMYFUNCTION("""COMPUTED_VALUE"""),"")</f>
        <v/>
      </c>
      <c r="O298" s="119" t="str">
        <f ca="1">IFERROR(__xludf.DUMMYFUNCTION("""COMPUTED_VALUE"""),"")</f>
        <v/>
      </c>
      <c r="P298" s="119" t="str">
        <f ca="1">IFERROR(__xludf.DUMMYFUNCTION("""COMPUTED_VALUE"""),"")</f>
        <v/>
      </c>
      <c r="Q298" s="119" t="str">
        <f ca="1">IFERROR(__xludf.DUMMYFUNCTION("""COMPUTED_VALUE"""),"")</f>
        <v/>
      </c>
      <c r="R298" s="119" t="str">
        <f ca="1">IFERROR(__xludf.DUMMYFUNCTION("""COMPUTED_VALUE"""),"")</f>
        <v/>
      </c>
      <c r="S298" s="119" t="str">
        <f ca="1">IFERROR(__xludf.DUMMYFUNCTION("""COMPUTED_VALUE"""),"")</f>
        <v/>
      </c>
      <c r="T298" s="119" t="str">
        <f ca="1">IFERROR(__xludf.DUMMYFUNCTION("""COMPUTED_VALUE"""),"")</f>
        <v/>
      </c>
      <c r="U298" s="119" t="str">
        <f ca="1">IFERROR(__xludf.DUMMYFUNCTION("""COMPUTED_VALUE"""),"")</f>
        <v/>
      </c>
      <c r="V298" s="119" t="str">
        <f ca="1">IFERROR(__xludf.DUMMYFUNCTION("""COMPUTED_VALUE"""),"")</f>
        <v/>
      </c>
      <c r="W298" s="119" t="str">
        <f ca="1">IFERROR(__xludf.DUMMYFUNCTION("""COMPUTED_VALUE"""),"")</f>
        <v/>
      </c>
      <c r="X298" s="119" t="str">
        <f ca="1">IFERROR(__xludf.DUMMYFUNCTION("""COMPUTED_VALUE"""),"")</f>
        <v/>
      </c>
      <c r="Y298" s="119" t="str">
        <f ca="1">IFERROR(__xludf.DUMMYFUNCTION("""COMPUTED_VALUE"""),"")</f>
        <v/>
      </c>
      <c r="Z298" s="119"/>
    </row>
    <row r="299" spans="1:26" ht="12.95">
      <c r="A299" s="119" t="str">
        <f ca="1">IFERROR(__xludf.DUMMYFUNCTION("""COMPUTED_VALUE"""),"")</f>
        <v/>
      </c>
      <c r="B299" s="119" t="str">
        <f ca="1">IFERROR(__xludf.DUMMYFUNCTION("""COMPUTED_VALUE"""),"")</f>
        <v/>
      </c>
      <c r="C299" s="119" t="str">
        <f ca="1">IFERROR(__xludf.DUMMYFUNCTION("""COMPUTED_VALUE"""),"")</f>
        <v/>
      </c>
      <c r="D299" s="119" t="str">
        <f ca="1">IFERROR(__xludf.DUMMYFUNCTION("""COMPUTED_VALUE"""),"")</f>
        <v/>
      </c>
      <c r="E299" s="119" t="str">
        <f ca="1">IFERROR(__xludf.DUMMYFUNCTION("""COMPUTED_VALUE"""),"")</f>
        <v/>
      </c>
      <c r="F299" s="119" t="str">
        <f ca="1">IFERROR(__xludf.DUMMYFUNCTION("""COMPUTED_VALUE"""),"")</f>
        <v/>
      </c>
      <c r="G299" s="119" t="str">
        <f ca="1">IFERROR(__xludf.DUMMYFUNCTION("""COMPUTED_VALUE"""),"")</f>
        <v/>
      </c>
      <c r="H299" s="119" t="str">
        <f ca="1">IFERROR(__xludf.DUMMYFUNCTION("""COMPUTED_VALUE"""),"")</f>
        <v/>
      </c>
      <c r="I299" s="96" t="str">
        <f ca="1">IFERROR(__xludf.DUMMYFUNCTION("""COMPUTED_VALUE"""),"")</f>
        <v/>
      </c>
      <c r="J299" s="119" t="str">
        <f ca="1">IFERROR(__xludf.DUMMYFUNCTION("""COMPUTED_VALUE"""),"")</f>
        <v/>
      </c>
      <c r="K299" s="119" t="str">
        <f ca="1">IFERROR(__xludf.DUMMYFUNCTION("""COMPUTED_VALUE"""),"")</f>
        <v/>
      </c>
      <c r="L299" s="119" t="str">
        <f ca="1">IFERROR(__xludf.DUMMYFUNCTION("""COMPUTED_VALUE"""),"")</f>
        <v/>
      </c>
      <c r="M299" s="119" t="str">
        <f ca="1">IFERROR(__xludf.DUMMYFUNCTION("""COMPUTED_VALUE"""),"")</f>
        <v/>
      </c>
      <c r="N299" s="119" t="str">
        <f ca="1">IFERROR(__xludf.DUMMYFUNCTION("""COMPUTED_VALUE"""),"")</f>
        <v/>
      </c>
      <c r="O299" s="119" t="str">
        <f ca="1">IFERROR(__xludf.DUMMYFUNCTION("""COMPUTED_VALUE"""),"")</f>
        <v/>
      </c>
      <c r="P299" s="119" t="str">
        <f ca="1">IFERROR(__xludf.DUMMYFUNCTION("""COMPUTED_VALUE"""),"")</f>
        <v/>
      </c>
      <c r="Q299" s="119" t="str">
        <f ca="1">IFERROR(__xludf.DUMMYFUNCTION("""COMPUTED_VALUE"""),"")</f>
        <v/>
      </c>
      <c r="R299" s="119" t="str">
        <f ca="1">IFERROR(__xludf.DUMMYFUNCTION("""COMPUTED_VALUE"""),"")</f>
        <v/>
      </c>
      <c r="S299" s="119" t="str">
        <f ca="1">IFERROR(__xludf.DUMMYFUNCTION("""COMPUTED_VALUE"""),"")</f>
        <v/>
      </c>
      <c r="T299" s="119" t="str">
        <f ca="1">IFERROR(__xludf.DUMMYFUNCTION("""COMPUTED_VALUE"""),"")</f>
        <v/>
      </c>
      <c r="U299" s="119" t="str">
        <f ca="1">IFERROR(__xludf.DUMMYFUNCTION("""COMPUTED_VALUE"""),"")</f>
        <v/>
      </c>
      <c r="V299" s="119" t="str">
        <f ca="1">IFERROR(__xludf.DUMMYFUNCTION("""COMPUTED_VALUE"""),"")</f>
        <v/>
      </c>
      <c r="W299" s="119" t="str">
        <f ca="1">IFERROR(__xludf.DUMMYFUNCTION("""COMPUTED_VALUE"""),"")</f>
        <v/>
      </c>
      <c r="X299" s="119" t="str">
        <f ca="1">IFERROR(__xludf.DUMMYFUNCTION("""COMPUTED_VALUE"""),"")</f>
        <v/>
      </c>
      <c r="Y299" s="119" t="str">
        <f ca="1">IFERROR(__xludf.DUMMYFUNCTION("""COMPUTED_VALUE"""),"")</f>
        <v/>
      </c>
      <c r="Z299" s="119"/>
    </row>
    <row r="300" spans="1:26" ht="12.95">
      <c r="A300" s="119" t="str">
        <f ca="1">IFERROR(__xludf.DUMMYFUNCTION("""COMPUTED_VALUE"""),"")</f>
        <v/>
      </c>
      <c r="B300" s="119" t="str">
        <f ca="1">IFERROR(__xludf.DUMMYFUNCTION("""COMPUTED_VALUE"""),"")</f>
        <v/>
      </c>
      <c r="C300" s="119" t="str">
        <f ca="1">IFERROR(__xludf.DUMMYFUNCTION("""COMPUTED_VALUE"""),"")</f>
        <v/>
      </c>
      <c r="D300" s="119" t="str">
        <f ca="1">IFERROR(__xludf.DUMMYFUNCTION("""COMPUTED_VALUE"""),"")</f>
        <v/>
      </c>
      <c r="E300" s="119" t="str">
        <f ca="1">IFERROR(__xludf.DUMMYFUNCTION("""COMPUTED_VALUE"""),"")</f>
        <v/>
      </c>
      <c r="F300" s="119" t="str">
        <f ca="1">IFERROR(__xludf.DUMMYFUNCTION("""COMPUTED_VALUE"""),"")</f>
        <v/>
      </c>
      <c r="G300" s="119" t="str">
        <f ca="1">IFERROR(__xludf.DUMMYFUNCTION("""COMPUTED_VALUE"""),"")</f>
        <v/>
      </c>
      <c r="H300" s="119" t="str">
        <f ca="1">IFERROR(__xludf.DUMMYFUNCTION("""COMPUTED_VALUE"""),"")</f>
        <v/>
      </c>
      <c r="I300" s="96" t="str">
        <f ca="1">IFERROR(__xludf.DUMMYFUNCTION("""COMPUTED_VALUE"""),"")</f>
        <v/>
      </c>
      <c r="J300" s="119" t="str">
        <f ca="1">IFERROR(__xludf.DUMMYFUNCTION("""COMPUTED_VALUE"""),"")</f>
        <v/>
      </c>
      <c r="K300" s="119" t="str">
        <f ca="1">IFERROR(__xludf.DUMMYFUNCTION("""COMPUTED_VALUE"""),"")</f>
        <v/>
      </c>
      <c r="L300" s="119" t="str">
        <f ca="1">IFERROR(__xludf.DUMMYFUNCTION("""COMPUTED_VALUE"""),"")</f>
        <v/>
      </c>
      <c r="M300" s="119" t="str">
        <f ca="1">IFERROR(__xludf.DUMMYFUNCTION("""COMPUTED_VALUE"""),"")</f>
        <v/>
      </c>
      <c r="N300" s="119" t="str">
        <f ca="1">IFERROR(__xludf.DUMMYFUNCTION("""COMPUTED_VALUE"""),"")</f>
        <v/>
      </c>
      <c r="O300" s="119" t="str">
        <f ca="1">IFERROR(__xludf.DUMMYFUNCTION("""COMPUTED_VALUE"""),"")</f>
        <v/>
      </c>
      <c r="P300" s="119" t="str">
        <f ca="1">IFERROR(__xludf.DUMMYFUNCTION("""COMPUTED_VALUE"""),"")</f>
        <v/>
      </c>
      <c r="Q300" s="119" t="str">
        <f ca="1">IFERROR(__xludf.DUMMYFUNCTION("""COMPUTED_VALUE"""),"")</f>
        <v/>
      </c>
      <c r="R300" s="119" t="str">
        <f ca="1">IFERROR(__xludf.DUMMYFUNCTION("""COMPUTED_VALUE"""),"")</f>
        <v/>
      </c>
      <c r="S300" s="119" t="str">
        <f ca="1">IFERROR(__xludf.DUMMYFUNCTION("""COMPUTED_VALUE"""),"")</f>
        <v/>
      </c>
      <c r="T300" s="119" t="str">
        <f ca="1">IFERROR(__xludf.DUMMYFUNCTION("""COMPUTED_VALUE"""),"")</f>
        <v/>
      </c>
      <c r="U300" s="119" t="str">
        <f ca="1">IFERROR(__xludf.DUMMYFUNCTION("""COMPUTED_VALUE"""),"")</f>
        <v/>
      </c>
      <c r="V300" s="119" t="str">
        <f ca="1">IFERROR(__xludf.DUMMYFUNCTION("""COMPUTED_VALUE"""),"")</f>
        <v/>
      </c>
      <c r="W300" s="119" t="str">
        <f ca="1">IFERROR(__xludf.DUMMYFUNCTION("""COMPUTED_VALUE"""),"")</f>
        <v/>
      </c>
      <c r="X300" s="119" t="str">
        <f ca="1">IFERROR(__xludf.DUMMYFUNCTION("""COMPUTED_VALUE"""),"")</f>
        <v/>
      </c>
      <c r="Y300" s="119" t="str">
        <f ca="1">IFERROR(__xludf.DUMMYFUNCTION("""COMPUTED_VALUE"""),"")</f>
        <v/>
      </c>
      <c r="Z300" s="119"/>
    </row>
    <row r="301" spans="1:26" ht="12.95">
      <c r="A301" s="119" t="str">
        <f ca="1">IFERROR(__xludf.DUMMYFUNCTION("""COMPUTED_VALUE"""),"")</f>
        <v/>
      </c>
      <c r="B301" s="119" t="str">
        <f ca="1">IFERROR(__xludf.DUMMYFUNCTION("""COMPUTED_VALUE"""),"")</f>
        <v/>
      </c>
      <c r="C301" s="119" t="str">
        <f ca="1">IFERROR(__xludf.DUMMYFUNCTION("""COMPUTED_VALUE"""),"")</f>
        <v/>
      </c>
      <c r="D301" s="119" t="str">
        <f ca="1">IFERROR(__xludf.DUMMYFUNCTION("""COMPUTED_VALUE"""),"")</f>
        <v/>
      </c>
      <c r="E301" s="119" t="str">
        <f ca="1">IFERROR(__xludf.DUMMYFUNCTION("""COMPUTED_VALUE"""),"")</f>
        <v/>
      </c>
      <c r="F301" s="119" t="str">
        <f ca="1">IFERROR(__xludf.DUMMYFUNCTION("""COMPUTED_VALUE"""),"")</f>
        <v/>
      </c>
      <c r="G301" s="119" t="str">
        <f ca="1">IFERROR(__xludf.DUMMYFUNCTION("""COMPUTED_VALUE"""),"")</f>
        <v/>
      </c>
      <c r="H301" s="119" t="str">
        <f ca="1">IFERROR(__xludf.DUMMYFUNCTION("""COMPUTED_VALUE"""),"")</f>
        <v/>
      </c>
      <c r="I301" s="96" t="str">
        <f ca="1">IFERROR(__xludf.DUMMYFUNCTION("""COMPUTED_VALUE"""),"")</f>
        <v/>
      </c>
      <c r="J301" s="119" t="str">
        <f ca="1">IFERROR(__xludf.DUMMYFUNCTION("""COMPUTED_VALUE"""),"")</f>
        <v/>
      </c>
      <c r="K301" s="119" t="str">
        <f ca="1">IFERROR(__xludf.DUMMYFUNCTION("""COMPUTED_VALUE"""),"")</f>
        <v/>
      </c>
      <c r="L301" s="119" t="str">
        <f ca="1">IFERROR(__xludf.DUMMYFUNCTION("""COMPUTED_VALUE"""),"")</f>
        <v/>
      </c>
      <c r="M301" s="119" t="str">
        <f ca="1">IFERROR(__xludf.DUMMYFUNCTION("""COMPUTED_VALUE"""),"")</f>
        <v/>
      </c>
      <c r="N301" s="119" t="str">
        <f ca="1">IFERROR(__xludf.DUMMYFUNCTION("""COMPUTED_VALUE"""),"")</f>
        <v/>
      </c>
      <c r="O301" s="119" t="str">
        <f ca="1">IFERROR(__xludf.DUMMYFUNCTION("""COMPUTED_VALUE"""),"")</f>
        <v/>
      </c>
      <c r="P301" s="119" t="str">
        <f ca="1">IFERROR(__xludf.DUMMYFUNCTION("""COMPUTED_VALUE"""),"")</f>
        <v/>
      </c>
      <c r="Q301" s="119" t="str">
        <f ca="1">IFERROR(__xludf.DUMMYFUNCTION("""COMPUTED_VALUE"""),"")</f>
        <v/>
      </c>
      <c r="R301" s="119" t="str">
        <f ca="1">IFERROR(__xludf.DUMMYFUNCTION("""COMPUTED_VALUE"""),"")</f>
        <v/>
      </c>
      <c r="S301" s="119" t="str">
        <f ca="1">IFERROR(__xludf.DUMMYFUNCTION("""COMPUTED_VALUE"""),"")</f>
        <v/>
      </c>
      <c r="T301" s="119" t="str">
        <f ca="1">IFERROR(__xludf.DUMMYFUNCTION("""COMPUTED_VALUE"""),"")</f>
        <v/>
      </c>
      <c r="U301" s="119" t="str">
        <f ca="1">IFERROR(__xludf.DUMMYFUNCTION("""COMPUTED_VALUE"""),"")</f>
        <v/>
      </c>
      <c r="V301" s="119" t="str">
        <f ca="1">IFERROR(__xludf.DUMMYFUNCTION("""COMPUTED_VALUE"""),"")</f>
        <v/>
      </c>
      <c r="W301" s="119" t="str">
        <f ca="1">IFERROR(__xludf.DUMMYFUNCTION("""COMPUTED_VALUE"""),"")</f>
        <v/>
      </c>
      <c r="X301" s="119" t="str">
        <f ca="1">IFERROR(__xludf.DUMMYFUNCTION("""COMPUTED_VALUE"""),"")</f>
        <v/>
      </c>
      <c r="Y301" s="119" t="str">
        <f ca="1">IFERROR(__xludf.DUMMYFUNCTION("""COMPUTED_VALUE"""),"")</f>
        <v/>
      </c>
      <c r="Z301" s="119"/>
    </row>
    <row r="302" spans="1:26" ht="12.95">
      <c r="A302" s="119" t="str">
        <f ca="1">IFERROR(__xludf.DUMMYFUNCTION("""COMPUTED_VALUE"""),"")</f>
        <v/>
      </c>
      <c r="B302" s="119" t="str">
        <f ca="1">IFERROR(__xludf.DUMMYFUNCTION("""COMPUTED_VALUE"""),"")</f>
        <v/>
      </c>
      <c r="C302" s="119" t="str">
        <f ca="1">IFERROR(__xludf.DUMMYFUNCTION("""COMPUTED_VALUE"""),"")</f>
        <v/>
      </c>
      <c r="D302" s="119" t="str">
        <f ca="1">IFERROR(__xludf.DUMMYFUNCTION("""COMPUTED_VALUE"""),"")</f>
        <v/>
      </c>
      <c r="E302" s="119" t="str">
        <f ca="1">IFERROR(__xludf.DUMMYFUNCTION("""COMPUTED_VALUE"""),"")</f>
        <v/>
      </c>
      <c r="F302" s="119" t="str">
        <f ca="1">IFERROR(__xludf.DUMMYFUNCTION("""COMPUTED_VALUE"""),"")</f>
        <v/>
      </c>
      <c r="G302" s="119" t="str">
        <f ca="1">IFERROR(__xludf.DUMMYFUNCTION("""COMPUTED_VALUE"""),"")</f>
        <v/>
      </c>
      <c r="H302" s="119" t="str">
        <f ca="1">IFERROR(__xludf.DUMMYFUNCTION("""COMPUTED_VALUE"""),"")</f>
        <v/>
      </c>
      <c r="I302" s="96" t="str">
        <f ca="1">IFERROR(__xludf.DUMMYFUNCTION("""COMPUTED_VALUE"""),"")</f>
        <v/>
      </c>
      <c r="J302" s="119" t="str">
        <f ca="1">IFERROR(__xludf.DUMMYFUNCTION("""COMPUTED_VALUE"""),"")</f>
        <v/>
      </c>
      <c r="K302" s="119" t="str">
        <f ca="1">IFERROR(__xludf.DUMMYFUNCTION("""COMPUTED_VALUE"""),"")</f>
        <v/>
      </c>
      <c r="L302" s="119" t="str">
        <f ca="1">IFERROR(__xludf.DUMMYFUNCTION("""COMPUTED_VALUE"""),"")</f>
        <v/>
      </c>
      <c r="M302" s="119" t="str">
        <f ca="1">IFERROR(__xludf.DUMMYFUNCTION("""COMPUTED_VALUE"""),"")</f>
        <v/>
      </c>
      <c r="N302" s="119" t="str">
        <f ca="1">IFERROR(__xludf.DUMMYFUNCTION("""COMPUTED_VALUE"""),"")</f>
        <v/>
      </c>
      <c r="O302" s="119" t="str">
        <f ca="1">IFERROR(__xludf.DUMMYFUNCTION("""COMPUTED_VALUE"""),"")</f>
        <v/>
      </c>
      <c r="P302" s="119" t="str">
        <f ca="1">IFERROR(__xludf.DUMMYFUNCTION("""COMPUTED_VALUE"""),"")</f>
        <v/>
      </c>
      <c r="Q302" s="119" t="str">
        <f ca="1">IFERROR(__xludf.DUMMYFUNCTION("""COMPUTED_VALUE"""),"")</f>
        <v/>
      </c>
      <c r="R302" s="119" t="str">
        <f ca="1">IFERROR(__xludf.DUMMYFUNCTION("""COMPUTED_VALUE"""),"")</f>
        <v/>
      </c>
      <c r="S302" s="119" t="str">
        <f ca="1">IFERROR(__xludf.DUMMYFUNCTION("""COMPUTED_VALUE"""),"")</f>
        <v/>
      </c>
      <c r="T302" s="119" t="str">
        <f ca="1">IFERROR(__xludf.DUMMYFUNCTION("""COMPUTED_VALUE"""),"")</f>
        <v/>
      </c>
      <c r="U302" s="119" t="str">
        <f ca="1">IFERROR(__xludf.DUMMYFUNCTION("""COMPUTED_VALUE"""),"")</f>
        <v/>
      </c>
      <c r="V302" s="119" t="str">
        <f ca="1">IFERROR(__xludf.DUMMYFUNCTION("""COMPUTED_VALUE"""),"")</f>
        <v/>
      </c>
      <c r="W302" s="119" t="str">
        <f ca="1">IFERROR(__xludf.DUMMYFUNCTION("""COMPUTED_VALUE"""),"")</f>
        <v/>
      </c>
      <c r="X302" s="119" t="str">
        <f ca="1">IFERROR(__xludf.DUMMYFUNCTION("""COMPUTED_VALUE"""),"")</f>
        <v/>
      </c>
      <c r="Y302" s="119" t="str">
        <f ca="1">IFERROR(__xludf.DUMMYFUNCTION("""COMPUTED_VALUE"""),"")</f>
        <v/>
      </c>
      <c r="Z302" s="119"/>
    </row>
    <row r="303" spans="1:26" ht="12.95">
      <c r="A303" s="119" t="str">
        <f ca="1">IFERROR(__xludf.DUMMYFUNCTION("""COMPUTED_VALUE"""),"")</f>
        <v/>
      </c>
      <c r="B303" s="119" t="str">
        <f ca="1">IFERROR(__xludf.DUMMYFUNCTION("""COMPUTED_VALUE"""),"")</f>
        <v/>
      </c>
      <c r="C303" s="119" t="str">
        <f ca="1">IFERROR(__xludf.DUMMYFUNCTION("""COMPUTED_VALUE"""),"")</f>
        <v/>
      </c>
      <c r="D303" s="119" t="str">
        <f ca="1">IFERROR(__xludf.DUMMYFUNCTION("""COMPUTED_VALUE"""),"")</f>
        <v/>
      </c>
      <c r="E303" s="119" t="str">
        <f ca="1">IFERROR(__xludf.DUMMYFUNCTION("""COMPUTED_VALUE"""),"")</f>
        <v/>
      </c>
      <c r="F303" s="119" t="str">
        <f ca="1">IFERROR(__xludf.DUMMYFUNCTION("""COMPUTED_VALUE"""),"")</f>
        <v/>
      </c>
      <c r="G303" s="119" t="str">
        <f ca="1">IFERROR(__xludf.DUMMYFUNCTION("""COMPUTED_VALUE"""),"")</f>
        <v/>
      </c>
      <c r="H303" s="119" t="str">
        <f ca="1">IFERROR(__xludf.DUMMYFUNCTION("""COMPUTED_VALUE"""),"")</f>
        <v/>
      </c>
      <c r="I303" s="96" t="str">
        <f ca="1">IFERROR(__xludf.DUMMYFUNCTION("""COMPUTED_VALUE"""),"")</f>
        <v/>
      </c>
      <c r="J303" s="119" t="str">
        <f ca="1">IFERROR(__xludf.DUMMYFUNCTION("""COMPUTED_VALUE"""),"")</f>
        <v/>
      </c>
      <c r="K303" s="119" t="str">
        <f ca="1">IFERROR(__xludf.DUMMYFUNCTION("""COMPUTED_VALUE"""),"")</f>
        <v/>
      </c>
      <c r="L303" s="119" t="str">
        <f ca="1">IFERROR(__xludf.DUMMYFUNCTION("""COMPUTED_VALUE"""),"")</f>
        <v/>
      </c>
      <c r="M303" s="119" t="str">
        <f ca="1">IFERROR(__xludf.DUMMYFUNCTION("""COMPUTED_VALUE"""),"")</f>
        <v/>
      </c>
      <c r="N303" s="119" t="str">
        <f ca="1">IFERROR(__xludf.DUMMYFUNCTION("""COMPUTED_VALUE"""),"")</f>
        <v/>
      </c>
      <c r="O303" s="119" t="str">
        <f ca="1">IFERROR(__xludf.DUMMYFUNCTION("""COMPUTED_VALUE"""),"")</f>
        <v/>
      </c>
      <c r="P303" s="119" t="str">
        <f ca="1">IFERROR(__xludf.DUMMYFUNCTION("""COMPUTED_VALUE"""),"")</f>
        <v/>
      </c>
      <c r="Q303" s="119" t="str">
        <f ca="1">IFERROR(__xludf.DUMMYFUNCTION("""COMPUTED_VALUE"""),"")</f>
        <v/>
      </c>
      <c r="R303" s="119" t="str">
        <f ca="1">IFERROR(__xludf.DUMMYFUNCTION("""COMPUTED_VALUE"""),"")</f>
        <v/>
      </c>
      <c r="S303" s="119" t="str">
        <f ca="1">IFERROR(__xludf.DUMMYFUNCTION("""COMPUTED_VALUE"""),"")</f>
        <v/>
      </c>
      <c r="T303" s="119" t="str">
        <f ca="1">IFERROR(__xludf.DUMMYFUNCTION("""COMPUTED_VALUE"""),"")</f>
        <v/>
      </c>
      <c r="U303" s="119" t="str">
        <f ca="1">IFERROR(__xludf.DUMMYFUNCTION("""COMPUTED_VALUE"""),"")</f>
        <v/>
      </c>
      <c r="V303" s="119" t="str">
        <f ca="1">IFERROR(__xludf.DUMMYFUNCTION("""COMPUTED_VALUE"""),"")</f>
        <v/>
      </c>
      <c r="W303" s="119" t="str">
        <f ca="1">IFERROR(__xludf.DUMMYFUNCTION("""COMPUTED_VALUE"""),"")</f>
        <v/>
      </c>
      <c r="X303" s="119" t="str">
        <f ca="1">IFERROR(__xludf.DUMMYFUNCTION("""COMPUTED_VALUE"""),"")</f>
        <v/>
      </c>
      <c r="Y303" s="119" t="str">
        <f ca="1">IFERROR(__xludf.DUMMYFUNCTION("""COMPUTED_VALUE"""),"")</f>
        <v/>
      </c>
      <c r="Z303" s="119"/>
    </row>
    <row r="304" spans="1:26" ht="12.95">
      <c r="A304" s="119" t="str">
        <f ca="1">IFERROR(__xludf.DUMMYFUNCTION("""COMPUTED_VALUE"""),"")</f>
        <v/>
      </c>
      <c r="B304" s="119" t="str">
        <f ca="1">IFERROR(__xludf.DUMMYFUNCTION("""COMPUTED_VALUE"""),"")</f>
        <v/>
      </c>
      <c r="C304" s="119" t="str">
        <f ca="1">IFERROR(__xludf.DUMMYFUNCTION("""COMPUTED_VALUE"""),"")</f>
        <v/>
      </c>
      <c r="D304" s="119" t="str">
        <f ca="1">IFERROR(__xludf.DUMMYFUNCTION("""COMPUTED_VALUE"""),"")</f>
        <v/>
      </c>
      <c r="E304" s="119" t="str">
        <f ca="1">IFERROR(__xludf.DUMMYFUNCTION("""COMPUTED_VALUE"""),"")</f>
        <v/>
      </c>
      <c r="F304" s="119" t="str">
        <f ca="1">IFERROR(__xludf.DUMMYFUNCTION("""COMPUTED_VALUE"""),"")</f>
        <v/>
      </c>
      <c r="G304" s="119" t="str">
        <f ca="1">IFERROR(__xludf.DUMMYFUNCTION("""COMPUTED_VALUE"""),"")</f>
        <v/>
      </c>
      <c r="H304" s="119" t="str">
        <f ca="1">IFERROR(__xludf.DUMMYFUNCTION("""COMPUTED_VALUE"""),"")</f>
        <v/>
      </c>
      <c r="I304" s="96" t="str">
        <f ca="1">IFERROR(__xludf.DUMMYFUNCTION("""COMPUTED_VALUE"""),"")</f>
        <v/>
      </c>
      <c r="J304" s="119" t="str">
        <f ca="1">IFERROR(__xludf.DUMMYFUNCTION("""COMPUTED_VALUE"""),"")</f>
        <v/>
      </c>
      <c r="K304" s="119" t="str">
        <f ca="1">IFERROR(__xludf.DUMMYFUNCTION("""COMPUTED_VALUE"""),"")</f>
        <v/>
      </c>
      <c r="L304" s="119" t="str">
        <f ca="1">IFERROR(__xludf.DUMMYFUNCTION("""COMPUTED_VALUE"""),"")</f>
        <v/>
      </c>
      <c r="M304" s="119" t="str">
        <f ca="1">IFERROR(__xludf.DUMMYFUNCTION("""COMPUTED_VALUE"""),"")</f>
        <v/>
      </c>
      <c r="N304" s="119" t="str">
        <f ca="1">IFERROR(__xludf.DUMMYFUNCTION("""COMPUTED_VALUE"""),"")</f>
        <v/>
      </c>
      <c r="O304" s="119" t="str">
        <f ca="1">IFERROR(__xludf.DUMMYFUNCTION("""COMPUTED_VALUE"""),"")</f>
        <v/>
      </c>
      <c r="P304" s="119" t="str">
        <f ca="1">IFERROR(__xludf.DUMMYFUNCTION("""COMPUTED_VALUE"""),"")</f>
        <v/>
      </c>
      <c r="Q304" s="119" t="str">
        <f ca="1">IFERROR(__xludf.DUMMYFUNCTION("""COMPUTED_VALUE"""),"")</f>
        <v/>
      </c>
      <c r="R304" s="119" t="str">
        <f ca="1">IFERROR(__xludf.DUMMYFUNCTION("""COMPUTED_VALUE"""),"")</f>
        <v/>
      </c>
      <c r="S304" s="119" t="str">
        <f ca="1">IFERROR(__xludf.DUMMYFUNCTION("""COMPUTED_VALUE"""),"")</f>
        <v/>
      </c>
      <c r="T304" s="119" t="str">
        <f ca="1">IFERROR(__xludf.DUMMYFUNCTION("""COMPUTED_VALUE"""),"")</f>
        <v/>
      </c>
      <c r="U304" s="119" t="str">
        <f ca="1">IFERROR(__xludf.DUMMYFUNCTION("""COMPUTED_VALUE"""),"")</f>
        <v/>
      </c>
      <c r="V304" s="119" t="str">
        <f ca="1">IFERROR(__xludf.DUMMYFUNCTION("""COMPUTED_VALUE"""),"")</f>
        <v/>
      </c>
      <c r="W304" s="119" t="str">
        <f ca="1">IFERROR(__xludf.DUMMYFUNCTION("""COMPUTED_VALUE"""),"")</f>
        <v/>
      </c>
      <c r="X304" s="119" t="str">
        <f ca="1">IFERROR(__xludf.DUMMYFUNCTION("""COMPUTED_VALUE"""),"")</f>
        <v/>
      </c>
      <c r="Y304" s="119" t="str">
        <f ca="1">IFERROR(__xludf.DUMMYFUNCTION("""COMPUTED_VALUE"""),"")</f>
        <v/>
      </c>
      <c r="Z304" s="119"/>
    </row>
    <row r="305" spans="1:26" ht="12.95">
      <c r="A305" s="119" t="str">
        <f ca="1">IFERROR(__xludf.DUMMYFUNCTION("""COMPUTED_VALUE"""),"")</f>
        <v/>
      </c>
      <c r="B305" s="119" t="str">
        <f ca="1">IFERROR(__xludf.DUMMYFUNCTION("""COMPUTED_VALUE"""),"")</f>
        <v/>
      </c>
      <c r="C305" s="119" t="str">
        <f ca="1">IFERROR(__xludf.DUMMYFUNCTION("""COMPUTED_VALUE"""),"")</f>
        <v/>
      </c>
      <c r="D305" s="119" t="str">
        <f ca="1">IFERROR(__xludf.DUMMYFUNCTION("""COMPUTED_VALUE"""),"")</f>
        <v/>
      </c>
      <c r="E305" s="119" t="str">
        <f ca="1">IFERROR(__xludf.DUMMYFUNCTION("""COMPUTED_VALUE"""),"")</f>
        <v/>
      </c>
      <c r="F305" s="119" t="str">
        <f ca="1">IFERROR(__xludf.DUMMYFUNCTION("""COMPUTED_VALUE"""),"")</f>
        <v/>
      </c>
      <c r="G305" s="119" t="str">
        <f ca="1">IFERROR(__xludf.DUMMYFUNCTION("""COMPUTED_VALUE"""),"")</f>
        <v/>
      </c>
      <c r="H305" s="119" t="str">
        <f ca="1">IFERROR(__xludf.DUMMYFUNCTION("""COMPUTED_VALUE"""),"")</f>
        <v/>
      </c>
      <c r="I305" s="96" t="str">
        <f ca="1">IFERROR(__xludf.DUMMYFUNCTION("""COMPUTED_VALUE"""),"")</f>
        <v/>
      </c>
      <c r="J305" s="119" t="str">
        <f ca="1">IFERROR(__xludf.DUMMYFUNCTION("""COMPUTED_VALUE"""),"")</f>
        <v/>
      </c>
      <c r="K305" s="119" t="str">
        <f ca="1">IFERROR(__xludf.DUMMYFUNCTION("""COMPUTED_VALUE"""),"")</f>
        <v/>
      </c>
      <c r="L305" s="119" t="str">
        <f ca="1">IFERROR(__xludf.DUMMYFUNCTION("""COMPUTED_VALUE"""),"")</f>
        <v/>
      </c>
      <c r="M305" s="119" t="str">
        <f ca="1">IFERROR(__xludf.DUMMYFUNCTION("""COMPUTED_VALUE"""),"")</f>
        <v/>
      </c>
      <c r="N305" s="119" t="str">
        <f ca="1">IFERROR(__xludf.DUMMYFUNCTION("""COMPUTED_VALUE"""),"")</f>
        <v/>
      </c>
      <c r="O305" s="119" t="str">
        <f ca="1">IFERROR(__xludf.DUMMYFUNCTION("""COMPUTED_VALUE"""),"")</f>
        <v/>
      </c>
      <c r="P305" s="119" t="str">
        <f ca="1">IFERROR(__xludf.DUMMYFUNCTION("""COMPUTED_VALUE"""),"")</f>
        <v/>
      </c>
      <c r="Q305" s="119" t="str">
        <f ca="1">IFERROR(__xludf.DUMMYFUNCTION("""COMPUTED_VALUE"""),"")</f>
        <v/>
      </c>
      <c r="R305" s="119" t="str">
        <f ca="1">IFERROR(__xludf.DUMMYFUNCTION("""COMPUTED_VALUE"""),"")</f>
        <v/>
      </c>
      <c r="S305" s="119" t="str">
        <f ca="1">IFERROR(__xludf.DUMMYFUNCTION("""COMPUTED_VALUE"""),"")</f>
        <v/>
      </c>
      <c r="T305" s="119" t="str">
        <f ca="1">IFERROR(__xludf.DUMMYFUNCTION("""COMPUTED_VALUE"""),"")</f>
        <v/>
      </c>
      <c r="U305" s="119" t="str">
        <f ca="1">IFERROR(__xludf.DUMMYFUNCTION("""COMPUTED_VALUE"""),"")</f>
        <v/>
      </c>
      <c r="V305" s="119" t="str">
        <f ca="1">IFERROR(__xludf.DUMMYFUNCTION("""COMPUTED_VALUE"""),"")</f>
        <v/>
      </c>
      <c r="W305" s="119" t="str">
        <f ca="1">IFERROR(__xludf.DUMMYFUNCTION("""COMPUTED_VALUE"""),"")</f>
        <v/>
      </c>
      <c r="X305" s="119" t="str">
        <f ca="1">IFERROR(__xludf.DUMMYFUNCTION("""COMPUTED_VALUE"""),"")</f>
        <v/>
      </c>
      <c r="Y305" s="119" t="str">
        <f ca="1">IFERROR(__xludf.DUMMYFUNCTION("""COMPUTED_VALUE"""),"")</f>
        <v/>
      </c>
      <c r="Z305" s="119"/>
    </row>
    <row r="306" spans="1:26" ht="12.95">
      <c r="A306" s="119" t="str">
        <f ca="1">IFERROR(__xludf.DUMMYFUNCTION("""COMPUTED_VALUE"""),"")</f>
        <v/>
      </c>
      <c r="B306" s="119" t="str">
        <f ca="1">IFERROR(__xludf.DUMMYFUNCTION("""COMPUTED_VALUE"""),"")</f>
        <v/>
      </c>
      <c r="C306" s="119" t="str">
        <f ca="1">IFERROR(__xludf.DUMMYFUNCTION("""COMPUTED_VALUE"""),"")</f>
        <v/>
      </c>
      <c r="D306" s="119" t="str">
        <f ca="1">IFERROR(__xludf.DUMMYFUNCTION("""COMPUTED_VALUE"""),"")</f>
        <v/>
      </c>
      <c r="E306" s="119" t="str">
        <f ca="1">IFERROR(__xludf.DUMMYFUNCTION("""COMPUTED_VALUE"""),"")</f>
        <v/>
      </c>
      <c r="F306" s="119" t="str">
        <f ca="1">IFERROR(__xludf.DUMMYFUNCTION("""COMPUTED_VALUE"""),"")</f>
        <v/>
      </c>
      <c r="G306" s="119" t="str">
        <f ca="1">IFERROR(__xludf.DUMMYFUNCTION("""COMPUTED_VALUE"""),"")</f>
        <v/>
      </c>
      <c r="H306" s="119" t="str">
        <f ca="1">IFERROR(__xludf.DUMMYFUNCTION("""COMPUTED_VALUE"""),"")</f>
        <v/>
      </c>
      <c r="I306" s="96" t="str">
        <f ca="1">IFERROR(__xludf.DUMMYFUNCTION("""COMPUTED_VALUE"""),"")</f>
        <v/>
      </c>
      <c r="J306" s="119" t="str">
        <f ca="1">IFERROR(__xludf.DUMMYFUNCTION("""COMPUTED_VALUE"""),"")</f>
        <v/>
      </c>
      <c r="K306" s="119" t="str">
        <f ca="1">IFERROR(__xludf.DUMMYFUNCTION("""COMPUTED_VALUE"""),"")</f>
        <v/>
      </c>
      <c r="L306" s="119" t="str">
        <f ca="1">IFERROR(__xludf.DUMMYFUNCTION("""COMPUTED_VALUE"""),"")</f>
        <v/>
      </c>
      <c r="M306" s="119" t="str">
        <f ca="1">IFERROR(__xludf.DUMMYFUNCTION("""COMPUTED_VALUE"""),"")</f>
        <v/>
      </c>
      <c r="N306" s="119" t="str">
        <f ca="1">IFERROR(__xludf.DUMMYFUNCTION("""COMPUTED_VALUE"""),"")</f>
        <v/>
      </c>
      <c r="O306" s="119" t="str">
        <f ca="1">IFERROR(__xludf.DUMMYFUNCTION("""COMPUTED_VALUE"""),"")</f>
        <v/>
      </c>
      <c r="P306" s="119" t="str">
        <f ca="1">IFERROR(__xludf.DUMMYFUNCTION("""COMPUTED_VALUE"""),"")</f>
        <v/>
      </c>
      <c r="Q306" s="119" t="str">
        <f ca="1">IFERROR(__xludf.DUMMYFUNCTION("""COMPUTED_VALUE"""),"")</f>
        <v/>
      </c>
      <c r="R306" s="119" t="str">
        <f ca="1">IFERROR(__xludf.DUMMYFUNCTION("""COMPUTED_VALUE"""),"")</f>
        <v/>
      </c>
      <c r="S306" s="119" t="str">
        <f ca="1">IFERROR(__xludf.DUMMYFUNCTION("""COMPUTED_VALUE"""),"")</f>
        <v/>
      </c>
      <c r="T306" s="119" t="str">
        <f ca="1">IFERROR(__xludf.DUMMYFUNCTION("""COMPUTED_VALUE"""),"")</f>
        <v/>
      </c>
      <c r="U306" s="119" t="str">
        <f ca="1">IFERROR(__xludf.DUMMYFUNCTION("""COMPUTED_VALUE"""),"")</f>
        <v/>
      </c>
      <c r="V306" s="119" t="str">
        <f ca="1">IFERROR(__xludf.DUMMYFUNCTION("""COMPUTED_VALUE"""),"")</f>
        <v/>
      </c>
      <c r="W306" s="119" t="str">
        <f ca="1">IFERROR(__xludf.DUMMYFUNCTION("""COMPUTED_VALUE"""),"")</f>
        <v/>
      </c>
      <c r="X306" s="119" t="str">
        <f ca="1">IFERROR(__xludf.DUMMYFUNCTION("""COMPUTED_VALUE"""),"")</f>
        <v/>
      </c>
      <c r="Y306" s="119" t="str">
        <f ca="1">IFERROR(__xludf.DUMMYFUNCTION("""COMPUTED_VALUE"""),"")</f>
        <v/>
      </c>
      <c r="Z306" s="119"/>
    </row>
    <row r="307" spans="1:26" ht="12.95">
      <c r="A307" s="119" t="str">
        <f ca="1">IFERROR(__xludf.DUMMYFUNCTION("""COMPUTED_VALUE"""),"")</f>
        <v/>
      </c>
      <c r="B307" s="119" t="str">
        <f ca="1">IFERROR(__xludf.DUMMYFUNCTION("""COMPUTED_VALUE"""),"")</f>
        <v/>
      </c>
      <c r="C307" s="119" t="str">
        <f ca="1">IFERROR(__xludf.DUMMYFUNCTION("""COMPUTED_VALUE"""),"")</f>
        <v/>
      </c>
      <c r="D307" s="119" t="str">
        <f ca="1">IFERROR(__xludf.DUMMYFUNCTION("""COMPUTED_VALUE"""),"")</f>
        <v/>
      </c>
      <c r="E307" s="119" t="str">
        <f ca="1">IFERROR(__xludf.DUMMYFUNCTION("""COMPUTED_VALUE"""),"")</f>
        <v/>
      </c>
      <c r="F307" s="119" t="str">
        <f ca="1">IFERROR(__xludf.DUMMYFUNCTION("""COMPUTED_VALUE"""),"")</f>
        <v/>
      </c>
      <c r="G307" s="119" t="str">
        <f ca="1">IFERROR(__xludf.DUMMYFUNCTION("""COMPUTED_VALUE"""),"")</f>
        <v/>
      </c>
      <c r="H307" s="119" t="str">
        <f ca="1">IFERROR(__xludf.DUMMYFUNCTION("""COMPUTED_VALUE"""),"")</f>
        <v/>
      </c>
      <c r="I307" s="96" t="str">
        <f ca="1">IFERROR(__xludf.DUMMYFUNCTION("""COMPUTED_VALUE"""),"")</f>
        <v/>
      </c>
      <c r="J307" s="119" t="str">
        <f ca="1">IFERROR(__xludf.DUMMYFUNCTION("""COMPUTED_VALUE"""),"")</f>
        <v/>
      </c>
      <c r="K307" s="119" t="str">
        <f ca="1">IFERROR(__xludf.DUMMYFUNCTION("""COMPUTED_VALUE"""),"")</f>
        <v/>
      </c>
      <c r="L307" s="119" t="str">
        <f ca="1">IFERROR(__xludf.DUMMYFUNCTION("""COMPUTED_VALUE"""),"")</f>
        <v/>
      </c>
      <c r="M307" s="119" t="str">
        <f ca="1">IFERROR(__xludf.DUMMYFUNCTION("""COMPUTED_VALUE"""),"")</f>
        <v/>
      </c>
      <c r="N307" s="119" t="str">
        <f ca="1">IFERROR(__xludf.DUMMYFUNCTION("""COMPUTED_VALUE"""),"")</f>
        <v/>
      </c>
      <c r="O307" s="119" t="str">
        <f ca="1">IFERROR(__xludf.DUMMYFUNCTION("""COMPUTED_VALUE"""),"")</f>
        <v/>
      </c>
      <c r="P307" s="119" t="str">
        <f ca="1">IFERROR(__xludf.DUMMYFUNCTION("""COMPUTED_VALUE"""),"")</f>
        <v/>
      </c>
      <c r="Q307" s="119" t="str">
        <f ca="1">IFERROR(__xludf.DUMMYFUNCTION("""COMPUTED_VALUE"""),"")</f>
        <v/>
      </c>
      <c r="R307" s="119" t="str">
        <f ca="1">IFERROR(__xludf.DUMMYFUNCTION("""COMPUTED_VALUE"""),"")</f>
        <v/>
      </c>
      <c r="S307" s="119" t="str">
        <f ca="1">IFERROR(__xludf.DUMMYFUNCTION("""COMPUTED_VALUE"""),"")</f>
        <v/>
      </c>
      <c r="T307" s="119" t="str">
        <f ca="1">IFERROR(__xludf.DUMMYFUNCTION("""COMPUTED_VALUE"""),"")</f>
        <v/>
      </c>
      <c r="U307" s="119" t="str">
        <f ca="1">IFERROR(__xludf.DUMMYFUNCTION("""COMPUTED_VALUE"""),"")</f>
        <v/>
      </c>
      <c r="V307" s="119" t="str">
        <f ca="1">IFERROR(__xludf.DUMMYFUNCTION("""COMPUTED_VALUE"""),"")</f>
        <v/>
      </c>
      <c r="W307" s="119" t="str">
        <f ca="1">IFERROR(__xludf.DUMMYFUNCTION("""COMPUTED_VALUE"""),"")</f>
        <v/>
      </c>
      <c r="X307" s="119" t="str">
        <f ca="1">IFERROR(__xludf.DUMMYFUNCTION("""COMPUTED_VALUE"""),"")</f>
        <v/>
      </c>
      <c r="Y307" s="119" t="str">
        <f ca="1">IFERROR(__xludf.DUMMYFUNCTION("""COMPUTED_VALUE"""),"")</f>
        <v/>
      </c>
      <c r="Z307" s="119"/>
    </row>
    <row r="308" spans="1:26" ht="12.95">
      <c r="A308" s="119" t="str">
        <f ca="1">IFERROR(__xludf.DUMMYFUNCTION("""COMPUTED_VALUE"""),"")</f>
        <v/>
      </c>
      <c r="B308" s="119" t="str">
        <f ca="1">IFERROR(__xludf.DUMMYFUNCTION("""COMPUTED_VALUE"""),"")</f>
        <v/>
      </c>
      <c r="C308" s="119" t="str">
        <f ca="1">IFERROR(__xludf.DUMMYFUNCTION("""COMPUTED_VALUE"""),"")</f>
        <v/>
      </c>
      <c r="D308" s="119" t="str">
        <f ca="1">IFERROR(__xludf.DUMMYFUNCTION("""COMPUTED_VALUE"""),"")</f>
        <v/>
      </c>
      <c r="E308" s="119" t="str">
        <f ca="1">IFERROR(__xludf.DUMMYFUNCTION("""COMPUTED_VALUE"""),"")</f>
        <v/>
      </c>
      <c r="F308" s="119" t="str">
        <f ca="1">IFERROR(__xludf.DUMMYFUNCTION("""COMPUTED_VALUE"""),"")</f>
        <v/>
      </c>
      <c r="G308" s="119" t="str">
        <f ca="1">IFERROR(__xludf.DUMMYFUNCTION("""COMPUTED_VALUE"""),"")</f>
        <v/>
      </c>
      <c r="H308" s="119" t="str">
        <f ca="1">IFERROR(__xludf.DUMMYFUNCTION("""COMPUTED_VALUE"""),"")</f>
        <v/>
      </c>
      <c r="I308" s="96" t="str">
        <f ca="1">IFERROR(__xludf.DUMMYFUNCTION("""COMPUTED_VALUE"""),"")</f>
        <v/>
      </c>
      <c r="J308" s="119" t="str">
        <f ca="1">IFERROR(__xludf.DUMMYFUNCTION("""COMPUTED_VALUE"""),"")</f>
        <v/>
      </c>
      <c r="K308" s="119" t="str">
        <f ca="1">IFERROR(__xludf.DUMMYFUNCTION("""COMPUTED_VALUE"""),"")</f>
        <v/>
      </c>
      <c r="L308" s="119" t="str">
        <f ca="1">IFERROR(__xludf.DUMMYFUNCTION("""COMPUTED_VALUE"""),"")</f>
        <v/>
      </c>
      <c r="M308" s="119" t="str">
        <f ca="1">IFERROR(__xludf.DUMMYFUNCTION("""COMPUTED_VALUE"""),"")</f>
        <v/>
      </c>
      <c r="N308" s="119" t="str">
        <f ca="1">IFERROR(__xludf.DUMMYFUNCTION("""COMPUTED_VALUE"""),"")</f>
        <v/>
      </c>
      <c r="O308" s="119" t="str">
        <f ca="1">IFERROR(__xludf.DUMMYFUNCTION("""COMPUTED_VALUE"""),"")</f>
        <v/>
      </c>
      <c r="P308" s="119" t="str">
        <f ca="1">IFERROR(__xludf.DUMMYFUNCTION("""COMPUTED_VALUE"""),"")</f>
        <v/>
      </c>
      <c r="Q308" s="119" t="str">
        <f ca="1">IFERROR(__xludf.DUMMYFUNCTION("""COMPUTED_VALUE"""),"")</f>
        <v/>
      </c>
      <c r="R308" s="119" t="str">
        <f ca="1">IFERROR(__xludf.DUMMYFUNCTION("""COMPUTED_VALUE"""),"")</f>
        <v/>
      </c>
      <c r="S308" s="119" t="str">
        <f ca="1">IFERROR(__xludf.DUMMYFUNCTION("""COMPUTED_VALUE"""),"")</f>
        <v/>
      </c>
      <c r="T308" s="119" t="str">
        <f ca="1">IFERROR(__xludf.DUMMYFUNCTION("""COMPUTED_VALUE"""),"")</f>
        <v/>
      </c>
      <c r="U308" s="119" t="str">
        <f ca="1">IFERROR(__xludf.DUMMYFUNCTION("""COMPUTED_VALUE"""),"")</f>
        <v/>
      </c>
      <c r="V308" s="119" t="str">
        <f ca="1">IFERROR(__xludf.DUMMYFUNCTION("""COMPUTED_VALUE"""),"")</f>
        <v/>
      </c>
      <c r="W308" s="119" t="str">
        <f ca="1">IFERROR(__xludf.DUMMYFUNCTION("""COMPUTED_VALUE"""),"")</f>
        <v/>
      </c>
      <c r="X308" s="119" t="str">
        <f ca="1">IFERROR(__xludf.DUMMYFUNCTION("""COMPUTED_VALUE"""),"")</f>
        <v/>
      </c>
      <c r="Y308" s="119" t="str">
        <f ca="1">IFERROR(__xludf.DUMMYFUNCTION("""COMPUTED_VALUE"""),"")</f>
        <v/>
      </c>
      <c r="Z308" s="119"/>
    </row>
    <row r="309" spans="1:26" ht="12.95">
      <c r="A309" s="119" t="str">
        <f ca="1">IFERROR(__xludf.DUMMYFUNCTION("""COMPUTED_VALUE"""),"")</f>
        <v/>
      </c>
      <c r="B309" s="119" t="str">
        <f ca="1">IFERROR(__xludf.DUMMYFUNCTION("""COMPUTED_VALUE"""),"")</f>
        <v/>
      </c>
      <c r="C309" s="119" t="str">
        <f ca="1">IFERROR(__xludf.DUMMYFUNCTION("""COMPUTED_VALUE"""),"")</f>
        <v/>
      </c>
      <c r="D309" s="119" t="str">
        <f ca="1">IFERROR(__xludf.DUMMYFUNCTION("""COMPUTED_VALUE"""),"")</f>
        <v/>
      </c>
      <c r="E309" s="119" t="str">
        <f ca="1">IFERROR(__xludf.DUMMYFUNCTION("""COMPUTED_VALUE"""),"")</f>
        <v/>
      </c>
      <c r="F309" s="119" t="str">
        <f ca="1">IFERROR(__xludf.DUMMYFUNCTION("""COMPUTED_VALUE"""),"")</f>
        <v/>
      </c>
      <c r="G309" s="119" t="str">
        <f ca="1">IFERROR(__xludf.DUMMYFUNCTION("""COMPUTED_VALUE"""),"")</f>
        <v/>
      </c>
      <c r="H309" s="119" t="str">
        <f ca="1">IFERROR(__xludf.DUMMYFUNCTION("""COMPUTED_VALUE"""),"")</f>
        <v/>
      </c>
      <c r="I309" s="96" t="str">
        <f ca="1">IFERROR(__xludf.DUMMYFUNCTION("""COMPUTED_VALUE"""),"")</f>
        <v/>
      </c>
      <c r="J309" s="119" t="str">
        <f ca="1">IFERROR(__xludf.DUMMYFUNCTION("""COMPUTED_VALUE"""),"")</f>
        <v/>
      </c>
      <c r="K309" s="119" t="str">
        <f ca="1">IFERROR(__xludf.DUMMYFUNCTION("""COMPUTED_VALUE"""),"")</f>
        <v/>
      </c>
      <c r="L309" s="119" t="str">
        <f ca="1">IFERROR(__xludf.DUMMYFUNCTION("""COMPUTED_VALUE"""),"")</f>
        <v/>
      </c>
      <c r="M309" s="119" t="str">
        <f ca="1">IFERROR(__xludf.DUMMYFUNCTION("""COMPUTED_VALUE"""),"")</f>
        <v/>
      </c>
      <c r="N309" s="119" t="str">
        <f ca="1">IFERROR(__xludf.DUMMYFUNCTION("""COMPUTED_VALUE"""),"")</f>
        <v/>
      </c>
      <c r="O309" s="119" t="str">
        <f ca="1">IFERROR(__xludf.DUMMYFUNCTION("""COMPUTED_VALUE"""),"")</f>
        <v/>
      </c>
      <c r="P309" s="119" t="str">
        <f ca="1">IFERROR(__xludf.DUMMYFUNCTION("""COMPUTED_VALUE"""),"")</f>
        <v/>
      </c>
      <c r="Q309" s="119" t="str">
        <f ca="1">IFERROR(__xludf.DUMMYFUNCTION("""COMPUTED_VALUE"""),"")</f>
        <v/>
      </c>
      <c r="R309" s="119" t="str">
        <f ca="1">IFERROR(__xludf.DUMMYFUNCTION("""COMPUTED_VALUE"""),"")</f>
        <v/>
      </c>
      <c r="S309" s="119" t="str">
        <f ca="1">IFERROR(__xludf.DUMMYFUNCTION("""COMPUTED_VALUE"""),"")</f>
        <v/>
      </c>
      <c r="T309" s="119" t="str">
        <f ca="1">IFERROR(__xludf.DUMMYFUNCTION("""COMPUTED_VALUE"""),"")</f>
        <v/>
      </c>
      <c r="U309" s="119" t="str">
        <f ca="1">IFERROR(__xludf.DUMMYFUNCTION("""COMPUTED_VALUE"""),"")</f>
        <v/>
      </c>
      <c r="V309" s="119" t="str">
        <f ca="1">IFERROR(__xludf.DUMMYFUNCTION("""COMPUTED_VALUE"""),"")</f>
        <v/>
      </c>
      <c r="W309" s="119" t="str">
        <f ca="1">IFERROR(__xludf.DUMMYFUNCTION("""COMPUTED_VALUE"""),"")</f>
        <v/>
      </c>
      <c r="X309" s="119" t="str">
        <f ca="1">IFERROR(__xludf.DUMMYFUNCTION("""COMPUTED_VALUE"""),"")</f>
        <v/>
      </c>
      <c r="Y309" s="119" t="str">
        <f ca="1">IFERROR(__xludf.DUMMYFUNCTION("""COMPUTED_VALUE"""),"")</f>
        <v/>
      </c>
      <c r="Z309" s="119"/>
    </row>
    <row r="310" spans="1:26" ht="12.95">
      <c r="A310" s="119" t="str">
        <f ca="1">IFERROR(__xludf.DUMMYFUNCTION("""COMPUTED_VALUE"""),"")</f>
        <v/>
      </c>
      <c r="B310" s="119" t="str">
        <f ca="1">IFERROR(__xludf.DUMMYFUNCTION("""COMPUTED_VALUE"""),"")</f>
        <v/>
      </c>
      <c r="C310" s="119" t="str">
        <f ca="1">IFERROR(__xludf.DUMMYFUNCTION("""COMPUTED_VALUE"""),"")</f>
        <v/>
      </c>
      <c r="D310" s="119" t="str">
        <f ca="1">IFERROR(__xludf.DUMMYFUNCTION("""COMPUTED_VALUE"""),"")</f>
        <v/>
      </c>
      <c r="E310" s="119" t="str">
        <f ca="1">IFERROR(__xludf.DUMMYFUNCTION("""COMPUTED_VALUE"""),"")</f>
        <v/>
      </c>
      <c r="F310" s="119" t="str">
        <f ca="1">IFERROR(__xludf.DUMMYFUNCTION("""COMPUTED_VALUE"""),"")</f>
        <v/>
      </c>
      <c r="G310" s="119" t="str">
        <f ca="1">IFERROR(__xludf.DUMMYFUNCTION("""COMPUTED_VALUE"""),"")</f>
        <v/>
      </c>
      <c r="H310" s="119" t="str">
        <f ca="1">IFERROR(__xludf.DUMMYFUNCTION("""COMPUTED_VALUE"""),"")</f>
        <v/>
      </c>
      <c r="I310" s="96" t="str">
        <f ca="1">IFERROR(__xludf.DUMMYFUNCTION("""COMPUTED_VALUE"""),"")</f>
        <v/>
      </c>
      <c r="J310" s="119" t="str">
        <f ca="1">IFERROR(__xludf.DUMMYFUNCTION("""COMPUTED_VALUE"""),"")</f>
        <v/>
      </c>
      <c r="K310" s="119" t="str">
        <f ca="1">IFERROR(__xludf.DUMMYFUNCTION("""COMPUTED_VALUE"""),"")</f>
        <v/>
      </c>
      <c r="L310" s="119" t="str">
        <f ca="1">IFERROR(__xludf.DUMMYFUNCTION("""COMPUTED_VALUE"""),"")</f>
        <v/>
      </c>
      <c r="M310" s="119" t="str">
        <f ca="1">IFERROR(__xludf.DUMMYFUNCTION("""COMPUTED_VALUE"""),"")</f>
        <v/>
      </c>
      <c r="N310" s="119" t="str">
        <f ca="1">IFERROR(__xludf.DUMMYFUNCTION("""COMPUTED_VALUE"""),"")</f>
        <v/>
      </c>
      <c r="O310" s="119" t="str">
        <f ca="1">IFERROR(__xludf.DUMMYFUNCTION("""COMPUTED_VALUE"""),"")</f>
        <v/>
      </c>
      <c r="P310" s="119" t="str">
        <f ca="1">IFERROR(__xludf.DUMMYFUNCTION("""COMPUTED_VALUE"""),"")</f>
        <v/>
      </c>
      <c r="Q310" s="119" t="str">
        <f ca="1">IFERROR(__xludf.DUMMYFUNCTION("""COMPUTED_VALUE"""),"")</f>
        <v/>
      </c>
      <c r="R310" s="119" t="str">
        <f ca="1">IFERROR(__xludf.DUMMYFUNCTION("""COMPUTED_VALUE"""),"")</f>
        <v/>
      </c>
      <c r="S310" s="119" t="str">
        <f ca="1">IFERROR(__xludf.DUMMYFUNCTION("""COMPUTED_VALUE"""),"")</f>
        <v/>
      </c>
      <c r="T310" s="119" t="str">
        <f ca="1">IFERROR(__xludf.DUMMYFUNCTION("""COMPUTED_VALUE"""),"")</f>
        <v/>
      </c>
      <c r="U310" s="119" t="str">
        <f ca="1">IFERROR(__xludf.DUMMYFUNCTION("""COMPUTED_VALUE"""),"")</f>
        <v/>
      </c>
      <c r="V310" s="119" t="str">
        <f ca="1">IFERROR(__xludf.DUMMYFUNCTION("""COMPUTED_VALUE"""),"")</f>
        <v/>
      </c>
      <c r="W310" s="119" t="str">
        <f ca="1">IFERROR(__xludf.DUMMYFUNCTION("""COMPUTED_VALUE"""),"")</f>
        <v/>
      </c>
      <c r="X310" s="119" t="str">
        <f ca="1">IFERROR(__xludf.DUMMYFUNCTION("""COMPUTED_VALUE"""),"")</f>
        <v/>
      </c>
      <c r="Y310" s="119" t="str">
        <f ca="1">IFERROR(__xludf.DUMMYFUNCTION("""COMPUTED_VALUE"""),"")</f>
        <v/>
      </c>
      <c r="Z310" s="119"/>
    </row>
    <row r="311" spans="1:26" ht="12.95">
      <c r="A311" s="119" t="str">
        <f ca="1">IFERROR(__xludf.DUMMYFUNCTION("""COMPUTED_VALUE"""),"")</f>
        <v/>
      </c>
      <c r="B311" s="119" t="str">
        <f ca="1">IFERROR(__xludf.DUMMYFUNCTION("""COMPUTED_VALUE"""),"")</f>
        <v/>
      </c>
      <c r="C311" s="119" t="str">
        <f ca="1">IFERROR(__xludf.DUMMYFUNCTION("""COMPUTED_VALUE"""),"")</f>
        <v/>
      </c>
      <c r="D311" s="119" t="str">
        <f ca="1">IFERROR(__xludf.DUMMYFUNCTION("""COMPUTED_VALUE"""),"")</f>
        <v/>
      </c>
      <c r="E311" s="119" t="str">
        <f ca="1">IFERROR(__xludf.DUMMYFUNCTION("""COMPUTED_VALUE"""),"")</f>
        <v/>
      </c>
      <c r="F311" s="119" t="str">
        <f ca="1">IFERROR(__xludf.DUMMYFUNCTION("""COMPUTED_VALUE"""),"")</f>
        <v/>
      </c>
      <c r="G311" s="119" t="str">
        <f ca="1">IFERROR(__xludf.DUMMYFUNCTION("""COMPUTED_VALUE"""),"")</f>
        <v/>
      </c>
      <c r="H311" s="119" t="str">
        <f ca="1">IFERROR(__xludf.DUMMYFUNCTION("""COMPUTED_VALUE"""),"")</f>
        <v/>
      </c>
      <c r="I311" s="96" t="str">
        <f ca="1">IFERROR(__xludf.DUMMYFUNCTION("""COMPUTED_VALUE"""),"")</f>
        <v/>
      </c>
      <c r="J311" s="119" t="str">
        <f ca="1">IFERROR(__xludf.DUMMYFUNCTION("""COMPUTED_VALUE"""),"")</f>
        <v/>
      </c>
      <c r="K311" s="119" t="str">
        <f ca="1">IFERROR(__xludf.DUMMYFUNCTION("""COMPUTED_VALUE"""),"")</f>
        <v/>
      </c>
      <c r="L311" s="119" t="str">
        <f ca="1">IFERROR(__xludf.DUMMYFUNCTION("""COMPUTED_VALUE"""),"")</f>
        <v/>
      </c>
      <c r="M311" s="119" t="str">
        <f ca="1">IFERROR(__xludf.DUMMYFUNCTION("""COMPUTED_VALUE"""),"")</f>
        <v/>
      </c>
      <c r="N311" s="119" t="str">
        <f ca="1">IFERROR(__xludf.DUMMYFUNCTION("""COMPUTED_VALUE"""),"")</f>
        <v/>
      </c>
      <c r="O311" s="119" t="str">
        <f ca="1">IFERROR(__xludf.DUMMYFUNCTION("""COMPUTED_VALUE"""),"")</f>
        <v/>
      </c>
      <c r="P311" s="119" t="str">
        <f ca="1">IFERROR(__xludf.DUMMYFUNCTION("""COMPUTED_VALUE"""),"")</f>
        <v/>
      </c>
      <c r="Q311" s="119" t="str">
        <f ca="1">IFERROR(__xludf.DUMMYFUNCTION("""COMPUTED_VALUE"""),"")</f>
        <v/>
      </c>
      <c r="R311" s="119" t="str">
        <f ca="1">IFERROR(__xludf.DUMMYFUNCTION("""COMPUTED_VALUE"""),"")</f>
        <v/>
      </c>
      <c r="S311" s="119" t="str">
        <f ca="1">IFERROR(__xludf.DUMMYFUNCTION("""COMPUTED_VALUE"""),"")</f>
        <v/>
      </c>
      <c r="T311" s="119" t="str">
        <f ca="1">IFERROR(__xludf.DUMMYFUNCTION("""COMPUTED_VALUE"""),"")</f>
        <v/>
      </c>
      <c r="U311" s="119" t="str">
        <f ca="1">IFERROR(__xludf.DUMMYFUNCTION("""COMPUTED_VALUE"""),"")</f>
        <v/>
      </c>
      <c r="V311" s="119" t="str">
        <f ca="1">IFERROR(__xludf.DUMMYFUNCTION("""COMPUTED_VALUE"""),"")</f>
        <v/>
      </c>
      <c r="W311" s="119" t="str">
        <f ca="1">IFERROR(__xludf.DUMMYFUNCTION("""COMPUTED_VALUE"""),"")</f>
        <v/>
      </c>
      <c r="X311" s="119" t="str">
        <f ca="1">IFERROR(__xludf.DUMMYFUNCTION("""COMPUTED_VALUE"""),"")</f>
        <v/>
      </c>
      <c r="Y311" s="119" t="str">
        <f ca="1">IFERROR(__xludf.DUMMYFUNCTION("""COMPUTED_VALUE"""),"")</f>
        <v/>
      </c>
      <c r="Z311" s="119"/>
    </row>
    <row r="312" spans="1:26" ht="12.95">
      <c r="A312" s="119" t="str">
        <f ca="1">IFERROR(__xludf.DUMMYFUNCTION("""COMPUTED_VALUE"""),"")</f>
        <v/>
      </c>
      <c r="B312" s="119" t="str">
        <f ca="1">IFERROR(__xludf.DUMMYFUNCTION("""COMPUTED_VALUE"""),"")</f>
        <v/>
      </c>
      <c r="C312" s="119" t="str">
        <f ca="1">IFERROR(__xludf.DUMMYFUNCTION("""COMPUTED_VALUE"""),"")</f>
        <v/>
      </c>
      <c r="D312" s="119" t="str">
        <f ca="1">IFERROR(__xludf.DUMMYFUNCTION("""COMPUTED_VALUE"""),"")</f>
        <v/>
      </c>
      <c r="E312" s="119" t="str">
        <f ca="1">IFERROR(__xludf.DUMMYFUNCTION("""COMPUTED_VALUE"""),"")</f>
        <v/>
      </c>
      <c r="F312" s="119" t="str">
        <f ca="1">IFERROR(__xludf.DUMMYFUNCTION("""COMPUTED_VALUE"""),"")</f>
        <v/>
      </c>
      <c r="G312" s="119" t="str">
        <f ca="1">IFERROR(__xludf.DUMMYFUNCTION("""COMPUTED_VALUE"""),"")</f>
        <v/>
      </c>
      <c r="H312" s="119" t="str">
        <f ca="1">IFERROR(__xludf.DUMMYFUNCTION("""COMPUTED_VALUE"""),"")</f>
        <v/>
      </c>
      <c r="I312" s="96" t="str">
        <f ca="1">IFERROR(__xludf.DUMMYFUNCTION("""COMPUTED_VALUE"""),"")</f>
        <v/>
      </c>
      <c r="J312" s="119" t="str">
        <f ca="1">IFERROR(__xludf.DUMMYFUNCTION("""COMPUTED_VALUE"""),"")</f>
        <v/>
      </c>
      <c r="K312" s="119" t="str">
        <f ca="1">IFERROR(__xludf.DUMMYFUNCTION("""COMPUTED_VALUE"""),"")</f>
        <v/>
      </c>
      <c r="L312" s="119" t="str">
        <f ca="1">IFERROR(__xludf.DUMMYFUNCTION("""COMPUTED_VALUE"""),"")</f>
        <v/>
      </c>
      <c r="M312" s="119" t="str">
        <f ca="1">IFERROR(__xludf.DUMMYFUNCTION("""COMPUTED_VALUE"""),"")</f>
        <v/>
      </c>
      <c r="N312" s="119" t="str">
        <f ca="1">IFERROR(__xludf.DUMMYFUNCTION("""COMPUTED_VALUE"""),"")</f>
        <v/>
      </c>
      <c r="O312" s="119" t="str">
        <f ca="1">IFERROR(__xludf.DUMMYFUNCTION("""COMPUTED_VALUE"""),"")</f>
        <v/>
      </c>
      <c r="P312" s="119" t="str">
        <f ca="1">IFERROR(__xludf.DUMMYFUNCTION("""COMPUTED_VALUE"""),"")</f>
        <v/>
      </c>
      <c r="Q312" s="119" t="str">
        <f ca="1">IFERROR(__xludf.DUMMYFUNCTION("""COMPUTED_VALUE"""),"")</f>
        <v/>
      </c>
      <c r="R312" s="119" t="str">
        <f ca="1">IFERROR(__xludf.DUMMYFUNCTION("""COMPUTED_VALUE"""),"")</f>
        <v/>
      </c>
      <c r="S312" s="119" t="str">
        <f ca="1">IFERROR(__xludf.DUMMYFUNCTION("""COMPUTED_VALUE"""),"")</f>
        <v/>
      </c>
      <c r="T312" s="119" t="str">
        <f ca="1">IFERROR(__xludf.DUMMYFUNCTION("""COMPUTED_VALUE"""),"")</f>
        <v/>
      </c>
      <c r="U312" s="119" t="str">
        <f ca="1">IFERROR(__xludf.DUMMYFUNCTION("""COMPUTED_VALUE"""),"")</f>
        <v/>
      </c>
      <c r="V312" s="119" t="str">
        <f ca="1">IFERROR(__xludf.DUMMYFUNCTION("""COMPUTED_VALUE"""),"")</f>
        <v/>
      </c>
      <c r="W312" s="119" t="str">
        <f ca="1">IFERROR(__xludf.DUMMYFUNCTION("""COMPUTED_VALUE"""),"")</f>
        <v/>
      </c>
      <c r="X312" s="119" t="str">
        <f ca="1">IFERROR(__xludf.DUMMYFUNCTION("""COMPUTED_VALUE"""),"")</f>
        <v/>
      </c>
      <c r="Y312" s="119" t="str">
        <f ca="1">IFERROR(__xludf.DUMMYFUNCTION("""COMPUTED_VALUE"""),"")</f>
        <v/>
      </c>
      <c r="Z312" s="119"/>
    </row>
    <row r="313" spans="1:26" ht="12.95">
      <c r="A313" s="119" t="str">
        <f ca="1">IFERROR(__xludf.DUMMYFUNCTION("""COMPUTED_VALUE"""),"")</f>
        <v/>
      </c>
      <c r="B313" s="119" t="str">
        <f ca="1">IFERROR(__xludf.DUMMYFUNCTION("""COMPUTED_VALUE"""),"")</f>
        <v/>
      </c>
      <c r="C313" s="119" t="str">
        <f ca="1">IFERROR(__xludf.DUMMYFUNCTION("""COMPUTED_VALUE"""),"")</f>
        <v/>
      </c>
      <c r="D313" s="119" t="str">
        <f ca="1">IFERROR(__xludf.DUMMYFUNCTION("""COMPUTED_VALUE"""),"")</f>
        <v/>
      </c>
      <c r="E313" s="119" t="str">
        <f ca="1">IFERROR(__xludf.DUMMYFUNCTION("""COMPUTED_VALUE"""),"")</f>
        <v/>
      </c>
      <c r="F313" s="119" t="str">
        <f ca="1">IFERROR(__xludf.DUMMYFUNCTION("""COMPUTED_VALUE"""),"")</f>
        <v/>
      </c>
      <c r="G313" s="119" t="str">
        <f ca="1">IFERROR(__xludf.DUMMYFUNCTION("""COMPUTED_VALUE"""),"")</f>
        <v/>
      </c>
      <c r="H313" s="119" t="str">
        <f ca="1">IFERROR(__xludf.DUMMYFUNCTION("""COMPUTED_VALUE"""),"")</f>
        <v/>
      </c>
      <c r="I313" s="96" t="str">
        <f ca="1">IFERROR(__xludf.DUMMYFUNCTION("""COMPUTED_VALUE"""),"")</f>
        <v/>
      </c>
      <c r="J313" s="119" t="str">
        <f ca="1">IFERROR(__xludf.DUMMYFUNCTION("""COMPUTED_VALUE"""),"")</f>
        <v/>
      </c>
      <c r="K313" s="119" t="str">
        <f ca="1">IFERROR(__xludf.DUMMYFUNCTION("""COMPUTED_VALUE"""),"")</f>
        <v/>
      </c>
      <c r="L313" s="119" t="str">
        <f ca="1">IFERROR(__xludf.DUMMYFUNCTION("""COMPUTED_VALUE"""),"")</f>
        <v/>
      </c>
      <c r="M313" s="119" t="str">
        <f ca="1">IFERROR(__xludf.DUMMYFUNCTION("""COMPUTED_VALUE"""),"")</f>
        <v/>
      </c>
      <c r="N313" s="119" t="str">
        <f ca="1">IFERROR(__xludf.DUMMYFUNCTION("""COMPUTED_VALUE"""),"")</f>
        <v/>
      </c>
      <c r="O313" s="119" t="str">
        <f ca="1">IFERROR(__xludf.DUMMYFUNCTION("""COMPUTED_VALUE"""),"")</f>
        <v/>
      </c>
      <c r="P313" s="119" t="str">
        <f ca="1">IFERROR(__xludf.DUMMYFUNCTION("""COMPUTED_VALUE"""),"")</f>
        <v/>
      </c>
      <c r="Q313" s="119" t="str">
        <f ca="1">IFERROR(__xludf.DUMMYFUNCTION("""COMPUTED_VALUE"""),"")</f>
        <v/>
      </c>
      <c r="R313" s="119" t="str">
        <f ca="1">IFERROR(__xludf.DUMMYFUNCTION("""COMPUTED_VALUE"""),"")</f>
        <v/>
      </c>
      <c r="S313" s="119" t="str">
        <f ca="1">IFERROR(__xludf.DUMMYFUNCTION("""COMPUTED_VALUE"""),"")</f>
        <v/>
      </c>
      <c r="T313" s="119" t="str">
        <f ca="1">IFERROR(__xludf.DUMMYFUNCTION("""COMPUTED_VALUE"""),"")</f>
        <v/>
      </c>
      <c r="U313" s="119" t="str">
        <f ca="1">IFERROR(__xludf.DUMMYFUNCTION("""COMPUTED_VALUE"""),"")</f>
        <v/>
      </c>
      <c r="V313" s="119" t="str">
        <f ca="1">IFERROR(__xludf.DUMMYFUNCTION("""COMPUTED_VALUE"""),"")</f>
        <v/>
      </c>
      <c r="W313" s="119" t="str">
        <f ca="1">IFERROR(__xludf.DUMMYFUNCTION("""COMPUTED_VALUE"""),"")</f>
        <v/>
      </c>
      <c r="X313" s="119" t="str">
        <f ca="1">IFERROR(__xludf.DUMMYFUNCTION("""COMPUTED_VALUE"""),"")</f>
        <v/>
      </c>
      <c r="Y313" s="119" t="str">
        <f ca="1">IFERROR(__xludf.DUMMYFUNCTION("""COMPUTED_VALUE"""),"")</f>
        <v/>
      </c>
      <c r="Z313" s="119"/>
    </row>
    <row r="314" spans="1:26" ht="12.95">
      <c r="A314" s="119" t="str">
        <f ca="1">IFERROR(__xludf.DUMMYFUNCTION("""COMPUTED_VALUE"""),"")</f>
        <v/>
      </c>
      <c r="B314" s="119" t="str">
        <f ca="1">IFERROR(__xludf.DUMMYFUNCTION("""COMPUTED_VALUE"""),"")</f>
        <v/>
      </c>
      <c r="C314" s="119" t="str">
        <f ca="1">IFERROR(__xludf.DUMMYFUNCTION("""COMPUTED_VALUE"""),"")</f>
        <v/>
      </c>
      <c r="D314" s="119" t="str">
        <f ca="1">IFERROR(__xludf.DUMMYFUNCTION("""COMPUTED_VALUE"""),"")</f>
        <v/>
      </c>
      <c r="E314" s="119" t="str">
        <f ca="1">IFERROR(__xludf.DUMMYFUNCTION("""COMPUTED_VALUE"""),"")</f>
        <v/>
      </c>
      <c r="F314" s="119" t="str">
        <f ca="1">IFERROR(__xludf.DUMMYFUNCTION("""COMPUTED_VALUE"""),"")</f>
        <v/>
      </c>
      <c r="G314" s="119" t="str">
        <f ca="1">IFERROR(__xludf.DUMMYFUNCTION("""COMPUTED_VALUE"""),"")</f>
        <v/>
      </c>
      <c r="H314" s="119" t="str">
        <f ca="1">IFERROR(__xludf.DUMMYFUNCTION("""COMPUTED_VALUE"""),"")</f>
        <v/>
      </c>
      <c r="I314" s="96" t="str">
        <f ca="1">IFERROR(__xludf.DUMMYFUNCTION("""COMPUTED_VALUE"""),"")</f>
        <v/>
      </c>
      <c r="J314" s="119" t="str">
        <f ca="1">IFERROR(__xludf.DUMMYFUNCTION("""COMPUTED_VALUE"""),"")</f>
        <v/>
      </c>
      <c r="K314" s="119" t="str">
        <f ca="1">IFERROR(__xludf.DUMMYFUNCTION("""COMPUTED_VALUE"""),"")</f>
        <v/>
      </c>
      <c r="L314" s="119" t="str">
        <f ca="1">IFERROR(__xludf.DUMMYFUNCTION("""COMPUTED_VALUE"""),"")</f>
        <v/>
      </c>
      <c r="M314" s="119" t="str">
        <f ca="1">IFERROR(__xludf.DUMMYFUNCTION("""COMPUTED_VALUE"""),"")</f>
        <v/>
      </c>
      <c r="N314" s="119" t="str">
        <f ca="1">IFERROR(__xludf.DUMMYFUNCTION("""COMPUTED_VALUE"""),"")</f>
        <v/>
      </c>
      <c r="O314" s="119" t="str">
        <f ca="1">IFERROR(__xludf.DUMMYFUNCTION("""COMPUTED_VALUE"""),"")</f>
        <v/>
      </c>
      <c r="P314" s="119" t="str">
        <f ca="1">IFERROR(__xludf.DUMMYFUNCTION("""COMPUTED_VALUE"""),"")</f>
        <v/>
      </c>
      <c r="Q314" s="119" t="str">
        <f ca="1">IFERROR(__xludf.DUMMYFUNCTION("""COMPUTED_VALUE"""),"")</f>
        <v/>
      </c>
      <c r="R314" s="119" t="str">
        <f ca="1">IFERROR(__xludf.DUMMYFUNCTION("""COMPUTED_VALUE"""),"")</f>
        <v/>
      </c>
      <c r="S314" s="119" t="str">
        <f ca="1">IFERROR(__xludf.DUMMYFUNCTION("""COMPUTED_VALUE"""),"")</f>
        <v/>
      </c>
      <c r="T314" s="119" t="str">
        <f ca="1">IFERROR(__xludf.DUMMYFUNCTION("""COMPUTED_VALUE"""),"")</f>
        <v/>
      </c>
      <c r="U314" s="119" t="str">
        <f ca="1">IFERROR(__xludf.DUMMYFUNCTION("""COMPUTED_VALUE"""),"")</f>
        <v/>
      </c>
      <c r="V314" s="119" t="str">
        <f ca="1">IFERROR(__xludf.DUMMYFUNCTION("""COMPUTED_VALUE"""),"")</f>
        <v/>
      </c>
      <c r="W314" s="119" t="str">
        <f ca="1">IFERROR(__xludf.DUMMYFUNCTION("""COMPUTED_VALUE"""),"")</f>
        <v/>
      </c>
      <c r="X314" s="119" t="str">
        <f ca="1">IFERROR(__xludf.DUMMYFUNCTION("""COMPUTED_VALUE"""),"")</f>
        <v/>
      </c>
      <c r="Y314" s="119" t="str">
        <f ca="1">IFERROR(__xludf.DUMMYFUNCTION("""COMPUTED_VALUE"""),"")</f>
        <v/>
      </c>
      <c r="Z314" s="119"/>
    </row>
    <row r="315" spans="1:26" ht="12.95">
      <c r="A315" s="119" t="str">
        <f ca="1">IFERROR(__xludf.DUMMYFUNCTION("""COMPUTED_VALUE"""),"")</f>
        <v/>
      </c>
      <c r="B315" s="119" t="str">
        <f ca="1">IFERROR(__xludf.DUMMYFUNCTION("""COMPUTED_VALUE"""),"")</f>
        <v/>
      </c>
      <c r="C315" s="119" t="str">
        <f ca="1">IFERROR(__xludf.DUMMYFUNCTION("""COMPUTED_VALUE"""),"")</f>
        <v/>
      </c>
      <c r="D315" s="119" t="str">
        <f ca="1">IFERROR(__xludf.DUMMYFUNCTION("""COMPUTED_VALUE"""),"")</f>
        <v/>
      </c>
      <c r="E315" s="119" t="str">
        <f ca="1">IFERROR(__xludf.DUMMYFUNCTION("""COMPUTED_VALUE"""),"")</f>
        <v/>
      </c>
      <c r="F315" s="119" t="str">
        <f ca="1">IFERROR(__xludf.DUMMYFUNCTION("""COMPUTED_VALUE"""),"")</f>
        <v/>
      </c>
      <c r="G315" s="119" t="str">
        <f ca="1">IFERROR(__xludf.DUMMYFUNCTION("""COMPUTED_VALUE"""),"")</f>
        <v/>
      </c>
      <c r="H315" s="119" t="str">
        <f ca="1">IFERROR(__xludf.DUMMYFUNCTION("""COMPUTED_VALUE"""),"")</f>
        <v/>
      </c>
      <c r="I315" s="96" t="str">
        <f ca="1">IFERROR(__xludf.DUMMYFUNCTION("""COMPUTED_VALUE"""),"")</f>
        <v/>
      </c>
      <c r="J315" s="119" t="str">
        <f ca="1">IFERROR(__xludf.DUMMYFUNCTION("""COMPUTED_VALUE"""),"")</f>
        <v/>
      </c>
      <c r="K315" s="119" t="str">
        <f ca="1">IFERROR(__xludf.DUMMYFUNCTION("""COMPUTED_VALUE"""),"")</f>
        <v/>
      </c>
      <c r="L315" s="119" t="str">
        <f ca="1">IFERROR(__xludf.DUMMYFUNCTION("""COMPUTED_VALUE"""),"")</f>
        <v/>
      </c>
      <c r="M315" s="119" t="str">
        <f ca="1">IFERROR(__xludf.DUMMYFUNCTION("""COMPUTED_VALUE"""),"")</f>
        <v/>
      </c>
      <c r="N315" s="119" t="str">
        <f ca="1">IFERROR(__xludf.DUMMYFUNCTION("""COMPUTED_VALUE"""),"")</f>
        <v/>
      </c>
      <c r="O315" s="119" t="str">
        <f ca="1">IFERROR(__xludf.DUMMYFUNCTION("""COMPUTED_VALUE"""),"")</f>
        <v/>
      </c>
      <c r="P315" s="119" t="str">
        <f ca="1">IFERROR(__xludf.DUMMYFUNCTION("""COMPUTED_VALUE"""),"")</f>
        <v/>
      </c>
      <c r="Q315" s="119" t="str">
        <f ca="1">IFERROR(__xludf.DUMMYFUNCTION("""COMPUTED_VALUE"""),"")</f>
        <v/>
      </c>
      <c r="R315" s="119" t="str">
        <f ca="1">IFERROR(__xludf.DUMMYFUNCTION("""COMPUTED_VALUE"""),"")</f>
        <v/>
      </c>
      <c r="S315" s="119" t="str">
        <f ca="1">IFERROR(__xludf.DUMMYFUNCTION("""COMPUTED_VALUE"""),"")</f>
        <v/>
      </c>
      <c r="T315" s="119" t="str">
        <f ca="1">IFERROR(__xludf.DUMMYFUNCTION("""COMPUTED_VALUE"""),"")</f>
        <v/>
      </c>
      <c r="U315" s="119" t="str">
        <f ca="1">IFERROR(__xludf.DUMMYFUNCTION("""COMPUTED_VALUE"""),"")</f>
        <v/>
      </c>
      <c r="V315" s="119" t="str">
        <f ca="1">IFERROR(__xludf.DUMMYFUNCTION("""COMPUTED_VALUE"""),"")</f>
        <v/>
      </c>
      <c r="W315" s="119" t="str">
        <f ca="1">IFERROR(__xludf.DUMMYFUNCTION("""COMPUTED_VALUE"""),"")</f>
        <v/>
      </c>
      <c r="X315" s="119" t="str">
        <f ca="1">IFERROR(__xludf.DUMMYFUNCTION("""COMPUTED_VALUE"""),"")</f>
        <v/>
      </c>
      <c r="Y315" s="119" t="str">
        <f ca="1">IFERROR(__xludf.DUMMYFUNCTION("""COMPUTED_VALUE"""),"")</f>
        <v/>
      </c>
      <c r="Z315" s="119"/>
    </row>
    <row r="316" spans="1:26" ht="12.95">
      <c r="A316" s="119" t="str">
        <f ca="1">IFERROR(__xludf.DUMMYFUNCTION("""COMPUTED_VALUE"""),"")</f>
        <v/>
      </c>
      <c r="B316" s="119" t="str">
        <f ca="1">IFERROR(__xludf.DUMMYFUNCTION("""COMPUTED_VALUE"""),"")</f>
        <v/>
      </c>
      <c r="C316" s="119" t="str">
        <f ca="1">IFERROR(__xludf.DUMMYFUNCTION("""COMPUTED_VALUE"""),"")</f>
        <v/>
      </c>
      <c r="D316" s="119" t="str">
        <f ca="1">IFERROR(__xludf.DUMMYFUNCTION("""COMPUTED_VALUE"""),"")</f>
        <v/>
      </c>
      <c r="E316" s="119" t="str">
        <f ca="1">IFERROR(__xludf.DUMMYFUNCTION("""COMPUTED_VALUE"""),"")</f>
        <v/>
      </c>
      <c r="F316" s="119" t="str">
        <f ca="1">IFERROR(__xludf.DUMMYFUNCTION("""COMPUTED_VALUE"""),"")</f>
        <v/>
      </c>
      <c r="G316" s="119" t="str">
        <f ca="1">IFERROR(__xludf.DUMMYFUNCTION("""COMPUTED_VALUE"""),"")</f>
        <v/>
      </c>
      <c r="H316" s="119" t="str">
        <f ca="1">IFERROR(__xludf.DUMMYFUNCTION("""COMPUTED_VALUE"""),"")</f>
        <v/>
      </c>
      <c r="I316" s="96" t="str">
        <f ca="1">IFERROR(__xludf.DUMMYFUNCTION("""COMPUTED_VALUE"""),"")</f>
        <v/>
      </c>
      <c r="J316" s="119" t="str">
        <f ca="1">IFERROR(__xludf.DUMMYFUNCTION("""COMPUTED_VALUE"""),"")</f>
        <v/>
      </c>
      <c r="K316" s="119" t="str">
        <f ca="1">IFERROR(__xludf.DUMMYFUNCTION("""COMPUTED_VALUE"""),"")</f>
        <v/>
      </c>
      <c r="L316" s="119" t="str">
        <f ca="1">IFERROR(__xludf.DUMMYFUNCTION("""COMPUTED_VALUE"""),"")</f>
        <v/>
      </c>
      <c r="M316" s="119" t="str">
        <f ca="1">IFERROR(__xludf.DUMMYFUNCTION("""COMPUTED_VALUE"""),"")</f>
        <v/>
      </c>
      <c r="N316" s="119" t="str">
        <f ca="1">IFERROR(__xludf.DUMMYFUNCTION("""COMPUTED_VALUE"""),"")</f>
        <v/>
      </c>
      <c r="O316" s="119" t="str">
        <f ca="1">IFERROR(__xludf.DUMMYFUNCTION("""COMPUTED_VALUE"""),"")</f>
        <v/>
      </c>
      <c r="P316" s="119" t="str">
        <f ca="1">IFERROR(__xludf.DUMMYFUNCTION("""COMPUTED_VALUE"""),"")</f>
        <v/>
      </c>
      <c r="Q316" s="119" t="str">
        <f ca="1">IFERROR(__xludf.DUMMYFUNCTION("""COMPUTED_VALUE"""),"")</f>
        <v/>
      </c>
      <c r="R316" s="119" t="str">
        <f ca="1">IFERROR(__xludf.DUMMYFUNCTION("""COMPUTED_VALUE"""),"")</f>
        <v/>
      </c>
      <c r="S316" s="119" t="str">
        <f ca="1">IFERROR(__xludf.DUMMYFUNCTION("""COMPUTED_VALUE"""),"")</f>
        <v/>
      </c>
      <c r="T316" s="119" t="str">
        <f ca="1">IFERROR(__xludf.DUMMYFUNCTION("""COMPUTED_VALUE"""),"")</f>
        <v/>
      </c>
      <c r="U316" s="119" t="str">
        <f ca="1">IFERROR(__xludf.DUMMYFUNCTION("""COMPUTED_VALUE"""),"")</f>
        <v/>
      </c>
      <c r="V316" s="119" t="str">
        <f ca="1">IFERROR(__xludf.DUMMYFUNCTION("""COMPUTED_VALUE"""),"")</f>
        <v/>
      </c>
      <c r="W316" s="119" t="str">
        <f ca="1">IFERROR(__xludf.DUMMYFUNCTION("""COMPUTED_VALUE"""),"")</f>
        <v/>
      </c>
      <c r="X316" s="119" t="str">
        <f ca="1">IFERROR(__xludf.DUMMYFUNCTION("""COMPUTED_VALUE"""),"")</f>
        <v/>
      </c>
      <c r="Y316" s="119" t="str">
        <f ca="1">IFERROR(__xludf.DUMMYFUNCTION("""COMPUTED_VALUE"""),"")</f>
        <v/>
      </c>
      <c r="Z316" s="119"/>
    </row>
    <row r="317" spans="1:26" ht="12.95">
      <c r="A317" s="119" t="str">
        <f ca="1">IFERROR(__xludf.DUMMYFUNCTION("""COMPUTED_VALUE"""),"")</f>
        <v/>
      </c>
      <c r="B317" s="119" t="str">
        <f ca="1">IFERROR(__xludf.DUMMYFUNCTION("""COMPUTED_VALUE"""),"")</f>
        <v/>
      </c>
      <c r="C317" s="119" t="str">
        <f ca="1">IFERROR(__xludf.DUMMYFUNCTION("""COMPUTED_VALUE"""),"")</f>
        <v/>
      </c>
      <c r="D317" s="119" t="str">
        <f ca="1">IFERROR(__xludf.DUMMYFUNCTION("""COMPUTED_VALUE"""),"")</f>
        <v/>
      </c>
      <c r="E317" s="119" t="str">
        <f ca="1">IFERROR(__xludf.DUMMYFUNCTION("""COMPUTED_VALUE"""),"")</f>
        <v/>
      </c>
      <c r="F317" s="119" t="str">
        <f ca="1">IFERROR(__xludf.DUMMYFUNCTION("""COMPUTED_VALUE"""),"")</f>
        <v/>
      </c>
      <c r="G317" s="119" t="str">
        <f ca="1">IFERROR(__xludf.DUMMYFUNCTION("""COMPUTED_VALUE"""),"")</f>
        <v/>
      </c>
      <c r="H317" s="119" t="str">
        <f ca="1">IFERROR(__xludf.DUMMYFUNCTION("""COMPUTED_VALUE"""),"")</f>
        <v/>
      </c>
      <c r="I317" s="96" t="str">
        <f ca="1">IFERROR(__xludf.DUMMYFUNCTION("""COMPUTED_VALUE"""),"")</f>
        <v/>
      </c>
      <c r="J317" s="119" t="str">
        <f ca="1">IFERROR(__xludf.DUMMYFUNCTION("""COMPUTED_VALUE"""),"")</f>
        <v/>
      </c>
      <c r="K317" s="119" t="str">
        <f ca="1">IFERROR(__xludf.DUMMYFUNCTION("""COMPUTED_VALUE"""),"")</f>
        <v/>
      </c>
      <c r="L317" s="119" t="str">
        <f ca="1">IFERROR(__xludf.DUMMYFUNCTION("""COMPUTED_VALUE"""),"")</f>
        <v/>
      </c>
      <c r="M317" s="119" t="str">
        <f ca="1">IFERROR(__xludf.DUMMYFUNCTION("""COMPUTED_VALUE"""),"")</f>
        <v/>
      </c>
      <c r="N317" s="119" t="str">
        <f ca="1">IFERROR(__xludf.DUMMYFUNCTION("""COMPUTED_VALUE"""),"")</f>
        <v/>
      </c>
      <c r="O317" s="119" t="str">
        <f ca="1">IFERROR(__xludf.DUMMYFUNCTION("""COMPUTED_VALUE"""),"")</f>
        <v/>
      </c>
      <c r="P317" s="119" t="str">
        <f ca="1">IFERROR(__xludf.DUMMYFUNCTION("""COMPUTED_VALUE"""),"")</f>
        <v/>
      </c>
      <c r="Q317" s="119" t="str">
        <f ca="1">IFERROR(__xludf.DUMMYFUNCTION("""COMPUTED_VALUE"""),"")</f>
        <v/>
      </c>
      <c r="R317" s="119" t="str">
        <f ca="1">IFERROR(__xludf.DUMMYFUNCTION("""COMPUTED_VALUE"""),"")</f>
        <v/>
      </c>
      <c r="S317" s="119" t="str">
        <f ca="1">IFERROR(__xludf.DUMMYFUNCTION("""COMPUTED_VALUE"""),"")</f>
        <v/>
      </c>
      <c r="T317" s="119" t="str">
        <f ca="1">IFERROR(__xludf.DUMMYFUNCTION("""COMPUTED_VALUE"""),"")</f>
        <v/>
      </c>
      <c r="U317" s="119" t="str">
        <f ca="1">IFERROR(__xludf.DUMMYFUNCTION("""COMPUTED_VALUE"""),"")</f>
        <v/>
      </c>
      <c r="V317" s="119" t="str">
        <f ca="1">IFERROR(__xludf.DUMMYFUNCTION("""COMPUTED_VALUE"""),"")</f>
        <v/>
      </c>
      <c r="W317" s="119" t="str">
        <f ca="1">IFERROR(__xludf.DUMMYFUNCTION("""COMPUTED_VALUE"""),"")</f>
        <v/>
      </c>
      <c r="X317" s="119" t="str">
        <f ca="1">IFERROR(__xludf.DUMMYFUNCTION("""COMPUTED_VALUE"""),"")</f>
        <v/>
      </c>
      <c r="Y317" s="119" t="str">
        <f ca="1">IFERROR(__xludf.DUMMYFUNCTION("""COMPUTED_VALUE"""),"")</f>
        <v/>
      </c>
      <c r="Z317" s="119"/>
    </row>
    <row r="318" spans="1:26" ht="12.95">
      <c r="A318" s="119" t="str">
        <f ca="1">IFERROR(__xludf.DUMMYFUNCTION("""COMPUTED_VALUE"""),"")</f>
        <v/>
      </c>
      <c r="B318" s="119" t="str">
        <f ca="1">IFERROR(__xludf.DUMMYFUNCTION("""COMPUTED_VALUE"""),"")</f>
        <v/>
      </c>
      <c r="C318" s="119" t="str">
        <f ca="1">IFERROR(__xludf.DUMMYFUNCTION("""COMPUTED_VALUE"""),"")</f>
        <v/>
      </c>
      <c r="D318" s="119" t="str">
        <f ca="1">IFERROR(__xludf.DUMMYFUNCTION("""COMPUTED_VALUE"""),"")</f>
        <v/>
      </c>
      <c r="E318" s="119" t="str">
        <f ca="1">IFERROR(__xludf.DUMMYFUNCTION("""COMPUTED_VALUE"""),"")</f>
        <v/>
      </c>
      <c r="F318" s="119" t="str">
        <f ca="1">IFERROR(__xludf.DUMMYFUNCTION("""COMPUTED_VALUE"""),"")</f>
        <v/>
      </c>
      <c r="G318" s="119" t="str">
        <f ca="1">IFERROR(__xludf.DUMMYFUNCTION("""COMPUTED_VALUE"""),"")</f>
        <v/>
      </c>
      <c r="H318" s="119" t="str">
        <f ca="1">IFERROR(__xludf.DUMMYFUNCTION("""COMPUTED_VALUE"""),"")</f>
        <v/>
      </c>
      <c r="I318" s="96" t="str">
        <f ca="1">IFERROR(__xludf.DUMMYFUNCTION("""COMPUTED_VALUE"""),"")</f>
        <v/>
      </c>
      <c r="J318" s="119" t="str">
        <f ca="1">IFERROR(__xludf.DUMMYFUNCTION("""COMPUTED_VALUE"""),"")</f>
        <v/>
      </c>
      <c r="K318" s="119" t="str">
        <f ca="1">IFERROR(__xludf.DUMMYFUNCTION("""COMPUTED_VALUE"""),"")</f>
        <v/>
      </c>
      <c r="L318" s="119" t="str">
        <f ca="1">IFERROR(__xludf.DUMMYFUNCTION("""COMPUTED_VALUE"""),"")</f>
        <v/>
      </c>
      <c r="M318" s="119" t="str">
        <f ca="1">IFERROR(__xludf.DUMMYFUNCTION("""COMPUTED_VALUE"""),"")</f>
        <v/>
      </c>
      <c r="N318" s="119" t="str">
        <f ca="1">IFERROR(__xludf.DUMMYFUNCTION("""COMPUTED_VALUE"""),"")</f>
        <v/>
      </c>
      <c r="O318" s="119" t="str">
        <f ca="1">IFERROR(__xludf.DUMMYFUNCTION("""COMPUTED_VALUE"""),"")</f>
        <v/>
      </c>
      <c r="P318" s="119" t="str">
        <f ca="1">IFERROR(__xludf.DUMMYFUNCTION("""COMPUTED_VALUE"""),"")</f>
        <v/>
      </c>
      <c r="Q318" s="119" t="str">
        <f ca="1">IFERROR(__xludf.DUMMYFUNCTION("""COMPUTED_VALUE"""),"")</f>
        <v/>
      </c>
      <c r="R318" s="119" t="str">
        <f ca="1">IFERROR(__xludf.DUMMYFUNCTION("""COMPUTED_VALUE"""),"")</f>
        <v/>
      </c>
      <c r="S318" s="119" t="str">
        <f ca="1">IFERROR(__xludf.DUMMYFUNCTION("""COMPUTED_VALUE"""),"")</f>
        <v/>
      </c>
      <c r="T318" s="119" t="str">
        <f ca="1">IFERROR(__xludf.DUMMYFUNCTION("""COMPUTED_VALUE"""),"")</f>
        <v/>
      </c>
      <c r="U318" s="119" t="str">
        <f ca="1">IFERROR(__xludf.DUMMYFUNCTION("""COMPUTED_VALUE"""),"")</f>
        <v/>
      </c>
      <c r="V318" s="119" t="str">
        <f ca="1">IFERROR(__xludf.DUMMYFUNCTION("""COMPUTED_VALUE"""),"")</f>
        <v/>
      </c>
      <c r="W318" s="119" t="str">
        <f ca="1">IFERROR(__xludf.DUMMYFUNCTION("""COMPUTED_VALUE"""),"")</f>
        <v/>
      </c>
      <c r="X318" s="119" t="str">
        <f ca="1">IFERROR(__xludf.DUMMYFUNCTION("""COMPUTED_VALUE"""),"")</f>
        <v/>
      </c>
      <c r="Y318" s="119" t="str">
        <f ca="1">IFERROR(__xludf.DUMMYFUNCTION("""COMPUTED_VALUE"""),"")</f>
        <v/>
      </c>
      <c r="Z318" s="119"/>
    </row>
    <row r="319" spans="1:26" ht="12.95">
      <c r="A319" s="119" t="str">
        <f ca="1">IFERROR(__xludf.DUMMYFUNCTION("""COMPUTED_VALUE"""),"")</f>
        <v/>
      </c>
      <c r="B319" s="119" t="str">
        <f ca="1">IFERROR(__xludf.DUMMYFUNCTION("""COMPUTED_VALUE"""),"")</f>
        <v/>
      </c>
      <c r="C319" s="119" t="str">
        <f ca="1">IFERROR(__xludf.DUMMYFUNCTION("""COMPUTED_VALUE"""),"")</f>
        <v/>
      </c>
      <c r="D319" s="119" t="str">
        <f ca="1">IFERROR(__xludf.DUMMYFUNCTION("""COMPUTED_VALUE"""),"")</f>
        <v/>
      </c>
      <c r="E319" s="119" t="str">
        <f ca="1">IFERROR(__xludf.DUMMYFUNCTION("""COMPUTED_VALUE"""),"")</f>
        <v/>
      </c>
      <c r="F319" s="119" t="str">
        <f ca="1">IFERROR(__xludf.DUMMYFUNCTION("""COMPUTED_VALUE"""),"")</f>
        <v/>
      </c>
      <c r="G319" s="119" t="str">
        <f ca="1">IFERROR(__xludf.DUMMYFUNCTION("""COMPUTED_VALUE"""),"")</f>
        <v/>
      </c>
      <c r="H319" s="119" t="str">
        <f ca="1">IFERROR(__xludf.DUMMYFUNCTION("""COMPUTED_VALUE"""),"")</f>
        <v/>
      </c>
      <c r="I319" s="96" t="str">
        <f ca="1">IFERROR(__xludf.DUMMYFUNCTION("""COMPUTED_VALUE"""),"")</f>
        <v/>
      </c>
      <c r="J319" s="119" t="str">
        <f ca="1">IFERROR(__xludf.DUMMYFUNCTION("""COMPUTED_VALUE"""),"")</f>
        <v/>
      </c>
      <c r="K319" s="119" t="str">
        <f ca="1">IFERROR(__xludf.DUMMYFUNCTION("""COMPUTED_VALUE"""),"")</f>
        <v/>
      </c>
      <c r="L319" s="119" t="str">
        <f ca="1">IFERROR(__xludf.DUMMYFUNCTION("""COMPUTED_VALUE"""),"")</f>
        <v/>
      </c>
      <c r="M319" s="119" t="str">
        <f ca="1">IFERROR(__xludf.DUMMYFUNCTION("""COMPUTED_VALUE"""),"")</f>
        <v/>
      </c>
      <c r="N319" s="119" t="str">
        <f ca="1">IFERROR(__xludf.DUMMYFUNCTION("""COMPUTED_VALUE"""),"")</f>
        <v/>
      </c>
      <c r="O319" s="119" t="str">
        <f ca="1">IFERROR(__xludf.DUMMYFUNCTION("""COMPUTED_VALUE"""),"")</f>
        <v/>
      </c>
      <c r="P319" s="119" t="str">
        <f ca="1">IFERROR(__xludf.DUMMYFUNCTION("""COMPUTED_VALUE"""),"")</f>
        <v/>
      </c>
      <c r="Q319" s="119" t="str">
        <f ca="1">IFERROR(__xludf.DUMMYFUNCTION("""COMPUTED_VALUE"""),"")</f>
        <v/>
      </c>
      <c r="R319" s="119" t="str">
        <f ca="1">IFERROR(__xludf.DUMMYFUNCTION("""COMPUTED_VALUE"""),"")</f>
        <v/>
      </c>
      <c r="S319" s="119" t="str">
        <f ca="1">IFERROR(__xludf.DUMMYFUNCTION("""COMPUTED_VALUE"""),"")</f>
        <v/>
      </c>
      <c r="T319" s="119" t="str">
        <f ca="1">IFERROR(__xludf.DUMMYFUNCTION("""COMPUTED_VALUE"""),"")</f>
        <v/>
      </c>
      <c r="U319" s="119" t="str">
        <f ca="1">IFERROR(__xludf.DUMMYFUNCTION("""COMPUTED_VALUE"""),"")</f>
        <v/>
      </c>
      <c r="V319" s="119" t="str">
        <f ca="1">IFERROR(__xludf.DUMMYFUNCTION("""COMPUTED_VALUE"""),"")</f>
        <v/>
      </c>
      <c r="W319" s="119" t="str">
        <f ca="1">IFERROR(__xludf.DUMMYFUNCTION("""COMPUTED_VALUE"""),"")</f>
        <v/>
      </c>
      <c r="X319" s="119" t="str">
        <f ca="1">IFERROR(__xludf.DUMMYFUNCTION("""COMPUTED_VALUE"""),"")</f>
        <v/>
      </c>
      <c r="Y319" s="119" t="str">
        <f ca="1">IFERROR(__xludf.DUMMYFUNCTION("""COMPUTED_VALUE"""),"")</f>
        <v/>
      </c>
      <c r="Z319" s="119"/>
    </row>
    <row r="320" spans="1:26" ht="12.95">
      <c r="A320" s="119" t="str">
        <f ca="1">IFERROR(__xludf.DUMMYFUNCTION("""COMPUTED_VALUE"""),"")</f>
        <v/>
      </c>
      <c r="B320" s="119" t="str">
        <f ca="1">IFERROR(__xludf.DUMMYFUNCTION("""COMPUTED_VALUE"""),"")</f>
        <v/>
      </c>
      <c r="C320" s="119" t="str">
        <f ca="1">IFERROR(__xludf.DUMMYFUNCTION("""COMPUTED_VALUE"""),"")</f>
        <v/>
      </c>
      <c r="D320" s="119" t="str">
        <f ca="1">IFERROR(__xludf.DUMMYFUNCTION("""COMPUTED_VALUE"""),"")</f>
        <v/>
      </c>
      <c r="E320" s="119" t="str">
        <f ca="1">IFERROR(__xludf.DUMMYFUNCTION("""COMPUTED_VALUE"""),"")</f>
        <v/>
      </c>
      <c r="F320" s="119" t="str">
        <f ca="1">IFERROR(__xludf.DUMMYFUNCTION("""COMPUTED_VALUE"""),"")</f>
        <v/>
      </c>
      <c r="G320" s="119" t="str">
        <f ca="1">IFERROR(__xludf.DUMMYFUNCTION("""COMPUTED_VALUE"""),"")</f>
        <v/>
      </c>
      <c r="H320" s="119" t="str">
        <f ca="1">IFERROR(__xludf.DUMMYFUNCTION("""COMPUTED_VALUE"""),"")</f>
        <v/>
      </c>
      <c r="I320" s="96" t="str">
        <f ca="1">IFERROR(__xludf.DUMMYFUNCTION("""COMPUTED_VALUE"""),"")</f>
        <v/>
      </c>
      <c r="J320" s="119" t="str">
        <f ca="1">IFERROR(__xludf.DUMMYFUNCTION("""COMPUTED_VALUE"""),"")</f>
        <v/>
      </c>
      <c r="K320" s="119" t="str">
        <f ca="1">IFERROR(__xludf.DUMMYFUNCTION("""COMPUTED_VALUE"""),"")</f>
        <v/>
      </c>
      <c r="L320" s="119" t="str">
        <f ca="1">IFERROR(__xludf.DUMMYFUNCTION("""COMPUTED_VALUE"""),"")</f>
        <v/>
      </c>
      <c r="M320" s="119" t="str">
        <f ca="1">IFERROR(__xludf.DUMMYFUNCTION("""COMPUTED_VALUE"""),"")</f>
        <v/>
      </c>
      <c r="N320" s="119" t="str">
        <f ca="1">IFERROR(__xludf.DUMMYFUNCTION("""COMPUTED_VALUE"""),"")</f>
        <v/>
      </c>
      <c r="O320" s="119" t="str">
        <f ca="1">IFERROR(__xludf.DUMMYFUNCTION("""COMPUTED_VALUE"""),"")</f>
        <v/>
      </c>
      <c r="P320" s="119" t="str">
        <f ca="1">IFERROR(__xludf.DUMMYFUNCTION("""COMPUTED_VALUE"""),"")</f>
        <v/>
      </c>
      <c r="Q320" s="119" t="str">
        <f ca="1">IFERROR(__xludf.DUMMYFUNCTION("""COMPUTED_VALUE"""),"")</f>
        <v/>
      </c>
      <c r="R320" s="119" t="str">
        <f ca="1">IFERROR(__xludf.DUMMYFUNCTION("""COMPUTED_VALUE"""),"")</f>
        <v/>
      </c>
      <c r="S320" s="119" t="str">
        <f ca="1">IFERROR(__xludf.DUMMYFUNCTION("""COMPUTED_VALUE"""),"")</f>
        <v/>
      </c>
      <c r="T320" s="119" t="str">
        <f ca="1">IFERROR(__xludf.DUMMYFUNCTION("""COMPUTED_VALUE"""),"")</f>
        <v/>
      </c>
      <c r="U320" s="119" t="str">
        <f ca="1">IFERROR(__xludf.DUMMYFUNCTION("""COMPUTED_VALUE"""),"")</f>
        <v/>
      </c>
      <c r="V320" s="119" t="str">
        <f ca="1">IFERROR(__xludf.DUMMYFUNCTION("""COMPUTED_VALUE"""),"")</f>
        <v/>
      </c>
      <c r="W320" s="119" t="str">
        <f ca="1">IFERROR(__xludf.DUMMYFUNCTION("""COMPUTED_VALUE"""),"")</f>
        <v/>
      </c>
      <c r="X320" s="119" t="str">
        <f ca="1">IFERROR(__xludf.DUMMYFUNCTION("""COMPUTED_VALUE"""),"")</f>
        <v/>
      </c>
      <c r="Y320" s="119" t="str">
        <f ca="1">IFERROR(__xludf.DUMMYFUNCTION("""COMPUTED_VALUE"""),"")</f>
        <v/>
      </c>
      <c r="Z320" s="119"/>
    </row>
    <row r="321" spans="1:26" ht="12.95">
      <c r="A321" s="119" t="str">
        <f ca="1">IFERROR(__xludf.DUMMYFUNCTION("""COMPUTED_VALUE"""),"")</f>
        <v/>
      </c>
      <c r="B321" s="119" t="str">
        <f ca="1">IFERROR(__xludf.DUMMYFUNCTION("""COMPUTED_VALUE"""),"")</f>
        <v/>
      </c>
      <c r="C321" s="119" t="str">
        <f ca="1">IFERROR(__xludf.DUMMYFUNCTION("""COMPUTED_VALUE"""),"")</f>
        <v/>
      </c>
      <c r="D321" s="119" t="str">
        <f ca="1">IFERROR(__xludf.DUMMYFUNCTION("""COMPUTED_VALUE"""),"")</f>
        <v/>
      </c>
      <c r="E321" s="119" t="str">
        <f ca="1">IFERROR(__xludf.DUMMYFUNCTION("""COMPUTED_VALUE"""),"")</f>
        <v/>
      </c>
      <c r="F321" s="119" t="str">
        <f ca="1">IFERROR(__xludf.DUMMYFUNCTION("""COMPUTED_VALUE"""),"")</f>
        <v/>
      </c>
      <c r="G321" s="119" t="str">
        <f ca="1">IFERROR(__xludf.DUMMYFUNCTION("""COMPUTED_VALUE"""),"")</f>
        <v/>
      </c>
      <c r="H321" s="119" t="str">
        <f ca="1">IFERROR(__xludf.DUMMYFUNCTION("""COMPUTED_VALUE"""),"")</f>
        <v/>
      </c>
      <c r="I321" s="96" t="str">
        <f ca="1">IFERROR(__xludf.DUMMYFUNCTION("""COMPUTED_VALUE"""),"")</f>
        <v/>
      </c>
      <c r="J321" s="119" t="str">
        <f ca="1">IFERROR(__xludf.DUMMYFUNCTION("""COMPUTED_VALUE"""),"")</f>
        <v/>
      </c>
      <c r="K321" s="119" t="str">
        <f ca="1">IFERROR(__xludf.DUMMYFUNCTION("""COMPUTED_VALUE"""),"")</f>
        <v/>
      </c>
      <c r="L321" s="119" t="str">
        <f ca="1">IFERROR(__xludf.DUMMYFUNCTION("""COMPUTED_VALUE"""),"")</f>
        <v/>
      </c>
      <c r="M321" s="119" t="str">
        <f ca="1">IFERROR(__xludf.DUMMYFUNCTION("""COMPUTED_VALUE"""),"")</f>
        <v/>
      </c>
      <c r="N321" s="119" t="str">
        <f ca="1">IFERROR(__xludf.DUMMYFUNCTION("""COMPUTED_VALUE"""),"")</f>
        <v/>
      </c>
      <c r="O321" s="119" t="str">
        <f ca="1">IFERROR(__xludf.DUMMYFUNCTION("""COMPUTED_VALUE"""),"")</f>
        <v/>
      </c>
      <c r="P321" s="119" t="str">
        <f ca="1">IFERROR(__xludf.DUMMYFUNCTION("""COMPUTED_VALUE"""),"")</f>
        <v/>
      </c>
      <c r="Q321" s="119" t="str">
        <f ca="1">IFERROR(__xludf.DUMMYFUNCTION("""COMPUTED_VALUE"""),"")</f>
        <v/>
      </c>
      <c r="R321" s="119" t="str">
        <f ca="1">IFERROR(__xludf.DUMMYFUNCTION("""COMPUTED_VALUE"""),"")</f>
        <v/>
      </c>
      <c r="S321" s="119" t="str">
        <f ca="1">IFERROR(__xludf.DUMMYFUNCTION("""COMPUTED_VALUE"""),"")</f>
        <v/>
      </c>
      <c r="T321" s="119" t="str">
        <f ca="1">IFERROR(__xludf.DUMMYFUNCTION("""COMPUTED_VALUE"""),"")</f>
        <v/>
      </c>
      <c r="U321" s="119" t="str">
        <f ca="1">IFERROR(__xludf.DUMMYFUNCTION("""COMPUTED_VALUE"""),"")</f>
        <v/>
      </c>
      <c r="V321" s="119" t="str">
        <f ca="1">IFERROR(__xludf.DUMMYFUNCTION("""COMPUTED_VALUE"""),"")</f>
        <v/>
      </c>
      <c r="W321" s="119" t="str">
        <f ca="1">IFERROR(__xludf.DUMMYFUNCTION("""COMPUTED_VALUE"""),"")</f>
        <v/>
      </c>
      <c r="X321" s="119" t="str">
        <f ca="1">IFERROR(__xludf.DUMMYFUNCTION("""COMPUTED_VALUE"""),"")</f>
        <v/>
      </c>
      <c r="Y321" s="119" t="str">
        <f ca="1">IFERROR(__xludf.DUMMYFUNCTION("""COMPUTED_VALUE"""),"")</f>
        <v/>
      </c>
      <c r="Z321" s="119"/>
    </row>
    <row r="322" spans="1:26" ht="12.95">
      <c r="A322" s="119" t="str">
        <f ca="1">IFERROR(__xludf.DUMMYFUNCTION("""COMPUTED_VALUE"""),"")</f>
        <v/>
      </c>
      <c r="B322" s="119" t="str">
        <f ca="1">IFERROR(__xludf.DUMMYFUNCTION("""COMPUTED_VALUE"""),"")</f>
        <v/>
      </c>
      <c r="C322" s="119" t="str">
        <f ca="1">IFERROR(__xludf.DUMMYFUNCTION("""COMPUTED_VALUE"""),"")</f>
        <v/>
      </c>
      <c r="D322" s="119" t="str">
        <f ca="1">IFERROR(__xludf.DUMMYFUNCTION("""COMPUTED_VALUE"""),"")</f>
        <v/>
      </c>
      <c r="E322" s="119" t="str">
        <f ca="1">IFERROR(__xludf.DUMMYFUNCTION("""COMPUTED_VALUE"""),"")</f>
        <v/>
      </c>
      <c r="F322" s="119" t="str">
        <f ca="1">IFERROR(__xludf.DUMMYFUNCTION("""COMPUTED_VALUE"""),"")</f>
        <v/>
      </c>
      <c r="G322" s="119" t="str">
        <f ca="1">IFERROR(__xludf.DUMMYFUNCTION("""COMPUTED_VALUE"""),"")</f>
        <v/>
      </c>
      <c r="H322" s="119" t="str">
        <f ca="1">IFERROR(__xludf.DUMMYFUNCTION("""COMPUTED_VALUE"""),"")</f>
        <v/>
      </c>
      <c r="I322" s="96" t="str">
        <f ca="1">IFERROR(__xludf.DUMMYFUNCTION("""COMPUTED_VALUE"""),"")</f>
        <v/>
      </c>
      <c r="J322" s="119" t="str">
        <f ca="1">IFERROR(__xludf.DUMMYFUNCTION("""COMPUTED_VALUE"""),"")</f>
        <v/>
      </c>
      <c r="K322" s="119" t="str">
        <f ca="1">IFERROR(__xludf.DUMMYFUNCTION("""COMPUTED_VALUE"""),"")</f>
        <v/>
      </c>
      <c r="L322" s="119" t="str">
        <f ca="1">IFERROR(__xludf.DUMMYFUNCTION("""COMPUTED_VALUE"""),"")</f>
        <v/>
      </c>
      <c r="M322" s="119" t="str">
        <f ca="1">IFERROR(__xludf.DUMMYFUNCTION("""COMPUTED_VALUE"""),"")</f>
        <v/>
      </c>
      <c r="N322" s="119" t="str">
        <f ca="1">IFERROR(__xludf.DUMMYFUNCTION("""COMPUTED_VALUE"""),"")</f>
        <v/>
      </c>
      <c r="O322" s="119" t="str">
        <f ca="1">IFERROR(__xludf.DUMMYFUNCTION("""COMPUTED_VALUE"""),"")</f>
        <v/>
      </c>
      <c r="P322" s="119" t="str">
        <f ca="1">IFERROR(__xludf.DUMMYFUNCTION("""COMPUTED_VALUE"""),"")</f>
        <v/>
      </c>
      <c r="Q322" s="119" t="str">
        <f ca="1">IFERROR(__xludf.DUMMYFUNCTION("""COMPUTED_VALUE"""),"")</f>
        <v/>
      </c>
      <c r="R322" s="119" t="str">
        <f ca="1">IFERROR(__xludf.DUMMYFUNCTION("""COMPUTED_VALUE"""),"")</f>
        <v/>
      </c>
      <c r="S322" s="119" t="str">
        <f ca="1">IFERROR(__xludf.DUMMYFUNCTION("""COMPUTED_VALUE"""),"")</f>
        <v/>
      </c>
      <c r="T322" s="119" t="str">
        <f ca="1">IFERROR(__xludf.DUMMYFUNCTION("""COMPUTED_VALUE"""),"")</f>
        <v/>
      </c>
      <c r="U322" s="119" t="str">
        <f ca="1">IFERROR(__xludf.DUMMYFUNCTION("""COMPUTED_VALUE"""),"")</f>
        <v/>
      </c>
      <c r="V322" s="119" t="str">
        <f ca="1">IFERROR(__xludf.DUMMYFUNCTION("""COMPUTED_VALUE"""),"")</f>
        <v/>
      </c>
      <c r="W322" s="119" t="str">
        <f ca="1">IFERROR(__xludf.DUMMYFUNCTION("""COMPUTED_VALUE"""),"")</f>
        <v/>
      </c>
      <c r="X322" s="119" t="str">
        <f ca="1">IFERROR(__xludf.DUMMYFUNCTION("""COMPUTED_VALUE"""),"")</f>
        <v/>
      </c>
      <c r="Y322" s="119" t="str">
        <f ca="1">IFERROR(__xludf.DUMMYFUNCTION("""COMPUTED_VALUE"""),"")</f>
        <v/>
      </c>
      <c r="Z322" s="119"/>
    </row>
    <row r="323" spans="1:26" ht="12.95">
      <c r="A323" s="119" t="str">
        <f ca="1">IFERROR(__xludf.DUMMYFUNCTION("""COMPUTED_VALUE"""),"")</f>
        <v/>
      </c>
      <c r="B323" s="119" t="str">
        <f ca="1">IFERROR(__xludf.DUMMYFUNCTION("""COMPUTED_VALUE"""),"")</f>
        <v/>
      </c>
      <c r="C323" s="119" t="str">
        <f ca="1">IFERROR(__xludf.DUMMYFUNCTION("""COMPUTED_VALUE"""),"")</f>
        <v/>
      </c>
      <c r="D323" s="119" t="str">
        <f ca="1">IFERROR(__xludf.DUMMYFUNCTION("""COMPUTED_VALUE"""),"")</f>
        <v/>
      </c>
      <c r="E323" s="119" t="str">
        <f ca="1">IFERROR(__xludf.DUMMYFUNCTION("""COMPUTED_VALUE"""),"")</f>
        <v/>
      </c>
      <c r="F323" s="119" t="str">
        <f ca="1">IFERROR(__xludf.DUMMYFUNCTION("""COMPUTED_VALUE"""),"")</f>
        <v/>
      </c>
      <c r="G323" s="119" t="str">
        <f ca="1">IFERROR(__xludf.DUMMYFUNCTION("""COMPUTED_VALUE"""),"")</f>
        <v/>
      </c>
      <c r="H323" s="119" t="str">
        <f ca="1">IFERROR(__xludf.DUMMYFUNCTION("""COMPUTED_VALUE"""),"")</f>
        <v/>
      </c>
      <c r="I323" s="96" t="str">
        <f ca="1">IFERROR(__xludf.DUMMYFUNCTION("""COMPUTED_VALUE"""),"")</f>
        <v/>
      </c>
      <c r="J323" s="119" t="str">
        <f ca="1">IFERROR(__xludf.DUMMYFUNCTION("""COMPUTED_VALUE"""),"")</f>
        <v/>
      </c>
      <c r="K323" s="119" t="str">
        <f ca="1">IFERROR(__xludf.DUMMYFUNCTION("""COMPUTED_VALUE"""),"")</f>
        <v/>
      </c>
      <c r="L323" s="119" t="str">
        <f ca="1">IFERROR(__xludf.DUMMYFUNCTION("""COMPUTED_VALUE"""),"")</f>
        <v/>
      </c>
      <c r="M323" s="119" t="str">
        <f ca="1">IFERROR(__xludf.DUMMYFUNCTION("""COMPUTED_VALUE"""),"")</f>
        <v/>
      </c>
      <c r="N323" s="119" t="str">
        <f ca="1">IFERROR(__xludf.DUMMYFUNCTION("""COMPUTED_VALUE"""),"")</f>
        <v/>
      </c>
      <c r="O323" s="119" t="str">
        <f ca="1">IFERROR(__xludf.DUMMYFUNCTION("""COMPUTED_VALUE"""),"")</f>
        <v/>
      </c>
      <c r="P323" s="119" t="str">
        <f ca="1">IFERROR(__xludf.DUMMYFUNCTION("""COMPUTED_VALUE"""),"")</f>
        <v/>
      </c>
      <c r="Q323" s="119" t="str">
        <f ca="1">IFERROR(__xludf.DUMMYFUNCTION("""COMPUTED_VALUE"""),"")</f>
        <v/>
      </c>
      <c r="R323" s="119" t="str">
        <f ca="1">IFERROR(__xludf.DUMMYFUNCTION("""COMPUTED_VALUE"""),"")</f>
        <v/>
      </c>
      <c r="S323" s="119" t="str">
        <f ca="1">IFERROR(__xludf.DUMMYFUNCTION("""COMPUTED_VALUE"""),"")</f>
        <v/>
      </c>
      <c r="T323" s="119" t="str">
        <f ca="1">IFERROR(__xludf.DUMMYFUNCTION("""COMPUTED_VALUE"""),"")</f>
        <v/>
      </c>
      <c r="U323" s="119" t="str">
        <f ca="1">IFERROR(__xludf.DUMMYFUNCTION("""COMPUTED_VALUE"""),"")</f>
        <v/>
      </c>
      <c r="V323" s="119" t="str">
        <f ca="1">IFERROR(__xludf.DUMMYFUNCTION("""COMPUTED_VALUE"""),"")</f>
        <v/>
      </c>
      <c r="W323" s="119" t="str">
        <f ca="1">IFERROR(__xludf.DUMMYFUNCTION("""COMPUTED_VALUE"""),"")</f>
        <v/>
      </c>
      <c r="X323" s="119" t="str">
        <f ca="1">IFERROR(__xludf.DUMMYFUNCTION("""COMPUTED_VALUE"""),"")</f>
        <v/>
      </c>
      <c r="Y323" s="119" t="str">
        <f ca="1">IFERROR(__xludf.DUMMYFUNCTION("""COMPUTED_VALUE"""),"")</f>
        <v/>
      </c>
      <c r="Z323" s="119"/>
    </row>
    <row r="324" spans="1:26" ht="12.95">
      <c r="A324" s="119" t="str">
        <f ca="1">IFERROR(__xludf.DUMMYFUNCTION("""COMPUTED_VALUE"""),"")</f>
        <v/>
      </c>
      <c r="B324" s="119" t="str">
        <f ca="1">IFERROR(__xludf.DUMMYFUNCTION("""COMPUTED_VALUE"""),"")</f>
        <v/>
      </c>
      <c r="C324" s="119" t="str">
        <f ca="1">IFERROR(__xludf.DUMMYFUNCTION("""COMPUTED_VALUE"""),"")</f>
        <v/>
      </c>
      <c r="D324" s="119" t="str">
        <f ca="1">IFERROR(__xludf.DUMMYFUNCTION("""COMPUTED_VALUE"""),"")</f>
        <v/>
      </c>
      <c r="E324" s="119" t="str">
        <f ca="1">IFERROR(__xludf.DUMMYFUNCTION("""COMPUTED_VALUE"""),"")</f>
        <v/>
      </c>
      <c r="F324" s="119" t="str">
        <f ca="1">IFERROR(__xludf.DUMMYFUNCTION("""COMPUTED_VALUE"""),"")</f>
        <v/>
      </c>
      <c r="G324" s="119" t="str">
        <f ca="1">IFERROR(__xludf.DUMMYFUNCTION("""COMPUTED_VALUE"""),"")</f>
        <v/>
      </c>
      <c r="H324" s="119" t="str">
        <f ca="1">IFERROR(__xludf.DUMMYFUNCTION("""COMPUTED_VALUE"""),"")</f>
        <v/>
      </c>
      <c r="I324" s="96" t="str">
        <f ca="1">IFERROR(__xludf.DUMMYFUNCTION("""COMPUTED_VALUE"""),"")</f>
        <v/>
      </c>
      <c r="J324" s="119" t="str">
        <f ca="1">IFERROR(__xludf.DUMMYFUNCTION("""COMPUTED_VALUE"""),"")</f>
        <v/>
      </c>
      <c r="K324" s="119" t="str">
        <f ca="1">IFERROR(__xludf.DUMMYFUNCTION("""COMPUTED_VALUE"""),"")</f>
        <v/>
      </c>
      <c r="L324" s="119" t="str">
        <f ca="1">IFERROR(__xludf.DUMMYFUNCTION("""COMPUTED_VALUE"""),"")</f>
        <v/>
      </c>
      <c r="M324" s="119" t="str">
        <f ca="1">IFERROR(__xludf.DUMMYFUNCTION("""COMPUTED_VALUE"""),"")</f>
        <v/>
      </c>
      <c r="N324" s="119" t="str">
        <f ca="1">IFERROR(__xludf.DUMMYFUNCTION("""COMPUTED_VALUE"""),"")</f>
        <v/>
      </c>
      <c r="O324" s="119" t="str">
        <f ca="1">IFERROR(__xludf.DUMMYFUNCTION("""COMPUTED_VALUE"""),"")</f>
        <v/>
      </c>
      <c r="P324" s="119" t="str">
        <f ca="1">IFERROR(__xludf.DUMMYFUNCTION("""COMPUTED_VALUE"""),"")</f>
        <v/>
      </c>
      <c r="Q324" s="119" t="str">
        <f ca="1">IFERROR(__xludf.DUMMYFUNCTION("""COMPUTED_VALUE"""),"")</f>
        <v/>
      </c>
      <c r="R324" s="119" t="str">
        <f ca="1">IFERROR(__xludf.DUMMYFUNCTION("""COMPUTED_VALUE"""),"")</f>
        <v/>
      </c>
      <c r="S324" s="119" t="str">
        <f ca="1">IFERROR(__xludf.DUMMYFUNCTION("""COMPUTED_VALUE"""),"")</f>
        <v/>
      </c>
      <c r="T324" s="119" t="str">
        <f ca="1">IFERROR(__xludf.DUMMYFUNCTION("""COMPUTED_VALUE"""),"")</f>
        <v/>
      </c>
      <c r="U324" s="119" t="str">
        <f ca="1">IFERROR(__xludf.DUMMYFUNCTION("""COMPUTED_VALUE"""),"")</f>
        <v/>
      </c>
      <c r="V324" s="119" t="str">
        <f ca="1">IFERROR(__xludf.DUMMYFUNCTION("""COMPUTED_VALUE"""),"")</f>
        <v/>
      </c>
      <c r="W324" s="119" t="str">
        <f ca="1">IFERROR(__xludf.DUMMYFUNCTION("""COMPUTED_VALUE"""),"")</f>
        <v/>
      </c>
      <c r="X324" s="119" t="str">
        <f ca="1">IFERROR(__xludf.DUMMYFUNCTION("""COMPUTED_VALUE"""),"")</f>
        <v/>
      </c>
      <c r="Y324" s="119" t="str">
        <f ca="1">IFERROR(__xludf.DUMMYFUNCTION("""COMPUTED_VALUE"""),"")</f>
        <v/>
      </c>
      <c r="Z324" s="119"/>
    </row>
    <row r="325" spans="1:26" ht="12.95">
      <c r="A325" s="119" t="str">
        <f ca="1">IFERROR(__xludf.DUMMYFUNCTION("""COMPUTED_VALUE"""),"")</f>
        <v/>
      </c>
      <c r="B325" s="119" t="str">
        <f ca="1">IFERROR(__xludf.DUMMYFUNCTION("""COMPUTED_VALUE"""),"")</f>
        <v/>
      </c>
      <c r="C325" s="119" t="str">
        <f ca="1">IFERROR(__xludf.DUMMYFUNCTION("""COMPUTED_VALUE"""),"")</f>
        <v/>
      </c>
      <c r="D325" s="119" t="str">
        <f ca="1">IFERROR(__xludf.DUMMYFUNCTION("""COMPUTED_VALUE"""),"")</f>
        <v/>
      </c>
      <c r="E325" s="119" t="str">
        <f ca="1">IFERROR(__xludf.DUMMYFUNCTION("""COMPUTED_VALUE"""),"")</f>
        <v/>
      </c>
      <c r="F325" s="119" t="str">
        <f ca="1">IFERROR(__xludf.DUMMYFUNCTION("""COMPUTED_VALUE"""),"")</f>
        <v/>
      </c>
      <c r="G325" s="119" t="str">
        <f ca="1">IFERROR(__xludf.DUMMYFUNCTION("""COMPUTED_VALUE"""),"")</f>
        <v/>
      </c>
      <c r="H325" s="119" t="str">
        <f ca="1">IFERROR(__xludf.DUMMYFUNCTION("""COMPUTED_VALUE"""),"")</f>
        <v/>
      </c>
      <c r="I325" s="96" t="str">
        <f ca="1">IFERROR(__xludf.DUMMYFUNCTION("""COMPUTED_VALUE"""),"")</f>
        <v/>
      </c>
      <c r="J325" s="119" t="str">
        <f ca="1">IFERROR(__xludf.DUMMYFUNCTION("""COMPUTED_VALUE"""),"")</f>
        <v/>
      </c>
      <c r="K325" s="119" t="str">
        <f ca="1">IFERROR(__xludf.DUMMYFUNCTION("""COMPUTED_VALUE"""),"")</f>
        <v/>
      </c>
      <c r="L325" s="119" t="str">
        <f ca="1">IFERROR(__xludf.DUMMYFUNCTION("""COMPUTED_VALUE"""),"")</f>
        <v/>
      </c>
      <c r="M325" s="119" t="str">
        <f ca="1">IFERROR(__xludf.DUMMYFUNCTION("""COMPUTED_VALUE"""),"")</f>
        <v/>
      </c>
      <c r="N325" s="119" t="str">
        <f ca="1">IFERROR(__xludf.DUMMYFUNCTION("""COMPUTED_VALUE"""),"")</f>
        <v/>
      </c>
      <c r="O325" s="119" t="str">
        <f ca="1">IFERROR(__xludf.DUMMYFUNCTION("""COMPUTED_VALUE"""),"")</f>
        <v/>
      </c>
      <c r="P325" s="119" t="str">
        <f ca="1">IFERROR(__xludf.DUMMYFUNCTION("""COMPUTED_VALUE"""),"")</f>
        <v/>
      </c>
      <c r="Q325" s="119" t="str">
        <f ca="1">IFERROR(__xludf.DUMMYFUNCTION("""COMPUTED_VALUE"""),"")</f>
        <v/>
      </c>
      <c r="R325" s="119" t="str">
        <f ca="1">IFERROR(__xludf.DUMMYFUNCTION("""COMPUTED_VALUE"""),"")</f>
        <v/>
      </c>
      <c r="S325" s="119" t="str">
        <f ca="1">IFERROR(__xludf.DUMMYFUNCTION("""COMPUTED_VALUE"""),"")</f>
        <v/>
      </c>
      <c r="T325" s="119" t="str">
        <f ca="1">IFERROR(__xludf.DUMMYFUNCTION("""COMPUTED_VALUE"""),"")</f>
        <v/>
      </c>
      <c r="U325" s="119" t="str">
        <f ca="1">IFERROR(__xludf.DUMMYFUNCTION("""COMPUTED_VALUE"""),"")</f>
        <v/>
      </c>
      <c r="V325" s="119" t="str">
        <f ca="1">IFERROR(__xludf.DUMMYFUNCTION("""COMPUTED_VALUE"""),"")</f>
        <v/>
      </c>
      <c r="W325" s="119" t="str">
        <f ca="1">IFERROR(__xludf.DUMMYFUNCTION("""COMPUTED_VALUE"""),"")</f>
        <v/>
      </c>
      <c r="X325" s="119" t="str">
        <f ca="1">IFERROR(__xludf.DUMMYFUNCTION("""COMPUTED_VALUE"""),"")</f>
        <v/>
      </c>
      <c r="Y325" s="119" t="str">
        <f ca="1">IFERROR(__xludf.DUMMYFUNCTION("""COMPUTED_VALUE"""),"")</f>
        <v/>
      </c>
      <c r="Z325" s="119"/>
    </row>
    <row r="326" spans="1:26" ht="12.95">
      <c r="A326" s="119" t="str">
        <f ca="1">IFERROR(__xludf.DUMMYFUNCTION("""COMPUTED_VALUE"""),"")</f>
        <v/>
      </c>
      <c r="B326" s="119" t="str">
        <f ca="1">IFERROR(__xludf.DUMMYFUNCTION("""COMPUTED_VALUE"""),"")</f>
        <v/>
      </c>
      <c r="C326" s="119" t="str">
        <f ca="1">IFERROR(__xludf.DUMMYFUNCTION("""COMPUTED_VALUE"""),"")</f>
        <v/>
      </c>
      <c r="D326" s="119" t="str">
        <f ca="1">IFERROR(__xludf.DUMMYFUNCTION("""COMPUTED_VALUE"""),"")</f>
        <v/>
      </c>
      <c r="E326" s="119" t="str">
        <f ca="1">IFERROR(__xludf.DUMMYFUNCTION("""COMPUTED_VALUE"""),"")</f>
        <v/>
      </c>
      <c r="F326" s="119" t="str">
        <f ca="1">IFERROR(__xludf.DUMMYFUNCTION("""COMPUTED_VALUE"""),"")</f>
        <v/>
      </c>
      <c r="G326" s="119" t="str">
        <f ca="1">IFERROR(__xludf.DUMMYFUNCTION("""COMPUTED_VALUE"""),"")</f>
        <v/>
      </c>
      <c r="H326" s="119" t="str">
        <f ca="1">IFERROR(__xludf.DUMMYFUNCTION("""COMPUTED_VALUE"""),"")</f>
        <v/>
      </c>
      <c r="I326" s="96" t="str">
        <f ca="1">IFERROR(__xludf.DUMMYFUNCTION("""COMPUTED_VALUE"""),"")</f>
        <v/>
      </c>
      <c r="J326" s="119" t="str">
        <f ca="1">IFERROR(__xludf.DUMMYFUNCTION("""COMPUTED_VALUE"""),"")</f>
        <v/>
      </c>
      <c r="K326" s="119" t="str">
        <f ca="1">IFERROR(__xludf.DUMMYFUNCTION("""COMPUTED_VALUE"""),"")</f>
        <v/>
      </c>
      <c r="L326" s="119" t="str">
        <f ca="1">IFERROR(__xludf.DUMMYFUNCTION("""COMPUTED_VALUE"""),"")</f>
        <v/>
      </c>
      <c r="M326" s="119" t="str">
        <f ca="1">IFERROR(__xludf.DUMMYFUNCTION("""COMPUTED_VALUE"""),"")</f>
        <v/>
      </c>
      <c r="N326" s="119" t="str">
        <f ca="1">IFERROR(__xludf.DUMMYFUNCTION("""COMPUTED_VALUE"""),"")</f>
        <v/>
      </c>
      <c r="O326" s="119" t="str">
        <f ca="1">IFERROR(__xludf.DUMMYFUNCTION("""COMPUTED_VALUE"""),"")</f>
        <v/>
      </c>
      <c r="P326" s="119" t="str">
        <f ca="1">IFERROR(__xludf.DUMMYFUNCTION("""COMPUTED_VALUE"""),"")</f>
        <v/>
      </c>
      <c r="Q326" s="119" t="str">
        <f ca="1">IFERROR(__xludf.DUMMYFUNCTION("""COMPUTED_VALUE"""),"")</f>
        <v/>
      </c>
      <c r="R326" s="119" t="str">
        <f ca="1">IFERROR(__xludf.DUMMYFUNCTION("""COMPUTED_VALUE"""),"")</f>
        <v/>
      </c>
      <c r="S326" s="119" t="str">
        <f ca="1">IFERROR(__xludf.DUMMYFUNCTION("""COMPUTED_VALUE"""),"")</f>
        <v/>
      </c>
      <c r="T326" s="119" t="str">
        <f ca="1">IFERROR(__xludf.DUMMYFUNCTION("""COMPUTED_VALUE"""),"")</f>
        <v/>
      </c>
      <c r="U326" s="119" t="str">
        <f ca="1">IFERROR(__xludf.DUMMYFUNCTION("""COMPUTED_VALUE"""),"")</f>
        <v/>
      </c>
      <c r="V326" s="119" t="str">
        <f ca="1">IFERROR(__xludf.DUMMYFUNCTION("""COMPUTED_VALUE"""),"")</f>
        <v/>
      </c>
      <c r="W326" s="119" t="str">
        <f ca="1">IFERROR(__xludf.DUMMYFUNCTION("""COMPUTED_VALUE"""),"")</f>
        <v/>
      </c>
      <c r="X326" s="119" t="str">
        <f ca="1">IFERROR(__xludf.DUMMYFUNCTION("""COMPUTED_VALUE"""),"")</f>
        <v/>
      </c>
      <c r="Y326" s="119" t="str">
        <f ca="1">IFERROR(__xludf.DUMMYFUNCTION("""COMPUTED_VALUE"""),"")</f>
        <v/>
      </c>
      <c r="Z326" s="119"/>
    </row>
    <row r="327" spans="1:26" ht="12.95">
      <c r="A327" s="119" t="str">
        <f ca="1">IFERROR(__xludf.DUMMYFUNCTION("""COMPUTED_VALUE"""),"")</f>
        <v/>
      </c>
      <c r="B327" s="119" t="str">
        <f ca="1">IFERROR(__xludf.DUMMYFUNCTION("""COMPUTED_VALUE"""),"")</f>
        <v/>
      </c>
      <c r="C327" s="119" t="str">
        <f ca="1">IFERROR(__xludf.DUMMYFUNCTION("""COMPUTED_VALUE"""),"")</f>
        <v/>
      </c>
      <c r="D327" s="119" t="str">
        <f ca="1">IFERROR(__xludf.DUMMYFUNCTION("""COMPUTED_VALUE"""),"")</f>
        <v/>
      </c>
      <c r="E327" s="119" t="str">
        <f ca="1">IFERROR(__xludf.DUMMYFUNCTION("""COMPUTED_VALUE"""),"")</f>
        <v/>
      </c>
      <c r="F327" s="119" t="str">
        <f ca="1">IFERROR(__xludf.DUMMYFUNCTION("""COMPUTED_VALUE"""),"")</f>
        <v/>
      </c>
      <c r="G327" s="119" t="str">
        <f ca="1">IFERROR(__xludf.DUMMYFUNCTION("""COMPUTED_VALUE"""),"")</f>
        <v/>
      </c>
      <c r="H327" s="119" t="str">
        <f ca="1">IFERROR(__xludf.DUMMYFUNCTION("""COMPUTED_VALUE"""),"")</f>
        <v/>
      </c>
      <c r="I327" s="96" t="str">
        <f ca="1">IFERROR(__xludf.DUMMYFUNCTION("""COMPUTED_VALUE"""),"")</f>
        <v/>
      </c>
      <c r="J327" s="119" t="str">
        <f ca="1">IFERROR(__xludf.DUMMYFUNCTION("""COMPUTED_VALUE"""),"")</f>
        <v/>
      </c>
      <c r="K327" s="119" t="str">
        <f ca="1">IFERROR(__xludf.DUMMYFUNCTION("""COMPUTED_VALUE"""),"")</f>
        <v/>
      </c>
      <c r="L327" s="119" t="str">
        <f ca="1">IFERROR(__xludf.DUMMYFUNCTION("""COMPUTED_VALUE"""),"")</f>
        <v/>
      </c>
      <c r="M327" s="119" t="str">
        <f ca="1">IFERROR(__xludf.DUMMYFUNCTION("""COMPUTED_VALUE"""),"")</f>
        <v/>
      </c>
      <c r="N327" s="119" t="str">
        <f ca="1">IFERROR(__xludf.DUMMYFUNCTION("""COMPUTED_VALUE"""),"")</f>
        <v/>
      </c>
      <c r="O327" s="119" t="str">
        <f ca="1">IFERROR(__xludf.DUMMYFUNCTION("""COMPUTED_VALUE"""),"")</f>
        <v/>
      </c>
      <c r="P327" s="119" t="str">
        <f ca="1">IFERROR(__xludf.DUMMYFUNCTION("""COMPUTED_VALUE"""),"")</f>
        <v/>
      </c>
      <c r="Q327" s="119" t="str">
        <f ca="1">IFERROR(__xludf.DUMMYFUNCTION("""COMPUTED_VALUE"""),"")</f>
        <v/>
      </c>
      <c r="R327" s="119" t="str">
        <f ca="1">IFERROR(__xludf.DUMMYFUNCTION("""COMPUTED_VALUE"""),"")</f>
        <v/>
      </c>
      <c r="S327" s="119" t="str">
        <f ca="1">IFERROR(__xludf.DUMMYFUNCTION("""COMPUTED_VALUE"""),"")</f>
        <v/>
      </c>
      <c r="T327" s="119" t="str">
        <f ca="1">IFERROR(__xludf.DUMMYFUNCTION("""COMPUTED_VALUE"""),"")</f>
        <v/>
      </c>
      <c r="U327" s="119" t="str">
        <f ca="1">IFERROR(__xludf.DUMMYFUNCTION("""COMPUTED_VALUE"""),"")</f>
        <v/>
      </c>
      <c r="V327" s="119" t="str">
        <f ca="1">IFERROR(__xludf.DUMMYFUNCTION("""COMPUTED_VALUE"""),"")</f>
        <v/>
      </c>
      <c r="W327" s="119" t="str">
        <f ca="1">IFERROR(__xludf.DUMMYFUNCTION("""COMPUTED_VALUE"""),"")</f>
        <v/>
      </c>
      <c r="X327" s="119" t="str">
        <f ca="1">IFERROR(__xludf.DUMMYFUNCTION("""COMPUTED_VALUE"""),"")</f>
        <v/>
      </c>
      <c r="Y327" s="119" t="str">
        <f ca="1">IFERROR(__xludf.DUMMYFUNCTION("""COMPUTED_VALUE"""),"")</f>
        <v/>
      </c>
      <c r="Z327" s="119"/>
    </row>
    <row r="328" spans="1:26" ht="12.95">
      <c r="A328" s="119" t="str">
        <f ca="1">IFERROR(__xludf.DUMMYFUNCTION("""COMPUTED_VALUE"""),"")</f>
        <v/>
      </c>
      <c r="B328" s="119" t="str">
        <f ca="1">IFERROR(__xludf.DUMMYFUNCTION("""COMPUTED_VALUE"""),"")</f>
        <v/>
      </c>
      <c r="C328" s="119" t="str">
        <f ca="1">IFERROR(__xludf.DUMMYFUNCTION("""COMPUTED_VALUE"""),"")</f>
        <v/>
      </c>
      <c r="D328" s="119" t="str">
        <f ca="1">IFERROR(__xludf.DUMMYFUNCTION("""COMPUTED_VALUE"""),"")</f>
        <v/>
      </c>
      <c r="E328" s="119" t="str">
        <f ca="1">IFERROR(__xludf.DUMMYFUNCTION("""COMPUTED_VALUE"""),"")</f>
        <v/>
      </c>
      <c r="F328" s="119" t="str">
        <f ca="1">IFERROR(__xludf.DUMMYFUNCTION("""COMPUTED_VALUE"""),"")</f>
        <v/>
      </c>
      <c r="G328" s="119" t="str">
        <f ca="1">IFERROR(__xludf.DUMMYFUNCTION("""COMPUTED_VALUE"""),"")</f>
        <v/>
      </c>
      <c r="H328" s="119" t="str">
        <f ca="1">IFERROR(__xludf.DUMMYFUNCTION("""COMPUTED_VALUE"""),"")</f>
        <v/>
      </c>
      <c r="I328" s="96" t="str">
        <f ca="1">IFERROR(__xludf.DUMMYFUNCTION("""COMPUTED_VALUE"""),"")</f>
        <v/>
      </c>
      <c r="J328" s="119" t="str">
        <f ca="1">IFERROR(__xludf.DUMMYFUNCTION("""COMPUTED_VALUE"""),"")</f>
        <v/>
      </c>
      <c r="K328" s="119" t="str">
        <f ca="1">IFERROR(__xludf.DUMMYFUNCTION("""COMPUTED_VALUE"""),"")</f>
        <v/>
      </c>
      <c r="L328" s="119" t="str">
        <f ca="1">IFERROR(__xludf.DUMMYFUNCTION("""COMPUTED_VALUE"""),"")</f>
        <v/>
      </c>
      <c r="M328" s="119" t="str">
        <f ca="1">IFERROR(__xludf.DUMMYFUNCTION("""COMPUTED_VALUE"""),"")</f>
        <v/>
      </c>
      <c r="N328" s="119" t="str">
        <f ca="1">IFERROR(__xludf.DUMMYFUNCTION("""COMPUTED_VALUE"""),"")</f>
        <v/>
      </c>
      <c r="O328" s="119" t="str">
        <f ca="1">IFERROR(__xludf.DUMMYFUNCTION("""COMPUTED_VALUE"""),"")</f>
        <v/>
      </c>
      <c r="P328" s="119" t="str">
        <f ca="1">IFERROR(__xludf.DUMMYFUNCTION("""COMPUTED_VALUE"""),"")</f>
        <v/>
      </c>
      <c r="Q328" s="119" t="str">
        <f ca="1">IFERROR(__xludf.DUMMYFUNCTION("""COMPUTED_VALUE"""),"")</f>
        <v/>
      </c>
      <c r="R328" s="119" t="str">
        <f ca="1">IFERROR(__xludf.DUMMYFUNCTION("""COMPUTED_VALUE"""),"")</f>
        <v/>
      </c>
      <c r="S328" s="119" t="str">
        <f ca="1">IFERROR(__xludf.DUMMYFUNCTION("""COMPUTED_VALUE"""),"")</f>
        <v/>
      </c>
      <c r="T328" s="119" t="str">
        <f ca="1">IFERROR(__xludf.DUMMYFUNCTION("""COMPUTED_VALUE"""),"")</f>
        <v/>
      </c>
      <c r="U328" s="119" t="str">
        <f ca="1">IFERROR(__xludf.DUMMYFUNCTION("""COMPUTED_VALUE"""),"")</f>
        <v/>
      </c>
      <c r="V328" s="119" t="str">
        <f ca="1">IFERROR(__xludf.DUMMYFUNCTION("""COMPUTED_VALUE"""),"")</f>
        <v/>
      </c>
      <c r="W328" s="119" t="str">
        <f ca="1">IFERROR(__xludf.DUMMYFUNCTION("""COMPUTED_VALUE"""),"")</f>
        <v/>
      </c>
      <c r="X328" s="119" t="str">
        <f ca="1">IFERROR(__xludf.DUMMYFUNCTION("""COMPUTED_VALUE"""),"")</f>
        <v/>
      </c>
      <c r="Y328" s="119" t="str">
        <f ca="1">IFERROR(__xludf.DUMMYFUNCTION("""COMPUTED_VALUE"""),"")</f>
        <v/>
      </c>
      <c r="Z328" s="119"/>
    </row>
    <row r="329" spans="1:26" ht="12.95">
      <c r="A329" s="119" t="str">
        <f ca="1">IFERROR(__xludf.DUMMYFUNCTION("""COMPUTED_VALUE"""),"")</f>
        <v/>
      </c>
      <c r="B329" s="119" t="str">
        <f ca="1">IFERROR(__xludf.DUMMYFUNCTION("""COMPUTED_VALUE"""),"")</f>
        <v/>
      </c>
      <c r="C329" s="119" t="str">
        <f ca="1">IFERROR(__xludf.DUMMYFUNCTION("""COMPUTED_VALUE"""),"")</f>
        <v/>
      </c>
      <c r="D329" s="119" t="str">
        <f ca="1">IFERROR(__xludf.DUMMYFUNCTION("""COMPUTED_VALUE"""),"")</f>
        <v/>
      </c>
      <c r="E329" s="119" t="str">
        <f ca="1">IFERROR(__xludf.DUMMYFUNCTION("""COMPUTED_VALUE"""),"")</f>
        <v/>
      </c>
      <c r="F329" s="119" t="str">
        <f ca="1">IFERROR(__xludf.DUMMYFUNCTION("""COMPUTED_VALUE"""),"")</f>
        <v/>
      </c>
      <c r="G329" s="119" t="str">
        <f ca="1">IFERROR(__xludf.DUMMYFUNCTION("""COMPUTED_VALUE"""),"")</f>
        <v/>
      </c>
      <c r="H329" s="119" t="str">
        <f ca="1">IFERROR(__xludf.DUMMYFUNCTION("""COMPUTED_VALUE"""),"")</f>
        <v/>
      </c>
      <c r="I329" s="96" t="str">
        <f ca="1">IFERROR(__xludf.DUMMYFUNCTION("""COMPUTED_VALUE"""),"")</f>
        <v/>
      </c>
      <c r="J329" s="119" t="str">
        <f ca="1">IFERROR(__xludf.DUMMYFUNCTION("""COMPUTED_VALUE"""),"")</f>
        <v/>
      </c>
      <c r="K329" s="119" t="str">
        <f ca="1">IFERROR(__xludf.DUMMYFUNCTION("""COMPUTED_VALUE"""),"")</f>
        <v/>
      </c>
      <c r="L329" s="119" t="str">
        <f ca="1">IFERROR(__xludf.DUMMYFUNCTION("""COMPUTED_VALUE"""),"")</f>
        <v/>
      </c>
      <c r="M329" s="119" t="str">
        <f ca="1">IFERROR(__xludf.DUMMYFUNCTION("""COMPUTED_VALUE"""),"")</f>
        <v/>
      </c>
      <c r="N329" s="119" t="str">
        <f ca="1">IFERROR(__xludf.DUMMYFUNCTION("""COMPUTED_VALUE"""),"")</f>
        <v/>
      </c>
      <c r="O329" s="119" t="str">
        <f ca="1">IFERROR(__xludf.DUMMYFUNCTION("""COMPUTED_VALUE"""),"")</f>
        <v/>
      </c>
      <c r="P329" s="119" t="str">
        <f ca="1">IFERROR(__xludf.DUMMYFUNCTION("""COMPUTED_VALUE"""),"")</f>
        <v/>
      </c>
      <c r="Q329" s="119" t="str">
        <f ca="1">IFERROR(__xludf.DUMMYFUNCTION("""COMPUTED_VALUE"""),"")</f>
        <v/>
      </c>
      <c r="R329" s="119" t="str">
        <f ca="1">IFERROR(__xludf.DUMMYFUNCTION("""COMPUTED_VALUE"""),"")</f>
        <v/>
      </c>
      <c r="S329" s="119" t="str">
        <f ca="1">IFERROR(__xludf.DUMMYFUNCTION("""COMPUTED_VALUE"""),"")</f>
        <v/>
      </c>
      <c r="T329" s="119" t="str">
        <f ca="1">IFERROR(__xludf.DUMMYFUNCTION("""COMPUTED_VALUE"""),"")</f>
        <v/>
      </c>
      <c r="U329" s="119" t="str">
        <f ca="1">IFERROR(__xludf.DUMMYFUNCTION("""COMPUTED_VALUE"""),"")</f>
        <v/>
      </c>
      <c r="V329" s="119" t="str">
        <f ca="1">IFERROR(__xludf.DUMMYFUNCTION("""COMPUTED_VALUE"""),"")</f>
        <v/>
      </c>
      <c r="W329" s="119" t="str">
        <f ca="1">IFERROR(__xludf.DUMMYFUNCTION("""COMPUTED_VALUE"""),"")</f>
        <v/>
      </c>
      <c r="X329" s="119" t="str">
        <f ca="1">IFERROR(__xludf.DUMMYFUNCTION("""COMPUTED_VALUE"""),"")</f>
        <v/>
      </c>
      <c r="Y329" s="119" t="str">
        <f ca="1">IFERROR(__xludf.DUMMYFUNCTION("""COMPUTED_VALUE"""),"")</f>
        <v/>
      </c>
      <c r="Z329" s="119"/>
    </row>
    <row r="330" spans="1:26" ht="12.95">
      <c r="A330" s="119" t="str">
        <f ca="1">IFERROR(__xludf.DUMMYFUNCTION("""COMPUTED_VALUE"""),"")</f>
        <v/>
      </c>
      <c r="B330" s="119" t="str">
        <f ca="1">IFERROR(__xludf.DUMMYFUNCTION("""COMPUTED_VALUE"""),"")</f>
        <v/>
      </c>
      <c r="C330" s="119" t="str">
        <f ca="1">IFERROR(__xludf.DUMMYFUNCTION("""COMPUTED_VALUE"""),"")</f>
        <v/>
      </c>
      <c r="D330" s="119" t="str">
        <f ca="1">IFERROR(__xludf.DUMMYFUNCTION("""COMPUTED_VALUE"""),"")</f>
        <v/>
      </c>
      <c r="E330" s="119" t="str">
        <f ca="1">IFERROR(__xludf.DUMMYFUNCTION("""COMPUTED_VALUE"""),"")</f>
        <v/>
      </c>
      <c r="F330" s="119" t="str">
        <f ca="1">IFERROR(__xludf.DUMMYFUNCTION("""COMPUTED_VALUE"""),"")</f>
        <v/>
      </c>
      <c r="G330" s="119" t="str">
        <f ca="1">IFERROR(__xludf.DUMMYFUNCTION("""COMPUTED_VALUE"""),"")</f>
        <v/>
      </c>
      <c r="H330" s="119" t="str">
        <f ca="1">IFERROR(__xludf.DUMMYFUNCTION("""COMPUTED_VALUE"""),"")</f>
        <v/>
      </c>
      <c r="I330" s="96" t="str">
        <f ca="1">IFERROR(__xludf.DUMMYFUNCTION("""COMPUTED_VALUE"""),"")</f>
        <v/>
      </c>
      <c r="J330" s="119" t="str">
        <f ca="1">IFERROR(__xludf.DUMMYFUNCTION("""COMPUTED_VALUE"""),"")</f>
        <v/>
      </c>
      <c r="K330" s="119" t="str">
        <f ca="1">IFERROR(__xludf.DUMMYFUNCTION("""COMPUTED_VALUE"""),"")</f>
        <v/>
      </c>
      <c r="L330" s="119" t="str">
        <f ca="1">IFERROR(__xludf.DUMMYFUNCTION("""COMPUTED_VALUE"""),"")</f>
        <v/>
      </c>
      <c r="M330" s="119" t="str">
        <f ca="1">IFERROR(__xludf.DUMMYFUNCTION("""COMPUTED_VALUE"""),"")</f>
        <v/>
      </c>
      <c r="N330" s="119" t="str">
        <f ca="1">IFERROR(__xludf.DUMMYFUNCTION("""COMPUTED_VALUE"""),"")</f>
        <v/>
      </c>
      <c r="O330" s="119" t="str">
        <f ca="1">IFERROR(__xludf.DUMMYFUNCTION("""COMPUTED_VALUE"""),"")</f>
        <v/>
      </c>
      <c r="P330" s="119" t="str">
        <f ca="1">IFERROR(__xludf.DUMMYFUNCTION("""COMPUTED_VALUE"""),"")</f>
        <v/>
      </c>
      <c r="Q330" s="119" t="str">
        <f ca="1">IFERROR(__xludf.DUMMYFUNCTION("""COMPUTED_VALUE"""),"")</f>
        <v/>
      </c>
      <c r="R330" s="119" t="str">
        <f ca="1">IFERROR(__xludf.DUMMYFUNCTION("""COMPUTED_VALUE"""),"")</f>
        <v/>
      </c>
      <c r="S330" s="119" t="str">
        <f ca="1">IFERROR(__xludf.DUMMYFUNCTION("""COMPUTED_VALUE"""),"")</f>
        <v/>
      </c>
      <c r="T330" s="119" t="str">
        <f ca="1">IFERROR(__xludf.DUMMYFUNCTION("""COMPUTED_VALUE"""),"")</f>
        <v/>
      </c>
      <c r="U330" s="119" t="str">
        <f ca="1">IFERROR(__xludf.DUMMYFUNCTION("""COMPUTED_VALUE"""),"")</f>
        <v/>
      </c>
      <c r="V330" s="119" t="str">
        <f ca="1">IFERROR(__xludf.DUMMYFUNCTION("""COMPUTED_VALUE"""),"")</f>
        <v/>
      </c>
      <c r="W330" s="119" t="str">
        <f ca="1">IFERROR(__xludf.DUMMYFUNCTION("""COMPUTED_VALUE"""),"")</f>
        <v/>
      </c>
      <c r="X330" s="119" t="str">
        <f ca="1">IFERROR(__xludf.DUMMYFUNCTION("""COMPUTED_VALUE"""),"")</f>
        <v/>
      </c>
      <c r="Y330" s="119" t="str">
        <f ca="1">IFERROR(__xludf.DUMMYFUNCTION("""COMPUTED_VALUE"""),"")</f>
        <v/>
      </c>
      <c r="Z330" s="119"/>
    </row>
    <row r="331" spans="1:26" ht="12.95">
      <c r="A331" s="119" t="str">
        <f ca="1">IFERROR(__xludf.DUMMYFUNCTION("""COMPUTED_VALUE"""),"")</f>
        <v/>
      </c>
      <c r="B331" s="119" t="str">
        <f ca="1">IFERROR(__xludf.DUMMYFUNCTION("""COMPUTED_VALUE"""),"")</f>
        <v/>
      </c>
      <c r="C331" s="119" t="str">
        <f ca="1">IFERROR(__xludf.DUMMYFUNCTION("""COMPUTED_VALUE"""),"")</f>
        <v/>
      </c>
      <c r="D331" s="119" t="str">
        <f ca="1">IFERROR(__xludf.DUMMYFUNCTION("""COMPUTED_VALUE"""),"")</f>
        <v/>
      </c>
      <c r="E331" s="119" t="str">
        <f ca="1">IFERROR(__xludf.DUMMYFUNCTION("""COMPUTED_VALUE"""),"")</f>
        <v/>
      </c>
      <c r="F331" s="119" t="str">
        <f ca="1">IFERROR(__xludf.DUMMYFUNCTION("""COMPUTED_VALUE"""),"")</f>
        <v/>
      </c>
      <c r="G331" s="119" t="str">
        <f ca="1">IFERROR(__xludf.DUMMYFUNCTION("""COMPUTED_VALUE"""),"")</f>
        <v/>
      </c>
      <c r="H331" s="119" t="str">
        <f ca="1">IFERROR(__xludf.DUMMYFUNCTION("""COMPUTED_VALUE"""),"")</f>
        <v/>
      </c>
      <c r="I331" s="96" t="str">
        <f ca="1">IFERROR(__xludf.DUMMYFUNCTION("""COMPUTED_VALUE"""),"")</f>
        <v/>
      </c>
      <c r="J331" s="119" t="str">
        <f ca="1">IFERROR(__xludf.DUMMYFUNCTION("""COMPUTED_VALUE"""),"")</f>
        <v/>
      </c>
      <c r="K331" s="119" t="str">
        <f ca="1">IFERROR(__xludf.DUMMYFUNCTION("""COMPUTED_VALUE"""),"")</f>
        <v/>
      </c>
      <c r="L331" s="119" t="str">
        <f ca="1">IFERROR(__xludf.DUMMYFUNCTION("""COMPUTED_VALUE"""),"")</f>
        <v/>
      </c>
      <c r="M331" s="119" t="str">
        <f ca="1">IFERROR(__xludf.DUMMYFUNCTION("""COMPUTED_VALUE"""),"")</f>
        <v/>
      </c>
      <c r="N331" s="119" t="str">
        <f ca="1">IFERROR(__xludf.DUMMYFUNCTION("""COMPUTED_VALUE"""),"")</f>
        <v/>
      </c>
      <c r="O331" s="119" t="str">
        <f ca="1">IFERROR(__xludf.DUMMYFUNCTION("""COMPUTED_VALUE"""),"")</f>
        <v/>
      </c>
      <c r="P331" s="119" t="str">
        <f ca="1">IFERROR(__xludf.DUMMYFUNCTION("""COMPUTED_VALUE"""),"")</f>
        <v/>
      </c>
      <c r="Q331" s="119" t="str">
        <f ca="1">IFERROR(__xludf.DUMMYFUNCTION("""COMPUTED_VALUE"""),"")</f>
        <v/>
      </c>
      <c r="R331" s="119" t="str">
        <f ca="1">IFERROR(__xludf.DUMMYFUNCTION("""COMPUTED_VALUE"""),"")</f>
        <v/>
      </c>
      <c r="S331" s="119" t="str">
        <f ca="1">IFERROR(__xludf.DUMMYFUNCTION("""COMPUTED_VALUE"""),"")</f>
        <v/>
      </c>
      <c r="T331" s="119" t="str">
        <f ca="1">IFERROR(__xludf.DUMMYFUNCTION("""COMPUTED_VALUE"""),"")</f>
        <v/>
      </c>
      <c r="U331" s="119" t="str">
        <f ca="1">IFERROR(__xludf.DUMMYFUNCTION("""COMPUTED_VALUE"""),"")</f>
        <v/>
      </c>
      <c r="V331" s="119" t="str">
        <f ca="1">IFERROR(__xludf.DUMMYFUNCTION("""COMPUTED_VALUE"""),"")</f>
        <v/>
      </c>
      <c r="W331" s="119" t="str">
        <f ca="1">IFERROR(__xludf.DUMMYFUNCTION("""COMPUTED_VALUE"""),"")</f>
        <v/>
      </c>
      <c r="X331" s="119" t="str">
        <f ca="1">IFERROR(__xludf.DUMMYFUNCTION("""COMPUTED_VALUE"""),"")</f>
        <v/>
      </c>
      <c r="Y331" s="119" t="str">
        <f ca="1">IFERROR(__xludf.DUMMYFUNCTION("""COMPUTED_VALUE"""),"")</f>
        <v/>
      </c>
      <c r="Z331" s="119"/>
    </row>
    <row r="332" spans="1:26" ht="12.95">
      <c r="A332" s="119" t="str">
        <f ca="1">IFERROR(__xludf.DUMMYFUNCTION("""COMPUTED_VALUE"""),"")</f>
        <v/>
      </c>
      <c r="B332" s="119" t="str">
        <f ca="1">IFERROR(__xludf.DUMMYFUNCTION("""COMPUTED_VALUE"""),"")</f>
        <v/>
      </c>
      <c r="C332" s="119" t="str">
        <f ca="1">IFERROR(__xludf.DUMMYFUNCTION("""COMPUTED_VALUE"""),"")</f>
        <v/>
      </c>
      <c r="D332" s="119" t="str">
        <f ca="1">IFERROR(__xludf.DUMMYFUNCTION("""COMPUTED_VALUE"""),"")</f>
        <v/>
      </c>
      <c r="E332" s="119" t="str">
        <f ca="1">IFERROR(__xludf.DUMMYFUNCTION("""COMPUTED_VALUE"""),"")</f>
        <v/>
      </c>
      <c r="F332" s="119" t="str">
        <f ca="1">IFERROR(__xludf.DUMMYFUNCTION("""COMPUTED_VALUE"""),"")</f>
        <v/>
      </c>
      <c r="G332" s="119" t="str">
        <f ca="1">IFERROR(__xludf.DUMMYFUNCTION("""COMPUTED_VALUE"""),"")</f>
        <v/>
      </c>
      <c r="H332" s="119" t="str">
        <f ca="1">IFERROR(__xludf.DUMMYFUNCTION("""COMPUTED_VALUE"""),"")</f>
        <v/>
      </c>
      <c r="I332" s="96" t="str">
        <f ca="1">IFERROR(__xludf.DUMMYFUNCTION("""COMPUTED_VALUE"""),"")</f>
        <v/>
      </c>
      <c r="J332" s="119" t="str">
        <f ca="1">IFERROR(__xludf.DUMMYFUNCTION("""COMPUTED_VALUE"""),"")</f>
        <v/>
      </c>
      <c r="K332" s="119" t="str">
        <f ca="1">IFERROR(__xludf.DUMMYFUNCTION("""COMPUTED_VALUE"""),"")</f>
        <v/>
      </c>
      <c r="L332" s="119" t="str">
        <f ca="1">IFERROR(__xludf.DUMMYFUNCTION("""COMPUTED_VALUE"""),"")</f>
        <v/>
      </c>
      <c r="M332" s="119" t="str">
        <f ca="1">IFERROR(__xludf.DUMMYFUNCTION("""COMPUTED_VALUE"""),"")</f>
        <v/>
      </c>
      <c r="N332" s="119" t="str">
        <f ca="1">IFERROR(__xludf.DUMMYFUNCTION("""COMPUTED_VALUE"""),"")</f>
        <v/>
      </c>
      <c r="O332" s="119" t="str">
        <f ca="1">IFERROR(__xludf.DUMMYFUNCTION("""COMPUTED_VALUE"""),"")</f>
        <v/>
      </c>
      <c r="P332" s="119" t="str">
        <f ca="1">IFERROR(__xludf.DUMMYFUNCTION("""COMPUTED_VALUE"""),"")</f>
        <v/>
      </c>
      <c r="Q332" s="119" t="str">
        <f ca="1">IFERROR(__xludf.DUMMYFUNCTION("""COMPUTED_VALUE"""),"")</f>
        <v/>
      </c>
      <c r="R332" s="119" t="str">
        <f ca="1">IFERROR(__xludf.DUMMYFUNCTION("""COMPUTED_VALUE"""),"")</f>
        <v/>
      </c>
      <c r="S332" s="119" t="str">
        <f ca="1">IFERROR(__xludf.DUMMYFUNCTION("""COMPUTED_VALUE"""),"")</f>
        <v/>
      </c>
      <c r="T332" s="119" t="str">
        <f ca="1">IFERROR(__xludf.DUMMYFUNCTION("""COMPUTED_VALUE"""),"")</f>
        <v/>
      </c>
      <c r="U332" s="119" t="str">
        <f ca="1">IFERROR(__xludf.DUMMYFUNCTION("""COMPUTED_VALUE"""),"")</f>
        <v/>
      </c>
      <c r="V332" s="119" t="str">
        <f ca="1">IFERROR(__xludf.DUMMYFUNCTION("""COMPUTED_VALUE"""),"")</f>
        <v/>
      </c>
      <c r="W332" s="119" t="str">
        <f ca="1">IFERROR(__xludf.DUMMYFUNCTION("""COMPUTED_VALUE"""),"")</f>
        <v/>
      </c>
      <c r="X332" s="119" t="str">
        <f ca="1">IFERROR(__xludf.DUMMYFUNCTION("""COMPUTED_VALUE"""),"")</f>
        <v/>
      </c>
      <c r="Y332" s="119" t="str">
        <f ca="1">IFERROR(__xludf.DUMMYFUNCTION("""COMPUTED_VALUE"""),"")</f>
        <v/>
      </c>
      <c r="Z332" s="119"/>
    </row>
    <row r="333" spans="1:26" ht="12.95">
      <c r="A333" s="119" t="str">
        <f ca="1">IFERROR(__xludf.DUMMYFUNCTION("""COMPUTED_VALUE"""),"")</f>
        <v/>
      </c>
      <c r="B333" s="119" t="str">
        <f ca="1">IFERROR(__xludf.DUMMYFUNCTION("""COMPUTED_VALUE"""),"")</f>
        <v/>
      </c>
      <c r="C333" s="119" t="str">
        <f ca="1">IFERROR(__xludf.DUMMYFUNCTION("""COMPUTED_VALUE"""),"")</f>
        <v/>
      </c>
      <c r="D333" s="119" t="str">
        <f ca="1">IFERROR(__xludf.DUMMYFUNCTION("""COMPUTED_VALUE"""),"")</f>
        <v/>
      </c>
      <c r="E333" s="119" t="str">
        <f ca="1">IFERROR(__xludf.DUMMYFUNCTION("""COMPUTED_VALUE"""),"")</f>
        <v/>
      </c>
      <c r="F333" s="119" t="str">
        <f ca="1">IFERROR(__xludf.DUMMYFUNCTION("""COMPUTED_VALUE"""),"")</f>
        <v/>
      </c>
      <c r="G333" s="119" t="str">
        <f ca="1">IFERROR(__xludf.DUMMYFUNCTION("""COMPUTED_VALUE"""),"")</f>
        <v/>
      </c>
      <c r="H333" s="119" t="str">
        <f ca="1">IFERROR(__xludf.DUMMYFUNCTION("""COMPUTED_VALUE"""),"")</f>
        <v/>
      </c>
      <c r="I333" s="96" t="str">
        <f ca="1">IFERROR(__xludf.DUMMYFUNCTION("""COMPUTED_VALUE"""),"")</f>
        <v/>
      </c>
      <c r="J333" s="119" t="str">
        <f ca="1">IFERROR(__xludf.DUMMYFUNCTION("""COMPUTED_VALUE"""),"")</f>
        <v/>
      </c>
      <c r="K333" s="119" t="str">
        <f ca="1">IFERROR(__xludf.DUMMYFUNCTION("""COMPUTED_VALUE"""),"")</f>
        <v/>
      </c>
      <c r="L333" s="119" t="str">
        <f ca="1">IFERROR(__xludf.DUMMYFUNCTION("""COMPUTED_VALUE"""),"")</f>
        <v/>
      </c>
      <c r="M333" s="119" t="str">
        <f ca="1">IFERROR(__xludf.DUMMYFUNCTION("""COMPUTED_VALUE"""),"")</f>
        <v/>
      </c>
      <c r="N333" s="119" t="str">
        <f ca="1">IFERROR(__xludf.DUMMYFUNCTION("""COMPUTED_VALUE"""),"")</f>
        <v/>
      </c>
      <c r="O333" s="119" t="str">
        <f ca="1">IFERROR(__xludf.DUMMYFUNCTION("""COMPUTED_VALUE"""),"")</f>
        <v/>
      </c>
      <c r="P333" s="119" t="str">
        <f ca="1">IFERROR(__xludf.DUMMYFUNCTION("""COMPUTED_VALUE"""),"")</f>
        <v/>
      </c>
      <c r="Q333" s="119" t="str">
        <f ca="1">IFERROR(__xludf.DUMMYFUNCTION("""COMPUTED_VALUE"""),"")</f>
        <v/>
      </c>
      <c r="R333" s="119" t="str">
        <f ca="1">IFERROR(__xludf.DUMMYFUNCTION("""COMPUTED_VALUE"""),"")</f>
        <v/>
      </c>
      <c r="S333" s="119" t="str">
        <f ca="1">IFERROR(__xludf.DUMMYFUNCTION("""COMPUTED_VALUE"""),"")</f>
        <v/>
      </c>
      <c r="T333" s="119" t="str">
        <f ca="1">IFERROR(__xludf.DUMMYFUNCTION("""COMPUTED_VALUE"""),"")</f>
        <v/>
      </c>
      <c r="U333" s="119" t="str">
        <f ca="1">IFERROR(__xludf.DUMMYFUNCTION("""COMPUTED_VALUE"""),"")</f>
        <v/>
      </c>
      <c r="V333" s="119" t="str">
        <f ca="1">IFERROR(__xludf.DUMMYFUNCTION("""COMPUTED_VALUE"""),"")</f>
        <v/>
      </c>
      <c r="W333" s="119" t="str">
        <f ca="1">IFERROR(__xludf.DUMMYFUNCTION("""COMPUTED_VALUE"""),"")</f>
        <v/>
      </c>
      <c r="X333" s="119" t="str">
        <f ca="1">IFERROR(__xludf.DUMMYFUNCTION("""COMPUTED_VALUE"""),"")</f>
        <v/>
      </c>
      <c r="Y333" s="119" t="str">
        <f ca="1">IFERROR(__xludf.DUMMYFUNCTION("""COMPUTED_VALUE"""),"")</f>
        <v/>
      </c>
      <c r="Z333" s="119"/>
    </row>
    <row r="334" spans="1:26" ht="12.95">
      <c r="A334" s="119" t="str">
        <f ca="1">IFERROR(__xludf.DUMMYFUNCTION("""COMPUTED_VALUE"""),"")</f>
        <v/>
      </c>
      <c r="B334" s="119" t="str">
        <f ca="1">IFERROR(__xludf.DUMMYFUNCTION("""COMPUTED_VALUE"""),"")</f>
        <v/>
      </c>
      <c r="C334" s="119" t="str">
        <f ca="1">IFERROR(__xludf.DUMMYFUNCTION("""COMPUTED_VALUE"""),"")</f>
        <v/>
      </c>
      <c r="D334" s="119" t="str">
        <f ca="1">IFERROR(__xludf.DUMMYFUNCTION("""COMPUTED_VALUE"""),"")</f>
        <v/>
      </c>
      <c r="E334" s="119" t="str">
        <f ca="1">IFERROR(__xludf.DUMMYFUNCTION("""COMPUTED_VALUE"""),"")</f>
        <v/>
      </c>
      <c r="F334" s="119" t="str">
        <f ca="1">IFERROR(__xludf.DUMMYFUNCTION("""COMPUTED_VALUE"""),"")</f>
        <v/>
      </c>
      <c r="G334" s="119" t="str">
        <f ca="1">IFERROR(__xludf.DUMMYFUNCTION("""COMPUTED_VALUE"""),"")</f>
        <v/>
      </c>
      <c r="H334" s="119" t="str">
        <f ca="1">IFERROR(__xludf.DUMMYFUNCTION("""COMPUTED_VALUE"""),"")</f>
        <v/>
      </c>
      <c r="I334" s="96" t="str">
        <f ca="1">IFERROR(__xludf.DUMMYFUNCTION("""COMPUTED_VALUE"""),"")</f>
        <v/>
      </c>
      <c r="J334" s="119" t="str">
        <f ca="1">IFERROR(__xludf.DUMMYFUNCTION("""COMPUTED_VALUE"""),"")</f>
        <v/>
      </c>
      <c r="K334" s="119" t="str">
        <f ca="1">IFERROR(__xludf.DUMMYFUNCTION("""COMPUTED_VALUE"""),"")</f>
        <v/>
      </c>
      <c r="L334" s="119" t="str">
        <f ca="1">IFERROR(__xludf.DUMMYFUNCTION("""COMPUTED_VALUE"""),"")</f>
        <v/>
      </c>
      <c r="M334" s="119" t="str">
        <f ca="1">IFERROR(__xludf.DUMMYFUNCTION("""COMPUTED_VALUE"""),"")</f>
        <v/>
      </c>
      <c r="N334" s="119" t="str">
        <f ca="1">IFERROR(__xludf.DUMMYFUNCTION("""COMPUTED_VALUE"""),"")</f>
        <v/>
      </c>
      <c r="O334" s="119" t="str">
        <f ca="1">IFERROR(__xludf.DUMMYFUNCTION("""COMPUTED_VALUE"""),"")</f>
        <v/>
      </c>
      <c r="P334" s="119" t="str">
        <f ca="1">IFERROR(__xludf.DUMMYFUNCTION("""COMPUTED_VALUE"""),"")</f>
        <v/>
      </c>
      <c r="Q334" s="119" t="str">
        <f ca="1">IFERROR(__xludf.DUMMYFUNCTION("""COMPUTED_VALUE"""),"")</f>
        <v/>
      </c>
      <c r="R334" s="119" t="str">
        <f ca="1">IFERROR(__xludf.DUMMYFUNCTION("""COMPUTED_VALUE"""),"")</f>
        <v/>
      </c>
      <c r="S334" s="119" t="str">
        <f ca="1">IFERROR(__xludf.DUMMYFUNCTION("""COMPUTED_VALUE"""),"")</f>
        <v/>
      </c>
      <c r="T334" s="119" t="str">
        <f ca="1">IFERROR(__xludf.DUMMYFUNCTION("""COMPUTED_VALUE"""),"")</f>
        <v/>
      </c>
      <c r="U334" s="119" t="str">
        <f ca="1">IFERROR(__xludf.DUMMYFUNCTION("""COMPUTED_VALUE"""),"")</f>
        <v/>
      </c>
      <c r="V334" s="119" t="str">
        <f ca="1">IFERROR(__xludf.DUMMYFUNCTION("""COMPUTED_VALUE"""),"")</f>
        <v/>
      </c>
      <c r="W334" s="119" t="str">
        <f ca="1">IFERROR(__xludf.DUMMYFUNCTION("""COMPUTED_VALUE"""),"")</f>
        <v/>
      </c>
      <c r="X334" s="119" t="str">
        <f ca="1">IFERROR(__xludf.DUMMYFUNCTION("""COMPUTED_VALUE"""),"")</f>
        <v/>
      </c>
      <c r="Y334" s="119" t="str">
        <f ca="1">IFERROR(__xludf.DUMMYFUNCTION("""COMPUTED_VALUE"""),"")</f>
        <v/>
      </c>
      <c r="Z334" s="119"/>
    </row>
    <row r="335" spans="1:26" ht="12.95">
      <c r="A335" s="119" t="str">
        <f ca="1">IFERROR(__xludf.DUMMYFUNCTION("""COMPUTED_VALUE"""),"")</f>
        <v/>
      </c>
      <c r="B335" s="119" t="str">
        <f ca="1">IFERROR(__xludf.DUMMYFUNCTION("""COMPUTED_VALUE"""),"")</f>
        <v/>
      </c>
      <c r="C335" s="119" t="str">
        <f ca="1">IFERROR(__xludf.DUMMYFUNCTION("""COMPUTED_VALUE"""),"")</f>
        <v/>
      </c>
      <c r="D335" s="119" t="str">
        <f ca="1">IFERROR(__xludf.DUMMYFUNCTION("""COMPUTED_VALUE"""),"")</f>
        <v/>
      </c>
      <c r="E335" s="119" t="str">
        <f ca="1">IFERROR(__xludf.DUMMYFUNCTION("""COMPUTED_VALUE"""),"")</f>
        <v/>
      </c>
      <c r="F335" s="119" t="str">
        <f ca="1">IFERROR(__xludf.DUMMYFUNCTION("""COMPUTED_VALUE"""),"")</f>
        <v/>
      </c>
      <c r="G335" s="119" t="str">
        <f ca="1">IFERROR(__xludf.DUMMYFUNCTION("""COMPUTED_VALUE"""),"")</f>
        <v/>
      </c>
      <c r="H335" s="119" t="str">
        <f ca="1">IFERROR(__xludf.DUMMYFUNCTION("""COMPUTED_VALUE"""),"")</f>
        <v/>
      </c>
      <c r="I335" s="96" t="str">
        <f ca="1">IFERROR(__xludf.DUMMYFUNCTION("""COMPUTED_VALUE"""),"")</f>
        <v/>
      </c>
      <c r="J335" s="119" t="str">
        <f ca="1">IFERROR(__xludf.DUMMYFUNCTION("""COMPUTED_VALUE"""),"")</f>
        <v/>
      </c>
      <c r="K335" s="119" t="str">
        <f ca="1">IFERROR(__xludf.DUMMYFUNCTION("""COMPUTED_VALUE"""),"")</f>
        <v/>
      </c>
      <c r="L335" s="119" t="str">
        <f ca="1">IFERROR(__xludf.DUMMYFUNCTION("""COMPUTED_VALUE"""),"")</f>
        <v/>
      </c>
      <c r="M335" s="119" t="str">
        <f ca="1">IFERROR(__xludf.DUMMYFUNCTION("""COMPUTED_VALUE"""),"")</f>
        <v/>
      </c>
      <c r="N335" s="119" t="str">
        <f ca="1">IFERROR(__xludf.DUMMYFUNCTION("""COMPUTED_VALUE"""),"")</f>
        <v/>
      </c>
      <c r="O335" s="119" t="str">
        <f ca="1">IFERROR(__xludf.DUMMYFUNCTION("""COMPUTED_VALUE"""),"")</f>
        <v/>
      </c>
      <c r="P335" s="119" t="str">
        <f ca="1">IFERROR(__xludf.DUMMYFUNCTION("""COMPUTED_VALUE"""),"")</f>
        <v/>
      </c>
      <c r="Q335" s="119" t="str">
        <f ca="1">IFERROR(__xludf.DUMMYFUNCTION("""COMPUTED_VALUE"""),"")</f>
        <v/>
      </c>
      <c r="R335" s="119" t="str">
        <f ca="1">IFERROR(__xludf.DUMMYFUNCTION("""COMPUTED_VALUE"""),"")</f>
        <v/>
      </c>
      <c r="S335" s="119" t="str">
        <f ca="1">IFERROR(__xludf.DUMMYFUNCTION("""COMPUTED_VALUE"""),"")</f>
        <v/>
      </c>
      <c r="T335" s="119" t="str">
        <f ca="1">IFERROR(__xludf.DUMMYFUNCTION("""COMPUTED_VALUE"""),"")</f>
        <v/>
      </c>
      <c r="U335" s="119" t="str">
        <f ca="1">IFERROR(__xludf.DUMMYFUNCTION("""COMPUTED_VALUE"""),"")</f>
        <v/>
      </c>
      <c r="V335" s="119" t="str">
        <f ca="1">IFERROR(__xludf.DUMMYFUNCTION("""COMPUTED_VALUE"""),"")</f>
        <v/>
      </c>
      <c r="W335" s="119" t="str">
        <f ca="1">IFERROR(__xludf.DUMMYFUNCTION("""COMPUTED_VALUE"""),"")</f>
        <v/>
      </c>
      <c r="X335" s="119" t="str">
        <f ca="1">IFERROR(__xludf.DUMMYFUNCTION("""COMPUTED_VALUE"""),"")</f>
        <v/>
      </c>
      <c r="Y335" s="119" t="str">
        <f ca="1">IFERROR(__xludf.DUMMYFUNCTION("""COMPUTED_VALUE"""),"")</f>
        <v/>
      </c>
      <c r="Z335" s="119"/>
    </row>
    <row r="336" spans="1:26" ht="12.95">
      <c r="A336" s="119" t="str">
        <f ca="1">IFERROR(__xludf.DUMMYFUNCTION("""COMPUTED_VALUE"""),"")</f>
        <v/>
      </c>
      <c r="B336" s="119" t="str">
        <f ca="1">IFERROR(__xludf.DUMMYFUNCTION("""COMPUTED_VALUE"""),"")</f>
        <v/>
      </c>
      <c r="C336" s="119" t="str">
        <f ca="1">IFERROR(__xludf.DUMMYFUNCTION("""COMPUTED_VALUE"""),"")</f>
        <v/>
      </c>
      <c r="D336" s="119" t="str">
        <f ca="1">IFERROR(__xludf.DUMMYFUNCTION("""COMPUTED_VALUE"""),"")</f>
        <v/>
      </c>
      <c r="E336" s="119" t="str">
        <f ca="1">IFERROR(__xludf.DUMMYFUNCTION("""COMPUTED_VALUE"""),"")</f>
        <v/>
      </c>
      <c r="F336" s="119" t="str">
        <f ca="1">IFERROR(__xludf.DUMMYFUNCTION("""COMPUTED_VALUE"""),"")</f>
        <v/>
      </c>
      <c r="G336" s="119" t="str">
        <f ca="1">IFERROR(__xludf.DUMMYFUNCTION("""COMPUTED_VALUE"""),"")</f>
        <v/>
      </c>
      <c r="H336" s="119" t="str">
        <f ca="1">IFERROR(__xludf.DUMMYFUNCTION("""COMPUTED_VALUE"""),"")</f>
        <v/>
      </c>
      <c r="I336" s="96" t="str">
        <f ca="1">IFERROR(__xludf.DUMMYFUNCTION("""COMPUTED_VALUE"""),"")</f>
        <v/>
      </c>
      <c r="J336" s="119" t="str">
        <f ca="1">IFERROR(__xludf.DUMMYFUNCTION("""COMPUTED_VALUE"""),"")</f>
        <v/>
      </c>
      <c r="K336" s="119" t="str">
        <f ca="1">IFERROR(__xludf.DUMMYFUNCTION("""COMPUTED_VALUE"""),"")</f>
        <v/>
      </c>
      <c r="L336" s="119" t="str">
        <f ca="1">IFERROR(__xludf.DUMMYFUNCTION("""COMPUTED_VALUE"""),"")</f>
        <v/>
      </c>
      <c r="M336" s="119" t="str">
        <f ca="1">IFERROR(__xludf.DUMMYFUNCTION("""COMPUTED_VALUE"""),"")</f>
        <v/>
      </c>
      <c r="N336" s="119" t="str">
        <f ca="1">IFERROR(__xludf.DUMMYFUNCTION("""COMPUTED_VALUE"""),"")</f>
        <v/>
      </c>
      <c r="O336" s="119" t="str">
        <f ca="1">IFERROR(__xludf.DUMMYFUNCTION("""COMPUTED_VALUE"""),"")</f>
        <v/>
      </c>
      <c r="P336" s="119" t="str">
        <f ca="1">IFERROR(__xludf.DUMMYFUNCTION("""COMPUTED_VALUE"""),"")</f>
        <v/>
      </c>
      <c r="Q336" s="119" t="str">
        <f ca="1">IFERROR(__xludf.DUMMYFUNCTION("""COMPUTED_VALUE"""),"")</f>
        <v/>
      </c>
      <c r="R336" s="119" t="str">
        <f ca="1">IFERROR(__xludf.DUMMYFUNCTION("""COMPUTED_VALUE"""),"")</f>
        <v/>
      </c>
      <c r="S336" s="119" t="str">
        <f ca="1">IFERROR(__xludf.DUMMYFUNCTION("""COMPUTED_VALUE"""),"")</f>
        <v/>
      </c>
      <c r="T336" s="119" t="str">
        <f ca="1">IFERROR(__xludf.DUMMYFUNCTION("""COMPUTED_VALUE"""),"")</f>
        <v/>
      </c>
      <c r="U336" s="119" t="str">
        <f ca="1">IFERROR(__xludf.DUMMYFUNCTION("""COMPUTED_VALUE"""),"")</f>
        <v/>
      </c>
      <c r="V336" s="119" t="str">
        <f ca="1">IFERROR(__xludf.DUMMYFUNCTION("""COMPUTED_VALUE"""),"")</f>
        <v/>
      </c>
      <c r="W336" s="119" t="str">
        <f ca="1">IFERROR(__xludf.DUMMYFUNCTION("""COMPUTED_VALUE"""),"")</f>
        <v/>
      </c>
      <c r="X336" s="119" t="str">
        <f ca="1">IFERROR(__xludf.DUMMYFUNCTION("""COMPUTED_VALUE"""),"")</f>
        <v/>
      </c>
      <c r="Y336" s="119" t="str">
        <f ca="1">IFERROR(__xludf.DUMMYFUNCTION("""COMPUTED_VALUE"""),"")</f>
        <v/>
      </c>
      <c r="Z336" s="119"/>
    </row>
    <row r="337" spans="1:26" ht="12.95">
      <c r="A337" s="119" t="str">
        <f ca="1">IFERROR(__xludf.DUMMYFUNCTION("""COMPUTED_VALUE"""),"")</f>
        <v/>
      </c>
      <c r="B337" s="119" t="str">
        <f ca="1">IFERROR(__xludf.DUMMYFUNCTION("""COMPUTED_VALUE"""),"")</f>
        <v/>
      </c>
      <c r="C337" s="119" t="str">
        <f ca="1">IFERROR(__xludf.DUMMYFUNCTION("""COMPUTED_VALUE"""),"")</f>
        <v/>
      </c>
      <c r="D337" s="119" t="str">
        <f ca="1">IFERROR(__xludf.DUMMYFUNCTION("""COMPUTED_VALUE"""),"")</f>
        <v/>
      </c>
      <c r="E337" s="119" t="str">
        <f ca="1">IFERROR(__xludf.DUMMYFUNCTION("""COMPUTED_VALUE"""),"")</f>
        <v/>
      </c>
      <c r="F337" s="119" t="str">
        <f ca="1">IFERROR(__xludf.DUMMYFUNCTION("""COMPUTED_VALUE"""),"")</f>
        <v/>
      </c>
      <c r="G337" s="119" t="str">
        <f ca="1">IFERROR(__xludf.DUMMYFUNCTION("""COMPUTED_VALUE"""),"")</f>
        <v/>
      </c>
      <c r="H337" s="119" t="str">
        <f ca="1">IFERROR(__xludf.DUMMYFUNCTION("""COMPUTED_VALUE"""),"")</f>
        <v/>
      </c>
      <c r="I337" s="96" t="str">
        <f ca="1">IFERROR(__xludf.DUMMYFUNCTION("""COMPUTED_VALUE"""),"")</f>
        <v/>
      </c>
      <c r="J337" s="119" t="str">
        <f ca="1">IFERROR(__xludf.DUMMYFUNCTION("""COMPUTED_VALUE"""),"")</f>
        <v/>
      </c>
      <c r="K337" s="119" t="str">
        <f ca="1">IFERROR(__xludf.DUMMYFUNCTION("""COMPUTED_VALUE"""),"")</f>
        <v/>
      </c>
      <c r="L337" s="119" t="str">
        <f ca="1">IFERROR(__xludf.DUMMYFUNCTION("""COMPUTED_VALUE"""),"")</f>
        <v/>
      </c>
      <c r="M337" s="119" t="str">
        <f ca="1">IFERROR(__xludf.DUMMYFUNCTION("""COMPUTED_VALUE"""),"")</f>
        <v/>
      </c>
      <c r="N337" s="119" t="str">
        <f ca="1">IFERROR(__xludf.DUMMYFUNCTION("""COMPUTED_VALUE"""),"")</f>
        <v/>
      </c>
      <c r="O337" s="119" t="str">
        <f ca="1">IFERROR(__xludf.DUMMYFUNCTION("""COMPUTED_VALUE"""),"")</f>
        <v/>
      </c>
      <c r="P337" s="119" t="str">
        <f ca="1">IFERROR(__xludf.DUMMYFUNCTION("""COMPUTED_VALUE"""),"")</f>
        <v/>
      </c>
      <c r="Q337" s="119" t="str">
        <f ca="1">IFERROR(__xludf.DUMMYFUNCTION("""COMPUTED_VALUE"""),"")</f>
        <v/>
      </c>
      <c r="R337" s="119" t="str">
        <f ca="1">IFERROR(__xludf.DUMMYFUNCTION("""COMPUTED_VALUE"""),"")</f>
        <v/>
      </c>
      <c r="S337" s="119" t="str">
        <f ca="1">IFERROR(__xludf.DUMMYFUNCTION("""COMPUTED_VALUE"""),"")</f>
        <v/>
      </c>
      <c r="T337" s="119" t="str">
        <f ca="1">IFERROR(__xludf.DUMMYFUNCTION("""COMPUTED_VALUE"""),"")</f>
        <v/>
      </c>
      <c r="U337" s="119" t="str">
        <f ca="1">IFERROR(__xludf.DUMMYFUNCTION("""COMPUTED_VALUE"""),"")</f>
        <v/>
      </c>
      <c r="V337" s="119" t="str">
        <f ca="1">IFERROR(__xludf.DUMMYFUNCTION("""COMPUTED_VALUE"""),"")</f>
        <v/>
      </c>
      <c r="W337" s="119" t="str">
        <f ca="1">IFERROR(__xludf.DUMMYFUNCTION("""COMPUTED_VALUE"""),"")</f>
        <v/>
      </c>
      <c r="X337" s="119" t="str">
        <f ca="1">IFERROR(__xludf.DUMMYFUNCTION("""COMPUTED_VALUE"""),"")</f>
        <v/>
      </c>
      <c r="Y337" s="119" t="str">
        <f ca="1">IFERROR(__xludf.DUMMYFUNCTION("""COMPUTED_VALUE"""),"")</f>
        <v/>
      </c>
      <c r="Z337" s="119"/>
    </row>
    <row r="338" spans="1:26" ht="12.95">
      <c r="A338" s="119" t="str">
        <f ca="1">IFERROR(__xludf.DUMMYFUNCTION("""COMPUTED_VALUE"""),"")</f>
        <v/>
      </c>
      <c r="B338" s="119" t="str">
        <f ca="1">IFERROR(__xludf.DUMMYFUNCTION("""COMPUTED_VALUE"""),"")</f>
        <v/>
      </c>
      <c r="C338" s="119" t="str">
        <f ca="1">IFERROR(__xludf.DUMMYFUNCTION("""COMPUTED_VALUE"""),"")</f>
        <v/>
      </c>
      <c r="D338" s="119" t="str">
        <f ca="1">IFERROR(__xludf.DUMMYFUNCTION("""COMPUTED_VALUE"""),"")</f>
        <v/>
      </c>
      <c r="E338" s="119" t="str">
        <f ca="1">IFERROR(__xludf.DUMMYFUNCTION("""COMPUTED_VALUE"""),"")</f>
        <v/>
      </c>
      <c r="F338" s="119" t="str">
        <f ca="1">IFERROR(__xludf.DUMMYFUNCTION("""COMPUTED_VALUE"""),"")</f>
        <v/>
      </c>
      <c r="G338" s="119" t="str">
        <f ca="1">IFERROR(__xludf.DUMMYFUNCTION("""COMPUTED_VALUE"""),"")</f>
        <v/>
      </c>
      <c r="H338" s="119" t="str">
        <f ca="1">IFERROR(__xludf.DUMMYFUNCTION("""COMPUTED_VALUE"""),"")</f>
        <v/>
      </c>
      <c r="I338" s="96" t="str">
        <f ca="1">IFERROR(__xludf.DUMMYFUNCTION("""COMPUTED_VALUE"""),"")</f>
        <v/>
      </c>
      <c r="J338" s="119" t="str">
        <f ca="1">IFERROR(__xludf.DUMMYFUNCTION("""COMPUTED_VALUE"""),"")</f>
        <v/>
      </c>
      <c r="K338" s="119" t="str">
        <f ca="1">IFERROR(__xludf.DUMMYFUNCTION("""COMPUTED_VALUE"""),"")</f>
        <v/>
      </c>
      <c r="L338" s="119" t="str">
        <f ca="1">IFERROR(__xludf.DUMMYFUNCTION("""COMPUTED_VALUE"""),"")</f>
        <v/>
      </c>
      <c r="M338" s="119" t="str">
        <f ca="1">IFERROR(__xludf.DUMMYFUNCTION("""COMPUTED_VALUE"""),"")</f>
        <v/>
      </c>
      <c r="N338" s="119" t="str">
        <f ca="1">IFERROR(__xludf.DUMMYFUNCTION("""COMPUTED_VALUE"""),"")</f>
        <v/>
      </c>
      <c r="O338" s="119" t="str">
        <f ca="1">IFERROR(__xludf.DUMMYFUNCTION("""COMPUTED_VALUE"""),"")</f>
        <v/>
      </c>
      <c r="P338" s="119" t="str">
        <f ca="1">IFERROR(__xludf.DUMMYFUNCTION("""COMPUTED_VALUE"""),"")</f>
        <v/>
      </c>
      <c r="Q338" s="119" t="str">
        <f ca="1">IFERROR(__xludf.DUMMYFUNCTION("""COMPUTED_VALUE"""),"")</f>
        <v/>
      </c>
      <c r="R338" s="119" t="str">
        <f ca="1">IFERROR(__xludf.DUMMYFUNCTION("""COMPUTED_VALUE"""),"")</f>
        <v/>
      </c>
      <c r="S338" s="119" t="str">
        <f ca="1">IFERROR(__xludf.DUMMYFUNCTION("""COMPUTED_VALUE"""),"")</f>
        <v/>
      </c>
      <c r="T338" s="119" t="str">
        <f ca="1">IFERROR(__xludf.DUMMYFUNCTION("""COMPUTED_VALUE"""),"")</f>
        <v/>
      </c>
      <c r="U338" s="119" t="str">
        <f ca="1">IFERROR(__xludf.DUMMYFUNCTION("""COMPUTED_VALUE"""),"")</f>
        <v/>
      </c>
      <c r="V338" s="119" t="str">
        <f ca="1">IFERROR(__xludf.DUMMYFUNCTION("""COMPUTED_VALUE"""),"")</f>
        <v/>
      </c>
      <c r="W338" s="119" t="str">
        <f ca="1">IFERROR(__xludf.DUMMYFUNCTION("""COMPUTED_VALUE"""),"")</f>
        <v/>
      </c>
      <c r="X338" s="119" t="str">
        <f ca="1">IFERROR(__xludf.DUMMYFUNCTION("""COMPUTED_VALUE"""),"")</f>
        <v/>
      </c>
      <c r="Y338" s="119" t="str">
        <f ca="1">IFERROR(__xludf.DUMMYFUNCTION("""COMPUTED_VALUE"""),"")</f>
        <v/>
      </c>
      <c r="Z338" s="119"/>
    </row>
    <row r="339" spans="1:26" ht="12.95">
      <c r="A339" s="119" t="str">
        <f ca="1">IFERROR(__xludf.DUMMYFUNCTION("""COMPUTED_VALUE"""),"")</f>
        <v/>
      </c>
      <c r="B339" s="119" t="str">
        <f ca="1">IFERROR(__xludf.DUMMYFUNCTION("""COMPUTED_VALUE"""),"")</f>
        <v/>
      </c>
      <c r="C339" s="119" t="str">
        <f ca="1">IFERROR(__xludf.DUMMYFUNCTION("""COMPUTED_VALUE"""),"")</f>
        <v/>
      </c>
      <c r="D339" s="119" t="str">
        <f ca="1">IFERROR(__xludf.DUMMYFUNCTION("""COMPUTED_VALUE"""),"")</f>
        <v/>
      </c>
      <c r="E339" s="119" t="str">
        <f ca="1">IFERROR(__xludf.DUMMYFUNCTION("""COMPUTED_VALUE"""),"")</f>
        <v/>
      </c>
      <c r="F339" s="119" t="str">
        <f ca="1">IFERROR(__xludf.DUMMYFUNCTION("""COMPUTED_VALUE"""),"")</f>
        <v/>
      </c>
      <c r="G339" s="119" t="str">
        <f ca="1">IFERROR(__xludf.DUMMYFUNCTION("""COMPUTED_VALUE"""),"")</f>
        <v/>
      </c>
      <c r="H339" s="119" t="str">
        <f ca="1">IFERROR(__xludf.DUMMYFUNCTION("""COMPUTED_VALUE"""),"")</f>
        <v/>
      </c>
      <c r="I339" s="96" t="str">
        <f ca="1">IFERROR(__xludf.DUMMYFUNCTION("""COMPUTED_VALUE"""),"")</f>
        <v/>
      </c>
      <c r="J339" s="119" t="str">
        <f ca="1">IFERROR(__xludf.DUMMYFUNCTION("""COMPUTED_VALUE"""),"")</f>
        <v/>
      </c>
      <c r="K339" s="119" t="str">
        <f ca="1">IFERROR(__xludf.DUMMYFUNCTION("""COMPUTED_VALUE"""),"")</f>
        <v/>
      </c>
      <c r="L339" s="119" t="str">
        <f ca="1">IFERROR(__xludf.DUMMYFUNCTION("""COMPUTED_VALUE"""),"")</f>
        <v/>
      </c>
      <c r="M339" s="119" t="str">
        <f ca="1">IFERROR(__xludf.DUMMYFUNCTION("""COMPUTED_VALUE"""),"")</f>
        <v/>
      </c>
      <c r="N339" s="119" t="str">
        <f ca="1">IFERROR(__xludf.DUMMYFUNCTION("""COMPUTED_VALUE"""),"")</f>
        <v/>
      </c>
      <c r="O339" s="119" t="str">
        <f ca="1">IFERROR(__xludf.DUMMYFUNCTION("""COMPUTED_VALUE"""),"")</f>
        <v/>
      </c>
      <c r="P339" s="119" t="str">
        <f ca="1">IFERROR(__xludf.DUMMYFUNCTION("""COMPUTED_VALUE"""),"")</f>
        <v/>
      </c>
      <c r="Q339" s="119" t="str">
        <f ca="1">IFERROR(__xludf.DUMMYFUNCTION("""COMPUTED_VALUE"""),"")</f>
        <v/>
      </c>
      <c r="R339" s="119" t="str">
        <f ca="1">IFERROR(__xludf.DUMMYFUNCTION("""COMPUTED_VALUE"""),"")</f>
        <v/>
      </c>
      <c r="S339" s="119" t="str">
        <f ca="1">IFERROR(__xludf.DUMMYFUNCTION("""COMPUTED_VALUE"""),"")</f>
        <v/>
      </c>
      <c r="T339" s="119" t="str">
        <f ca="1">IFERROR(__xludf.DUMMYFUNCTION("""COMPUTED_VALUE"""),"")</f>
        <v/>
      </c>
      <c r="U339" s="119" t="str">
        <f ca="1">IFERROR(__xludf.DUMMYFUNCTION("""COMPUTED_VALUE"""),"")</f>
        <v/>
      </c>
      <c r="V339" s="119" t="str">
        <f ca="1">IFERROR(__xludf.DUMMYFUNCTION("""COMPUTED_VALUE"""),"")</f>
        <v/>
      </c>
      <c r="W339" s="119" t="str">
        <f ca="1">IFERROR(__xludf.DUMMYFUNCTION("""COMPUTED_VALUE"""),"")</f>
        <v/>
      </c>
      <c r="X339" s="119" t="str">
        <f ca="1">IFERROR(__xludf.DUMMYFUNCTION("""COMPUTED_VALUE"""),"")</f>
        <v/>
      </c>
      <c r="Y339" s="119" t="str">
        <f ca="1">IFERROR(__xludf.DUMMYFUNCTION("""COMPUTED_VALUE"""),"")</f>
        <v/>
      </c>
      <c r="Z339" s="119"/>
    </row>
    <row r="340" spans="1:26" ht="12.95">
      <c r="A340" s="119" t="str">
        <f ca="1">IFERROR(__xludf.DUMMYFUNCTION("""COMPUTED_VALUE"""),"")</f>
        <v/>
      </c>
      <c r="B340" s="119" t="str">
        <f ca="1">IFERROR(__xludf.DUMMYFUNCTION("""COMPUTED_VALUE"""),"")</f>
        <v/>
      </c>
      <c r="C340" s="119" t="str">
        <f ca="1">IFERROR(__xludf.DUMMYFUNCTION("""COMPUTED_VALUE"""),"")</f>
        <v/>
      </c>
      <c r="D340" s="119" t="str">
        <f ca="1">IFERROR(__xludf.DUMMYFUNCTION("""COMPUTED_VALUE"""),"")</f>
        <v/>
      </c>
      <c r="E340" s="119" t="str">
        <f ca="1">IFERROR(__xludf.DUMMYFUNCTION("""COMPUTED_VALUE"""),"")</f>
        <v/>
      </c>
      <c r="F340" s="119" t="str">
        <f ca="1">IFERROR(__xludf.DUMMYFUNCTION("""COMPUTED_VALUE"""),"")</f>
        <v/>
      </c>
      <c r="G340" s="119" t="str">
        <f ca="1">IFERROR(__xludf.DUMMYFUNCTION("""COMPUTED_VALUE"""),"")</f>
        <v/>
      </c>
      <c r="H340" s="119" t="str">
        <f ca="1">IFERROR(__xludf.DUMMYFUNCTION("""COMPUTED_VALUE"""),"")</f>
        <v/>
      </c>
      <c r="I340" s="96" t="str">
        <f ca="1">IFERROR(__xludf.DUMMYFUNCTION("""COMPUTED_VALUE"""),"")</f>
        <v/>
      </c>
      <c r="J340" s="119" t="str">
        <f ca="1">IFERROR(__xludf.DUMMYFUNCTION("""COMPUTED_VALUE"""),"")</f>
        <v/>
      </c>
      <c r="K340" s="119" t="str">
        <f ca="1">IFERROR(__xludf.DUMMYFUNCTION("""COMPUTED_VALUE"""),"")</f>
        <v/>
      </c>
      <c r="L340" s="119" t="str">
        <f ca="1">IFERROR(__xludf.DUMMYFUNCTION("""COMPUTED_VALUE"""),"")</f>
        <v/>
      </c>
      <c r="M340" s="119" t="str">
        <f ca="1">IFERROR(__xludf.DUMMYFUNCTION("""COMPUTED_VALUE"""),"")</f>
        <v/>
      </c>
      <c r="N340" s="119" t="str">
        <f ca="1">IFERROR(__xludf.DUMMYFUNCTION("""COMPUTED_VALUE"""),"")</f>
        <v/>
      </c>
      <c r="O340" s="119" t="str">
        <f ca="1">IFERROR(__xludf.DUMMYFUNCTION("""COMPUTED_VALUE"""),"")</f>
        <v/>
      </c>
      <c r="P340" s="119" t="str">
        <f ca="1">IFERROR(__xludf.DUMMYFUNCTION("""COMPUTED_VALUE"""),"")</f>
        <v/>
      </c>
      <c r="Q340" s="119" t="str">
        <f ca="1">IFERROR(__xludf.DUMMYFUNCTION("""COMPUTED_VALUE"""),"")</f>
        <v/>
      </c>
      <c r="R340" s="119" t="str">
        <f ca="1">IFERROR(__xludf.DUMMYFUNCTION("""COMPUTED_VALUE"""),"")</f>
        <v/>
      </c>
      <c r="S340" s="119" t="str">
        <f ca="1">IFERROR(__xludf.DUMMYFUNCTION("""COMPUTED_VALUE"""),"")</f>
        <v/>
      </c>
      <c r="T340" s="119" t="str">
        <f ca="1">IFERROR(__xludf.DUMMYFUNCTION("""COMPUTED_VALUE"""),"")</f>
        <v/>
      </c>
      <c r="U340" s="119" t="str">
        <f ca="1">IFERROR(__xludf.DUMMYFUNCTION("""COMPUTED_VALUE"""),"")</f>
        <v/>
      </c>
      <c r="V340" s="119" t="str">
        <f ca="1">IFERROR(__xludf.DUMMYFUNCTION("""COMPUTED_VALUE"""),"")</f>
        <v/>
      </c>
      <c r="W340" s="119" t="str">
        <f ca="1">IFERROR(__xludf.DUMMYFUNCTION("""COMPUTED_VALUE"""),"")</f>
        <v/>
      </c>
      <c r="X340" s="119" t="str">
        <f ca="1">IFERROR(__xludf.DUMMYFUNCTION("""COMPUTED_VALUE"""),"")</f>
        <v/>
      </c>
      <c r="Y340" s="119" t="str">
        <f ca="1">IFERROR(__xludf.DUMMYFUNCTION("""COMPUTED_VALUE"""),"")</f>
        <v/>
      </c>
      <c r="Z340" s="119"/>
    </row>
    <row r="341" spans="1:26" ht="12.95">
      <c r="A341" s="119" t="str">
        <f ca="1">IFERROR(__xludf.DUMMYFUNCTION("""COMPUTED_VALUE"""),"")</f>
        <v/>
      </c>
      <c r="B341" s="119" t="str">
        <f ca="1">IFERROR(__xludf.DUMMYFUNCTION("""COMPUTED_VALUE"""),"")</f>
        <v/>
      </c>
      <c r="C341" s="119" t="str">
        <f ca="1">IFERROR(__xludf.DUMMYFUNCTION("""COMPUTED_VALUE"""),"")</f>
        <v/>
      </c>
      <c r="D341" s="119" t="str">
        <f ca="1">IFERROR(__xludf.DUMMYFUNCTION("""COMPUTED_VALUE"""),"")</f>
        <v/>
      </c>
      <c r="E341" s="119" t="str">
        <f ca="1">IFERROR(__xludf.DUMMYFUNCTION("""COMPUTED_VALUE"""),"")</f>
        <v/>
      </c>
      <c r="F341" s="119" t="str">
        <f ca="1">IFERROR(__xludf.DUMMYFUNCTION("""COMPUTED_VALUE"""),"")</f>
        <v/>
      </c>
      <c r="G341" s="119" t="str">
        <f ca="1">IFERROR(__xludf.DUMMYFUNCTION("""COMPUTED_VALUE"""),"")</f>
        <v/>
      </c>
      <c r="H341" s="119" t="str">
        <f ca="1">IFERROR(__xludf.DUMMYFUNCTION("""COMPUTED_VALUE"""),"")</f>
        <v/>
      </c>
      <c r="I341" s="96" t="str">
        <f ca="1">IFERROR(__xludf.DUMMYFUNCTION("""COMPUTED_VALUE"""),"")</f>
        <v/>
      </c>
      <c r="J341" s="119" t="str">
        <f ca="1">IFERROR(__xludf.DUMMYFUNCTION("""COMPUTED_VALUE"""),"")</f>
        <v/>
      </c>
      <c r="K341" s="119" t="str">
        <f ca="1">IFERROR(__xludf.DUMMYFUNCTION("""COMPUTED_VALUE"""),"")</f>
        <v/>
      </c>
      <c r="L341" s="119" t="str">
        <f ca="1">IFERROR(__xludf.DUMMYFUNCTION("""COMPUTED_VALUE"""),"")</f>
        <v/>
      </c>
      <c r="M341" s="119" t="str">
        <f ca="1">IFERROR(__xludf.DUMMYFUNCTION("""COMPUTED_VALUE"""),"")</f>
        <v/>
      </c>
      <c r="N341" s="119" t="str">
        <f ca="1">IFERROR(__xludf.DUMMYFUNCTION("""COMPUTED_VALUE"""),"")</f>
        <v/>
      </c>
      <c r="O341" s="119" t="str">
        <f ca="1">IFERROR(__xludf.DUMMYFUNCTION("""COMPUTED_VALUE"""),"")</f>
        <v/>
      </c>
      <c r="P341" s="119" t="str">
        <f ca="1">IFERROR(__xludf.DUMMYFUNCTION("""COMPUTED_VALUE"""),"")</f>
        <v/>
      </c>
      <c r="Q341" s="119" t="str">
        <f ca="1">IFERROR(__xludf.DUMMYFUNCTION("""COMPUTED_VALUE"""),"")</f>
        <v/>
      </c>
      <c r="R341" s="119" t="str">
        <f ca="1">IFERROR(__xludf.DUMMYFUNCTION("""COMPUTED_VALUE"""),"")</f>
        <v/>
      </c>
      <c r="S341" s="119" t="str">
        <f ca="1">IFERROR(__xludf.DUMMYFUNCTION("""COMPUTED_VALUE"""),"")</f>
        <v/>
      </c>
      <c r="T341" s="119" t="str">
        <f ca="1">IFERROR(__xludf.DUMMYFUNCTION("""COMPUTED_VALUE"""),"")</f>
        <v/>
      </c>
      <c r="U341" s="119" t="str">
        <f ca="1">IFERROR(__xludf.DUMMYFUNCTION("""COMPUTED_VALUE"""),"")</f>
        <v/>
      </c>
      <c r="V341" s="119" t="str">
        <f ca="1">IFERROR(__xludf.DUMMYFUNCTION("""COMPUTED_VALUE"""),"")</f>
        <v/>
      </c>
      <c r="W341" s="119" t="str">
        <f ca="1">IFERROR(__xludf.DUMMYFUNCTION("""COMPUTED_VALUE"""),"")</f>
        <v/>
      </c>
      <c r="X341" s="119" t="str">
        <f ca="1">IFERROR(__xludf.DUMMYFUNCTION("""COMPUTED_VALUE"""),"")</f>
        <v/>
      </c>
      <c r="Y341" s="119" t="str">
        <f ca="1">IFERROR(__xludf.DUMMYFUNCTION("""COMPUTED_VALUE"""),"")</f>
        <v/>
      </c>
      <c r="Z341" s="119"/>
    </row>
    <row r="342" spans="1:26" ht="12.95">
      <c r="A342" s="119" t="str">
        <f ca="1">IFERROR(__xludf.DUMMYFUNCTION("""COMPUTED_VALUE"""),"")</f>
        <v/>
      </c>
      <c r="B342" s="119" t="str">
        <f ca="1">IFERROR(__xludf.DUMMYFUNCTION("""COMPUTED_VALUE"""),"")</f>
        <v/>
      </c>
      <c r="C342" s="119" t="str">
        <f ca="1">IFERROR(__xludf.DUMMYFUNCTION("""COMPUTED_VALUE"""),"")</f>
        <v/>
      </c>
      <c r="D342" s="119" t="str">
        <f ca="1">IFERROR(__xludf.DUMMYFUNCTION("""COMPUTED_VALUE"""),"")</f>
        <v/>
      </c>
      <c r="E342" s="119" t="str">
        <f ca="1">IFERROR(__xludf.DUMMYFUNCTION("""COMPUTED_VALUE"""),"")</f>
        <v/>
      </c>
      <c r="F342" s="119" t="str">
        <f ca="1">IFERROR(__xludf.DUMMYFUNCTION("""COMPUTED_VALUE"""),"")</f>
        <v/>
      </c>
      <c r="G342" s="119" t="str">
        <f ca="1">IFERROR(__xludf.DUMMYFUNCTION("""COMPUTED_VALUE"""),"")</f>
        <v/>
      </c>
      <c r="H342" s="119" t="str">
        <f ca="1">IFERROR(__xludf.DUMMYFUNCTION("""COMPUTED_VALUE"""),"")</f>
        <v/>
      </c>
      <c r="I342" s="96" t="str">
        <f ca="1">IFERROR(__xludf.DUMMYFUNCTION("""COMPUTED_VALUE"""),"")</f>
        <v/>
      </c>
      <c r="J342" s="119" t="str">
        <f ca="1">IFERROR(__xludf.DUMMYFUNCTION("""COMPUTED_VALUE"""),"")</f>
        <v/>
      </c>
      <c r="K342" s="119" t="str">
        <f ca="1">IFERROR(__xludf.DUMMYFUNCTION("""COMPUTED_VALUE"""),"")</f>
        <v/>
      </c>
      <c r="L342" s="119" t="str">
        <f ca="1">IFERROR(__xludf.DUMMYFUNCTION("""COMPUTED_VALUE"""),"")</f>
        <v/>
      </c>
      <c r="M342" s="119" t="str">
        <f ca="1">IFERROR(__xludf.DUMMYFUNCTION("""COMPUTED_VALUE"""),"")</f>
        <v/>
      </c>
      <c r="N342" s="119" t="str">
        <f ca="1">IFERROR(__xludf.DUMMYFUNCTION("""COMPUTED_VALUE"""),"")</f>
        <v/>
      </c>
      <c r="O342" s="119" t="str">
        <f ca="1">IFERROR(__xludf.DUMMYFUNCTION("""COMPUTED_VALUE"""),"")</f>
        <v/>
      </c>
      <c r="P342" s="119" t="str">
        <f ca="1">IFERROR(__xludf.DUMMYFUNCTION("""COMPUTED_VALUE"""),"")</f>
        <v/>
      </c>
      <c r="Q342" s="119" t="str">
        <f ca="1">IFERROR(__xludf.DUMMYFUNCTION("""COMPUTED_VALUE"""),"")</f>
        <v/>
      </c>
      <c r="R342" s="119" t="str">
        <f ca="1">IFERROR(__xludf.DUMMYFUNCTION("""COMPUTED_VALUE"""),"")</f>
        <v/>
      </c>
      <c r="S342" s="119" t="str">
        <f ca="1">IFERROR(__xludf.DUMMYFUNCTION("""COMPUTED_VALUE"""),"")</f>
        <v/>
      </c>
      <c r="T342" s="119" t="str">
        <f ca="1">IFERROR(__xludf.DUMMYFUNCTION("""COMPUTED_VALUE"""),"")</f>
        <v/>
      </c>
      <c r="U342" s="119" t="str">
        <f ca="1">IFERROR(__xludf.DUMMYFUNCTION("""COMPUTED_VALUE"""),"")</f>
        <v/>
      </c>
      <c r="V342" s="119" t="str">
        <f ca="1">IFERROR(__xludf.DUMMYFUNCTION("""COMPUTED_VALUE"""),"")</f>
        <v/>
      </c>
      <c r="W342" s="119" t="str">
        <f ca="1">IFERROR(__xludf.DUMMYFUNCTION("""COMPUTED_VALUE"""),"")</f>
        <v/>
      </c>
      <c r="X342" s="119" t="str">
        <f ca="1">IFERROR(__xludf.DUMMYFUNCTION("""COMPUTED_VALUE"""),"")</f>
        <v/>
      </c>
      <c r="Y342" s="119" t="str">
        <f ca="1">IFERROR(__xludf.DUMMYFUNCTION("""COMPUTED_VALUE"""),"")</f>
        <v/>
      </c>
      <c r="Z342" s="119"/>
    </row>
    <row r="343" spans="1:26" ht="12.95">
      <c r="A343" s="119" t="str">
        <f ca="1">IFERROR(__xludf.DUMMYFUNCTION("""COMPUTED_VALUE"""),"")</f>
        <v/>
      </c>
      <c r="B343" s="119" t="str">
        <f ca="1">IFERROR(__xludf.DUMMYFUNCTION("""COMPUTED_VALUE"""),"")</f>
        <v/>
      </c>
      <c r="C343" s="119" t="str">
        <f ca="1">IFERROR(__xludf.DUMMYFUNCTION("""COMPUTED_VALUE"""),"")</f>
        <v/>
      </c>
      <c r="D343" s="119" t="str">
        <f ca="1">IFERROR(__xludf.DUMMYFUNCTION("""COMPUTED_VALUE"""),"")</f>
        <v/>
      </c>
      <c r="E343" s="119" t="str">
        <f ca="1">IFERROR(__xludf.DUMMYFUNCTION("""COMPUTED_VALUE"""),"")</f>
        <v/>
      </c>
      <c r="F343" s="119" t="str">
        <f ca="1">IFERROR(__xludf.DUMMYFUNCTION("""COMPUTED_VALUE"""),"")</f>
        <v/>
      </c>
      <c r="G343" s="119" t="str">
        <f ca="1">IFERROR(__xludf.DUMMYFUNCTION("""COMPUTED_VALUE"""),"")</f>
        <v/>
      </c>
      <c r="H343" s="119" t="str">
        <f ca="1">IFERROR(__xludf.DUMMYFUNCTION("""COMPUTED_VALUE"""),"")</f>
        <v/>
      </c>
      <c r="I343" s="96" t="str">
        <f ca="1">IFERROR(__xludf.DUMMYFUNCTION("""COMPUTED_VALUE"""),"")</f>
        <v/>
      </c>
      <c r="J343" s="119" t="str">
        <f ca="1">IFERROR(__xludf.DUMMYFUNCTION("""COMPUTED_VALUE"""),"")</f>
        <v/>
      </c>
      <c r="K343" s="119" t="str">
        <f ca="1">IFERROR(__xludf.DUMMYFUNCTION("""COMPUTED_VALUE"""),"")</f>
        <v/>
      </c>
      <c r="L343" s="119" t="str">
        <f ca="1">IFERROR(__xludf.DUMMYFUNCTION("""COMPUTED_VALUE"""),"")</f>
        <v/>
      </c>
      <c r="M343" s="119" t="str">
        <f ca="1">IFERROR(__xludf.DUMMYFUNCTION("""COMPUTED_VALUE"""),"")</f>
        <v/>
      </c>
      <c r="N343" s="119" t="str">
        <f ca="1">IFERROR(__xludf.DUMMYFUNCTION("""COMPUTED_VALUE"""),"")</f>
        <v/>
      </c>
      <c r="O343" s="119" t="str">
        <f ca="1">IFERROR(__xludf.DUMMYFUNCTION("""COMPUTED_VALUE"""),"")</f>
        <v/>
      </c>
      <c r="P343" s="119" t="str">
        <f ca="1">IFERROR(__xludf.DUMMYFUNCTION("""COMPUTED_VALUE"""),"")</f>
        <v/>
      </c>
      <c r="Q343" s="119" t="str">
        <f ca="1">IFERROR(__xludf.DUMMYFUNCTION("""COMPUTED_VALUE"""),"")</f>
        <v/>
      </c>
      <c r="R343" s="119" t="str">
        <f ca="1">IFERROR(__xludf.DUMMYFUNCTION("""COMPUTED_VALUE"""),"")</f>
        <v/>
      </c>
      <c r="S343" s="119" t="str">
        <f ca="1">IFERROR(__xludf.DUMMYFUNCTION("""COMPUTED_VALUE"""),"")</f>
        <v/>
      </c>
      <c r="T343" s="119" t="str">
        <f ca="1">IFERROR(__xludf.DUMMYFUNCTION("""COMPUTED_VALUE"""),"")</f>
        <v/>
      </c>
      <c r="U343" s="119" t="str">
        <f ca="1">IFERROR(__xludf.DUMMYFUNCTION("""COMPUTED_VALUE"""),"")</f>
        <v/>
      </c>
      <c r="V343" s="119" t="str">
        <f ca="1">IFERROR(__xludf.DUMMYFUNCTION("""COMPUTED_VALUE"""),"")</f>
        <v/>
      </c>
      <c r="W343" s="119" t="str">
        <f ca="1">IFERROR(__xludf.DUMMYFUNCTION("""COMPUTED_VALUE"""),"")</f>
        <v/>
      </c>
      <c r="X343" s="119" t="str">
        <f ca="1">IFERROR(__xludf.DUMMYFUNCTION("""COMPUTED_VALUE"""),"")</f>
        <v/>
      </c>
      <c r="Y343" s="119" t="str">
        <f ca="1">IFERROR(__xludf.DUMMYFUNCTION("""COMPUTED_VALUE"""),"")</f>
        <v/>
      </c>
      <c r="Z343" s="119"/>
    </row>
    <row r="344" spans="1:26" ht="12.95">
      <c r="A344" s="119" t="str">
        <f ca="1">IFERROR(__xludf.DUMMYFUNCTION("""COMPUTED_VALUE"""),"")</f>
        <v/>
      </c>
      <c r="B344" s="119" t="str">
        <f ca="1">IFERROR(__xludf.DUMMYFUNCTION("""COMPUTED_VALUE"""),"")</f>
        <v/>
      </c>
      <c r="C344" s="119" t="str">
        <f ca="1">IFERROR(__xludf.DUMMYFUNCTION("""COMPUTED_VALUE"""),"")</f>
        <v/>
      </c>
      <c r="D344" s="119" t="str">
        <f ca="1">IFERROR(__xludf.DUMMYFUNCTION("""COMPUTED_VALUE"""),"")</f>
        <v/>
      </c>
      <c r="E344" s="119" t="str">
        <f ca="1">IFERROR(__xludf.DUMMYFUNCTION("""COMPUTED_VALUE"""),"")</f>
        <v/>
      </c>
      <c r="F344" s="119" t="str">
        <f ca="1">IFERROR(__xludf.DUMMYFUNCTION("""COMPUTED_VALUE"""),"")</f>
        <v/>
      </c>
      <c r="G344" s="119" t="str">
        <f ca="1">IFERROR(__xludf.DUMMYFUNCTION("""COMPUTED_VALUE"""),"")</f>
        <v/>
      </c>
      <c r="H344" s="119" t="str">
        <f ca="1">IFERROR(__xludf.DUMMYFUNCTION("""COMPUTED_VALUE"""),"")</f>
        <v/>
      </c>
      <c r="I344" s="96" t="str">
        <f ca="1">IFERROR(__xludf.DUMMYFUNCTION("""COMPUTED_VALUE"""),"")</f>
        <v/>
      </c>
      <c r="J344" s="119" t="str">
        <f ca="1">IFERROR(__xludf.DUMMYFUNCTION("""COMPUTED_VALUE"""),"")</f>
        <v/>
      </c>
      <c r="K344" s="119" t="str">
        <f ca="1">IFERROR(__xludf.DUMMYFUNCTION("""COMPUTED_VALUE"""),"")</f>
        <v/>
      </c>
      <c r="L344" s="119" t="str">
        <f ca="1">IFERROR(__xludf.DUMMYFUNCTION("""COMPUTED_VALUE"""),"")</f>
        <v/>
      </c>
      <c r="M344" s="119" t="str">
        <f ca="1">IFERROR(__xludf.DUMMYFUNCTION("""COMPUTED_VALUE"""),"")</f>
        <v/>
      </c>
      <c r="N344" s="119" t="str">
        <f ca="1">IFERROR(__xludf.DUMMYFUNCTION("""COMPUTED_VALUE"""),"")</f>
        <v/>
      </c>
      <c r="O344" s="119" t="str">
        <f ca="1">IFERROR(__xludf.DUMMYFUNCTION("""COMPUTED_VALUE"""),"")</f>
        <v/>
      </c>
      <c r="P344" s="119" t="str">
        <f ca="1">IFERROR(__xludf.DUMMYFUNCTION("""COMPUTED_VALUE"""),"")</f>
        <v/>
      </c>
      <c r="Q344" s="119" t="str">
        <f ca="1">IFERROR(__xludf.DUMMYFUNCTION("""COMPUTED_VALUE"""),"")</f>
        <v/>
      </c>
      <c r="R344" s="119" t="str">
        <f ca="1">IFERROR(__xludf.DUMMYFUNCTION("""COMPUTED_VALUE"""),"")</f>
        <v/>
      </c>
      <c r="S344" s="119" t="str">
        <f ca="1">IFERROR(__xludf.DUMMYFUNCTION("""COMPUTED_VALUE"""),"")</f>
        <v/>
      </c>
      <c r="T344" s="119" t="str">
        <f ca="1">IFERROR(__xludf.DUMMYFUNCTION("""COMPUTED_VALUE"""),"")</f>
        <v/>
      </c>
      <c r="U344" s="119" t="str">
        <f ca="1">IFERROR(__xludf.DUMMYFUNCTION("""COMPUTED_VALUE"""),"")</f>
        <v/>
      </c>
      <c r="V344" s="119" t="str">
        <f ca="1">IFERROR(__xludf.DUMMYFUNCTION("""COMPUTED_VALUE"""),"")</f>
        <v/>
      </c>
      <c r="W344" s="119" t="str">
        <f ca="1">IFERROR(__xludf.DUMMYFUNCTION("""COMPUTED_VALUE"""),"")</f>
        <v/>
      </c>
      <c r="X344" s="119" t="str">
        <f ca="1">IFERROR(__xludf.DUMMYFUNCTION("""COMPUTED_VALUE"""),"")</f>
        <v/>
      </c>
      <c r="Y344" s="119" t="str">
        <f ca="1">IFERROR(__xludf.DUMMYFUNCTION("""COMPUTED_VALUE"""),"")</f>
        <v/>
      </c>
      <c r="Z344" s="119"/>
    </row>
    <row r="345" spans="1:26" ht="12.95">
      <c r="A345" s="119" t="str">
        <f ca="1">IFERROR(__xludf.DUMMYFUNCTION("""COMPUTED_VALUE"""),"")</f>
        <v/>
      </c>
      <c r="B345" s="119" t="str">
        <f ca="1">IFERROR(__xludf.DUMMYFUNCTION("""COMPUTED_VALUE"""),"")</f>
        <v/>
      </c>
      <c r="C345" s="119" t="str">
        <f ca="1">IFERROR(__xludf.DUMMYFUNCTION("""COMPUTED_VALUE"""),"")</f>
        <v/>
      </c>
      <c r="D345" s="119" t="str">
        <f ca="1">IFERROR(__xludf.DUMMYFUNCTION("""COMPUTED_VALUE"""),"")</f>
        <v/>
      </c>
      <c r="E345" s="119" t="str">
        <f ca="1">IFERROR(__xludf.DUMMYFUNCTION("""COMPUTED_VALUE"""),"")</f>
        <v/>
      </c>
      <c r="F345" s="119" t="str">
        <f ca="1">IFERROR(__xludf.DUMMYFUNCTION("""COMPUTED_VALUE"""),"")</f>
        <v/>
      </c>
      <c r="G345" s="119" t="str">
        <f ca="1">IFERROR(__xludf.DUMMYFUNCTION("""COMPUTED_VALUE"""),"")</f>
        <v/>
      </c>
      <c r="H345" s="119" t="str">
        <f ca="1">IFERROR(__xludf.DUMMYFUNCTION("""COMPUTED_VALUE"""),"")</f>
        <v/>
      </c>
      <c r="I345" s="96" t="str">
        <f ca="1">IFERROR(__xludf.DUMMYFUNCTION("""COMPUTED_VALUE"""),"")</f>
        <v/>
      </c>
      <c r="J345" s="119" t="str">
        <f ca="1">IFERROR(__xludf.DUMMYFUNCTION("""COMPUTED_VALUE"""),"")</f>
        <v/>
      </c>
      <c r="K345" s="119" t="str">
        <f ca="1">IFERROR(__xludf.DUMMYFUNCTION("""COMPUTED_VALUE"""),"")</f>
        <v/>
      </c>
      <c r="L345" s="119" t="str">
        <f ca="1">IFERROR(__xludf.DUMMYFUNCTION("""COMPUTED_VALUE"""),"")</f>
        <v/>
      </c>
      <c r="M345" s="119" t="str">
        <f ca="1">IFERROR(__xludf.DUMMYFUNCTION("""COMPUTED_VALUE"""),"")</f>
        <v/>
      </c>
      <c r="N345" s="119" t="str">
        <f ca="1">IFERROR(__xludf.DUMMYFUNCTION("""COMPUTED_VALUE"""),"")</f>
        <v/>
      </c>
      <c r="O345" s="119" t="str">
        <f ca="1">IFERROR(__xludf.DUMMYFUNCTION("""COMPUTED_VALUE"""),"")</f>
        <v/>
      </c>
      <c r="P345" s="119" t="str">
        <f ca="1">IFERROR(__xludf.DUMMYFUNCTION("""COMPUTED_VALUE"""),"")</f>
        <v/>
      </c>
      <c r="Q345" s="119" t="str">
        <f ca="1">IFERROR(__xludf.DUMMYFUNCTION("""COMPUTED_VALUE"""),"")</f>
        <v/>
      </c>
      <c r="R345" s="119" t="str">
        <f ca="1">IFERROR(__xludf.DUMMYFUNCTION("""COMPUTED_VALUE"""),"")</f>
        <v/>
      </c>
      <c r="S345" s="119" t="str">
        <f ca="1">IFERROR(__xludf.DUMMYFUNCTION("""COMPUTED_VALUE"""),"")</f>
        <v/>
      </c>
      <c r="T345" s="119" t="str">
        <f ca="1">IFERROR(__xludf.DUMMYFUNCTION("""COMPUTED_VALUE"""),"")</f>
        <v/>
      </c>
      <c r="U345" s="119" t="str">
        <f ca="1">IFERROR(__xludf.DUMMYFUNCTION("""COMPUTED_VALUE"""),"")</f>
        <v/>
      </c>
      <c r="V345" s="119" t="str">
        <f ca="1">IFERROR(__xludf.DUMMYFUNCTION("""COMPUTED_VALUE"""),"")</f>
        <v/>
      </c>
      <c r="W345" s="119" t="str">
        <f ca="1">IFERROR(__xludf.DUMMYFUNCTION("""COMPUTED_VALUE"""),"")</f>
        <v/>
      </c>
      <c r="X345" s="119" t="str">
        <f ca="1">IFERROR(__xludf.DUMMYFUNCTION("""COMPUTED_VALUE"""),"")</f>
        <v/>
      </c>
      <c r="Y345" s="119" t="str">
        <f ca="1">IFERROR(__xludf.DUMMYFUNCTION("""COMPUTED_VALUE"""),"")</f>
        <v/>
      </c>
      <c r="Z345" s="119"/>
    </row>
    <row r="346" spans="1:26" ht="12.95">
      <c r="A346" s="119" t="str">
        <f ca="1">IFERROR(__xludf.DUMMYFUNCTION("""COMPUTED_VALUE"""),"")</f>
        <v/>
      </c>
      <c r="B346" s="119" t="str">
        <f ca="1">IFERROR(__xludf.DUMMYFUNCTION("""COMPUTED_VALUE"""),"")</f>
        <v/>
      </c>
      <c r="C346" s="119" t="str">
        <f ca="1">IFERROR(__xludf.DUMMYFUNCTION("""COMPUTED_VALUE"""),"")</f>
        <v/>
      </c>
      <c r="D346" s="119" t="str">
        <f ca="1">IFERROR(__xludf.DUMMYFUNCTION("""COMPUTED_VALUE"""),"")</f>
        <v/>
      </c>
      <c r="E346" s="119" t="str">
        <f ca="1">IFERROR(__xludf.DUMMYFUNCTION("""COMPUTED_VALUE"""),"")</f>
        <v/>
      </c>
      <c r="F346" s="119" t="str">
        <f ca="1">IFERROR(__xludf.DUMMYFUNCTION("""COMPUTED_VALUE"""),"")</f>
        <v/>
      </c>
      <c r="G346" s="119" t="str">
        <f ca="1">IFERROR(__xludf.DUMMYFUNCTION("""COMPUTED_VALUE"""),"")</f>
        <v/>
      </c>
      <c r="H346" s="119" t="str">
        <f ca="1">IFERROR(__xludf.DUMMYFUNCTION("""COMPUTED_VALUE"""),"")</f>
        <v/>
      </c>
      <c r="I346" s="96" t="str">
        <f ca="1">IFERROR(__xludf.DUMMYFUNCTION("""COMPUTED_VALUE"""),"")</f>
        <v/>
      </c>
      <c r="J346" s="119" t="str">
        <f ca="1">IFERROR(__xludf.DUMMYFUNCTION("""COMPUTED_VALUE"""),"")</f>
        <v/>
      </c>
      <c r="K346" s="119" t="str">
        <f ca="1">IFERROR(__xludf.DUMMYFUNCTION("""COMPUTED_VALUE"""),"")</f>
        <v/>
      </c>
      <c r="L346" s="119" t="str">
        <f ca="1">IFERROR(__xludf.DUMMYFUNCTION("""COMPUTED_VALUE"""),"")</f>
        <v/>
      </c>
      <c r="M346" s="119" t="str">
        <f ca="1">IFERROR(__xludf.DUMMYFUNCTION("""COMPUTED_VALUE"""),"")</f>
        <v/>
      </c>
      <c r="N346" s="119" t="str">
        <f ca="1">IFERROR(__xludf.DUMMYFUNCTION("""COMPUTED_VALUE"""),"")</f>
        <v/>
      </c>
      <c r="O346" s="119" t="str">
        <f ca="1">IFERROR(__xludf.DUMMYFUNCTION("""COMPUTED_VALUE"""),"")</f>
        <v/>
      </c>
      <c r="P346" s="119" t="str">
        <f ca="1">IFERROR(__xludf.DUMMYFUNCTION("""COMPUTED_VALUE"""),"")</f>
        <v/>
      </c>
      <c r="Q346" s="119" t="str">
        <f ca="1">IFERROR(__xludf.DUMMYFUNCTION("""COMPUTED_VALUE"""),"")</f>
        <v/>
      </c>
      <c r="R346" s="119" t="str">
        <f ca="1">IFERROR(__xludf.DUMMYFUNCTION("""COMPUTED_VALUE"""),"")</f>
        <v/>
      </c>
      <c r="S346" s="119" t="str">
        <f ca="1">IFERROR(__xludf.DUMMYFUNCTION("""COMPUTED_VALUE"""),"")</f>
        <v/>
      </c>
      <c r="T346" s="119" t="str">
        <f ca="1">IFERROR(__xludf.DUMMYFUNCTION("""COMPUTED_VALUE"""),"")</f>
        <v/>
      </c>
      <c r="U346" s="119" t="str">
        <f ca="1">IFERROR(__xludf.DUMMYFUNCTION("""COMPUTED_VALUE"""),"")</f>
        <v/>
      </c>
      <c r="V346" s="119" t="str">
        <f ca="1">IFERROR(__xludf.DUMMYFUNCTION("""COMPUTED_VALUE"""),"")</f>
        <v/>
      </c>
      <c r="W346" s="119" t="str">
        <f ca="1">IFERROR(__xludf.DUMMYFUNCTION("""COMPUTED_VALUE"""),"")</f>
        <v/>
      </c>
      <c r="X346" s="119" t="str">
        <f ca="1">IFERROR(__xludf.DUMMYFUNCTION("""COMPUTED_VALUE"""),"")</f>
        <v/>
      </c>
      <c r="Y346" s="119" t="str">
        <f ca="1">IFERROR(__xludf.DUMMYFUNCTION("""COMPUTED_VALUE"""),"")</f>
        <v/>
      </c>
      <c r="Z346" s="119"/>
    </row>
    <row r="347" spans="1:26" ht="12.95">
      <c r="A347" s="119" t="str">
        <f ca="1">IFERROR(__xludf.DUMMYFUNCTION("""COMPUTED_VALUE"""),"")</f>
        <v/>
      </c>
      <c r="B347" s="119" t="str">
        <f ca="1">IFERROR(__xludf.DUMMYFUNCTION("""COMPUTED_VALUE"""),"")</f>
        <v/>
      </c>
      <c r="C347" s="119" t="str">
        <f ca="1">IFERROR(__xludf.DUMMYFUNCTION("""COMPUTED_VALUE"""),"")</f>
        <v/>
      </c>
      <c r="D347" s="119" t="str">
        <f ca="1">IFERROR(__xludf.DUMMYFUNCTION("""COMPUTED_VALUE"""),"")</f>
        <v/>
      </c>
      <c r="E347" s="119" t="str">
        <f ca="1">IFERROR(__xludf.DUMMYFUNCTION("""COMPUTED_VALUE"""),"")</f>
        <v/>
      </c>
      <c r="F347" s="119" t="str">
        <f ca="1">IFERROR(__xludf.DUMMYFUNCTION("""COMPUTED_VALUE"""),"")</f>
        <v/>
      </c>
      <c r="G347" s="119" t="str">
        <f ca="1">IFERROR(__xludf.DUMMYFUNCTION("""COMPUTED_VALUE"""),"")</f>
        <v/>
      </c>
      <c r="H347" s="119" t="str">
        <f ca="1">IFERROR(__xludf.DUMMYFUNCTION("""COMPUTED_VALUE"""),"")</f>
        <v/>
      </c>
      <c r="I347" s="96" t="str">
        <f ca="1">IFERROR(__xludf.DUMMYFUNCTION("""COMPUTED_VALUE"""),"")</f>
        <v/>
      </c>
      <c r="J347" s="119" t="str">
        <f ca="1">IFERROR(__xludf.DUMMYFUNCTION("""COMPUTED_VALUE"""),"")</f>
        <v/>
      </c>
      <c r="K347" s="119" t="str">
        <f ca="1">IFERROR(__xludf.DUMMYFUNCTION("""COMPUTED_VALUE"""),"")</f>
        <v/>
      </c>
      <c r="L347" s="119" t="str">
        <f ca="1">IFERROR(__xludf.DUMMYFUNCTION("""COMPUTED_VALUE"""),"")</f>
        <v/>
      </c>
      <c r="M347" s="119" t="str">
        <f ca="1">IFERROR(__xludf.DUMMYFUNCTION("""COMPUTED_VALUE"""),"")</f>
        <v/>
      </c>
      <c r="N347" s="119" t="str">
        <f ca="1">IFERROR(__xludf.DUMMYFUNCTION("""COMPUTED_VALUE"""),"")</f>
        <v/>
      </c>
      <c r="O347" s="119" t="str">
        <f ca="1">IFERROR(__xludf.DUMMYFUNCTION("""COMPUTED_VALUE"""),"")</f>
        <v/>
      </c>
      <c r="P347" s="119" t="str">
        <f ca="1">IFERROR(__xludf.DUMMYFUNCTION("""COMPUTED_VALUE"""),"")</f>
        <v/>
      </c>
      <c r="Q347" s="119" t="str">
        <f ca="1">IFERROR(__xludf.DUMMYFUNCTION("""COMPUTED_VALUE"""),"")</f>
        <v/>
      </c>
      <c r="R347" s="119" t="str">
        <f ca="1">IFERROR(__xludf.DUMMYFUNCTION("""COMPUTED_VALUE"""),"")</f>
        <v/>
      </c>
      <c r="S347" s="119" t="str">
        <f ca="1">IFERROR(__xludf.DUMMYFUNCTION("""COMPUTED_VALUE"""),"")</f>
        <v/>
      </c>
      <c r="T347" s="119" t="str">
        <f ca="1">IFERROR(__xludf.DUMMYFUNCTION("""COMPUTED_VALUE"""),"")</f>
        <v/>
      </c>
      <c r="U347" s="119" t="str">
        <f ca="1">IFERROR(__xludf.DUMMYFUNCTION("""COMPUTED_VALUE"""),"")</f>
        <v/>
      </c>
      <c r="V347" s="119" t="str">
        <f ca="1">IFERROR(__xludf.DUMMYFUNCTION("""COMPUTED_VALUE"""),"")</f>
        <v/>
      </c>
      <c r="W347" s="119" t="str">
        <f ca="1">IFERROR(__xludf.DUMMYFUNCTION("""COMPUTED_VALUE"""),"")</f>
        <v/>
      </c>
      <c r="X347" s="119" t="str">
        <f ca="1">IFERROR(__xludf.DUMMYFUNCTION("""COMPUTED_VALUE"""),"")</f>
        <v/>
      </c>
      <c r="Y347" s="119" t="str">
        <f ca="1">IFERROR(__xludf.DUMMYFUNCTION("""COMPUTED_VALUE"""),"")</f>
        <v/>
      </c>
      <c r="Z347" s="119"/>
    </row>
    <row r="348" spans="1:26" ht="12.95">
      <c r="A348" s="119" t="str">
        <f ca="1">IFERROR(__xludf.DUMMYFUNCTION("""COMPUTED_VALUE"""),"")</f>
        <v/>
      </c>
      <c r="B348" s="119" t="str">
        <f ca="1">IFERROR(__xludf.DUMMYFUNCTION("""COMPUTED_VALUE"""),"")</f>
        <v/>
      </c>
      <c r="C348" s="119" t="str">
        <f ca="1">IFERROR(__xludf.DUMMYFUNCTION("""COMPUTED_VALUE"""),"")</f>
        <v/>
      </c>
      <c r="D348" s="119" t="str">
        <f ca="1">IFERROR(__xludf.DUMMYFUNCTION("""COMPUTED_VALUE"""),"")</f>
        <v/>
      </c>
      <c r="E348" s="119" t="str">
        <f ca="1">IFERROR(__xludf.DUMMYFUNCTION("""COMPUTED_VALUE"""),"")</f>
        <v/>
      </c>
      <c r="F348" s="119" t="str">
        <f ca="1">IFERROR(__xludf.DUMMYFUNCTION("""COMPUTED_VALUE"""),"")</f>
        <v/>
      </c>
      <c r="G348" s="119" t="str">
        <f ca="1">IFERROR(__xludf.DUMMYFUNCTION("""COMPUTED_VALUE"""),"")</f>
        <v/>
      </c>
      <c r="H348" s="119" t="str">
        <f ca="1">IFERROR(__xludf.DUMMYFUNCTION("""COMPUTED_VALUE"""),"")</f>
        <v/>
      </c>
      <c r="I348" s="96" t="str">
        <f ca="1">IFERROR(__xludf.DUMMYFUNCTION("""COMPUTED_VALUE"""),"")</f>
        <v/>
      </c>
      <c r="J348" s="119" t="str">
        <f ca="1">IFERROR(__xludf.DUMMYFUNCTION("""COMPUTED_VALUE"""),"")</f>
        <v/>
      </c>
      <c r="K348" s="119" t="str">
        <f ca="1">IFERROR(__xludf.DUMMYFUNCTION("""COMPUTED_VALUE"""),"")</f>
        <v/>
      </c>
      <c r="L348" s="119" t="str">
        <f ca="1">IFERROR(__xludf.DUMMYFUNCTION("""COMPUTED_VALUE"""),"")</f>
        <v/>
      </c>
      <c r="M348" s="119" t="str">
        <f ca="1">IFERROR(__xludf.DUMMYFUNCTION("""COMPUTED_VALUE"""),"")</f>
        <v/>
      </c>
      <c r="N348" s="119" t="str">
        <f ca="1">IFERROR(__xludf.DUMMYFUNCTION("""COMPUTED_VALUE"""),"")</f>
        <v/>
      </c>
      <c r="O348" s="119" t="str">
        <f ca="1">IFERROR(__xludf.DUMMYFUNCTION("""COMPUTED_VALUE"""),"")</f>
        <v/>
      </c>
      <c r="P348" s="119" t="str">
        <f ca="1">IFERROR(__xludf.DUMMYFUNCTION("""COMPUTED_VALUE"""),"")</f>
        <v/>
      </c>
      <c r="Q348" s="119" t="str">
        <f ca="1">IFERROR(__xludf.DUMMYFUNCTION("""COMPUTED_VALUE"""),"")</f>
        <v/>
      </c>
      <c r="R348" s="119" t="str">
        <f ca="1">IFERROR(__xludf.DUMMYFUNCTION("""COMPUTED_VALUE"""),"")</f>
        <v/>
      </c>
      <c r="S348" s="119" t="str">
        <f ca="1">IFERROR(__xludf.DUMMYFUNCTION("""COMPUTED_VALUE"""),"")</f>
        <v/>
      </c>
      <c r="T348" s="119" t="str">
        <f ca="1">IFERROR(__xludf.DUMMYFUNCTION("""COMPUTED_VALUE"""),"")</f>
        <v/>
      </c>
      <c r="U348" s="119" t="str">
        <f ca="1">IFERROR(__xludf.DUMMYFUNCTION("""COMPUTED_VALUE"""),"")</f>
        <v/>
      </c>
      <c r="V348" s="119" t="str">
        <f ca="1">IFERROR(__xludf.DUMMYFUNCTION("""COMPUTED_VALUE"""),"")</f>
        <v/>
      </c>
      <c r="W348" s="119" t="str">
        <f ca="1">IFERROR(__xludf.DUMMYFUNCTION("""COMPUTED_VALUE"""),"")</f>
        <v/>
      </c>
      <c r="X348" s="119" t="str">
        <f ca="1">IFERROR(__xludf.DUMMYFUNCTION("""COMPUTED_VALUE"""),"")</f>
        <v/>
      </c>
      <c r="Y348" s="119" t="str">
        <f ca="1">IFERROR(__xludf.DUMMYFUNCTION("""COMPUTED_VALUE"""),"")</f>
        <v/>
      </c>
      <c r="Z348" s="119"/>
    </row>
    <row r="349" spans="1:26" ht="12.95">
      <c r="A349" s="119" t="str">
        <f ca="1">IFERROR(__xludf.DUMMYFUNCTION("""COMPUTED_VALUE"""),"")</f>
        <v/>
      </c>
      <c r="B349" s="119" t="str">
        <f ca="1">IFERROR(__xludf.DUMMYFUNCTION("""COMPUTED_VALUE"""),"")</f>
        <v/>
      </c>
      <c r="C349" s="119" t="str">
        <f ca="1">IFERROR(__xludf.DUMMYFUNCTION("""COMPUTED_VALUE"""),"")</f>
        <v/>
      </c>
      <c r="D349" s="119" t="str">
        <f ca="1">IFERROR(__xludf.DUMMYFUNCTION("""COMPUTED_VALUE"""),"")</f>
        <v/>
      </c>
      <c r="E349" s="119" t="str">
        <f ca="1">IFERROR(__xludf.DUMMYFUNCTION("""COMPUTED_VALUE"""),"")</f>
        <v/>
      </c>
      <c r="F349" s="119" t="str">
        <f ca="1">IFERROR(__xludf.DUMMYFUNCTION("""COMPUTED_VALUE"""),"")</f>
        <v/>
      </c>
      <c r="G349" s="119" t="str">
        <f ca="1">IFERROR(__xludf.DUMMYFUNCTION("""COMPUTED_VALUE"""),"")</f>
        <v/>
      </c>
      <c r="H349" s="119" t="str">
        <f ca="1">IFERROR(__xludf.DUMMYFUNCTION("""COMPUTED_VALUE"""),"")</f>
        <v/>
      </c>
      <c r="I349" s="96" t="str">
        <f ca="1">IFERROR(__xludf.DUMMYFUNCTION("""COMPUTED_VALUE"""),"")</f>
        <v/>
      </c>
      <c r="J349" s="119" t="str">
        <f ca="1">IFERROR(__xludf.DUMMYFUNCTION("""COMPUTED_VALUE"""),"")</f>
        <v/>
      </c>
      <c r="K349" s="119" t="str">
        <f ca="1">IFERROR(__xludf.DUMMYFUNCTION("""COMPUTED_VALUE"""),"")</f>
        <v/>
      </c>
      <c r="L349" s="119" t="str">
        <f ca="1">IFERROR(__xludf.DUMMYFUNCTION("""COMPUTED_VALUE"""),"")</f>
        <v/>
      </c>
      <c r="M349" s="119" t="str">
        <f ca="1">IFERROR(__xludf.DUMMYFUNCTION("""COMPUTED_VALUE"""),"")</f>
        <v/>
      </c>
      <c r="N349" s="119" t="str">
        <f ca="1">IFERROR(__xludf.DUMMYFUNCTION("""COMPUTED_VALUE"""),"")</f>
        <v/>
      </c>
      <c r="O349" s="119" t="str">
        <f ca="1">IFERROR(__xludf.DUMMYFUNCTION("""COMPUTED_VALUE"""),"")</f>
        <v/>
      </c>
      <c r="P349" s="119" t="str">
        <f ca="1">IFERROR(__xludf.DUMMYFUNCTION("""COMPUTED_VALUE"""),"")</f>
        <v/>
      </c>
      <c r="Q349" s="119" t="str">
        <f ca="1">IFERROR(__xludf.DUMMYFUNCTION("""COMPUTED_VALUE"""),"")</f>
        <v/>
      </c>
      <c r="R349" s="119" t="str">
        <f ca="1">IFERROR(__xludf.DUMMYFUNCTION("""COMPUTED_VALUE"""),"")</f>
        <v/>
      </c>
      <c r="S349" s="119" t="str">
        <f ca="1">IFERROR(__xludf.DUMMYFUNCTION("""COMPUTED_VALUE"""),"")</f>
        <v/>
      </c>
      <c r="T349" s="119" t="str">
        <f ca="1">IFERROR(__xludf.DUMMYFUNCTION("""COMPUTED_VALUE"""),"")</f>
        <v/>
      </c>
      <c r="U349" s="119" t="str">
        <f ca="1">IFERROR(__xludf.DUMMYFUNCTION("""COMPUTED_VALUE"""),"")</f>
        <v/>
      </c>
      <c r="V349" s="119" t="str">
        <f ca="1">IFERROR(__xludf.DUMMYFUNCTION("""COMPUTED_VALUE"""),"")</f>
        <v/>
      </c>
      <c r="W349" s="119" t="str">
        <f ca="1">IFERROR(__xludf.DUMMYFUNCTION("""COMPUTED_VALUE"""),"")</f>
        <v/>
      </c>
      <c r="X349" s="119" t="str">
        <f ca="1">IFERROR(__xludf.DUMMYFUNCTION("""COMPUTED_VALUE"""),"")</f>
        <v/>
      </c>
      <c r="Y349" s="119" t="str">
        <f ca="1">IFERROR(__xludf.DUMMYFUNCTION("""COMPUTED_VALUE"""),"")</f>
        <v/>
      </c>
      <c r="Z349" s="119"/>
    </row>
    <row r="350" spans="1:26" ht="12.95">
      <c r="A350" s="119" t="str">
        <f ca="1">IFERROR(__xludf.DUMMYFUNCTION("""COMPUTED_VALUE"""),"")</f>
        <v/>
      </c>
      <c r="B350" s="119" t="str">
        <f ca="1">IFERROR(__xludf.DUMMYFUNCTION("""COMPUTED_VALUE"""),"")</f>
        <v/>
      </c>
      <c r="C350" s="119" t="str">
        <f ca="1">IFERROR(__xludf.DUMMYFUNCTION("""COMPUTED_VALUE"""),"")</f>
        <v/>
      </c>
      <c r="D350" s="119" t="str">
        <f ca="1">IFERROR(__xludf.DUMMYFUNCTION("""COMPUTED_VALUE"""),"")</f>
        <v/>
      </c>
      <c r="E350" s="119" t="str">
        <f ca="1">IFERROR(__xludf.DUMMYFUNCTION("""COMPUTED_VALUE"""),"")</f>
        <v/>
      </c>
      <c r="F350" s="119" t="str">
        <f ca="1">IFERROR(__xludf.DUMMYFUNCTION("""COMPUTED_VALUE"""),"")</f>
        <v/>
      </c>
      <c r="G350" s="119" t="str">
        <f ca="1">IFERROR(__xludf.DUMMYFUNCTION("""COMPUTED_VALUE"""),"")</f>
        <v/>
      </c>
      <c r="H350" s="119" t="str">
        <f ca="1">IFERROR(__xludf.DUMMYFUNCTION("""COMPUTED_VALUE"""),"")</f>
        <v/>
      </c>
      <c r="I350" s="96" t="str">
        <f ca="1">IFERROR(__xludf.DUMMYFUNCTION("""COMPUTED_VALUE"""),"")</f>
        <v/>
      </c>
      <c r="J350" s="119" t="str">
        <f ca="1">IFERROR(__xludf.DUMMYFUNCTION("""COMPUTED_VALUE"""),"")</f>
        <v/>
      </c>
      <c r="K350" s="119" t="str">
        <f ca="1">IFERROR(__xludf.DUMMYFUNCTION("""COMPUTED_VALUE"""),"")</f>
        <v/>
      </c>
      <c r="L350" s="119" t="str">
        <f ca="1">IFERROR(__xludf.DUMMYFUNCTION("""COMPUTED_VALUE"""),"")</f>
        <v/>
      </c>
      <c r="M350" s="119" t="str">
        <f ca="1">IFERROR(__xludf.DUMMYFUNCTION("""COMPUTED_VALUE"""),"")</f>
        <v/>
      </c>
      <c r="N350" s="119" t="str">
        <f ca="1">IFERROR(__xludf.DUMMYFUNCTION("""COMPUTED_VALUE"""),"")</f>
        <v/>
      </c>
      <c r="O350" s="119" t="str">
        <f ca="1">IFERROR(__xludf.DUMMYFUNCTION("""COMPUTED_VALUE"""),"")</f>
        <v/>
      </c>
      <c r="P350" s="119" t="str">
        <f ca="1">IFERROR(__xludf.DUMMYFUNCTION("""COMPUTED_VALUE"""),"")</f>
        <v/>
      </c>
      <c r="Q350" s="119" t="str">
        <f ca="1">IFERROR(__xludf.DUMMYFUNCTION("""COMPUTED_VALUE"""),"")</f>
        <v/>
      </c>
      <c r="R350" s="119" t="str">
        <f ca="1">IFERROR(__xludf.DUMMYFUNCTION("""COMPUTED_VALUE"""),"")</f>
        <v/>
      </c>
      <c r="S350" s="119" t="str">
        <f ca="1">IFERROR(__xludf.DUMMYFUNCTION("""COMPUTED_VALUE"""),"")</f>
        <v/>
      </c>
      <c r="T350" s="119" t="str">
        <f ca="1">IFERROR(__xludf.DUMMYFUNCTION("""COMPUTED_VALUE"""),"")</f>
        <v/>
      </c>
      <c r="U350" s="119" t="str">
        <f ca="1">IFERROR(__xludf.DUMMYFUNCTION("""COMPUTED_VALUE"""),"")</f>
        <v/>
      </c>
      <c r="V350" s="119" t="str">
        <f ca="1">IFERROR(__xludf.DUMMYFUNCTION("""COMPUTED_VALUE"""),"")</f>
        <v/>
      </c>
      <c r="W350" s="119" t="str">
        <f ca="1">IFERROR(__xludf.DUMMYFUNCTION("""COMPUTED_VALUE"""),"")</f>
        <v/>
      </c>
      <c r="X350" s="119" t="str">
        <f ca="1">IFERROR(__xludf.DUMMYFUNCTION("""COMPUTED_VALUE"""),"")</f>
        <v/>
      </c>
      <c r="Y350" s="119" t="str">
        <f ca="1">IFERROR(__xludf.DUMMYFUNCTION("""COMPUTED_VALUE"""),"")</f>
        <v/>
      </c>
      <c r="Z350" s="119"/>
    </row>
    <row r="351" spans="1:26" ht="12.95">
      <c r="A351" s="119" t="str">
        <f ca="1">IFERROR(__xludf.DUMMYFUNCTION("""COMPUTED_VALUE"""),"")</f>
        <v/>
      </c>
      <c r="B351" s="119" t="str">
        <f ca="1">IFERROR(__xludf.DUMMYFUNCTION("""COMPUTED_VALUE"""),"")</f>
        <v/>
      </c>
      <c r="C351" s="119" t="str">
        <f ca="1">IFERROR(__xludf.DUMMYFUNCTION("""COMPUTED_VALUE"""),"")</f>
        <v/>
      </c>
      <c r="D351" s="119" t="str">
        <f ca="1">IFERROR(__xludf.DUMMYFUNCTION("""COMPUTED_VALUE"""),"")</f>
        <v/>
      </c>
      <c r="E351" s="119" t="str">
        <f ca="1">IFERROR(__xludf.DUMMYFUNCTION("""COMPUTED_VALUE"""),"")</f>
        <v/>
      </c>
      <c r="F351" s="119" t="str">
        <f ca="1">IFERROR(__xludf.DUMMYFUNCTION("""COMPUTED_VALUE"""),"")</f>
        <v/>
      </c>
      <c r="G351" s="119" t="str">
        <f ca="1">IFERROR(__xludf.DUMMYFUNCTION("""COMPUTED_VALUE"""),"")</f>
        <v/>
      </c>
      <c r="H351" s="119" t="str">
        <f ca="1">IFERROR(__xludf.DUMMYFUNCTION("""COMPUTED_VALUE"""),"")</f>
        <v/>
      </c>
      <c r="I351" s="96" t="str">
        <f ca="1">IFERROR(__xludf.DUMMYFUNCTION("""COMPUTED_VALUE"""),"")</f>
        <v/>
      </c>
      <c r="J351" s="119" t="str">
        <f ca="1">IFERROR(__xludf.DUMMYFUNCTION("""COMPUTED_VALUE"""),"")</f>
        <v/>
      </c>
      <c r="K351" s="119" t="str">
        <f ca="1">IFERROR(__xludf.DUMMYFUNCTION("""COMPUTED_VALUE"""),"")</f>
        <v/>
      </c>
      <c r="L351" s="119" t="str">
        <f ca="1">IFERROR(__xludf.DUMMYFUNCTION("""COMPUTED_VALUE"""),"")</f>
        <v/>
      </c>
      <c r="M351" s="119" t="str">
        <f ca="1">IFERROR(__xludf.DUMMYFUNCTION("""COMPUTED_VALUE"""),"")</f>
        <v/>
      </c>
      <c r="N351" s="119" t="str">
        <f ca="1">IFERROR(__xludf.DUMMYFUNCTION("""COMPUTED_VALUE"""),"")</f>
        <v/>
      </c>
      <c r="O351" s="119" t="str">
        <f ca="1">IFERROR(__xludf.DUMMYFUNCTION("""COMPUTED_VALUE"""),"")</f>
        <v/>
      </c>
      <c r="P351" s="119" t="str">
        <f ca="1">IFERROR(__xludf.DUMMYFUNCTION("""COMPUTED_VALUE"""),"")</f>
        <v/>
      </c>
      <c r="Q351" s="119" t="str">
        <f ca="1">IFERROR(__xludf.DUMMYFUNCTION("""COMPUTED_VALUE"""),"")</f>
        <v/>
      </c>
      <c r="R351" s="119" t="str">
        <f ca="1">IFERROR(__xludf.DUMMYFUNCTION("""COMPUTED_VALUE"""),"")</f>
        <v/>
      </c>
      <c r="S351" s="119" t="str">
        <f ca="1">IFERROR(__xludf.DUMMYFUNCTION("""COMPUTED_VALUE"""),"")</f>
        <v/>
      </c>
      <c r="T351" s="119" t="str">
        <f ca="1">IFERROR(__xludf.DUMMYFUNCTION("""COMPUTED_VALUE"""),"")</f>
        <v/>
      </c>
      <c r="U351" s="119" t="str">
        <f ca="1">IFERROR(__xludf.DUMMYFUNCTION("""COMPUTED_VALUE"""),"")</f>
        <v/>
      </c>
      <c r="V351" s="119" t="str">
        <f ca="1">IFERROR(__xludf.DUMMYFUNCTION("""COMPUTED_VALUE"""),"")</f>
        <v/>
      </c>
      <c r="W351" s="119" t="str">
        <f ca="1">IFERROR(__xludf.DUMMYFUNCTION("""COMPUTED_VALUE"""),"")</f>
        <v/>
      </c>
      <c r="X351" s="119" t="str">
        <f ca="1">IFERROR(__xludf.DUMMYFUNCTION("""COMPUTED_VALUE"""),"")</f>
        <v/>
      </c>
      <c r="Y351" s="119" t="str">
        <f ca="1">IFERROR(__xludf.DUMMYFUNCTION("""COMPUTED_VALUE"""),"")</f>
        <v/>
      </c>
      <c r="Z351" s="119"/>
    </row>
    <row r="352" spans="1:26" ht="12.95">
      <c r="A352" s="119" t="str">
        <f ca="1">IFERROR(__xludf.DUMMYFUNCTION("""COMPUTED_VALUE"""),"")</f>
        <v/>
      </c>
      <c r="B352" s="119" t="str">
        <f ca="1">IFERROR(__xludf.DUMMYFUNCTION("""COMPUTED_VALUE"""),"")</f>
        <v/>
      </c>
      <c r="C352" s="119" t="str">
        <f ca="1">IFERROR(__xludf.DUMMYFUNCTION("""COMPUTED_VALUE"""),"")</f>
        <v/>
      </c>
      <c r="D352" s="119" t="str">
        <f ca="1">IFERROR(__xludf.DUMMYFUNCTION("""COMPUTED_VALUE"""),"")</f>
        <v/>
      </c>
      <c r="E352" s="119" t="str">
        <f ca="1">IFERROR(__xludf.DUMMYFUNCTION("""COMPUTED_VALUE"""),"")</f>
        <v/>
      </c>
      <c r="F352" s="119" t="str">
        <f ca="1">IFERROR(__xludf.DUMMYFUNCTION("""COMPUTED_VALUE"""),"")</f>
        <v/>
      </c>
      <c r="G352" s="119" t="str">
        <f ca="1">IFERROR(__xludf.DUMMYFUNCTION("""COMPUTED_VALUE"""),"")</f>
        <v/>
      </c>
      <c r="H352" s="119" t="str">
        <f ca="1">IFERROR(__xludf.DUMMYFUNCTION("""COMPUTED_VALUE"""),"")</f>
        <v/>
      </c>
      <c r="I352" s="96" t="str">
        <f ca="1">IFERROR(__xludf.DUMMYFUNCTION("""COMPUTED_VALUE"""),"")</f>
        <v/>
      </c>
      <c r="J352" s="119" t="str">
        <f ca="1">IFERROR(__xludf.DUMMYFUNCTION("""COMPUTED_VALUE"""),"")</f>
        <v/>
      </c>
      <c r="K352" s="119" t="str">
        <f ca="1">IFERROR(__xludf.DUMMYFUNCTION("""COMPUTED_VALUE"""),"")</f>
        <v/>
      </c>
      <c r="L352" s="119" t="str">
        <f ca="1">IFERROR(__xludf.DUMMYFUNCTION("""COMPUTED_VALUE"""),"")</f>
        <v/>
      </c>
      <c r="M352" s="119" t="str">
        <f ca="1">IFERROR(__xludf.DUMMYFUNCTION("""COMPUTED_VALUE"""),"")</f>
        <v/>
      </c>
      <c r="N352" s="119" t="str">
        <f ca="1">IFERROR(__xludf.DUMMYFUNCTION("""COMPUTED_VALUE"""),"")</f>
        <v/>
      </c>
      <c r="O352" s="119" t="str">
        <f ca="1">IFERROR(__xludf.DUMMYFUNCTION("""COMPUTED_VALUE"""),"")</f>
        <v/>
      </c>
      <c r="P352" s="119" t="str">
        <f ca="1">IFERROR(__xludf.DUMMYFUNCTION("""COMPUTED_VALUE"""),"")</f>
        <v/>
      </c>
      <c r="Q352" s="119" t="str">
        <f ca="1">IFERROR(__xludf.DUMMYFUNCTION("""COMPUTED_VALUE"""),"")</f>
        <v/>
      </c>
      <c r="R352" s="119" t="str">
        <f ca="1">IFERROR(__xludf.DUMMYFUNCTION("""COMPUTED_VALUE"""),"")</f>
        <v/>
      </c>
      <c r="S352" s="119" t="str">
        <f ca="1">IFERROR(__xludf.DUMMYFUNCTION("""COMPUTED_VALUE"""),"")</f>
        <v/>
      </c>
      <c r="T352" s="119" t="str">
        <f ca="1">IFERROR(__xludf.DUMMYFUNCTION("""COMPUTED_VALUE"""),"")</f>
        <v/>
      </c>
      <c r="U352" s="119" t="str">
        <f ca="1">IFERROR(__xludf.DUMMYFUNCTION("""COMPUTED_VALUE"""),"")</f>
        <v/>
      </c>
      <c r="V352" s="119" t="str">
        <f ca="1">IFERROR(__xludf.DUMMYFUNCTION("""COMPUTED_VALUE"""),"")</f>
        <v/>
      </c>
      <c r="W352" s="119" t="str">
        <f ca="1">IFERROR(__xludf.DUMMYFUNCTION("""COMPUTED_VALUE"""),"")</f>
        <v/>
      </c>
      <c r="X352" s="119" t="str">
        <f ca="1">IFERROR(__xludf.DUMMYFUNCTION("""COMPUTED_VALUE"""),"")</f>
        <v/>
      </c>
      <c r="Y352" s="119" t="str">
        <f ca="1">IFERROR(__xludf.DUMMYFUNCTION("""COMPUTED_VALUE"""),"")</f>
        <v/>
      </c>
      <c r="Z352" s="119"/>
    </row>
    <row r="353" spans="1:26" ht="12.95">
      <c r="A353" s="119" t="str">
        <f ca="1">IFERROR(__xludf.DUMMYFUNCTION("""COMPUTED_VALUE"""),"")</f>
        <v/>
      </c>
      <c r="B353" s="119" t="str">
        <f ca="1">IFERROR(__xludf.DUMMYFUNCTION("""COMPUTED_VALUE"""),"")</f>
        <v/>
      </c>
      <c r="C353" s="119" t="str">
        <f ca="1">IFERROR(__xludf.DUMMYFUNCTION("""COMPUTED_VALUE"""),"")</f>
        <v/>
      </c>
      <c r="D353" s="119" t="str">
        <f ca="1">IFERROR(__xludf.DUMMYFUNCTION("""COMPUTED_VALUE"""),"")</f>
        <v/>
      </c>
      <c r="E353" s="119" t="str">
        <f ca="1">IFERROR(__xludf.DUMMYFUNCTION("""COMPUTED_VALUE"""),"")</f>
        <v/>
      </c>
      <c r="F353" s="119" t="str">
        <f ca="1">IFERROR(__xludf.DUMMYFUNCTION("""COMPUTED_VALUE"""),"")</f>
        <v/>
      </c>
      <c r="G353" s="119" t="str">
        <f ca="1">IFERROR(__xludf.DUMMYFUNCTION("""COMPUTED_VALUE"""),"")</f>
        <v/>
      </c>
      <c r="H353" s="119" t="str">
        <f ca="1">IFERROR(__xludf.DUMMYFUNCTION("""COMPUTED_VALUE"""),"")</f>
        <v/>
      </c>
      <c r="I353" s="96" t="str">
        <f ca="1">IFERROR(__xludf.DUMMYFUNCTION("""COMPUTED_VALUE"""),"")</f>
        <v/>
      </c>
      <c r="J353" s="119" t="str">
        <f ca="1">IFERROR(__xludf.DUMMYFUNCTION("""COMPUTED_VALUE"""),"")</f>
        <v/>
      </c>
      <c r="K353" s="119" t="str">
        <f ca="1">IFERROR(__xludf.DUMMYFUNCTION("""COMPUTED_VALUE"""),"")</f>
        <v/>
      </c>
      <c r="L353" s="119" t="str">
        <f ca="1">IFERROR(__xludf.DUMMYFUNCTION("""COMPUTED_VALUE"""),"")</f>
        <v/>
      </c>
      <c r="M353" s="119" t="str">
        <f ca="1">IFERROR(__xludf.DUMMYFUNCTION("""COMPUTED_VALUE"""),"")</f>
        <v/>
      </c>
      <c r="N353" s="119" t="str">
        <f ca="1">IFERROR(__xludf.DUMMYFUNCTION("""COMPUTED_VALUE"""),"")</f>
        <v/>
      </c>
      <c r="O353" s="119" t="str">
        <f ca="1">IFERROR(__xludf.DUMMYFUNCTION("""COMPUTED_VALUE"""),"")</f>
        <v/>
      </c>
      <c r="P353" s="119" t="str">
        <f ca="1">IFERROR(__xludf.DUMMYFUNCTION("""COMPUTED_VALUE"""),"")</f>
        <v/>
      </c>
      <c r="Q353" s="119" t="str">
        <f ca="1">IFERROR(__xludf.DUMMYFUNCTION("""COMPUTED_VALUE"""),"")</f>
        <v/>
      </c>
      <c r="R353" s="119" t="str">
        <f ca="1">IFERROR(__xludf.DUMMYFUNCTION("""COMPUTED_VALUE"""),"")</f>
        <v/>
      </c>
      <c r="S353" s="119" t="str">
        <f ca="1">IFERROR(__xludf.DUMMYFUNCTION("""COMPUTED_VALUE"""),"")</f>
        <v/>
      </c>
      <c r="T353" s="119" t="str">
        <f ca="1">IFERROR(__xludf.DUMMYFUNCTION("""COMPUTED_VALUE"""),"")</f>
        <v/>
      </c>
      <c r="U353" s="119" t="str">
        <f ca="1">IFERROR(__xludf.DUMMYFUNCTION("""COMPUTED_VALUE"""),"")</f>
        <v/>
      </c>
      <c r="V353" s="119" t="str">
        <f ca="1">IFERROR(__xludf.DUMMYFUNCTION("""COMPUTED_VALUE"""),"")</f>
        <v/>
      </c>
      <c r="W353" s="119" t="str">
        <f ca="1">IFERROR(__xludf.DUMMYFUNCTION("""COMPUTED_VALUE"""),"")</f>
        <v/>
      </c>
      <c r="X353" s="119" t="str">
        <f ca="1">IFERROR(__xludf.DUMMYFUNCTION("""COMPUTED_VALUE"""),"")</f>
        <v/>
      </c>
      <c r="Y353" s="119" t="str">
        <f ca="1">IFERROR(__xludf.DUMMYFUNCTION("""COMPUTED_VALUE"""),"")</f>
        <v/>
      </c>
      <c r="Z353" s="119"/>
    </row>
    <row r="354" spans="1:26" ht="12.95">
      <c r="A354" s="119" t="str">
        <f ca="1">IFERROR(__xludf.DUMMYFUNCTION("""COMPUTED_VALUE"""),"")</f>
        <v/>
      </c>
      <c r="B354" s="119" t="str">
        <f ca="1">IFERROR(__xludf.DUMMYFUNCTION("""COMPUTED_VALUE"""),"")</f>
        <v/>
      </c>
      <c r="C354" s="119" t="str">
        <f ca="1">IFERROR(__xludf.DUMMYFUNCTION("""COMPUTED_VALUE"""),"")</f>
        <v/>
      </c>
      <c r="D354" s="119" t="str">
        <f ca="1">IFERROR(__xludf.DUMMYFUNCTION("""COMPUTED_VALUE"""),"")</f>
        <v/>
      </c>
      <c r="E354" s="119" t="str">
        <f ca="1">IFERROR(__xludf.DUMMYFUNCTION("""COMPUTED_VALUE"""),"")</f>
        <v/>
      </c>
      <c r="F354" s="119" t="str">
        <f ca="1">IFERROR(__xludf.DUMMYFUNCTION("""COMPUTED_VALUE"""),"")</f>
        <v/>
      </c>
      <c r="G354" s="119" t="str">
        <f ca="1">IFERROR(__xludf.DUMMYFUNCTION("""COMPUTED_VALUE"""),"")</f>
        <v/>
      </c>
      <c r="H354" s="119" t="str">
        <f ca="1">IFERROR(__xludf.DUMMYFUNCTION("""COMPUTED_VALUE"""),"")</f>
        <v/>
      </c>
      <c r="I354" s="96" t="str">
        <f ca="1">IFERROR(__xludf.DUMMYFUNCTION("""COMPUTED_VALUE"""),"")</f>
        <v/>
      </c>
      <c r="J354" s="119" t="str">
        <f ca="1">IFERROR(__xludf.DUMMYFUNCTION("""COMPUTED_VALUE"""),"")</f>
        <v/>
      </c>
      <c r="K354" s="119" t="str">
        <f ca="1">IFERROR(__xludf.DUMMYFUNCTION("""COMPUTED_VALUE"""),"")</f>
        <v/>
      </c>
      <c r="L354" s="119" t="str">
        <f ca="1">IFERROR(__xludf.DUMMYFUNCTION("""COMPUTED_VALUE"""),"")</f>
        <v/>
      </c>
      <c r="M354" s="119" t="str">
        <f ca="1">IFERROR(__xludf.DUMMYFUNCTION("""COMPUTED_VALUE"""),"")</f>
        <v/>
      </c>
      <c r="N354" s="119" t="str">
        <f ca="1">IFERROR(__xludf.DUMMYFUNCTION("""COMPUTED_VALUE"""),"")</f>
        <v/>
      </c>
      <c r="O354" s="119" t="str">
        <f ca="1">IFERROR(__xludf.DUMMYFUNCTION("""COMPUTED_VALUE"""),"")</f>
        <v/>
      </c>
      <c r="P354" s="119" t="str">
        <f ca="1">IFERROR(__xludf.DUMMYFUNCTION("""COMPUTED_VALUE"""),"")</f>
        <v/>
      </c>
      <c r="Q354" s="119" t="str">
        <f ca="1">IFERROR(__xludf.DUMMYFUNCTION("""COMPUTED_VALUE"""),"")</f>
        <v/>
      </c>
      <c r="R354" s="119" t="str">
        <f ca="1">IFERROR(__xludf.DUMMYFUNCTION("""COMPUTED_VALUE"""),"")</f>
        <v/>
      </c>
      <c r="S354" s="119" t="str">
        <f ca="1">IFERROR(__xludf.DUMMYFUNCTION("""COMPUTED_VALUE"""),"")</f>
        <v/>
      </c>
      <c r="T354" s="119" t="str">
        <f ca="1">IFERROR(__xludf.DUMMYFUNCTION("""COMPUTED_VALUE"""),"")</f>
        <v/>
      </c>
      <c r="U354" s="119" t="str">
        <f ca="1">IFERROR(__xludf.DUMMYFUNCTION("""COMPUTED_VALUE"""),"")</f>
        <v/>
      </c>
      <c r="V354" s="119" t="str">
        <f ca="1">IFERROR(__xludf.DUMMYFUNCTION("""COMPUTED_VALUE"""),"")</f>
        <v/>
      </c>
      <c r="W354" s="119" t="str">
        <f ca="1">IFERROR(__xludf.DUMMYFUNCTION("""COMPUTED_VALUE"""),"")</f>
        <v/>
      </c>
      <c r="X354" s="119" t="str">
        <f ca="1">IFERROR(__xludf.DUMMYFUNCTION("""COMPUTED_VALUE"""),"")</f>
        <v/>
      </c>
      <c r="Y354" s="119" t="str">
        <f ca="1">IFERROR(__xludf.DUMMYFUNCTION("""COMPUTED_VALUE"""),"")</f>
        <v/>
      </c>
      <c r="Z354" s="119"/>
    </row>
    <row r="355" spans="1:26" ht="12.95">
      <c r="A355" s="119" t="str">
        <f ca="1">IFERROR(__xludf.DUMMYFUNCTION("""COMPUTED_VALUE"""),"")</f>
        <v/>
      </c>
      <c r="B355" s="119" t="str">
        <f ca="1">IFERROR(__xludf.DUMMYFUNCTION("""COMPUTED_VALUE"""),"")</f>
        <v/>
      </c>
      <c r="C355" s="119" t="str">
        <f ca="1">IFERROR(__xludf.DUMMYFUNCTION("""COMPUTED_VALUE"""),"")</f>
        <v/>
      </c>
      <c r="D355" s="119" t="str">
        <f ca="1">IFERROR(__xludf.DUMMYFUNCTION("""COMPUTED_VALUE"""),"")</f>
        <v/>
      </c>
      <c r="E355" s="119" t="str">
        <f ca="1">IFERROR(__xludf.DUMMYFUNCTION("""COMPUTED_VALUE"""),"")</f>
        <v/>
      </c>
      <c r="F355" s="119" t="str">
        <f ca="1">IFERROR(__xludf.DUMMYFUNCTION("""COMPUTED_VALUE"""),"")</f>
        <v/>
      </c>
      <c r="G355" s="119" t="str">
        <f ca="1">IFERROR(__xludf.DUMMYFUNCTION("""COMPUTED_VALUE"""),"")</f>
        <v/>
      </c>
      <c r="H355" s="119" t="str">
        <f ca="1">IFERROR(__xludf.DUMMYFUNCTION("""COMPUTED_VALUE"""),"")</f>
        <v/>
      </c>
      <c r="I355" s="96" t="str">
        <f ca="1">IFERROR(__xludf.DUMMYFUNCTION("""COMPUTED_VALUE"""),"")</f>
        <v/>
      </c>
      <c r="J355" s="119" t="str">
        <f ca="1">IFERROR(__xludf.DUMMYFUNCTION("""COMPUTED_VALUE"""),"")</f>
        <v/>
      </c>
      <c r="K355" s="119" t="str">
        <f ca="1">IFERROR(__xludf.DUMMYFUNCTION("""COMPUTED_VALUE"""),"")</f>
        <v/>
      </c>
      <c r="L355" s="119" t="str">
        <f ca="1">IFERROR(__xludf.DUMMYFUNCTION("""COMPUTED_VALUE"""),"")</f>
        <v/>
      </c>
      <c r="M355" s="119" t="str">
        <f ca="1">IFERROR(__xludf.DUMMYFUNCTION("""COMPUTED_VALUE"""),"")</f>
        <v/>
      </c>
      <c r="N355" s="119" t="str">
        <f ca="1">IFERROR(__xludf.DUMMYFUNCTION("""COMPUTED_VALUE"""),"")</f>
        <v/>
      </c>
      <c r="O355" s="119" t="str">
        <f ca="1">IFERROR(__xludf.DUMMYFUNCTION("""COMPUTED_VALUE"""),"")</f>
        <v/>
      </c>
      <c r="P355" s="119" t="str">
        <f ca="1">IFERROR(__xludf.DUMMYFUNCTION("""COMPUTED_VALUE"""),"")</f>
        <v/>
      </c>
      <c r="Q355" s="119" t="str">
        <f ca="1">IFERROR(__xludf.DUMMYFUNCTION("""COMPUTED_VALUE"""),"")</f>
        <v/>
      </c>
      <c r="R355" s="119" t="str">
        <f ca="1">IFERROR(__xludf.DUMMYFUNCTION("""COMPUTED_VALUE"""),"")</f>
        <v/>
      </c>
      <c r="S355" s="119" t="str">
        <f ca="1">IFERROR(__xludf.DUMMYFUNCTION("""COMPUTED_VALUE"""),"")</f>
        <v/>
      </c>
      <c r="T355" s="119" t="str">
        <f ca="1">IFERROR(__xludf.DUMMYFUNCTION("""COMPUTED_VALUE"""),"")</f>
        <v/>
      </c>
      <c r="U355" s="119" t="str">
        <f ca="1">IFERROR(__xludf.DUMMYFUNCTION("""COMPUTED_VALUE"""),"")</f>
        <v/>
      </c>
      <c r="V355" s="119" t="str">
        <f ca="1">IFERROR(__xludf.DUMMYFUNCTION("""COMPUTED_VALUE"""),"")</f>
        <v/>
      </c>
      <c r="W355" s="119" t="str">
        <f ca="1">IFERROR(__xludf.DUMMYFUNCTION("""COMPUTED_VALUE"""),"")</f>
        <v/>
      </c>
      <c r="X355" s="119" t="str">
        <f ca="1">IFERROR(__xludf.DUMMYFUNCTION("""COMPUTED_VALUE"""),"")</f>
        <v/>
      </c>
      <c r="Y355" s="119" t="str">
        <f ca="1">IFERROR(__xludf.DUMMYFUNCTION("""COMPUTED_VALUE"""),"")</f>
        <v/>
      </c>
      <c r="Z355" s="119"/>
    </row>
    <row r="356" spans="1:26" ht="12.95">
      <c r="A356" s="119" t="str">
        <f ca="1">IFERROR(__xludf.DUMMYFUNCTION("""COMPUTED_VALUE"""),"")</f>
        <v/>
      </c>
      <c r="B356" s="119" t="str">
        <f ca="1">IFERROR(__xludf.DUMMYFUNCTION("""COMPUTED_VALUE"""),"")</f>
        <v/>
      </c>
      <c r="C356" s="119" t="str">
        <f ca="1">IFERROR(__xludf.DUMMYFUNCTION("""COMPUTED_VALUE"""),"")</f>
        <v/>
      </c>
      <c r="D356" s="119" t="str">
        <f ca="1">IFERROR(__xludf.DUMMYFUNCTION("""COMPUTED_VALUE"""),"")</f>
        <v/>
      </c>
      <c r="E356" s="119" t="str">
        <f ca="1">IFERROR(__xludf.DUMMYFUNCTION("""COMPUTED_VALUE"""),"")</f>
        <v/>
      </c>
      <c r="F356" s="119" t="str">
        <f ca="1">IFERROR(__xludf.DUMMYFUNCTION("""COMPUTED_VALUE"""),"")</f>
        <v/>
      </c>
      <c r="G356" s="119" t="str">
        <f ca="1">IFERROR(__xludf.DUMMYFUNCTION("""COMPUTED_VALUE"""),"")</f>
        <v/>
      </c>
      <c r="H356" s="119" t="str">
        <f ca="1">IFERROR(__xludf.DUMMYFUNCTION("""COMPUTED_VALUE"""),"")</f>
        <v/>
      </c>
      <c r="I356" s="96" t="str">
        <f ca="1">IFERROR(__xludf.DUMMYFUNCTION("""COMPUTED_VALUE"""),"")</f>
        <v/>
      </c>
      <c r="J356" s="119" t="str">
        <f ca="1">IFERROR(__xludf.DUMMYFUNCTION("""COMPUTED_VALUE"""),"")</f>
        <v/>
      </c>
      <c r="K356" s="119" t="str">
        <f ca="1">IFERROR(__xludf.DUMMYFUNCTION("""COMPUTED_VALUE"""),"")</f>
        <v/>
      </c>
      <c r="L356" s="119" t="str">
        <f ca="1">IFERROR(__xludf.DUMMYFUNCTION("""COMPUTED_VALUE"""),"")</f>
        <v/>
      </c>
      <c r="M356" s="119" t="str">
        <f ca="1">IFERROR(__xludf.DUMMYFUNCTION("""COMPUTED_VALUE"""),"")</f>
        <v/>
      </c>
      <c r="N356" s="119" t="str">
        <f ca="1">IFERROR(__xludf.DUMMYFUNCTION("""COMPUTED_VALUE"""),"")</f>
        <v/>
      </c>
      <c r="O356" s="119" t="str">
        <f ca="1">IFERROR(__xludf.DUMMYFUNCTION("""COMPUTED_VALUE"""),"")</f>
        <v/>
      </c>
      <c r="P356" s="119" t="str">
        <f ca="1">IFERROR(__xludf.DUMMYFUNCTION("""COMPUTED_VALUE"""),"")</f>
        <v/>
      </c>
      <c r="Q356" s="119" t="str">
        <f ca="1">IFERROR(__xludf.DUMMYFUNCTION("""COMPUTED_VALUE"""),"")</f>
        <v/>
      </c>
      <c r="R356" s="119" t="str">
        <f ca="1">IFERROR(__xludf.DUMMYFUNCTION("""COMPUTED_VALUE"""),"")</f>
        <v/>
      </c>
      <c r="S356" s="119" t="str">
        <f ca="1">IFERROR(__xludf.DUMMYFUNCTION("""COMPUTED_VALUE"""),"")</f>
        <v/>
      </c>
      <c r="T356" s="119" t="str">
        <f ca="1">IFERROR(__xludf.DUMMYFUNCTION("""COMPUTED_VALUE"""),"")</f>
        <v/>
      </c>
      <c r="U356" s="119" t="str">
        <f ca="1">IFERROR(__xludf.DUMMYFUNCTION("""COMPUTED_VALUE"""),"")</f>
        <v/>
      </c>
      <c r="V356" s="119" t="str">
        <f ca="1">IFERROR(__xludf.DUMMYFUNCTION("""COMPUTED_VALUE"""),"")</f>
        <v/>
      </c>
      <c r="W356" s="119" t="str">
        <f ca="1">IFERROR(__xludf.DUMMYFUNCTION("""COMPUTED_VALUE"""),"")</f>
        <v/>
      </c>
      <c r="X356" s="119" t="str">
        <f ca="1">IFERROR(__xludf.DUMMYFUNCTION("""COMPUTED_VALUE"""),"")</f>
        <v/>
      </c>
      <c r="Y356" s="119" t="str">
        <f ca="1">IFERROR(__xludf.DUMMYFUNCTION("""COMPUTED_VALUE"""),"")</f>
        <v/>
      </c>
      <c r="Z356" s="119"/>
    </row>
    <row r="357" spans="1:26" ht="12.95">
      <c r="A357" s="119" t="str">
        <f ca="1">IFERROR(__xludf.DUMMYFUNCTION("""COMPUTED_VALUE"""),"")</f>
        <v/>
      </c>
      <c r="B357" s="119" t="str">
        <f ca="1">IFERROR(__xludf.DUMMYFUNCTION("""COMPUTED_VALUE"""),"")</f>
        <v/>
      </c>
      <c r="C357" s="119" t="str">
        <f ca="1">IFERROR(__xludf.DUMMYFUNCTION("""COMPUTED_VALUE"""),"")</f>
        <v/>
      </c>
      <c r="D357" s="119" t="str">
        <f ca="1">IFERROR(__xludf.DUMMYFUNCTION("""COMPUTED_VALUE"""),"")</f>
        <v/>
      </c>
      <c r="E357" s="119" t="str">
        <f ca="1">IFERROR(__xludf.DUMMYFUNCTION("""COMPUTED_VALUE"""),"")</f>
        <v/>
      </c>
      <c r="F357" s="119" t="str">
        <f ca="1">IFERROR(__xludf.DUMMYFUNCTION("""COMPUTED_VALUE"""),"")</f>
        <v/>
      </c>
      <c r="G357" s="119" t="str">
        <f ca="1">IFERROR(__xludf.DUMMYFUNCTION("""COMPUTED_VALUE"""),"")</f>
        <v/>
      </c>
      <c r="H357" s="119" t="str">
        <f ca="1">IFERROR(__xludf.DUMMYFUNCTION("""COMPUTED_VALUE"""),"")</f>
        <v/>
      </c>
      <c r="I357" s="96" t="str">
        <f ca="1">IFERROR(__xludf.DUMMYFUNCTION("""COMPUTED_VALUE"""),"")</f>
        <v/>
      </c>
      <c r="J357" s="119" t="str">
        <f ca="1">IFERROR(__xludf.DUMMYFUNCTION("""COMPUTED_VALUE"""),"")</f>
        <v/>
      </c>
      <c r="K357" s="119" t="str">
        <f ca="1">IFERROR(__xludf.DUMMYFUNCTION("""COMPUTED_VALUE"""),"")</f>
        <v/>
      </c>
      <c r="L357" s="119" t="str">
        <f ca="1">IFERROR(__xludf.DUMMYFUNCTION("""COMPUTED_VALUE"""),"")</f>
        <v/>
      </c>
      <c r="M357" s="119" t="str">
        <f ca="1">IFERROR(__xludf.DUMMYFUNCTION("""COMPUTED_VALUE"""),"")</f>
        <v/>
      </c>
      <c r="N357" s="119" t="str">
        <f ca="1">IFERROR(__xludf.DUMMYFUNCTION("""COMPUTED_VALUE"""),"")</f>
        <v/>
      </c>
      <c r="O357" s="119" t="str">
        <f ca="1">IFERROR(__xludf.DUMMYFUNCTION("""COMPUTED_VALUE"""),"")</f>
        <v/>
      </c>
      <c r="P357" s="119" t="str">
        <f ca="1">IFERROR(__xludf.DUMMYFUNCTION("""COMPUTED_VALUE"""),"")</f>
        <v/>
      </c>
      <c r="Q357" s="119" t="str">
        <f ca="1">IFERROR(__xludf.DUMMYFUNCTION("""COMPUTED_VALUE"""),"")</f>
        <v/>
      </c>
      <c r="R357" s="119" t="str">
        <f ca="1">IFERROR(__xludf.DUMMYFUNCTION("""COMPUTED_VALUE"""),"")</f>
        <v/>
      </c>
      <c r="S357" s="119" t="str">
        <f ca="1">IFERROR(__xludf.DUMMYFUNCTION("""COMPUTED_VALUE"""),"")</f>
        <v/>
      </c>
      <c r="T357" s="119" t="str">
        <f ca="1">IFERROR(__xludf.DUMMYFUNCTION("""COMPUTED_VALUE"""),"")</f>
        <v/>
      </c>
      <c r="U357" s="119" t="str">
        <f ca="1">IFERROR(__xludf.DUMMYFUNCTION("""COMPUTED_VALUE"""),"")</f>
        <v/>
      </c>
      <c r="V357" s="119" t="str">
        <f ca="1">IFERROR(__xludf.DUMMYFUNCTION("""COMPUTED_VALUE"""),"")</f>
        <v/>
      </c>
      <c r="W357" s="119" t="str">
        <f ca="1">IFERROR(__xludf.DUMMYFUNCTION("""COMPUTED_VALUE"""),"")</f>
        <v/>
      </c>
      <c r="X357" s="119" t="str">
        <f ca="1">IFERROR(__xludf.DUMMYFUNCTION("""COMPUTED_VALUE"""),"")</f>
        <v/>
      </c>
      <c r="Y357" s="119" t="str">
        <f ca="1">IFERROR(__xludf.DUMMYFUNCTION("""COMPUTED_VALUE"""),"")</f>
        <v/>
      </c>
      <c r="Z357" s="119"/>
    </row>
    <row r="358" spans="1:26" ht="12.95">
      <c r="A358" s="119" t="str">
        <f ca="1">IFERROR(__xludf.DUMMYFUNCTION("""COMPUTED_VALUE"""),"")</f>
        <v/>
      </c>
      <c r="B358" s="119" t="str">
        <f ca="1">IFERROR(__xludf.DUMMYFUNCTION("""COMPUTED_VALUE"""),"")</f>
        <v/>
      </c>
      <c r="C358" s="119" t="str">
        <f ca="1">IFERROR(__xludf.DUMMYFUNCTION("""COMPUTED_VALUE"""),"")</f>
        <v/>
      </c>
      <c r="D358" s="119" t="str">
        <f ca="1">IFERROR(__xludf.DUMMYFUNCTION("""COMPUTED_VALUE"""),"")</f>
        <v/>
      </c>
      <c r="E358" s="119" t="str">
        <f ca="1">IFERROR(__xludf.DUMMYFUNCTION("""COMPUTED_VALUE"""),"")</f>
        <v/>
      </c>
      <c r="F358" s="119" t="str">
        <f ca="1">IFERROR(__xludf.DUMMYFUNCTION("""COMPUTED_VALUE"""),"")</f>
        <v/>
      </c>
      <c r="G358" s="119" t="str">
        <f ca="1">IFERROR(__xludf.DUMMYFUNCTION("""COMPUTED_VALUE"""),"")</f>
        <v/>
      </c>
      <c r="H358" s="119" t="str">
        <f ca="1">IFERROR(__xludf.DUMMYFUNCTION("""COMPUTED_VALUE"""),"")</f>
        <v/>
      </c>
      <c r="I358" s="96" t="str">
        <f ca="1">IFERROR(__xludf.DUMMYFUNCTION("""COMPUTED_VALUE"""),"")</f>
        <v/>
      </c>
      <c r="J358" s="119" t="str">
        <f ca="1">IFERROR(__xludf.DUMMYFUNCTION("""COMPUTED_VALUE"""),"")</f>
        <v/>
      </c>
      <c r="K358" s="119" t="str">
        <f ca="1">IFERROR(__xludf.DUMMYFUNCTION("""COMPUTED_VALUE"""),"")</f>
        <v/>
      </c>
      <c r="L358" s="119" t="str">
        <f ca="1">IFERROR(__xludf.DUMMYFUNCTION("""COMPUTED_VALUE"""),"")</f>
        <v/>
      </c>
      <c r="M358" s="119" t="str">
        <f ca="1">IFERROR(__xludf.DUMMYFUNCTION("""COMPUTED_VALUE"""),"")</f>
        <v/>
      </c>
      <c r="N358" s="119" t="str">
        <f ca="1">IFERROR(__xludf.DUMMYFUNCTION("""COMPUTED_VALUE"""),"")</f>
        <v/>
      </c>
      <c r="O358" s="119" t="str">
        <f ca="1">IFERROR(__xludf.DUMMYFUNCTION("""COMPUTED_VALUE"""),"")</f>
        <v/>
      </c>
      <c r="P358" s="119" t="str">
        <f ca="1">IFERROR(__xludf.DUMMYFUNCTION("""COMPUTED_VALUE"""),"")</f>
        <v/>
      </c>
      <c r="Q358" s="119" t="str">
        <f ca="1">IFERROR(__xludf.DUMMYFUNCTION("""COMPUTED_VALUE"""),"")</f>
        <v/>
      </c>
      <c r="R358" s="119" t="str">
        <f ca="1">IFERROR(__xludf.DUMMYFUNCTION("""COMPUTED_VALUE"""),"")</f>
        <v/>
      </c>
      <c r="S358" s="119" t="str">
        <f ca="1">IFERROR(__xludf.DUMMYFUNCTION("""COMPUTED_VALUE"""),"")</f>
        <v/>
      </c>
      <c r="T358" s="119" t="str">
        <f ca="1">IFERROR(__xludf.DUMMYFUNCTION("""COMPUTED_VALUE"""),"")</f>
        <v/>
      </c>
      <c r="U358" s="119" t="str">
        <f ca="1">IFERROR(__xludf.DUMMYFUNCTION("""COMPUTED_VALUE"""),"")</f>
        <v/>
      </c>
      <c r="V358" s="119" t="str">
        <f ca="1">IFERROR(__xludf.DUMMYFUNCTION("""COMPUTED_VALUE"""),"")</f>
        <v/>
      </c>
      <c r="W358" s="119" t="str">
        <f ca="1">IFERROR(__xludf.DUMMYFUNCTION("""COMPUTED_VALUE"""),"")</f>
        <v/>
      </c>
      <c r="X358" s="119" t="str">
        <f ca="1">IFERROR(__xludf.DUMMYFUNCTION("""COMPUTED_VALUE"""),"")</f>
        <v/>
      </c>
      <c r="Y358" s="119" t="str">
        <f ca="1">IFERROR(__xludf.DUMMYFUNCTION("""COMPUTED_VALUE"""),"")</f>
        <v/>
      </c>
      <c r="Z358" s="119"/>
    </row>
    <row r="359" spans="1:26" ht="12.95">
      <c r="A359" s="119" t="str">
        <f ca="1">IFERROR(__xludf.DUMMYFUNCTION("""COMPUTED_VALUE"""),"")</f>
        <v/>
      </c>
      <c r="B359" s="119" t="str">
        <f ca="1">IFERROR(__xludf.DUMMYFUNCTION("""COMPUTED_VALUE"""),"")</f>
        <v/>
      </c>
      <c r="C359" s="119" t="str">
        <f ca="1">IFERROR(__xludf.DUMMYFUNCTION("""COMPUTED_VALUE"""),"")</f>
        <v/>
      </c>
      <c r="D359" s="119" t="str">
        <f ca="1">IFERROR(__xludf.DUMMYFUNCTION("""COMPUTED_VALUE"""),"")</f>
        <v/>
      </c>
      <c r="E359" s="119" t="str">
        <f ca="1">IFERROR(__xludf.DUMMYFUNCTION("""COMPUTED_VALUE"""),"")</f>
        <v/>
      </c>
      <c r="F359" s="119" t="str">
        <f ca="1">IFERROR(__xludf.DUMMYFUNCTION("""COMPUTED_VALUE"""),"")</f>
        <v/>
      </c>
      <c r="G359" s="119" t="str">
        <f ca="1">IFERROR(__xludf.DUMMYFUNCTION("""COMPUTED_VALUE"""),"")</f>
        <v/>
      </c>
      <c r="H359" s="119" t="str">
        <f ca="1">IFERROR(__xludf.DUMMYFUNCTION("""COMPUTED_VALUE"""),"")</f>
        <v/>
      </c>
      <c r="I359" s="96" t="str">
        <f ca="1">IFERROR(__xludf.DUMMYFUNCTION("""COMPUTED_VALUE"""),"")</f>
        <v/>
      </c>
      <c r="J359" s="119" t="str">
        <f ca="1">IFERROR(__xludf.DUMMYFUNCTION("""COMPUTED_VALUE"""),"")</f>
        <v/>
      </c>
      <c r="K359" s="119" t="str">
        <f ca="1">IFERROR(__xludf.DUMMYFUNCTION("""COMPUTED_VALUE"""),"")</f>
        <v/>
      </c>
      <c r="L359" s="119" t="str">
        <f ca="1">IFERROR(__xludf.DUMMYFUNCTION("""COMPUTED_VALUE"""),"")</f>
        <v/>
      </c>
      <c r="M359" s="119" t="str">
        <f ca="1">IFERROR(__xludf.DUMMYFUNCTION("""COMPUTED_VALUE"""),"")</f>
        <v/>
      </c>
      <c r="N359" s="119" t="str">
        <f ca="1">IFERROR(__xludf.DUMMYFUNCTION("""COMPUTED_VALUE"""),"")</f>
        <v/>
      </c>
      <c r="O359" s="119" t="str">
        <f ca="1">IFERROR(__xludf.DUMMYFUNCTION("""COMPUTED_VALUE"""),"")</f>
        <v/>
      </c>
      <c r="P359" s="119" t="str">
        <f ca="1">IFERROR(__xludf.DUMMYFUNCTION("""COMPUTED_VALUE"""),"")</f>
        <v/>
      </c>
      <c r="Q359" s="119" t="str">
        <f ca="1">IFERROR(__xludf.DUMMYFUNCTION("""COMPUTED_VALUE"""),"")</f>
        <v/>
      </c>
      <c r="R359" s="119" t="str">
        <f ca="1">IFERROR(__xludf.DUMMYFUNCTION("""COMPUTED_VALUE"""),"")</f>
        <v/>
      </c>
      <c r="S359" s="119" t="str">
        <f ca="1">IFERROR(__xludf.DUMMYFUNCTION("""COMPUTED_VALUE"""),"")</f>
        <v/>
      </c>
      <c r="T359" s="119" t="str">
        <f ca="1">IFERROR(__xludf.DUMMYFUNCTION("""COMPUTED_VALUE"""),"")</f>
        <v/>
      </c>
      <c r="U359" s="119" t="str">
        <f ca="1">IFERROR(__xludf.DUMMYFUNCTION("""COMPUTED_VALUE"""),"")</f>
        <v/>
      </c>
      <c r="V359" s="119" t="str">
        <f ca="1">IFERROR(__xludf.DUMMYFUNCTION("""COMPUTED_VALUE"""),"")</f>
        <v/>
      </c>
      <c r="W359" s="119" t="str">
        <f ca="1">IFERROR(__xludf.DUMMYFUNCTION("""COMPUTED_VALUE"""),"")</f>
        <v/>
      </c>
      <c r="X359" s="119" t="str">
        <f ca="1">IFERROR(__xludf.DUMMYFUNCTION("""COMPUTED_VALUE"""),"")</f>
        <v/>
      </c>
      <c r="Y359" s="119" t="str">
        <f ca="1">IFERROR(__xludf.DUMMYFUNCTION("""COMPUTED_VALUE"""),"")</f>
        <v/>
      </c>
      <c r="Z359" s="119"/>
    </row>
    <row r="360" spans="1:26" ht="12.95">
      <c r="A360" s="119" t="str">
        <f ca="1">IFERROR(__xludf.DUMMYFUNCTION("""COMPUTED_VALUE"""),"")</f>
        <v/>
      </c>
      <c r="B360" s="119" t="str">
        <f ca="1">IFERROR(__xludf.DUMMYFUNCTION("""COMPUTED_VALUE"""),"")</f>
        <v/>
      </c>
      <c r="C360" s="119" t="str">
        <f ca="1">IFERROR(__xludf.DUMMYFUNCTION("""COMPUTED_VALUE"""),"")</f>
        <v/>
      </c>
      <c r="D360" s="119" t="str">
        <f ca="1">IFERROR(__xludf.DUMMYFUNCTION("""COMPUTED_VALUE"""),"")</f>
        <v/>
      </c>
      <c r="E360" s="119" t="str">
        <f ca="1">IFERROR(__xludf.DUMMYFUNCTION("""COMPUTED_VALUE"""),"")</f>
        <v/>
      </c>
      <c r="F360" s="119" t="str">
        <f ca="1">IFERROR(__xludf.DUMMYFUNCTION("""COMPUTED_VALUE"""),"")</f>
        <v/>
      </c>
      <c r="G360" s="119" t="str">
        <f ca="1">IFERROR(__xludf.DUMMYFUNCTION("""COMPUTED_VALUE"""),"")</f>
        <v/>
      </c>
      <c r="H360" s="119" t="str">
        <f ca="1">IFERROR(__xludf.DUMMYFUNCTION("""COMPUTED_VALUE"""),"")</f>
        <v/>
      </c>
      <c r="I360" s="96" t="str">
        <f ca="1">IFERROR(__xludf.DUMMYFUNCTION("""COMPUTED_VALUE"""),"")</f>
        <v/>
      </c>
      <c r="J360" s="119" t="str">
        <f ca="1">IFERROR(__xludf.DUMMYFUNCTION("""COMPUTED_VALUE"""),"")</f>
        <v/>
      </c>
      <c r="K360" s="119" t="str">
        <f ca="1">IFERROR(__xludf.DUMMYFUNCTION("""COMPUTED_VALUE"""),"")</f>
        <v/>
      </c>
      <c r="L360" s="119" t="str">
        <f ca="1">IFERROR(__xludf.DUMMYFUNCTION("""COMPUTED_VALUE"""),"")</f>
        <v/>
      </c>
      <c r="M360" s="119" t="str">
        <f ca="1">IFERROR(__xludf.DUMMYFUNCTION("""COMPUTED_VALUE"""),"")</f>
        <v/>
      </c>
      <c r="N360" s="119" t="str">
        <f ca="1">IFERROR(__xludf.DUMMYFUNCTION("""COMPUTED_VALUE"""),"")</f>
        <v/>
      </c>
      <c r="O360" s="119" t="str">
        <f ca="1">IFERROR(__xludf.DUMMYFUNCTION("""COMPUTED_VALUE"""),"")</f>
        <v/>
      </c>
      <c r="P360" s="119" t="str">
        <f ca="1">IFERROR(__xludf.DUMMYFUNCTION("""COMPUTED_VALUE"""),"")</f>
        <v/>
      </c>
      <c r="Q360" s="119" t="str">
        <f ca="1">IFERROR(__xludf.DUMMYFUNCTION("""COMPUTED_VALUE"""),"")</f>
        <v/>
      </c>
      <c r="R360" s="119" t="str">
        <f ca="1">IFERROR(__xludf.DUMMYFUNCTION("""COMPUTED_VALUE"""),"")</f>
        <v/>
      </c>
      <c r="S360" s="119" t="str">
        <f ca="1">IFERROR(__xludf.DUMMYFUNCTION("""COMPUTED_VALUE"""),"")</f>
        <v/>
      </c>
      <c r="T360" s="119" t="str">
        <f ca="1">IFERROR(__xludf.DUMMYFUNCTION("""COMPUTED_VALUE"""),"")</f>
        <v/>
      </c>
      <c r="U360" s="119" t="str">
        <f ca="1">IFERROR(__xludf.DUMMYFUNCTION("""COMPUTED_VALUE"""),"")</f>
        <v/>
      </c>
      <c r="V360" s="119" t="str">
        <f ca="1">IFERROR(__xludf.DUMMYFUNCTION("""COMPUTED_VALUE"""),"")</f>
        <v/>
      </c>
      <c r="W360" s="119" t="str">
        <f ca="1">IFERROR(__xludf.DUMMYFUNCTION("""COMPUTED_VALUE"""),"")</f>
        <v/>
      </c>
      <c r="X360" s="119" t="str">
        <f ca="1">IFERROR(__xludf.DUMMYFUNCTION("""COMPUTED_VALUE"""),"")</f>
        <v/>
      </c>
      <c r="Y360" s="119" t="str">
        <f ca="1">IFERROR(__xludf.DUMMYFUNCTION("""COMPUTED_VALUE"""),"")</f>
        <v/>
      </c>
      <c r="Z360" s="119"/>
    </row>
    <row r="361" spans="1:26" ht="12.95">
      <c r="A361" s="119" t="str">
        <f ca="1">IFERROR(__xludf.DUMMYFUNCTION("""COMPUTED_VALUE"""),"")</f>
        <v/>
      </c>
      <c r="B361" s="119" t="str">
        <f ca="1">IFERROR(__xludf.DUMMYFUNCTION("""COMPUTED_VALUE"""),"")</f>
        <v/>
      </c>
      <c r="C361" s="119" t="str">
        <f ca="1">IFERROR(__xludf.DUMMYFUNCTION("""COMPUTED_VALUE"""),"")</f>
        <v/>
      </c>
      <c r="D361" s="119" t="str">
        <f ca="1">IFERROR(__xludf.DUMMYFUNCTION("""COMPUTED_VALUE"""),"")</f>
        <v/>
      </c>
      <c r="E361" s="119" t="str">
        <f ca="1">IFERROR(__xludf.DUMMYFUNCTION("""COMPUTED_VALUE"""),"")</f>
        <v/>
      </c>
      <c r="F361" s="119" t="str">
        <f ca="1">IFERROR(__xludf.DUMMYFUNCTION("""COMPUTED_VALUE"""),"")</f>
        <v/>
      </c>
      <c r="G361" s="119" t="str">
        <f ca="1">IFERROR(__xludf.DUMMYFUNCTION("""COMPUTED_VALUE"""),"")</f>
        <v/>
      </c>
      <c r="H361" s="119" t="str">
        <f ca="1">IFERROR(__xludf.DUMMYFUNCTION("""COMPUTED_VALUE"""),"")</f>
        <v/>
      </c>
      <c r="I361" s="96" t="str">
        <f ca="1">IFERROR(__xludf.DUMMYFUNCTION("""COMPUTED_VALUE"""),"")</f>
        <v/>
      </c>
      <c r="J361" s="119" t="str">
        <f ca="1">IFERROR(__xludf.DUMMYFUNCTION("""COMPUTED_VALUE"""),"")</f>
        <v/>
      </c>
      <c r="K361" s="119" t="str">
        <f ca="1">IFERROR(__xludf.DUMMYFUNCTION("""COMPUTED_VALUE"""),"")</f>
        <v/>
      </c>
      <c r="L361" s="119" t="str">
        <f ca="1">IFERROR(__xludf.DUMMYFUNCTION("""COMPUTED_VALUE"""),"")</f>
        <v/>
      </c>
      <c r="M361" s="119" t="str">
        <f ca="1">IFERROR(__xludf.DUMMYFUNCTION("""COMPUTED_VALUE"""),"")</f>
        <v/>
      </c>
      <c r="N361" s="119" t="str">
        <f ca="1">IFERROR(__xludf.DUMMYFUNCTION("""COMPUTED_VALUE"""),"")</f>
        <v/>
      </c>
      <c r="O361" s="119" t="str">
        <f ca="1">IFERROR(__xludf.DUMMYFUNCTION("""COMPUTED_VALUE"""),"")</f>
        <v/>
      </c>
      <c r="P361" s="119" t="str">
        <f ca="1">IFERROR(__xludf.DUMMYFUNCTION("""COMPUTED_VALUE"""),"")</f>
        <v/>
      </c>
      <c r="Q361" s="119" t="str">
        <f ca="1">IFERROR(__xludf.DUMMYFUNCTION("""COMPUTED_VALUE"""),"")</f>
        <v/>
      </c>
      <c r="R361" s="119" t="str">
        <f ca="1">IFERROR(__xludf.DUMMYFUNCTION("""COMPUTED_VALUE"""),"")</f>
        <v/>
      </c>
      <c r="S361" s="119" t="str">
        <f ca="1">IFERROR(__xludf.DUMMYFUNCTION("""COMPUTED_VALUE"""),"")</f>
        <v/>
      </c>
      <c r="T361" s="119" t="str">
        <f ca="1">IFERROR(__xludf.DUMMYFUNCTION("""COMPUTED_VALUE"""),"")</f>
        <v/>
      </c>
      <c r="U361" s="119" t="str">
        <f ca="1">IFERROR(__xludf.DUMMYFUNCTION("""COMPUTED_VALUE"""),"")</f>
        <v/>
      </c>
      <c r="V361" s="119" t="str">
        <f ca="1">IFERROR(__xludf.DUMMYFUNCTION("""COMPUTED_VALUE"""),"")</f>
        <v/>
      </c>
      <c r="W361" s="119" t="str">
        <f ca="1">IFERROR(__xludf.DUMMYFUNCTION("""COMPUTED_VALUE"""),"")</f>
        <v/>
      </c>
      <c r="X361" s="119" t="str">
        <f ca="1">IFERROR(__xludf.DUMMYFUNCTION("""COMPUTED_VALUE"""),"")</f>
        <v/>
      </c>
      <c r="Y361" s="119" t="str">
        <f ca="1">IFERROR(__xludf.DUMMYFUNCTION("""COMPUTED_VALUE"""),"")</f>
        <v/>
      </c>
      <c r="Z361" s="119"/>
    </row>
    <row r="362" spans="1:26" ht="12.95">
      <c r="A362" s="119" t="str">
        <f ca="1">IFERROR(__xludf.DUMMYFUNCTION("""COMPUTED_VALUE"""),"")</f>
        <v/>
      </c>
      <c r="B362" s="119" t="str">
        <f ca="1">IFERROR(__xludf.DUMMYFUNCTION("""COMPUTED_VALUE"""),"")</f>
        <v/>
      </c>
      <c r="C362" s="119" t="str">
        <f ca="1">IFERROR(__xludf.DUMMYFUNCTION("""COMPUTED_VALUE"""),"")</f>
        <v/>
      </c>
      <c r="D362" s="119" t="str">
        <f ca="1">IFERROR(__xludf.DUMMYFUNCTION("""COMPUTED_VALUE"""),"")</f>
        <v/>
      </c>
      <c r="E362" s="119" t="str">
        <f ca="1">IFERROR(__xludf.DUMMYFUNCTION("""COMPUTED_VALUE"""),"")</f>
        <v/>
      </c>
      <c r="F362" s="119" t="str">
        <f ca="1">IFERROR(__xludf.DUMMYFUNCTION("""COMPUTED_VALUE"""),"")</f>
        <v/>
      </c>
      <c r="G362" s="119" t="str">
        <f ca="1">IFERROR(__xludf.DUMMYFUNCTION("""COMPUTED_VALUE"""),"")</f>
        <v/>
      </c>
      <c r="H362" s="119" t="str">
        <f ca="1">IFERROR(__xludf.DUMMYFUNCTION("""COMPUTED_VALUE"""),"")</f>
        <v/>
      </c>
      <c r="I362" s="96" t="str">
        <f ca="1">IFERROR(__xludf.DUMMYFUNCTION("""COMPUTED_VALUE"""),"")</f>
        <v/>
      </c>
      <c r="J362" s="119" t="str">
        <f ca="1">IFERROR(__xludf.DUMMYFUNCTION("""COMPUTED_VALUE"""),"")</f>
        <v/>
      </c>
      <c r="K362" s="119" t="str">
        <f ca="1">IFERROR(__xludf.DUMMYFUNCTION("""COMPUTED_VALUE"""),"")</f>
        <v/>
      </c>
      <c r="L362" s="119" t="str">
        <f ca="1">IFERROR(__xludf.DUMMYFUNCTION("""COMPUTED_VALUE"""),"")</f>
        <v/>
      </c>
      <c r="M362" s="119" t="str">
        <f ca="1">IFERROR(__xludf.DUMMYFUNCTION("""COMPUTED_VALUE"""),"")</f>
        <v/>
      </c>
      <c r="N362" s="119" t="str">
        <f ca="1">IFERROR(__xludf.DUMMYFUNCTION("""COMPUTED_VALUE"""),"")</f>
        <v/>
      </c>
      <c r="O362" s="119" t="str">
        <f ca="1">IFERROR(__xludf.DUMMYFUNCTION("""COMPUTED_VALUE"""),"")</f>
        <v/>
      </c>
      <c r="P362" s="119" t="str">
        <f ca="1">IFERROR(__xludf.DUMMYFUNCTION("""COMPUTED_VALUE"""),"")</f>
        <v/>
      </c>
      <c r="Q362" s="119" t="str">
        <f ca="1">IFERROR(__xludf.DUMMYFUNCTION("""COMPUTED_VALUE"""),"")</f>
        <v/>
      </c>
      <c r="R362" s="119" t="str">
        <f ca="1">IFERROR(__xludf.DUMMYFUNCTION("""COMPUTED_VALUE"""),"")</f>
        <v/>
      </c>
      <c r="S362" s="119" t="str">
        <f ca="1">IFERROR(__xludf.DUMMYFUNCTION("""COMPUTED_VALUE"""),"")</f>
        <v/>
      </c>
      <c r="T362" s="119" t="str">
        <f ca="1">IFERROR(__xludf.DUMMYFUNCTION("""COMPUTED_VALUE"""),"")</f>
        <v/>
      </c>
      <c r="U362" s="119" t="str">
        <f ca="1">IFERROR(__xludf.DUMMYFUNCTION("""COMPUTED_VALUE"""),"")</f>
        <v/>
      </c>
      <c r="V362" s="119" t="str">
        <f ca="1">IFERROR(__xludf.DUMMYFUNCTION("""COMPUTED_VALUE"""),"")</f>
        <v/>
      </c>
      <c r="W362" s="119" t="str">
        <f ca="1">IFERROR(__xludf.DUMMYFUNCTION("""COMPUTED_VALUE"""),"")</f>
        <v/>
      </c>
      <c r="X362" s="119" t="str">
        <f ca="1">IFERROR(__xludf.DUMMYFUNCTION("""COMPUTED_VALUE"""),"")</f>
        <v/>
      </c>
      <c r="Y362" s="119" t="str">
        <f ca="1">IFERROR(__xludf.DUMMYFUNCTION("""COMPUTED_VALUE"""),"")</f>
        <v/>
      </c>
      <c r="Z362" s="119"/>
    </row>
    <row r="363" spans="1:26" ht="12.95">
      <c r="A363" s="119" t="str">
        <f ca="1">IFERROR(__xludf.DUMMYFUNCTION("""COMPUTED_VALUE"""),"")</f>
        <v/>
      </c>
      <c r="B363" s="119" t="str">
        <f ca="1">IFERROR(__xludf.DUMMYFUNCTION("""COMPUTED_VALUE"""),"")</f>
        <v/>
      </c>
      <c r="C363" s="119" t="str">
        <f ca="1">IFERROR(__xludf.DUMMYFUNCTION("""COMPUTED_VALUE"""),"")</f>
        <v/>
      </c>
      <c r="D363" s="119" t="str">
        <f ca="1">IFERROR(__xludf.DUMMYFUNCTION("""COMPUTED_VALUE"""),"")</f>
        <v/>
      </c>
      <c r="E363" s="119" t="str">
        <f ca="1">IFERROR(__xludf.DUMMYFUNCTION("""COMPUTED_VALUE"""),"")</f>
        <v/>
      </c>
      <c r="F363" s="119" t="str">
        <f ca="1">IFERROR(__xludf.DUMMYFUNCTION("""COMPUTED_VALUE"""),"")</f>
        <v/>
      </c>
      <c r="G363" s="119" t="str">
        <f ca="1">IFERROR(__xludf.DUMMYFUNCTION("""COMPUTED_VALUE"""),"")</f>
        <v/>
      </c>
      <c r="H363" s="119" t="str">
        <f ca="1">IFERROR(__xludf.DUMMYFUNCTION("""COMPUTED_VALUE"""),"")</f>
        <v/>
      </c>
      <c r="I363" s="96" t="str">
        <f ca="1">IFERROR(__xludf.DUMMYFUNCTION("""COMPUTED_VALUE"""),"")</f>
        <v/>
      </c>
      <c r="J363" s="119" t="str">
        <f ca="1">IFERROR(__xludf.DUMMYFUNCTION("""COMPUTED_VALUE"""),"")</f>
        <v/>
      </c>
      <c r="K363" s="119" t="str">
        <f ca="1">IFERROR(__xludf.DUMMYFUNCTION("""COMPUTED_VALUE"""),"")</f>
        <v/>
      </c>
      <c r="L363" s="119" t="str">
        <f ca="1">IFERROR(__xludf.DUMMYFUNCTION("""COMPUTED_VALUE"""),"")</f>
        <v/>
      </c>
      <c r="M363" s="119" t="str">
        <f ca="1">IFERROR(__xludf.DUMMYFUNCTION("""COMPUTED_VALUE"""),"")</f>
        <v/>
      </c>
      <c r="N363" s="119" t="str">
        <f ca="1">IFERROR(__xludf.DUMMYFUNCTION("""COMPUTED_VALUE"""),"")</f>
        <v/>
      </c>
      <c r="O363" s="119" t="str">
        <f ca="1">IFERROR(__xludf.DUMMYFUNCTION("""COMPUTED_VALUE"""),"")</f>
        <v/>
      </c>
      <c r="P363" s="119" t="str">
        <f ca="1">IFERROR(__xludf.DUMMYFUNCTION("""COMPUTED_VALUE"""),"")</f>
        <v/>
      </c>
      <c r="Q363" s="119" t="str">
        <f ca="1">IFERROR(__xludf.DUMMYFUNCTION("""COMPUTED_VALUE"""),"")</f>
        <v/>
      </c>
      <c r="R363" s="119" t="str">
        <f ca="1">IFERROR(__xludf.DUMMYFUNCTION("""COMPUTED_VALUE"""),"")</f>
        <v/>
      </c>
      <c r="S363" s="119" t="str">
        <f ca="1">IFERROR(__xludf.DUMMYFUNCTION("""COMPUTED_VALUE"""),"")</f>
        <v/>
      </c>
      <c r="T363" s="119" t="str">
        <f ca="1">IFERROR(__xludf.DUMMYFUNCTION("""COMPUTED_VALUE"""),"")</f>
        <v/>
      </c>
      <c r="U363" s="119" t="str">
        <f ca="1">IFERROR(__xludf.DUMMYFUNCTION("""COMPUTED_VALUE"""),"")</f>
        <v/>
      </c>
      <c r="V363" s="119" t="str">
        <f ca="1">IFERROR(__xludf.DUMMYFUNCTION("""COMPUTED_VALUE"""),"")</f>
        <v/>
      </c>
      <c r="W363" s="119" t="str">
        <f ca="1">IFERROR(__xludf.DUMMYFUNCTION("""COMPUTED_VALUE"""),"")</f>
        <v/>
      </c>
      <c r="X363" s="119" t="str">
        <f ca="1">IFERROR(__xludf.DUMMYFUNCTION("""COMPUTED_VALUE"""),"")</f>
        <v/>
      </c>
      <c r="Y363" s="119" t="str">
        <f ca="1">IFERROR(__xludf.DUMMYFUNCTION("""COMPUTED_VALUE"""),"")</f>
        <v/>
      </c>
      <c r="Z363" s="119"/>
    </row>
    <row r="364" spans="1:26" ht="12.95">
      <c r="A364" s="119" t="str">
        <f ca="1">IFERROR(__xludf.DUMMYFUNCTION("""COMPUTED_VALUE"""),"")</f>
        <v/>
      </c>
      <c r="B364" s="119" t="str">
        <f ca="1">IFERROR(__xludf.DUMMYFUNCTION("""COMPUTED_VALUE"""),"")</f>
        <v/>
      </c>
      <c r="C364" s="119" t="str">
        <f ca="1">IFERROR(__xludf.DUMMYFUNCTION("""COMPUTED_VALUE"""),"")</f>
        <v/>
      </c>
      <c r="D364" s="119" t="str">
        <f ca="1">IFERROR(__xludf.DUMMYFUNCTION("""COMPUTED_VALUE"""),"")</f>
        <v/>
      </c>
      <c r="E364" s="119" t="str">
        <f ca="1">IFERROR(__xludf.DUMMYFUNCTION("""COMPUTED_VALUE"""),"")</f>
        <v/>
      </c>
      <c r="F364" s="119" t="str">
        <f ca="1">IFERROR(__xludf.DUMMYFUNCTION("""COMPUTED_VALUE"""),"")</f>
        <v/>
      </c>
      <c r="G364" s="119" t="str">
        <f ca="1">IFERROR(__xludf.DUMMYFUNCTION("""COMPUTED_VALUE"""),"")</f>
        <v/>
      </c>
      <c r="H364" s="119" t="str">
        <f ca="1">IFERROR(__xludf.DUMMYFUNCTION("""COMPUTED_VALUE"""),"")</f>
        <v/>
      </c>
      <c r="I364" s="96" t="str">
        <f ca="1">IFERROR(__xludf.DUMMYFUNCTION("""COMPUTED_VALUE"""),"")</f>
        <v/>
      </c>
      <c r="J364" s="119" t="str">
        <f ca="1">IFERROR(__xludf.DUMMYFUNCTION("""COMPUTED_VALUE"""),"")</f>
        <v/>
      </c>
      <c r="K364" s="119" t="str">
        <f ca="1">IFERROR(__xludf.DUMMYFUNCTION("""COMPUTED_VALUE"""),"")</f>
        <v/>
      </c>
      <c r="L364" s="119" t="str">
        <f ca="1">IFERROR(__xludf.DUMMYFUNCTION("""COMPUTED_VALUE"""),"")</f>
        <v/>
      </c>
      <c r="M364" s="119" t="str">
        <f ca="1">IFERROR(__xludf.DUMMYFUNCTION("""COMPUTED_VALUE"""),"")</f>
        <v/>
      </c>
      <c r="N364" s="119" t="str">
        <f ca="1">IFERROR(__xludf.DUMMYFUNCTION("""COMPUTED_VALUE"""),"")</f>
        <v/>
      </c>
      <c r="O364" s="119" t="str">
        <f ca="1">IFERROR(__xludf.DUMMYFUNCTION("""COMPUTED_VALUE"""),"")</f>
        <v/>
      </c>
      <c r="P364" s="119" t="str">
        <f ca="1">IFERROR(__xludf.DUMMYFUNCTION("""COMPUTED_VALUE"""),"")</f>
        <v/>
      </c>
      <c r="Q364" s="119" t="str">
        <f ca="1">IFERROR(__xludf.DUMMYFUNCTION("""COMPUTED_VALUE"""),"")</f>
        <v/>
      </c>
      <c r="R364" s="119" t="str">
        <f ca="1">IFERROR(__xludf.DUMMYFUNCTION("""COMPUTED_VALUE"""),"")</f>
        <v/>
      </c>
      <c r="S364" s="119" t="str">
        <f ca="1">IFERROR(__xludf.DUMMYFUNCTION("""COMPUTED_VALUE"""),"")</f>
        <v/>
      </c>
      <c r="T364" s="119" t="str">
        <f ca="1">IFERROR(__xludf.DUMMYFUNCTION("""COMPUTED_VALUE"""),"")</f>
        <v/>
      </c>
      <c r="U364" s="119" t="str">
        <f ca="1">IFERROR(__xludf.DUMMYFUNCTION("""COMPUTED_VALUE"""),"")</f>
        <v/>
      </c>
      <c r="V364" s="119" t="str">
        <f ca="1">IFERROR(__xludf.DUMMYFUNCTION("""COMPUTED_VALUE"""),"")</f>
        <v/>
      </c>
      <c r="W364" s="119" t="str">
        <f ca="1">IFERROR(__xludf.DUMMYFUNCTION("""COMPUTED_VALUE"""),"")</f>
        <v/>
      </c>
      <c r="X364" s="119" t="str">
        <f ca="1">IFERROR(__xludf.DUMMYFUNCTION("""COMPUTED_VALUE"""),"")</f>
        <v/>
      </c>
      <c r="Y364" s="119" t="str">
        <f ca="1">IFERROR(__xludf.DUMMYFUNCTION("""COMPUTED_VALUE"""),"")</f>
        <v/>
      </c>
      <c r="Z364" s="119"/>
    </row>
    <row r="365" spans="1:26" ht="12.95">
      <c r="A365" s="119" t="str">
        <f ca="1">IFERROR(__xludf.DUMMYFUNCTION("""COMPUTED_VALUE"""),"")</f>
        <v/>
      </c>
      <c r="B365" s="119" t="str">
        <f ca="1">IFERROR(__xludf.DUMMYFUNCTION("""COMPUTED_VALUE"""),"")</f>
        <v/>
      </c>
      <c r="C365" s="119" t="str">
        <f ca="1">IFERROR(__xludf.DUMMYFUNCTION("""COMPUTED_VALUE"""),"")</f>
        <v/>
      </c>
      <c r="D365" s="119" t="str">
        <f ca="1">IFERROR(__xludf.DUMMYFUNCTION("""COMPUTED_VALUE"""),"")</f>
        <v/>
      </c>
      <c r="E365" s="119" t="str">
        <f ca="1">IFERROR(__xludf.DUMMYFUNCTION("""COMPUTED_VALUE"""),"")</f>
        <v/>
      </c>
      <c r="F365" s="119" t="str">
        <f ca="1">IFERROR(__xludf.DUMMYFUNCTION("""COMPUTED_VALUE"""),"")</f>
        <v/>
      </c>
      <c r="G365" s="119" t="str">
        <f ca="1">IFERROR(__xludf.DUMMYFUNCTION("""COMPUTED_VALUE"""),"")</f>
        <v/>
      </c>
      <c r="H365" s="119" t="str">
        <f ca="1">IFERROR(__xludf.DUMMYFUNCTION("""COMPUTED_VALUE"""),"")</f>
        <v/>
      </c>
      <c r="I365" s="96" t="str">
        <f ca="1">IFERROR(__xludf.DUMMYFUNCTION("""COMPUTED_VALUE"""),"")</f>
        <v/>
      </c>
      <c r="J365" s="119" t="str">
        <f ca="1">IFERROR(__xludf.DUMMYFUNCTION("""COMPUTED_VALUE"""),"")</f>
        <v/>
      </c>
      <c r="K365" s="119" t="str">
        <f ca="1">IFERROR(__xludf.DUMMYFUNCTION("""COMPUTED_VALUE"""),"")</f>
        <v/>
      </c>
      <c r="L365" s="119" t="str">
        <f ca="1">IFERROR(__xludf.DUMMYFUNCTION("""COMPUTED_VALUE"""),"")</f>
        <v/>
      </c>
      <c r="M365" s="119" t="str">
        <f ca="1">IFERROR(__xludf.DUMMYFUNCTION("""COMPUTED_VALUE"""),"")</f>
        <v/>
      </c>
      <c r="N365" s="119" t="str">
        <f ca="1">IFERROR(__xludf.DUMMYFUNCTION("""COMPUTED_VALUE"""),"")</f>
        <v/>
      </c>
      <c r="O365" s="119" t="str">
        <f ca="1">IFERROR(__xludf.DUMMYFUNCTION("""COMPUTED_VALUE"""),"")</f>
        <v/>
      </c>
      <c r="P365" s="119" t="str">
        <f ca="1">IFERROR(__xludf.DUMMYFUNCTION("""COMPUTED_VALUE"""),"")</f>
        <v/>
      </c>
      <c r="Q365" s="119" t="str">
        <f ca="1">IFERROR(__xludf.DUMMYFUNCTION("""COMPUTED_VALUE"""),"")</f>
        <v/>
      </c>
      <c r="R365" s="119" t="str">
        <f ca="1">IFERROR(__xludf.DUMMYFUNCTION("""COMPUTED_VALUE"""),"")</f>
        <v/>
      </c>
      <c r="S365" s="119" t="str">
        <f ca="1">IFERROR(__xludf.DUMMYFUNCTION("""COMPUTED_VALUE"""),"")</f>
        <v/>
      </c>
      <c r="T365" s="119" t="str">
        <f ca="1">IFERROR(__xludf.DUMMYFUNCTION("""COMPUTED_VALUE"""),"")</f>
        <v/>
      </c>
      <c r="U365" s="119" t="str">
        <f ca="1">IFERROR(__xludf.DUMMYFUNCTION("""COMPUTED_VALUE"""),"")</f>
        <v/>
      </c>
      <c r="V365" s="119" t="str">
        <f ca="1">IFERROR(__xludf.DUMMYFUNCTION("""COMPUTED_VALUE"""),"")</f>
        <v/>
      </c>
      <c r="W365" s="119" t="str">
        <f ca="1">IFERROR(__xludf.DUMMYFUNCTION("""COMPUTED_VALUE"""),"")</f>
        <v/>
      </c>
      <c r="X365" s="119" t="str">
        <f ca="1">IFERROR(__xludf.DUMMYFUNCTION("""COMPUTED_VALUE"""),"")</f>
        <v/>
      </c>
      <c r="Y365" s="119" t="str">
        <f ca="1">IFERROR(__xludf.DUMMYFUNCTION("""COMPUTED_VALUE"""),"")</f>
        <v/>
      </c>
      <c r="Z365" s="119"/>
    </row>
    <row r="366" spans="1:26" ht="12.95">
      <c r="A366" s="119" t="str">
        <f ca="1">IFERROR(__xludf.DUMMYFUNCTION("""COMPUTED_VALUE"""),"")</f>
        <v/>
      </c>
      <c r="B366" s="119" t="str">
        <f ca="1">IFERROR(__xludf.DUMMYFUNCTION("""COMPUTED_VALUE"""),"")</f>
        <v/>
      </c>
      <c r="C366" s="119" t="str">
        <f ca="1">IFERROR(__xludf.DUMMYFUNCTION("""COMPUTED_VALUE"""),"")</f>
        <v/>
      </c>
      <c r="D366" s="119" t="str">
        <f ca="1">IFERROR(__xludf.DUMMYFUNCTION("""COMPUTED_VALUE"""),"")</f>
        <v/>
      </c>
      <c r="E366" s="119" t="str">
        <f ca="1">IFERROR(__xludf.DUMMYFUNCTION("""COMPUTED_VALUE"""),"")</f>
        <v/>
      </c>
      <c r="F366" s="119" t="str">
        <f ca="1">IFERROR(__xludf.DUMMYFUNCTION("""COMPUTED_VALUE"""),"")</f>
        <v/>
      </c>
      <c r="G366" s="119" t="str">
        <f ca="1">IFERROR(__xludf.DUMMYFUNCTION("""COMPUTED_VALUE"""),"")</f>
        <v/>
      </c>
      <c r="H366" s="119" t="str">
        <f ca="1">IFERROR(__xludf.DUMMYFUNCTION("""COMPUTED_VALUE"""),"")</f>
        <v/>
      </c>
      <c r="I366" s="96" t="str">
        <f ca="1">IFERROR(__xludf.DUMMYFUNCTION("""COMPUTED_VALUE"""),"")</f>
        <v/>
      </c>
      <c r="J366" s="119" t="str">
        <f ca="1">IFERROR(__xludf.DUMMYFUNCTION("""COMPUTED_VALUE"""),"")</f>
        <v/>
      </c>
      <c r="K366" s="119" t="str">
        <f ca="1">IFERROR(__xludf.DUMMYFUNCTION("""COMPUTED_VALUE"""),"")</f>
        <v/>
      </c>
      <c r="L366" s="119" t="str">
        <f ca="1">IFERROR(__xludf.DUMMYFUNCTION("""COMPUTED_VALUE"""),"")</f>
        <v/>
      </c>
      <c r="M366" s="119" t="str">
        <f ca="1">IFERROR(__xludf.DUMMYFUNCTION("""COMPUTED_VALUE"""),"")</f>
        <v/>
      </c>
      <c r="N366" s="119" t="str">
        <f ca="1">IFERROR(__xludf.DUMMYFUNCTION("""COMPUTED_VALUE"""),"")</f>
        <v/>
      </c>
      <c r="O366" s="119" t="str">
        <f ca="1">IFERROR(__xludf.DUMMYFUNCTION("""COMPUTED_VALUE"""),"")</f>
        <v/>
      </c>
      <c r="P366" s="119" t="str">
        <f ca="1">IFERROR(__xludf.DUMMYFUNCTION("""COMPUTED_VALUE"""),"")</f>
        <v/>
      </c>
      <c r="Q366" s="119" t="str">
        <f ca="1">IFERROR(__xludf.DUMMYFUNCTION("""COMPUTED_VALUE"""),"")</f>
        <v/>
      </c>
      <c r="R366" s="119" t="str">
        <f ca="1">IFERROR(__xludf.DUMMYFUNCTION("""COMPUTED_VALUE"""),"")</f>
        <v/>
      </c>
      <c r="S366" s="119" t="str">
        <f ca="1">IFERROR(__xludf.DUMMYFUNCTION("""COMPUTED_VALUE"""),"")</f>
        <v/>
      </c>
      <c r="T366" s="119" t="str">
        <f ca="1">IFERROR(__xludf.DUMMYFUNCTION("""COMPUTED_VALUE"""),"")</f>
        <v/>
      </c>
      <c r="U366" s="119" t="str">
        <f ca="1">IFERROR(__xludf.DUMMYFUNCTION("""COMPUTED_VALUE"""),"")</f>
        <v/>
      </c>
      <c r="V366" s="119" t="str">
        <f ca="1">IFERROR(__xludf.DUMMYFUNCTION("""COMPUTED_VALUE"""),"")</f>
        <v/>
      </c>
      <c r="W366" s="119" t="str">
        <f ca="1">IFERROR(__xludf.DUMMYFUNCTION("""COMPUTED_VALUE"""),"")</f>
        <v/>
      </c>
      <c r="X366" s="119" t="str">
        <f ca="1">IFERROR(__xludf.DUMMYFUNCTION("""COMPUTED_VALUE"""),"")</f>
        <v/>
      </c>
      <c r="Y366" s="119" t="str">
        <f ca="1">IFERROR(__xludf.DUMMYFUNCTION("""COMPUTED_VALUE"""),"")</f>
        <v/>
      </c>
      <c r="Z366" s="119"/>
    </row>
    <row r="367" spans="1:26" ht="12.95">
      <c r="A367" s="119" t="str">
        <f ca="1">IFERROR(__xludf.DUMMYFUNCTION("""COMPUTED_VALUE"""),"")</f>
        <v/>
      </c>
      <c r="B367" s="119" t="str">
        <f ca="1">IFERROR(__xludf.DUMMYFUNCTION("""COMPUTED_VALUE"""),"")</f>
        <v/>
      </c>
      <c r="C367" s="119" t="str">
        <f ca="1">IFERROR(__xludf.DUMMYFUNCTION("""COMPUTED_VALUE"""),"")</f>
        <v/>
      </c>
      <c r="D367" s="119" t="str">
        <f ca="1">IFERROR(__xludf.DUMMYFUNCTION("""COMPUTED_VALUE"""),"")</f>
        <v/>
      </c>
      <c r="E367" s="119" t="str">
        <f ca="1">IFERROR(__xludf.DUMMYFUNCTION("""COMPUTED_VALUE"""),"")</f>
        <v/>
      </c>
      <c r="F367" s="119" t="str">
        <f ca="1">IFERROR(__xludf.DUMMYFUNCTION("""COMPUTED_VALUE"""),"")</f>
        <v/>
      </c>
      <c r="G367" s="119" t="str">
        <f ca="1">IFERROR(__xludf.DUMMYFUNCTION("""COMPUTED_VALUE"""),"")</f>
        <v/>
      </c>
      <c r="H367" s="119" t="str">
        <f ca="1">IFERROR(__xludf.DUMMYFUNCTION("""COMPUTED_VALUE"""),"")</f>
        <v/>
      </c>
      <c r="I367" s="96" t="str">
        <f ca="1">IFERROR(__xludf.DUMMYFUNCTION("""COMPUTED_VALUE"""),"")</f>
        <v/>
      </c>
      <c r="J367" s="119" t="str">
        <f ca="1">IFERROR(__xludf.DUMMYFUNCTION("""COMPUTED_VALUE"""),"")</f>
        <v/>
      </c>
      <c r="K367" s="119" t="str">
        <f ca="1">IFERROR(__xludf.DUMMYFUNCTION("""COMPUTED_VALUE"""),"")</f>
        <v/>
      </c>
      <c r="L367" s="119" t="str">
        <f ca="1">IFERROR(__xludf.DUMMYFUNCTION("""COMPUTED_VALUE"""),"")</f>
        <v/>
      </c>
      <c r="M367" s="119" t="str">
        <f ca="1">IFERROR(__xludf.DUMMYFUNCTION("""COMPUTED_VALUE"""),"")</f>
        <v/>
      </c>
      <c r="N367" s="119" t="str">
        <f ca="1">IFERROR(__xludf.DUMMYFUNCTION("""COMPUTED_VALUE"""),"")</f>
        <v/>
      </c>
      <c r="O367" s="119" t="str">
        <f ca="1">IFERROR(__xludf.DUMMYFUNCTION("""COMPUTED_VALUE"""),"")</f>
        <v/>
      </c>
      <c r="P367" s="119" t="str">
        <f ca="1">IFERROR(__xludf.DUMMYFUNCTION("""COMPUTED_VALUE"""),"")</f>
        <v/>
      </c>
      <c r="Q367" s="119" t="str">
        <f ca="1">IFERROR(__xludf.DUMMYFUNCTION("""COMPUTED_VALUE"""),"")</f>
        <v/>
      </c>
      <c r="R367" s="119" t="str">
        <f ca="1">IFERROR(__xludf.DUMMYFUNCTION("""COMPUTED_VALUE"""),"")</f>
        <v/>
      </c>
      <c r="S367" s="119" t="str">
        <f ca="1">IFERROR(__xludf.DUMMYFUNCTION("""COMPUTED_VALUE"""),"")</f>
        <v/>
      </c>
      <c r="T367" s="119" t="str">
        <f ca="1">IFERROR(__xludf.DUMMYFUNCTION("""COMPUTED_VALUE"""),"")</f>
        <v/>
      </c>
      <c r="U367" s="119" t="str">
        <f ca="1">IFERROR(__xludf.DUMMYFUNCTION("""COMPUTED_VALUE"""),"")</f>
        <v/>
      </c>
      <c r="V367" s="119" t="str">
        <f ca="1">IFERROR(__xludf.DUMMYFUNCTION("""COMPUTED_VALUE"""),"")</f>
        <v/>
      </c>
      <c r="W367" s="119" t="str">
        <f ca="1">IFERROR(__xludf.DUMMYFUNCTION("""COMPUTED_VALUE"""),"")</f>
        <v/>
      </c>
      <c r="X367" s="119" t="str">
        <f ca="1">IFERROR(__xludf.DUMMYFUNCTION("""COMPUTED_VALUE"""),"")</f>
        <v/>
      </c>
      <c r="Y367" s="119" t="str">
        <f ca="1">IFERROR(__xludf.DUMMYFUNCTION("""COMPUTED_VALUE"""),"")</f>
        <v/>
      </c>
      <c r="Z367" s="119"/>
    </row>
    <row r="368" spans="1:26" ht="12.95">
      <c r="A368" s="119" t="str">
        <f ca="1">IFERROR(__xludf.DUMMYFUNCTION("""COMPUTED_VALUE"""),"")</f>
        <v/>
      </c>
      <c r="B368" s="119" t="str">
        <f ca="1">IFERROR(__xludf.DUMMYFUNCTION("""COMPUTED_VALUE"""),"")</f>
        <v/>
      </c>
      <c r="C368" s="119" t="str">
        <f ca="1">IFERROR(__xludf.DUMMYFUNCTION("""COMPUTED_VALUE"""),"")</f>
        <v/>
      </c>
      <c r="D368" s="119" t="str">
        <f ca="1">IFERROR(__xludf.DUMMYFUNCTION("""COMPUTED_VALUE"""),"")</f>
        <v/>
      </c>
      <c r="E368" s="119" t="str">
        <f ca="1">IFERROR(__xludf.DUMMYFUNCTION("""COMPUTED_VALUE"""),"")</f>
        <v/>
      </c>
      <c r="F368" s="119" t="str">
        <f ca="1">IFERROR(__xludf.DUMMYFUNCTION("""COMPUTED_VALUE"""),"")</f>
        <v/>
      </c>
      <c r="G368" s="119" t="str">
        <f ca="1">IFERROR(__xludf.DUMMYFUNCTION("""COMPUTED_VALUE"""),"")</f>
        <v/>
      </c>
      <c r="H368" s="119" t="str">
        <f ca="1">IFERROR(__xludf.DUMMYFUNCTION("""COMPUTED_VALUE"""),"")</f>
        <v/>
      </c>
      <c r="I368" s="96" t="str">
        <f ca="1">IFERROR(__xludf.DUMMYFUNCTION("""COMPUTED_VALUE"""),"")</f>
        <v/>
      </c>
      <c r="J368" s="119" t="str">
        <f ca="1">IFERROR(__xludf.DUMMYFUNCTION("""COMPUTED_VALUE"""),"")</f>
        <v/>
      </c>
      <c r="K368" s="119" t="str">
        <f ca="1">IFERROR(__xludf.DUMMYFUNCTION("""COMPUTED_VALUE"""),"")</f>
        <v/>
      </c>
      <c r="L368" s="119" t="str">
        <f ca="1">IFERROR(__xludf.DUMMYFUNCTION("""COMPUTED_VALUE"""),"")</f>
        <v/>
      </c>
      <c r="M368" s="119" t="str">
        <f ca="1">IFERROR(__xludf.DUMMYFUNCTION("""COMPUTED_VALUE"""),"")</f>
        <v/>
      </c>
      <c r="N368" s="119" t="str">
        <f ca="1">IFERROR(__xludf.DUMMYFUNCTION("""COMPUTED_VALUE"""),"")</f>
        <v/>
      </c>
      <c r="O368" s="119" t="str">
        <f ca="1">IFERROR(__xludf.DUMMYFUNCTION("""COMPUTED_VALUE"""),"")</f>
        <v/>
      </c>
      <c r="P368" s="119" t="str">
        <f ca="1">IFERROR(__xludf.DUMMYFUNCTION("""COMPUTED_VALUE"""),"")</f>
        <v/>
      </c>
      <c r="Q368" s="119" t="str">
        <f ca="1">IFERROR(__xludf.DUMMYFUNCTION("""COMPUTED_VALUE"""),"")</f>
        <v/>
      </c>
      <c r="R368" s="119" t="str">
        <f ca="1">IFERROR(__xludf.DUMMYFUNCTION("""COMPUTED_VALUE"""),"")</f>
        <v/>
      </c>
      <c r="S368" s="119" t="str">
        <f ca="1">IFERROR(__xludf.DUMMYFUNCTION("""COMPUTED_VALUE"""),"")</f>
        <v/>
      </c>
      <c r="T368" s="119" t="str">
        <f ca="1">IFERROR(__xludf.DUMMYFUNCTION("""COMPUTED_VALUE"""),"")</f>
        <v/>
      </c>
      <c r="U368" s="119" t="str">
        <f ca="1">IFERROR(__xludf.DUMMYFUNCTION("""COMPUTED_VALUE"""),"")</f>
        <v/>
      </c>
      <c r="V368" s="119" t="str">
        <f ca="1">IFERROR(__xludf.DUMMYFUNCTION("""COMPUTED_VALUE"""),"")</f>
        <v/>
      </c>
      <c r="W368" s="119" t="str">
        <f ca="1">IFERROR(__xludf.DUMMYFUNCTION("""COMPUTED_VALUE"""),"")</f>
        <v/>
      </c>
      <c r="X368" s="119" t="str">
        <f ca="1">IFERROR(__xludf.DUMMYFUNCTION("""COMPUTED_VALUE"""),"")</f>
        <v/>
      </c>
      <c r="Y368" s="119" t="str">
        <f ca="1">IFERROR(__xludf.DUMMYFUNCTION("""COMPUTED_VALUE"""),"")</f>
        <v/>
      </c>
      <c r="Z368" s="119"/>
    </row>
    <row r="369" spans="1:26" ht="12.95">
      <c r="A369" s="119" t="str">
        <f ca="1">IFERROR(__xludf.DUMMYFUNCTION("""COMPUTED_VALUE"""),"")</f>
        <v/>
      </c>
      <c r="B369" s="119" t="str">
        <f ca="1">IFERROR(__xludf.DUMMYFUNCTION("""COMPUTED_VALUE"""),"")</f>
        <v/>
      </c>
      <c r="C369" s="119" t="str">
        <f ca="1">IFERROR(__xludf.DUMMYFUNCTION("""COMPUTED_VALUE"""),"")</f>
        <v/>
      </c>
      <c r="D369" s="119" t="str">
        <f ca="1">IFERROR(__xludf.DUMMYFUNCTION("""COMPUTED_VALUE"""),"")</f>
        <v/>
      </c>
      <c r="E369" s="119" t="str">
        <f ca="1">IFERROR(__xludf.DUMMYFUNCTION("""COMPUTED_VALUE"""),"")</f>
        <v/>
      </c>
      <c r="F369" s="119" t="str">
        <f ca="1">IFERROR(__xludf.DUMMYFUNCTION("""COMPUTED_VALUE"""),"")</f>
        <v/>
      </c>
      <c r="G369" s="119" t="str">
        <f ca="1">IFERROR(__xludf.DUMMYFUNCTION("""COMPUTED_VALUE"""),"")</f>
        <v/>
      </c>
      <c r="H369" s="119" t="str">
        <f ca="1">IFERROR(__xludf.DUMMYFUNCTION("""COMPUTED_VALUE"""),"")</f>
        <v/>
      </c>
      <c r="I369" s="96" t="str">
        <f ca="1">IFERROR(__xludf.DUMMYFUNCTION("""COMPUTED_VALUE"""),"")</f>
        <v/>
      </c>
      <c r="J369" s="119" t="str">
        <f ca="1">IFERROR(__xludf.DUMMYFUNCTION("""COMPUTED_VALUE"""),"")</f>
        <v/>
      </c>
      <c r="K369" s="119" t="str">
        <f ca="1">IFERROR(__xludf.DUMMYFUNCTION("""COMPUTED_VALUE"""),"")</f>
        <v/>
      </c>
      <c r="L369" s="119" t="str">
        <f ca="1">IFERROR(__xludf.DUMMYFUNCTION("""COMPUTED_VALUE"""),"")</f>
        <v/>
      </c>
      <c r="M369" s="119" t="str">
        <f ca="1">IFERROR(__xludf.DUMMYFUNCTION("""COMPUTED_VALUE"""),"")</f>
        <v/>
      </c>
      <c r="N369" s="119" t="str">
        <f ca="1">IFERROR(__xludf.DUMMYFUNCTION("""COMPUTED_VALUE"""),"")</f>
        <v/>
      </c>
      <c r="O369" s="119" t="str">
        <f ca="1">IFERROR(__xludf.DUMMYFUNCTION("""COMPUTED_VALUE"""),"")</f>
        <v/>
      </c>
      <c r="P369" s="119" t="str">
        <f ca="1">IFERROR(__xludf.DUMMYFUNCTION("""COMPUTED_VALUE"""),"")</f>
        <v/>
      </c>
      <c r="Q369" s="119" t="str">
        <f ca="1">IFERROR(__xludf.DUMMYFUNCTION("""COMPUTED_VALUE"""),"")</f>
        <v/>
      </c>
      <c r="R369" s="119" t="str">
        <f ca="1">IFERROR(__xludf.DUMMYFUNCTION("""COMPUTED_VALUE"""),"")</f>
        <v/>
      </c>
      <c r="S369" s="119" t="str">
        <f ca="1">IFERROR(__xludf.DUMMYFUNCTION("""COMPUTED_VALUE"""),"")</f>
        <v/>
      </c>
      <c r="T369" s="119" t="str">
        <f ca="1">IFERROR(__xludf.DUMMYFUNCTION("""COMPUTED_VALUE"""),"")</f>
        <v/>
      </c>
      <c r="U369" s="119" t="str">
        <f ca="1">IFERROR(__xludf.DUMMYFUNCTION("""COMPUTED_VALUE"""),"")</f>
        <v/>
      </c>
      <c r="V369" s="119" t="str">
        <f ca="1">IFERROR(__xludf.DUMMYFUNCTION("""COMPUTED_VALUE"""),"")</f>
        <v/>
      </c>
      <c r="W369" s="119" t="str">
        <f ca="1">IFERROR(__xludf.DUMMYFUNCTION("""COMPUTED_VALUE"""),"")</f>
        <v/>
      </c>
      <c r="X369" s="119" t="str">
        <f ca="1">IFERROR(__xludf.DUMMYFUNCTION("""COMPUTED_VALUE"""),"")</f>
        <v/>
      </c>
      <c r="Y369" s="119" t="str">
        <f ca="1">IFERROR(__xludf.DUMMYFUNCTION("""COMPUTED_VALUE"""),"")</f>
        <v/>
      </c>
      <c r="Z369" s="119"/>
    </row>
    <row r="370" spans="1:26" ht="12.95">
      <c r="A370" s="119" t="str">
        <f ca="1">IFERROR(__xludf.DUMMYFUNCTION("""COMPUTED_VALUE"""),"")</f>
        <v/>
      </c>
      <c r="B370" s="119" t="str">
        <f ca="1">IFERROR(__xludf.DUMMYFUNCTION("""COMPUTED_VALUE"""),"")</f>
        <v/>
      </c>
      <c r="C370" s="119" t="str">
        <f ca="1">IFERROR(__xludf.DUMMYFUNCTION("""COMPUTED_VALUE"""),"")</f>
        <v/>
      </c>
      <c r="D370" s="119" t="str">
        <f ca="1">IFERROR(__xludf.DUMMYFUNCTION("""COMPUTED_VALUE"""),"")</f>
        <v/>
      </c>
      <c r="E370" s="119" t="str">
        <f ca="1">IFERROR(__xludf.DUMMYFUNCTION("""COMPUTED_VALUE"""),"")</f>
        <v/>
      </c>
      <c r="F370" s="119" t="str">
        <f ca="1">IFERROR(__xludf.DUMMYFUNCTION("""COMPUTED_VALUE"""),"")</f>
        <v/>
      </c>
      <c r="G370" s="119" t="str">
        <f ca="1">IFERROR(__xludf.DUMMYFUNCTION("""COMPUTED_VALUE"""),"")</f>
        <v/>
      </c>
      <c r="H370" s="119" t="str">
        <f ca="1">IFERROR(__xludf.DUMMYFUNCTION("""COMPUTED_VALUE"""),"")</f>
        <v/>
      </c>
      <c r="I370" s="96" t="str">
        <f ca="1">IFERROR(__xludf.DUMMYFUNCTION("""COMPUTED_VALUE"""),"")</f>
        <v/>
      </c>
      <c r="J370" s="119" t="str">
        <f ca="1">IFERROR(__xludf.DUMMYFUNCTION("""COMPUTED_VALUE"""),"")</f>
        <v/>
      </c>
      <c r="K370" s="119" t="str">
        <f ca="1">IFERROR(__xludf.DUMMYFUNCTION("""COMPUTED_VALUE"""),"")</f>
        <v/>
      </c>
      <c r="L370" s="119" t="str">
        <f ca="1">IFERROR(__xludf.DUMMYFUNCTION("""COMPUTED_VALUE"""),"")</f>
        <v/>
      </c>
      <c r="M370" s="119" t="str">
        <f ca="1">IFERROR(__xludf.DUMMYFUNCTION("""COMPUTED_VALUE"""),"")</f>
        <v/>
      </c>
      <c r="N370" s="119" t="str">
        <f ca="1">IFERROR(__xludf.DUMMYFUNCTION("""COMPUTED_VALUE"""),"")</f>
        <v/>
      </c>
      <c r="O370" s="119" t="str">
        <f ca="1">IFERROR(__xludf.DUMMYFUNCTION("""COMPUTED_VALUE"""),"")</f>
        <v/>
      </c>
      <c r="P370" s="119" t="str">
        <f ca="1">IFERROR(__xludf.DUMMYFUNCTION("""COMPUTED_VALUE"""),"")</f>
        <v/>
      </c>
      <c r="Q370" s="119" t="str">
        <f ca="1">IFERROR(__xludf.DUMMYFUNCTION("""COMPUTED_VALUE"""),"")</f>
        <v/>
      </c>
      <c r="R370" s="119" t="str">
        <f ca="1">IFERROR(__xludf.DUMMYFUNCTION("""COMPUTED_VALUE"""),"")</f>
        <v/>
      </c>
      <c r="S370" s="119" t="str">
        <f ca="1">IFERROR(__xludf.DUMMYFUNCTION("""COMPUTED_VALUE"""),"")</f>
        <v/>
      </c>
      <c r="T370" s="119" t="str">
        <f ca="1">IFERROR(__xludf.DUMMYFUNCTION("""COMPUTED_VALUE"""),"")</f>
        <v/>
      </c>
      <c r="U370" s="119" t="str">
        <f ca="1">IFERROR(__xludf.DUMMYFUNCTION("""COMPUTED_VALUE"""),"")</f>
        <v/>
      </c>
      <c r="V370" s="119" t="str">
        <f ca="1">IFERROR(__xludf.DUMMYFUNCTION("""COMPUTED_VALUE"""),"")</f>
        <v/>
      </c>
      <c r="W370" s="119" t="str">
        <f ca="1">IFERROR(__xludf.DUMMYFUNCTION("""COMPUTED_VALUE"""),"")</f>
        <v/>
      </c>
      <c r="X370" s="119" t="str">
        <f ca="1">IFERROR(__xludf.DUMMYFUNCTION("""COMPUTED_VALUE"""),"")</f>
        <v/>
      </c>
      <c r="Y370" s="119" t="str">
        <f ca="1">IFERROR(__xludf.DUMMYFUNCTION("""COMPUTED_VALUE"""),"")</f>
        <v/>
      </c>
      <c r="Z370" s="119"/>
    </row>
    <row r="371" spans="1:26" ht="12.95">
      <c r="A371" s="119" t="str">
        <f ca="1">IFERROR(__xludf.DUMMYFUNCTION("""COMPUTED_VALUE"""),"")</f>
        <v/>
      </c>
      <c r="B371" s="119" t="str">
        <f ca="1">IFERROR(__xludf.DUMMYFUNCTION("""COMPUTED_VALUE"""),"")</f>
        <v/>
      </c>
      <c r="C371" s="119" t="str">
        <f ca="1">IFERROR(__xludf.DUMMYFUNCTION("""COMPUTED_VALUE"""),"")</f>
        <v/>
      </c>
      <c r="D371" s="119" t="str">
        <f ca="1">IFERROR(__xludf.DUMMYFUNCTION("""COMPUTED_VALUE"""),"")</f>
        <v/>
      </c>
      <c r="E371" s="119" t="str">
        <f ca="1">IFERROR(__xludf.DUMMYFUNCTION("""COMPUTED_VALUE"""),"")</f>
        <v/>
      </c>
      <c r="F371" s="119" t="str">
        <f ca="1">IFERROR(__xludf.DUMMYFUNCTION("""COMPUTED_VALUE"""),"")</f>
        <v/>
      </c>
      <c r="G371" s="119" t="str">
        <f ca="1">IFERROR(__xludf.DUMMYFUNCTION("""COMPUTED_VALUE"""),"")</f>
        <v/>
      </c>
      <c r="H371" s="119" t="str">
        <f ca="1">IFERROR(__xludf.DUMMYFUNCTION("""COMPUTED_VALUE"""),"")</f>
        <v/>
      </c>
      <c r="I371" s="96" t="str">
        <f ca="1">IFERROR(__xludf.DUMMYFUNCTION("""COMPUTED_VALUE"""),"")</f>
        <v/>
      </c>
      <c r="J371" s="119" t="str">
        <f ca="1">IFERROR(__xludf.DUMMYFUNCTION("""COMPUTED_VALUE"""),"")</f>
        <v/>
      </c>
      <c r="K371" s="119" t="str">
        <f ca="1">IFERROR(__xludf.DUMMYFUNCTION("""COMPUTED_VALUE"""),"")</f>
        <v/>
      </c>
      <c r="L371" s="119" t="str">
        <f ca="1">IFERROR(__xludf.DUMMYFUNCTION("""COMPUTED_VALUE"""),"")</f>
        <v/>
      </c>
      <c r="M371" s="119" t="str">
        <f ca="1">IFERROR(__xludf.DUMMYFUNCTION("""COMPUTED_VALUE"""),"")</f>
        <v/>
      </c>
      <c r="N371" s="119" t="str">
        <f ca="1">IFERROR(__xludf.DUMMYFUNCTION("""COMPUTED_VALUE"""),"")</f>
        <v/>
      </c>
      <c r="O371" s="119" t="str">
        <f ca="1">IFERROR(__xludf.DUMMYFUNCTION("""COMPUTED_VALUE"""),"")</f>
        <v/>
      </c>
      <c r="P371" s="119" t="str">
        <f ca="1">IFERROR(__xludf.DUMMYFUNCTION("""COMPUTED_VALUE"""),"")</f>
        <v/>
      </c>
      <c r="Q371" s="119" t="str">
        <f ca="1">IFERROR(__xludf.DUMMYFUNCTION("""COMPUTED_VALUE"""),"")</f>
        <v/>
      </c>
      <c r="R371" s="119" t="str">
        <f ca="1">IFERROR(__xludf.DUMMYFUNCTION("""COMPUTED_VALUE"""),"")</f>
        <v/>
      </c>
      <c r="S371" s="119" t="str">
        <f ca="1">IFERROR(__xludf.DUMMYFUNCTION("""COMPUTED_VALUE"""),"")</f>
        <v/>
      </c>
      <c r="T371" s="119" t="str">
        <f ca="1">IFERROR(__xludf.DUMMYFUNCTION("""COMPUTED_VALUE"""),"")</f>
        <v/>
      </c>
      <c r="U371" s="119" t="str">
        <f ca="1">IFERROR(__xludf.DUMMYFUNCTION("""COMPUTED_VALUE"""),"")</f>
        <v/>
      </c>
      <c r="V371" s="119" t="str">
        <f ca="1">IFERROR(__xludf.DUMMYFUNCTION("""COMPUTED_VALUE"""),"")</f>
        <v/>
      </c>
      <c r="W371" s="119" t="str">
        <f ca="1">IFERROR(__xludf.DUMMYFUNCTION("""COMPUTED_VALUE"""),"")</f>
        <v/>
      </c>
      <c r="X371" s="119" t="str">
        <f ca="1">IFERROR(__xludf.DUMMYFUNCTION("""COMPUTED_VALUE"""),"")</f>
        <v/>
      </c>
      <c r="Y371" s="119" t="str">
        <f ca="1">IFERROR(__xludf.DUMMYFUNCTION("""COMPUTED_VALUE"""),"")</f>
        <v/>
      </c>
      <c r="Z371" s="119"/>
    </row>
    <row r="372" spans="1:26" ht="12.95">
      <c r="A372" s="119" t="str">
        <f ca="1">IFERROR(__xludf.DUMMYFUNCTION("""COMPUTED_VALUE"""),"")</f>
        <v/>
      </c>
      <c r="B372" s="119" t="str">
        <f ca="1">IFERROR(__xludf.DUMMYFUNCTION("""COMPUTED_VALUE"""),"")</f>
        <v/>
      </c>
      <c r="C372" s="119" t="str">
        <f ca="1">IFERROR(__xludf.DUMMYFUNCTION("""COMPUTED_VALUE"""),"")</f>
        <v/>
      </c>
      <c r="D372" s="119" t="str">
        <f ca="1">IFERROR(__xludf.DUMMYFUNCTION("""COMPUTED_VALUE"""),"")</f>
        <v/>
      </c>
      <c r="E372" s="119" t="str">
        <f ca="1">IFERROR(__xludf.DUMMYFUNCTION("""COMPUTED_VALUE"""),"")</f>
        <v/>
      </c>
      <c r="F372" s="119" t="str">
        <f ca="1">IFERROR(__xludf.DUMMYFUNCTION("""COMPUTED_VALUE"""),"")</f>
        <v/>
      </c>
      <c r="G372" s="119" t="str">
        <f ca="1">IFERROR(__xludf.DUMMYFUNCTION("""COMPUTED_VALUE"""),"")</f>
        <v/>
      </c>
      <c r="H372" s="119" t="str">
        <f ca="1">IFERROR(__xludf.DUMMYFUNCTION("""COMPUTED_VALUE"""),"")</f>
        <v/>
      </c>
      <c r="I372" s="96" t="str">
        <f ca="1">IFERROR(__xludf.DUMMYFUNCTION("""COMPUTED_VALUE"""),"")</f>
        <v/>
      </c>
      <c r="J372" s="119" t="str">
        <f ca="1">IFERROR(__xludf.DUMMYFUNCTION("""COMPUTED_VALUE"""),"")</f>
        <v/>
      </c>
      <c r="K372" s="119" t="str">
        <f ca="1">IFERROR(__xludf.DUMMYFUNCTION("""COMPUTED_VALUE"""),"")</f>
        <v/>
      </c>
      <c r="L372" s="119" t="str">
        <f ca="1">IFERROR(__xludf.DUMMYFUNCTION("""COMPUTED_VALUE"""),"")</f>
        <v/>
      </c>
      <c r="M372" s="119" t="str">
        <f ca="1">IFERROR(__xludf.DUMMYFUNCTION("""COMPUTED_VALUE"""),"")</f>
        <v/>
      </c>
      <c r="N372" s="119" t="str">
        <f ca="1">IFERROR(__xludf.DUMMYFUNCTION("""COMPUTED_VALUE"""),"")</f>
        <v/>
      </c>
      <c r="O372" s="119" t="str">
        <f ca="1">IFERROR(__xludf.DUMMYFUNCTION("""COMPUTED_VALUE"""),"")</f>
        <v/>
      </c>
      <c r="P372" s="119" t="str">
        <f ca="1">IFERROR(__xludf.DUMMYFUNCTION("""COMPUTED_VALUE"""),"")</f>
        <v/>
      </c>
      <c r="Q372" s="119" t="str">
        <f ca="1">IFERROR(__xludf.DUMMYFUNCTION("""COMPUTED_VALUE"""),"")</f>
        <v/>
      </c>
      <c r="R372" s="119" t="str">
        <f ca="1">IFERROR(__xludf.DUMMYFUNCTION("""COMPUTED_VALUE"""),"")</f>
        <v/>
      </c>
      <c r="S372" s="119" t="str">
        <f ca="1">IFERROR(__xludf.DUMMYFUNCTION("""COMPUTED_VALUE"""),"")</f>
        <v/>
      </c>
      <c r="T372" s="119" t="str">
        <f ca="1">IFERROR(__xludf.DUMMYFUNCTION("""COMPUTED_VALUE"""),"")</f>
        <v/>
      </c>
      <c r="U372" s="119" t="str">
        <f ca="1">IFERROR(__xludf.DUMMYFUNCTION("""COMPUTED_VALUE"""),"")</f>
        <v/>
      </c>
      <c r="V372" s="119" t="str">
        <f ca="1">IFERROR(__xludf.DUMMYFUNCTION("""COMPUTED_VALUE"""),"")</f>
        <v/>
      </c>
      <c r="W372" s="119" t="str">
        <f ca="1">IFERROR(__xludf.DUMMYFUNCTION("""COMPUTED_VALUE"""),"")</f>
        <v/>
      </c>
      <c r="X372" s="119" t="str">
        <f ca="1">IFERROR(__xludf.DUMMYFUNCTION("""COMPUTED_VALUE"""),"")</f>
        <v/>
      </c>
      <c r="Y372" s="119" t="str">
        <f ca="1">IFERROR(__xludf.DUMMYFUNCTION("""COMPUTED_VALUE"""),"")</f>
        <v/>
      </c>
      <c r="Z372" s="119"/>
    </row>
    <row r="373" spans="1:26" ht="12.95">
      <c r="A373" s="119" t="str">
        <f ca="1">IFERROR(__xludf.DUMMYFUNCTION("""COMPUTED_VALUE"""),"")</f>
        <v/>
      </c>
      <c r="B373" s="119" t="str">
        <f ca="1">IFERROR(__xludf.DUMMYFUNCTION("""COMPUTED_VALUE"""),"")</f>
        <v/>
      </c>
      <c r="C373" s="119" t="str">
        <f ca="1">IFERROR(__xludf.DUMMYFUNCTION("""COMPUTED_VALUE"""),"")</f>
        <v/>
      </c>
      <c r="D373" s="119" t="str">
        <f ca="1">IFERROR(__xludf.DUMMYFUNCTION("""COMPUTED_VALUE"""),"")</f>
        <v/>
      </c>
      <c r="E373" s="119" t="str">
        <f ca="1">IFERROR(__xludf.DUMMYFUNCTION("""COMPUTED_VALUE"""),"")</f>
        <v/>
      </c>
      <c r="F373" s="119" t="str">
        <f ca="1">IFERROR(__xludf.DUMMYFUNCTION("""COMPUTED_VALUE"""),"")</f>
        <v/>
      </c>
      <c r="G373" s="119" t="str">
        <f ca="1">IFERROR(__xludf.DUMMYFUNCTION("""COMPUTED_VALUE"""),"")</f>
        <v/>
      </c>
      <c r="H373" s="119" t="str">
        <f ca="1">IFERROR(__xludf.DUMMYFUNCTION("""COMPUTED_VALUE"""),"")</f>
        <v/>
      </c>
      <c r="I373" s="96" t="str">
        <f ca="1">IFERROR(__xludf.DUMMYFUNCTION("""COMPUTED_VALUE"""),"")</f>
        <v/>
      </c>
      <c r="J373" s="119" t="str">
        <f ca="1">IFERROR(__xludf.DUMMYFUNCTION("""COMPUTED_VALUE"""),"")</f>
        <v/>
      </c>
      <c r="K373" s="119" t="str">
        <f ca="1">IFERROR(__xludf.DUMMYFUNCTION("""COMPUTED_VALUE"""),"")</f>
        <v/>
      </c>
      <c r="L373" s="119" t="str">
        <f ca="1">IFERROR(__xludf.DUMMYFUNCTION("""COMPUTED_VALUE"""),"")</f>
        <v/>
      </c>
      <c r="M373" s="119" t="str">
        <f ca="1">IFERROR(__xludf.DUMMYFUNCTION("""COMPUTED_VALUE"""),"")</f>
        <v/>
      </c>
      <c r="N373" s="119" t="str">
        <f ca="1">IFERROR(__xludf.DUMMYFUNCTION("""COMPUTED_VALUE"""),"")</f>
        <v/>
      </c>
      <c r="O373" s="119" t="str">
        <f ca="1">IFERROR(__xludf.DUMMYFUNCTION("""COMPUTED_VALUE"""),"")</f>
        <v/>
      </c>
      <c r="P373" s="119" t="str">
        <f ca="1">IFERROR(__xludf.DUMMYFUNCTION("""COMPUTED_VALUE"""),"")</f>
        <v/>
      </c>
      <c r="Q373" s="119" t="str">
        <f ca="1">IFERROR(__xludf.DUMMYFUNCTION("""COMPUTED_VALUE"""),"")</f>
        <v/>
      </c>
      <c r="R373" s="119" t="str">
        <f ca="1">IFERROR(__xludf.DUMMYFUNCTION("""COMPUTED_VALUE"""),"")</f>
        <v/>
      </c>
      <c r="S373" s="119" t="str">
        <f ca="1">IFERROR(__xludf.DUMMYFUNCTION("""COMPUTED_VALUE"""),"")</f>
        <v/>
      </c>
      <c r="T373" s="119" t="str">
        <f ca="1">IFERROR(__xludf.DUMMYFUNCTION("""COMPUTED_VALUE"""),"")</f>
        <v/>
      </c>
      <c r="U373" s="119" t="str">
        <f ca="1">IFERROR(__xludf.DUMMYFUNCTION("""COMPUTED_VALUE"""),"")</f>
        <v/>
      </c>
      <c r="V373" s="119" t="str">
        <f ca="1">IFERROR(__xludf.DUMMYFUNCTION("""COMPUTED_VALUE"""),"")</f>
        <v/>
      </c>
      <c r="W373" s="119" t="str">
        <f ca="1">IFERROR(__xludf.DUMMYFUNCTION("""COMPUTED_VALUE"""),"")</f>
        <v/>
      </c>
      <c r="X373" s="119" t="str">
        <f ca="1">IFERROR(__xludf.DUMMYFUNCTION("""COMPUTED_VALUE"""),"")</f>
        <v/>
      </c>
      <c r="Y373" s="119" t="str">
        <f ca="1">IFERROR(__xludf.DUMMYFUNCTION("""COMPUTED_VALUE"""),"")</f>
        <v/>
      </c>
      <c r="Z373" s="119"/>
    </row>
    <row r="374" spans="1:26" ht="12.95">
      <c r="A374" s="119" t="str">
        <f ca="1">IFERROR(__xludf.DUMMYFUNCTION("""COMPUTED_VALUE"""),"")</f>
        <v/>
      </c>
      <c r="B374" s="119" t="str">
        <f ca="1">IFERROR(__xludf.DUMMYFUNCTION("""COMPUTED_VALUE"""),"")</f>
        <v/>
      </c>
      <c r="C374" s="119" t="str">
        <f ca="1">IFERROR(__xludf.DUMMYFUNCTION("""COMPUTED_VALUE"""),"")</f>
        <v/>
      </c>
      <c r="D374" s="119" t="str">
        <f ca="1">IFERROR(__xludf.DUMMYFUNCTION("""COMPUTED_VALUE"""),"")</f>
        <v/>
      </c>
      <c r="E374" s="119" t="str">
        <f ca="1">IFERROR(__xludf.DUMMYFUNCTION("""COMPUTED_VALUE"""),"")</f>
        <v/>
      </c>
      <c r="F374" s="119" t="str">
        <f ca="1">IFERROR(__xludf.DUMMYFUNCTION("""COMPUTED_VALUE"""),"")</f>
        <v/>
      </c>
      <c r="G374" s="119" t="str">
        <f ca="1">IFERROR(__xludf.DUMMYFUNCTION("""COMPUTED_VALUE"""),"")</f>
        <v/>
      </c>
      <c r="H374" s="119" t="str">
        <f ca="1">IFERROR(__xludf.DUMMYFUNCTION("""COMPUTED_VALUE"""),"")</f>
        <v/>
      </c>
      <c r="I374" s="96" t="str">
        <f ca="1">IFERROR(__xludf.DUMMYFUNCTION("""COMPUTED_VALUE"""),"")</f>
        <v/>
      </c>
      <c r="J374" s="119" t="str">
        <f ca="1">IFERROR(__xludf.DUMMYFUNCTION("""COMPUTED_VALUE"""),"")</f>
        <v/>
      </c>
      <c r="K374" s="119" t="str">
        <f ca="1">IFERROR(__xludf.DUMMYFUNCTION("""COMPUTED_VALUE"""),"")</f>
        <v/>
      </c>
      <c r="L374" s="119" t="str">
        <f ca="1">IFERROR(__xludf.DUMMYFUNCTION("""COMPUTED_VALUE"""),"")</f>
        <v/>
      </c>
      <c r="M374" s="119" t="str">
        <f ca="1">IFERROR(__xludf.DUMMYFUNCTION("""COMPUTED_VALUE"""),"")</f>
        <v/>
      </c>
      <c r="N374" s="119" t="str">
        <f ca="1">IFERROR(__xludf.DUMMYFUNCTION("""COMPUTED_VALUE"""),"")</f>
        <v/>
      </c>
      <c r="O374" s="119" t="str">
        <f ca="1">IFERROR(__xludf.DUMMYFUNCTION("""COMPUTED_VALUE"""),"")</f>
        <v/>
      </c>
      <c r="P374" s="119" t="str">
        <f ca="1">IFERROR(__xludf.DUMMYFUNCTION("""COMPUTED_VALUE"""),"")</f>
        <v/>
      </c>
      <c r="Q374" s="119" t="str">
        <f ca="1">IFERROR(__xludf.DUMMYFUNCTION("""COMPUTED_VALUE"""),"")</f>
        <v/>
      </c>
      <c r="R374" s="119" t="str">
        <f ca="1">IFERROR(__xludf.DUMMYFUNCTION("""COMPUTED_VALUE"""),"")</f>
        <v/>
      </c>
      <c r="S374" s="119" t="str">
        <f ca="1">IFERROR(__xludf.DUMMYFUNCTION("""COMPUTED_VALUE"""),"")</f>
        <v/>
      </c>
      <c r="T374" s="119" t="str">
        <f ca="1">IFERROR(__xludf.DUMMYFUNCTION("""COMPUTED_VALUE"""),"")</f>
        <v/>
      </c>
      <c r="U374" s="119" t="str">
        <f ca="1">IFERROR(__xludf.DUMMYFUNCTION("""COMPUTED_VALUE"""),"")</f>
        <v/>
      </c>
      <c r="V374" s="119" t="str">
        <f ca="1">IFERROR(__xludf.DUMMYFUNCTION("""COMPUTED_VALUE"""),"")</f>
        <v/>
      </c>
      <c r="W374" s="119" t="str">
        <f ca="1">IFERROR(__xludf.DUMMYFUNCTION("""COMPUTED_VALUE"""),"")</f>
        <v/>
      </c>
      <c r="X374" s="119" t="str">
        <f ca="1">IFERROR(__xludf.DUMMYFUNCTION("""COMPUTED_VALUE"""),"")</f>
        <v/>
      </c>
      <c r="Y374" s="119" t="str">
        <f ca="1">IFERROR(__xludf.DUMMYFUNCTION("""COMPUTED_VALUE"""),"")</f>
        <v/>
      </c>
      <c r="Z374" s="119"/>
    </row>
    <row r="375" spans="1:26" ht="12.95">
      <c r="A375" s="119" t="str">
        <f ca="1">IFERROR(__xludf.DUMMYFUNCTION("""COMPUTED_VALUE"""),"")</f>
        <v/>
      </c>
      <c r="B375" s="119" t="str">
        <f ca="1">IFERROR(__xludf.DUMMYFUNCTION("""COMPUTED_VALUE"""),"")</f>
        <v/>
      </c>
      <c r="C375" s="119" t="str">
        <f ca="1">IFERROR(__xludf.DUMMYFUNCTION("""COMPUTED_VALUE"""),"")</f>
        <v/>
      </c>
      <c r="D375" s="119" t="str">
        <f ca="1">IFERROR(__xludf.DUMMYFUNCTION("""COMPUTED_VALUE"""),"")</f>
        <v/>
      </c>
      <c r="E375" s="119" t="str">
        <f ca="1">IFERROR(__xludf.DUMMYFUNCTION("""COMPUTED_VALUE"""),"")</f>
        <v/>
      </c>
      <c r="F375" s="119" t="str">
        <f ca="1">IFERROR(__xludf.DUMMYFUNCTION("""COMPUTED_VALUE"""),"")</f>
        <v/>
      </c>
      <c r="G375" s="119" t="str">
        <f ca="1">IFERROR(__xludf.DUMMYFUNCTION("""COMPUTED_VALUE"""),"")</f>
        <v/>
      </c>
      <c r="H375" s="119" t="str">
        <f ca="1">IFERROR(__xludf.DUMMYFUNCTION("""COMPUTED_VALUE"""),"")</f>
        <v/>
      </c>
      <c r="I375" s="96" t="str">
        <f ca="1">IFERROR(__xludf.DUMMYFUNCTION("""COMPUTED_VALUE"""),"")</f>
        <v/>
      </c>
      <c r="J375" s="119" t="str">
        <f ca="1">IFERROR(__xludf.DUMMYFUNCTION("""COMPUTED_VALUE"""),"")</f>
        <v/>
      </c>
      <c r="K375" s="119" t="str">
        <f ca="1">IFERROR(__xludf.DUMMYFUNCTION("""COMPUTED_VALUE"""),"")</f>
        <v/>
      </c>
      <c r="L375" s="119" t="str">
        <f ca="1">IFERROR(__xludf.DUMMYFUNCTION("""COMPUTED_VALUE"""),"")</f>
        <v/>
      </c>
      <c r="M375" s="119" t="str">
        <f ca="1">IFERROR(__xludf.DUMMYFUNCTION("""COMPUTED_VALUE"""),"")</f>
        <v/>
      </c>
      <c r="N375" s="119" t="str">
        <f ca="1">IFERROR(__xludf.DUMMYFUNCTION("""COMPUTED_VALUE"""),"")</f>
        <v/>
      </c>
      <c r="O375" s="119" t="str">
        <f ca="1">IFERROR(__xludf.DUMMYFUNCTION("""COMPUTED_VALUE"""),"")</f>
        <v/>
      </c>
      <c r="P375" s="119" t="str">
        <f ca="1">IFERROR(__xludf.DUMMYFUNCTION("""COMPUTED_VALUE"""),"")</f>
        <v/>
      </c>
      <c r="Q375" s="119" t="str">
        <f ca="1">IFERROR(__xludf.DUMMYFUNCTION("""COMPUTED_VALUE"""),"")</f>
        <v/>
      </c>
      <c r="R375" s="119" t="str">
        <f ca="1">IFERROR(__xludf.DUMMYFUNCTION("""COMPUTED_VALUE"""),"")</f>
        <v/>
      </c>
      <c r="S375" s="119" t="str">
        <f ca="1">IFERROR(__xludf.DUMMYFUNCTION("""COMPUTED_VALUE"""),"")</f>
        <v/>
      </c>
      <c r="T375" s="119" t="str">
        <f ca="1">IFERROR(__xludf.DUMMYFUNCTION("""COMPUTED_VALUE"""),"")</f>
        <v/>
      </c>
      <c r="U375" s="119" t="str">
        <f ca="1">IFERROR(__xludf.DUMMYFUNCTION("""COMPUTED_VALUE"""),"")</f>
        <v/>
      </c>
      <c r="V375" s="119" t="str">
        <f ca="1">IFERROR(__xludf.DUMMYFUNCTION("""COMPUTED_VALUE"""),"")</f>
        <v/>
      </c>
      <c r="W375" s="119" t="str">
        <f ca="1">IFERROR(__xludf.DUMMYFUNCTION("""COMPUTED_VALUE"""),"")</f>
        <v/>
      </c>
      <c r="X375" s="119" t="str">
        <f ca="1">IFERROR(__xludf.DUMMYFUNCTION("""COMPUTED_VALUE"""),"")</f>
        <v/>
      </c>
      <c r="Y375" s="119" t="str">
        <f ca="1">IFERROR(__xludf.DUMMYFUNCTION("""COMPUTED_VALUE"""),"")</f>
        <v/>
      </c>
      <c r="Z375" s="119"/>
    </row>
    <row r="376" spans="1:26" ht="12.95">
      <c r="A376" s="119" t="str">
        <f ca="1">IFERROR(__xludf.DUMMYFUNCTION("""COMPUTED_VALUE"""),"")</f>
        <v/>
      </c>
      <c r="B376" s="119" t="str">
        <f ca="1">IFERROR(__xludf.DUMMYFUNCTION("""COMPUTED_VALUE"""),"")</f>
        <v/>
      </c>
      <c r="C376" s="119" t="str">
        <f ca="1">IFERROR(__xludf.DUMMYFUNCTION("""COMPUTED_VALUE"""),"")</f>
        <v/>
      </c>
      <c r="D376" s="119" t="str">
        <f ca="1">IFERROR(__xludf.DUMMYFUNCTION("""COMPUTED_VALUE"""),"")</f>
        <v/>
      </c>
      <c r="E376" s="119" t="str">
        <f ca="1">IFERROR(__xludf.DUMMYFUNCTION("""COMPUTED_VALUE"""),"")</f>
        <v/>
      </c>
      <c r="F376" s="119" t="str">
        <f ca="1">IFERROR(__xludf.DUMMYFUNCTION("""COMPUTED_VALUE"""),"")</f>
        <v/>
      </c>
      <c r="G376" s="119" t="str">
        <f ca="1">IFERROR(__xludf.DUMMYFUNCTION("""COMPUTED_VALUE"""),"")</f>
        <v/>
      </c>
      <c r="H376" s="119" t="str">
        <f ca="1">IFERROR(__xludf.DUMMYFUNCTION("""COMPUTED_VALUE"""),"")</f>
        <v/>
      </c>
      <c r="I376" s="96" t="str">
        <f ca="1">IFERROR(__xludf.DUMMYFUNCTION("""COMPUTED_VALUE"""),"")</f>
        <v/>
      </c>
      <c r="J376" s="119" t="str">
        <f ca="1">IFERROR(__xludf.DUMMYFUNCTION("""COMPUTED_VALUE"""),"")</f>
        <v/>
      </c>
      <c r="K376" s="119" t="str">
        <f ca="1">IFERROR(__xludf.DUMMYFUNCTION("""COMPUTED_VALUE"""),"")</f>
        <v/>
      </c>
      <c r="L376" s="119" t="str">
        <f ca="1">IFERROR(__xludf.DUMMYFUNCTION("""COMPUTED_VALUE"""),"")</f>
        <v/>
      </c>
      <c r="M376" s="119" t="str">
        <f ca="1">IFERROR(__xludf.DUMMYFUNCTION("""COMPUTED_VALUE"""),"")</f>
        <v/>
      </c>
      <c r="N376" s="119" t="str">
        <f ca="1">IFERROR(__xludf.DUMMYFUNCTION("""COMPUTED_VALUE"""),"")</f>
        <v/>
      </c>
      <c r="O376" s="119" t="str">
        <f ca="1">IFERROR(__xludf.DUMMYFUNCTION("""COMPUTED_VALUE"""),"")</f>
        <v/>
      </c>
      <c r="P376" s="119" t="str">
        <f ca="1">IFERROR(__xludf.DUMMYFUNCTION("""COMPUTED_VALUE"""),"")</f>
        <v/>
      </c>
      <c r="Q376" s="119" t="str">
        <f ca="1">IFERROR(__xludf.DUMMYFUNCTION("""COMPUTED_VALUE"""),"")</f>
        <v/>
      </c>
      <c r="R376" s="119" t="str">
        <f ca="1">IFERROR(__xludf.DUMMYFUNCTION("""COMPUTED_VALUE"""),"")</f>
        <v/>
      </c>
      <c r="S376" s="119" t="str">
        <f ca="1">IFERROR(__xludf.DUMMYFUNCTION("""COMPUTED_VALUE"""),"")</f>
        <v/>
      </c>
      <c r="T376" s="119" t="str">
        <f ca="1">IFERROR(__xludf.DUMMYFUNCTION("""COMPUTED_VALUE"""),"")</f>
        <v/>
      </c>
      <c r="U376" s="119" t="str">
        <f ca="1">IFERROR(__xludf.DUMMYFUNCTION("""COMPUTED_VALUE"""),"")</f>
        <v/>
      </c>
      <c r="V376" s="119" t="str">
        <f ca="1">IFERROR(__xludf.DUMMYFUNCTION("""COMPUTED_VALUE"""),"")</f>
        <v/>
      </c>
      <c r="W376" s="119" t="str">
        <f ca="1">IFERROR(__xludf.DUMMYFUNCTION("""COMPUTED_VALUE"""),"")</f>
        <v/>
      </c>
      <c r="X376" s="119" t="str">
        <f ca="1">IFERROR(__xludf.DUMMYFUNCTION("""COMPUTED_VALUE"""),"")</f>
        <v/>
      </c>
      <c r="Y376" s="119" t="str">
        <f ca="1">IFERROR(__xludf.DUMMYFUNCTION("""COMPUTED_VALUE"""),"")</f>
        <v/>
      </c>
      <c r="Z376" s="119"/>
    </row>
    <row r="377" spans="1:26" ht="12.95">
      <c r="A377" s="119" t="str">
        <f ca="1">IFERROR(__xludf.DUMMYFUNCTION("""COMPUTED_VALUE"""),"")</f>
        <v/>
      </c>
      <c r="B377" s="119" t="str">
        <f ca="1">IFERROR(__xludf.DUMMYFUNCTION("""COMPUTED_VALUE"""),"")</f>
        <v/>
      </c>
      <c r="C377" s="119" t="str">
        <f ca="1">IFERROR(__xludf.DUMMYFUNCTION("""COMPUTED_VALUE"""),"")</f>
        <v/>
      </c>
      <c r="D377" s="119" t="str">
        <f ca="1">IFERROR(__xludf.DUMMYFUNCTION("""COMPUTED_VALUE"""),"")</f>
        <v/>
      </c>
      <c r="E377" s="119" t="str">
        <f ca="1">IFERROR(__xludf.DUMMYFUNCTION("""COMPUTED_VALUE"""),"")</f>
        <v/>
      </c>
      <c r="F377" s="119" t="str">
        <f ca="1">IFERROR(__xludf.DUMMYFUNCTION("""COMPUTED_VALUE"""),"")</f>
        <v/>
      </c>
      <c r="G377" s="119" t="str">
        <f ca="1">IFERROR(__xludf.DUMMYFUNCTION("""COMPUTED_VALUE"""),"")</f>
        <v/>
      </c>
      <c r="H377" s="119" t="str">
        <f ca="1">IFERROR(__xludf.DUMMYFUNCTION("""COMPUTED_VALUE"""),"")</f>
        <v/>
      </c>
      <c r="I377" s="96" t="str">
        <f ca="1">IFERROR(__xludf.DUMMYFUNCTION("""COMPUTED_VALUE"""),"")</f>
        <v/>
      </c>
      <c r="J377" s="119" t="str">
        <f ca="1">IFERROR(__xludf.DUMMYFUNCTION("""COMPUTED_VALUE"""),"")</f>
        <v/>
      </c>
      <c r="K377" s="119" t="str">
        <f ca="1">IFERROR(__xludf.DUMMYFUNCTION("""COMPUTED_VALUE"""),"")</f>
        <v/>
      </c>
      <c r="L377" s="119" t="str">
        <f ca="1">IFERROR(__xludf.DUMMYFUNCTION("""COMPUTED_VALUE"""),"")</f>
        <v/>
      </c>
      <c r="M377" s="119" t="str">
        <f ca="1">IFERROR(__xludf.DUMMYFUNCTION("""COMPUTED_VALUE"""),"")</f>
        <v/>
      </c>
      <c r="N377" s="119" t="str">
        <f ca="1">IFERROR(__xludf.DUMMYFUNCTION("""COMPUTED_VALUE"""),"")</f>
        <v/>
      </c>
      <c r="O377" s="119" t="str">
        <f ca="1">IFERROR(__xludf.DUMMYFUNCTION("""COMPUTED_VALUE"""),"")</f>
        <v/>
      </c>
      <c r="P377" s="119" t="str">
        <f ca="1">IFERROR(__xludf.DUMMYFUNCTION("""COMPUTED_VALUE"""),"")</f>
        <v/>
      </c>
      <c r="Q377" s="119" t="str">
        <f ca="1">IFERROR(__xludf.DUMMYFUNCTION("""COMPUTED_VALUE"""),"")</f>
        <v/>
      </c>
      <c r="R377" s="119" t="str">
        <f ca="1">IFERROR(__xludf.DUMMYFUNCTION("""COMPUTED_VALUE"""),"")</f>
        <v/>
      </c>
      <c r="S377" s="119" t="str">
        <f ca="1">IFERROR(__xludf.DUMMYFUNCTION("""COMPUTED_VALUE"""),"")</f>
        <v/>
      </c>
      <c r="T377" s="119" t="str">
        <f ca="1">IFERROR(__xludf.DUMMYFUNCTION("""COMPUTED_VALUE"""),"")</f>
        <v/>
      </c>
      <c r="U377" s="119" t="str">
        <f ca="1">IFERROR(__xludf.DUMMYFUNCTION("""COMPUTED_VALUE"""),"")</f>
        <v/>
      </c>
      <c r="V377" s="119" t="str">
        <f ca="1">IFERROR(__xludf.DUMMYFUNCTION("""COMPUTED_VALUE"""),"")</f>
        <v/>
      </c>
      <c r="W377" s="119" t="str">
        <f ca="1">IFERROR(__xludf.DUMMYFUNCTION("""COMPUTED_VALUE"""),"")</f>
        <v/>
      </c>
      <c r="X377" s="119" t="str">
        <f ca="1">IFERROR(__xludf.DUMMYFUNCTION("""COMPUTED_VALUE"""),"")</f>
        <v/>
      </c>
      <c r="Y377" s="119" t="str">
        <f ca="1">IFERROR(__xludf.DUMMYFUNCTION("""COMPUTED_VALUE"""),"")</f>
        <v/>
      </c>
      <c r="Z377" s="119"/>
    </row>
    <row r="378" spans="1:26" ht="12.95">
      <c r="A378" s="119" t="str">
        <f ca="1">IFERROR(__xludf.DUMMYFUNCTION("""COMPUTED_VALUE"""),"")</f>
        <v/>
      </c>
      <c r="B378" s="119" t="str">
        <f ca="1">IFERROR(__xludf.DUMMYFUNCTION("""COMPUTED_VALUE"""),"")</f>
        <v/>
      </c>
      <c r="C378" s="119" t="str">
        <f ca="1">IFERROR(__xludf.DUMMYFUNCTION("""COMPUTED_VALUE"""),"")</f>
        <v/>
      </c>
      <c r="D378" s="119" t="str">
        <f ca="1">IFERROR(__xludf.DUMMYFUNCTION("""COMPUTED_VALUE"""),"")</f>
        <v/>
      </c>
      <c r="E378" s="119" t="str">
        <f ca="1">IFERROR(__xludf.DUMMYFUNCTION("""COMPUTED_VALUE"""),"")</f>
        <v/>
      </c>
      <c r="F378" s="119" t="str">
        <f ca="1">IFERROR(__xludf.DUMMYFUNCTION("""COMPUTED_VALUE"""),"")</f>
        <v/>
      </c>
      <c r="G378" s="119" t="str">
        <f ca="1">IFERROR(__xludf.DUMMYFUNCTION("""COMPUTED_VALUE"""),"")</f>
        <v/>
      </c>
      <c r="H378" s="119" t="str">
        <f ca="1">IFERROR(__xludf.DUMMYFUNCTION("""COMPUTED_VALUE"""),"")</f>
        <v/>
      </c>
      <c r="I378" s="96" t="str">
        <f ca="1">IFERROR(__xludf.DUMMYFUNCTION("""COMPUTED_VALUE"""),"")</f>
        <v/>
      </c>
      <c r="J378" s="119" t="str">
        <f ca="1">IFERROR(__xludf.DUMMYFUNCTION("""COMPUTED_VALUE"""),"")</f>
        <v/>
      </c>
      <c r="K378" s="119" t="str">
        <f ca="1">IFERROR(__xludf.DUMMYFUNCTION("""COMPUTED_VALUE"""),"")</f>
        <v/>
      </c>
      <c r="L378" s="119" t="str">
        <f ca="1">IFERROR(__xludf.DUMMYFUNCTION("""COMPUTED_VALUE"""),"")</f>
        <v/>
      </c>
      <c r="M378" s="119" t="str">
        <f ca="1">IFERROR(__xludf.DUMMYFUNCTION("""COMPUTED_VALUE"""),"")</f>
        <v/>
      </c>
      <c r="N378" s="119" t="str">
        <f ca="1">IFERROR(__xludf.DUMMYFUNCTION("""COMPUTED_VALUE"""),"")</f>
        <v/>
      </c>
      <c r="O378" s="119" t="str">
        <f ca="1">IFERROR(__xludf.DUMMYFUNCTION("""COMPUTED_VALUE"""),"")</f>
        <v/>
      </c>
      <c r="P378" s="119" t="str">
        <f ca="1">IFERROR(__xludf.DUMMYFUNCTION("""COMPUTED_VALUE"""),"")</f>
        <v/>
      </c>
      <c r="Q378" s="119" t="str">
        <f ca="1">IFERROR(__xludf.DUMMYFUNCTION("""COMPUTED_VALUE"""),"")</f>
        <v/>
      </c>
      <c r="R378" s="119" t="str">
        <f ca="1">IFERROR(__xludf.DUMMYFUNCTION("""COMPUTED_VALUE"""),"")</f>
        <v/>
      </c>
      <c r="S378" s="119" t="str">
        <f ca="1">IFERROR(__xludf.DUMMYFUNCTION("""COMPUTED_VALUE"""),"")</f>
        <v/>
      </c>
      <c r="T378" s="119" t="str">
        <f ca="1">IFERROR(__xludf.DUMMYFUNCTION("""COMPUTED_VALUE"""),"")</f>
        <v/>
      </c>
      <c r="U378" s="119" t="str">
        <f ca="1">IFERROR(__xludf.DUMMYFUNCTION("""COMPUTED_VALUE"""),"")</f>
        <v/>
      </c>
      <c r="V378" s="119" t="str">
        <f ca="1">IFERROR(__xludf.DUMMYFUNCTION("""COMPUTED_VALUE"""),"")</f>
        <v/>
      </c>
      <c r="W378" s="119" t="str">
        <f ca="1">IFERROR(__xludf.DUMMYFUNCTION("""COMPUTED_VALUE"""),"")</f>
        <v/>
      </c>
      <c r="X378" s="119" t="str">
        <f ca="1">IFERROR(__xludf.DUMMYFUNCTION("""COMPUTED_VALUE"""),"")</f>
        <v/>
      </c>
      <c r="Y378" s="119" t="str">
        <f ca="1">IFERROR(__xludf.DUMMYFUNCTION("""COMPUTED_VALUE"""),"")</f>
        <v/>
      </c>
      <c r="Z378" s="119"/>
    </row>
    <row r="379" spans="1:26" ht="12.95">
      <c r="A379" s="119" t="str">
        <f ca="1">IFERROR(__xludf.DUMMYFUNCTION("""COMPUTED_VALUE"""),"")</f>
        <v/>
      </c>
      <c r="B379" s="119" t="str">
        <f ca="1">IFERROR(__xludf.DUMMYFUNCTION("""COMPUTED_VALUE"""),"")</f>
        <v/>
      </c>
      <c r="C379" s="119" t="str">
        <f ca="1">IFERROR(__xludf.DUMMYFUNCTION("""COMPUTED_VALUE"""),"")</f>
        <v/>
      </c>
      <c r="D379" s="119" t="str">
        <f ca="1">IFERROR(__xludf.DUMMYFUNCTION("""COMPUTED_VALUE"""),"")</f>
        <v/>
      </c>
      <c r="E379" s="119" t="str">
        <f ca="1">IFERROR(__xludf.DUMMYFUNCTION("""COMPUTED_VALUE"""),"")</f>
        <v/>
      </c>
      <c r="F379" s="119" t="str">
        <f ca="1">IFERROR(__xludf.DUMMYFUNCTION("""COMPUTED_VALUE"""),"")</f>
        <v/>
      </c>
      <c r="G379" s="119" t="str">
        <f ca="1">IFERROR(__xludf.DUMMYFUNCTION("""COMPUTED_VALUE"""),"")</f>
        <v/>
      </c>
      <c r="H379" s="119" t="str">
        <f ca="1">IFERROR(__xludf.DUMMYFUNCTION("""COMPUTED_VALUE"""),"")</f>
        <v/>
      </c>
      <c r="I379" s="96" t="str">
        <f ca="1">IFERROR(__xludf.DUMMYFUNCTION("""COMPUTED_VALUE"""),"")</f>
        <v/>
      </c>
      <c r="J379" s="119" t="str">
        <f ca="1">IFERROR(__xludf.DUMMYFUNCTION("""COMPUTED_VALUE"""),"")</f>
        <v/>
      </c>
      <c r="K379" s="119" t="str">
        <f ca="1">IFERROR(__xludf.DUMMYFUNCTION("""COMPUTED_VALUE"""),"")</f>
        <v/>
      </c>
      <c r="L379" s="119" t="str">
        <f ca="1">IFERROR(__xludf.DUMMYFUNCTION("""COMPUTED_VALUE"""),"")</f>
        <v/>
      </c>
      <c r="M379" s="119" t="str">
        <f ca="1">IFERROR(__xludf.DUMMYFUNCTION("""COMPUTED_VALUE"""),"")</f>
        <v/>
      </c>
      <c r="N379" s="119" t="str">
        <f ca="1">IFERROR(__xludf.DUMMYFUNCTION("""COMPUTED_VALUE"""),"")</f>
        <v/>
      </c>
      <c r="O379" s="119" t="str">
        <f ca="1">IFERROR(__xludf.DUMMYFUNCTION("""COMPUTED_VALUE"""),"")</f>
        <v/>
      </c>
      <c r="P379" s="119" t="str">
        <f ca="1">IFERROR(__xludf.DUMMYFUNCTION("""COMPUTED_VALUE"""),"")</f>
        <v/>
      </c>
      <c r="Q379" s="119" t="str">
        <f ca="1">IFERROR(__xludf.DUMMYFUNCTION("""COMPUTED_VALUE"""),"")</f>
        <v/>
      </c>
      <c r="R379" s="119" t="str">
        <f ca="1">IFERROR(__xludf.DUMMYFUNCTION("""COMPUTED_VALUE"""),"")</f>
        <v/>
      </c>
      <c r="S379" s="119" t="str">
        <f ca="1">IFERROR(__xludf.DUMMYFUNCTION("""COMPUTED_VALUE"""),"")</f>
        <v/>
      </c>
      <c r="T379" s="119" t="str">
        <f ca="1">IFERROR(__xludf.DUMMYFUNCTION("""COMPUTED_VALUE"""),"")</f>
        <v/>
      </c>
      <c r="U379" s="119" t="str">
        <f ca="1">IFERROR(__xludf.DUMMYFUNCTION("""COMPUTED_VALUE"""),"")</f>
        <v/>
      </c>
      <c r="V379" s="119" t="str">
        <f ca="1">IFERROR(__xludf.DUMMYFUNCTION("""COMPUTED_VALUE"""),"")</f>
        <v/>
      </c>
      <c r="W379" s="119" t="str">
        <f ca="1">IFERROR(__xludf.DUMMYFUNCTION("""COMPUTED_VALUE"""),"")</f>
        <v/>
      </c>
      <c r="X379" s="119" t="str">
        <f ca="1">IFERROR(__xludf.DUMMYFUNCTION("""COMPUTED_VALUE"""),"")</f>
        <v/>
      </c>
      <c r="Y379" s="119" t="str">
        <f ca="1">IFERROR(__xludf.DUMMYFUNCTION("""COMPUTED_VALUE"""),"")</f>
        <v/>
      </c>
      <c r="Z379" s="119"/>
    </row>
    <row r="380" spans="1:26" ht="12.95">
      <c r="A380" s="119" t="str">
        <f ca="1">IFERROR(__xludf.DUMMYFUNCTION("""COMPUTED_VALUE"""),"")</f>
        <v/>
      </c>
      <c r="B380" s="119" t="str">
        <f ca="1">IFERROR(__xludf.DUMMYFUNCTION("""COMPUTED_VALUE"""),"")</f>
        <v/>
      </c>
      <c r="C380" s="119" t="str">
        <f ca="1">IFERROR(__xludf.DUMMYFUNCTION("""COMPUTED_VALUE"""),"")</f>
        <v/>
      </c>
      <c r="D380" s="119" t="str">
        <f ca="1">IFERROR(__xludf.DUMMYFUNCTION("""COMPUTED_VALUE"""),"")</f>
        <v/>
      </c>
      <c r="E380" s="119" t="str">
        <f ca="1">IFERROR(__xludf.DUMMYFUNCTION("""COMPUTED_VALUE"""),"")</f>
        <v/>
      </c>
      <c r="F380" s="119" t="str">
        <f ca="1">IFERROR(__xludf.DUMMYFUNCTION("""COMPUTED_VALUE"""),"")</f>
        <v/>
      </c>
      <c r="G380" s="119" t="str">
        <f ca="1">IFERROR(__xludf.DUMMYFUNCTION("""COMPUTED_VALUE"""),"")</f>
        <v/>
      </c>
      <c r="H380" s="119" t="str">
        <f ca="1">IFERROR(__xludf.DUMMYFUNCTION("""COMPUTED_VALUE"""),"")</f>
        <v/>
      </c>
      <c r="I380" s="96" t="str">
        <f ca="1">IFERROR(__xludf.DUMMYFUNCTION("""COMPUTED_VALUE"""),"")</f>
        <v/>
      </c>
      <c r="J380" s="119" t="str">
        <f ca="1">IFERROR(__xludf.DUMMYFUNCTION("""COMPUTED_VALUE"""),"")</f>
        <v/>
      </c>
      <c r="K380" s="119" t="str">
        <f ca="1">IFERROR(__xludf.DUMMYFUNCTION("""COMPUTED_VALUE"""),"")</f>
        <v/>
      </c>
      <c r="L380" s="119" t="str">
        <f ca="1">IFERROR(__xludf.DUMMYFUNCTION("""COMPUTED_VALUE"""),"")</f>
        <v/>
      </c>
      <c r="M380" s="119" t="str">
        <f ca="1">IFERROR(__xludf.DUMMYFUNCTION("""COMPUTED_VALUE"""),"")</f>
        <v/>
      </c>
      <c r="N380" s="119" t="str">
        <f ca="1">IFERROR(__xludf.DUMMYFUNCTION("""COMPUTED_VALUE"""),"")</f>
        <v/>
      </c>
      <c r="O380" s="119" t="str">
        <f ca="1">IFERROR(__xludf.DUMMYFUNCTION("""COMPUTED_VALUE"""),"")</f>
        <v/>
      </c>
      <c r="P380" s="119" t="str">
        <f ca="1">IFERROR(__xludf.DUMMYFUNCTION("""COMPUTED_VALUE"""),"")</f>
        <v/>
      </c>
      <c r="Q380" s="119" t="str">
        <f ca="1">IFERROR(__xludf.DUMMYFUNCTION("""COMPUTED_VALUE"""),"")</f>
        <v/>
      </c>
      <c r="R380" s="119" t="str">
        <f ca="1">IFERROR(__xludf.DUMMYFUNCTION("""COMPUTED_VALUE"""),"")</f>
        <v/>
      </c>
      <c r="S380" s="119" t="str">
        <f ca="1">IFERROR(__xludf.DUMMYFUNCTION("""COMPUTED_VALUE"""),"")</f>
        <v/>
      </c>
      <c r="T380" s="119" t="str">
        <f ca="1">IFERROR(__xludf.DUMMYFUNCTION("""COMPUTED_VALUE"""),"")</f>
        <v/>
      </c>
      <c r="U380" s="119" t="str">
        <f ca="1">IFERROR(__xludf.DUMMYFUNCTION("""COMPUTED_VALUE"""),"")</f>
        <v/>
      </c>
      <c r="V380" s="119" t="str">
        <f ca="1">IFERROR(__xludf.DUMMYFUNCTION("""COMPUTED_VALUE"""),"")</f>
        <v/>
      </c>
      <c r="W380" s="119" t="str">
        <f ca="1">IFERROR(__xludf.DUMMYFUNCTION("""COMPUTED_VALUE"""),"")</f>
        <v/>
      </c>
      <c r="X380" s="119" t="str">
        <f ca="1">IFERROR(__xludf.DUMMYFUNCTION("""COMPUTED_VALUE"""),"")</f>
        <v/>
      </c>
      <c r="Y380" s="119" t="str">
        <f ca="1">IFERROR(__xludf.DUMMYFUNCTION("""COMPUTED_VALUE"""),"")</f>
        <v/>
      </c>
      <c r="Z380" s="119"/>
    </row>
    <row r="381" spans="1:26" ht="12.95">
      <c r="A381" s="119" t="str">
        <f ca="1">IFERROR(__xludf.DUMMYFUNCTION("""COMPUTED_VALUE"""),"")</f>
        <v/>
      </c>
      <c r="B381" s="119" t="str">
        <f ca="1">IFERROR(__xludf.DUMMYFUNCTION("""COMPUTED_VALUE"""),"")</f>
        <v/>
      </c>
      <c r="C381" s="119" t="str">
        <f ca="1">IFERROR(__xludf.DUMMYFUNCTION("""COMPUTED_VALUE"""),"")</f>
        <v/>
      </c>
      <c r="D381" s="119" t="str">
        <f ca="1">IFERROR(__xludf.DUMMYFUNCTION("""COMPUTED_VALUE"""),"")</f>
        <v/>
      </c>
      <c r="E381" s="119" t="str">
        <f ca="1">IFERROR(__xludf.DUMMYFUNCTION("""COMPUTED_VALUE"""),"")</f>
        <v/>
      </c>
      <c r="F381" s="119" t="str">
        <f ca="1">IFERROR(__xludf.DUMMYFUNCTION("""COMPUTED_VALUE"""),"")</f>
        <v/>
      </c>
      <c r="G381" s="119" t="str">
        <f ca="1">IFERROR(__xludf.DUMMYFUNCTION("""COMPUTED_VALUE"""),"")</f>
        <v/>
      </c>
      <c r="H381" s="119" t="str">
        <f ca="1">IFERROR(__xludf.DUMMYFUNCTION("""COMPUTED_VALUE"""),"")</f>
        <v/>
      </c>
      <c r="I381" s="96" t="str">
        <f ca="1">IFERROR(__xludf.DUMMYFUNCTION("""COMPUTED_VALUE"""),"")</f>
        <v/>
      </c>
      <c r="J381" s="119" t="str">
        <f ca="1">IFERROR(__xludf.DUMMYFUNCTION("""COMPUTED_VALUE"""),"")</f>
        <v/>
      </c>
      <c r="K381" s="119" t="str">
        <f ca="1">IFERROR(__xludf.DUMMYFUNCTION("""COMPUTED_VALUE"""),"")</f>
        <v/>
      </c>
      <c r="L381" s="119" t="str">
        <f ca="1">IFERROR(__xludf.DUMMYFUNCTION("""COMPUTED_VALUE"""),"")</f>
        <v/>
      </c>
      <c r="M381" s="119" t="str">
        <f ca="1">IFERROR(__xludf.DUMMYFUNCTION("""COMPUTED_VALUE"""),"")</f>
        <v/>
      </c>
      <c r="N381" s="119" t="str">
        <f ca="1">IFERROR(__xludf.DUMMYFUNCTION("""COMPUTED_VALUE"""),"")</f>
        <v/>
      </c>
      <c r="O381" s="119" t="str">
        <f ca="1">IFERROR(__xludf.DUMMYFUNCTION("""COMPUTED_VALUE"""),"")</f>
        <v/>
      </c>
      <c r="P381" s="119" t="str">
        <f ca="1">IFERROR(__xludf.DUMMYFUNCTION("""COMPUTED_VALUE"""),"")</f>
        <v/>
      </c>
      <c r="Q381" s="119" t="str">
        <f ca="1">IFERROR(__xludf.DUMMYFUNCTION("""COMPUTED_VALUE"""),"")</f>
        <v/>
      </c>
      <c r="R381" s="119" t="str">
        <f ca="1">IFERROR(__xludf.DUMMYFUNCTION("""COMPUTED_VALUE"""),"")</f>
        <v/>
      </c>
      <c r="S381" s="119" t="str">
        <f ca="1">IFERROR(__xludf.DUMMYFUNCTION("""COMPUTED_VALUE"""),"")</f>
        <v/>
      </c>
      <c r="T381" s="119" t="str">
        <f ca="1">IFERROR(__xludf.DUMMYFUNCTION("""COMPUTED_VALUE"""),"")</f>
        <v/>
      </c>
      <c r="U381" s="119" t="str">
        <f ca="1">IFERROR(__xludf.DUMMYFUNCTION("""COMPUTED_VALUE"""),"")</f>
        <v/>
      </c>
      <c r="V381" s="119" t="str">
        <f ca="1">IFERROR(__xludf.DUMMYFUNCTION("""COMPUTED_VALUE"""),"")</f>
        <v/>
      </c>
      <c r="W381" s="119" t="str">
        <f ca="1">IFERROR(__xludf.DUMMYFUNCTION("""COMPUTED_VALUE"""),"")</f>
        <v/>
      </c>
      <c r="X381" s="119" t="str">
        <f ca="1">IFERROR(__xludf.DUMMYFUNCTION("""COMPUTED_VALUE"""),"")</f>
        <v/>
      </c>
      <c r="Y381" s="119" t="str">
        <f ca="1">IFERROR(__xludf.DUMMYFUNCTION("""COMPUTED_VALUE"""),"")</f>
        <v/>
      </c>
      <c r="Z381" s="119"/>
    </row>
    <row r="382" spans="1:26" ht="12.95">
      <c r="A382" s="119" t="str">
        <f ca="1">IFERROR(__xludf.DUMMYFUNCTION("""COMPUTED_VALUE"""),"")</f>
        <v/>
      </c>
      <c r="B382" s="119" t="str">
        <f ca="1">IFERROR(__xludf.DUMMYFUNCTION("""COMPUTED_VALUE"""),"")</f>
        <v/>
      </c>
      <c r="C382" s="119" t="str">
        <f ca="1">IFERROR(__xludf.DUMMYFUNCTION("""COMPUTED_VALUE"""),"")</f>
        <v/>
      </c>
      <c r="D382" s="119" t="str">
        <f ca="1">IFERROR(__xludf.DUMMYFUNCTION("""COMPUTED_VALUE"""),"")</f>
        <v/>
      </c>
      <c r="E382" s="119" t="str">
        <f ca="1">IFERROR(__xludf.DUMMYFUNCTION("""COMPUTED_VALUE"""),"")</f>
        <v/>
      </c>
      <c r="F382" s="119" t="str">
        <f ca="1">IFERROR(__xludf.DUMMYFUNCTION("""COMPUTED_VALUE"""),"")</f>
        <v/>
      </c>
      <c r="G382" s="119" t="str">
        <f ca="1">IFERROR(__xludf.DUMMYFUNCTION("""COMPUTED_VALUE"""),"")</f>
        <v/>
      </c>
      <c r="H382" s="119" t="str">
        <f ca="1">IFERROR(__xludf.DUMMYFUNCTION("""COMPUTED_VALUE"""),"")</f>
        <v/>
      </c>
      <c r="I382" s="96" t="str">
        <f ca="1">IFERROR(__xludf.DUMMYFUNCTION("""COMPUTED_VALUE"""),"")</f>
        <v/>
      </c>
      <c r="J382" s="119" t="str">
        <f ca="1">IFERROR(__xludf.DUMMYFUNCTION("""COMPUTED_VALUE"""),"")</f>
        <v/>
      </c>
      <c r="K382" s="119" t="str">
        <f ca="1">IFERROR(__xludf.DUMMYFUNCTION("""COMPUTED_VALUE"""),"")</f>
        <v/>
      </c>
      <c r="L382" s="119" t="str">
        <f ca="1">IFERROR(__xludf.DUMMYFUNCTION("""COMPUTED_VALUE"""),"")</f>
        <v/>
      </c>
      <c r="M382" s="119" t="str">
        <f ca="1">IFERROR(__xludf.DUMMYFUNCTION("""COMPUTED_VALUE"""),"")</f>
        <v/>
      </c>
      <c r="N382" s="119" t="str">
        <f ca="1">IFERROR(__xludf.DUMMYFUNCTION("""COMPUTED_VALUE"""),"")</f>
        <v/>
      </c>
      <c r="O382" s="119" t="str">
        <f ca="1">IFERROR(__xludf.DUMMYFUNCTION("""COMPUTED_VALUE"""),"")</f>
        <v/>
      </c>
      <c r="P382" s="119" t="str">
        <f ca="1">IFERROR(__xludf.DUMMYFUNCTION("""COMPUTED_VALUE"""),"")</f>
        <v/>
      </c>
      <c r="Q382" s="119" t="str">
        <f ca="1">IFERROR(__xludf.DUMMYFUNCTION("""COMPUTED_VALUE"""),"")</f>
        <v/>
      </c>
      <c r="R382" s="119" t="str">
        <f ca="1">IFERROR(__xludf.DUMMYFUNCTION("""COMPUTED_VALUE"""),"")</f>
        <v/>
      </c>
      <c r="S382" s="119" t="str">
        <f ca="1">IFERROR(__xludf.DUMMYFUNCTION("""COMPUTED_VALUE"""),"")</f>
        <v/>
      </c>
      <c r="T382" s="119" t="str">
        <f ca="1">IFERROR(__xludf.DUMMYFUNCTION("""COMPUTED_VALUE"""),"")</f>
        <v/>
      </c>
      <c r="U382" s="119" t="str">
        <f ca="1">IFERROR(__xludf.DUMMYFUNCTION("""COMPUTED_VALUE"""),"")</f>
        <v/>
      </c>
      <c r="V382" s="119" t="str">
        <f ca="1">IFERROR(__xludf.DUMMYFUNCTION("""COMPUTED_VALUE"""),"")</f>
        <v/>
      </c>
      <c r="W382" s="119" t="str">
        <f ca="1">IFERROR(__xludf.DUMMYFUNCTION("""COMPUTED_VALUE"""),"")</f>
        <v/>
      </c>
      <c r="X382" s="119" t="str">
        <f ca="1">IFERROR(__xludf.DUMMYFUNCTION("""COMPUTED_VALUE"""),"")</f>
        <v/>
      </c>
      <c r="Y382" s="119" t="str">
        <f ca="1">IFERROR(__xludf.DUMMYFUNCTION("""COMPUTED_VALUE"""),"")</f>
        <v/>
      </c>
      <c r="Z382" s="119"/>
    </row>
    <row r="383" spans="1:26" ht="12.95">
      <c r="A383" s="119" t="str">
        <f ca="1">IFERROR(__xludf.DUMMYFUNCTION("""COMPUTED_VALUE"""),"")</f>
        <v/>
      </c>
      <c r="B383" s="119" t="str">
        <f ca="1">IFERROR(__xludf.DUMMYFUNCTION("""COMPUTED_VALUE"""),"")</f>
        <v/>
      </c>
      <c r="C383" s="119" t="str">
        <f ca="1">IFERROR(__xludf.DUMMYFUNCTION("""COMPUTED_VALUE"""),"")</f>
        <v/>
      </c>
      <c r="D383" s="119" t="str">
        <f ca="1">IFERROR(__xludf.DUMMYFUNCTION("""COMPUTED_VALUE"""),"")</f>
        <v/>
      </c>
      <c r="E383" s="119" t="str">
        <f ca="1">IFERROR(__xludf.DUMMYFUNCTION("""COMPUTED_VALUE"""),"")</f>
        <v/>
      </c>
      <c r="F383" s="119" t="str">
        <f ca="1">IFERROR(__xludf.DUMMYFUNCTION("""COMPUTED_VALUE"""),"")</f>
        <v/>
      </c>
      <c r="G383" s="119" t="str">
        <f ca="1">IFERROR(__xludf.DUMMYFUNCTION("""COMPUTED_VALUE"""),"")</f>
        <v/>
      </c>
      <c r="H383" s="119" t="str">
        <f ca="1">IFERROR(__xludf.DUMMYFUNCTION("""COMPUTED_VALUE"""),"")</f>
        <v/>
      </c>
      <c r="I383" s="96" t="str">
        <f ca="1">IFERROR(__xludf.DUMMYFUNCTION("""COMPUTED_VALUE"""),"")</f>
        <v/>
      </c>
      <c r="J383" s="119" t="str">
        <f ca="1">IFERROR(__xludf.DUMMYFUNCTION("""COMPUTED_VALUE"""),"")</f>
        <v/>
      </c>
      <c r="K383" s="119" t="str">
        <f ca="1">IFERROR(__xludf.DUMMYFUNCTION("""COMPUTED_VALUE"""),"")</f>
        <v/>
      </c>
      <c r="L383" s="119" t="str">
        <f ca="1">IFERROR(__xludf.DUMMYFUNCTION("""COMPUTED_VALUE"""),"")</f>
        <v/>
      </c>
      <c r="M383" s="119" t="str">
        <f ca="1">IFERROR(__xludf.DUMMYFUNCTION("""COMPUTED_VALUE"""),"")</f>
        <v/>
      </c>
      <c r="N383" s="119" t="str">
        <f ca="1">IFERROR(__xludf.DUMMYFUNCTION("""COMPUTED_VALUE"""),"")</f>
        <v/>
      </c>
      <c r="O383" s="119" t="str">
        <f ca="1">IFERROR(__xludf.DUMMYFUNCTION("""COMPUTED_VALUE"""),"")</f>
        <v/>
      </c>
      <c r="P383" s="119" t="str">
        <f ca="1">IFERROR(__xludf.DUMMYFUNCTION("""COMPUTED_VALUE"""),"")</f>
        <v/>
      </c>
      <c r="Q383" s="119" t="str">
        <f ca="1">IFERROR(__xludf.DUMMYFUNCTION("""COMPUTED_VALUE"""),"")</f>
        <v/>
      </c>
      <c r="R383" s="119" t="str">
        <f ca="1">IFERROR(__xludf.DUMMYFUNCTION("""COMPUTED_VALUE"""),"")</f>
        <v/>
      </c>
      <c r="S383" s="119" t="str">
        <f ca="1">IFERROR(__xludf.DUMMYFUNCTION("""COMPUTED_VALUE"""),"")</f>
        <v/>
      </c>
      <c r="T383" s="119" t="str">
        <f ca="1">IFERROR(__xludf.DUMMYFUNCTION("""COMPUTED_VALUE"""),"")</f>
        <v/>
      </c>
      <c r="U383" s="119" t="str">
        <f ca="1">IFERROR(__xludf.DUMMYFUNCTION("""COMPUTED_VALUE"""),"")</f>
        <v/>
      </c>
      <c r="V383" s="119" t="str">
        <f ca="1">IFERROR(__xludf.DUMMYFUNCTION("""COMPUTED_VALUE"""),"")</f>
        <v/>
      </c>
      <c r="W383" s="119" t="str">
        <f ca="1">IFERROR(__xludf.DUMMYFUNCTION("""COMPUTED_VALUE"""),"")</f>
        <v/>
      </c>
      <c r="X383" s="119" t="str">
        <f ca="1">IFERROR(__xludf.DUMMYFUNCTION("""COMPUTED_VALUE"""),"")</f>
        <v/>
      </c>
      <c r="Y383" s="119" t="str">
        <f ca="1">IFERROR(__xludf.DUMMYFUNCTION("""COMPUTED_VALUE"""),"")</f>
        <v/>
      </c>
      <c r="Z383" s="119"/>
    </row>
    <row r="384" spans="1:26" ht="12.95">
      <c r="A384" s="119" t="str">
        <f ca="1">IFERROR(__xludf.DUMMYFUNCTION("""COMPUTED_VALUE"""),"")</f>
        <v/>
      </c>
      <c r="B384" s="119" t="str">
        <f ca="1">IFERROR(__xludf.DUMMYFUNCTION("""COMPUTED_VALUE"""),"")</f>
        <v/>
      </c>
      <c r="C384" s="119" t="str">
        <f ca="1">IFERROR(__xludf.DUMMYFUNCTION("""COMPUTED_VALUE"""),"")</f>
        <v/>
      </c>
      <c r="D384" s="119" t="str">
        <f ca="1">IFERROR(__xludf.DUMMYFUNCTION("""COMPUTED_VALUE"""),"")</f>
        <v/>
      </c>
      <c r="E384" s="119" t="str">
        <f ca="1">IFERROR(__xludf.DUMMYFUNCTION("""COMPUTED_VALUE"""),"")</f>
        <v/>
      </c>
      <c r="F384" s="119" t="str">
        <f ca="1">IFERROR(__xludf.DUMMYFUNCTION("""COMPUTED_VALUE"""),"")</f>
        <v/>
      </c>
      <c r="G384" s="119" t="str">
        <f ca="1">IFERROR(__xludf.DUMMYFUNCTION("""COMPUTED_VALUE"""),"")</f>
        <v/>
      </c>
      <c r="H384" s="119" t="str">
        <f ca="1">IFERROR(__xludf.DUMMYFUNCTION("""COMPUTED_VALUE"""),"")</f>
        <v/>
      </c>
      <c r="I384" s="96" t="str">
        <f ca="1">IFERROR(__xludf.DUMMYFUNCTION("""COMPUTED_VALUE"""),"")</f>
        <v/>
      </c>
      <c r="J384" s="119" t="str">
        <f ca="1">IFERROR(__xludf.DUMMYFUNCTION("""COMPUTED_VALUE"""),"")</f>
        <v/>
      </c>
      <c r="K384" s="119" t="str">
        <f ca="1">IFERROR(__xludf.DUMMYFUNCTION("""COMPUTED_VALUE"""),"")</f>
        <v/>
      </c>
      <c r="L384" s="119" t="str">
        <f ca="1">IFERROR(__xludf.DUMMYFUNCTION("""COMPUTED_VALUE"""),"")</f>
        <v/>
      </c>
      <c r="M384" s="119" t="str">
        <f ca="1">IFERROR(__xludf.DUMMYFUNCTION("""COMPUTED_VALUE"""),"")</f>
        <v/>
      </c>
      <c r="N384" s="119" t="str">
        <f ca="1">IFERROR(__xludf.DUMMYFUNCTION("""COMPUTED_VALUE"""),"")</f>
        <v/>
      </c>
      <c r="O384" s="119" t="str">
        <f ca="1">IFERROR(__xludf.DUMMYFUNCTION("""COMPUTED_VALUE"""),"")</f>
        <v/>
      </c>
      <c r="P384" s="119" t="str">
        <f ca="1">IFERROR(__xludf.DUMMYFUNCTION("""COMPUTED_VALUE"""),"")</f>
        <v/>
      </c>
      <c r="Q384" s="119" t="str">
        <f ca="1">IFERROR(__xludf.DUMMYFUNCTION("""COMPUTED_VALUE"""),"")</f>
        <v/>
      </c>
      <c r="R384" s="119" t="str">
        <f ca="1">IFERROR(__xludf.DUMMYFUNCTION("""COMPUTED_VALUE"""),"")</f>
        <v/>
      </c>
      <c r="S384" s="119" t="str">
        <f ca="1">IFERROR(__xludf.DUMMYFUNCTION("""COMPUTED_VALUE"""),"")</f>
        <v/>
      </c>
      <c r="T384" s="119" t="str">
        <f ca="1">IFERROR(__xludf.DUMMYFUNCTION("""COMPUTED_VALUE"""),"")</f>
        <v/>
      </c>
      <c r="U384" s="119" t="str">
        <f ca="1">IFERROR(__xludf.DUMMYFUNCTION("""COMPUTED_VALUE"""),"")</f>
        <v/>
      </c>
      <c r="V384" s="119" t="str">
        <f ca="1">IFERROR(__xludf.DUMMYFUNCTION("""COMPUTED_VALUE"""),"")</f>
        <v/>
      </c>
      <c r="W384" s="119" t="str">
        <f ca="1">IFERROR(__xludf.DUMMYFUNCTION("""COMPUTED_VALUE"""),"")</f>
        <v/>
      </c>
      <c r="X384" s="119" t="str">
        <f ca="1">IFERROR(__xludf.DUMMYFUNCTION("""COMPUTED_VALUE"""),"")</f>
        <v/>
      </c>
      <c r="Y384" s="119" t="str">
        <f ca="1">IFERROR(__xludf.DUMMYFUNCTION("""COMPUTED_VALUE"""),"")</f>
        <v/>
      </c>
      <c r="Z384" s="119"/>
    </row>
    <row r="385" spans="1:26" ht="12.95">
      <c r="A385" s="119" t="str">
        <f ca="1">IFERROR(__xludf.DUMMYFUNCTION("""COMPUTED_VALUE"""),"")</f>
        <v/>
      </c>
      <c r="B385" s="119" t="str">
        <f ca="1">IFERROR(__xludf.DUMMYFUNCTION("""COMPUTED_VALUE"""),"")</f>
        <v/>
      </c>
      <c r="C385" s="119" t="str">
        <f ca="1">IFERROR(__xludf.DUMMYFUNCTION("""COMPUTED_VALUE"""),"")</f>
        <v/>
      </c>
      <c r="D385" s="119" t="str">
        <f ca="1">IFERROR(__xludf.DUMMYFUNCTION("""COMPUTED_VALUE"""),"")</f>
        <v/>
      </c>
      <c r="E385" s="119" t="str">
        <f ca="1">IFERROR(__xludf.DUMMYFUNCTION("""COMPUTED_VALUE"""),"")</f>
        <v/>
      </c>
      <c r="F385" s="119" t="str">
        <f ca="1">IFERROR(__xludf.DUMMYFUNCTION("""COMPUTED_VALUE"""),"")</f>
        <v/>
      </c>
      <c r="G385" s="119" t="str">
        <f ca="1">IFERROR(__xludf.DUMMYFUNCTION("""COMPUTED_VALUE"""),"")</f>
        <v/>
      </c>
      <c r="H385" s="119" t="str">
        <f ca="1">IFERROR(__xludf.DUMMYFUNCTION("""COMPUTED_VALUE"""),"")</f>
        <v/>
      </c>
      <c r="I385" s="96" t="str">
        <f ca="1">IFERROR(__xludf.DUMMYFUNCTION("""COMPUTED_VALUE"""),"")</f>
        <v/>
      </c>
      <c r="J385" s="119" t="str">
        <f ca="1">IFERROR(__xludf.DUMMYFUNCTION("""COMPUTED_VALUE"""),"")</f>
        <v/>
      </c>
      <c r="K385" s="119" t="str">
        <f ca="1">IFERROR(__xludf.DUMMYFUNCTION("""COMPUTED_VALUE"""),"")</f>
        <v/>
      </c>
      <c r="L385" s="119" t="str">
        <f ca="1">IFERROR(__xludf.DUMMYFUNCTION("""COMPUTED_VALUE"""),"")</f>
        <v/>
      </c>
      <c r="M385" s="119" t="str">
        <f ca="1">IFERROR(__xludf.DUMMYFUNCTION("""COMPUTED_VALUE"""),"")</f>
        <v/>
      </c>
      <c r="N385" s="119" t="str">
        <f ca="1">IFERROR(__xludf.DUMMYFUNCTION("""COMPUTED_VALUE"""),"")</f>
        <v/>
      </c>
      <c r="O385" s="119" t="str">
        <f ca="1">IFERROR(__xludf.DUMMYFUNCTION("""COMPUTED_VALUE"""),"")</f>
        <v/>
      </c>
      <c r="P385" s="119" t="str">
        <f ca="1">IFERROR(__xludf.DUMMYFUNCTION("""COMPUTED_VALUE"""),"")</f>
        <v/>
      </c>
      <c r="Q385" s="119" t="str">
        <f ca="1">IFERROR(__xludf.DUMMYFUNCTION("""COMPUTED_VALUE"""),"")</f>
        <v/>
      </c>
      <c r="R385" s="119" t="str">
        <f ca="1">IFERROR(__xludf.DUMMYFUNCTION("""COMPUTED_VALUE"""),"")</f>
        <v/>
      </c>
      <c r="S385" s="119" t="str">
        <f ca="1">IFERROR(__xludf.DUMMYFUNCTION("""COMPUTED_VALUE"""),"")</f>
        <v/>
      </c>
      <c r="T385" s="119" t="str">
        <f ca="1">IFERROR(__xludf.DUMMYFUNCTION("""COMPUTED_VALUE"""),"")</f>
        <v/>
      </c>
      <c r="U385" s="119" t="str">
        <f ca="1">IFERROR(__xludf.DUMMYFUNCTION("""COMPUTED_VALUE"""),"")</f>
        <v/>
      </c>
      <c r="V385" s="119" t="str">
        <f ca="1">IFERROR(__xludf.DUMMYFUNCTION("""COMPUTED_VALUE"""),"")</f>
        <v/>
      </c>
      <c r="W385" s="119" t="str">
        <f ca="1">IFERROR(__xludf.DUMMYFUNCTION("""COMPUTED_VALUE"""),"")</f>
        <v/>
      </c>
      <c r="X385" s="119" t="str">
        <f ca="1">IFERROR(__xludf.DUMMYFUNCTION("""COMPUTED_VALUE"""),"")</f>
        <v/>
      </c>
      <c r="Y385" s="119" t="str">
        <f ca="1">IFERROR(__xludf.DUMMYFUNCTION("""COMPUTED_VALUE"""),"")</f>
        <v/>
      </c>
      <c r="Z385" s="119"/>
    </row>
    <row r="386" spans="1:26" ht="12.95">
      <c r="A386" s="119" t="str">
        <f ca="1">IFERROR(__xludf.DUMMYFUNCTION("""COMPUTED_VALUE"""),"")</f>
        <v/>
      </c>
      <c r="B386" s="119" t="str">
        <f ca="1">IFERROR(__xludf.DUMMYFUNCTION("""COMPUTED_VALUE"""),"")</f>
        <v/>
      </c>
      <c r="C386" s="119" t="str">
        <f ca="1">IFERROR(__xludf.DUMMYFUNCTION("""COMPUTED_VALUE"""),"")</f>
        <v/>
      </c>
      <c r="D386" s="119" t="str">
        <f ca="1">IFERROR(__xludf.DUMMYFUNCTION("""COMPUTED_VALUE"""),"")</f>
        <v/>
      </c>
      <c r="E386" s="119" t="str">
        <f ca="1">IFERROR(__xludf.DUMMYFUNCTION("""COMPUTED_VALUE"""),"")</f>
        <v/>
      </c>
      <c r="F386" s="119" t="str">
        <f ca="1">IFERROR(__xludf.DUMMYFUNCTION("""COMPUTED_VALUE"""),"")</f>
        <v/>
      </c>
      <c r="G386" s="119" t="str">
        <f ca="1">IFERROR(__xludf.DUMMYFUNCTION("""COMPUTED_VALUE"""),"")</f>
        <v/>
      </c>
      <c r="H386" s="119" t="str">
        <f ca="1">IFERROR(__xludf.DUMMYFUNCTION("""COMPUTED_VALUE"""),"")</f>
        <v/>
      </c>
      <c r="I386" s="96" t="str">
        <f ca="1">IFERROR(__xludf.DUMMYFUNCTION("""COMPUTED_VALUE"""),"")</f>
        <v/>
      </c>
      <c r="J386" s="119" t="str">
        <f ca="1">IFERROR(__xludf.DUMMYFUNCTION("""COMPUTED_VALUE"""),"")</f>
        <v/>
      </c>
      <c r="K386" s="119" t="str">
        <f ca="1">IFERROR(__xludf.DUMMYFUNCTION("""COMPUTED_VALUE"""),"")</f>
        <v/>
      </c>
      <c r="L386" s="119" t="str">
        <f ca="1">IFERROR(__xludf.DUMMYFUNCTION("""COMPUTED_VALUE"""),"")</f>
        <v/>
      </c>
      <c r="M386" s="119" t="str">
        <f ca="1">IFERROR(__xludf.DUMMYFUNCTION("""COMPUTED_VALUE"""),"")</f>
        <v/>
      </c>
      <c r="N386" s="119" t="str">
        <f ca="1">IFERROR(__xludf.DUMMYFUNCTION("""COMPUTED_VALUE"""),"")</f>
        <v/>
      </c>
      <c r="O386" s="119" t="str">
        <f ca="1">IFERROR(__xludf.DUMMYFUNCTION("""COMPUTED_VALUE"""),"")</f>
        <v/>
      </c>
      <c r="P386" s="119" t="str">
        <f ca="1">IFERROR(__xludf.DUMMYFUNCTION("""COMPUTED_VALUE"""),"")</f>
        <v/>
      </c>
      <c r="Q386" s="119" t="str">
        <f ca="1">IFERROR(__xludf.DUMMYFUNCTION("""COMPUTED_VALUE"""),"")</f>
        <v/>
      </c>
      <c r="R386" s="119" t="str">
        <f ca="1">IFERROR(__xludf.DUMMYFUNCTION("""COMPUTED_VALUE"""),"")</f>
        <v/>
      </c>
      <c r="S386" s="119" t="str">
        <f ca="1">IFERROR(__xludf.DUMMYFUNCTION("""COMPUTED_VALUE"""),"")</f>
        <v/>
      </c>
      <c r="T386" s="119" t="str">
        <f ca="1">IFERROR(__xludf.DUMMYFUNCTION("""COMPUTED_VALUE"""),"")</f>
        <v/>
      </c>
      <c r="U386" s="119" t="str">
        <f ca="1">IFERROR(__xludf.DUMMYFUNCTION("""COMPUTED_VALUE"""),"")</f>
        <v/>
      </c>
      <c r="V386" s="119" t="str">
        <f ca="1">IFERROR(__xludf.DUMMYFUNCTION("""COMPUTED_VALUE"""),"")</f>
        <v/>
      </c>
      <c r="W386" s="119" t="str">
        <f ca="1">IFERROR(__xludf.DUMMYFUNCTION("""COMPUTED_VALUE"""),"")</f>
        <v/>
      </c>
      <c r="X386" s="119" t="str">
        <f ca="1">IFERROR(__xludf.DUMMYFUNCTION("""COMPUTED_VALUE"""),"")</f>
        <v/>
      </c>
      <c r="Y386" s="119" t="str">
        <f ca="1">IFERROR(__xludf.DUMMYFUNCTION("""COMPUTED_VALUE"""),"")</f>
        <v/>
      </c>
      <c r="Z386" s="119"/>
    </row>
    <row r="387" spans="1:26" ht="12.95">
      <c r="A387" s="119" t="str">
        <f ca="1">IFERROR(__xludf.DUMMYFUNCTION("""COMPUTED_VALUE"""),"")</f>
        <v/>
      </c>
      <c r="B387" s="119" t="str">
        <f ca="1">IFERROR(__xludf.DUMMYFUNCTION("""COMPUTED_VALUE"""),"")</f>
        <v/>
      </c>
      <c r="C387" s="119" t="str">
        <f ca="1">IFERROR(__xludf.DUMMYFUNCTION("""COMPUTED_VALUE"""),"")</f>
        <v/>
      </c>
      <c r="D387" s="119" t="str">
        <f ca="1">IFERROR(__xludf.DUMMYFUNCTION("""COMPUTED_VALUE"""),"")</f>
        <v/>
      </c>
      <c r="E387" s="119" t="str">
        <f ca="1">IFERROR(__xludf.DUMMYFUNCTION("""COMPUTED_VALUE"""),"")</f>
        <v/>
      </c>
      <c r="F387" s="119" t="str">
        <f ca="1">IFERROR(__xludf.DUMMYFUNCTION("""COMPUTED_VALUE"""),"")</f>
        <v/>
      </c>
      <c r="G387" s="119" t="str">
        <f ca="1">IFERROR(__xludf.DUMMYFUNCTION("""COMPUTED_VALUE"""),"")</f>
        <v/>
      </c>
      <c r="H387" s="119" t="str">
        <f ca="1">IFERROR(__xludf.DUMMYFUNCTION("""COMPUTED_VALUE"""),"")</f>
        <v/>
      </c>
      <c r="I387" s="96" t="str">
        <f ca="1">IFERROR(__xludf.DUMMYFUNCTION("""COMPUTED_VALUE"""),"")</f>
        <v/>
      </c>
      <c r="J387" s="119" t="str">
        <f ca="1">IFERROR(__xludf.DUMMYFUNCTION("""COMPUTED_VALUE"""),"")</f>
        <v/>
      </c>
      <c r="K387" s="119" t="str">
        <f ca="1">IFERROR(__xludf.DUMMYFUNCTION("""COMPUTED_VALUE"""),"")</f>
        <v/>
      </c>
      <c r="L387" s="119" t="str">
        <f ca="1">IFERROR(__xludf.DUMMYFUNCTION("""COMPUTED_VALUE"""),"")</f>
        <v/>
      </c>
      <c r="M387" s="119" t="str">
        <f ca="1">IFERROR(__xludf.DUMMYFUNCTION("""COMPUTED_VALUE"""),"")</f>
        <v/>
      </c>
      <c r="N387" s="119" t="str">
        <f ca="1">IFERROR(__xludf.DUMMYFUNCTION("""COMPUTED_VALUE"""),"")</f>
        <v/>
      </c>
      <c r="O387" s="119" t="str">
        <f ca="1">IFERROR(__xludf.DUMMYFUNCTION("""COMPUTED_VALUE"""),"")</f>
        <v/>
      </c>
      <c r="P387" s="119" t="str">
        <f ca="1">IFERROR(__xludf.DUMMYFUNCTION("""COMPUTED_VALUE"""),"")</f>
        <v/>
      </c>
      <c r="Q387" s="119" t="str">
        <f ca="1">IFERROR(__xludf.DUMMYFUNCTION("""COMPUTED_VALUE"""),"")</f>
        <v/>
      </c>
      <c r="R387" s="119" t="str">
        <f ca="1">IFERROR(__xludf.DUMMYFUNCTION("""COMPUTED_VALUE"""),"")</f>
        <v/>
      </c>
      <c r="S387" s="119" t="str">
        <f ca="1">IFERROR(__xludf.DUMMYFUNCTION("""COMPUTED_VALUE"""),"")</f>
        <v/>
      </c>
      <c r="T387" s="119" t="str">
        <f ca="1">IFERROR(__xludf.DUMMYFUNCTION("""COMPUTED_VALUE"""),"")</f>
        <v/>
      </c>
      <c r="U387" s="119" t="str">
        <f ca="1">IFERROR(__xludf.DUMMYFUNCTION("""COMPUTED_VALUE"""),"")</f>
        <v/>
      </c>
      <c r="V387" s="119" t="str">
        <f ca="1">IFERROR(__xludf.DUMMYFUNCTION("""COMPUTED_VALUE"""),"")</f>
        <v/>
      </c>
      <c r="W387" s="119" t="str">
        <f ca="1">IFERROR(__xludf.DUMMYFUNCTION("""COMPUTED_VALUE"""),"")</f>
        <v/>
      </c>
      <c r="X387" s="119" t="str">
        <f ca="1">IFERROR(__xludf.DUMMYFUNCTION("""COMPUTED_VALUE"""),"")</f>
        <v/>
      </c>
      <c r="Y387" s="119" t="str">
        <f ca="1">IFERROR(__xludf.DUMMYFUNCTION("""COMPUTED_VALUE"""),"")</f>
        <v/>
      </c>
      <c r="Z387" s="119"/>
    </row>
    <row r="388" spans="1:26" ht="12.95">
      <c r="A388" s="119" t="str">
        <f ca="1">IFERROR(__xludf.DUMMYFUNCTION("""COMPUTED_VALUE"""),"")</f>
        <v/>
      </c>
      <c r="B388" s="119" t="str">
        <f ca="1">IFERROR(__xludf.DUMMYFUNCTION("""COMPUTED_VALUE"""),"")</f>
        <v/>
      </c>
      <c r="C388" s="119" t="str">
        <f ca="1">IFERROR(__xludf.DUMMYFUNCTION("""COMPUTED_VALUE"""),"")</f>
        <v/>
      </c>
      <c r="D388" s="119" t="str">
        <f ca="1">IFERROR(__xludf.DUMMYFUNCTION("""COMPUTED_VALUE"""),"")</f>
        <v/>
      </c>
      <c r="E388" s="119" t="str">
        <f ca="1">IFERROR(__xludf.DUMMYFUNCTION("""COMPUTED_VALUE"""),"")</f>
        <v/>
      </c>
      <c r="F388" s="119" t="str">
        <f ca="1">IFERROR(__xludf.DUMMYFUNCTION("""COMPUTED_VALUE"""),"")</f>
        <v/>
      </c>
      <c r="G388" s="119" t="str">
        <f ca="1">IFERROR(__xludf.DUMMYFUNCTION("""COMPUTED_VALUE"""),"")</f>
        <v/>
      </c>
      <c r="H388" s="119" t="str">
        <f ca="1">IFERROR(__xludf.DUMMYFUNCTION("""COMPUTED_VALUE"""),"")</f>
        <v/>
      </c>
      <c r="I388" s="96" t="str">
        <f ca="1">IFERROR(__xludf.DUMMYFUNCTION("""COMPUTED_VALUE"""),"")</f>
        <v/>
      </c>
      <c r="J388" s="119" t="str">
        <f ca="1">IFERROR(__xludf.DUMMYFUNCTION("""COMPUTED_VALUE"""),"")</f>
        <v/>
      </c>
      <c r="K388" s="119" t="str">
        <f ca="1">IFERROR(__xludf.DUMMYFUNCTION("""COMPUTED_VALUE"""),"")</f>
        <v/>
      </c>
      <c r="L388" s="119" t="str">
        <f ca="1">IFERROR(__xludf.DUMMYFUNCTION("""COMPUTED_VALUE"""),"")</f>
        <v/>
      </c>
      <c r="M388" s="119" t="str">
        <f ca="1">IFERROR(__xludf.DUMMYFUNCTION("""COMPUTED_VALUE"""),"")</f>
        <v/>
      </c>
      <c r="N388" s="119" t="str">
        <f ca="1">IFERROR(__xludf.DUMMYFUNCTION("""COMPUTED_VALUE"""),"")</f>
        <v/>
      </c>
      <c r="O388" s="119" t="str">
        <f ca="1">IFERROR(__xludf.DUMMYFUNCTION("""COMPUTED_VALUE"""),"")</f>
        <v/>
      </c>
      <c r="P388" s="119" t="str">
        <f ca="1">IFERROR(__xludf.DUMMYFUNCTION("""COMPUTED_VALUE"""),"")</f>
        <v/>
      </c>
      <c r="Q388" s="119" t="str">
        <f ca="1">IFERROR(__xludf.DUMMYFUNCTION("""COMPUTED_VALUE"""),"")</f>
        <v/>
      </c>
      <c r="R388" s="119" t="str">
        <f ca="1">IFERROR(__xludf.DUMMYFUNCTION("""COMPUTED_VALUE"""),"")</f>
        <v/>
      </c>
      <c r="S388" s="119" t="str">
        <f ca="1">IFERROR(__xludf.DUMMYFUNCTION("""COMPUTED_VALUE"""),"")</f>
        <v/>
      </c>
      <c r="T388" s="119" t="str">
        <f ca="1">IFERROR(__xludf.DUMMYFUNCTION("""COMPUTED_VALUE"""),"")</f>
        <v/>
      </c>
      <c r="U388" s="119" t="str">
        <f ca="1">IFERROR(__xludf.DUMMYFUNCTION("""COMPUTED_VALUE"""),"")</f>
        <v/>
      </c>
      <c r="V388" s="119" t="str">
        <f ca="1">IFERROR(__xludf.DUMMYFUNCTION("""COMPUTED_VALUE"""),"")</f>
        <v/>
      </c>
      <c r="W388" s="119" t="str">
        <f ca="1">IFERROR(__xludf.DUMMYFUNCTION("""COMPUTED_VALUE"""),"")</f>
        <v/>
      </c>
      <c r="X388" s="119" t="str">
        <f ca="1">IFERROR(__xludf.DUMMYFUNCTION("""COMPUTED_VALUE"""),"")</f>
        <v/>
      </c>
      <c r="Y388" s="119" t="str">
        <f ca="1">IFERROR(__xludf.DUMMYFUNCTION("""COMPUTED_VALUE"""),"")</f>
        <v/>
      </c>
      <c r="Z388" s="119"/>
    </row>
    <row r="389" spans="1:26" ht="12.95">
      <c r="A389" s="119" t="str">
        <f ca="1">IFERROR(__xludf.DUMMYFUNCTION("""COMPUTED_VALUE"""),"")</f>
        <v/>
      </c>
      <c r="B389" s="119" t="str">
        <f ca="1">IFERROR(__xludf.DUMMYFUNCTION("""COMPUTED_VALUE"""),"")</f>
        <v/>
      </c>
      <c r="C389" s="119" t="str">
        <f ca="1">IFERROR(__xludf.DUMMYFUNCTION("""COMPUTED_VALUE"""),"")</f>
        <v/>
      </c>
      <c r="D389" s="119" t="str">
        <f ca="1">IFERROR(__xludf.DUMMYFUNCTION("""COMPUTED_VALUE"""),"")</f>
        <v/>
      </c>
      <c r="E389" s="119" t="str">
        <f ca="1">IFERROR(__xludf.DUMMYFUNCTION("""COMPUTED_VALUE"""),"")</f>
        <v/>
      </c>
      <c r="F389" s="119" t="str">
        <f ca="1">IFERROR(__xludf.DUMMYFUNCTION("""COMPUTED_VALUE"""),"")</f>
        <v/>
      </c>
      <c r="G389" s="119" t="str">
        <f ca="1">IFERROR(__xludf.DUMMYFUNCTION("""COMPUTED_VALUE"""),"")</f>
        <v/>
      </c>
      <c r="H389" s="119" t="str">
        <f ca="1">IFERROR(__xludf.DUMMYFUNCTION("""COMPUTED_VALUE"""),"")</f>
        <v/>
      </c>
      <c r="I389" s="96" t="str">
        <f ca="1">IFERROR(__xludf.DUMMYFUNCTION("""COMPUTED_VALUE"""),"")</f>
        <v/>
      </c>
      <c r="J389" s="119" t="str">
        <f ca="1">IFERROR(__xludf.DUMMYFUNCTION("""COMPUTED_VALUE"""),"")</f>
        <v/>
      </c>
      <c r="K389" s="119" t="str">
        <f ca="1">IFERROR(__xludf.DUMMYFUNCTION("""COMPUTED_VALUE"""),"")</f>
        <v/>
      </c>
      <c r="L389" s="119" t="str">
        <f ca="1">IFERROR(__xludf.DUMMYFUNCTION("""COMPUTED_VALUE"""),"")</f>
        <v/>
      </c>
      <c r="M389" s="119" t="str">
        <f ca="1">IFERROR(__xludf.DUMMYFUNCTION("""COMPUTED_VALUE"""),"")</f>
        <v/>
      </c>
      <c r="N389" s="119" t="str">
        <f ca="1">IFERROR(__xludf.DUMMYFUNCTION("""COMPUTED_VALUE"""),"")</f>
        <v/>
      </c>
      <c r="O389" s="119" t="str">
        <f ca="1">IFERROR(__xludf.DUMMYFUNCTION("""COMPUTED_VALUE"""),"")</f>
        <v/>
      </c>
      <c r="P389" s="119" t="str">
        <f ca="1">IFERROR(__xludf.DUMMYFUNCTION("""COMPUTED_VALUE"""),"")</f>
        <v/>
      </c>
      <c r="Q389" s="119" t="str">
        <f ca="1">IFERROR(__xludf.DUMMYFUNCTION("""COMPUTED_VALUE"""),"")</f>
        <v/>
      </c>
      <c r="R389" s="119" t="str">
        <f ca="1">IFERROR(__xludf.DUMMYFUNCTION("""COMPUTED_VALUE"""),"")</f>
        <v/>
      </c>
      <c r="S389" s="119" t="str">
        <f ca="1">IFERROR(__xludf.DUMMYFUNCTION("""COMPUTED_VALUE"""),"")</f>
        <v/>
      </c>
      <c r="T389" s="119" t="str">
        <f ca="1">IFERROR(__xludf.DUMMYFUNCTION("""COMPUTED_VALUE"""),"")</f>
        <v/>
      </c>
      <c r="U389" s="119" t="str">
        <f ca="1">IFERROR(__xludf.DUMMYFUNCTION("""COMPUTED_VALUE"""),"")</f>
        <v/>
      </c>
      <c r="V389" s="119" t="str">
        <f ca="1">IFERROR(__xludf.DUMMYFUNCTION("""COMPUTED_VALUE"""),"")</f>
        <v/>
      </c>
      <c r="W389" s="119" t="str">
        <f ca="1">IFERROR(__xludf.DUMMYFUNCTION("""COMPUTED_VALUE"""),"")</f>
        <v/>
      </c>
      <c r="X389" s="119" t="str">
        <f ca="1">IFERROR(__xludf.DUMMYFUNCTION("""COMPUTED_VALUE"""),"")</f>
        <v/>
      </c>
      <c r="Y389" s="119" t="str">
        <f ca="1">IFERROR(__xludf.DUMMYFUNCTION("""COMPUTED_VALUE"""),"")</f>
        <v/>
      </c>
      <c r="Z389" s="119"/>
    </row>
    <row r="390" spans="1:26" ht="12.95">
      <c r="A390" s="119" t="str">
        <f ca="1">IFERROR(__xludf.DUMMYFUNCTION("""COMPUTED_VALUE"""),"")</f>
        <v/>
      </c>
      <c r="B390" s="119" t="str">
        <f ca="1">IFERROR(__xludf.DUMMYFUNCTION("""COMPUTED_VALUE"""),"")</f>
        <v/>
      </c>
      <c r="C390" s="119" t="str">
        <f ca="1">IFERROR(__xludf.DUMMYFUNCTION("""COMPUTED_VALUE"""),"")</f>
        <v/>
      </c>
      <c r="D390" s="119" t="str">
        <f ca="1">IFERROR(__xludf.DUMMYFUNCTION("""COMPUTED_VALUE"""),"")</f>
        <v/>
      </c>
      <c r="E390" s="119" t="str">
        <f ca="1">IFERROR(__xludf.DUMMYFUNCTION("""COMPUTED_VALUE"""),"")</f>
        <v/>
      </c>
      <c r="F390" s="119" t="str">
        <f ca="1">IFERROR(__xludf.DUMMYFUNCTION("""COMPUTED_VALUE"""),"")</f>
        <v/>
      </c>
      <c r="G390" s="119" t="str">
        <f ca="1">IFERROR(__xludf.DUMMYFUNCTION("""COMPUTED_VALUE"""),"")</f>
        <v/>
      </c>
      <c r="H390" s="119" t="str">
        <f ca="1">IFERROR(__xludf.DUMMYFUNCTION("""COMPUTED_VALUE"""),"")</f>
        <v/>
      </c>
      <c r="I390" s="96" t="str">
        <f ca="1">IFERROR(__xludf.DUMMYFUNCTION("""COMPUTED_VALUE"""),"")</f>
        <v/>
      </c>
      <c r="J390" s="119" t="str">
        <f ca="1">IFERROR(__xludf.DUMMYFUNCTION("""COMPUTED_VALUE"""),"")</f>
        <v/>
      </c>
      <c r="K390" s="119" t="str">
        <f ca="1">IFERROR(__xludf.DUMMYFUNCTION("""COMPUTED_VALUE"""),"")</f>
        <v/>
      </c>
      <c r="L390" s="119" t="str">
        <f ca="1">IFERROR(__xludf.DUMMYFUNCTION("""COMPUTED_VALUE"""),"")</f>
        <v/>
      </c>
      <c r="M390" s="119" t="str">
        <f ca="1">IFERROR(__xludf.DUMMYFUNCTION("""COMPUTED_VALUE"""),"")</f>
        <v/>
      </c>
      <c r="N390" s="119" t="str">
        <f ca="1">IFERROR(__xludf.DUMMYFUNCTION("""COMPUTED_VALUE"""),"")</f>
        <v/>
      </c>
      <c r="O390" s="119" t="str">
        <f ca="1">IFERROR(__xludf.DUMMYFUNCTION("""COMPUTED_VALUE"""),"")</f>
        <v/>
      </c>
      <c r="P390" s="119" t="str">
        <f ca="1">IFERROR(__xludf.DUMMYFUNCTION("""COMPUTED_VALUE"""),"")</f>
        <v/>
      </c>
      <c r="Q390" s="119" t="str">
        <f ca="1">IFERROR(__xludf.DUMMYFUNCTION("""COMPUTED_VALUE"""),"")</f>
        <v/>
      </c>
      <c r="R390" s="119" t="str">
        <f ca="1">IFERROR(__xludf.DUMMYFUNCTION("""COMPUTED_VALUE"""),"")</f>
        <v/>
      </c>
      <c r="S390" s="119" t="str">
        <f ca="1">IFERROR(__xludf.DUMMYFUNCTION("""COMPUTED_VALUE"""),"")</f>
        <v/>
      </c>
      <c r="T390" s="119" t="str">
        <f ca="1">IFERROR(__xludf.DUMMYFUNCTION("""COMPUTED_VALUE"""),"")</f>
        <v/>
      </c>
      <c r="U390" s="119" t="str">
        <f ca="1">IFERROR(__xludf.DUMMYFUNCTION("""COMPUTED_VALUE"""),"")</f>
        <v/>
      </c>
      <c r="V390" s="119" t="str">
        <f ca="1">IFERROR(__xludf.DUMMYFUNCTION("""COMPUTED_VALUE"""),"")</f>
        <v/>
      </c>
      <c r="W390" s="119" t="str">
        <f ca="1">IFERROR(__xludf.DUMMYFUNCTION("""COMPUTED_VALUE"""),"")</f>
        <v/>
      </c>
      <c r="X390" s="119" t="str">
        <f ca="1">IFERROR(__xludf.DUMMYFUNCTION("""COMPUTED_VALUE"""),"")</f>
        <v/>
      </c>
      <c r="Y390" s="119" t="str">
        <f ca="1">IFERROR(__xludf.DUMMYFUNCTION("""COMPUTED_VALUE"""),"")</f>
        <v/>
      </c>
      <c r="Z390" s="119"/>
    </row>
    <row r="391" spans="1:26" ht="12.95">
      <c r="A391" s="119" t="str">
        <f ca="1">IFERROR(__xludf.DUMMYFUNCTION("""COMPUTED_VALUE"""),"")</f>
        <v/>
      </c>
      <c r="B391" s="119" t="str">
        <f ca="1">IFERROR(__xludf.DUMMYFUNCTION("""COMPUTED_VALUE"""),"")</f>
        <v/>
      </c>
      <c r="C391" s="119" t="str">
        <f ca="1">IFERROR(__xludf.DUMMYFUNCTION("""COMPUTED_VALUE"""),"")</f>
        <v/>
      </c>
      <c r="D391" s="119" t="str">
        <f ca="1">IFERROR(__xludf.DUMMYFUNCTION("""COMPUTED_VALUE"""),"")</f>
        <v/>
      </c>
      <c r="E391" s="119" t="str">
        <f ca="1">IFERROR(__xludf.DUMMYFUNCTION("""COMPUTED_VALUE"""),"")</f>
        <v/>
      </c>
      <c r="F391" s="119" t="str">
        <f ca="1">IFERROR(__xludf.DUMMYFUNCTION("""COMPUTED_VALUE"""),"")</f>
        <v/>
      </c>
      <c r="G391" s="119" t="str">
        <f ca="1">IFERROR(__xludf.DUMMYFUNCTION("""COMPUTED_VALUE"""),"")</f>
        <v/>
      </c>
      <c r="H391" s="119" t="str">
        <f ca="1">IFERROR(__xludf.DUMMYFUNCTION("""COMPUTED_VALUE"""),"")</f>
        <v/>
      </c>
      <c r="I391" s="96" t="str">
        <f ca="1">IFERROR(__xludf.DUMMYFUNCTION("""COMPUTED_VALUE"""),"")</f>
        <v/>
      </c>
      <c r="J391" s="119" t="str">
        <f ca="1">IFERROR(__xludf.DUMMYFUNCTION("""COMPUTED_VALUE"""),"")</f>
        <v/>
      </c>
      <c r="K391" s="119" t="str">
        <f ca="1">IFERROR(__xludf.DUMMYFUNCTION("""COMPUTED_VALUE"""),"")</f>
        <v/>
      </c>
      <c r="L391" s="119" t="str">
        <f ca="1">IFERROR(__xludf.DUMMYFUNCTION("""COMPUTED_VALUE"""),"")</f>
        <v/>
      </c>
      <c r="M391" s="119" t="str">
        <f ca="1">IFERROR(__xludf.DUMMYFUNCTION("""COMPUTED_VALUE"""),"")</f>
        <v/>
      </c>
      <c r="N391" s="119" t="str">
        <f ca="1">IFERROR(__xludf.DUMMYFUNCTION("""COMPUTED_VALUE"""),"")</f>
        <v/>
      </c>
      <c r="O391" s="119" t="str">
        <f ca="1">IFERROR(__xludf.DUMMYFUNCTION("""COMPUTED_VALUE"""),"")</f>
        <v/>
      </c>
      <c r="P391" s="119" t="str">
        <f ca="1">IFERROR(__xludf.DUMMYFUNCTION("""COMPUTED_VALUE"""),"")</f>
        <v/>
      </c>
      <c r="Q391" s="119" t="str">
        <f ca="1">IFERROR(__xludf.DUMMYFUNCTION("""COMPUTED_VALUE"""),"")</f>
        <v/>
      </c>
      <c r="R391" s="119" t="str">
        <f ca="1">IFERROR(__xludf.DUMMYFUNCTION("""COMPUTED_VALUE"""),"")</f>
        <v/>
      </c>
      <c r="S391" s="119" t="str">
        <f ca="1">IFERROR(__xludf.DUMMYFUNCTION("""COMPUTED_VALUE"""),"")</f>
        <v/>
      </c>
      <c r="T391" s="119" t="str">
        <f ca="1">IFERROR(__xludf.DUMMYFUNCTION("""COMPUTED_VALUE"""),"")</f>
        <v/>
      </c>
      <c r="U391" s="119" t="str">
        <f ca="1">IFERROR(__xludf.DUMMYFUNCTION("""COMPUTED_VALUE"""),"")</f>
        <v/>
      </c>
      <c r="V391" s="119" t="str">
        <f ca="1">IFERROR(__xludf.DUMMYFUNCTION("""COMPUTED_VALUE"""),"")</f>
        <v/>
      </c>
      <c r="W391" s="119" t="str">
        <f ca="1">IFERROR(__xludf.DUMMYFUNCTION("""COMPUTED_VALUE"""),"")</f>
        <v/>
      </c>
      <c r="X391" s="119" t="str">
        <f ca="1">IFERROR(__xludf.DUMMYFUNCTION("""COMPUTED_VALUE"""),"")</f>
        <v/>
      </c>
      <c r="Y391" s="119" t="str">
        <f ca="1">IFERROR(__xludf.DUMMYFUNCTION("""COMPUTED_VALUE"""),"")</f>
        <v/>
      </c>
      <c r="Z391" s="119"/>
    </row>
    <row r="392" spans="1:26" ht="12.95">
      <c r="A392" s="119" t="str">
        <f ca="1">IFERROR(__xludf.DUMMYFUNCTION("""COMPUTED_VALUE"""),"")</f>
        <v/>
      </c>
      <c r="B392" s="119" t="str">
        <f ca="1">IFERROR(__xludf.DUMMYFUNCTION("""COMPUTED_VALUE"""),"")</f>
        <v/>
      </c>
      <c r="C392" s="119" t="str">
        <f ca="1">IFERROR(__xludf.DUMMYFUNCTION("""COMPUTED_VALUE"""),"")</f>
        <v/>
      </c>
      <c r="D392" s="119" t="str">
        <f ca="1">IFERROR(__xludf.DUMMYFUNCTION("""COMPUTED_VALUE"""),"")</f>
        <v/>
      </c>
      <c r="E392" s="119" t="str">
        <f ca="1">IFERROR(__xludf.DUMMYFUNCTION("""COMPUTED_VALUE"""),"")</f>
        <v/>
      </c>
      <c r="F392" s="119" t="str">
        <f ca="1">IFERROR(__xludf.DUMMYFUNCTION("""COMPUTED_VALUE"""),"")</f>
        <v/>
      </c>
      <c r="G392" s="119" t="str">
        <f ca="1">IFERROR(__xludf.DUMMYFUNCTION("""COMPUTED_VALUE"""),"")</f>
        <v/>
      </c>
      <c r="H392" s="119" t="str">
        <f ca="1">IFERROR(__xludf.DUMMYFUNCTION("""COMPUTED_VALUE"""),"")</f>
        <v/>
      </c>
      <c r="I392" s="96" t="str">
        <f ca="1">IFERROR(__xludf.DUMMYFUNCTION("""COMPUTED_VALUE"""),"")</f>
        <v/>
      </c>
      <c r="J392" s="119" t="str">
        <f ca="1">IFERROR(__xludf.DUMMYFUNCTION("""COMPUTED_VALUE"""),"")</f>
        <v/>
      </c>
      <c r="K392" s="119" t="str">
        <f ca="1">IFERROR(__xludf.DUMMYFUNCTION("""COMPUTED_VALUE"""),"")</f>
        <v/>
      </c>
      <c r="L392" s="119" t="str">
        <f ca="1">IFERROR(__xludf.DUMMYFUNCTION("""COMPUTED_VALUE"""),"")</f>
        <v/>
      </c>
      <c r="M392" s="119" t="str">
        <f ca="1">IFERROR(__xludf.DUMMYFUNCTION("""COMPUTED_VALUE"""),"")</f>
        <v/>
      </c>
      <c r="N392" s="119" t="str">
        <f ca="1">IFERROR(__xludf.DUMMYFUNCTION("""COMPUTED_VALUE"""),"")</f>
        <v/>
      </c>
      <c r="O392" s="119" t="str">
        <f ca="1">IFERROR(__xludf.DUMMYFUNCTION("""COMPUTED_VALUE"""),"")</f>
        <v/>
      </c>
      <c r="P392" s="119" t="str">
        <f ca="1">IFERROR(__xludf.DUMMYFUNCTION("""COMPUTED_VALUE"""),"")</f>
        <v/>
      </c>
      <c r="Q392" s="119" t="str">
        <f ca="1">IFERROR(__xludf.DUMMYFUNCTION("""COMPUTED_VALUE"""),"")</f>
        <v/>
      </c>
      <c r="R392" s="119" t="str">
        <f ca="1">IFERROR(__xludf.DUMMYFUNCTION("""COMPUTED_VALUE"""),"")</f>
        <v/>
      </c>
      <c r="S392" s="119" t="str">
        <f ca="1">IFERROR(__xludf.DUMMYFUNCTION("""COMPUTED_VALUE"""),"")</f>
        <v/>
      </c>
      <c r="T392" s="119" t="str">
        <f ca="1">IFERROR(__xludf.DUMMYFUNCTION("""COMPUTED_VALUE"""),"")</f>
        <v/>
      </c>
      <c r="U392" s="119" t="str">
        <f ca="1">IFERROR(__xludf.DUMMYFUNCTION("""COMPUTED_VALUE"""),"")</f>
        <v/>
      </c>
      <c r="V392" s="119" t="str">
        <f ca="1">IFERROR(__xludf.DUMMYFUNCTION("""COMPUTED_VALUE"""),"")</f>
        <v/>
      </c>
      <c r="W392" s="119" t="str">
        <f ca="1">IFERROR(__xludf.DUMMYFUNCTION("""COMPUTED_VALUE"""),"")</f>
        <v/>
      </c>
      <c r="X392" s="119" t="str">
        <f ca="1">IFERROR(__xludf.DUMMYFUNCTION("""COMPUTED_VALUE"""),"")</f>
        <v/>
      </c>
      <c r="Y392" s="119" t="str">
        <f ca="1">IFERROR(__xludf.DUMMYFUNCTION("""COMPUTED_VALUE"""),"")</f>
        <v/>
      </c>
      <c r="Z392" s="119"/>
    </row>
    <row r="393" spans="1:26" ht="12.95">
      <c r="A393" s="119" t="str">
        <f ca="1">IFERROR(__xludf.DUMMYFUNCTION("""COMPUTED_VALUE"""),"")</f>
        <v/>
      </c>
      <c r="B393" s="119" t="str">
        <f ca="1">IFERROR(__xludf.DUMMYFUNCTION("""COMPUTED_VALUE"""),"")</f>
        <v/>
      </c>
      <c r="C393" s="119" t="str">
        <f ca="1">IFERROR(__xludf.DUMMYFUNCTION("""COMPUTED_VALUE"""),"")</f>
        <v/>
      </c>
      <c r="D393" s="119" t="str">
        <f ca="1">IFERROR(__xludf.DUMMYFUNCTION("""COMPUTED_VALUE"""),"")</f>
        <v/>
      </c>
      <c r="E393" s="119" t="str">
        <f ca="1">IFERROR(__xludf.DUMMYFUNCTION("""COMPUTED_VALUE"""),"")</f>
        <v/>
      </c>
      <c r="F393" s="119" t="str">
        <f ca="1">IFERROR(__xludf.DUMMYFUNCTION("""COMPUTED_VALUE"""),"")</f>
        <v/>
      </c>
      <c r="G393" s="119" t="str">
        <f ca="1">IFERROR(__xludf.DUMMYFUNCTION("""COMPUTED_VALUE"""),"")</f>
        <v/>
      </c>
      <c r="H393" s="119" t="str">
        <f ca="1">IFERROR(__xludf.DUMMYFUNCTION("""COMPUTED_VALUE"""),"")</f>
        <v/>
      </c>
      <c r="I393" s="96" t="str">
        <f ca="1">IFERROR(__xludf.DUMMYFUNCTION("""COMPUTED_VALUE"""),"")</f>
        <v/>
      </c>
      <c r="J393" s="119" t="str">
        <f ca="1">IFERROR(__xludf.DUMMYFUNCTION("""COMPUTED_VALUE"""),"")</f>
        <v/>
      </c>
      <c r="K393" s="119" t="str">
        <f ca="1">IFERROR(__xludf.DUMMYFUNCTION("""COMPUTED_VALUE"""),"")</f>
        <v/>
      </c>
      <c r="L393" s="119" t="str">
        <f ca="1">IFERROR(__xludf.DUMMYFUNCTION("""COMPUTED_VALUE"""),"")</f>
        <v/>
      </c>
      <c r="M393" s="119" t="str">
        <f ca="1">IFERROR(__xludf.DUMMYFUNCTION("""COMPUTED_VALUE"""),"")</f>
        <v/>
      </c>
      <c r="N393" s="119" t="str">
        <f ca="1">IFERROR(__xludf.DUMMYFUNCTION("""COMPUTED_VALUE"""),"")</f>
        <v/>
      </c>
      <c r="O393" s="119" t="str">
        <f ca="1">IFERROR(__xludf.DUMMYFUNCTION("""COMPUTED_VALUE"""),"")</f>
        <v/>
      </c>
      <c r="P393" s="119" t="str">
        <f ca="1">IFERROR(__xludf.DUMMYFUNCTION("""COMPUTED_VALUE"""),"")</f>
        <v/>
      </c>
      <c r="Q393" s="119" t="str">
        <f ca="1">IFERROR(__xludf.DUMMYFUNCTION("""COMPUTED_VALUE"""),"")</f>
        <v/>
      </c>
      <c r="R393" s="119" t="str">
        <f ca="1">IFERROR(__xludf.DUMMYFUNCTION("""COMPUTED_VALUE"""),"")</f>
        <v/>
      </c>
      <c r="S393" s="119" t="str">
        <f ca="1">IFERROR(__xludf.DUMMYFUNCTION("""COMPUTED_VALUE"""),"")</f>
        <v/>
      </c>
      <c r="T393" s="119" t="str">
        <f ca="1">IFERROR(__xludf.DUMMYFUNCTION("""COMPUTED_VALUE"""),"")</f>
        <v/>
      </c>
      <c r="U393" s="119" t="str">
        <f ca="1">IFERROR(__xludf.DUMMYFUNCTION("""COMPUTED_VALUE"""),"")</f>
        <v/>
      </c>
      <c r="V393" s="119" t="str">
        <f ca="1">IFERROR(__xludf.DUMMYFUNCTION("""COMPUTED_VALUE"""),"")</f>
        <v/>
      </c>
      <c r="W393" s="119" t="str">
        <f ca="1">IFERROR(__xludf.DUMMYFUNCTION("""COMPUTED_VALUE"""),"")</f>
        <v/>
      </c>
      <c r="X393" s="119" t="str">
        <f ca="1">IFERROR(__xludf.DUMMYFUNCTION("""COMPUTED_VALUE"""),"")</f>
        <v/>
      </c>
      <c r="Y393" s="119" t="str">
        <f ca="1">IFERROR(__xludf.DUMMYFUNCTION("""COMPUTED_VALUE"""),"")</f>
        <v/>
      </c>
      <c r="Z393" s="119"/>
    </row>
    <row r="394" spans="1:26" ht="12.95">
      <c r="A394" s="119" t="str">
        <f ca="1">IFERROR(__xludf.DUMMYFUNCTION("""COMPUTED_VALUE"""),"")</f>
        <v/>
      </c>
      <c r="B394" s="119" t="str">
        <f ca="1">IFERROR(__xludf.DUMMYFUNCTION("""COMPUTED_VALUE"""),"")</f>
        <v/>
      </c>
      <c r="C394" s="119" t="str">
        <f ca="1">IFERROR(__xludf.DUMMYFUNCTION("""COMPUTED_VALUE"""),"")</f>
        <v/>
      </c>
      <c r="D394" s="119" t="str">
        <f ca="1">IFERROR(__xludf.DUMMYFUNCTION("""COMPUTED_VALUE"""),"")</f>
        <v/>
      </c>
      <c r="E394" s="119" t="str">
        <f ca="1">IFERROR(__xludf.DUMMYFUNCTION("""COMPUTED_VALUE"""),"")</f>
        <v/>
      </c>
      <c r="F394" s="119" t="str">
        <f ca="1">IFERROR(__xludf.DUMMYFUNCTION("""COMPUTED_VALUE"""),"")</f>
        <v/>
      </c>
      <c r="G394" s="119" t="str">
        <f ca="1">IFERROR(__xludf.DUMMYFUNCTION("""COMPUTED_VALUE"""),"")</f>
        <v/>
      </c>
      <c r="H394" s="119" t="str">
        <f ca="1">IFERROR(__xludf.DUMMYFUNCTION("""COMPUTED_VALUE"""),"")</f>
        <v/>
      </c>
      <c r="I394" s="96" t="str">
        <f ca="1">IFERROR(__xludf.DUMMYFUNCTION("""COMPUTED_VALUE"""),"")</f>
        <v/>
      </c>
      <c r="J394" s="119" t="str">
        <f ca="1">IFERROR(__xludf.DUMMYFUNCTION("""COMPUTED_VALUE"""),"")</f>
        <v/>
      </c>
      <c r="K394" s="119" t="str">
        <f ca="1">IFERROR(__xludf.DUMMYFUNCTION("""COMPUTED_VALUE"""),"")</f>
        <v/>
      </c>
      <c r="L394" s="119" t="str">
        <f ca="1">IFERROR(__xludf.DUMMYFUNCTION("""COMPUTED_VALUE"""),"")</f>
        <v/>
      </c>
      <c r="M394" s="119" t="str">
        <f ca="1">IFERROR(__xludf.DUMMYFUNCTION("""COMPUTED_VALUE"""),"")</f>
        <v/>
      </c>
      <c r="N394" s="119" t="str">
        <f ca="1">IFERROR(__xludf.DUMMYFUNCTION("""COMPUTED_VALUE"""),"")</f>
        <v/>
      </c>
      <c r="O394" s="119" t="str">
        <f ca="1">IFERROR(__xludf.DUMMYFUNCTION("""COMPUTED_VALUE"""),"")</f>
        <v/>
      </c>
      <c r="P394" s="119" t="str">
        <f ca="1">IFERROR(__xludf.DUMMYFUNCTION("""COMPUTED_VALUE"""),"")</f>
        <v/>
      </c>
      <c r="Q394" s="119" t="str">
        <f ca="1">IFERROR(__xludf.DUMMYFUNCTION("""COMPUTED_VALUE"""),"")</f>
        <v/>
      </c>
      <c r="R394" s="119" t="str">
        <f ca="1">IFERROR(__xludf.DUMMYFUNCTION("""COMPUTED_VALUE"""),"")</f>
        <v/>
      </c>
      <c r="S394" s="119" t="str">
        <f ca="1">IFERROR(__xludf.DUMMYFUNCTION("""COMPUTED_VALUE"""),"")</f>
        <v/>
      </c>
      <c r="T394" s="119" t="str">
        <f ca="1">IFERROR(__xludf.DUMMYFUNCTION("""COMPUTED_VALUE"""),"")</f>
        <v/>
      </c>
      <c r="U394" s="119" t="str">
        <f ca="1">IFERROR(__xludf.DUMMYFUNCTION("""COMPUTED_VALUE"""),"")</f>
        <v/>
      </c>
      <c r="V394" s="119" t="str">
        <f ca="1">IFERROR(__xludf.DUMMYFUNCTION("""COMPUTED_VALUE"""),"")</f>
        <v/>
      </c>
      <c r="W394" s="119" t="str">
        <f ca="1">IFERROR(__xludf.DUMMYFUNCTION("""COMPUTED_VALUE"""),"")</f>
        <v/>
      </c>
      <c r="X394" s="119" t="str">
        <f ca="1">IFERROR(__xludf.DUMMYFUNCTION("""COMPUTED_VALUE"""),"")</f>
        <v/>
      </c>
      <c r="Y394" s="119" t="str">
        <f ca="1">IFERROR(__xludf.DUMMYFUNCTION("""COMPUTED_VALUE"""),"")</f>
        <v/>
      </c>
      <c r="Z394" s="119"/>
    </row>
    <row r="395" spans="1:26" ht="12.95">
      <c r="A395" s="119" t="str">
        <f ca="1">IFERROR(__xludf.DUMMYFUNCTION("""COMPUTED_VALUE"""),"")</f>
        <v/>
      </c>
      <c r="B395" s="119" t="str">
        <f ca="1">IFERROR(__xludf.DUMMYFUNCTION("""COMPUTED_VALUE"""),"")</f>
        <v/>
      </c>
      <c r="C395" s="119" t="str">
        <f ca="1">IFERROR(__xludf.DUMMYFUNCTION("""COMPUTED_VALUE"""),"")</f>
        <v/>
      </c>
      <c r="D395" s="119" t="str">
        <f ca="1">IFERROR(__xludf.DUMMYFUNCTION("""COMPUTED_VALUE"""),"")</f>
        <v/>
      </c>
      <c r="E395" s="119" t="str">
        <f ca="1">IFERROR(__xludf.DUMMYFUNCTION("""COMPUTED_VALUE"""),"")</f>
        <v/>
      </c>
      <c r="F395" s="119" t="str">
        <f ca="1">IFERROR(__xludf.DUMMYFUNCTION("""COMPUTED_VALUE"""),"")</f>
        <v/>
      </c>
      <c r="G395" s="119" t="str">
        <f ca="1">IFERROR(__xludf.DUMMYFUNCTION("""COMPUTED_VALUE"""),"")</f>
        <v/>
      </c>
      <c r="H395" s="119" t="str">
        <f ca="1">IFERROR(__xludf.DUMMYFUNCTION("""COMPUTED_VALUE"""),"")</f>
        <v/>
      </c>
      <c r="I395" s="96" t="str">
        <f ca="1">IFERROR(__xludf.DUMMYFUNCTION("""COMPUTED_VALUE"""),"")</f>
        <v/>
      </c>
      <c r="J395" s="119" t="str">
        <f ca="1">IFERROR(__xludf.DUMMYFUNCTION("""COMPUTED_VALUE"""),"")</f>
        <v/>
      </c>
      <c r="K395" s="119" t="str">
        <f ca="1">IFERROR(__xludf.DUMMYFUNCTION("""COMPUTED_VALUE"""),"")</f>
        <v/>
      </c>
      <c r="L395" s="119" t="str">
        <f ca="1">IFERROR(__xludf.DUMMYFUNCTION("""COMPUTED_VALUE"""),"")</f>
        <v/>
      </c>
      <c r="M395" s="119" t="str">
        <f ca="1">IFERROR(__xludf.DUMMYFUNCTION("""COMPUTED_VALUE"""),"")</f>
        <v/>
      </c>
      <c r="N395" s="119" t="str">
        <f ca="1">IFERROR(__xludf.DUMMYFUNCTION("""COMPUTED_VALUE"""),"")</f>
        <v/>
      </c>
      <c r="O395" s="119" t="str">
        <f ca="1">IFERROR(__xludf.DUMMYFUNCTION("""COMPUTED_VALUE"""),"")</f>
        <v/>
      </c>
      <c r="P395" s="119" t="str">
        <f ca="1">IFERROR(__xludf.DUMMYFUNCTION("""COMPUTED_VALUE"""),"")</f>
        <v/>
      </c>
      <c r="Q395" s="119" t="str">
        <f ca="1">IFERROR(__xludf.DUMMYFUNCTION("""COMPUTED_VALUE"""),"")</f>
        <v/>
      </c>
      <c r="R395" s="119" t="str">
        <f ca="1">IFERROR(__xludf.DUMMYFUNCTION("""COMPUTED_VALUE"""),"")</f>
        <v/>
      </c>
      <c r="S395" s="119" t="str">
        <f ca="1">IFERROR(__xludf.DUMMYFUNCTION("""COMPUTED_VALUE"""),"")</f>
        <v/>
      </c>
      <c r="T395" s="119" t="str">
        <f ca="1">IFERROR(__xludf.DUMMYFUNCTION("""COMPUTED_VALUE"""),"")</f>
        <v/>
      </c>
      <c r="U395" s="119" t="str">
        <f ca="1">IFERROR(__xludf.DUMMYFUNCTION("""COMPUTED_VALUE"""),"")</f>
        <v/>
      </c>
      <c r="V395" s="119" t="str">
        <f ca="1">IFERROR(__xludf.DUMMYFUNCTION("""COMPUTED_VALUE"""),"")</f>
        <v/>
      </c>
      <c r="W395" s="119" t="str">
        <f ca="1">IFERROR(__xludf.DUMMYFUNCTION("""COMPUTED_VALUE"""),"")</f>
        <v/>
      </c>
      <c r="X395" s="119" t="str">
        <f ca="1">IFERROR(__xludf.DUMMYFUNCTION("""COMPUTED_VALUE"""),"")</f>
        <v/>
      </c>
      <c r="Y395" s="119" t="str">
        <f ca="1">IFERROR(__xludf.DUMMYFUNCTION("""COMPUTED_VALUE"""),"")</f>
        <v/>
      </c>
      <c r="Z395" s="119"/>
    </row>
    <row r="396" spans="1:26" ht="12.95">
      <c r="A396" s="119" t="str">
        <f ca="1">IFERROR(__xludf.DUMMYFUNCTION("""COMPUTED_VALUE"""),"")</f>
        <v/>
      </c>
      <c r="B396" s="119" t="str">
        <f ca="1">IFERROR(__xludf.DUMMYFUNCTION("""COMPUTED_VALUE"""),"")</f>
        <v/>
      </c>
      <c r="C396" s="119" t="str">
        <f ca="1">IFERROR(__xludf.DUMMYFUNCTION("""COMPUTED_VALUE"""),"")</f>
        <v/>
      </c>
      <c r="D396" s="119" t="str">
        <f ca="1">IFERROR(__xludf.DUMMYFUNCTION("""COMPUTED_VALUE"""),"")</f>
        <v/>
      </c>
      <c r="E396" s="119" t="str">
        <f ca="1">IFERROR(__xludf.DUMMYFUNCTION("""COMPUTED_VALUE"""),"")</f>
        <v/>
      </c>
      <c r="F396" s="119" t="str">
        <f ca="1">IFERROR(__xludf.DUMMYFUNCTION("""COMPUTED_VALUE"""),"")</f>
        <v/>
      </c>
      <c r="G396" s="119" t="str">
        <f ca="1">IFERROR(__xludf.DUMMYFUNCTION("""COMPUTED_VALUE"""),"")</f>
        <v/>
      </c>
      <c r="H396" s="119" t="str">
        <f ca="1">IFERROR(__xludf.DUMMYFUNCTION("""COMPUTED_VALUE"""),"")</f>
        <v/>
      </c>
      <c r="I396" s="96" t="str">
        <f ca="1">IFERROR(__xludf.DUMMYFUNCTION("""COMPUTED_VALUE"""),"")</f>
        <v/>
      </c>
      <c r="J396" s="119" t="str">
        <f ca="1">IFERROR(__xludf.DUMMYFUNCTION("""COMPUTED_VALUE"""),"")</f>
        <v/>
      </c>
      <c r="K396" s="119" t="str">
        <f ca="1">IFERROR(__xludf.DUMMYFUNCTION("""COMPUTED_VALUE"""),"")</f>
        <v/>
      </c>
      <c r="L396" s="119" t="str">
        <f ca="1">IFERROR(__xludf.DUMMYFUNCTION("""COMPUTED_VALUE"""),"")</f>
        <v/>
      </c>
      <c r="M396" s="119" t="str">
        <f ca="1">IFERROR(__xludf.DUMMYFUNCTION("""COMPUTED_VALUE"""),"")</f>
        <v/>
      </c>
      <c r="N396" s="119" t="str">
        <f ca="1">IFERROR(__xludf.DUMMYFUNCTION("""COMPUTED_VALUE"""),"")</f>
        <v/>
      </c>
      <c r="O396" s="119" t="str">
        <f ca="1">IFERROR(__xludf.DUMMYFUNCTION("""COMPUTED_VALUE"""),"")</f>
        <v/>
      </c>
      <c r="P396" s="119" t="str">
        <f ca="1">IFERROR(__xludf.DUMMYFUNCTION("""COMPUTED_VALUE"""),"")</f>
        <v/>
      </c>
      <c r="Q396" s="119" t="str">
        <f ca="1">IFERROR(__xludf.DUMMYFUNCTION("""COMPUTED_VALUE"""),"")</f>
        <v/>
      </c>
      <c r="R396" s="119" t="str">
        <f ca="1">IFERROR(__xludf.DUMMYFUNCTION("""COMPUTED_VALUE"""),"")</f>
        <v/>
      </c>
      <c r="S396" s="119" t="str">
        <f ca="1">IFERROR(__xludf.DUMMYFUNCTION("""COMPUTED_VALUE"""),"")</f>
        <v/>
      </c>
      <c r="T396" s="119" t="str">
        <f ca="1">IFERROR(__xludf.DUMMYFUNCTION("""COMPUTED_VALUE"""),"")</f>
        <v/>
      </c>
      <c r="U396" s="119" t="str">
        <f ca="1">IFERROR(__xludf.DUMMYFUNCTION("""COMPUTED_VALUE"""),"")</f>
        <v/>
      </c>
      <c r="V396" s="119" t="str">
        <f ca="1">IFERROR(__xludf.DUMMYFUNCTION("""COMPUTED_VALUE"""),"")</f>
        <v/>
      </c>
      <c r="W396" s="119" t="str">
        <f ca="1">IFERROR(__xludf.DUMMYFUNCTION("""COMPUTED_VALUE"""),"")</f>
        <v/>
      </c>
      <c r="X396" s="119" t="str">
        <f ca="1">IFERROR(__xludf.DUMMYFUNCTION("""COMPUTED_VALUE"""),"")</f>
        <v/>
      </c>
      <c r="Y396" s="119" t="str">
        <f ca="1">IFERROR(__xludf.DUMMYFUNCTION("""COMPUTED_VALUE"""),"")</f>
        <v/>
      </c>
      <c r="Z396" s="119"/>
    </row>
    <row r="397" spans="1:26" ht="12.95">
      <c r="A397" s="119" t="str">
        <f ca="1">IFERROR(__xludf.DUMMYFUNCTION("""COMPUTED_VALUE"""),"")</f>
        <v/>
      </c>
      <c r="B397" s="119" t="str">
        <f ca="1">IFERROR(__xludf.DUMMYFUNCTION("""COMPUTED_VALUE"""),"")</f>
        <v/>
      </c>
      <c r="C397" s="119" t="str">
        <f ca="1">IFERROR(__xludf.DUMMYFUNCTION("""COMPUTED_VALUE"""),"")</f>
        <v/>
      </c>
      <c r="D397" s="119" t="str">
        <f ca="1">IFERROR(__xludf.DUMMYFUNCTION("""COMPUTED_VALUE"""),"")</f>
        <v/>
      </c>
      <c r="E397" s="119" t="str">
        <f ca="1">IFERROR(__xludf.DUMMYFUNCTION("""COMPUTED_VALUE"""),"")</f>
        <v/>
      </c>
      <c r="F397" s="119" t="str">
        <f ca="1">IFERROR(__xludf.DUMMYFUNCTION("""COMPUTED_VALUE"""),"")</f>
        <v/>
      </c>
      <c r="G397" s="119" t="str">
        <f ca="1">IFERROR(__xludf.DUMMYFUNCTION("""COMPUTED_VALUE"""),"")</f>
        <v/>
      </c>
      <c r="H397" s="119" t="str">
        <f ca="1">IFERROR(__xludf.DUMMYFUNCTION("""COMPUTED_VALUE"""),"")</f>
        <v/>
      </c>
      <c r="I397" s="96" t="str">
        <f ca="1">IFERROR(__xludf.DUMMYFUNCTION("""COMPUTED_VALUE"""),"")</f>
        <v/>
      </c>
      <c r="J397" s="119" t="str">
        <f ca="1">IFERROR(__xludf.DUMMYFUNCTION("""COMPUTED_VALUE"""),"")</f>
        <v/>
      </c>
      <c r="K397" s="119" t="str">
        <f ca="1">IFERROR(__xludf.DUMMYFUNCTION("""COMPUTED_VALUE"""),"")</f>
        <v/>
      </c>
      <c r="L397" s="119" t="str">
        <f ca="1">IFERROR(__xludf.DUMMYFUNCTION("""COMPUTED_VALUE"""),"")</f>
        <v/>
      </c>
      <c r="M397" s="119" t="str">
        <f ca="1">IFERROR(__xludf.DUMMYFUNCTION("""COMPUTED_VALUE"""),"")</f>
        <v/>
      </c>
      <c r="N397" s="119" t="str">
        <f ca="1">IFERROR(__xludf.DUMMYFUNCTION("""COMPUTED_VALUE"""),"")</f>
        <v/>
      </c>
      <c r="O397" s="119" t="str">
        <f ca="1">IFERROR(__xludf.DUMMYFUNCTION("""COMPUTED_VALUE"""),"")</f>
        <v/>
      </c>
      <c r="P397" s="119" t="str">
        <f ca="1">IFERROR(__xludf.DUMMYFUNCTION("""COMPUTED_VALUE"""),"")</f>
        <v/>
      </c>
      <c r="Q397" s="119" t="str">
        <f ca="1">IFERROR(__xludf.DUMMYFUNCTION("""COMPUTED_VALUE"""),"")</f>
        <v/>
      </c>
      <c r="R397" s="119" t="str">
        <f ca="1">IFERROR(__xludf.DUMMYFUNCTION("""COMPUTED_VALUE"""),"")</f>
        <v/>
      </c>
      <c r="S397" s="119" t="str">
        <f ca="1">IFERROR(__xludf.DUMMYFUNCTION("""COMPUTED_VALUE"""),"")</f>
        <v/>
      </c>
      <c r="T397" s="119" t="str">
        <f ca="1">IFERROR(__xludf.DUMMYFUNCTION("""COMPUTED_VALUE"""),"")</f>
        <v/>
      </c>
      <c r="U397" s="119" t="str">
        <f ca="1">IFERROR(__xludf.DUMMYFUNCTION("""COMPUTED_VALUE"""),"")</f>
        <v/>
      </c>
      <c r="V397" s="119" t="str">
        <f ca="1">IFERROR(__xludf.DUMMYFUNCTION("""COMPUTED_VALUE"""),"")</f>
        <v/>
      </c>
      <c r="W397" s="119" t="str">
        <f ca="1">IFERROR(__xludf.DUMMYFUNCTION("""COMPUTED_VALUE"""),"")</f>
        <v/>
      </c>
      <c r="X397" s="119" t="str">
        <f ca="1">IFERROR(__xludf.DUMMYFUNCTION("""COMPUTED_VALUE"""),"")</f>
        <v/>
      </c>
      <c r="Y397" s="119" t="str">
        <f ca="1">IFERROR(__xludf.DUMMYFUNCTION("""COMPUTED_VALUE"""),"")</f>
        <v/>
      </c>
      <c r="Z397" s="119"/>
    </row>
    <row r="398" spans="1:26" ht="12.95">
      <c r="A398" s="119" t="str">
        <f ca="1">IFERROR(__xludf.DUMMYFUNCTION("""COMPUTED_VALUE"""),"")</f>
        <v/>
      </c>
      <c r="B398" s="119" t="str">
        <f ca="1">IFERROR(__xludf.DUMMYFUNCTION("""COMPUTED_VALUE"""),"")</f>
        <v/>
      </c>
      <c r="C398" s="119" t="str">
        <f ca="1">IFERROR(__xludf.DUMMYFUNCTION("""COMPUTED_VALUE"""),"")</f>
        <v/>
      </c>
      <c r="D398" s="119" t="str">
        <f ca="1">IFERROR(__xludf.DUMMYFUNCTION("""COMPUTED_VALUE"""),"")</f>
        <v/>
      </c>
      <c r="E398" s="119" t="str">
        <f ca="1">IFERROR(__xludf.DUMMYFUNCTION("""COMPUTED_VALUE"""),"")</f>
        <v/>
      </c>
      <c r="F398" s="119" t="str">
        <f ca="1">IFERROR(__xludf.DUMMYFUNCTION("""COMPUTED_VALUE"""),"")</f>
        <v/>
      </c>
      <c r="G398" s="119" t="str">
        <f ca="1">IFERROR(__xludf.DUMMYFUNCTION("""COMPUTED_VALUE"""),"")</f>
        <v/>
      </c>
      <c r="H398" s="119" t="str">
        <f ca="1">IFERROR(__xludf.DUMMYFUNCTION("""COMPUTED_VALUE"""),"")</f>
        <v/>
      </c>
      <c r="I398" s="96" t="str">
        <f ca="1">IFERROR(__xludf.DUMMYFUNCTION("""COMPUTED_VALUE"""),"")</f>
        <v/>
      </c>
      <c r="J398" s="119" t="str">
        <f ca="1">IFERROR(__xludf.DUMMYFUNCTION("""COMPUTED_VALUE"""),"")</f>
        <v/>
      </c>
      <c r="K398" s="119" t="str">
        <f ca="1">IFERROR(__xludf.DUMMYFUNCTION("""COMPUTED_VALUE"""),"")</f>
        <v/>
      </c>
      <c r="L398" s="119" t="str">
        <f ca="1">IFERROR(__xludf.DUMMYFUNCTION("""COMPUTED_VALUE"""),"")</f>
        <v/>
      </c>
      <c r="M398" s="119" t="str">
        <f ca="1">IFERROR(__xludf.DUMMYFUNCTION("""COMPUTED_VALUE"""),"")</f>
        <v/>
      </c>
      <c r="N398" s="119" t="str">
        <f ca="1">IFERROR(__xludf.DUMMYFUNCTION("""COMPUTED_VALUE"""),"")</f>
        <v/>
      </c>
      <c r="O398" s="119" t="str">
        <f ca="1">IFERROR(__xludf.DUMMYFUNCTION("""COMPUTED_VALUE"""),"")</f>
        <v/>
      </c>
      <c r="P398" s="119" t="str">
        <f ca="1">IFERROR(__xludf.DUMMYFUNCTION("""COMPUTED_VALUE"""),"")</f>
        <v/>
      </c>
      <c r="Q398" s="119" t="str">
        <f ca="1">IFERROR(__xludf.DUMMYFUNCTION("""COMPUTED_VALUE"""),"")</f>
        <v/>
      </c>
      <c r="R398" s="119" t="str">
        <f ca="1">IFERROR(__xludf.DUMMYFUNCTION("""COMPUTED_VALUE"""),"")</f>
        <v/>
      </c>
      <c r="S398" s="119" t="str">
        <f ca="1">IFERROR(__xludf.DUMMYFUNCTION("""COMPUTED_VALUE"""),"")</f>
        <v/>
      </c>
      <c r="T398" s="119" t="str">
        <f ca="1">IFERROR(__xludf.DUMMYFUNCTION("""COMPUTED_VALUE"""),"")</f>
        <v/>
      </c>
      <c r="U398" s="119" t="str">
        <f ca="1">IFERROR(__xludf.DUMMYFUNCTION("""COMPUTED_VALUE"""),"")</f>
        <v/>
      </c>
      <c r="V398" s="119" t="str">
        <f ca="1">IFERROR(__xludf.DUMMYFUNCTION("""COMPUTED_VALUE"""),"")</f>
        <v/>
      </c>
      <c r="W398" s="119" t="str">
        <f ca="1">IFERROR(__xludf.DUMMYFUNCTION("""COMPUTED_VALUE"""),"")</f>
        <v/>
      </c>
      <c r="X398" s="119" t="str">
        <f ca="1">IFERROR(__xludf.DUMMYFUNCTION("""COMPUTED_VALUE"""),"")</f>
        <v/>
      </c>
      <c r="Y398" s="119" t="str">
        <f ca="1">IFERROR(__xludf.DUMMYFUNCTION("""COMPUTED_VALUE"""),"")</f>
        <v/>
      </c>
      <c r="Z398" s="119"/>
    </row>
    <row r="399" spans="1:26" ht="12.95">
      <c r="A399" s="119" t="str">
        <f ca="1">IFERROR(__xludf.DUMMYFUNCTION("""COMPUTED_VALUE"""),"")</f>
        <v/>
      </c>
      <c r="B399" s="119" t="str">
        <f ca="1">IFERROR(__xludf.DUMMYFUNCTION("""COMPUTED_VALUE"""),"")</f>
        <v/>
      </c>
      <c r="C399" s="119" t="str">
        <f ca="1">IFERROR(__xludf.DUMMYFUNCTION("""COMPUTED_VALUE"""),"")</f>
        <v/>
      </c>
      <c r="D399" s="119" t="str">
        <f ca="1">IFERROR(__xludf.DUMMYFUNCTION("""COMPUTED_VALUE"""),"")</f>
        <v/>
      </c>
      <c r="E399" s="119" t="str">
        <f ca="1">IFERROR(__xludf.DUMMYFUNCTION("""COMPUTED_VALUE"""),"")</f>
        <v/>
      </c>
      <c r="F399" s="119" t="str">
        <f ca="1">IFERROR(__xludf.DUMMYFUNCTION("""COMPUTED_VALUE"""),"")</f>
        <v/>
      </c>
      <c r="G399" s="119" t="str">
        <f ca="1">IFERROR(__xludf.DUMMYFUNCTION("""COMPUTED_VALUE"""),"")</f>
        <v/>
      </c>
      <c r="H399" s="119" t="str">
        <f ca="1">IFERROR(__xludf.DUMMYFUNCTION("""COMPUTED_VALUE"""),"")</f>
        <v/>
      </c>
      <c r="I399" s="96" t="str">
        <f ca="1">IFERROR(__xludf.DUMMYFUNCTION("""COMPUTED_VALUE"""),"")</f>
        <v/>
      </c>
      <c r="J399" s="119" t="str">
        <f ca="1">IFERROR(__xludf.DUMMYFUNCTION("""COMPUTED_VALUE"""),"")</f>
        <v/>
      </c>
      <c r="K399" s="119" t="str">
        <f ca="1">IFERROR(__xludf.DUMMYFUNCTION("""COMPUTED_VALUE"""),"")</f>
        <v/>
      </c>
      <c r="L399" s="119" t="str">
        <f ca="1">IFERROR(__xludf.DUMMYFUNCTION("""COMPUTED_VALUE"""),"")</f>
        <v/>
      </c>
      <c r="M399" s="119" t="str">
        <f ca="1">IFERROR(__xludf.DUMMYFUNCTION("""COMPUTED_VALUE"""),"")</f>
        <v/>
      </c>
      <c r="N399" s="119" t="str">
        <f ca="1">IFERROR(__xludf.DUMMYFUNCTION("""COMPUTED_VALUE"""),"")</f>
        <v/>
      </c>
      <c r="O399" s="119" t="str">
        <f ca="1">IFERROR(__xludf.DUMMYFUNCTION("""COMPUTED_VALUE"""),"")</f>
        <v/>
      </c>
      <c r="P399" s="119" t="str">
        <f ca="1">IFERROR(__xludf.DUMMYFUNCTION("""COMPUTED_VALUE"""),"")</f>
        <v/>
      </c>
      <c r="Q399" s="119" t="str">
        <f ca="1">IFERROR(__xludf.DUMMYFUNCTION("""COMPUTED_VALUE"""),"")</f>
        <v/>
      </c>
      <c r="R399" s="119" t="str">
        <f ca="1">IFERROR(__xludf.DUMMYFUNCTION("""COMPUTED_VALUE"""),"")</f>
        <v/>
      </c>
      <c r="S399" s="119" t="str">
        <f ca="1">IFERROR(__xludf.DUMMYFUNCTION("""COMPUTED_VALUE"""),"")</f>
        <v/>
      </c>
      <c r="T399" s="119" t="str">
        <f ca="1">IFERROR(__xludf.DUMMYFUNCTION("""COMPUTED_VALUE"""),"")</f>
        <v/>
      </c>
      <c r="U399" s="119" t="str">
        <f ca="1">IFERROR(__xludf.DUMMYFUNCTION("""COMPUTED_VALUE"""),"")</f>
        <v/>
      </c>
      <c r="V399" s="119" t="str">
        <f ca="1">IFERROR(__xludf.DUMMYFUNCTION("""COMPUTED_VALUE"""),"")</f>
        <v/>
      </c>
      <c r="W399" s="119" t="str">
        <f ca="1">IFERROR(__xludf.DUMMYFUNCTION("""COMPUTED_VALUE"""),"")</f>
        <v/>
      </c>
      <c r="X399" s="119" t="str">
        <f ca="1">IFERROR(__xludf.DUMMYFUNCTION("""COMPUTED_VALUE"""),"")</f>
        <v/>
      </c>
      <c r="Y399" s="119" t="str">
        <f ca="1">IFERROR(__xludf.DUMMYFUNCTION("""COMPUTED_VALUE"""),"")</f>
        <v/>
      </c>
      <c r="Z399" s="119"/>
    </row>
    <row r="400" spans="1:26" ht="12.95">
      <c r="A400" s="119" t="str">
        <f ca="1">IFERROR(__xludf.DUMMYFUNCTION("""COMPUTED_VALUE"""),"")</f>
        <v/>
      </c>
      <c r="B400" s="119" t="str">
        <f ca="1">IFERROR(__xludf.DUMMYFUNCTION("""COMPUTED_VALUE"""),"")</f>
        <v/>
      </c>
      <c r="C400" s="119" t="str">
        <f ca="1">IFERROR(__xludf.DUMMYFUNCTION("""COMPUTED_VALUE"""),"")</f>
        <v/>
      </c>
      <c r="D400" s="119" t="str">
        <f ca="1">IFERROR(__xludf.DUMMYFUNCTION("""COMPUTED_VALUE"""),"")</f>
        <v/>
      </c>
      <c r="E400" s="119" t="str">
        <f ca="1">IFERROR(__xludf.DUMMYFUNCTION("""COMPUTED_VALUE"""),"")</f>
        <v/>
      </c>
      <c r="F400" s="119" t="str">
        <f ca="1">IFERROR(__xludf.DUMMYFUNCTION("""COMPUTED_VALUE"""),"")</f>
        <v/>
      </c>
      <c r="G400" s="119" t="str">
        <f ca="1">IFERROR(__xludf.DUMMYFUNCTION("""COMPUTED_VALUE"""),"")</f>
        <v/>
      </c>
      <c r="H400" s="119" t="str">
        <f ca="1">IFERROR(__xludf.DUMMYFUNCTION("""COMPUTED_VALUE"""),"")</f>
        <v/>
      </c>
      <c r="I400" s="96" t="str">
        <f ca="1">IFERROR(__xludf.DUMMYFUNCTION("""COMPUTED_VALUE"""),"")</f>
        <v/>
      </c>
      <c r="J400" s="119" t="str">
        <f ca="1">IFERROR(__xludf.DUMMYFUNCTION("""COMPUTED_VALUE"""),"")</f>
        <v/>
      </c>
      <c r="K400" s="119" t="str">
        <f ca="1">IFERROR(__xludf.DUMMYFUNCTION("""COMPUTED_VALUE"""),"")</f>
        <v/>
      </c>
      <c r="L400" s="119" t="str">
        <f ca="1">IFERROR(__xludf.DUMMYFUNCTION("""COMPUTED_VALUE"""),"")</f>
        <v/>
      </c>
      <c r="M400" s="119" t="str">
        <f ca="1">IFERROR(__xludf.DUMMYFUNCTION("""COMPUTED_VALUE"""),"")</f>
        <v/>
      </c>
      <c r="N400" s="119" t="str">
        <f ca="1">IFERROR(__xludf.DUMMYFUNCTION("""COMPUTED_VALUE"""),"")</f>
        <v/>
      </c>
      <c r="O400" s="119" t="str">
        <f ca="1">IFERROR(__xludf.DUMMYFUNCTION("""COMPUTED_VALUE"""),"")</f>
        <v/>
      </c>
      <c r="P400" s="119" t="str">
        <f ca="1">IFERROR(__xludf.DUMMYFUNCTION("""COMPUTED_VALUE"""),"")</f>
        <v/>
      </c>
      <c r="Q400" s="119" t="str">
        <f ca="1">IFERROR(__xludf.DUMMYFUNCTION("""COMPUTED_VALUE"""),"")</f>
        <v/>
      </c>
      <c r="R400" s="119" t="str">
        <f ca="1">IFERROR(__xludf.DUMMYFUNCTION("""COMPUTED_VALUE"""),"")</f>
        <v/>
      </c>
      <c r="S400" s="119" t="str">
        <f ca="1">IFERROR(__xludf.DUMMYFUNCTION("""COMPUTED_VALUE"""),"")</f>
        <v/>
      </c>
      <c r="T400" s="119" t="str">
        <f ca="1">IFERROR(__xludf.DUMMYFUNCTION("""COMPUTED_VALUE"""),"")</f>
        <v/>
      </c>
      <c r="U400" s="119" t="str">
        <f ca="1">IFERROR(__xludf.DUMMYFUNCTION("""COMPUTED_VALUE"""),"")</f>
        <v/>
      </c>
      <c r="V400" s="119" t="str">
        <f ca="1">IFERROR(__xludf.DUMMYFUNCTION("""COMPUTED_VALUE"""),"")</f>
        <v/>
      </c>
      <c r="W400" s="119" t="str">
        <f ca="1">IFERROR(__xludf.DUMMYFUNCTION("""COMPUTED_VALUE"""),"")</f>
        <v/>
      </c>
      <c r="X400" s="119" t="str">
        <f ca="1">IFERROR(__xludf.DUMMYFUNCTION("""COMPUTED_VALUE"""),"")</f>
        <v/>
      </c>
      <c r="Y400" s="119" t="str">
        <f ca="1">IFERROR(__xludf.DUMMYFUNCTION("""COMPUTED_VALUE"""),"")</f>
        <v/>
      </c>
      <c r="Z400" s="119"/>
    </row>
    <row r="401" spans="1:26" ht="12.95">
      <c r="A401" s="119" t="str">
        <f ca="1">IFERROR(__xludf.DUMMYFUNCTION("""COMPUTED_VALUE"""),"")</f>
        <v/>
      </c>
      <c r="B401" s="119" t="str">
        <f ca="1">IFERROR(__xludf.DUMMYFUNCTION("""COMPUTED_VALUE"""),"")</f>
        <v/>
      </c>
      <c r="C401" s="119" t="str">
        <f ca="1">IFERROR(__xludf.DUMMYFUNCTION("""COMPUTED_VALUE"""),"")</f>
        <v/>
      </c>
      <c r="D401" s="119" t="str">
        <f ca="1">IFERROR(__xludf.DUMMYFUNCTION("""COMPUTED_VALUE"""),"")</f>
        <v/>
      </c>
      <c r="E401" s="119" t="str">
        <f ca="1">IFERROR(__xludf.DUMMYFUNCTION("""COMPUTED_VALUE"""),"")</f>
        <v/>
      </c>
      <c r="F401" s="119" t="str">
        <f ca="1">IFERROR(__xludf.DUMMYFUNCTION("""COMPUTED_VALUE"""),"")</f>
        <v/>
      </c>
      <c r="G401" s="119" t="str">
        <f ca="1">IFERROR(__xludf.DUMMYFUNCTION("""COMPUTED_VALUE"""),"")</f>
        <v/>
      </c>
      <c r="H401" s="119" t="str">
        <f ca="1">IFERROR(__xludf.DUMMYFUNCTION("""COMPUTED_VALUE"""),"")</f>
        <v/>
      </c>
      <c r="I401" s="96" t="str">
        <f ca="1">IFERROR(__xludf.DUMMYFUNCTION("""COMPUTED_VALUE"""),"")</f>
        <v/>
      </c>
      <c r="J401" s="119" t="str">
        <f ca="1">IFERROR(__xludf.DUMMYFUNCTION("""COMPUTED_VALUE"""),"")</f>
        <v/>
      </c>
      <c r="K401" s="119" t="str">
        <f ca="1">IFERROR(__xludf.DUMMYFUNCTION("""COMPUTED_VALUE"""),"")</f>
        <v/>
      </c>
      <c r="L401" s="119" t="str">
        <f ca="1">IFERROR(__xludf.DUMMYFUNCTION("""COMPUTED_VALUE"""),"")</f>
        <v/>
      </c>
      <c r="M401" s="119" t="str">
        <f ca="1">IFERROR(__xludf.DUMMYFUNCTION("""COMPUTED_VALUE"""),"")</f>
        <v/>
      </c>
      <c r="N401" s="119" t="str">
        <f ca="1">IFERROR(__xludf.DUMMYFUNCTION("""COMPUTED_VALUE"""),"")</f>
        <v/>
      </c>
      <c r="O401" s="119" t="str">
        <f ca="1">IFERROR(__xludf.DUMMYFUNCTION("""COMPUTED_VALUE"""),"")</f>
        <v/>
      </c>
      <c r="P401" s="119" t="str">
        <f ca="1">IFERROR(__xludf.DUMMYFUNCTION("""COMPUTED_VALUE"""),"")</f>
        <v/>
      </c>
      <c r="Q401" s="119" t="str">
        <f ca="1">IFERROR(__xludf.DUMMYFUNCTION("""COMPUTED_VALUE"""),"")</f>
        <v/>
      </c>
      <c r="R401" s="119" t="str">
        <f ca="1">IFERROR(__xludf.DUMMYFUNCTION("""COMPUTED_VALUE"""),"")</f>
        <v/>
      </c>
      <c r="S401" s="119" t="str">
        <f ca="1">IFERROR(__xludf.DUMMYFUNCTION("""COMPUTED_VALUE"""),"")</f>
        <v/>
      </c>
      <c r="T401" s="119" t="str">
        <f ca="1">IFERROR(__xludf.DUMMYFUNCTION("""COMPUTED_VALUE"""),"")</f>
        <v/>
      </c>
      <c r="U401" s="119" t="str">
        <f ca="1">IFERROR(__xludf.DUMMYFUNCTION("""COMPUTED_VALUE"""),"")</f>
        <v/>
      </c>
      <c r="V401" s="119" t="str">
        <f ca="1">IFERROR(__xludf.DUMMYFUNCTION("""COMPUTED_VALUE"""),"")</f>
        <v/>
      </c>
      <c r="W401" s="119" t="str">
        <f ca="1">IFERROR(__xludf.DUMMYFUNCTION("""COMPUTED_VALUE"""),"")</f>
        <v/>
      </c>
      <c r="X401" s="119" t="str">
        <f ca="1">IFERROR(__xludf.DUMMYFUNCTION("""COMPUTED_VALUE"""),"")</f>
        <v/>
      </c>
      <c r="Y401" s="119" t="str">
        <f ca="1">IFERROR(__xludf.DUMMYFUNCTION("""COMPUTED_VALUE"""),"")</f>
        <v/>
      </c>
      <c r="Z401" s="119"/>
    </row>
    <row r="402" spans="1:26" ht="12.95">
      <c r="A402" s="119" t="str">
        <f ca="1">IFERROR(__xludf.DUMMYFUNCTION("""COMPUTED_VALUE"""),"")</f>
        <v/>
      </c>
      <c r="B402" s="119" t="str">
        <f ca="1">IFERROR(__xludf.DUMMYFUNCTION("""COMPUTED_VALUE"""),"")</f>
        <v/>
      </c>
      <c r="C402" s="119" t="str">
        <f ca="1">IFERROR(__xludf.DUMMYFUNCTION("""COMPUTED_VALUE"""),"")</f>
        <v/>
      </c>
      <c r="D402" s="119" t="str">
        <f ca="1">IFERROR(__xludf.DUMMYFUNCTION("""COMPUTED_VALUE"""),"")</f>
        <v/>
      </c>
      <c r="E402" s="119" t="str">
        <f ca="1">IFERROR(__xludf.DUMMYFUNCTION("""COMPUTED_VALUE"""),"")</f>
        <v/>
      </c>
      <c r="F402" s="119" t="str">
        <f ca="1">IFERROR(__xludf.DUMMYFUNCTION("""COMPUTED_VALUE"""),"")</f>
        <v/>
      </c>
      <c r="G402" s="119" t="str">
        <f ca="1">IFERROR(__xludf.DUMMYFUNCTION("""COMPUTED_VALUE"""),"")</f>
        <v/>
      </c>
      <c r="H402" s="119" t="str">
        <f ca="1">IFERROR(__xludf.DUMMYFUNCTION("""COMPUTED_VALUE"""),"")</f>
        <v/>
      </c>
      <c r="I402" s="96" t="str">
        <f ca="1">IFERROR(__xludf.DUMMYFUNCTION("""COMPUTED_VALUE"""),"")</f>
        <v/>
      </c>
      <c r="J402" s="119" t="str">
        <f ca="1">IFERROR(__xludf.DUMMYFUNCTION("""COMPUTED_VALUE"""),"")</f>
        <v/>
      </c>
      <c r="K402" s="119" t="str">
        <f ca="1">IFERROR(__xludf.DUMMYFUNCTION("""COMPUTED_VALUE"""),"")</f>
        <v/>
      </c>
      <c r="L402" s="119" t="str">
        <f ca="1">IFERROR(__xludf.DUMMYFUNCTION("""COMPUTED_VALUE"""),"")</f>
        <v/>
      </c>
      <c r="M402" s="119" t="str">
        <f ca="1">IFERROR(__xludf.DUMMYFUNCTION("""COMPUTED_VALUE"""),"")</f>
        <v/>
      </c>
      <c r="N402" s="119" t="str">
        <f ca="1">IFERROR(__xludf.DUMMYFUNCTION("""COMPUTED_VALUE"""),"")</f>
        <v/>
      </c>
      <c r="O402" s="119" t="str">
        <f ca="1">IFERROR(__xludf.DUMMYFUNCTION("""COMPUTED_VALUE"""),"")</f>
        <v/>
      </c>
      <c r="P402" s="119" t="str">
        <f ca="1">IFERROR(__xludf.DUMMYFUNCTION("""COMPUTED_VALUE"""),"")</f>
        <v/>
      </c>
      <c r="Q402" s="119" t="str">
        <f ca="1">IFERROR(__xludf.DUMMYFUNCTION("""COMPUTED_VALUE"""),"")</f>
        <v/>
      </c>
      <c r="R402" s="119" t="str">
        <f ca="1">IFERROR(__xludf.DUMMYFUNCTION("""COMPUTED_VALUE"""),"")</f>
        <v/>
      </c>
      <c r="S402" s="119" t="str">
        <f ca="1">IFERROR(__xludf.DUMMYFUNCTION("""COMPUTED_VALUE"""),"")</f>
        <v/>
      </c>
      <c r="T402" s="119" t="str">
        <f ca="1">IFERROR(__xludf.DUMMYFUNCTION("""COMPUTED_VALUE"""),"")</f>
        <v/>
      </c>
      <c r="U402" s="119" t="str">
        <f ca="1">IFERROR(__xludf.DUMMYFUNCTION("""COMPUTED_VALUE"""),"")</f>
        <v/>
      </c>
      <c r="V402" s="119" t="str">
        <f ca="1">IFERROR(__xludf.DUMMYFUNCTION("""COMPUTED_VALUE"""),"")</f>
        <v/>
      </c>
      <c r="W402" s="119" t="str">
        <f ca="1">IFERROR(__xludf.DUMMYFUNCTION("""COMPUTED_VALUE"""),"")</f>
        <v/>
      </c>
      <c r="X402" s="119" t="str">
        <f ca="1">IFERROR(__xludf.DUMMYFUNCTION("""COMPUTED_VALUE"""),"")</f>
        <v/>
      </c>
      <c r="Y402" s="119" t="str">
        <f ca="1">IFERROR(__xludf.DUMMYFUNCTION("""COMPUTED_VALUE"""),"")</f>
        <v/>
      </c>
      <c r="Z402" s="119"/>
    </row>
    <row r="403" spans="1:26" ht="12.95">
      <c r="A403" s="119" t="str">
        <f ca="1">IFERROR(__xludf.DUMMYFUNCTION("""COMPUTED_VALUE"""),"")</f>
        <v/>
      </c>
      <c r="B403" s="119" t="str">
        <f ca="1">IFERROR(__xludf.DUMMYFUNCTION("""COMPUTED_VALUE"""),"")</f>
        <v/>
      </c>
      <c r="C403" s="119" t="str">
        <f ca="1">IFERROR(__xludf.DUMMYFUNCTION("""COMPUTED_VALUE"""),"")</f>
        <v/>
      </c>
      <c r="D403" s="119" t="str">
        <f ca="1">IFERROR(__xludf.DUMMYFUNCTION("""COMPUTED_VALUE"""),"")</f>
        <v/>
      </c>
      <c r="E403" s="119" t="str">
        <f ca="1">IFERROR(__xludf.DUMMYFUNCTION("""COMPUTED_VALUE"""),"")</f>
        <v/>
      </c>
      <c r="F403" s="119" t="str">
        <f ca="1">IFERROR(__xludf.DUMMYFUNCTION("""COMPUTED_VALUE"""),"")</f>
        <v/>
      </c>
      <c r="G403" s="119" t="str">
        <f ca="1">IFERROR(__xludf.DUMMYFUNCTION("""COMPUTED_VALUE"""),"")</f>
        <v/>
      </c>
      <c r="H403" s="119" t="str">
        <f ca="1">IFERROR(__xludf.DUMMYFUNCTION("""COMPUTED_VALUE"""),"")</f>
        <v/>
      </c>
      <c r="I403" s="96" t="str">
        <f ca="1">IFERROR(__xludf.DUMMYFUNCTION("""COMPUTED_VALUE"""),"")</f>
        <v/>
      </c>
      <c r="J403" s="119" t="str">
        <f ca="1">IFERROR(__xludf.DUMMYFUNCTION("""COMPUTED_VALUE"""),"")</f>
        <v/>
      </c>
      <c r="K403" s="119" t="str">
        <f ca="1">IFERROR(__xludf.DUMMYFUNCTION("""COMPUTED_VALUE"""),"")</f>
        <v/>
      </c>
      <c r="L403" s="119" t="str">
        <f ca="1">IFERROR(__xludf.DUMMYFUNCTION("""COMPUTED_VALUE"""),"")</f>
        <v/>
      </c>
      <c r="M403" s="119" t="str">
        <f ca="1">IFERROR(__xludf.DUMMYFUNCTION("""COMPUTED_VALUE"""),"")</f>
        <v/>
      </c>
      <c r="N403" s="119" t="str">
        <f ca="1">IFERROR(__xludf.DUMMYFUNCTION("""COMPUTED_VALUE"""),"")</f>
        <v/>
      </c>
      <c r="O403" s="119" t="str">
        <f ca="1">IFERROR(__xludf.DUMMYFUNCTION("""COMPUTED_VALUE"""),"")</f>
        <v/>
      </c>
      <c r="P403" s="119" t="str">
        <f ca="1">IFERROR(__xludf.DUMMYFUNCTION("""COMPUTED_VALUE"""),"")</f>
        <v/>
      </c>
      <c r="Q403" s="119" t="str">
        <f ca="1">IFERROR(__xludf.DUMMYFUNCTION("""COMPUTED_VALUE"""),"")</f>
        <v/>
      </c>
      <c r="R403" s="119" t="str">
        <f ca="1">IFERROR(__xludf.DUMMYFUNCTION("""COMPUTED_VALUE"""),"")</f>
        <v/>
      </c>
      <c r="S403" s="119" t="str">
        <f ca="1">IFERROR(__xludf.DUMMYFUNCTION("""COMPUTED_VALUE"""),"")</f>
        <v/>
      </c>
      <c r="T403" s="119" t="str">
        <f ca="1">IFERROR(__xludf.DUMMYFUNCTION("""COMPUTED_VALUE"""),"")</f>
        <v/>
      </c>
      <c r="U403" s="119" t="str">
        <f ca="1">IFERROR(__xludf.DUMMYFUNCTION("""COMPUTED_VALUE"""),"")</f>
        <v/>
      </c>
      <c r="V403" s="119" t="str">
        <f ca="1">IFERROR(__xludf.DUMMYFUNCTION("""COMPUTED_VALUE"""),"")</f>
        <v/>
      </c>
      <c r="W403" s="119" t="str">
        <f ca="1">IFERROR(__xludf.DUMMYFUNCTION("""COMPUTED_VALUE"""),"")</f>
        <v/>
      </c>
      <c r="X403" s="119" t="str">
        <f ca="1">IFERROR(__xludf.DUMMYFUNCTION("""COMPUTED_VALUE"""),"")</f>
        <v/>
      </c>
      <c r="Y403" s="119" t="str">
        <f ca="1">IFERROR(__xludf.DUMMYFUNCTION("""COMPUTED_VALUE"""),"")</f>
        <v/>
      </c>
      <c r="Z403" s="119"/>
    </row>
    <row r="404" spans="1:26" ht="12.95">
      <c r="A404" s="119" t="str">
        <f ca="1">IFERROR(__xludf.DUMMYFUNCTION("""COMPUTED_VALUE"""),"")</f>
        <v/>
      </c>
      <c r="B404" s="119" t="str">
        <f ca="1">IFERROR(__xludf.DUMMYFUNCTION("""COMPUTED_VALUE"""),"")</f>
        <v/>
      </c>
      <c r="C404" s="119" t="str">
        <f ca="1">IFERROR(__xludf.DUMMYFUNCTION("""COMPUTED_VALUE"""),"")</f>
        <v/>
      </c>
      <c r="D404" s="119" t="str">
        <f ca="1">IFERROR(__xludf.DUMMYFUNCTION("""COMPUTED_VALUE"""),"")</f>
        <v/>
      </c>
      <c r="E404" s="119" t="str">
        <f ca="1">IFERROR(__xludf.DUMMYFUNCTION("""COMPUTED_VALUE"""),"")</f>
        <v/>
      </c>
      <c r="F404" s="119" t="str">
        <f ca="1">IFERROR(__xludf.DUMMYFUNCTION("""COMPUTED_VALUE"""),"")</f>
        <v/>
      </c>
      <c r="G404" s="119" t="str">
        <f ca="1">IFERROR(__xludf.DUMMYFUNCTION("""COMPUTED_VALUE"""),"")</f>
        <v/>
      </c>
      <c r="H404" s="119" t="str">
        <f ca="1">IFERROR(__xludf.DUMMYFUNCTION("""COMPUTED_VALUE"""),"")</f>
        <v/>
      </c>
      <c r="I404" s="96" t="str">
        <f ca="1">IFERROR(__xludf.DUMMYFUNCTION("""COMPUTED_VALUE"""),"")</f>
        <v/>
      </c>
      <c r="J404" s="119" t="str">
        <f ca="1">IFERROR(__xludf.DUMMYFUNCTION("""COMPUTED_VALUE"""),"")</f>
        <v/>
      </c>
      <c r="K404" s="119" t="str">
        <f ca="1">IFERROR(__xludf.DUMMYFUNCTION("""COMPUTED_VALUE"""),"")</f>
        <v/>
      </c>
      <c r="L404" s="119" t="str">
        <f ca="1">IFERROR(__xludf.DUMMYFUNCTION("""COMPUTED_VALUE"""),"")</f>
        <v/>
      </c>
      <c r="M404" s="119" t="str">
        <f ca="1">IFERROR(__xludf.DUMMYFUNCTION("""COMPUTED_VALUE"""),"")</f>
        <v/>
      </c>
      <c r="N404" s="119" t="str">
        <f ca="1">IFERROR(__xludf.DUMMYFUNCTION("""COMPUTED_VALUE"""),"")</f>
        <v/>
      </c>
      <c r="O404" s="119" t="str">
        <f ca="1">IFERROR(__xludf.DUMMYFUNCTION("""COMPUTED_VALUE"""),"")</f>
        <v/>
      </c>
      <c r="P404" s="119" t="str">
        <f ca="1">IFERROR(__xludf.DUMMYFUNCTION("""COMPUTED_VALUE"""),"")</f>
        <v/>
      </c>
      <c r="Q404" s="119" t="str">
        <f ca="1">IFERROR(__xludf.DUMMYFUNCTION("""COMPUTED_VALUE"""),"")</f>
        <v/>
      </c>
      <c r="R404" s="119" t="str">
        <f ca="1">IFERROR(__xludf.DUMMYFUNCTION("""COMPUTED_VALUE"""),"")</f>
        <v/>
      </c>
      <c r="S404" s="119" t="str">
        <f ca="1">IFERROR(__xludf.DUMMYFUNCTION("""COMPUTED_VALUE"""),"")</f>
        <v/>
      </c>
      <c r="T404" s="119" t="str">
        <f ca="1">IFERROR(__xludf.DUMMYFUNCTION("""COMPUTED_VALUE"""),"")</f>
        <v/>
      </c>
      <c r="U404" s="119" t="str">
        <f ca="1">IFERROR(__xludf.DUMMYFUNCTION("""COMPUTED_VALUE"""),"")</f>
        <v/>
      </c>
      <c r="V404" s="119" t="str">
        <f ca="1">IFERROR(__xludf.DUMMYFUNCTION("""COMPUTED_VALUE"""),"")</f>
        <v/>
      </c>
      <c r="W404" s="119" t="str">
        <f ca="1">IFERROR(__xludf.DUMMYFUNCTION("""COMPUTED_VALUE"""),"")</f>
        <v/>
      </c>
      <c r="X404" s="119" t="str">
        <f ca="1">IFERROR(__xludf.DUMMYFUNCTION("""COMPUTED_VALUE"""),"")</f>
        <v/>
      </c>
      <c r="Y404" s="119" t="str">
        <f ca="1">IFERROR(__xludf.DUMMYFUNCTION("""COMPUTED_VALUE"""),"")</f>
        <v/>
      </c>
      <c r="Z404" s="119"/>
    </row>
    <row r="405" spans="1:26" ht="12.95">
      <c r="A405" s="119" t="str">
        <f ca="1">IFERROR(__xludf.DUMMYFUNCTION("""COMPUTED_VALUE"""),"")</f>
        <v/>
      </c>
      <c r="B405" s="119" t="str">
        <f ca="1">IFERROR(__xludf.DUMMYFUNCTION("""COMPUTED_VALUE"""),"")</f>
        <v/>
      </c>
      <c r="C405" s="119" t="str">
        <f ca="1">IFERROR(__xludf.DUMMYFUNCTION("""COMPUTED_VALUE"""),"")</f>
        <v/>
      </c>
      <c r="D405" s="119" t="str">
        <f ca="1">IFERROR(__xludf.DUMMYFUNCTION("""COMPUTED_VALUE"""),"")</f>
        <v/>
      </c>
      <c r="E405" s="119" t="str">
        <f ca="1">IFERROR(__xludf.DUMMYFUNCTION("""COMPUTED_VALUE"""),"")</f>
        <v/>
      </c>
      <c r="F405" s="119" t="str">
        <f ca="1">IFERROR(__xludf.DUMMYFUNCTION("""COMPUTED_VALUE"""),"")</f>
        <v/>
      </c>
      <c r="G405" s="119" t="str">
        <f ca="1">IFERROR(__xludf.DUMMYFUNCTION("""COMPUTED_VALUE"""),"")</f>
        <v/>
      </c>
      <c r="H405" s="119" t="str">
        <f ca="1">IFERROR(__xludf.DUMMYFUNCTION("""COMPUTED_VALUE"""),"")</f>
        <v/>
      </c>
      <c r="I405" s="96" t="str">
        <f ca="1">IFERROR(__xludf.DUMMYFUNCTION("""COMPUTED_VALUE"""),"")</f>
        <v/>
      </c>
      <c r="J405" s="119" t="str">
        <f ca="1">IFERROR(__xludf.DUMMYFUNCTION("""COMPUTED_VALUE"""),"")</f>
        <v/>
      </c>
      <c r="K405" s="119" t="str">
        <f ca="1">IFERROR(__xludf.DUMMYFUNCTION("""COMPUTED_VALUE"""),"")</f>
        <v/>
      </c>
      <c r="L405" s="119" t="str">
        <f ca="1">IFERROR(__xludf.DUMMYFUNCTION("""COMPUTED_VALUE"""),"")</f>
        <v/>
      </c>
      <c r="M405" s="119" t="str">
        <f ca="1">IFERROR(__xludf.DUMMYFUNCTION("""COMPUTED_VALUE"""),"")</f>
        <v/>
      </c>
      <c r="N405" s="119" t="str">
        <f ca="1">IFERROR(__xludf.DUMMYFUNCTION("""COMPUTED_VALUE"""),"")</f>
        <v/>
      </c>
      <c r="O405" s="119" t="str">
        <f ca="1">IFERROR(__xludf.DUMMYFUNCTION("""COMPUTED_VALUE"""),"")</f>
        <v/>
      </c>
      <c r="P405" s="119" t="str">
        <f ca="1">IFERROR(__xludf.DUMMYFUNCTION("""COMPUTED_VALUE"""),"")</f>
        <v/>
      </c>
      <c r="Q405" s="119" t="str">
        <f ca="1">IFERROR(__xludf.DUMMYFUNCTION("""COMPUTED_VALUE"""),"")</f>
        <v/>
      </c>
      <c r="R405" s="119" t="str">
        <f ca="1">IFERROR(__xludf.DUMMYFUNCTION("""COMPUTED_VALUE"""),"")</f>
        <v/>
      </c>
      <c r="S405" s="119" t="str">
        <f ca="1">IFERROR(__xludf.DUMMYFUNCTION("""COMPUTED_VALUE"""),"")</f>
        <v/>
      </c>
      <c r="T405" s="119" t="str">
        <f ca="1">IFERROR(__xludf.DUMMYFUNCTION("""COMPUTED_VALUE"""),"")</f>
        <v/>
      </c>
      <c r="U405" s="119" t="str">
        <f ca="1">IFERROR(__xludf.DUMMYFUNCTION("""COMPUTED_VALUE"""),"")</f>
        <v/>
      </c>
      <c r="V405" s="119" t="str">
        <f ca="1">IFERROR(__xludf.DUMMYFUNCTION("""COMPUTED_VALUE"""),"")</f>
        <v/>
      </c>
      <c r="W405" s="119" t="str">
        <f ca="1">IFERROR(__xludf.DUMMYFUNCTION("""COMPUTED_VALUE"""),"")</f>
        <v/>
      </c>
      <c r="X405" s="119" t="str">
        <f ca="1">IFERROR(__xludf.DUMMYFUNCTION("""COMPUTED_VALUE"""),"")</f>
        <v/>
      </c>
      <c r="Y405" s="119" t="str">
        <f ca="1">IFERROR(__xludf.DUMMYFUNCTION("""COMPUTED_VALUE"""),"")</f>
        <v/>
      </c>
      <c r="Z405" s="119"/>
    </row>
    <row r="406" spans="1:26" ht="12.95">
      <c r="A406" s="119" t="str">
        <f ca="1">IFERROR(__xludf.DUMMYFUNCTION("""COMPUTED_VALUE"""),"")</f>
        <v/>
      </c>
      <c r="B406" s="119" t="str">
        <f ca="1">IFERROR(__xludf.DUMMYFUNCTION("""COMPUTED_VALUE"""),"")</f>
        <v/>
      </c>
      <c r="C406" s="119" t="str">
        <f ca="1">IFERROR(__xludf.DUMMYFUNCTION("""COMPUTED_VALUE"""),"")</f>
        <v/>
      </c>
      <c r="D406" s="119" t="str">
        <f ca="1">IFERROR(__xludf.DUMMYFUNCTION("""COMPUTED_VALUE"""),"")</f>
        <v/>
      </c>
      <c r="E406" s="119" t="str">
        <f ca="1">IFERROR(__xludf.DUMMYFUNCTION("""COMPUTED_VALUE"""),"")</f>
        <v/>
      </c>
      <c r="F406" s="119" t="str">
        <f ca="1">IFERROR(__xludf.DUMMYFUNCTION("""COMPUTED_VALUE"""),"")</f>
        <v/>
      </c>
      <c r="G406" s="119" t="str">
        <f ca="1">IFERROR(__xludf.DUMMYFUNCTION("""COMPUTED_VALUE"""),"")</f>
        <v/>
      </c>
      <c r="H406" s="119" t="str">
        <f ca="1">IFERROR(__xludf.DUMMYFUNCTION("""COMPUTED_VALUE"""),"")</f>
        <v/>
      </c>
      <c r="I406" s="96" t="str">
        <f ca="1">IFERROR(__xludf.DUMMYFUNCTION("""COMPUTED_VALUE"""),"")</f>
        <v/>
      </c>
      <c r="J406" s="119" t="str">
        <f ca="1">IFERROR(__xludf.DUMMYFUNCTION("""COMPUTED_VALUE"""),"")</f>
        <v/>
      </c>
      <c r="K406" s="119" t="str">
        <f ca="1">IFERROR(__xludf.DUMMYFUNCTION("""COMPUTED_VALUE"""),"")</f>
        <v/>
      </c>
      <c r="L406" s="119" t="str">
        <f ca="1">IFERROR(__xludf.DUMMYFUNCTION("""COMPUTED_VALUE"""),"")</f>
        <v/>
      </c>
      <c r="M406" s="119" t="str">
        <f ca="1">IFERROR(__xludf.DUMMYFUNCTION("""COMPUTED_VALUE"""),"")</f>
        <v/>
      </c>
      <c r="N406" s="119" t="str">
        <f ca="1">IFERROR(__xludf.DUMMYFUNCTION("""COMPUTED_VALUE"""),"")</f>
        <v/>
      </c>
      <c r="O406" s="119" t="str">
        <f ca="1">IFERROR(__xludf.DUMMYFUNCTION("""COMPUTED_VALUE"""),"")</f>
        <v/>
      </c>
      <c r="P406" s="119" t="str">
        <f ca="1">IFERROR(__xludf.DUMMYFUNCTION("""COMPUTED_VALUE"""),"")</f>
        <v/>
      </c>
      <c r="Q406" s="119" t="str">
        <f ca="1">IFERROR(__xludf.DUMMYFUNCTION("""COMPUTED_VALUE"""),"")</f>
        <v/>
      </c>
      <c r="R406" s="119" t="str">
        <f ca="1">IFERROR(__xludf.DUMMYFUNCTION("""COMPUTED_VALUE"""),"")</f>
        <v/>
      </c>
      <c r="S406" s="119" t="str">
        <f ca="1">IFERROR(__xludf.DUMMYFUNCTION("""COMPUTED_VALUE"""),"")</f>
        <v/>
      </c>
      <c r="T406" s="119" t="str">
        <f ca="1">IFERROR(__xludf.DUMMYFUNCTION("""COMPUTED_VALUE"""),"")</f>
        <v/>
      </c>
      <c r="U406" s="119" t="str">
        <f ca="1">IFERROR(__xludf.DUMMYFUNCTION("""COMPUTED_VALUE"""),"")</f>
        <v/>
      </c>
      <c r="V406" s="119" t="str">
        <f ca="1">IFERROR(__xludf.DUMMYFUNCTION("""COMPUTED_VALUE"""),"")</f>
        <v/>
      </c>
      <c r="W406" s="119" t="str">
        <f ca="1">IFERROR(__xludf.DUMMYFUNCTION("""COMPUTED_VALUE"""),"")</f>
        <v/>
      </c>
      <c r="X406" s="119" t="str">
        <f ca="1">IFERROR(__xludf.DUMMYFUNCTION("""COMPUTED_VALUE"""),"")</f>
        <v/>
      </c>
      <c r="Y406" s="119" t="str">
        <f ca="1">IFERROR(__xludf.DUMMYFUNCTION("""COMPUTED_VALUE"""),"")</f>
        <v/>
      </c>
      <c r="Z406" s="119"/>
    </row>
    <row r="407" spans="1:26" ht="12.95">
      <c r="A407" s="119" t="str">
        <f ca="1">IFERROR(__xludf.DUMMYFUNCTION("""COMPUTED_VALUE"""),"")</f>
        <v/>
      </c>
      <c r="B407" s="119" t="str">
        <f ca="1">IFERROR(__xludf.DUMMYFUNCTION("""COMPUTED_VALUE"""),"")</f>
        <v/>
      </c>
      <c r="C407" s="119" t="str">
        <f ca="1">IFERROR(__xludf.DUMMYFUNCTION("""COMPUTED_VALUE"""),"")</f>
        <v/>
      </c>
      <c r="D407" s="119" t="str">
        <f ca="1">IFERROR(__xludf.DUMMYFUNCTION("""COMPUTED_VALUE"""),"")</f>
        <v/>
      </c>
      <c r="E407" s="119" t="str">
        <f ca="1">IFERROR(__xludf.DUMMYFUNCTION("""COMPUTED_VALUE"""),"")</f>
        <v/>
      </c>
      <c r="F407" s="119" t="str">
        <f ca="1">IFERROR(__xludf.DUMMYFUNCTION("""COMPUTED_VALUE"""),"")</f>
        <v/>
      </c>
      <c r="G407" s="119" t="str">
        <f ca="1">IFERROR(__xludf.DUMMYFUNCTION("""COMPUTED_VALUE"""),"")</f>
        <v/>
      </c>
      <c r="H407" s="119" t="str">
        <f ca="1">IFERROR(__xludf.DUMMYFUNCTION("""COMPUTED_VALUE"""),"")</f>
        <v/>
      </c>
      <c r="I407" s="96" t="str">
        <f ca="1">IFERROR(__xludf.DUMMYFUNCTION("""COMPUTED_VALUE"""),"")</f>
        <v/>
      </c>
      <c r="J407" s="119" t="str">
        <f ca="1">IFERROR(__xludf.DUMMYFUNCTION("""COMPUTED_VALUE"""),"")</f>
        <v/>
      </c>
      <c r="K407" s="119" t="str">
        <f ca="1">IFERROR(__xludf.DUMMYFUNCTION("""COMPUTED_VALUE"""),"")</f>
        <v/>
      </c>
      <c r="L407" s="119" t="str">
        <f ca="1">IFERROR(__xludf.DUMMYFUNCTION("""COMPUTED_VALUE"""),"")</f>
        <v/>
      </c>
      <c r="M407" s="119" t="str">
        <f ca="1">IFERROR(__xludf.DUMMYFUNCTION("""COMPUTED_VALUE"""),"")</f>
        <v/>
      </c>
      <c r="N407" s="119" t="str">
        <f ca="1">IFERROR(__xludf.DUMMYFUNCTION("""COMPUTED_VALUE"""),"")</f>
        <v/>
      </c>
      <c r="O407" s="119" t="str">
        <f ca="1">IFERROR(__xludf.DUMMYFUNCTION("""COMPUTED_VALUE"""),"")</f>
        <v/>
      </c>
      <c r="P407" s="119" t="str">
        <f ca="1">IFERROR(__xludf.DUMMYFUNCTION("""COMPUTED_VALUE"""),"")</f>
        <v/>
      </c>
      <c r="Q407" s="119" t="str">
        <f ca="1">IFERROR(__xludf.DUMMYFUNCTION("""COMPUTED_VALUE"""),"")</f>
        <v/>
      </c>
      <c r="R407" s="119" t="str">
        <f ca="1">IFERROR(__xludf.DUMMYFUNCTION("""COMPUTED_VALUE"""),"")</f>
        <v/>
      </c>
      <c r="S407" s="119" t="str">
        <f ca="1">IFERROR(__xludf.DUMMYFUNCTION("""COMPUTED_VALUE"""),"")</f>
        <v/>
      </c>
      <c r="T407" s="119" t="str">
        <f ca="1">IFERROR(__xludf.DUMMYFUNCTION("""COMPUTED_VALUE"""),"")</f>
        <v/>
      </c>
      <c r="U407" s="119" t="str">
        <f ca="1">IFERROR(__xludf.DUMMYFUNCTION("""COMPUTED_VALUE"""),"")</f>
        <v/>
      </c>
      <c r="V407" s="119" t="str">
        <f ca="1">IFERROR(__xludf.DUMMYFUNCTION("""COMPUTED_VALUE"""),"")</f>
        <v/>
      </c>
      <c r="W407" s="119" t="str">
        <f ca="1">IFERROR(__xludf.DUMMYFUNCTION("""COMPUTED_VALUE"""),"")</f>
        <v/>
      </c>
      <c r="X407" s="119" t="str">
        <f ca="1">IFERROR(__xludf.DUMMYFUNCTION("""COMPUTED_VALUE"""),"")</f>
        <v/>
      </c>
      <c r="Y407" s="119" t="str">
        <f ca="1">IFERROR(__xludf.DUMMYFUNCTION("""COMPUTED_VALUE"""),"")</f>
        <v/>
      </c>
      <c r="Z407" s="119"/>
    </row>
    <row r="408" spans="1:26" ht="12.95">
      <c r="A408" s="119" t="str">
        <f ca="1">IFERROR(__xludf.DUMMYFUNCTION("""COMPUTED_VALUE"""),"")</f>
        <v/>
      </c>
      <c r="B408" s="119" t="str">
        <f ca="1">IFERROR(__xludf.DUMMYFUNCTION("""COMPUTED_VALUE"""),"")</f>
        <v/>
      </c>
      <c r="C408" s="119" t="str">
        <f ca="1">IFERROR(__xludf.DUMMYFUNCTION("""COMPUTED_VALUE"""),"")</f>
        <v/>
      </c>
      <c r="D408" s="119" t="str">
        <f ca="1">IFERROR(__xludf.DUMMYFUNCTION("""COMPUTED_VALUE"""),"")</f>
        <v/>
      </c>
      <c r="E408" s="119" t="str">
        <f ca="1">IFERROR(__xludf.DUMMYFUNCTION("""COMPUTED_VALUE"""),"")</f>
        <v/>
      </c>
      <c r="F408" s="119" t="str">
        <f ca="1">IFERROR(__xludf.DUMMYFUNCTION("""COMPUTED_VALUE"""),"")</f>
        <v/>
      </c>
      <c r="G408" s="119" t="str">
        <f ca="1">IFERROR(__xludf.DUMMYFUNCTION("""COMPUTED_VALUE"""),"")</f>
        <v/>
      </c>
      <c r="H408" s="119" t="str">
        <f ca="1">IFERROR(__xludf.DUMMYFUNCTION("""COMPUTED_VALUE"""),"")</f>
        <v/>
      </c>
      <c r="I408" s="96" t="str">
        <f ca="1">IFERROR(__xludf.DUMMYFUNCTION("""COMPUTED_VALUE"""),"")</f>
        <v/>
      </c>
      <c r="J408" s="119" t="str">
        <f ca="1">IFERROR(__xludf.DUMMYFUNCTION("""COMPUTED_VALUE"""),"")</f>
        <v/>
      </c>
      <c r="K408" s="119" t="str">
        <f ca="1">IFERROR(__xludf.DUMMYFUNCTION("""COMPUTED_VALUE"""),"")</f>
        <v/>
      </c>
      <c r="L408" s="119" t="str">
        <f ca="1">IFERROR(__xludf.DUMMYFUNCTION("""COMPUTED_VALUE"""),"")</f>
        <v/>
      </c>
      <c r="M408" s="119" t="str">
        <f ca="1">IFERROR(__xludf.DUMMYFUNCTION("""COMPUTED_VALUE"""),"")</f>
        <v/>
      </c>
      <c r="N408" s="119" t="str">
        <f ca="1">IFERROR(__xludf.DUMMYFUNCTION("""COMPUTED_VALUE"""),"")</f>
        <v/>
      </c>
      <c r="O408" s="119" t="str">
        <f ca="1">IFERROR(__xludf.DUMMYFUNCTION("""COMPUTED_VALUE"""),"")</f>
        <v/>
      </c>
      <c r="P408" s="119" t="str">
        <f ca="1">IFERROR(__xludf.DUMMYFUNCTION("""COMPUTED_VALUE"""),"")</f>
        <v/>
      </c>
      <c r="Q408" s="119" t="str">
        <f ca="1">IFERROR(__xludf.DUMMYFUNCTION("""COMPUTED_VALUE"""),"")</f>
        <v/>
      </c>
      <c r="R408" s="119" t="str">
        <f ca="1">IFERROR(__xludf.DUMMYFUNCTION("""COMPUTED_VALUE"""),"")</f>
        <v/>
      </c>
      <c r="S408" s="119" t="str">
        <f ca="1">IFERROR(__xludf.DUMMYFUNCTION("""COMPUTED_VALUE"""),"")</f>
        <v/>
      </c>
      <c r="T408" s="119" t="str">
        <f ca="1">IFERROR(__xludf.DUMMYFUNCTION("""COMPUTED_VALUE"""),"")</f>
        <v/>
      </c>
      <c r="U408" s="119" t="str">
        <f ca="1">IFERROR(__xludf.DUMMYFUNCTION("""COMPUTED_VALUE"""),"")</f>
        <v/>
      </c>
      <c r="V408" s="119" t="str">
        <f ca="1">IFERROR(__xludf.DUMMYFUNCTION("""COMPUTED_VALUE"""),"")</f>
        <v/>
      </c>
      <c r="W408" s="119" t="str">
        <f ca="1">IFERROR(__xludf.DUMMYFUNCTION("""COMPUTED_VALUE"""),"")</f>
        <v/>
      </c>
      <c r="X408" s="119" t="str">
        <f ca="1">IFERROR(__xludf.DUMMYFUNCTION("""COMPUTED_VALUE"""),"")</f>
        <v/>
      </c>
      <c r="Y408" s="119" t="str">
        <f ca="1">IFERROR(__xludf.DUMMYFUNCTION("""COMPUTED_VALUE"""),"")</f>
        <v/>
      </c>
      <c r="Z408" s="119"/>
    </row>
    <row r="409" spans="1:26" ht="12.95">
      <c r="A409" s="119" t="str">
        <f ca="1">IFERROR(__xludf.DUMMYFUNCTION("""COMPUTED_VALUE"""),"")</f>
        <v/>
      </c>
      <c r="B409" s="119" t="str">
        <f ca="1">IFERROR(__xludf.DUMMYFUNCTION("""COMPUTED_VALUE"""),"")</f>
        <v/>
      </c>
      <c r="C409" s="119" t="str">
        <f ca="1">IFERROR(__xludf.DUMMYFUNCTION("""COMPUTED_VALUE"""),"")</f>
        <v/>
      </c>
      <c r="D409" s="119" t="str">
        <f ca="1">IFERROR(__xludf.DUMMYFUNCTION("""COMPUTED_VALUE"""),"")</f>
        <v/>
      </c>
      <c r="E409" s="119" t="str">
        <f ca="1">IFERROR(__xludf.DUMMYFUNCTION("""COMPUTED_VALUE"""),"")</f>
        <v/>
      </c>
      <c r="F409" s="119" t="str">
        <f ca="1">IFERROR(__xludf.DUMMYFUNCTION("""COMPUTED_VALUE"""),"")</f>
        <v/>
      </c>
      <c r="G409" s="119" t="str">
        <f ca="1">IFERROR(__xludf.DUMMYFUNCTION("""COMPUTED_VALUE"""),"")</f>
        <v/>
      </c>
      <c r="H409" s="119" t="str">
        <f ca="1">IFERROR(__xludf.DUMMYFUNCTION("""COMPUTED_VALUE"""),"")</f>
        <v/>
      </c>
      <c r="I409" s="96" t="str">
        <f ca="1">IFERROR(__xludf.DUMMYFUNCTION("""COMPUTED_VALUE"""),"")</f>
        <v/>
      </c>
      <c r="J409" s="119" t="str">
        <f ca="1">IFERROR(__xludf.DUMMYFUNCTION("""COMPUTED_VALUE"""),"")</f>
        <v/>
      </c>
      <c r="K409" s="119" t="str">
        <f ca="1">IFERROR(__xludf.DUMMYFUNCTION("""COMPUTED_VALUE"""),"")</f>
        <v/>
      </c>
      <c r="L409" s="119" t="str">
        <f ca="1">IFERROR(__xludf.DUMMYFUNCTION("""COMPUTED_VALUE"""),"")</f>
        <v/>
      </c>
      <c r="M409" s="119" t="str">
        <f ca="1">IFERROR(__xludf.DUMMYFUNCTION("""COMPUTED_VALUE"""),"")</f>
        <v/>
      </c>
      <c r="N409" s="119" t="str">
        <f ca="1">IFERROR(__xludf.DUMMYFUNCTION("""COMPUTED_VALUE"""),"")</f>
        <v/>
      </c>
      <c r="O409" s="119" t="str">
        <f ca="1">IFERROR(__xludf.DUMMYFUNCTION("""COMPUTED_VALUE"""),"")</f>
        <v/>
      </c>
      <c r="P409" s="119" t="str">
        <f ca="1">IFERROR(__xludf.DUMMYFUNCTION("""COMPUTED_VALUE"""),"")</f>
        <v/>
      </c>
      <c r="Q409" s="119" t="str">
        <f ca="1">IFERROR(__xludf.DUMMYFUNCTION("""COMPUTED_VALUE"""),"")</f>
        <v/>
      </c>
      <c r="R409" s="119" t="str">
        <f ca="1">IFERROR(__xludf.DUMMYFUNCTION("""COMPUTED_VALUE"""),"")</f>
        <v/>
      </c>
      <c r="S409" s="119" t="str">
        <f ca="1">IFERROR(__xludf.DUMMYFUNCTION("""COMPUTED_VALUE"""),"")</f>
        <v/>
      </c>
      <c r="T409" s="119" t="str">
        <f ca="1">IFERROR(__xludf.DUMMYFUNCTION("""COMPUTED_VALUE"""),"")</f>
        <v/>
      </c>
      <c r="U409" s="119" t="str">
        <f ca="1">IFERROR(__xludf.DUMMYFUNCTION("""COMPUTED_VALUE"""),"")</f>
        <v/>
      </c>
      <c r="V409" s="119" t="str">
        <f ca="1">IFERROR(__xludf.DUMMYFUNCTION("""COMPUTED_VALUE"""),"")</f>
        <v/>
      </c>
      <c r="W409" s="119" t="str">
        <f ca="1">IFERROR(__xludf.DUMMYFUNCTION("""COMPUTED_VALUE"""),"")</f>
        <v/>
      </c>
      <c r="X409" s="119" t="str">
        <f ca="1">IFERROR(__xludf.DUMMYFUNCTION("""COMPUTED_VALUE"""),"")</f>
        <v/>
      </c>
      <c r="Y409" s="119" t="str">
        <f ca="1">IFERROR(__xludf.DUMMYFUNCTION("""COMPUTED_VALUE"""),"")</f>
        <v/>
      </c>
      <c r="Z409" s="119"/>
    </row>
    <row r="410" spans="1:26" ht="12.95">
      <c r="A410" s="119" t="str">
        <f ca="1">IFERROR(__xludf.DUMMYFUNCTION("""COMPUTED_VALUE"""),"")</f>
        <v/>
      </c>
      <c r="B410" s="119" t="str">
        <f ca="1">IFERROR(__xludf.DUMMYFUNCTION("""COMPUTED_VALUE"""),"")</f>
        <v/>
      </c>
      <c r="C410" s="119" t="str">
        <f ca="1">IFERROR(__xludf.DUMMYFUNCTION("""COMPUTED_VALUE"""),"")</f>
        <v/>
      </c>
      <c r="D410" s="119" t="str">
        <f ca="1">IFERROR(__xludf.DUMMYFUNCTION("""COMPUTED_VALUE"""),"")</f>
        <v/>
      </c>
      <c r="E410" s="119" t="str">
        <f ca="1">IFERROR(__xludf.DUMMYFUNCTION("""COMPUTED_VALUE"""),"")</f>
        <v/>
      </c>
      <c r="F410" s="119" t="str">
        <f ca="1">IFERROR(__xludf.DUMMYFUNCTION("""COMPUTED_VALUE"""),"")</f>
        <v/>
      </c>
      <c r="G410" s="119" t="str">
        <f ca="1">IFERROR(__xludf.DUMMYFUNCTION("""COMPUTED_VALUE"""),"")</f>
        <v/>
      </c>
      <c r="H410" s="119" t="str">
        <f ca="1">IFERROR(__xludf.DUMMYFUNCTION("""COMPUTED_VALUE"""),"")</f>
        <v/>
      </c>
      <c r="I410" s="96" t="str">
        <f ca="1">IFERROR(__xludf.DUMMYFUNCTION("""COMPUTED_VALUE"""),"")</f>
        <v/>
      </c>
      <c r="J410" s="119" t="str">
        <f ca="1">IFERROR(__xludf.DUMMYFUNCTION("""COMPUTED_VALUE"""),"")</f>
        <v/>
      </c>
      <c r="K410" s="119" t="str">
        <f ca="1">IFERROR(__xludf.DUMMYFUNCTION("""COMPUTED_VALUE"""),"")</f>
        <v/>
      </c>
      <c r="L410" s="119" t="str">
        <f ca="1">IFERROR(__xludf.DUMMYFUNCTION("""COMPUTED_VALUE"""),"")</f>
        <v/>
      </c>
      <c r="M410" s="119" t="str">
        <f ca="1">IFERROR(__xludf.DUMMYFUNCTION("""COMPUTED_VALUE"""),"")</f>
        <v/>
      </c>
      <c r="N410" s="119" t="str">
        <f ca="1">IFERROR(__xludf.DUMMYFUNCTION("""COMPUTED_VALUE"""),"")</f>
        <v/>
      </c>
      <c r="O410" s="119" t="str">
        <f ca="1">IFERROR(__xludf.DUMMYFUNCTION("""COMPUTED_VALUE"""),"")</f>
        <v/>
      </c>
      <c r="P410" s="119" t="str">
        <f ca="1">IFERROR(__xludf.DUMMYFUNCTION("""COMPUTED_VALUE"""),"")</f>
        <v/>
      </c>
      <c r="Q410" s="119" t="str">
        <f ca="1">IFERROR(__xludf.DUMMYFUNCTION("""COMPUTED_VALUE"""),"")</f>
        <v/>
      </c>
      <c r="R410" s="119" t="str">
        <f ca="1">IFERROR(__xludf.DUMMYFUNCTION("""COMPUTED_VALUE"""),"")</f>
        <v/>
      </c>
      <c r="S410" s="119" t="str">
        <f ca="1">IFERROR(__xludf.DUMMYFUNCTION("""COMPUTED_VALUE"""),"")</f>
        <v/>
      </c>
      <c r="T410" s="119" t="str">
        <f ca="1">IFERROR(__xludf.DUMMYFUNCTION("""COMPUTED_VALUE"""),"")</f>
        <v/>
      </c>
      <c r="U410" s="119" t="str">
        <f ca="1">IFERROR(__xludf.DUMMYFUNCTION("""COMPUTED_VALUE"""),"")</f>
        <v/>
      </c>
      <c r="V410" s="119" t="str">
        <f ca="1">IFERROR(__xludf.DUMMYFUNCTION("""COMPUTED_VALUE"""),"")</f>
        <v/>
      </c>
      <c r="W410" s="119" t="str">
        <f ca="1">IFERROR(__xludf.DUMMYFUNCTION("""COMPUTED_VALUE"""),"")</f>
        <v/>
      </c>
      <c r="X410" s="119" t="str">
        <f ca="1">IFERROR(__xludf.DUMMYFUNCTION("""COMPUTED_VALUE"""),"")</f>
        <v/>
      </c>
      <c r="Y410" s="119" t="str">
        <f ca="1">IFERROR(__xludf.DUMMYFUNCTION("""COMPUTED_VALUE"""),"")</f>
        <v/>
      </c>
      <c r="Z410" s="119"/>
    </row>
    <row r="411" spans="1:26" ht="12.95">
      <c r="A411" s="119" t="str">
        <f ca="1">IFERROR(__xludf.DUMMYFUNCTION("""COMPUTED_VALUE"""),"")</f>
        <v/>
      </c>
      <c r="B411" s="119" t="str">
        <f ca="1">IFERROR(__xludf.DUMMYFUNCTION("""COMPUTED_VALUE"""),"")</f>
        <v/>
      </c>
      <c r="C411" s="119" t="str">
        <f ca="1">IFERROR(__xludf.DUMMYFUNCTION("""COMPUTED_VALUE"""),"")</f>
        <v/>
      </c>
      <c r="D411" s="119" t="str">
        <f ca="1">IFERROR(__xludf.DUMMYFUNCTION("""COMPUTED_VALUE"""),"")</f>
        <v/>
      </c>
      <c r="E411" s="119" t="str">
        <f ca="1">IFERROR(__xludf.DUMMYFUNCTION("""COMPUTED_VALUE"""),"")</f>
        <v/>
      </c>
      <c r="F411" s="119" t="str">
        <f ca="1">IFERROR(__xludf.DUMMYFUNCTION("""COMPUTED_VALUE"""),"")</f>
        <v/>
      </c>
      <c r="G411" s="119" t="str">
        <f ca="1">IFERROR(__xludf.DUMMYFUNCTION("""COMPUTED_VALUE"""),"")</f>
        <v/>
      </c>
      <c r="H411" s="119" t="str">
        <f ca="1">IFERROR(__xludf.DUMMYFUNCTION("""COMPUTED_VALUE"""),"")</f>
        <v/>
      </c>
      <c r="I411" s="96" t="str">
        <f ca="1">IFERROR(__xludf.DUMMYFUNCTION("""COMPUTED_VALUE"""),"")</f>
        <v/>
      </c>
      <c r="J411" s="119" t="str">
        <f ca="1">IFERROR(__xludf.DUMMYFUNCTION("""COMPUTED_VALUE"""),"")</f>
        <v/>
      </c>
      <c r="K411" s="119" t="str">
        <f ca="1">IFERROR(__xludf.DUMMYFUNCTION("""COMPUTED_VALUE"""),"")</f>
        <v/>
      </c>
      <c r="L411" s="119" t="str">
        <f ca="1">IFERROR(__xludf.DUMMYFUNCTION("""COMPUTED_VALUE"""),"")</f>
        <v/>
      </c>
      <c r="M411" s="119" t="str">
        <f ca="1">IFERROR(__xludf.DUMMYFUNCTION("""COMPUTED_VALUE"""),"")</f>
        <v/>
      </c>
      <c r="N411" s="119" t="str">
        <f ca="1">IFERROR(__xludf.DUMMYFUNCTION("""COMPUTED_VALUE"""),"")</f>
        <v/>
      </c>
      <c r="O411" s="119" t="str">
        <f ca="1">IFERROR(__xludf.DUMMYFUNCTION("""COMPUTED_VALUE"""),"")</f>
        <v/>
      </c>
      <c r="P411" s="119" t="str">
        <f ca="1">IFERROR(__xludf.DUMMYFUNCTION("""COMPUTED_VALUE"""),"")</f>
        <v/>
      </c>
      <c r="Q411" s="119" t="str">
        <f ca="1">IFERROR(__xludf.DUMMYFUNCTION("""COMPUTED_VALUE"""),"")</f>
        <v/>
      </c>
      <c r="R411" s="119" t="str">
        <f ca="1">IFERROR(__xludf.DUMMYFUNCTION("""COMPUTED_VALUE"""),"")</f>
        <v/>
      </c>
      <c r="S411" s="119" t="str">
        <f ca="1">IFERROR(__xludf.DUMMYFUNCTION("""COMPUTED_VALUE"""),"")</f>
        <v/>
      </c>
      <c r="T411" s="119" t="str">
        <f ca="1">IFERROR(__xludf.DUMMYFUNCTION("""COMPUTED_VALUE"""),"")</f>
        <v/>
      </c>
      <c r="U411" s="119" t="str">
        <f ca="1">IFERROR(__xludf.DUMMYFUNCTION("""COMPUTED_VALUE"""),"")</f>
        <v/>
      </c>
      <c r="V411" s="119" t="str">
        <f ca="1">IFERROR(__xludf.DUMMYFUNCTION("""COMPUTED_VALUE"""),"")</f>
        <v/>
      </c>
      <c r="W411" s="119" t="str">
        <f ca="1">IFERROR(__xludf.DUMMYFUNCTION("""COMPUTED_VALUE"""),"")</f>
        <v/>
      </c>
      <c r="X411" s="119" t="str">
        <f ca="1">IFERROR(__xludf.DUMMYFUNCTION("""COMPUTED_VALUE"""),"")</f>
        <v/>
      </c>
      <c r="Y411" s="119" t="str">
        <f ca="1">IFERROR(__xludf.DUMMYFUNCTION("""COMPUTED_VALUE"""),"")</f>
        <v/>
      </c>
      <c r="Z411" s="119"/>
    </row>
    <row r="412" spans="1:26" ht="12.95">
      <c r="A412" s="119" t="str">
        <f ca="1">IFERROR(__xludf.DUMMYFUNCTION("""COMPUTED_VALUE"""),"")</f>
        <v/>
      </c>
      <c r="B412" s="119" t="str">
        <f ca="1">IFERROR(__xludf.DUMMYFUNCTION("""COMPUTED_VALUE"""),"")</f>
        <v/>
      </c>
      <c r="C412" s="119" t="str">
        <f ca="1">IFERROR(__xludf.DUMMYFUNCTION("""COMPUTED_VALUE"""),"")</f>
        <v/>
      </c>
      <c r="D412" s="119" t="str">
        <f ca="1">IFERROR(__xludf.DUMMYFUNCTION("""COMPUTED_VALUE"""),"")</f>
        <v/>
      </c>
      <c r="E412" s="119" t="str">
        <f ca="1">IFERROR(__xludf.DUMMYFUNCTION("""COMPUTED_VALUE"""),"")</f>
        <v/>
      </c>
      <c r="F412" s="119" t="str">
        <f ca="1">IFERROR(__xludf.DUMMYFUNCTION("""COMPUTED_VALUE"""),"")</f>
        <v/>
      </c>
      <c r="G412" s="119" t="str">
        <f ca="1">IFERROR(__xludf.DUMMYFUNCTION("""COMPUTED_VALUE"""),"")</f>
        <v/>
      </c>
      <c r="H412" s="119" t="str">
        <f ca="1">IFERROR(__xludf.DUMMYFUNCTION("""COMPUTED_VALUE"""),"")</f>
        <v/>
      </c>
      <c r="I412" s="96" t="str">
        <f ca="1">IFERROR(__xludf.DUMMYFUNCTION("""COMPUTED_VALUE"""),"")</f>
        <v/>
      </c>
      <c r="J412" s="119" t="str">
        <f ca="1">IFERROR(__xludf.DUMMYFUNCTION("""COMPUTED_VALUE"""),"")</f>
        <v/>
      </c>
      <c r="K412" s="119" t="str">
        <f ca="1">IFERROR(__xludf.DUMMYFUNCTION("""COMPUTED_VALUE"""),"")</f>
        <v/>
      </c>
      <c r="L412" s="119" t="str">
        <f ca="1">IFERROR(__xludf.DUMMYFUNCTION("""COMPUTED_VALUE"""),"")</f>
        <v/>
      </c>
      <c r="M412" s="119" t="str">
        <f ca="1">IFERROR(__xludf.DUMMYFUNCTION("""COMPUTED_VALUE"""),"")</f>
        <v/>
      </c>
      <c r="N412" s="119" t="str">
        <f ca="1">IFERROR(__xludf.DUMMYFUNCTION("""COMPUTED_VALUE"""),"")</f>
        <v/>
      </c>
      <c r="O412" s="119" t="str">
        <f ca="1">IFERROR(__xludf.DUMMYFUNCTION("""COMPUTED_VALUE"""),"")</f>
        <v/>
      </c>
      <c r="P412" s="119" t="str">
        <f ca="1">IFERROR(__xludf.DUMMYFUNCTION("""COMPUTED_VALUE"""),"")</f>
        <v/>
      </c>
      <c r="Q412" s="119" t="str">
        <f ca="1">IFERROR(__xludf.DUMMYFUNCTION("""COMPUTED_VALUE"""),"")</f>
        <v/>
      </c>
      <c r="R412" s="119" t="str">
        <f ca="1">IFERROR(__xludf.DUMMYFUNCTION("""COMPUTED_VALUE"""),"")</f>
        <v/>
      </c>
      <c r="S412" s="119" t="str">
        <f ca="1">IFERROR(__xludf.DUMMYFUNCTION("""COMPUTED_VALUE"""),"")</f>
        <v/>
      </c>
      <c r="T412" s="119" t="str">
        <f ca="1">IFERROR(__xludf.DUMMYFUNCTION("""COMPUTED_VALUE"""),"")</f>
        <v/>
      </c>
      <c r="U412" s="119" t="str">
        <f ca="1">IFERROR(__xludf.DUMMYFUNCTION("""COMPUTED_VALUE"""),"")</f>
        <v/>
      </c>
      <c r="V412" s="119" t="str">
        <f ca="1">IFERROR(__xludf.DUMMYFUNCTION("""COMPUTED_VALUE"""),"")</f>
        <v/>
      </c>
      <c r="W412" s="119" t="str">
        <f ca="1">IFERROR(__xludf.DUMMYFUNCTION("""COMPUTED_VALUE"""),"")</f>
        <v/>
      </c>
      <c r="X412" s="119" t="str">
        <f ca="1">IFERROR(__xludf.DUMMYFUNCTION("""COMPUTED_VALUE"""),"")</f>
        <v/>
      </c>
      <c r="Y412" s="119" t="str">
        <f ca="1">IFERROR(__xludf.DUMMYFUNCTION("""COMPUTED_VALUE"""),"")</f>
        <v/>
      </c>
      <c r="Z412" s="119"/>
    </row>
    <row r="413" spans="1:26" ht="12.95">
      <c r="A413" s="119" t="str">
        <f ca="1">IFERROR(__xludf.DUMMYFUNCTION("""COMPUTED_VALUE"""),"")</f>
        <v/>
      </c>
      <c r="B413" s="119" t="str">
        <f ca="1">IFERROR(__xludf.DUMMYFUNCTION("""COMPUTED_VALUE"""),"")</f>
        <v/>
      </c>
      <c r="C413" s="119" t="str">
        <f ca="1">IFERROR(__xludf.DUMMYFUNCTION("""COMPUTED_VALUE"""),"")</f>
        <v/>
      </c>
      <c r="D413" s="119" t="str">
        <f ca="1">IFERROR(__xludf.DUMMYFUNCTION("""COMPUTED_VALUE"""),"")</f>
        <v/>
      </c>
      <c r="E413" s="119" t="str">
        <f ca="1">IFERROR(__xludf.DUMMYFUNCTION("""COMPUTED_VALUE"""),"")</f>
        <v/>
      </c>
      <c r="F413" s="119" t="str">
        <f ca="1">IFERROR(__xludf.DUMMYFUNCTION("""COMPUTED_VALUE"""),"")</f>
        <v/>
      </c>
      <c r="G413" s="119" t="str">
        <f ca="1">IFERROR(__xludf.DUMMYFUNCTION("""COMPUTED_VALUE"""),"")</f>
        <v/>
      </c>
      <c r="H413" s="119" t="str">
        <f ca="1">IFERROR(__xludf.DUMMYFUNCTION("""COMPUTED_VALUE"""),"")</f>
        <v/>
      </c>
      <c r="I413" s="96" t="str">
        <f ca="1">IFERROR(__xludf.DUMMYFUNCTION("""COMPUTED_VALUE"""),"")</f>
        <v/>
      </c>
      <c r="J413" s="119" t="str">
        <f ca="1">IFERROR(__xludf.DUMMYFUNCTION("""COMPUTED_VALUE"""),"")</f>
        <v/>
      </c>
      <c r="K413" s="119" t="str">
        <f ca="1">IFERROR(__xludf.DUMMYFUNCTION("""COMPUTED_VALUE"""),"")</f>
        <v/>
      </c>
      <c r="L413" s="119" t="str">
        <f ca="1">IFERROR(__xludf.DUMMYFUNCTION("""COMPUTED_VALUE"""),"")</f>
        <v/>
      </c>
      <c r="M413" s="119" t="str">
        <f ca="1">IFERROR(__xludf.DUMMYFUNCTION("""COMPUTED_VALUE"""),"")</f>
        <v/>
      </c>
      <c r="N413" s="119" t="str">
        <f ca="1">IFERROR(__xludf.DUMMYFUNCTION("""COMPUTED_VALUE"""),"")</f>
        <v/>
      </c>
      <c r="O413" s="119" t="str">
        <f ca="1">IFERROR(__xludf.DUMMYFUNCTION("""COMPUTED_VALUE"""),"")</f>
        <v/>
      </c>
      <c r="P413" s="119" t="str">
        <f ca="1">IFERROR(__xludf.DUMMYFUNCTION("""COMPUTED_VALUE"""),"")</f>
        <v/>
      </c>
      <c r="Q413" s="119" t="str">
        <f ca="1">IFERROR(__xludf.DUMMYFUNCTION("""COMPUTED_VALUE"""),"")</f>
        <v/>
      </c>
      <c r="R413" s="119" t="str">
        <f ca="1">IFERROR(__xludf.DUMMYFUNCTION("""COMPUTED_VALUE"""),"")</f>
        <v/>
      </c>
      <c r="S413" s="119" t="str">
        <f ca="1">IFERROR(__xludf.DUMMYFUNCTION("""COMPUTED_VALUE"""),"")</f>
        <v/>
      </c>
      <c r="T413" s="119" t="str">
        <f ca="1">IFERROR(__xludf.DUMMYFUNCTION("""COMPUTED_VALUE"""),"")</f>
        <v/>
      </c>
      <c r="U413" s="119" t="str">
        <f ca="1">IFERROR(__xludf.DUMMYFUNCTION("""COMPUTED_VALUE"""),"")</f>
        <v/>
      </c>
      <c r="V413" s="119" t="str">
        <f ca="1">IFERROR(__xludf.DUMMYFUNCTION("""COMPUTED_VALUE"""),"")</f>
        <v/>
      </c>
      <c r="W413" s="119" t="str">
        <f ca="1">IFERROR(__xludf.DUMMYFUNCTION("""COMPUTED_VALUE"""),"")</f>
        <v/>
      </c>
      <c r="X413" s="119" t="str">
        <f ca="1">IFERROR(__xludf.DUMMYFUNCTION("""COMPUTED_VALUE"""),"")</f>
        <v/>
      </c>
      <c r="Y413" s="119" t="str">
        <f ca="1">IFERROR(__xludf.DUMMYFUNCTION("""COMPUTED_VALUE"""),"")</f>
        <v/>
      </c>
      <c r="Z413" s="119"/>
    </row>
    <row r="414" spans="1:26" ht="12.95">
      <c r="A414" s="119" t="str">
        <f ca="1">IFERROR(__xludf.DUMMYFUNCTION("""COMPUTED_VALUE"""),"")</f>
        <v/>
      </c>
      <c r="B414" s="119" t="str">
        <f ca="1">IFERROR(__xludf.DUMMYFUNCTION("""COMPUTED_VALUE"""),"")</f>
        <v/>
      </c>
      <c r="C414" s="119" t="str">
        <f ca="1">IFERROR(__xludf.DUMMYFUNCTION("""COMPUTED_VALUE"""),"")</f>
        <v/>
      </c>
      <c r="D414" s="119" t="str">
        <f ca="1">IFERROR(__xludf.DUMMYFUNCTION("""COMPUTED_VALUE"""),"")</f>
        <v/>
      </c>
      <c r="E414" s="119" t="str">
        <f ca="1">IFERROR(__xludf.DUMMYFUNCTION("""COMPUTED_VALUE"""),"")</f>
        <v/>
      </c>
      <c r="F414" s="119" t="str">
        <f ca="1">IFERROR(__xludf.DUMMYFUNCTION("""COMPUTED_VALUE"""),"")</f>
        <v/>
      </c>
      <c r="G414" s="119" t="str">
        <f ca="1">IFERROR(__xludf.DUMMYFUNCTION("""COMPUTED_VALUE"""),"")</f>
        <v/>
      </c>
      <c r="H414" s="119" t="str">
        <f ca="1">IFERROR(__xludf.DUMMYFUNCTION("""COMPUTED_VALUE"""),"")</f>
        <v/>
      </c>
      <c r="I414" s="96" t="str">
        <f ca="1">IFERROR(__xludf.DUMMYFUNCTION("""COMPUTED_VALUE"""),"")</f>
        <v/>
      </c>
      <c r="J414" s="119" t="str">
        <f ca="1">IFERROR(__xludf.DUMMYFUNCTION("""COMPUTED_VALUE"""),"")</f>
        <v/>
      </c>
      <c r="K414" s="119" t="str">
        <f ca="1">IFERROR(__xludf.DUMMYFUNCTION("""COMPUTED_VALUE"""),"")</f>
        <v/>
      </c>
      <c r="L414" s="119" t="str">
        <f ca="1">IFERROR(__xludf.DUMMYFUNCTION("""COMPUTED_VALUE"""),"")</f>
        <v/>
      </c>
      <c r="M414" s="119" t="str">
        <f ca="1">IFERROR(__xludf.DUMMYFUNCTION("""COMPUTED_VALUE"""),"")</f>
        <v/>
      </c>
      <c r="N414" s="119" t="str">
        <f ca="1">IFERROR(__xludf.DUMMYFUNCTION("""COMPUTED_VALUE"""),"")</f>
        <v/>
      </c>
      <c r="O414" s="119" t="str">
        <f ca="1">IFERROR(__xludf.DUMMYFUNCTION("""COMPUTED_VALUE"""),"")</f>
        <v/>
      </c>
      <c r="P414" s="119" t="str">
        <f ca="1">IFERROR(__xludf.DUMMYFUNCTION("""COMPUTED_VALUE"""),"")</f>
        <v/>
      </c>
      <c r="Q414" s="119" t="str">
        <f ca="1">IFERROR(__xludf.DUMMYFUNCTION("""COMPUTED_VALUE"""),"")</f>
        <v/>
      </c>
      <c r="R414" s="119" t="str">
        <f ca="1">IFERROR(__xludf.DUMMYFUNCTION("""COMPUTED_VALUE"""),"")</f>
        <v/>
      </c>
      <c r="S414" s="119" t="str">
        <f ca="1">IFERROR(__xludf.DUMMYFUNCTION("""COMPUTED_VALUE"""),"")</f>
        <v/>
      </c>
      <c r="T414" s="119" t="str">
        <f ca="1">IFERROR(__xludf.DUMMYFUNCTION("""COMPUTED_VALUE"""),"")</f>
        <v/>
      </c>
      <c r="U414" s="119" t="str">
        <f ca="1">IFERROR(__xludf.DUMMYFUNCTION("""COMPUTED_VALUE"""),"")</f>
        <v/>
      </c>
      <c r="V414" s="119" t="str">
        <f ca="1">IFERROR(__xludf.DUMMYFUNCTION("""COMPUTED_VALUE"""),"")</f>
        <v/>
      </c>
      <c r="W414" s="119" t="str">
        <f ca="1">IFERROR(__xludf.DUMMYFUNCTION("""COMPUTED_VALUE"""),"")</f>
        <v/>
      </c>
      <c r="X414" s="119" t="str">
        <f ca="1">IFERROR(__xludf.DUMMYFUNCTION("""COMPUTED_VALUE"""),"")</f>
        <v/>
      </c>
      <c r="Y414" s="119" t="str">
        <f ca="1">IFERROR(__xludf.DUMMYFUNCTION("""COMPUTED_VALUE"""),"")</f>
        <v/>
      </c>
      <c r="Z414" s="119"/>
    </row>
    <row r="415" spans="1:26" ht="12.95">
      <c r="A415" s="119" t="str">
        <f ca="1">IFERROR(__xludf.DUMMYFUNCTION("""COMPUTED_VALUE"""),"")</f>
        <v/>
      </c>
      <c r="B415" s="119" t="str">
        <f ca="1">IFERROR(__xludf.DUMMYFUNCTION("""COMPUTED_VALUE"""),"")</f>
        <v/>
      </c>
      <c r="C415" s="119" t="str">
        <f ca="1">IFERROR(__xludf.DUMMYFUNCTION("""COMPUTED_VALUE"""),"")</f>
        <v/>
      </c>
      <c r="D415" s="119" t="str">
        <f ca="1">IFERROR(__xludf.DUMMYFUNCTION("""COMPUTED_VALUE"""),"")</f>
        <v/>
      </c>
      <c r="E415" s="119" t="str">
        <f ca="1">IFERROR(__xludf.DUMMYFUNCTION("""COMPUTED_VALUE"""),"")</f>
        <v/>
      </c>
      <c r="F415" s="119" t="str">
        <f ca="1">IFERROR(__xludf.DUMMYFUNCTION("""COMPUTED_VALUE"""),"")</f>
        <v/>
      </c>
      <c r="G415" s="119" t="str">
        <f ca="1">IFERROR(__xludf.DUMMYFUNCTION("""COMPUTED_VALUE"""),"")</f>
        <v/>
      </c>
      <c r="H415" s="119" t="str">
        <f ca="1">IFERROR(__xludf.DUMMYFUNCTION("""COMPUTED_VALUE"""),"")</f>
        <v/>
      </c>
      <c r="I415" s="96" t="str">
        <f ca="1">IFERROR(__xludf.DUMMYFUNCTION("""COMPUTED_VALUE"""),"")</f>
        <v/>
      </c>
      <c r="J415" s="119" t="str">
        <f ca="1">IFERROR(__xludf.DUMMYFUNCTION("""COMPUTED_VALUE"""),"")</f>
        <v/>
      </c>
      <c r="K415" s="119" t="str">
        <f ca="1">IFERROR(__xludf.DUMMYFUNCTION("""COMPUTED_VALUE"""),"")</f>
        <v/>
      </c>
      <c r="L415" s="119" t="str">
        <f ca="1">IFERROR(__xludf.DUMMYFUNCTION("""COMPUTED_VALUE"""),"")</f>
        <v/>
      </c>
      <c r="M415" s="119" t="str">
        <f ca="1">IFERROR(__xludf.DUMMYFUNCTION("""COMPUTED_VALUE"""),"")</f>
        <v/>
      </c>
      <c r="N415" s="119" t="str">
        <f ca="1">IFERROR(__xludf.DUMMYFUNCTION("""COMPUTED_VALUE"""),"")</f>
        <v/>
      </c>
      <c r="O415" s="119" t="str">
        <f ca="1">IFERROR(__xludf.DUMMYFUNCTION("""COMPUTED_VALUE"""),"")</f>
        <v/>
      </c>
      <c r="P415" s="119" t="str">
        <f ca="1">IFERROR(__xludf.DUMMYFUNCTION("""COMPUTED_VALUE"""),"")</f>
        <v/>
      </c>
      <c r="Q415" s="119" t="str">
        <f ca="1">IFERROR(__xludf.DUMMYFUNCTION("""COMPUTED_VALUE"""),"")</f>
        <v/>
      </c>
      <c r="R415" s="119" t="str">
        <f ca="1">IFERROR(__xludf.DUMMYFUNCTION("""COMPUTED_VALUE"""),"")</f>
        <v/>
      </c>
      <c r="S415" s="119" t="str">
        <f ca="1">IFERROR(__xludf.DUMMYFUNCTION("""COMPUTED_VALUE"""),"")</f>
        <v/>
      </c>
      <c r="T415" s="119" t="str">
        <f ca="1">IFERROR(__xludf.DUMMYFUNCTION("""COMPUTED_VALUE"""),"")</f>
        <v/>
      </c>
      <c r="U415" s="119" t="str">
        <f ca="1">IFERROR(__xludf.DUMMYFUNCTION("""COMPUTED_VALUE"""),"")</f>
        <v/>
      </c>
      <c r="V415" s="119" t="str">
        <f ca="1">IFERROR(__xludf.DUMMYFUNCTION("""COMPUTED_VALUE"""),"")</f>
        <v/>
      </c>
      <c r="W415" s="119" t="str">
        <f ca="1">IFERROR(__xludf.DUMMYFUNCTION("""COMPUTED_VALUE"""),"")</f>
        <v/>
      </c>
      <c r="X415" s="119" t="str">
        <f ca="1">IFERROR(__xludf.DUMMYFUNCTION("""COMPUTED_VALUE"""),"")</f>
        <v/>
      </c>
      <c r="Y415" s="119" t="str">
        <f ca="1">IFERROR(__xludf.DUMMYFUNCTION("""COMPUTED_VALUE"""),"")</f>
        <v/>
      </c>
      <c r="Z415" s="119"/>
    </row>
    <row r="416" spans="1:26" ht="12.95">
      <c r="A416" s="119" t="str">
        <f ca="1">IFERROR(__xludf.DUMMYFUNCTION("""COMPUTED_VALUE"""),"")</f>
        <v/>
      </c>
      <c r="B416" s="119" t="str">
        <f ca="1">IFERROR(__xludf.DUMMYFUNCTION("""COMPUTED_VALUE"""),"")</f>
        <v/>
      </c>
      <c r="C416" s="119" t="str">
        <f ca="1">IFERROR(__xludf.DUMMYFUNCTION("""COMPUTED_VALUE"""),"")</f>
        <v/>
      </c>
      <c r="D416" s="119" t="str">
        <f ca="1">IFERROR(__xludf.DUMMYFUNCTION("""COMPUTED_VALUE"""),"")</f>
        <v/>
      </c>
      <c r="E416" s="119" t="str">
        <f ca="1">IFERROR(__xludf.DUMMYFUNCTION("""COMPUTED_VALUE"""),"")</f>
        <v/>
      </c>
      <c r="F416" s="119" t="str">
        <f ca="1">IFERROR(__xludf.DUMMYFUNCTION("""COMPUTED_VALUE"""),"")</f>
        <v/>
      </c>
      <c r="G416" s="119" t="str">
        <f ca="1">IFERROR(__xludf.DUMMYFUNCTION("""COMPUTED_VALUE"""),"")</f>
        <v/>
      </c>
      <c r="H416" s="119" t="str">
        <f ca="1">IFERROR(__xludf.DUMMYFUNCTION("""COMPUTED_VALUE"""),"")</f>
        <v/>
      </c>
      <c r="I416" s="96" t="str">
        <f ca="1">IFERROR(__xludf.DUMMYFUNCTION("""COMPUTED_VALUE"""),"")</f>
        <v/>
      </c>
      <c r="J416" s="119" t="str">
        <f ca="1">IFERROR(__xludf.DUMMYFUNCTION("""COMPUTED_VALUE"""),"")</f>
        <v/>
      </c>
      <c r="K416" s="119" t="str">
        <f ca="1">IFERROR(__xludf.DUMMYFUNCTION("""COMPUTED_VALUE"""),"")</f>
        <v/>
      </c>
      <c r="L416" s="119" t="str">
        <f ca="1">IFERROR(__xludf.DUMMYFUNCTION("""COMPUTED_VALUE"""),"")</f>
        <v/>
      </c>
      <c r="M416" s="119" t="str">
        <f ca="1">IFERROR(__xludf.DUMMYFUNCTION("""COMPUTED_VALUE"""),"")</f>
        <v/>
      </c>
      <c r="N416" s="119" t="str">
        <f ca="1">IFERROR(__xludf.DUMMYFUNCTION("""COMPUTED_VALUE"""),"")</f>
        <v/>
      </c>
      <c r="O416" s="119" t="str">
        <f ca="1">IFERROR(__xludf.DUMMYFUNCTION("""COMPUTED_VALUE"""),"")</f>
        <v/>
      </c>
      <c r="P416" s="119" t="str">
        <f ca="1">IFERROR(__xludf.DUMMYFUNCTION("""COMPUTED_VALUE"""),"")</f>
        <v/>
      </c>
      <c r="Q416" s="119" t="str">
        <f ca="1">IFERROR(__xludf.DUMMYFUNCTION("""COMPUTED_VALUE"""),"")</f>
        <v/>
      </c>
      <c r="R416" s="119" t="str">
        <f ca="1">IFERROR(__xludf.DUMMYFUNCTION("""COMPUTED_VALUE"""),"")</f>
        <v/>
      </c>
      <c r="S416" s="119" t="str">
        <f ca="1">IFERROR(__xludf.DUMMYFUNCTION("""COMPUTED_VALUE"""),"")</f>
        <v/>
      </c>
      <c r="T416" s="119" t="str">
        <f ca="1">IFERROR(__xludf.DUMMYFUNCTION("""COMPUTED_VALUE"""),"")</f>
        <v/>
      </c>
      <c r="U416" s="119" t="str">
        <f ca="1">IFERROR(__xludf.DUMMYFUNCTION("""COMPUTED_VALUE"""),"")</f>
        <v/>
      </c>
      <c r="V416" s="119" t="str">
        <f ca="1">IFERROR(__xludf.DUMMYFUNCTION("""COMPUTED_VALUE"""),"")</f>
        <v/>
      </c>
      <c r="W416" s="119" t="str">
        <f ca="1">IFERROR(__xludf.DUMMYFUNCTION("""COMPUTED_VALUE"""),"")</f>
        <v/>
      </c>
      <c r="X416" s="119" t="str">
        <f ca="1">IFERROR(__xludf.DUMMYFUNCTION("""COMPUTED_VALUE"""),"")</f>
        <v/>
      </c>
      <c r="Y416" s="119" t="str">
        <f ca="1">IFERROR(__xludf.DUMMYFUNCTION("""COMPUTED_VALUE"""),"")</f>
        <v/>
      </c>
      <c r="Z416" s="119"/>
    </row>
    <row r="417" spans="1:26" ht="12.95">
      <c r="A417" s="119" t="str">
        <f ca="1">IFERROR(__xludf.DUMMYFUNCTION("""COMPUTED_VALUE"""),"")</f>
        <v/>
      </c>
      <c r="B417" s="119" t="str">
        <f ca="1">IFERROR(__xludf.DUMMYFUNCTION("""COMPUTED_VALUE"""),"")</f>
        <v/>
      </c>
      <c r="C417" s="119" t="str">
        <f ca="1">IFERROR(__xludf.DUMMYFUNCTION("""COMPUTED_VALUE"""),"")</f>
        <v/>
      </c>
      <c r="D417" s="119" t="str">
        <f ca="1">IFERROR(__xludf.DUMMYFUNCTION("""COMPUTED_VALUE"""),"")</f>
        <v/>
      </c>
      <c r="E417" s="119" t="str">
        <f ca="1">IFERROR(__xludf.DUMMYFUNCTION("""COMPUTED_VALUE"""),"")</f>
        <v/>
      </c>
      <c r="F417" s="119" t="str">
        <f ca="1">IFERROR(__xludf.DUMMYFUNCTION("""COMPUTED_VALUE"""),"")</f>
        <v/>
      </c>
      <c r="G417" s="119" t="str">
        <f ca="1">IFERROR(__xludf.DUMMYFUNCTION("""COMPUTED_VALUE"""),"")</f>
        <v/>
      </c>
      <c r="H417" s="119" t="str">
        <f ca="1">IFERROR(__xludf.DUMMYFUNCTION("""COMPUTED_VALUE"""),"")</f>
        <v/>
      </c>
      <c r="I417" s="96" t="str">
        <f ca="1">IFERROR(__xludf.DUMMYFUNCTION("""COMPUTED_VALUE"""),"")</f>
        <v/>
      </c>
      <c r="J417" s="119" t="str">
        <f ca="1">IFERROR(__xludf.DUMMYFUNCTION("""COMPUTED_VALUE"""),"")</f>
        <v/>
      </c>
      <c r="K417" s="119" t="str">
        <f ca="1">IFERROR(__xludf.DUMMYFUNCTION("""COMPUTED_VALUE"""),"")</f>
        <v/>
      </c>
      <c r="L417" s="119" t="str">
        <f ca="1">IFERROR(__xludf.DUMMYFUNCTION("""COMPUTED_VALUE"""),"")</f>
        <v/>
      </c>
      <c r="M417" s="119" t="str">
        <f ca="1">IFERROR(__xludf.DUMMYFUNCTION("""COMPUTED_VALUE"""),"")</f>
        <v/>
      </c>
      <c r="N417" s="119" t="str">
        <f ca="1">IFERROR(__xludf.DUMMYFUNCTION("""COMPUTED_VALUE"""),"")</f>
        <v/>
      </c>
      <c r="O417" s="119" t="str">
        <f ca="1">IFERROR(__xludf.DUMMYFUNCTION("""COMPUTED_VALUE"""),"")</f>
        <v/>
      </c>
      <c r="P417" s="119" t="str">
        <f ca="1">IFERROR(__xludf.DUMMYFUNCTION("""COMPUTED_VALUE"""),"")</f>
        <v/>
      </c>
      <c r="Q417" s="119" t="str">
        <f ca="1">IFERROR(__xludf.DUMMYFUNCTION("""COMPUTED_VALUE"""),"")</f>
        <v/>
      </c>
      <c r="R417" s="119" t="str">
        <f ca="1">IFERROR(__xludf.DUMMYFUNCTION("""COMPUTED_VALUE"""),"")</f>
        <v/>
      </c>
      <c r="S417" s="119" t="str">
        <f ca="1">IFERROR(__xludf.DUMMYFUNCTION("""COMPUTED_VALUE"""),"")</f>
        <v/>
      </c>
      <c r="T417" s="119" t="str">
        <f ca="1">IFERROR(__xludf.DUMMYFUNCTION("""COMPUTED_VALUE"""),"")</f>
        <v/>
      </c>
      <c r="U417" s="119" t="str">
        <f ca="1">IFERROR(__xludf.DUMMYFUNCTION("""COMPUTED_VALUE"""),"")</f>
        <v/>
      </c>
      <c r="V417" s="119" t="str">
        <f ca="1">IFERROR(__xludf.DUMMYFUNCTION("""COMPUTED_VALUE"""),"")</f>
        <v/>
      </c>
      <c r="W417" s="119" t="str">
        <f ca="1">IFERROR(__xludf.DUMMYFUNCTION("""COMPUTED_VALUE"""),"")</f>
        <v/>
      </c>
      <c r="X417" s="119" t="str">
        <f ca="1">IFERROR(__xludf.DUMMYFUNCTION("""COMPUTED_VALUE"""),"")</f>
        <v/>
      </c>
      <c r="Y417" s="119" t="str">
        <f ca="1">IFERROR(__xludf.DUMMYFUNCTION("""COMPUTED_VALUE"""),"")</f>
        <v/>
      </c>
      <c r="Z417" s="119"/>
    </row>
    <row r="418" spans="1:26" ht="12.95">
      <c r="A418" s="119" t="str">
        <f ca="1">IFERROR(__xludf.DUMMYFUNCTION("""COMPUTED_VALUE"""),"")</f>
        <v/>
      </c>
      <c r="B418" s="119" t="str">
        <f ca="1">IFERROR(__xludf.DUMMYFUNCTION("""COMPUTED_VALUE"""),"")</f>
        <v/>
      </c>
      <c r="C418" s="119" t="str">
        <f ca="1">IFERROR(__xludf.DUMMYFUNCTION("""COMPUTED_VALUE"""),"")</f>
        <v/>
      </c>
      <c r="D418" s="119" t="str">
        <f ca="1">IFERROR(__xludf.DUMMYFUNCTION("""COMPUTED_VALUE"""),"")</f>
        <v/>
      </c>
      <c r="E418" s="119" t="str">
        <f ca="1">IFERROR(__xludf.DUMMYFUNCTION("""COMPUTED_VALUE"""),"")</f>
        <v/>
      </c>
      <c r="F418" s="119" t="str">
        <f ca="1">IFERROR(__xludf.DUMMYFUNCTION("""COMPUTED_VALUE"""),"")</f>
        <v/>
      </c>
      <c r="G418" s="119" t="str">
        <f ca="1">IFERROR(__xludf.DUMMYFUNCTION("""COMPUTED_VALUE"""),"")</f>
        <v/>
      </c>
      <c r="H418" s="119" t="str">
        <f ca="1">IFERROR(__xludf.DUMMYFUNCTION("""COMPUTED_VALUE"""),"")</f>
        <v/>
      </c>
      <c r="I418" s="96" t="str">
        <f ca="1">IFERROR(__xludf.DUMMYFUNCTION("""COMPUTED_VALUE"""),"")</f>
        <v/>
      </c>
      <c r="J418" s="119" t="str">
        <f ca="1">IFERROR(__xludf.DUMMYFUNCTION("""COMPUTED_VALUE"""),"")</f>
        <v/>
      </c>
      <c r="K418" s="119" t="str">
        <f ca="1">IFERROR(__xludf.DUMMYFUNCTION("""COMPUTED_VALUE"""),"")</f>
        <v/>
      </c>
      <c r="L418" s="119" t="str">
        <f ca="1">IFERROR(__xludf.DUMMYFUNCTION("""COMPUTED_VALUE"""),"")</f>
        <v/>
      </c>
      <c r="M418" s="119" t="str">
        <f ca="1">IFERROR(__xludf.DUMMYFUNCTION("""COMPUTED_VALUE"""),"")</f>
        <v/>
      </c>
      <c r="N418" s="119" t="str">
        <f ca="1">IFERROR(__xludf.DUMMYFUNCTION("""COMPUTED_VALUE"""),"")</f>
        <v/>
      </c>
      <c r="O418" s="119" t="str">
        <f ca="1">IFERROR(__xludf.DUMMYFUNCTION("""COMPUTED_VALUE"""),"")</f>
        <v/>
      </c>
      <c r="P418" s="119" t="str">
        <f ca="1">IFERROR(__xludf.DUMMYFUNCTION("""COMPUTED_VALUE"""),"")</f>
        <v/>
      </c>
      <c r="Q418" s="119" t="str">
        <f ca="1">IFERROR(__xludf.DUMMYFUNCTION("""COMPUTED_VALUE"""),"")</f>
        <v/>
      </c>
      <c r="R418" s="119" t="str">
        <f ca="1">IFERROR(__xludf.DUMMYFUNCTION("""COMPUTED_VALUE"""),"")</f>
        <v/>
      </c>
      <c r="S418" s="119" t="str">
        <f ca="1">IFERROR(__xludf.DUMMYFUNCTION("""COMPUTED_VALUE"""),"")</f>
        <v/>
      </c>
      <c r="T418" s="119" t="str">
        <f ca="1">IFERROR(__xludf.DUMMYFUNCTION("""COMPUTED_VALUE"""),"")</f>
        <v/>
      </c>
      <c r="U418" s="119" t="str">
        <f ca="1">IFERROR(__xludf.DUMMYFUNCTION("""COMPUTED_VALUE"""),"")</f>
        <v/>
      </c>
      <c r="V418" s="119" t="str">
        <f ca="1">IFERROR(__xludf.DUMMYFUNCTION("""COMPUTED_VALUE"""),"")</f>
        <v/>
      </c>
      <c r="W418" s="119" t="str">
        <f ca="1">IFERROR(__xludf.DUMMYFUNCTION("""COMPUTED_VALUE"""),"")</f>
        <v/>
      </c>
      <c r="X418" s="119" t="str">
        <f ca="1">IFERROR(__xludf.DUMMYFUNCTION("""COMPUTED_VALUE"""),"")</f>
        <v/>
      </c>
      <c r="Y418" s="119" t="str">
        <f ca="1">IFERROR(__xludf.DUMMYFUNCTION("""COMPUTED_VALUE"""),"")</f>
        <v/>
      </c>
      <c r="Z418" s="119"/>
    </row>
    <row r="419" spans="1:26" ht="12.95">
      <c r="A419" s="119" t="str">
        <f ca="1">IFERROR(__xludf.DUMMYFUNCTION("""COMPUTED_VALUE"""),"")</f>
        <v/>
      </c>
      <c r="B419" s="119" t="str">
        <f ca="1">IFERROR(__xludf.DUMMYFUNCTION("""COMPUTED_VALUE"""),"")</f>
        <v/>
      </c>
      <c r="C419" s="119" t="str">
        <f ca="1">IFERROR(__xludf.DUMMYFUNCTION("""COMPUTED_VALUE"""),"")</f>
        <v/>
      </c>
      <c r="D419" s="119" t="str">
        <f ca="1">IFERROR(__xludf.DUMMYFUNCTION("""COMPUTED_VALUE"""),"")</f>
        <v/>
      </c>
      <c r="E419" s="119" t="str">
        <f ca="1">IFERROR(__xludf.DUMMYFUNCTION("""COMPUTED_VALUE"""),"")</f>
        <v/>
      </c>
      <c r="F419" s="119" t="str">
        <f ca="1">IFERROR(__xludf.DUMMYFUNCTION("""COMPUTED_VALUE"""),"")</f>
        <v/>
      </c>
      <c r="G419" s="119" t="str">
        <f ca="1">IFERROR(__xludf.DUMMYFUNCTION("""COMPUTED_VALUE"""),"")</f>
        <v/>
      </c>
      <c r="H419" s="119" t="str">
        <f ca="1">IFERROR(__xludf.DUMMYFUNCTION("""COMPUTED_VALUE"""),"")</f>
        <v/>
      </c>
      <c r="I419" s="96" t="str">
        <f ca="1">IFERROR(__xludf.DUMMYFUNCTION("""COMPUTED_VALUE"""),"")</f>
        <v/>
      </c>
      <c r="J419" s="119" t="str">
        <f ca="1">IFERROR(__xludf.DUMMYFUNCTION("""COMPUTED_VALUE"""),"")</f>
        <v/>
      </c>
      <c r="K419" s="119" t="str">
        <f ca="1">IFERROR(__xludf.DUMMYFUNCTION("""COMPUTED_VALUE"""),"")</f>
        <v/>
      </c>
      <c r="L419" s="119" t="str">
        <f ca="1">IFERROR(__xludf.DUMMYFUNCTION("""COMPUTED_VALUE"""),"")</f>
        <v/>
      </c>
      <c r="M419" s="119" t="str">
        <f ca="1">IFERROR(__xludf.DUMMYFUNCTION("""COMPUTED_VALUE"""),"")</f>
        <v/>
      </c>
      <c r="N419" s="119" t="str">
        <f ca="1">IFERROR(__xludf.DUMMYFUNCTION("""COMPUTED_VALUE"""),"")</f>
        <v/>
      </c>
      <c r="O419" s="119" t="str">
        <f ca="1">IFERROR(__xludf.DUMMYFUNCTION("""COMPUTED_VALUE"""),"")</f>
        <v/>
      </c>
      <c r="P419" s="119" t="str">
        <f ca="1">IFERROR(__xludf.DUMMYFUNCTION("""COMPUTED_VALUE"""),"")</f>
        <v/>
      </c>
      <c r="Q419" s="119" t="str">
        <f ca="1">IFERROR(__xludf.DUMMYFUNCTION("""COMPUTED_VALUE"""),"")</f>
        <v/>
      </c>
      <c r="R419" s="119" t="str">
        <f ca="1">IFERROR(__xludf.DUMMYFUNCTION("""COMPUTED_VALUE"""),"")</f>
        <v/>
      </c>
      <c r="S419" s="119" t="str">
        <f ca="1">IFERROR(__xludf.DUMMYFUNCTION("""COMPUTED_VALUE"""),"")</f>
        <v/>
      </c>
      <c r="T419" s="119" t="str">
        <f ca="1">IFERROR(__xludf.DUMMYFUNCTION("""COMPUTED_VALUE"""),"")</f>
        <v/>
      </c>
      <c r="U419" s="119" t="str">
        <f ca="1">IFERROR(__xludf.DUMMYFUNCTION("""COMPUTED_VALUE"""),"")</f>
        <v/>
      </c>
      <c r="V419" s="119" t="str">
        <f ca="1">IFERROR(__xludf.DUMMYFUNCTION("""COMPUTED_VALUE"""),"")</f>
        <v/>
      </c>
      <c r="W419" s="119" t="str">
        <f ca="1">IFERROR(__xludf.DUMMYFUNCTION("""COMPUTED_VALUE"""),"")</f>
        <v/>
      </c>
      <c r="X419" s="119" t="str">
        <f ca="1">IFERROR(__xludf.DUMMYFUNCTION("""COMPUTED_VALUE"""),"")</f>
        <v/>
      </c>
      <c r="Y419" s="119" t="str">
        <f ca="1">IFERROR(__xludf.DUMMYFUNCTION("""COMPUTED_VALUE"""),"")</f>
        <v/>
      </c>
      <c r="Z419" s="119"/>
    </row>
    <row r="420" spans="1:26" ht="12.95">
      <c r="A420" s="119" t="str">
        <f ca="1">IFERROR(__xludf.DUMMYFUNCTION("""COMPUTED_VALUE"""),"")</f>
        <v/>
      </c>
      <c r="B420" s="119" t="str">
        <f ca="1">IFERROR(__xludf.DUMMYFUNCTION("""COMPUTED_VALUE"""),"")</f>
        <v/>
      </c>
      <c r="C420" s="119" t="str">
        <f ca="1">IFERROR(__xludf.DUMMYFUNCTION("""COMPUTED_VALUE"""),"")</f>
        <v/>
      </c>
      <c r="D420" s="119" t="str">
        <f ca="1">IFERROR(__xludf.DUMMYFUNCTION("""COMPUTED_VALUE"""),"")</f>
        <v/>
      </c>
      <c r="E420" s="119" t="str">
        <f ca="1">IFERROR(__xludf.DUMMYFUNCTION("""COMPUTED_VALUE"""),"")</f>
        <v/>
      </c>
      <c r="F420" s="119" t="str">
        <f ca="1">IFERROR(__xludf.DUMMYFUNCTION("""COMPUTED_VALUE"""),"")</f>
        <v/>
      </c>
      <c r="G420" s="119" t="str">
        <f ca="1">IFERROR(__xludf.DUMMYFUNCTION("""COMPUTED_VALUE"""),"")</f>
        <v/>
      </c>
      <c r="H420" s="119" t="str">
        <f ca="1">IFERROR(__xludf.DUMMYFUNCTION("""COMPUTED_VALUE"""),"")</f>
        <v/>
      </c>
      <c r="I420" s="96" t="str">
        <f ca="1">IFERROR(__xludf.DUMMYFUNCTION("""COMPUTED_VALUE"""),"")</f>
        <v/>
      </c>
      <c r="J420" s="119" t="str">
        <f ca="1">IFERROR(__xludf.DUMMYFUNCTION("""COMPUTED_VALUE"""),"")</f>
        <v/>
      </c>
      <c r="K420" s="119" t="str">
        <f ca="1">IFERROR(__xludf.DUMMYFUNCTION("""COMPUTED_VALUE"""),"")</f>
        <v/>
      </c>
      <c r="L420" s="119" t="str">
        <f ca="1">IFERROR(__xludf.DUMMYFUNCTION("""COMPUTED_VALUE"""),"")</f>
        <v/>
      </c>
      <c r="M420" s="119" t="str">
        <f ca="1">IFERROR(__xludf.DUMMYFUNCTION("""COMPUTED_VALUE"""),"")</f>
        <v/>
      </c>
      <c r="N420" s="119" t="str">
        <f ca="1">IFERROR(__xludf.DUMMYFUNCTION("""COMPUTED_VALUE"""),"")</f>
        <v/>
      </c>
      <c r="O420" s="119" t="str">
        <f ca="1">IFERROR(__xludf.DUMMYFUNCTION("""COMPUTED_VALUE"""),"")</f>
        <v/>
      </c>
      <c r="P420" s="119" t="str">
        <f ca="1">IFERROR(__xludf.DUMMYFUNCTION("""COMPUTED_VALUE"""),"")</f>
        <v/>
      </c>
      <c r="Q420" s="119" t="str">
        <f ca="1">IFERROR(__xludf.DUMMYFUNCTION("""COMPUTED_VALUE"""),"")</f>
        <v/>
      </c>
      <c r="R420" s="119" t="str">
        <f ca="1">IFERROR(__xludf.DUMMYFUNCTION("""COMPUTED_VALUE"""),"")</f>
        <v/>
      </c>
      <c r="S420" s="119" t="str">
        <f ca="1">IFERROR(__xludf.DUMMYFUNCTION("""COMPUTED_VALUE"""),"")</f>
        <v/>
      </c>
      <c r="T420" s="119" t="str">
        <f ca="1">IFERROR(__xludf.DUMMYFUNCTION("""COMPUTED_VALUE"""),"")</f>
        <v/>
      </c>
      <c r="U420" s="119" t="str">
        <f ca="1">IFERROR(__xludf.DUMMYFUNCTION("""COMPUTED_VALUE"""),"")</f>
        <v/>
      </c>
      <c r="V420" s="119" t="str">
        <f ca="1">IFERROR(__xludf.DUMMYFUNCTION("""COMPUTED_VALUE"""),"")</f>
        <v/>
      </c>
      <c r="W420" s="119" t="str">
        <f ca="1">IFERROR(__xludf.DUMMYFUNCTION("""COMPUTED_VALUE"""),"")</f>
        <v/>
      </c>
      <c r="X420" s="119" t="str">
        <f ca="1">IFERROR(__xludf.DUMMYFUNCTION("""COMPUTED_VALUE"""),"")</f>
        <v/>
      </c>
      <c r="Y420" s="119" t="str">
        <f ca="1">IFERROR(__xludf.DUMMYFUNCTION("""COMPUTED_VALUE"""),"")</f>
        <v/>
      </c>
      <c r="Z420" s="119"/>
    </row>
    <row r="421" spans="1:26" ht="12.95">
      <c r="A421" s="119" t="str">
        <f ca="1">IFERROR(__xludf.DUMMYFUNCTION("""COMPUTED_VALUE"""),"")</f>
        <v/>
      </c>
      <c r="B421" s="119" t="str">
        <f ca="1">IFERROR(__xludf.DUMMYFUNCTION("""COMPUTED_VALUE"""),"")</f>
        <v/>
      </c>
      <c r="C421" s="119" t="str">
        <f ca="1">IFERROR(__xludf.DUMMYFUNCTION("""COMPUTED_VALUE"""),"")</f>
        <v/>
      </c>
      <c r="D421" s="119" t="str">
        <f ca="1">IFERROR(__xludf.DUMMYFUNCTION("""COMPUTED_VALUE"""),"")</f>
        <v/>
      </c>
      <c r="E421" s="119" t="str">
        <f ca="1">IFERROR(__xludf.DUMMYFUNCTION("""COMPUTED_VALUE"""),"")</f>
        <v/>
      </c>
      <c r="F421" s="119" t="str">
        <f ca="1">IFERROR(__xludf.DUMMYFUNCTION("""COMPUTED_VALUE"""),"")</f>
        <v/>
      </c>
      <c r="G421" s="119" t="str">
        <f ca="1">IFERROR(__xludf.DUMMYFUNCTION("""COMPUTED_VALUE"""),"")</f>
        <v/>
      </c>
      <c r="H421" s="119" t="str">
        <f ca="1">IFERROR(__xludf.DUMMYFUNCTION("""COMPUTED_VALUE"""),"")</f>
        <v/>
      </c>
      <c r="I421" s="96" t="str">
        <f ca="1">IFERROR(__xludf.DUMMYFUNCTION("""COMPUTED_VALUE"""),"")</f>
        <v/>
      </c>
      <c r="J421" s="119" t="str">
        <f ca="1">IFERROR(__xludf.DUMMYFUNCTION("""COMPUTED_VALUE"""),"")</f>
        <v/>
      </c>
      <c r="K421" s="119" t="str">
        <f ca="1">IFERROR(__xludf.DUMMYFUNCTION("""COMPUTED_VALUE"""),"")</f>
        <v/>
      </c>
      <c r="L421" s="119" t="str">
        <f ca="1">IFERROR(__xludf.DUMMYFUNCTION("""COMPUTED_VALUE"""),"")</f>
        <v/>
      </c>
      <c r="M421" s="119" t="str">
        <f ca="1">IFERROR(__xludf.DUMMYFUNCTION("""COMPUTED_VALUE"""),"")</f>
        <v/>
      </c>
      <c r="N421" s="119" t="str">
        <f ca="1">IFERROR(__xludf.DUMMYFUNCTION("""COMPUTED_VALUE"""),"")</f>
        <v/>
      </c>
      <c r="O421" s="119" t="str">
        <f ca="1">IFERROR(__xludf.DUMMYFUNCTION("""COMPUTED_VALUE"""),"")</f>
        <v/>
      </c>
      <c r="P421" s="119" t="str">
        <f ca="1">IFERROR(__xludf.DUMMYFUNCTION("""COMPUTED_VALUE"""),"")</f>
        <v/>
      </c>
      <c r="Q421" s="119" t="str">
        <f ca="1">IFERROR(__xludf.DUMMYFUNCTION("""COMPUTED_VALUE"""),"")</f>
        <v/>
      </c>
      <c r="R421" s="119" t="str">
        <f ca="1">IFERROR(__xludf.DUMMYFUNCTION("""COMPUTED_VALUE"""),"")</f>
        <v/>
      </c>
      <c r="S421" s="119" t="str">
        <f ca="1">IFERROR(__xludf.DUMMYFUNCTION("""COMPUTED_VALUE"""),"")</f>
        <v/>
      </c>
      <c r="T421" s="119" t="str">
        <f ca="1">IFERROR(__xludf.DUMMYFUNCTION("""COMPUTED_VALUE"""),"")</f>
        <v/>
      </c>
      <c r="U421" s="119" t="str">
        <f ca="1">IFERROR(__xludf.DUMMYFUNCTION("""COMPUTED_VALUE"""),"")</f>
        <v/>
      </c>
      <c r="V421" s="119" t="str">
        <f ca="1">IFERROR(__xludf.DUMMYFUNCTION("""COMPUTED_VALUE"""),"")</f>
        <v/>
      </c>
      <c r="W421" s="119" t="str">
        <f ca="1">IFERROR(__xludf.DUMMYFUNCTION("""COMPUTED_VALUE"""),"")</f>
        <v/>
      </c>
      <c r="X421" s="119" t="str">
        <f ca="1">IFERROR(__xludf.DUMMYFUNCTION("""COMPUTED_VALUE"""),"")</f>
        <v/>
      </c>
      <c r="Y421" s="119" t="str">
        <f ca="1">IFERROR(__xludf.DUMMYFUNCTION("""COMPUTED_VALUE"""),"")</f>
        <v/>
      </c>
      <c r="Z421" s="119"/>
    </row>
    <row r="422" spans="1:26" ht="12.95">
      <c r="A422" s="119" t="str">
        <f ca="1">IFERROR(__xludf.DUMMYFUNCTION("""COMPUTED_VALUE"""),"")</f>
        <v/>
      </c>
      <c r="B422" s="119" t="str">
        <f ca="1">IFERROR(__xludf.DUMMYFUNCTION("""COMPUTED_VALUE"""),"")</f>
        <v/>
      </c>
      <c r="C422" s="119" t="str">
        <f ca="1">IFERROR(__xludf.DUMMYFUNCTION("""COMPUTED_VALUE"""),"")</f>
        <v/>
      </c>
      <c r="D422" s="119" t="str">
        <f ca="1">IFERROR(__xludf.DUMMYFUNCTION("""COMPUTED_VALUE"""),"")</f>
        <v/>
      </c>
      <c r="E422" s="119" t="str">
        <f ca="1">IFERROR(__xludf.DUMMYFUNCTION("""COMPUTED_VALUE"""),"")</f>
        <v/>
      </c>
      <c r="F422" s="119" t="str">
        <f ca="1">IFERROR(__xludf.DUMMYFUNCTION("""COMPUTED_VALUE"""),"")</f>
        <v/>
      </c>
      <c r="G422" s="119" t="str">
        <f ca="1">IFERROR(__xludf.DUMMYFUNCTION("""COMPUTED_VALUE"""),"")</f>
        <v/>
      </c>
      <c r="H422" s="119" t="str">
        <f ca="1">IFERROR(__xludf.DUMMYFUNCTION("""COMPUTED_VALUE"""),"")</f>
        <v/>
      </c>
      <c r="I422" s="96" t="str">
        <f ca="1">IFERROR(__xludf.DUMMYFUNCTION("""COMPUTED_VALUE"""),"")</f>
        <v/>
      </c>
      <c r="J422" s="119" t="str">
        <f ca="1">IFERROR(__xludf.DUMMYFUNCTION("""COMPUTED_VALUE"""),"")</f>
        <v/>
      </c>
      <c r="K422" s="119" t="str">
        <f ca="1">IFERROR(__xludf.DUMMYFUNCTION("""COMPUTED_VALUE"""),"")</f>
        <v/>
      </c>
      <c r="L422" s="119" t="str">
        <f ca="1">IFERROR(__xludf.DUMMYFUNCTION("""COMPUTED_VALUE"""),"")</f>
        <v/>
      </c>
      <c r="M422" s="119" t="str">
        <f ca="1">IFERROR(__xludf.DUMMYFUNCTION("""COMPUTED_VALUE"""),"")</f>
        <v/>
      </c>
      <c r="N422" s="119" t="str">
        <f ca="1">IFERROR(__xludf.DUMMYFUNCTION("""COMPUTED_VALUE"""),"")</f>
        <v/>
      </c>
      <c r="O422" s="119" t="str">
        <f ca="1">IFERROR(__xludf.DUMMYFUNCTION("""COMPUTED_VALUE"""),"")</f>
        <v/>
      </c>
      <c r="P422" s="119" t="str">
        <f ca="1">IFERROR(__xludf.DUMMYFUNCTION("""COMPUTED_VALUE"""),"")</f>
        <v/>
      </c>
      <c r="Q422" s="119" t="str">
        <f ca="1">IFERROR(__xludf.DUMMYFUNCTION("""COMPUTED_VALUE"""),"")</f>
        <v/>
      </c>
      <c r="R422" s="119" t="str">
        <f ca="1">IFERROR(__xludf.DUMMYFUNCTION("""COMPUTED_VALUE"""),"")</f>
        <v/>
      </c>
      <c r="S422" s="119" t="str">
        <f ca="1">IFERROR(__xludf.DUMMYFUNCTION("""COMPUTED_VALUE"""),"")</f>
        <v/>
      </c>
      <c r="T422" s="119" t="str">
        <f ca="1">IFERROR(__xludf.DUMMYFUNCTION("""COMPUTED_VALUE"""),"")</f>
        <v/>
      </c>
      <c r="U422" s="119" t="str">
        <f ca="1">IFERROR(__xludf.DUMMYFUNCTION("""COMPUTED_VALUE"""),"")</f>
        <v/>
      </c>
      <c r="V422" s="119" t="str">
        <f ca="1">IFERROR(__xludf.DUMMYFUNCTION("""COMPUTED_VALUE"""),"")</f>
        <v/>
      </c>
      <c r="W422" s="119" t="str">
        <f ca="1">IFERROR(__xludf.DUMMYFUNCTION("""COMPUTED_VALUE"""),"")</f>
        <v/>
      </c>
      <c r="X422" s="119" t="str">
        <f ca="1">IFERROR(__xludf.DUMMYFUNCTION("""COMPUTED_VALUE"""),"")</f>
        <v/>
      </c>
      <c r="Y422" s="119" t="str">
        <f ca="1">IFERROR(__xludf.DUMMYFUNCTION("""COMPUTED_VALUE"""),"")</f>
        <v/>
      </c>
      <c r="Z422" s="119"/>
    </row>
    <row r="423" spans="1:26" ht="12.95">
      <c r="A423" s="119" t="str">
        <f ca="1">IFERROR(__xludf.DUMMYFUNCTION("""COMPUTED_VALUE"""),"")</f>
        <v/>
      </c>
      <c r="B423" s="119" t="str">
        <f ca="1">IFERROR(__xludf.DUMMYFUNCTION("""COMPUTED_VALUE"""),"")</f>
        <v/>
      </c>
      <c r="C423" s="119" t="str">
        <f ca="1">IFERROR(__xludf.DUMMYFUNCTION("""COMPUTED_VALUE"""),"")</f>
        <v/>
      </c>
      <c r="D423" s="119" t="str">
        <f ca="1">IFERROR(__xludf.DUMMYFUNCTION("""COMPUTED_VALUE"""),"")</f>
        <v/>
      </c>
      <c r="E423" s="119" t="str">
        <f ca="1">IFERROR(__xludf.DUMMYFUNCTION("""COMPUTED_VALUE"""),"")</f>
        <v/>
      </c>
      <c r="F423" s="119" t="str">
        <f ca="1">IFERROR(__xludf.DUMMYFUNCTION("""COMPUTED_VALUE"""),"")</f>
        <v/>
      </c>
      <c r="G423" s="119" t="str">
        <f ca="1">IFERROR(__xludf.DUMMYFUNCTION("""COMPUTED_VALUE"""),"")</f>
        <v/>
      </c>
      <c r="H423" s="119" t="str">
        <f ca="1">IFERROR(__xludf.DUMMYFUNCTION("""COMPUTED_VALUE"""),"")</f>
        <v/>
      </c>
      <c r="I423" s="96" t="str">
        <f ca="1">IFERROR(__xludf.DUMMYFUNCTION("""COMPUTED_VALUE"""),"")</f>
        <v/>
      </c>
      <c r="J423" s="119" t="str">
        <f ca="1">IFERROR(__xludf.DUMMYFUNCTION("""COMPUTED_VALUE"""),"")</f>
        <v/>
      </c>
      <c r="K423" s="119" t="str">
        <f ca="1">IFERROR(__xludf.DUMMYFUNCTION("""COMPUTED_VALUE"""),"")</f>
        <v/>
      </c>
      <c r="L423" s="119" t="str">
        <f ca="1">IFERROR(__xludf.DUMMYFUNCTION("""COMPUTED_VALUE"""),"")</f>
        <v/>
      </c>
      <c r="M423" s="119" t="str">
        <f ca="1">IFERROR(__xludf.DUMMYFUNCTION("""COMPUTED_VALUE"""),"")</f>
        <v/>
      </c>
      <c r="N423" s="119" t="str">
        <f ca="1">IFERROR(__xludf.DUMMYFUNCTION("""COMPUTED_VALUE"""),"")</f>
        <v/>
      </c>
      <c r="O423" s="119" t="str">
        <f ca="1">IFERROR(__xludf.DUMMYFUNCTION("""COMPUTED_VALUE"""),"")</f>
        <v/>
      </c>
      <c r="P423" s="119" t="str">
        <f ca="1">IFERROR(__xludf.DUMMYFUNCTION("""COMPUTED_VALUE"""),"")</f>
        <v/>
      </c>
      <c r="Q423" s="119" t="str">
        <f ca="1">IFERROR(__xludf.DUMMYFUNCTION("""COMPUTED_VALUE"""),"")</f>
        <v/>
      </c>
      <c r="R423" s="119" t="str">
        <f ca="1">IFERROR(__xludf.DUMMYFUNCTION("""COMPUTED_VALUE"""),"")</f>
        <v/>
      </c>
      <c r="S423" s="119" t="str">
        <f ca="1">IFERROR(__xludf.DUMMYFUNCTION("""COMPUTED_VALUE"""),"")</f>
        <v/>
      </c>
      <c r="T423" s="119" t="str">
        <f ca="1">IFERROR(__xludf.DUMMYFUNCTION("""COMPUTED_VALUE"""),"")</f>
        <v/>
      </c>
      <c r="U423" s="119" t="str">
        <f ca="1">IFERROR(__xludf.DUMMYFUNCTION("""COMPUTED_VALUE"""),"")</f>
        <v/>
      </c>
      <c r="V423" s="119" t="str">
        <f ca="1">IFERROR(__xludf.DUMMYFUNCTION("""COMPUTED_VALUE"""),"")</f>
        <v/>
      </c>
      <c r="W423" s="119" t="str">
        <f ca="1">IFERROR(__xludf.DUMMYFUNCTION("""COMPUTED_VALUE"""),"")</f>
        <v/>
      </c>
      <c r="X423" s="119" t="str">
        <f ca="1">IFERROR(__xludf.DUMMYFUNCTION("""COMPUTED_VALUE"""),"")</f>
        <v/>
      </c>
      <c r="Y423" s="119" t="str">
        <f ca="1">IFERROR(__xludf.DUMMYFUNCTION("""COMPUTED_VALUE"""),"")</f>
        <v/>
      </c>
      <c r="Z423" s="119"/>
    </row>
    <row r="424" spans="1:26" ht="12.95">
      <c r="A424" s="119" t="str">
        <f ca="1">IFERROR(__xludf.DUMMYFUNCTION("""COMPUTED_VALUE"""),"")</f>
        <v/>
      </c>
      <c r="B424" s="119" t="str">
        <f ca="1">IFERROR(__xludf.DUMMYFUNCTION("""COMPUTED_VALUE"""),"")</f>
        <v/>
      </c>
      <c r="C424" s="119" t="str">
        <f ca="1">IFERROR(__xludf.DUMMYFUNCTION("""COMPUTED_VALUE"""),"")</f>
        <v/>
      </c>
      <c r="D424" s="119" t="str">
        <f ca="1">IFERROR(__xludf.DUMMYFUNCTION("""COMPUTED_VALUE"""),"")</f>
        <v/>
      </c>
      <c r="E424" s="119" t="str">
        <f ca="1">IFERROR(__xludf.DUMMYFUNCTION("""COMPUTED_VALUE"""),"")</f>
        <v/>
      </c>
      <c r="F424" s="119" t="str">
        <f ca="1">IFERROR(__xludf.DUMMYFUNCTION("""COMPUTED_VALUE"""),"")</f>
        <v/>
      </c>
      <c r="G424" s="119" t="str">
        <f ca="1">IFERROR(__xludf.DUMMYFUNCTION("""COMPUTED_VALUE"""),"")</f>
        <v/>
      </c>
      <c r="H424" s="119" t="str">
        <f ca="1">IFERROR(__xludf.DUMMYFUNCTION("""COMPUTED_VALUE"""),"")</f>
        <v/>
      </c>
      <c r="I424" s="96" t="str">
        <f ca="1">IFERROR(__xludf.DUMMYFUNCTION("""COMPUTED_VALUE"""),"")</f>
        <v/>
      </c>
      <c r="J424" s="119" t="str">
        <f ca="1">IFERROR(__xludf.DUMMYFUNCTION("""COMPUTED_VALUE"""),"")</f>
        <v/>
      </c>
      <c r="K424" s="119" t="str">
        <f ca="1">IFERROR(__xludf.DUMMYFUNCTION("""COMPUTED_VALUE"""),"")</f>
        <v/>
      </c>
      <c r="L424" s="119" t="str">
        <f ca="1">IFERROR(__xludf.DUMMYFUNCTION("""COMPUTED_VALUE"""),"")</f>
        <v/>
      </c>
      <c r="M424" s="119" t="str">
        <f ca="1">IFERROR(__xludf.DUMMYFUNCTION("""COMPUTED_VALUE"""),"")</f>
        <v/>
      </c>
      <c r="N424" s="119" t="str">
        <f ca="1">IFERROR(__xludf.DUMMYFUNCTION("""COMPUTED_VALUE"""),"")</f>
        <v/>
      </c>
      <c r="O424" s="119" t="str">
        <f ca="1">IFERROR(__xludf.DUMMYFUNCTION("""COMPUTED_VALUE"""),"")</f>
        <v/>
      </c>
      <c r="P424" s="119" t="str">
        <f ca="1">IFERROR(__xludf.DUMMYFUNCTION("""COMPUTED_VALUE"""),"")</f>
        <v/>
      </c>
      <c r="Q424" s="119" t="str">
        <f ca="1">IFERROR(__xludf.DUMMYFUNCTION("""COMPUTED_VALUE"""),"")</f>
        <v/>
      </c>
      <c r="R424" s="119" t="str">
        <f ca="1">IFERROR(__xludf.DUMMYFUNCTION("""COMPUTED_VALUE"""),"")</f>
        <v/>
      </c>
      <c r="S424" s="119" t="str">
        <f ca="1">IFERROR(__xludf.DUMMYFUNCTION("""COMPUTED_VALUE"""),"")</f>
        <v/>
      </c>
      <c r="T424" s="119" t="str">
        <f ca="1">IFERROR(__xludf.DUMMYFUNCTION("""COMPUTED_VALUE"""),"")</f>
        <v/>
      </c>
      <c r="U424" s="119" t="str">
        <f ca="1">IFERROR(__xludf.DUMMYFUNCTION("""COMPUTED_VALUE"""),"")</f>
        <v/>
      </c>
      <c r="V424" s="119" t="str">
        <f ca="1">IFERROR(__xludf.DUMMYFUNCTION("""COMPUTED_VALUE"""),"")</f>
        <v/>
      </c>
      <c r="W424" s="119" t="str">
        <f ca="1">IFERROR(__xludf.DUMMYFUNCTION("""COMPUTED_VALUE"""),"")</f>
        <v/>
      </c>
      <c r="X424" s="119" t="str">
        <f ca="1">IFERROR(__xludf.DUMMYFUNCTION("""COMPUTED_VALUE"""),"")</f>
        <v/>
      </c>
      <c r="Y424" s="119" t="str">
        <f ca="1">IFERROR(__xludf.DUMMYFUNCTION("""COMPUTED_VALUE"""),"")</f>
        <v/>
      </c>
      <c r="Z424" s="119"/>
    </row>
    <row r="425" spans="1:26" ht="12.95">
      <c r="A425" s="119" t="str">
        <f ca="1">IFERROR(__xludf.DUMMYFUNCTION("""COMPUTED_VALUE"""),"")</f>
        <v/>
      </c>
      <c r="B425" s="119" t="str">
        <f ca="1">IFERROR(__xludf.DUMMYFUNCTION("""COMPUTED_VALUE"""),"")</f>
        <v/>
      </c>
      <c r="C425" s="119" t="str">
        <f ca="1">IFERROR(__xludf.DUMMYFUNCTION("""COMPUTED_VALUE"""),"")</f>
        <v/>
      </c>
      <c r="D425" s="119" t="str">
        <f ca="1">IFERROR(__xludf.DUMMYFUNCTION("""COMPUTED_VALUE"""),"")</f>
        <v/>
      </c>
      <c r="E425" s="119" t="str">
        <f ca="1">IFERROR(__xludf.DUMMYFUNCTION("""COMPUTED_VALUE"""),"")</f>
        <v/>
      </c>
      <c r="F425" s="119" t="str">
        <f ca="1">IFERROR(__xludf.DUMMYFUNCTION("""COMPUTED_VALUE"""),"")</f>
        <v/>
      </c>
      <c r="G425" s="119" t="str">
        <f ca="1">IFERROR(__xludf.DUMMYFUNCTION("""COMPUTED_VALUE"""),"")</f>
        <v/>
      </c>
      <c r="H425" s="119" t="str">
        <f ca="1">IFERROR(__xludf.DUMMYFUNCTION("""COMPUTED_VALUE"""),"")</f>
        <v/>
      </c>
      <c r="I425" s="96" t="str">
        <f ca="1">IFERROR(__xludf.DUMMYFUNCTION("""COMPUTED_VALUE"""),"")</f>
        <v/>
      </c>
      <c r="J425" s="119" t="str">
        <f ca="1">IFERROR(__xludf.DUMMYFUNCTION("""COMPUTED_VALUE"""),"")</f>
        <v/>
      </c>
      <c r="K425" s="119" t="str">
        <f ca="1">IFERROR(__xludf.DUMMYFUNCTION("""COMPUTED_VALUE"""),"")</f>
        <v/>
      </c>
      <c r="L425" s="119" t="str">
        <f ca="1">IFERROR(__xludf.DUMMYFUNCTION("""COMPUTED_VALUE"""),"")</f>
        <v/>
      </c>
      <c r="M425" s="119" t="str">
        <f ca="1">IFERROR(__xludf.DUMMYFUNCTION("""COMPUTED_VALUE"""),"")</f>
        <v/>
      </c>
      <c r="N425" s="119" t="str">
        <f ca="1">IFERROR(__xludf.DUMMYFUNCTION("""COMPUTED_VALUE"""),"")</f>
        <v/>
      </c>
      <c r="O425" s="119" t="str">
        <f ca="1">IFERROR(__xludf.DUMMYFUNCTION("""COMPUTED_VALUE"""),"")</f>
        <v/>
      </c>
      <c r="P425" s="119" t="str">
        <f ca="1">IFERROR(__xludf.DUMMYFUNCTION("""COMPUTED_VALUE"""),"")</f>
        <v/>
      </c>
      <c r="Q425" s="119" t="str">
        <f ca="1">IFERROR(__xludf.DUMMYFUNCTION("""COMPUTED_VALUE"""),"")</f>
        <v/>
      </c>
      <c r="R425" s="119" t="str">
        <f ca="1">IFERROR(__xludf.DUMMYFUNCTION("""COMPUTED_VALUE"""),"")</f>
        <v/>
      </c>
      <c r="S425" s="119" t="str">
        <f ca="1">IFERROR(__xludf.DUMMYFUNCTION("""COMPUTED_VALUE"""),"")</f>
        <v/>
      </c>
      <c r="T425" s="119" t="str">
        <f ca="1">IFERROR(__xludf.DUMMYFUNCTION("""COMPUTED_VALUE"""),"")</f>
        <v/>
      </c>
      <c r="U425" s="119" t="str">
        <f ca="1">IFERROR(__xludf.DUMMYFUNCTION("""COMPUTED_VALUE"""),"")</f>
        <v/>
      </c>
      <c r="V425" s="119" t="str">
        <f ca="1">IFERROR(__xludf.DUMMYFUNCTION("""COMPUTED_VALUE"""),"")</f>
        <v/>
      </c>
      <c r="W425" s="119" t="str">
        <f ca="1">IFERROR(__xludf.DUMMYFUNCTION("""COMPUTED_VALUE"""),"")</f>
        <v/>
      </c>
      <c r="X425" s="119" t="str">
        <f ca="1">IFERROR(__xludf.DUMMYFUNCTION("""COMPUTED_VALUE"""),"")</f>
        <v/>
      </c>
      <c r="Y425" s="119" t="str">
        <f ca="1">IFERROR(__xludf.DUMMYFUNCTION("""COMPUTED_VALUE"""),"")</f>
        <v/>
      </c>
      <c r="Z425" s="119"/>
    </row>
    <row r="426" spans="1:26" ht="12.95">
      <c r="A426" s="119" t="str">
        <f ca="1">IFERROR(__xludf.DUMMYFUNCTION("""COMPUTED_VALUE"""),"")</f>
        <v/>
      </c>
      <c r="B426" s="119" t="str">
        <f ca="1">IFERROR(__xludf.DUMMYFUNCTION("""COMPUTED_VALUE"""),"")</f>
        <v/>
      </c>
      <c r="C426" s="119" t="str">
        <f ca="1">IFERROR(__xludf.DUMMYFUNCTION("""COMPUTED_VALUE"""),"")</f>
        <v/>
      </c>
      <c r="D426" s="119" t="str">
        <f ca="1">IFERROR(__xludf.DUMMYFUNCTION("""COMPUTED_VALUE"""),"")</f>
        <v/>
      </c>
      <c r="E426" s="119" t="str">
        <f ca="1">IFERROR(__xludf.DUMMYFUNCTION("""COMPUTED_VALUE"""),"")</f>
        <v/>
      </c>
      <c r="F426" s="119" t="str">
        <f ca="1">IFERROR(__xludf.DUMMYFUNCTION("""COMPUTED_VALUE"""),"")</f>
        <v/>
      </c>
      <c r="G426" s="119" t="str">
        <f ca="1">IFERROR(__xludf.DUMMYFUNCTION("""COMPUTED_VALUE"""),"")</f>
        <v/>
      </c>
      <c r="H426" s="119" t="str">
        <f ca="1">IFERROR(__xludf.DUMMYFUNCTION("""COMPUTED_VALUE"""),"")</f>
        <v/>
      </c>
      <c r="I426" s="96" t="str">
        <f ca="1">IFERROR(__xludf.DUMMYFUNCTION("""COMPUTED_VALUE"""),"")</f>
        <v/>
      </c>
      <c r="J426" s="119" t="str">
        <f ca="1">IFERROR(__xludf.DUMMYFUNCTION("""COMPUTED_VALUE"""),"")</f>
        <v/>
      </c>
      <c r="K426" s="119" t="str">
        <f ca="1">IFERROR(__xludf.DUMMYFUNCTION("""COMPUTED_VALUE"""),"")</f>
        <v/>
      </c>
      <c r="L426" s="119" t="str">
        <f ca="1">IFERROR(__xludf.DUMMYFUNCTION("""COMPUTED_VALUE"""),"")</f>
        <v/>
      </c>
      <c r="M426" s="119" t="str">
        <f ca="1">IFERROR(__xludf.DUMMYFUNCTION("""COMPUTED_VALUE"""),"")</f>
        <v/>
      </c>
      <c r="N426" s="119" t="str">
        <f ca="1">IFERROR(__xludf.DUMMYFUNCTION("""COMPUTED_VALUE"""),"")</f>
        <v/>
      </c>
      <c r="O426" s="119" t="str">
        <f ca="1">IFERROR(__xludf.DUMMYFUNCTION("""COMPUTED_VALUE"""),"")</f>
        <v/>
      </c>
      <c r="P426" s="119" t="str">
        <f ca="1">IFERROR(__xludf.DUMMYFUNCTION("""COMPUTED_VALUE"""),"")</f>
        <v/>
      </c>
      <c r="Q426" s="119" t="str">
        <f ca="1">IFERROR(__xludf.DUMMYFUNCTION("""COMPUTED_VALUE"""),"")</f>
        <v/>
      </c>
      <c r="R426" s="119" t="str">
        <f ca="1">IFERROR(__xludf.DUMMYFUNCTION("""COMPUTED_VALUE"""),"")</f>
        <v/>
      </c>
      <c r="S426" s="119" t="str">
        <f ca="1">IFERROR(__xludf.DUMMYFUNCTION("""COMPUTED_VALUE"""),"")</f>
        <v/>
      </c>
      <c r="T426" s="119" t="str">
        <f ca="1">IFERROR(__xludf.DUMMYFUNCTION("""COMPUTED_VALUE"""),"")</f>
        <v/>
      </c>
      <c r="U426" s="119" t="str">
        <f ca="1">IFERROR(__xludf.DUMMYFUNCTION("""COMPUTED_VALUE"""),"")</f>
        <v/>
      </c>
      <c r="V426" s="119" t="str">
        <f ca="1">IFERROR(__xludf.DUMMYFUNCTION("""COMPUTED_VALUE"""),"")</f>
        <v/>
      </c>
      <c r="W426" s="119" t="str">
        <f ca="1">IFERROR(__xludf.DUMMYFUNCTION("""COMPUTED_VALUE"""),"")</f>
        <v/>
      </c>
      <c r="X426" s="119" t="str">
        <f ca="1">IFERROR(__xludf.DUMMYFUNCTION("""COMPUTED_VALUE"""),"")</f>
        <v/>
      </c>
      <c r="Y426" s="119" t="str">
        <f ca="1">IFERROR(__xludf.DUMMYFUNCTION("""COMPUTED_VALUE"""),"")</f>
        <v/>
      </c>
      <c r="Z426" s="119"/>
    </row>
    <row r="427" spans="1:26" ht="12.95">
      <c r="A427" s="119" t="str">
        <f ca="1">IFERROR(__xludf.DUMMYFUNCTION("""COMPUTED_VALUE"""),"")</f>
        <v/>
      </c>
      <c r="B427" s="119" t="str">
        <f ca="1">IFERROR(__xludf.DUMMYFUNCTION("""COMPUTED_VALUE"""),"")</f>
        <v/>
      </c>
      <c r="C427" s="119" t="str">
        <f ca="1">IFERROR(__xludf.DUMMYFUNCTION("""COMPUTED_VALUE"""),"")</f>
        <v/>
      </c>
      <c r="D427" s="119" t="str">
        <f ca="1">IFERROR(__xludf.DUMMYFUNCTION("""COMPUTED_VALUE"""),"")</f>
        <v/>
      </c>
      <c r="E427" s="119" t="str">
        <f ca="1">IFERROR(__xludf.DUMMYFUNCTION("""COMPUTED_VALUE"""),"")</f>
        <v/>
      </c>
      <c r="F427" s="119" t="str">
        <f ca="1">IFERROR(__xludf.DUMMYFUNCTION("""COMPUTED_VALUE"""),"")</f>
        <v/>
      </c>
      <c r="G427" s="119" t="str">
        <f ca="1">IFERROR(__xludf.DUMMYFUNCTION("""COMPUTED_VALUE"""),"")</f>
        <v/>
      </c>
      <c r="H427" s="119" t="str">
        <f ca="1">IFERROR(__xludf.DUMMYFUNCTION("""COMPUTED_VALUE"""),"")</f>
        <v/>
      </c>
      <c r="I427" s="96" t="str">
        <f ca="1">IFERROR(__xludf.DUMMYFUNCTION("""COMPUTED_VALUE"""),"")</f>
        <v/>
      </c>
      <c r="J427" s="119" t="str">
        <f ca="1">IFERROR(__xludf.DUMMYFUNCTION("""COMPUTED_VALUE"""),"")</f>
        <v/>
      </c>
      <c r="K427" s="119" t="str">
        <f ca="1">IFERROR(__xludf.DUMMYFUNCTION("""COMPUTED_VALUE"""),"")</f>
        <v/>
      </c>
      <c r="L427" s="119" t="str">
        <f ca="1">IFERROR(__xludf.DUMMYFUNCTION("""COMPUTED_VALUE"""),"")</f>
        <v/>
      </c>
      <c r="M427" s="119" t="str">
        <f ca="1">IFERROR(__xludf.DUMMYFUNCTION("""COMPUTED_VALUE"""),"")</f>
        <v/>
      </c>
      <c r="N427" s="119" t="str">
        <f ca="1">IFERROR(__xludf.DUMMYFUNCTION("""COMPUTED_VALUE"""),"")</f>
        <v/>
      </c>
      <c r="O427" s="119" t="str">
        <f ca="1">IFERROR(__xludf.DUMMYFUNCTION("""COMPUTED_VALUE"""),"")</f>
        <v/>
      </c>
      <c r="P427" s="119" t="str">
        <f ca="1">IFERROR(__xludf.DUMMYFUNCTION("""COMPUTED_VALUE"""),"")</f>
        <v/>
      </c>
      <c r="Q427" s="119" t="str">
        <f ca="1">IFERROR(__xludf.DUMMYFUNCTION("""COMPUTED_VALUE"""),"")</f>
        <v/>
      </c>
      <c r="R427" s="119" t="str">
        <f ca="1">IFERROR(__xludf.DUMMYFUNCTION("""COMPUTED_VALUE"""),"")</f>
        <v/>
      </c>
      <c r="S427" s="119" t="str">
        <f ca="1">IFERROR(__xludf.DUMMYFUNCTION("""COMPUTED_VALUE"""),"")</f>
        <v/>
      </c>
      <c r="T427" s="119" t="str">
        <f ca="1">IFERROR(__xludf.DUMMYFUNCTION("""COMPUTED_VALUE"""),"")</f>
        <v/>
      </c>
      <c r="U427" s="119" t="str">
        <f ca="1">IFERROR(__xludf.DUMMYFUNCTION("""COMPUTED_VALUE"""),"")</f>
        <v/>
      </c>
      <c r="V427" s="119" t="str">
        <f ca="1">IFERROR(__xludf.DUMMYFUNCTION("""COMPUTED_VALUE"""),"")</f>
        <v/>
      </c>
      <c r="W427" s="119" t="str">
        <f ca="1">IFERROR(__xludf.DUMMYFUNCTION("""COMPUTED_VALUE"""),"")</f>
        <v/>
      </c>
      <c r="X427" s="119" t="str">
        <f ca="1">IFERROR(__xludf.DUMMYFUNCTION("""COMPUTED_VALUE"""),"")</f>
        <v/>
      </c>
      <c r="Y427" s="119" t="str">
        <f ca="1">IFERROR(__xludf.DUMMYFUNCTION("""COMPUTED_VALUE"""),"")</f>
        <v/>
      </c>
      <c r="Z427" s="119"/>
    </row>
    <row r="428" spans="1:26" ht="12.95">
      <c r="A428" s="119" t="str">
        <f ca="1">IFERROR(__xludf.DUMMYFUNCTION("""COMPUTED_VALUE"""),"")</f>
        <v/>
      </c>
      <c r="B428" s="119" t="str">
        <f ca="1">IFERROR(__xludf.DUMMYFUNCTION("""COMPUTED_VALUE"""),"")</f>
        <v/>
      </c>
      <c r="C428" s="119" t="str">
        <f ca="1">IFERROR(__xludf.DUMMYFUNCTION("""COMPUTED_VALUE"""),"")</f>
        <v/>
      </c>
      <c r="D428" s="119" t="str">
        <f ca="1">IFERROR(__xludf.DUMMYFUNCTION("""COMPUTED_VALUE"""),"")</f>
        <v/>
      </c>
      <c r="E428" s="119" t="str">
        <f ca="1">IFERROR(__xludf.DUMMYFUNCTION("""COMPUTED_VALUE"""),"")</f>
        <v/>
      </c>
      <c r="F428" s="119" t="str">
        <f ca="1">IFERROR(__xludf.DUMMYFUNCTION("""COMPUTED_VALUE"""),"")</f>
        <v/>
      </c>
      <c r="G428" s="119" t="str">
        <f ca="1">IFERROR(__xludf.DUMMYFUNCTION("""COMPUTED_VALUE"""),"")</f>
        <v/>
      </c>
      <c r="H428" s="119" t="str">
        <f ca="1">IFERROR(__xludf.DUMMYFUNCTION("""COMPUTED_VALUE"""),"")</f>
        <v/>
      </c>
      <c r="I428" s="96" t="str">
        <f ca="1">IFERROR(__xludf.DUMMYFUNCTION("""COMPUTED_VALUE"""),"")</f>
        <v/>
      </c>
      <c r="J428" s="119" t="str">
        <f ca="1">IFERROR(__xludf.DUMMYFUNCTION("""COMPUTED_VALUE"""),"")</f>
        <v/>
      </c>
      <c r="K428" s="119" t="str">
        <f ca="1">IFERROR(__xludf.DUMMYFUNCTION("""COMPUTED_VALUE"""),"")</f>
        <v/>
      </c>
      <c r="L428" s="119" t="str">
        <f ca="1">IFERROR(__xludf.DUMMYFUNCTION("""COMPUTED_VALUE"""),"")</f>
        <v/>
      </c>
      <c r="M428" s="119" t="str">
        <f ca="1">IFERROR(__xludf.DUMMYFUNCTION("""COMPUTED_VALUE"""),"")</f>
        <v/>
      </c>
      <c r="N428" s="119" t="str">
        <f ca="1">IFERROR(__xludf.DUMMYFUNCTION("""COMPUTED_VALUE"""),"")</f>
        <v/>
      </c>
      <c r="O428" s="119" t="str">
        <f ca="1">IFERROR(__xludf.DUMMYFUNCTION("""COMPUTED_VALUE"""),"")</f>
        <v/>
      </c>
      <c r="P428" s="119" t="str">
        <f ca="1">IFERROR(__xludf.DUMMYFUNCTION("""COMPUTED_VALUE"""),"")</f>
        <v/>
      </c>
      <c r="Q428" s="119" t="str">
        <f ca="1">IFERROR(__xludf.DUMMYFUNCTION("""COMPUTED_VALUE"""),"")</f>
        <v/>
      </c>
      <c r="R428" s="119" t="str">
        <f ca="1">IFERROR(__xludf.DUMMYFUNCTION("""COMPUTED_VALUE"""),"")</f>
        <v/>
      </c>
      <c r="S428" s="119" t="str">
        <f ca="1">IFERROR(__xludf.DUMMYFUNCTION("""COMPUTED_VALUE"""),"")</f>
        <v/>
      </c>
      <c r="T428" s="119" t="str">
        <f ca="1">IFERROR(__xludf.DUMMYFUNCTION("""COMPUTED_VALUE"""),"")</f>
        <v/>
      </c>
      <c r="U428" s="119" t="str">
        <f ca="1">IFERROR(__xludf.DUMMYFUNCTION("""COMPUTED_VALUE"""),"")</f>
        <v/>
      </c>
      <c r="V428" s="119" t="str">
        <f ca="1">IFERROR(__xludf.DUMMYFUNCTION("""COMPUTED_VALUE"""),"")</f>
        <v/>
      </c>
      <c r="W428" s="119" t="str">
        <f ca="1">IFERROR(__xludf.DUMMYFUNCTION("""COMPUTED_VALUE"""),"")</f>
        <v/>
      </c>
      <c r="X428" s="119" t="str">
        <f ca="1">IFERROR(__xludf.DUMMYFUNCTION("""COMPUTED_VALUE"""),"")</f>
        <v/>
      </c>
      <c r="Y428" s="119" t="str">
        <f ca="1">IFERROR(__xludf.DUMMYFUNCTION("""COMPUTED_VALUE"""),"")</f>
        <v/>
      </c>
      <c r="Z428" s="119"/>
    </row>
    <row r="429" spans="1:26" ht="12.95">
      <c r="A429" s="119" t="str">
        <f ca="1">IFERROR(__xludf.DUMMYFUNCTION("""COMPUTED_VALUE"""),"")</f>
        <v/>
      </c>
      <c r="B429" s="119" t="str">
        <f ca="1">IFERROR(__xludf.DUMMYFUNCTION("""COMPUTED_VALUE"""),"")</f>
        <v/>
      </c>
      <c r="C429" s="119" t="str">
        <f ca="1">IFERROR(__xludf.DUMMYFUNCTION("""COMPUTED_VALUE"""),"")</f>
        <v/>
      </c>
      <c r="D429" s="119" t="str">
        <f ca="1">IFERROR(__xludf.DUMMYFUNCTION("""COMPUTED_VALUE"""),"")</f>
        <v/>
      </c>
      <c r="E429" s="119" t="str">
        <f ca="1">IFERROR(__xludf.DUMMYFUNCTION("""COMPUTED_VALUE"""),"")</f>
        <v/>
      </c>
      <c r="F429" s="119" t="str">
        <f ca="1">IFERROR(__xludf.DUMMYFUNCTION("""COMPUTED_VALUE"""),"")</f>
        <v/>
      </c>
      <c r="G429" s="119" t="str">
        <f ca="1">IFERROR(__xludf.DUMMYFUNCTION("""COMPUTED_VALUE"""),"")</f>
        <v/>
      </c>
      <c r="H429" s="119" t="str">
        <f ca="1">IFERROR(__xludf.DUMMYFUNCTION("""COMPUTED_VALUE"""),"")</f>
        <v/>
      </c>
      <c r="I429" s="96" t="str">
        <f ca="1">IFERROR(__xludf.DUMMYFUNCTION("""COMPUTED_VALUE"""),"")</f>
        <v/>
      </c>
      <c r="J429" s="119" t="str">
        <f ca="1">IFERROR(__xludf.DUMMYFUNCTION("""COMPUTED_VALUE"""),"")</f>
        <v/>
      </c>
      <c r="K429" s="119" t="str">
        <f ca="1">IFERROR(__xludf.DUMMYFUNCTION("""COMPUTED_VALUE"""),"")</f>
        <v/>
      </c>
      <c r="L429" s="119" t="str">
        <f ca="1">IFERROR(__xludf.DUMMYFUNCTION("""COMPUTED_VALUE"""),"")</f>
        <v/>
      </c>
      <c r="M429" s="119" t="str">
        <f ca="1">IFERROR(__xludf.DUMMYFUNCTION("""COMPUTED_VALUE"""),"")</f>
        <v/>
      </c>
      <c r="N429" s="119" t="str">
        <f ca="1">IFERROR(__xludf.DUMMYFUNCTION("""COMPUTED_VALUE"""),"")</f>
        <v/>
      </c>
      <c r="O429" s="119" t="str">
        <f ca="1">IFERROR(__xludf.DUMMYFUNCTION("""COMPUTED_VALUE"""),"")</f>
        <v/>
      </c>
      <c r="P429" s="119" t="str">
        <f ca="1">IFERROR(__xludf.DUMMYFUNCTION("""COMPUTED_VALUE"""),"")</f>
        <v/>
      </c>
      <c r="Q429" s="119" t="str">
        <f ca="1">IFERROR(__xludf.DUMMYFUNCTION("""COMPUTED_VALUE"""),"")</f>
        <v/>
      </c>
      <c r="R429" s="119" t="str">
        <f ca="1">IFERROR(__xludf.DUMMYFUNCTION("""COMPUTED_VALUE"""),"")</f>
        <v/>
      </c>
      <c r="S429" s="119" t="str">
        <f ca="1">IFERROR(__xludf.DUMMYFUNCTION("""COMPUTED_VALUE"""),"")</f>
        <v/>
      </c>
      <c r="T429" s="119" t="str">
        <f ca="1">IFERROR(__xludf.DUMMYFUNCTION("""COMPUTED_VALUE"""),"")</f>
        <v/>
      </c>
      <c r="U429" s="119" t="str">
        <f ca="1">IFERROR(__xludf.DUMMYFUNCTION("""COMPUTED_VALUE"""),"")</f>
        <v/>
      </c>
      <c r="V429" s="119" t="str">
        <f ca="1">IFERROR(__xludf.DUMMYFUNCTION("""COMPUTED_VALUE"""),"")</f>
        <v/>
      </c>
      <c r="W429" s="119" t="str">
        <f ca="1">IFERROR(__xludf.DUMMYFUNCTION("""COMPUTED_VALUE"""),"")</f>
        <v/>
      </c>
      <c r="X429" s="119" t="str">
        <f ca="1">IFERROR(__xludf.DUMMYFUNCTION("""COMPUTED_VALUE"""),"")</f>
        <v/>
      </c>
      <c r="Y429" s="119" t="str">
        <f ca="1">IFERROR(__xludf.DUMMYFUNCTION("""COMPUTED_VALUE"""),"")</f>
        <v/>
      </c>
      <c r="Z429" s="119"/>
    </row>
    <row r="430" spans="1:26" ht="12.95">
      <c r="A430" s="119" t="str">
        <f ca="1">IFERROR(__xludf.DUMMYFUNCTION("""COMPUTED_VALUE"""),"")</f>
        <v/>
      </c>
      <c r="B430" s="119" t="str">
        <f ca="1">IFERROR(__xludf.DUMMYFUNCTION("""COMPUTED_VALUE"""),"")</f>
        <v/>
      </c>
      <c r="C430" s="119" t="str">
        <f ca="1">IFERROR(__xludf.DUMMYFUNCTION("""COMPUTED_VALUE"""),"")</f>
        <v/>
      </c>
      <c r="D430" s="119" t="str">
        <f ca="1">IFERROR(__xludf.DUMMYFUNCTION("""COMPUTED_VALUE"""),"")</f>
        <v/>
      </c>
      <c r="E430" s="119" t="str">
        <f ca="1">IFERROR(__xludf.DUMMYFUNCTION("""COMPUTED_VALUE"""),"")</f>
        <v/>
      </c>
      <c r="F430" s="119" t="str">
        <f ca="1">IFERROR(__xludf.DUMMYFUNCTION("""COMPUTED_VALUE"""),"")</f>
        <v/>
      </c>
      <c r="G430" s="119" t="str">
        <f ca="1">IFERROR(__xludf.DUMMYFUNCTION("""COMPUTED_VALUE"""),"")</f>
        <v/>
      </c>
      <c r="H430" s="119" t="str">
        <f ca="1">IFERROR(__xludf.DUMMYFUNCTION("""COMPUTED_VALUE"""),"")</f>
        <v/>
      </c>
      <c r="I430" s="96" t="str">
        <f ca="1">IFERROR(__xludf.DUMMYFUNCTION("""COMPUTED_VALUE"""),"")</f>
        <v/>
      </c>
      <c r="J430" s="119" t="str">
        <f ca="1">IFERROR(__xludf.DUMMYFUNCTION("""COMPUTED_VALUE"""),"")</f>
        <v/>
      </c>
      <c r="K430" s="119" t="str">
        <f ca="1">IFERROR(__xludf.DUMMYFUNCTION("""COMPUTED_VALUE"""),"")</f>
        <v/>
      </c>
      <c r="L430" s="119" t="str">
        <f ca="1">IFERROR(__xludf.DUMMYFUNCTION("""COMPUTED_VALUE"""),"")</f>
        <v/>
      </c>
      <c r="M430" s="119" t="str">
        <f ca="1">IFERROR(__xludf.DUMMYFUNCTION("""COMPUTED_VALUE"""),"")</f>
        <v/>
      </c>
      <c r="N430" s="119" t="str">
        <f ca="1">IFERROR(__xludf.DUMMYFUNCTION("""COMPUTED_VALUE"""),"")</f>
        <v/>
      </c>
      <c r="O430" s="119" t="str">
        <f ca="1">IFERROR(__xludf.DUMMYFUNCTION("""COMPUTED_VALUE"""),"")</f>
        <v/>
      </c>
      <c r="P430" s="119" t="str">
        <f ca="1">IFERROR(__xludf.DUMMYFUNCTION("""COMPUTED_VALUE"""),"")</f>
        <v/>
      </c>
      <c r="Q430" s="119" t="str">
        <f ca="1">IFERROR(__xludf.DUMMYFUNCTION("""COMPUTED_VALUE"""),"")</f>
        <v/>
      </c>
      <c r="R430" s="119" t="str">
        <f ca="1">IFERROR(__xludf.DUMMYFUNCTION("""COMPUTED_VALUE"""),"")</f>
        <v/>
      </c>
      <c r="S430" s="119" t="str">
        <f ca="1">IFERROR(__xludf.DUMMYFUNCTION("""COMPUTED_VALUE"""),"")</f>
        <v/>
      </c>
      <c r="T430" s="119" t="str">
        <f ca="1">IFERROR(__xludf.DUMMYFUNCTION("""COMPUTED_VALUE"""),"")</f>
        <v/>
      </c>
      <c r="U430" s="119" t="str">
        <f ca="1">IFERROR(__xludf.DUMMYFUNCTION("""COMPUTED_VALUE"""),"")</f>
        <v/>
      </c>
      <c r="V430" s="119" t="str">
        <f ca="1">IFERROR(__xludf.DUMMYFUNCTION("""COMPUTED_VALUE"""),"")</f>
        <v/>
      </c>
      <c r="W430" s="119" t="str">
        <f ca="1">IFERROR(__xludf.DUMMYFUNCTION("""COMPUTED_VALUE"""),"")</f>
        <v/>
      </c>
      <c r="X430" s="119" t="str">
        <f ca="1">IFERROR(__xludf.DUMMYFUNCTION("""COMPUTED_VALUE"""),"")</f>
        <v/>
      </c>
      <c r="Y430" s="119" t="str">
        <f ca="1">IFERROR(__xludf.DUMMYFUNCTION("""COMPUTED_VALUE"""),"")</f>
        <v/>
      </c>
      <c r="Z430" s="119"/>
    </row>
    <row r="431" spans="1:26" ht="12.95">
      <c r="A431" s="119" t="str">
        <f ca="1">IFERROR(__xludf.DUMMYFUNCTION("""COMPUTED_VALUE"""),"")</f>
        <v/>
      </c>
      <c r="B431" s="119" t="str">
        <f ca="1">IFERROR(__xludf.DUMMYFUNCTION("""COMPUTED_VALUE"""),"")</f>
        <v/>
      </c>
      <c r="C431" s="119" t="str">
        <f ca="1">IFERROR(__xludf.DUMMYFUNCTION("""COMPUTED_VALUE"""),"")</f>
        <v/>
      </c>
      <c r="D431" s="119" t="str">
        <f ca="1">IFERROR(__xludf.DUMMYFUNCTION("""COMPUTED_VALUE"""),"")</f>
        <v/>
      </c>
      <c r="E431" s="119" t="str">
        <f ca="1">IFERROR(__xludf.DUMMYFUNCTION("""COMPUTED_VALUE"""),"")</f>
        <v/>
      </c>
      <c r="F431" s="119" t="str">
        <f ca="1">IFERROR(__xludf.DUMMYFUNCTION("""COMPUTED_VALUE"""),"")</f>
        <v/>
      </c>
      <c r="G431" s="119" t="str">
        <f ca="1">IFERROR(__xludf.DUMMYFUNCTION("""COMPUTED_VALUE"""),"")</f>
        <v/>
      </c>
      <c r="H431" s="119" t="str">
        <f ca="1">IFERROR(__xludf.DUMMYFUNCTION("""COMPUTED_VALUE"""),"")</f>
        <v/>
      </c>
      <c r="I431" s="96" t="str">
        <f ca="1">IFERROR(__xludf.DUMMYFUNCTION("""COMPUTED_VALUE"""),"")</f>
        <v/>
      </c>
      <c r="J431" s="119" t="str">
        <f ca="1">IFERROR(__xludf.DUMMYFUNCTION("""COMPUTED_VALUE"""),"")</f>
        <v/>
      </c>
      <c r="K431" s="119" t="str">
        <f ca="1">IFERROR(__xludf.DUMMYFUNCTION("""COMPUTED_VALUE"""),"")</f>
        <v/>
      </c>
      <c r="L431" s="119" t="str">
        <f ca="1">IFERROR(__xludf.DUMMYFUNCTION("""COMPUTED_VALUE"""),"")</f>
        <v/>
      </c>
      <c r="M431" s="119" t="str">
        <f ca="1">IFERROR(__xludf.DUMMYFUNCTION("""COMPUTED_VALUE"""),"")</f>
        <v/>
      </c>
      <c r="N431" s="119" t="str">
        <f ca="1">IFERROR(__xludf.DUMMYFUNCTION("""COMPUTED_VALUE"""),"")</f>
        <v/>
      </c>
      <c r="O431" s="119" t="str">
        <f ca="1">IFERROR(__xludf.DUMMYFUNCTION("""COMPUTED_VALUE"""),"")</f>
        <v/>
      </c>
      <c r="P431" s="119" t="str">
        <f ca="1">IFERROR(__xludf.DUMMYFUNCTION("""COMPUTED_VALUE"""),"")</f>
        <v/>
      </c>
      <c r="Q431" s="119" t="str">
        <f ca="1">IFERROR(__xludf.DUMMYFUNCTION("""COMPUTED_VALUE"""),"")</f>
        <v/>
      </c>
      <c r="R431" s="119" t="str">
        <f ca="1">IFERROR(__xludf.DUMMYFUNCTION("""COMPUTED_VALUE"""),"")</f>
        <v/>
      </c>
      <c r="S431" s="119" t="str">
        <f ca="1">IFERROR(__xludf.DUMMYFUNCTION("""COMPUTED_VALUE"""),"")</f>
        <v/>
      </c>
      <c r="T431" s="119" t="str">
        <f ca="1">IFERROR(__xludf.DUMMYFUNCTION("""COMPUTED_VALUE"""),"")</f>
        <v/>
      </c>
      <c r="U431" s="119" t="str">
        <f ca="1">IFERROR(__xludf.DUMMYFUNCTION("""COMPUTED_VALUE"""),"")</f>
        <v/>
      </c>
      <c r="V431" s="119" t="str">
        <f ca="1">IFERROR(__xludf.DUMMYFUNCTION("""COMPUTED_VALUE"""),"")</f>
        <v/>
      </c>
      <c r="W431" s="119" t="str">
        <f ca="1">IFERROR(__xludf.DUMMYFUNCTION("""COMPUTED_VALUE"""),"")</f>
        <v/>
      </c>
      <c r="X431" s="119" t="str">
        <f ca="1">IFERROR(__xludf.DUMMYFUNCTION("""COMPUTED_VALUE"""),"")</f>
        <v/>
      </c>
      <c r="Y431" s="119" t="str">
        <f ca="1">IFERROR(__xludf.DUMMYFUNCTION("""COMPUTED_VALUE"""),"")</f>
        <v/>
      </c>
      <c r="Z431" s="119"/>
    </row>
    <row r="432" spans="1:26" ht="12.95">
      <c r="A432" s="119" t="str">
        <f ca="1">IFERROR(__xludf.DUMMYFUNCTION("""COMPUTED_VALUE"""),"")</f>
        <v/>
      </c>
      <c r="B432" s="119" t="str">
        <f ca="1">IFERROR(__xludf.DUMMYFUNCTION("""COMPUTED_VALUE"""),"")</f>
        <v/>
      </c>
      <c r="C432" s="119" t="str">
        <f ca="1">IFERROR(__xludf.DUMMYFUNCTION("""COMPUTED_VALUE"""),"")</f>
        <v/>
      </c>
      <c r="D432" s="119" t="str">
        <f ca="1">IFERROR(__xludf.DUMMYFUNCTION("""COMPUTED_VALUE"""),"")</f>
        <v/>
      </c>
      <c r="E432" s="119" t="str">
        <f ca="1">IFERROR(__xludf.DUMMYFUNCTION("""COMPUTED_VALUE"""),"")</f>
        <v/>
      </c>
      <c r="F432" s="119" t="str">
        <f ca="1">IFERROR(__xludf.DUMMYFUNCTION("""COMPUTED_VALUE"""),"")</f>
        <v/>
      </c>
      <c r="G432" s="119" t="str">
        <f ca="1">IFERROR(__xludf.DUMMYFUNCTION("""COMPUTED_VALUE"""),"")</f>
        <v/>
      </c>
      <c r="H432" s="119" t="str">
        <f ca="1">IFERROR(__xludf.DUMMYFUNCTION("""COMPUTED_VALUE"""),"")</f>
        <v/>
      </c>
      <c r="I432" s="96" t="str">
        <f ca="1">IFERROR(__xludf.DUMMYFUNCTION("""COMPUTED_VALUE"""),"")</f>
        <v/>
      </c>
      <c r="J432" s="119" t="str">
        <f ca="1">IFERROR(__xludf.DUMMYFUNCTION("""COMPUTED_VALUE"""),"")</f>
        <v/>
      </c>
      <c r="K432" s="119" t="str">
        <f ca="1">IFERROR(__xludf.DUMMYFUNCTION("""COMPUTED_VALUE"""),"")</f>
        <v/>
      </c>
      <c r="L432" s="119" t="str">
        <f ca="1">IFERROR(__xludf.DUMMYFUNCTION("""COMPUTED_VALUE"""),"")</f>
        <v/>
      </c>
      <c r="M432" s="119" t="str">
        <f ca="1">IFERROR(__xludf.DUMMYFUNCTION("""COMPUTED_VALUE"""),"")</f>
        <v/>
      </c>
      <c r="N432" s="119" t="str">
        <f ca="1">IFERROR(__xludf.DUMMYFUNCTION("""COMPUTED_VALUE"""),"")</f>
        <v/>
      </c>
      <c r="O432" s="119" t="str">
        <f ca="1">IFERROR(__xludf.DUMMYFUNCTION("""COMPUTED_VALUE"""),"")</f>
        <v/>
      </c>
      <c r="P432" s="119" t="str">
        <f ca="1">IFERROR(__xludf.DUMMYFUNCTION("""COMPUTED_VALUE"""),"")</f>
        <v/>
      </c>
      <c r="Q432" s="119" t="str">
        <f ca="1">IFERROR(__xludf.DUMMYFUNCTION("""COMPUTED_VALUE"""),"")</f>
        <v/>
      </c>
      <c r="R432" s="119" t="str">
        <f ca="1">IFERROR(__xludf.DUMMYFUNCTION("""COMPUTED_VALUE"""),"")</f>
        <v/>
      </c>
      <c r="S432" s="119" t="str">
        <f ca="1">IFERROR(__xludf.DUMMYFUNCTION("""COMPUTED_VALUE"""),"")</f>
        <v/>
      </c>
      <c r="T432" s="119" t="str">
        <f ca="1">IFERROR(__xludf.DUMMYFUNCTION("""COMPUTED_VALUE"""),"")</f>
        <v/>
      </c>
      <c r="U432" s="119" t="str">
        <f ca="1">IFERROR(__xludf.DUMMYFUNCTION("""COMPUTED_VALUE"""),"")</f>
        <v/>
      </c>
      <c r="V432" s="119" t="str">
        <f ca="1">IFERROR(__xludf.DUMMYFUNCTION("""COMPUTED_VALUE"""),"")</f>
        <v/>
      </c>
      <c r="W432" s="119" t="str">
        <f ca="1">IFERROR(__xludf.DUMMYFUNCTION("""COMPUTED_VALUE"""),"")</f>
        <v/>
      </c>
      <c r="X432" s="119" t="str">
        <f ca="1">IFERROR(__xludf.DUMMYFUNCTION("""COMPUTED_VALUE"""),"")</f>
        <v/>
      </c>
      <c r="Y432" s="119" t="str">
        <f ca="1">IFERROR(__xludf.DUMMYFUNCTION("""COMPUTED_VALUE"""),"")</f>
        <v/>
      </c>
      <c r="Z432" s="119"/>
    </row>
    <row r="433" spans="1:26" ht="12.95">
      <c r="A433" s="119" t="str">
        <f ca="1">IFERROR(__xludf.DUMMYFUNCTION("""COMPUTED_VALUE"""),"")</f>
        <v/>
      </c>
      <c r="B433" s="119" t="str">
        <f ca="1">IFERROR(__xludf.DUMMYFUNCTION("""COMPUTED_VALUE"""),"")</f>
        <v/>
      </c>
      <c r="C433" s="119" t="str">
        <f ca="1">IFERROR(__xludf.DUMMYFUNCTION("""COMPUTED_VALUE"""),"")</f>
        <v/>
      </c>
      <c r="D433" s="119" t="str">
        <f ca="1">IFERROR(__xludf.DUMMYFUNCTION("""COMPUTED_VALUE"""),"")</f>
        <v/>
      </c>
      <c r="E433" s="119" t="str">
        <f ca="1">IFERROR(__xludf.DUMMYFUNCTION("""COMPUTED_VALUE"""),"")</f>
        <v/>
      </c>
      <c r="F433" s="119" t="str">
        <f ca="1">IFERROR(__xludf.DUMMYFUNCTION("""COMPUTED_VALUE"""),"")</f>
        <v/>
      </c>
      <c r="G433" s="119" t="str">
        <f ca="1">IFERROR(__xludf.DUMMYFUNCTION("""COMPUTED_VALUE"""),"")</f>
        <v/>
      </c>
      <c r="H433" s="119" t="str">
        <f ca="1">IFERROR(__xludf.DUMMYFUNCTION("""COMPUTED_VALUE"""),"")</f>
        <v/>
      </c>
      <c r="I433" s="96" t="str">
        <f ca="1">IFERROR(__xludf.DUMMYFUNCTION("""COMPUTED_VALUE"""),"")</f>
        <v/>
      </c>
      <c r="J433" s="119" t="str">
        <f ca="1">IFERROR(__xludf.DUMMYFUNCTION("""COMPUTED_VALUE"""),"")</f>
        <v/>
      </c>
      <c r="K433" s="119" t="str">
        <f ca="1">IFERROR(__xludf.DUMMYFUNCTION("""COMPUTED_VALUE"""),"")</f>
        <v/>
      </c>
      <c r="L433" s="119" t="str">
        <f ca="1">IFERROR(__xludf.DUMMYFUNCTION("""COMPUTED_VALUE"""),"")</f>
        <v/>
      </c>
      <c r="M433" s="119" t="str">
        <f ca="1">IFERROR(__xludf.DUMMYFUNCTION("""COMPUTED_VALUE"""),"")</f>
        <v/>
      </c>
      <c r="N433" s="119" t="str">
        <f ca="1">IFERROR(__xludf.DUMMYFUNCTION("""COMPUTED_VALUE"""),"")</f>
        <v/>
      </c>
      <c r="O433" s="119" t="str">
        <f ca="1">IFERROR(__xludf.DUMMYFUNCTION("""COMPUTED_VALUE"""),"")</f>
        <v/>
      </c>
      <c r="P433" s="119" t="str">
        <f ca="1">IFERROR(__xludf.DUMMYFUNCTION("""COMPUTED_VALUE"""),"")</f>
        <v/>
      </c>
      <c r="Q433" s="119" t="str">
        <f ca="1">IFERROR(__xludf.DUMMYFUNCTION("""COMPUTED_VALUE"""),"")</f>
        <v/>
      </c>
      <c r="R433" s="119" t="str">
        <f ca="1">IFERROR(__xludf.DUMMYFUNCTION("""COMPUTED_VALUE"""),"")</f>
        <v/>
      </c>
      <c r="S433" s="119" t="str">
        <f ca="1">IFERROR(__xludf.DUMMYFUNCTION("""COMPUTED_VALUE"""),"")</f>
        <v/>
      </c>
      <c r="T433" s="119" t="str">
        <f ca="1">IFERROR(__xludf.DUMMYFUNCTION("""COMPUTED_VALUE"""),"")</f>
        <v/>
      </c>
      <c r="U433" s="119" t="str">
        <f ca="1">IFERROR(__xludf.DUMMYFUNCTION("""COMPUTED_VALUE"""),"")</f>
        <v/>
      </c>
      <c r="V433" s="119" t="str">
        <f ca="1">IFERROR(__xludf.DUMMYFUNCTION("""COMPUTED_VALUE"""),"")</f>
        <v/>
      </c>
      <c r="W433" s="119" t="str">
        <f ca="1">IFERROR(__xludf.DUMMYFUNCTION("""COMPUTED_VALUE"""),"")</f>
        <v/>
      </c>
      <c r="X433" s="119" t="str">
        <f ca="1">IFERROR(__xludf.DUMMYFUNCTION("""COMPUTED_VALUE"""),"")</f>
        <v/>
      </c>
      <c r="Y433" s="119" t="str">
        <f ca="1">IFERROR(__xludf.DUMMYFUNCTION("""COMPUTED_VALUE"""),"")</f>
        <v/>
      </c>
      <c r="Z433" s="119"/>
    </row>
    <row r="434" spans="1:26" ht="12.95">
      <c r="A434" s="119" t="str">
        <f ca="1">IFERROR(__xludf.DUMMYFUNCTION("""COMPUTED_VALUE"""),"")</f>
        <v/>
      </c>
      <c r="B434" s="119" t="str">
        <f ca="1">IFERROR(__xludf.DUMMYFUNCTION("""COMPUTED_VALUE"""),"")</f>
        <v/>
      </c>
      <c r="C434" s="119" t="str">
        <f ca="1">IFERROR(__xludf.DUMMYFUNCTION("""COMPUTED_VALUE"""),"")</f>
        <v/>
      </c>
      <c r="D434" s="119" t="str">
        <f ca="1">IFERROR(__xludf.DUMMYFUNCTION("""COMPUTED_VALUE"""),"")</f>
        <v/>
      </c>
      <c r="E434" s="119" t="str">
        <f ca="1">IFERROR(__xludf.DUMMYFUNCTION("""COMPUTED_VALUE"""),"")</f>
        <v/>
      </c>
      <c r="F434" s="119" t="str">
        <f ca="1">IFERROR(__xludf.DUMMYFUNCTION("""COMPUTED_VALUE"""),"")</f>
        <v/>
      </c>
      <c r="G434" s="119" t="str">
        <f ca="1">IFERROR(__xludf.DUMMYFUNCTION("""COMPUTED_VALUE"""),"")</f>
        <v/>
      </c>
      <c r="H434" s="119" t="str">
        <f ca="1">IFERROR(__xludf.DUMMYFUNCTION("""COMPUTED_VALUE"""),"")</f>
        <v/>
      </c>
      <c r="I434" s="96" t="str">
        <f ca="1">IFERROR(__xludf.DUMMYFUNCTION("""COMPUTED_VALUE"""),"")</f>
        <v/>
      </c>
      <c r="J434" s="119" t="str">
        <f ca="1">IFERROR(__xludf.DUMMYFUNCTION("""COMPUTED_VALUE"""),"")</f>
        <v/>
      </c>
      <c r="K434" s="119" t="str">
        <f ca="1">IFERROR(__xludf.DUMMYFUNCTION("""COMPUTED_VALUE"""),"")</f>
        <v/>
      </c>
      <c r="L434" s="119" t="str">
        <f ca="1">IFERROR(__xludf.DUMMYFUNCTION("""COMPUTED_VALUE"""),"")</f>
        <v/>
      </c>
      <c r="M434" s="119" t="str">
        <f ca="1">IFERROR(__xludf.DUMMYFUNCTION("""COMPUTED_VALUE"""),"")</f>
        <v/>
      </c>
      <c r="N434" s="119" t="str">
        <f ca="1">IFERROR(__xludf.DUMMYFUNCTION("""COMPUTED_VALUE"""),"")</f>
        <v/>
      </c>
      <c r="O434" s="119" t="str">
        <f ca="1">IFERROR(__xludf.DUMMYFUNCTION("""COMPUTED_VALUE"""),"")</f>
        <v/>
      </c>
      <c r="P434" s="119" t="str">
        <f ca="1">IFERROR(__xludf.DUMMYFUNCTION("""COMPUTED_VALUE"""),"")</f>
        <v/>
      </c>
      <c r="Q434" s="119" t="str">
        <f ca="1">IFERROR(__xludf.DUMMYFUNCTION("""COMPUTED_VALUE"""),"")</f>
        <v/>
      </c>
      <c r="R434" s="119" t="str">
        <f ca="1">IFERROR(__xludf.DUMMYFUNCTION("""COMPUTED_VALUE"""),"")</f>
        <v/>
      </c>
      <c r="S434" s="119" t="str">
        <f ca="1">IFERROR(__xludf.DUMMYFUNCTION("""COMPUTED_VALUE"""),"")</f>
        <v/>
      </c>
      <c r="T434" s="119" t="str">
        <f ca="1">IFERROR(__xludf.DUMMYFUNCTION("""COMPUTED_VALUE"""),"")</f>
        <v/>
      </c>
      <c r="U434" s="119" t="str">
        <f ca="1">IFERROR(__xludf.DUMMYFUNCTION("""COMPUTED_VALUE"""),"")</f>
        <v/>
      </c>
      <c r="V434" s="119" t="str">
        <f ca="1">IFERROR(__xludf.DUMMYFUNCTION("""COMPUTED_VALUE"""),"")</f>
        <v/>
      </c>
      <c r="W434" s="119" t="str">
        <f ca="1">IFERROR(__xludf.DUMMYFUNCTION("""COMPUTED_VALUE"""),"")</f>
        <v/>
      </c>
      <c r="X434" s="119" t="str">
        <f ca="1">IFERROR(__xludf.DUMMYFUNCTION("""COMPUTED_VALUE"""),"")</f>
        <v/>
      </c>
      <c r="Y434" s="119" t="str">
        <f ca="1">IFERROR(__xludf.DUMMYFUNCTION("""COMPUTED_VALUE"""),"")</f>
        <v/>
      </c>
      <c r="Z434" s="119"/>
    </row>
    <row r="435" spans="1:26" ht="12.95">
      <c r="A435" s="119" t="str">
        <f ca="1">IFERROR(__xludf.DUMMYFUNCTION("""COMPUTED_VALUE"""),"")</f>
        <v/>
      </c>
      <c r="B435" s="119" t="str">
        <f ca="1">IFERROR(__xludf.DUMMYFUNCTION("""COMPUTED_VALUE"""),"")</f>
        <v/>
      </c>
      <c r="C435" s="119" t="str">
        <f ca="1">IFERROR(__xludf.DUMMYFUNCTION("""COMPUTED_VALUE"""),"")</f>
        <v/>
      </c>
      <c r="D435" s="119" t="str">
        <f ca="1">IFERROR(__xludf.DUMMYFUNCTION("""COMPUTED_VALUE"""),"")</f>
        <v/>
      </c>
      <c r="E435" s="119" t="str">
        <f ca="1">IFERROR(__xludf.DUMMYFUNCTION("""COMPUTED_VALUE"""),"")</f>
        <v/>
      </c>
      <c r="F435" s="119" t="str">
        <f ca="1">IFERROR(__xludf.DUMMYFUNCTION("""COMPUTED_VALUE"""),"")</f>
        <v/>
      </c>
      <c r="G435" s="119" t="str">
        <f ca="1">IFERROR(__xludf.DUMMYFUNCTION("""COMPUTED_VALUE"""),"")</f>
        <v/>
      </c>
      <c r="H435" s="119" t="str">
        <f ca="1">IFERROR(__xludf.DUMMYFUNCTION("""COMPUTED_VALUE"""),"")</f>
        <v/>
      </c>
      <c r="I435" s="96" t="str">
        <f ca="1">IFERROR(__xludf.DUMMYFUNCTION("""COMPUTED_VALUE"""),"")</f>
        <v/>
      </c>
      <c r="J435" s="119" t="str">
        <f ca="1">IFERROR(__xludf.DUMMYFUNCTION("""COMPUTED_VALUE"""),"")</f>
        <v/>
      </c>
      <c r="K435" s="119" t="str">
        <f ca="1">IFERROR(__xludf.DUMMYFUNCTION("""COMPUTED_VALUE"""),"")</f>
        <v/>
      </c>
      <c r="L435" s="119" t="str">
        <f ca="1">IFERROR(__xludf.DUMMYFUNCTION("""COMPUTED_VALUE"""),"")</f>
        <v/>
      </c>
      <c r="M435" s="119" t="str">
        <f ca="1">IFERROR(__xludf.DUMMYFUNCTION("""COMPUTED_VALUE"""),"")</f>
        <v/>
      </c>
      <c r="N435" s="119" t="str">
        <f ca="1">IFERROR(__xludf.DUMMYFUNCTION("""COMPUTED_VALUE"""),"")</f>
        <v/>
      </c>
      <c r="O435" s="119" t="str">
        <f ca="1">IFERROR(__xludf.DUMMYFUNCTION("""COMPUTED_VALUE"""),"")</f>
        <v/>
      </c>
      <c r="P435" s="119" t="str">
        <f ca="1">IFERROR(__xludf.DUMMYFUNCTION("""COMPUTED_VALUE"""),"")</f>
        <v/>
      </c>
      <c r="Q435" s="119" t="str">
        <f ca="1">IFERROR(__xludf.DUMMYFUNCTION("""COMPUTED_VALUE"""),"")</f>
        <v/>
      </c>
      <c r="R435" s="119" t="str">
        <f ca="1">IFERROR(__xludf.DUMMYFUNCTION("""COMPUTED_VALUE"""),"")</f>
        <v/>
      </c>
      <c r="S435" s="119" t="str">
        <f ca="1">IFERROR(__xludf.DUMMYFUNCTION("""COMPUTED_VALUE"""),"")</f>
        <v/>
      </c>
      <c r="T435" s="119" t="str">
        <f ca="1">IFERROR(__xludf.DUMMYFUNCTION("""COMPUTED_VALUE"""),"")</f>
        <v/>
      </c>
      <c r="U435" s="119" t="str">
        <f ca="1">IFERROR(__xludf.DUMMYFUNCTION("""COMPUTED_VALUE"""),"")</f>
        <v/>
      </c>
      <c r="V435" s="119" t="str">
        <f ca="1">IFERROR(__xludf.DUMMYFUNCTION("""COMPUTED_VALUE"""),"")</f>
        <v/>
      </c>
      <c r="W435" s="119" t="str">
        <f ca="1">IFERROR(__xludf.DUMMYFUNCTION("""COMPUTED_VALUE"""),"")</f>
        <v/>
      </c>
      <c r="X435" s="119" t="str">
        <f ca="1">IFERROR(__xludf.DUMMYFUNCTION("""COMPUTED_VALUE"""),"")</f>
        <v/>
      </c>
      <c r="Y435" s="119" t="str">
        <f ca="1">IFERROR(__xludf.DUMMYFUNCTION("""COMPUTED_VALUE"""),"")</f>
        <v/>
      </c>
      <c r="Z435" s="119"/>
    </row>
    <row r="436" spans="1:26" ht="12.95">
      <c r="A436" s="119" t="str">
        <f ca="1">IFERROR(__xludf.DUMMYFUNCTION("""COMPUTED_VALUE"""),"")</f>
        <v/>
      </c>
      <c r="B436" s="119" t="str">
        <f ca="1">IFERROR(__xludf.DUMMYFUNCTION("""COMPUTED_VALUE"""),"")</f>
        <v/>
      </c>
      <c r="C436" s="119" t="str">
        <f ca="1">IFERROR(__xludf.DUMMYFUNCTION("""COMPUTED_VALUE"""),"")</f>
        <v/>
      </c>
      <c r="D436" s="119" t="str">
        <f ca="1">IFERROR(__xludf.DUMMYFUNCTION("""COMPUTED_VALUE"""),"")</f>
        <v/>
      </c>
      <c r="E436" s="119" t="str">
        <f ca="1">IFERROR(__xludf.DUMMYFUNCTION("""COMPUTED_VALUE"""),"")</f>
        <v/>
      </c>
      <c r="F436" s="119" t="str">
        <f ca="1">IFERROR(__xludf.DUMMYFUNCTION("""COMPUTED_VALUE"""),"")</f>
        <v/>
      </c>
      <c r="G436" s="119" t="str">
        <f ca="1">IFERROR(__xludf.DUMMYFUNCTION("""COMPUTED_VALUE"""),"")</f>
        <v/>
      </c>
      <c r="H436" s="119" t="str">
        <f ca="1">IFERROR(__xludf.DUMMYFUNCTION("""COMPUTED_VALUE"""),"")</f>
        <v/>
      </c>
      <c r="I436" s="96" t="str">
        <f ca="1">IFERROR(__xludf.DUMMYFUNCTION("""COMPUTED_VALUE"""),"")</f>
        <v/>
      </c>
      <c r="J436" s="119" t="str">
        <f ca="1">IFERROR(__xludf.DUMMYFUNCTION("""COMPUTED_VALUE"""),"")</f>
        <v/>
      </c>
      <c r="K436" s="119" t="str">
        <f ca="1">IFERROR(__xludf.DUMMYFUNCTION("""COMPUTED_VALUE"""),"")</f>
        <v/>
      </c>
      <c r="L436" s="119" t="str">
        <f ca="1">IFERROR(__xludf.DUMMYFUNCTION("""COMPUTED_VALUE"""),"")</f>
        <v/>
      </c>
      <c r="M436" s="119" t="str">
        <f ca="1">IFERROR(__xludf.DUMMYFUNCTION("""COMPUTED_VALUE"""),"")</f>
        <v/>
      </c>
      <c r="N436" s="119" t="str">
        <f ca="1">IFERROR(__xludf.DUMMYFUNCTION("""COMPUTED_VALUE"""),"")</f>
        <v/>
      </c>
      <c r="O436" s="119" t="str">
        <f ca="1">IFERROR(__xludf.DUMMYFUNCTION("""COMPUTED_VALUE"""),"")</f>
        <v/>
      </c>
      <c r="P436" s="119" t="str">
        <f ca="1">IFERROR(__xludf.DUMMYFUNCTION("""COMPUTED_VALUE"""),"")</f>
        <v/>
      </c>
      <c r="Q436" s="119" t="str">
        <f ca="1">IFERROR(__xludf.DUMMYFUNCTION("""COMPUTED_VALUE"""),"")</f>
        <v/>
      </c>
      <c r="R436" s="119" t="str">
        <f ca="1">IFERROR(__xludf.DUMMYFUNCTION("""COMPUTED_VALUE"""),"")</f>
        <v/>
      </c>
      <c r="S436" s="119" t="str">
        <f ca="1">IFERROR(__xludf.DUMMYFUNCTION("""COMPUTED_VALUE"""),"")</f>
        <v/>
      </c>
      <c r="T436" s="119" t="str">
        <f ca="1">IFERROR(__xludf.DUMMYFUNCTION("""COMPUTED_VALUE"""),"")</f>
        <v/>
      </c>
      <c r="U436" s="119" t="str">
        <f ca="1">IFERROR(__xludf.DUMMYFUNCTION("""COMPUTED_VALUE"""),"")</f>
        <v/>
      </c>
      <c r="V436" s="119" t="str">
        <f ca="1">IFERROR(__xludf.DUMMYFUNCTION("""COMPUTED_VALUE"""),"")</f>
        <v/>
      </c>
      <c r="W436" s="119" t="str">
        <f ca="1">IFERROR(__xludf.DUMMYFUNCTION("""COMPUTED_VALUE"""),"")</f>
        <v/>
      </c>
      <c r="X436" s="119" t="str">
        <f ca="1">IFERROR(__xludf.DUMMYFUNCTION("""COMPUTED_VALUE"""),"")</f>
        <v/>
      </c>
      <c r="Y436" s="119" t="str">
        <f ca="1">IFERROR(__xludf.DUMMYFUNCTION("""COMPUTED_VALUE"""),"")</f>
        <v/>
      </c>
      <c r="Z436" s="119"/>
    </row>
    <row r="437" spans="1:26" ht="12.95">
      <c r="A437" s="119" t="str">
        <f ca="1">IFERROR(__xludf.DUMMYFUNCTION("""COMPUTED_VALUE"""),"")</f>
        <v/>
      </c>
      <c r="B437" s="119" t="str">
        <f ca="1">IFERROR(__xludf.DUMMYFUNCTION("""COMPUTED_VALUE"""),"")</f>
        <v/>
      </c>
      <c r="C437" s="119" t="str">
        <f ca="1">IFERROR(__xludf.DUMMYFUNCTION("""COMPUTED_VALUE"""),"")</f>
        <v/>
      </c>
      <c r="D437" s="119" t="str">
        <f ca="1">IFERROR(__xludf.DUMMYFUNCTION("""COMPUTED_VALUE"""),"")</f>
        <v/>
      </c>
      <c r="E437" s="119" t="str">
        <f ca="1">IFERROR(__xludf.DUMMYFUNCTION("""COMPUTED_VALUE"""),"")</f>
        <v/>
      </c>
      <c r="F437" s="119" t="str">
        <f ca="1">IFERROR(__xludf.DUMMYFUNCTION("""COMPUTED_VALUE"""),"")</f>
        <v/>
      </c>
      <c r="G437" s="119" t="str">
        <f ca="1">IFERROR(__xludf.DUMMYFUNCTION("""COMPUTED_VALUE"""),"")</f>
        <v/>
      </c>
      <c r="H437" s="119" t="str">
        <f ca="1">IFERROR(__xludf.DUMMYFUNCTION("""COMPUTED_VALUE"""),"")</f>
        <v/>
      </c>
      <c r="I437" s="96" t="str">
        <f ca="1">IFERROR(__xludf.DUMMYFUNCTION("""COMPUTED_VALUE"""),"")</f>
        <v/>
      </c>
      <c r="J437" s="119" t="str">
        <f ca="1">IFERROR(__xludf.DUMMYFUNCTION("""COMPUTED_VALUE"""),"")</f>
        <v/>
      </c>
      <c r="K437" s="119" t="str">
        <f ca="1">IFERROR(__xludf.DUMMYFUNCTION("""COMPUTED_VALUE"""),"")</f>
        <v/>
      </c>
      <c r="L437" s="119" t="str">
        <f ca="1">IFERROR(__xludf.DUMMYFUNCTION("""COMPUTED_VALUE"""),"")</f>
        <v/>
      </c>
      <c r="M437" s="119" t="str">
        <f ca="1">IFERROR(__xludf.DUMMYFUNCTION("""COMPUTED_VALUE"""),"")</f>
        <v/>
      </c>
      <c r="N437" s="119" t="str">
        <f ca="1">IFERROR(__xludf.DUMMYFUNCTION("""COMPUTED_VALUE"""),"")</f>
        <v/>
      </c>
      <c r="O437" s="119" t="str">
        <f ca="1">IFERROR(__xludf.DUMMYFUNCTION("""COMPUTED_VALUE"""),"")</f>
        <v/>
      </c>
      <c r="P437" s="119" t="str">
        <f ca="1">IFERROR(__xludf.DUMMYFUNCTION("""COMPUTED_VALUE"""),"")</f>
        <v/>
      </c>
      <c r="Q437" s="119" t="str">
        <f ca="1">IFERROR(__xludf.DUMMYFUNCTION("""COMPUTED_VALUE"""),"")</f>
        <v/>
      </c>
      <c r="R437" s="119" t="str">
        <f ca="1">IFERROR(__xludf.DUMMYFUNCTION("""COMPUTED_VALUE"""),"")</f>
        <v/>
      </c>
      <c r="S437" s="119" t="str">
        <f ca="1">IFERROR(__xludf.DUMMYFUNCTION("""COMPUTED_VALUE"""),"")</f>
        <v/>
      </c>
      <c r="T437" s="119" t="str">
        <f ca="1">IFERROR(__xludf.DUMMYFUNCTION("""COMPUTED_VALUE"""),"")</f>
        <v/>
      </c>
      <c r="U437" s="119" t="str">
        <f ca="1">IFERROR(__xludf.DUMMYFUNCTION("""COMPUTED_VALUE"""),"")</f>
        <v/>
      </c>
      <c r="V437" s="119" t="str">
        <f ca="1">IFERROR(__xludf.DUMMYFUNCTION("""COMPUTED_VALUE"""),"")</f>
        <v/>
      </c>
      <c r="W437" s="119" t="str">
        <f ca="1">IFERROR(__xludf.DUMMYFUNCTION("""COMPUTED_VALUE"""),"")</f>
        <v/>
      </c>
      <c r="X437" s="119" t="str">
        <f ca="1">IFERROR(__xludf.DUMMYFUNCTION("""COMPUTED_VALUE"""),"")</f>
        <v/>
      </c>
      <c r="Y437" s="119" t="str">
        <f ca="1">IFERROR(__xludf.DUMMYFUNCTION("""COMPUTED_VALUE"""),"")</f>
        <v/>
      </c>
      <c r="Z437" s="119"/>
    </row>
    <row r="438" spans="1:26" ht="12.95">
      <c r="A438" s="119" t="str">
        <f ca="1">IFERROR(__xludf.DUMMYFUNCTION("""COMPUTED_VALUE"""),"")</f>
        <v/>
      </c>
      <c r="B438" s="119" t="str">
        <f ca="1">IFERROR(__xludf.DUMMYFUNCTION("""COMPUTED_VALUE"""),"")</f>
        <v/>
      </c>
      <c r="C438" s="119" t="str">
        <f ca="1">IFERROR(__xludf.DUMMYFUNCTION("""COMPUTED_VALUE"""),"")</f>
        <v/>
      </c>
      <c r="D438" s="119" t="str">
        <f ca="1">IFERROR(__xludf.DUMMYFUNCTION("""COMPUTED_VALUE"""),"")</f>
        <v/>
      </c>
      <c r="E438" s="119" t="str">
        <f ca="1">IFERROR(__xludf.DUMMYFUNCTION("""COMPUTED_VALUE"""),"")</f>
        <v/>
      </c>
      <c r="F438" s="119" t="str">
        <f ca="1">IFERROR(__xludf.DUMMYFUNCTION("""COMPUTED_VALUE"""),"")</f>
        <v/>
      </c>
      <c r="G438" s="119" t="str">
        <f ca="1">IFERROR(__xludf.DUMMYFUNCTION("""COMPUTED_VALUE"""),"")</f>
        <v/>
      </c>
      <c r="H438" s="119" t="str">
        <f ca="1">IFERROR(__xludf.DUMMYFUNCTION("""COMPUTED_VALUE"""),"")</f>
        <v/>
      </c>
      <c r="I438" s="96" t="str">
        <f ca="1">IFERROR(__xludf.DUMMYFUNCTION("""COMPUTED_VALUE"""),"")</f>
        <v/>
      </c>
      <c r="J438" s="119" t="str">
        <f ca="1">IFERROR(__xludf.DUMMYFUNCTION("""COMPUTED_VALUE"""),"")</f>
        <v/>
      </c>
      <c r="K438" s="119" t="str">
        <f ca="1">IFERROR(__xludf.DUMMYFUNCTION("""COMPUTED_VALUE"""),"")</f>
        <v/>
      </c>
      <c r="L438" s="119" t="str">
        <f ca="1">IFERROR(__xludf.DUMMYFUNCTION("""COMPUTED_VALUE"""),"")</f>
        <v/>
      </c>
      <c r="M438" s="119" t="str">
        <f ca="1">IFERROR(__xludf.DUMMYFUNCTION("""COMPUTED_VALUE"""),"")</f>
        <v/>
      </c>
      <c r="N438" s="119" t="str">
        <f ca="1">IFERROR(__xludf.DUMMYFUNCTION("""COMPUTED_VALUE"""),"")</f>
        <v/>
      </c>
      <c r="O438" s="119" t="str">
        <f ca="1">IFERROR(__xludf.DUMMYFUNCTION("""COMPUTED_VALUE"""),"")</f>
        <v/>
      </c>
      <c r="P438" s="119" t="str">
        <f ca="1">IFERROR(__xludf.DUMMYFUNCTION("""COMPUTED_VALUE"""),"")</f>
        <v/>
      </c>
      <c r="Q438" s="119" t="str">
        <f ca="1">IFERROR(__xludf.DUMMYFUNCTION("""COMPUTED_VALUE"""),"")</f>
        <v/>
      </c>
      <c r="R438" s="119" t="str">
        <f ca="1">IFERROR(__xludf.DUMMYFUNCTION("""COMPUTED_VALUE"""),"")</f>
        <v/>
      </c>
      <c r="S438" s="119" t="str">
        <f ca="1">IFERROR(__xludf.DUMMYFUNCTION("""COMPUTED_VALUE"""),"")</f>
        <v/>
      </c>
      <c r="T438" s="119" t="str">
        <f ca="1">IFERROR(__xludf.DUMMYFUNCTION("""COMPUTED_VALUE"""),"")</f>
        <v/>
      </c>
      <c r="U438" s="119" t="str">
        <f ca="1">IFERROR(__xludf.DUMMYFUNCTION("""COMPUTED_VALUE"""),"")</f>
        <v/>
      </c>
      <c r="V438" s="119" t="str">
        <f ca="1">IFERROR(__xludf.DUMMYFUNCTION("""COMPUTED_VALUE"""),"")</f>
        <v/>
      </c>
      <c r="W438" s="119" t="str">
        <f ca="1">IFERROR(__xludf.DUMMYFUNCTION("""COMPUTED_VALUE"""),"")</f>
        <v/>
      </c>
      <c r="X438" s="119" t="str">
        <f ca="1">IFERROR(__xludf.DUMMYFUNCTION("""COMPUTED_VALUE"""),"")</f>
        <v/>
      </c>
      <c r="Y438" s="119" t="str">
        <f ca="1">IFERROR(__xludf.DUMMYFUNCTION("""COMPUTED_VALUE"""),"")</f>
        <v/>
      </c>
      <c r="Z438" s="119"/>
    </row>
    <row r="439" spans="1:26" ht="12.95">
      <c r="A439" s="119" t="str">
        <f ca="1">IFERROR(__xludf.DUMMYFUNCTION("""COMPUTED_VALUE"""),"")</f>
        <v/>
      </c>
      <c r="B439" s="119" t="str">
        <f ca="1">IFERROR(__xludf.DUMMYFUNCTION("""COMPUTED_VALUE"""),"")</f>
        <v/>
      </c>
      <c r="C439" s="119" t="str">
        <f ca="1">IFERROR(__xludf.DUMMYFUNCTION("""COMPUTED_VALUE"""),"")</f>
        <v/>
      </c>
      <c r="D439" s="119" t="str">
        <f ca="1">IFERROR(__xludf.DUMMYFUNCTION("""COMPUTED_VALUE"""),"")</f>
        <v/>
      </c>
      <c r="E439" s="119" t="str">
        <f ca="1">IFERROR(__xludf.DUMMYFUNCTION("""COMPUTED_VALUE"""),"")</f>
        <v/>
      </c>
      <c r="F439" s="119" t="str">
        <f ca="1">IFERROR(__xludf.DUMMYFUNCTION("""COMPUTED_VALUE"""),"")</f>
        <v/>
      </c>
      <c r="G439" s="119" t="str">
        <f ca="1">IFERROR(__xludf.DUMMYFUNCTION("""COMPUTED_VALUE"""),"")</f>
        <v/>
      </c>
      <c r="H439" s="119" t="str">
        <f ca="1">IFERROR(__xludf.DUMMYFUNCTION("""COMPUTED_VALUE"""),"")</f>
        <v/>
      </c>
      <c r="I439" s="96" t="str">
        <f ca="1">IFERROR(__xludf.DUMMYFUNCTION("""COMPUTED_VALUE"""),"")</f>
        <v/>
      </c>
      <c r="J439" s="119" t="str">
        <f ca="1">IFERROR(__xludf.DUMMYFUNCTION("""COMPUTED_VALUE"""),"")</f>
        <v/>
      </c>
      <c r="K439" s="119" t="str">
        <f ca="1">IFERROR(__xludf.DUMMYFUNCTION("""COMPUTED_VALUE"""),"")</f>
        <v/>
      </c>
      <c r="L439" s="119" t="str">
        <f ca="1">IFERROR(__xludf.DUMMYFUNCTION("""COMPUTED_VALUE"""),"")</f>
        <v/>
      </c>
      <c r="M439" s="119" t="str">
        <f ca="1">IFERROR(__xludf.DUMMYFUNCTION("""COMPUTED_VALUE"""),"")</f>
        <v/>
      </c>
      <c r="N439" s="119" t="str">
        <f ca="1">IFERROR(__xludf.DUMMYFUNCTION("""COMPUTED_VALUE"""),"")</f>
        <v/>
      </c>
      <c r="O439" s="119" t="str">
        <f ca="1">IFERROR(__xludf.DUMMYFUNCTION("""COMPUTED_VALUE"""),"")</f>
        <v/>
      </c>
      <c r="P439" s="119" t="str">
        <f ca="1">IFERROR(__xludf.DUMMYFUNCTION("""COMPUTED_VALUE"""),"")</f>
        <v/>
      </c>
      <c r="Q439" s="119" t="str">
        <f ca="1">IFERROR(__xludf.DUMMYFUNCTION("""COMPUTED_VALUE"""),"")</f>
        <v/>
      </c>
      <c r="R439" s="119" t="str">
        <f ca="1">IFERROR(__xludf.DUMMYFUNCTION("""COMPUTED_VALUE"""),"")</f>
        <v/>
      </c>
      <c r="S439" s="119" t="str">
        <f ca="1">IFERROR(__xludf.DUMMYFUNCTION("""COMPUTED_VALUE"""),"")</f>
        <v/>
      </c>
      <c r="T439" s="119" t="str">
        <f ca="1">IFERROR(__xludf.DUMMYFUNCTION("""COMPUTED_VALUE"""),"")</f>
        <v/>
      </c>
      <c r="U439" s="119" t="str">
        <f ca="1">IFERROR(__xludf.DUMMYFUNCTION("""COMPUTED_VALUE"""),"")</f>
        <v/>
      </c>
      <c r="V439" s="119" t="str">
        <f ca="1">IFERROR(__xludf.DUMMYFUNCTION("""COMPUTED_VALUE"""),"")</f>
        <v/>
      </c>
      <c r="W439" s="119" t="str">
        <f ca="1">IFERROR(__xludf.DUMMYFUNCTION("""COMPUTED_VALUE"""),"")</f>
        <v/>
      </c>
      <c r="X439" s="119" t="str">
        <f ca="1">IFERROR(__xludf.DUMMYFUNCTION("""COMPUTED_VALUE"""),"")</f>
        <v/>
      </c>
      <c r="Y439" s="119" t="str">
        <f ca="1">IFERROR(__xludf.DUMMYFUNCTION("""COMPUTED_VALUE"""),"")</f>
        <v/>
      </c>
      <c r="Z439" s="119"/>
    </row>
    <row r="440" spans="1:26" ht="12.95">
      <c r="A440" s="119" t="str">
        <f ca="1">IFERROR(__xludf.DUMMYFUNCTION("""COMPUTED_VALUE"""),"")</f>
        <v/>
      </c>
      <c r="B440" s="119" t="str">
        <f ca="1">IFERROR(__xludf.DUMMYFUNCTION("""COMPUTED_VALUE"""),"")</f>
        <v/>
      </c>
      <c r="C440" s="119" t="str">
        <f ca="1">IFERROR(__xludf.DUMMYFUNCTION("""COMPUTED_VALUE"""),"")</f>
        <v/>
      </c>
      <c r="D440" s="119" t="str">
        <f ca="1">IFERROR(__xludf.DUMMYFUNCTION("""COMPUTED_VALUE"""),"")</f>
        <v/>
      </c>
      <c r="E440" s="119" t="str">
        <f ca="1">IFERROR(__xludf.DUMMYFUNCTION("""COMPUTED_VALUE"""),"")</f>
        <v/>
      </c>
      <c r="F440" s="119" t="str">
        <f ca="1">IFERROR(__xludf.DUMMYFUNCTION("""COMPUTED_VALUE"""),"")</f>
        <v/>
      </c>
      <c r="G440" s="119" t="str">
        <f ca="1">IFERROR(__xludf.DUMMYFUNCTION("""COMPUTED_VALUE"""),"")</f>
        <v/>
      </c>
      <c r="H440" s="119" t="str">
        <f ca="1">IFERROR(__xludf.DUMMYFUNCTION("""COMPUTED_VALUE"""),"")</f>
        <v/>
      </c>
      <c r="I440" s="96" t="str">
        <f ca="1">IFERROR(__xludf.DUMMYFUNCTION("""COMPUTED_VALUE"""),"")</f>
        <v/>
      </c>
      <c r="J440" s="119" t="str">
        <f ca="1">IFERROR(__xludf.DUMMYFUNCTION("""COMPUTED_VALUE"""),"")</f>
        <v/>
      </c>
      <c r="K440" s="119" t="str">
        <f ca="1">IFERROR(__xludf.DUMMYFUNCTION("""COMPUTED_VALUE"""),"")</f>
        <v/>
      </c>
      <c r="L440" s="119" t="str">
        <f ca="1">IFERROR(__xludf.DUMMYFUNCTION("""COMPUTED_VALUE"""),"")</f>
        <v/>
      </c>
      <c r="M440" s="119" t="str">
        <f ca="1">IFERROR(__xludf.DUMMYFUNCTION("""COMPUTED_VALUE"""),"")</f>
        <v/>
      </c>
      <c r="N440" s="119" t="str">
        <f ca="1">IFERROR(__xludf.DUMMYFUNCTION("""COMPUTED_VALUE"""),"")</f>
        <v/>
      </c>
      <c r="O440" s="119" t="str">
        <f ca="1">IFERROR(__xludf.DUMMYFUNCTION("""COMPUTED_VALUE"""),"")</f>
        <v/>
      </c>
      <c r="P440" s="119" t="str">
        <f ca="1">IFERROR(__xludf.DUMMYFUNCTION("""COMPUTED_VALUE"""),"")</f>
        <v/>
      </c>
      <c r="Q440" s="119" t="str">
        <f ca="1">IFERROR(__xludf.DUMMYFUNCTION("""COMPUTED_VALUE"""),"")</f>
        <v/>
      </c>
      <c r="R440" s="119" t="str">
        <f ca="1">IFERROR(__xludf.DUMMYFUNCTION("""COMPUTED_VALUE"""),"")</f>
        <v/>
      </c>
      <c r="S440" s="119" t="str">
        <f ca="1">IFERROR(__xludf.DUMMYFUNCTION("""COMPUTED_VALUE"""),"")</f>
        <v/>
      </c>
      <c r="T440" s="119" t="str">
        <f ca="1">IFERROR(__xludf.DUMMYFUNCTION("""COMPUTED_VALUE"""),"")</f>
        <v/>
      </c>
      <c r="U440" s="119" t="str">
        <f ca="1">IFERROR(__xludf.DUMMYFUNCTION("""COMPUTED_VALUE"""),"")</f>
        <v/>
      </c>
      <c r="V440" s="119" t="str">
        <f ca="1">IFERROR(__xludf.DUMMYFUNCTION("""COMPUTED_VALUE"""),"")</f>
        <v/>
      </c>
      <c r="W440" s="119" t="str">
        <f ca="1">IFERROR(__xludf.DUMMYFUNCTION("""COMPUTED_VALUE"""),"")</f>
        <v/>
      </c>
      <c r="X440" s="119" t="str">
        <f ca="1">IFERROR(__xludf.DUMMYFUNCTION("""COMPUTED_VALUE"""),"")</f>
        <v/>
      </c>
      <c r="Y440" s="119" t="str">
        <f ca="1">IFERROR(__xludf.DUMMYFUNCTION("""COMPUTED_VALUE"""),"")</f>
        <v/>
      </c>
      <c r="Z440" s="119"/>
    </row>
    <row r="441" spans="1:26" ht="12.95">
      <c r="A441" s="119" t="str">
        <f ca="1">IFERROR(__xludf.DUMMYFUNCTION("""COMPUTED_VALUE"""),"")</f>
        <v/>
      </c>
      <c r="B441" s="119" t="str">
        <f ca="1">IFERROR(__xludf.DUMMYFUNCTION("""COMPUTED_VALUE"""),"")</f>
        <v/>
      </c>
      <c r="C441" s="119" t="str">
        <f ca="1">IFERROR(__xludf.DUMMYFUNCTION("""COMPUTED_VALUE"""),"")</f>
        <v/>
      </c>
      <c r="D441" s="119" t="str">
        <f ca="1">IFERROR(__xludf.DUMMYFUNCTION("""COMPUTED_VALUE"""),"")</f>
        <v/>
      </c>
      <c r="E441" s="119" t="str">
        <f ca="1">IFERROR(__xludf.DUMMYFUNCTION("""COMPUTED_VALUE"""),"")</f>
        <v/>
      </c>
      <c r="F441" s="119" t="str">
        <f ca="1">IFERROR(__xludf.DUMMYFUNCTION("""COMPUTED_VALUE"""),"")</f>
        <v/>
      </c>
      <c r="G441" s="119" t="str">
        <f ca="1">IFERROR(__xludf.DUMMYFUNCTION("""COMPUTED_VALUE"""),"")</f>
        <v/>
      </c>
      <c r="H441" s="119" t="str">
        <f ca="1">IFERROR(__xludf.DUMMYFUNCTION("""COMPUTED_VALUE"""),"")</f>
        <v/>
      </c>
      <c r="I441" s="96" t="str">
        <f ca="1">IFERROR(__xludf.DUMMYFUNCTION("""COMPUTED_VALUE"""),"")</f>
        <v/>
      </c>
      <c r="J441" s="119" t="str">
        <f ca="1">IFERROR(__xludf.DUMMYFUNCTION("""COMPUTED_VALUE"""),"")</f>
        <v/>
      </c>
      <c r="K441" s="119" t="str">
        <f ca="1">IFERROR(__xludf.DUMMYFUNCTION("""COMPUTED_VALUE"""),"")</f>
        <v/>
      </c>
      <c r="L441" s="119" t="str">
        <f ca="1">IFERROR(__xludf.DUMMYFUNCTION("""COMPUTED_VALUE"""),"")</f>
        <v/>
      </c>
      <c r="M441" s="119" t="str">
        <f ca="1">IFERROR(__xludf.DUMMYFUNCTION("""COMPUTED_VALUE"""),"")</f>
        <v/>
      </c>
      <c r="N441" s="119" t="str">
        <f ca="1">IFERROR(__xludf.DUMMYFUNCTION("""COMPUTED_VALUE"""),"")</f>
        <v/>
      </c>
      <c r="O441" s="119" t="str">
        <f ca="1">IFERROR(__xludf.DUMMYFUNCTION("""COMPUTED_VALUE"""),"")</f>
        <v/>
      </c>
      <c r="P441" s="119" t="str">
        <f ca="1">IFERROR(__xludf.DUMMYFUNCTION("""COMPUTED_VALUE"""),"")</f>
        <v/>
      </c>
      <c r="Q441" s="119" t="str">
        <f ca="1">IFERROR(__xludf.DUMMYFUNCTION("""COMPUTED_VALUE"""),"")</f>
        <v/>
      </c>
      <c r="R441" s="119" t="str">
        <f ca="1">IFERROR(__xludf.DUMMYFUNCTION("""COMPUTED_VALUE"""),"")</f>
        <v/>
      </c>
      <c r="S441" s="119" t="str">
        <f ca="1">IFERROR(__xludf.DUMMYFUNCTION("""COMPUTED_VALUE"""),"")</f>
        <v/>
      </c>
      <c r="T441" s="119" t="str">
        <f ca="1">IFERROR(__xludf.DUMMYFUNCTION("""COMPUTED_VALUE"""),"")</f>
        <v/>
      </c>
      <c r="U441" s="119" t="str">
        <f ca="1">IFERROR(__xludf.DUMMYFUNCTION("""COMPUTED_VALUE"""),"")</f>
        <v/>
      </c>
      <c r="V441" s="119" t="str">
        <f ca="1">IFERROR(__xludf.DUMMYFUNCTION("""COMPUTED_VALUE"""),"")</f>
        <v/>
      </c>
      <c r="W441" s="119" t="str">
        <f ca="1">IFERROR(__xludf.DUMMYFUNCTION("""COMPUTED_VALUE"""),"")</f>
        <v/>
      </c>
      <c r="X441" s="119" t="str">
        <f ca="1">IFERROR(__xludf.DUMMYFUNCTION("""COMPUTED_VALUE"""),"")</f>
        <v/>
      </c>
      <c r="Y441" s="119" t="str">
        <f ca="1">IFERROR(__xludf.DUMMYFUNCTION("""COMPUTED_VALUE"""),"")</f>
        <v/>
      </c>
      <c r="Z441" s="119"/>
    </row>
    <row r="442" spans="1:26" ht="12.95">
      <c r="A442" s="119" t="str">
        <f ca="1">IFERROR(__xludf.DUMMYFUNCTION("""COMPUTED_VALUE"""),"")</f>
        <v/>
      </c>
      <c r="B442" s="119" t="str">
        <f ca="1">IFERROR(__xludf.DUMMYFUNCTION("""COMPUTED_VALUE"""),"")</f>
        <v/>
      </c>
      <c r="C442" s="119" t="str">
        <f ca="1">IFERROR(__xludf.DUMMYFUNCTION("""COMPUTED_VALUE"""),"")</f>
        <v/>
      </c>
      <c r="D442" s="119" t="str">
        <f ca="1">IFERROR(__xludf.DUMMYFUNCTION("""COMPUTED_VALUE"""),"")</f>
        <v/>
      </c>
      <c r="E442" s="119" t="str">
        <f ca="1">IFERROR(__xludf.DUMMYFUNCTION("""COMPUTED_VALUE"""),"")</f>
        <v/>
      </c>
      <c r="F442" s="119" t="str">
        <f ca="1">IFERROR(__xludf.DUMMYFUNCTION("""COMPUTED_VALUE"""),"")</f>
        <v/>
      </c>
      <c r="G442" s="119" t="str">
        <f ca="1">IFERROR(__xludf.DUMMYFUNCTION("""COMPUTED_VALUE"""),"")</f>
        <v/>
      </c>
      <c r="H442" s="119" t="str">
        <f ca="1">IFERROR(__xludf.DUMMYFUNCTION("""COMPUTED_VALUE"""),"")</f>
        <v/>
      </c>
      <c r="I442" s="96" t="str">
        <f ca="1">IFERROR(__xludf.DUMMYFUNCTION("""COMPUTED_VALUE"""),"")</f>
        <v/>
      </c>
      <c r="J442" s="119" t="str">
        <f ca="1">IFERROR(__xludf.DUMMYFUNCTION("""COMPUTED_VALUE"""),"")</f>
        <v/>
      </c>
      <c r="K442" s="119" t="str">
        <f ca="1">IFERROR(__xludf.DUMMYFUNCTION("""COMPUTED_VALUE"""),"")</f>
        <v/>
      </c>
      <c r="L442" s="119" t="str">
        <f ca="1">IFERROR(__xludf.DUMMYFUNCTION("""COMPUTED_VALUE"""),"")</f>
        <v/>
      </c>
      <c r="M442" s="119" t="str">
        <f ca="1">IFERROR(__xludf.DUMMYFUNCTION("""COMPUTED_VALUE"""),"")</f>
        <v/>
      </c>
      <c r="N442" s="119" t="str">
        <f ca="1">IFERROR(__xludf.DUMMYFUNCTION("""COMPUTED_VALUE"""),"")</f>
        <v/>
      </c>
      <c r="O442" s="119" t="str">
        <f ca="1">IFERROR(__xludf.DUMMYFUNCTION("""COMPUTED_VALUE"""),"")</f>
        <v/>
      </c>
      <c r="P442" s="119" t="str">
        <f ca="1">IFERROR(__xludf.DUMMYFUNCTION("""COMPUTED_VALUE"""),"")</f>
        <v/>
      </c>
      <c r="Q442" s="119" t="str">
        <f ca="1">IFERROR(__xludf.DUMMYFUNCTION("""COMPUTED_VALUE"""),"")</f>
        <v/>
      </c>
      <c r="R442" s="119" t="str">
        <f ca="1">IFERROR(__xludf.DUMMYFUNCTION("""COMPUTED_VALUE"""),"")</f>
        <v/>
      </c>
      <c r="S442" s="119" t="str">
        <f ca="1">IFERROR(__xludf.DUMMYFUNCTION("""COMPUTED_VALUE"""),"")</f>
        <v/>
      </c>
      <c r="T442" s="119" t="str">
        <f ca="1">IFERROR(__xludf.DUMMYFUNCTION("""COMPUTED_VALUE"""),"")</f>
        <v/>
      </c>
      <c r="U442" s="119" t="str">
        <f ca="1">IFERROR(__xludf.DUMMYFUNCTION("""COMPUTED_VALUE"""),"")</f>
        <v/>
      </c>
      <c r="V442" s="119" t="str">
        <f ca="1">IFERROR(__xludf.DUMMYFUNCTION("""COMPUTED_VALUE"""),"")</f>
        <v/>
      </c>
      <c r="W442" s="119" t="str">
        <f ca="1">IFERROR(__xludf.DUMMYFUNCTION("""COMPUTED_VALUE"""),"")</f>
        <v/>
      </c>
      <c r="X442" s="119" t="str">
        <f ca="1">IFERROR(__xludf.DUMMYFUNCTION("""COMPUTED_VALUE"""),"")</f>
        <v/>
      </c>
      <c r="Y442" s="119" t="str">
        <f ca="1">IFERROR(__xludf.DUMMYFUNCTION("""COMPUTED_VALUE"""),"")</f>
        <v/>
      </c>
      <c r="Z442" s="119"/>
    </row>
    <row r="443" spans="1:26" ht="12.95">
      <c r="A443" s="119" t="str">
        <f ca="1">IFERROR(__xludf.DUMMYFUNCTION("""COMPUTED_VALUE"""),"")</f>
        <v/>
      </c>
      <c r="B443" s="119" t="str">
        <f ca="1">IFERROR(__xludf.DUMMYFUNCTION("""COMPUTED_VALUE"""),"")</f>
        <v/>
      </c>
      <c r="C443" s="119" t="str">
        <f ca="1">IFERROR(__xludf.DUMMYFUNCTION("""COMPUTED_VALUE"""),"")</f>
        <v/>
      </c>
      <c r="D443" s="119" t="str">
        <f ca="1">IFERROR(__xludf.DUMMYFUNCTION("""COMPUTED_VALUE"""),"")</f>
        <v/>
      </c>
      <c r="E443" s="119" t="str">
        <f ca="1">IFERROR(__xludf.DUMMYFUNCTION("""COMPUTED_VALUE"""),"")</f>
        <v/>
      </c>
      <c r="F443" s="119" t="str">
        <f ca="1">IFERROR(__xludf.DUMMYFUNCTION("""COMPUTED_VALUE"""),"")</f>
        <v/>
      </c>
      <c r="G443" s="119" t="str">
        <f ca="1">IFERROR(__xludf.DUMMYFUNCTION("""COMPUTED_VALUE"""),"")</f>
        <v/>
      </c>
      <c r="H443" s="119" t="str">
        <f ca="1">IFERROR(__xludf.DUMMYFUNCTION("""COMPUTED_VALUE"""),"")</f>
        <v/>
      </c>
      <c r="I443" s="96" t="str">
        <f ca="1">IFERROR(__xludf.DUMMYFUNCTION("""COMPUTED_VALUE"""),"")</f>
        <v/>
      </c>
      <c r="J443" s="119" t="str">
        <f ca="1">IFERROR(__xludf.DUMMYFUNCTION("""COMPUTED_VALUE"""),"")</f>
        <v/>
      </c>
      <c r="K443" s="119" t="str">
        <f ca="1">IFERROR(__xludf.DUMMYFUNCTION("""COMPUTED_VALUE"""),"")</f>
        <v/>
      </c>
      <c r="L443" s="119" t="str">
        <f ca="1">IFERROR(__xludf.DUMMYFUNCTION("""COMPUTED_VALUE"""),"")</f>
        <v/>
      </c>
      <c r="M443" s="119" t="str">
        <f ca="1">IFERROR(__xludf.DUMMYFUNCTION("""COMPUTED_VALUE"""),"")</f>
        <v/>
      </c>
      <c r="N443" s="119" t="str">
        <f ca="1">IFERROR(__xludf.DUMMYFUNCTION("""COMPUTED_VALUE"""),"")</f>
        <v/>
      </c>
      <c r="O443" s="119" t="str">
        <f ca="1">IFERROR(__xludf.DUMMYFUNCTION("""COMPUTED_VALUE"""),"")</f>
        <v/>
      </c>
      <c r="P443" s="119" t="str">
        <f ca="1">IFERROR(__xludf.DUMMYFUNCTION("""COMPUTED_VALUE"""),"")</f>
        <v/>
      </c>
      <c r="Q443" s="119" t="str">
        <f ca="1">IFERROR(__xludf.DUMMYFUNCTION("""COMPUTED_VALUE"""),"")</f>
        <v/>
      </c>
      <c r="R443" s="119" t="str">
        <f ca="1">IFERROR(__xludf.DUMMYFUNCTION("""COMPUTED_VALUE"""),"")</f>
        <v/>
      </c>
      <c r="S443" s="119" t="str">
        <f ca="1">IFERROR(__xludf.DUMMYFUNCTION("""COMPUTED_VALUE"""),"")</f>
        <v/>
      </c>
      <c r="T443" s="119" t="str">
        <f ca="1">IFERROR(__xludf.DUMMYFUNCTION("""COMPUTED_VALUE"""),"")</f>
        <v/>
      </c>
      <c r="U443" s="119" t="str">
        <f ca="1">IFERROR(__xludf.DUMMYFUNCTION("""COMPUTED_VALUE"""),"")</f>
        <v/>
      </c>
      <c r="V443" s="119" t="str">
        <f ca="1">IFERROR(__xludf.DUMMYFUNCTION("""COMPUTED_VALUE"""),"")</f>
        <v/>
      </c>
      <c r="W443" s="119" t="str">
        <f ca="1">IFERROR(__xludf.DUMMYFUNCTION("""COMPUTED_VALUE"""),"")</f>
        <v/>
      </c>
      <c r="X443" s="119" t="str">
        <f ca="1">IFERROR(__xludf.DUMMYFUNCTION("""COMPUTED_VALUE"""),"")</f>
        <v/>
      </c>
      <c r="Y443" s="119" t="str">
        <f ca="1">IFERROR(__xludf.DUMMYFUNCTION("""COMPUTED_VALUE"""),"")</f>
        <v/>
      </c>
      <c r="Z443" s="119"/>
    </row>
    <row r="444" spans="1:26" ht="12.95">
      <c r="A444" s="119" t="str">
        <f ca="1">IFERROR(__xludf.DUMMYFUNCTION("""COMPUTED_VALUE"""),"")</f>
        <v/>
      </c>
      <c r="B444" s="119" t="str">
        <f ca="1">IFERROR(__xludf.DUMMYFUNCTION("""COMPUTED_VALUE"""),"")</f>
        <v/>
      </c>
      <c r="C444" s="119" t="str">
        <f ca="1">IFERROR(__xludf.DUMMYFUNCTION("""COMPUTED_VALUE"""),"")</f>
        <v/>
      </c>
      <c r="D444" s="119" t="str">
        <f ca="1">IFERROR(__xludf.DUMMYFUNCTION("""COMPUTED_VALUE"""),"")</f>
        <v/>
      </c>
      <c r="E444" s="119" t="str">
        <f ca="1">IFERROR(__xludf.DUMMYFUNCTION("""COMPUTED_VALUE"""),"")</f>
        <v/>
      </c>
      <c r="F444" s="119" t="str">
        <f ca="1">IFERROR(__xludf.DUMMYFUNCTION("""COMPUTED_VALUE"""),"")</f>
        <v/>
      </c>
      <c r="G444" s="119" t="str">
        <f ca="1">IFERROR(__xludf.DUMMYFUNCTION("""COMPUTED_VALUE"""),"")</f>
        <v/>
      </c>
      <c r="H444" s="119" t="str">
        <f ca="1">IFERROR(__xludf.DUMMYFUNCTION("""COMPUTED_VALUE"""),"")</f>
        <v/>
      </c>
      <c r="I444" s="96" t="str">
        <f ca="1">IFERROR(__xludf.DUMMYFUNCTION("""COMPUTED_VALUE"""),"")</f>
        <v/>
      </c>
      <c r="J444" s="119" t="str">
        <f ca="1">IFERROR(__xludf.DUMMYFUNCTION("""COMPUTED_VALUE"""),"")</f>
        <v/>
      </c>
      <c r="K444" s="119" t="str">
        <f ca="1">IFERROR(__xludf.DUMMYFUNCTION("""COMPUTED_VALUE"""),"")</f>
        <v/>
      </c>
      <c r="L444" s="119" t="str">
        <f ca="1">IFERROR(__xludf.DUMMYFUNCTION("""COMPUTED_VALUE"""),"")</f>
        <v/>
      </c>
      <c r="M444" s="119" t="str">
        <f ca="1">IFERROR(__xludf.DUMMYFUNCTION("""COMPUTED_VALUE"""),"")</f>
        <v/>
      </c>
      <c r="N444" s="119" t="str">
        <f ca="1">IFERROR(__xludf.DUMMYFUNCTION("""COMPUTED_VALUE"""),"")</f>
        <v/>
      </c>
      <c r="O444" s="119" t="str">
        <f ca="1">IFERROR(__xludf.DUMMYFUNCTION("""COMPUTED_VALUE"""),"")</f>
        <v/>
      </c>
      <c r="P444" s="119" t="str">
        <f ca="1">IFERROR(__xludf.DUMMYFUNCTION("""COMPUTED_VALUE"""),"")</f>
        <v/>
      </c>
      <c r="Q444" s="119" t="str">
        <f ca="1">IFERROR(__xludf.DUMMYFUNCTION("""COMPUTED_VALUE"""),"")</f>
        <v/>
      </c>
      <c r="R444" s="119" t="str">
        <f ca="1">IFERROR(__xludf.DUMMYFUNCTION("""COMPUTED_VALUE"""),"")</f>
        <v/>
      </c>
      <c r="S444" s="119" t="str">
        <f ca="1">IFERROR(__xludf.DUMMYFUNCTION("""COMPUTED_VALUE"""),"")</f>
        <v/>
      </c>
      <c r="T444" s="119" t="str">
        <f ca="1">IFERROR(__xludf.DUMMYFUNCTION("""COMPUTED_VALUE"""),"")</f>
        <v/>
      </c>
      <c r="U444" s="119" t="str">
        <f ca="1">IFERROR(__xludf.DUMMYFUNCTION("""COMPUTED_VALUE"""),"")</f>
        <v/>
      </c>
      <c r="V444" s="119" t="str">
        <f ca="1">IFERROR(__xludf.DUMMYFUNCTION("""COMPUTED_VALUE"""),"")</f>
        <v/>
      </c>
      <c r="W444" s="119" t="str">
        <f ca="1">IFERROR(__xludf.DUMMYFUNCTION("""COMPUTED_VALUE"""),"")</f>
        <v/>
      </c>
      <c r="X444" s="119" t="str">
        <f ca="1">IFERROR(__xludf.DUMMYFUNCTION("""COMPUTED_VALUE"""),"")</f>
        <v/>
      </c>
      <c r="Y444" s="119" t="str">
        <f ca="1">IFERROR(__xludf.DUMMYFUNCTION("""COMPUTED_VALUE"""),"")</f>
        <v/>
      </c>
      <c r="Z444" s="119"/>
    </row>
    <row r="445" spans="1:26" ht="12.95">
      <c r="A445" s="119" t="str">
        <f ca="1">IFERROR(__xludf.DUMMYFUNCTION("""COMPUTED_VALUE"""),"")</f>
        <v/>
      </c>
      <c r="B445" s="119" t="str">
        <f ca="1">IFERROR(__xludf.DUMMYFUNCTION("""COMPUTED_VALUE"""),"")</f>
        <v/>
      </c>
      <c r="C445" s="119" t="str">
        <f ca="1">IFERROR(__xludf.DUMMYFUNCTION("""COMPUTED_VALUE"""),"")</f>
        <v/>
      </c>
      <c r="D445" s="119" t="str">
        <f ca="1">IFERROR(__xludf.DUMMYFUNCTION("""COMPUTED_VALUE"""),"")</f>
        <v/>
      </c>
      <c r="E445" s="119" t="str">
        <f ca="1">IFERROR(__xludf.DUMMYFUNCTION("""COMPUTED_VALUE"""),"")</f>
        <v/>
      </c>
      <c r="F445" s="119" t="str">
        <f ca="1">IFERROR(__xludf.DUMMYFUNCTION("""COMPUTED_VALUE"""),"")</f>
        <v/>
      </c>
      <c r="G445" s="119" t="str">
        <f ca="1">IFERROR(__xludf.DUMMYFUNCTION("""COMPUTED_VALUE"""),"")</f>
        <v/>
      </c>
      <c r="H445" s="119" t="str">
        <f ca="1">IFERROR(__xludf.DUMMYFUNCTION("""COMPUTED_VALUE"""),"")</f>
        <v/>
      </c>
      <c r="I445" s="96" t="str">
        <f ca="1">IFERROR(__xludf.DUMMYFUNCTION("""COMPUTED_VALUE"""),"")</f>
        <v/>
      </c>
      <c r="J445" s="119" t="str">
        <f ca="1">IFERROR(__xludf.DUMMYFUNCTION("""COMPUTED_VALUE"""),"")</f>
        <v/>
      </c>
      <c r="K445" s="119" t="str">
        <f ca="1">IFERROR(__xludf.DUMMYFUNCTION("""COMPUTED_VALUE"""),"")</f>
        <v/>
      </c>
      <c r="L445" s="119" t="str">
        <f ca="1">IFERROR(__xludf.DUMMYFUNCTION("""COMPUTED_VALUE"""),"")</f>
        <v/>
      </c>
      <c r="M445" s="119" t="str">
        <f ca="1">IFERROR(__xludf.DUMMYFUNCTION("""COMPUTED_VALUE"""),"")</f>
        <v/>
      </c>
      <c r="N445" s="119" t="str">
        <f ca="1">IFERROR(__xludf.DUMMYFUNCTION("""COMPUTED_VALUE"""),"")</f>
        <v/>
      </c>
      <c r="O445" s="119" t="str">
        <f ca="1">IFERROR(__xludf.DUMMYFUNCTION("""COMPUTED_VALUE"""),"")</f>
        <v/>
      </c>
      <c r="P445" s="119" t="str">
        <f ca="1">IFERROR(__xludf.DUMMYFUNCTION("""COMPUTED_VALUE"""),"")</f>
        <v/>
      </c>
      <c r="Q445" s="119" t="str">
        <f ca="1">IFERROR(__xludf.DUMMYFUNCTION("""COMPUTED_VALUE"""),"")</f>
        <v/>
      </c>
      <c r="R445" s="119" t="str">
        <f ca="1">IFERROR(__xludf.DUMMYFUNCTION("""COMPUTED_VALUE"""),"")</f>
        <v/>
      </c>
      <c r="S445" s="119" t="str">
        <f ca="1">IFERROR(__xludf.DUMMYFUNCTION("""COMPUTED_VALUE"""),"")</f>
        <v/>
      </c>
      <c r="T445" s="119" t="str">
        <f ca="1">IFERROR(__xludf.DUMMYFUNCTION("""COMPUTED_VALUE"""),"")</f>
        <v/>
      </c>
      <c r="U445" s="119" t="str">
        <f ca="1">IFERROR(__xludf.DUMMYFUNCTION("""COMPUTED_VALUE"""),"")</f>
        <v/>
      </c>
      <c r="V445" s="119" t="str">
        <f ca="1">IFERROR(__xludf.DUMMYFUNCTION("""COMPUTED_VALUE"""),"")</f>
        <v/>
      </c>
      <c r="W445" s="119" t="str">
        <f ca="1">IFERROR(__xludf.DUMMYFUNCTION("""COMPUTED_VALUE"""),"")</f>
        <v/>
      </c>
      <c r="X445" s="119" t="str">
        <f ca="1">IFERROR(__xludf.DUMMYFUNCTION("""COMPUTED_VALUE"""),"")</f>
        <v/>
      </c>
      <c r="Y445" s="119" t="str">
        <f ca="1">IFERROR(__xludf.DUMMYFUNCTION("""COMPUTED_VALUE"""),"")</f>
        <v/>
      </c>
      <c r="Z445" s="119"/>
    </row>
    <row r="446" spans="1:26" ht="12.95">
      <c r="A446" s="119" t="str">
        <f ca="1">IFERROR(__xludf.DUMMYFUNCTION("""COMPUTED_VALUE"""),"")</f>
        <v/>
      </c>
      <c r="B446" s="119" t="str">
        <f ca="1">IFERROR(__xludf.DUMMYFUNCTION("""COMPUTED_VALUE"""),"")</f>
        <v/>
      </c>
      <c r="C446" s="119" t="str">
        <f ca="1">IFERROR(__xludf.DUMMYFUNCTION("""COMPUTED_VALUE"""),"")</f>
        <v/>
      </c>
      <c r="D446" s="119" t="str">
        <f ca="1">IFERROR(__xludf.DUMMYFUNCTION("""COMPUTED_VALUE"""),"")</f>
        <v/>
      </c>
      <c r="E446" s="119" t="str">
        <f ca="1">IFERROR(__xludf.DUMMYFUNCTION("""COMPUTED_VALUE"""),"")</f>
        <v/>
      </c>
      <c r="F446" s="119" t="str">
        <f ca="1">IFERROR(__xludf.DUMMYFUNCTION("""COMPUTED_VALUE"""),"")</f>
        <v/>
      </c>
      <c r="G446" s="119" t="str">
        <f ca="1">IFERROR(__xludf.DUMMYFUNCTION("""COMPUTED_VALUE"""),"")</f>
        <v/>
      </c>
      <c r="H446" s="119" t="str">
        <f ca="1">IFERROR(__xludf.DUMMYFUNCTION("""COMPUTED_VALUE"""),"")</f>
        <v/>
      </c>
      <c r="I446" s="96" t="str">
        <f ca="1">IFERROR(__xludf.DUMMYFUNCTION("""COMPUTED_VALUE"""),"")</f>
        <v/>
      </c>
      <c r="J446" s="119" t="str">
        <f ca="1">IFERROR(__xludf.DUMMYFUNCTION("""COMPUTED_VALUE"""),"")</f>
        <v/>
      </c>
      <c r="K446" s="119" t="str">
        <f ca="1">IFERROR(__xludf.DUMMYFUNCTION("""COMPUTED_VALUE"""),"")</f>
        <v/>
      </c>
      <c r="L446" s="119" t="str">
        <f ca="1">IFERROR(__xludf.DUMMYFUNCTION("""COMPUTED_VALUE"""),"")</f>
        <v/>
      </c>
      <c r="M446" s="119" t="str">
        <f ca="1">IFERROR(__xludf.DUMMYFUNCTION("""COMPUTED_VALUE"""),"")</f>
        <v/>
      </c>
      <c r="N446" s="119" t="str">
        <f ca="1">IFERROR(__xludf.DUMMYFUNCTION("""COMPUTED_VALUE"""),"")</f>
        <v/>
      </c>
      <c r="O446" s="119" t="str">
        <f ca="1">IFERROR(__xludf.DUMMYFUNCTION("""COMPUTED_VALUE"""),"")</f>
        <v/>
      </c>
      <c r="P446" s="119" t="str">
        <f ca="1">IFERROR(__xludf.DUMMYFUNCTION("""COMPUTED_VALUE"""),"")</f>
        <v/>
      </c>
      <c r="Q446" s="119" t="str">
        <f ca="1">IFERROR(__xludf.DUMMYFUNCTION("""COMPUTED_VALUE"""),"")</f>
        <v/>
      </c>
      <c r="R446" s="119" t="str">
        <f ca="1">IFERROR(__xludf.DUMMYFUNCTION("""COMPUTED_VALUE"""),"")</f>
        <v/>
      </c>
      <c r="S446" s="119" t="str">
        <f ca="1">IFERROR(__xludf.DUMMYFUNCTION("""COMPUTED_VALUE"""),"")</f>
        <v/>
      </c>
      <c r="T446" s="119" t="str">
        <f ca="1">IFERROR(__xludf.DUMMYFUNCTION("""COMPUTED_VALUE"""),"")</f>
        <v/>
      </c>
      <c r="U446" s="119" t="str">
        <f ca="1">IFERROR(__xludf.DUMMYFUNCTION("""COMPUTED_VALUE"""),"")</f>
        <v/>
      </c>
      <c r="V446" s="119" t="str">
        <f ca="1">IFERROR(__xludf.DUMMYFUNCTION("""COMPUTED_VALUE"""),"")</f>
        <v/>
      </c>
      <c r="W446" s="119" t="str">
        <f ca="1">IFERROR(__xludf.DUMMYFUNCTION("""COMPUTED_VALUE"""),"")</f>
        <v/>
      </c>
      <c r="X446" s="119" t="str">
        <f ca="1">IFERROR(__xludf.DUMMYFUNCTION("""COMPUTED_VALUE"""),"")</f>
        <v/>
      </c>
      <c r="Y446" s="119" t="str">
        <f ca="1">IFERROR(__xludf.DUMMYFUNCTION("""COMPUTED_VALUE"""),"")</f>
        <v/>
      </c>
      <c r="Z446" s="119"/>
    </row>
    <row r="447" spans="1:26" ht="12.95">
      <c r="A447" s="119" t="str">
        <f ca="1">IFERROR(__xludf.DUMMYFUNCTION("""COMPUTED_VALUE"""),"")</f>
        <v/>
      </c>
      <c r="B447" s="119" t="str">
        <f ca="1">IFERROR(__xludf.DUMMYFUNCTION("""COMPUTED_VALUE"""),"")</f>
        <v/>
      </c>
      <c r="C447" s="119" t="str">
        <f ca="1">IFERROR(__xludf.DUMMYFUNCTION("""COMPUTED_VALUE"""),"")</f>
        <v/>
      </c>
      <c r="D447" s="119" t="str">
        <f ca="1">IFERROR(__xludf.DUMMYFUNCTION("""COMPUTED_VALUE"""),"")</f>
        <v/>
      </c>
      <c r="E447" s="119" t="str">
        <f ca="1">IFERROR(__xludf.DUMMYFUNCTION("""COMPUTED_VALUE"""),"")</f>
        <v/>
      </c>
      <c r="F447" s="119" t="str">
        <f ca="1">IFERROR(__xludf.DUMMYFUNCTION("""COMPUTED_VALUE"""),"")</f>
        <v/>
      </c>
      <c r="G447" s="119" t="str">
        <f ca="1">IFERROR(__xludf.DUMMYFUNCTION("""COMPUTED_VALUE"""),"")</f>
        <v/>
      </c>
      <c r="H447" s="119" t="str">
        <f ca="1">IFERROR(__xludf.DUMMYFUNCTION("""COMPUTED_VALUE"""),"")</f>
        <v/>
      </c>
      <c r="I447" s="96" t="str">
        <f ca="1">IFERROR(__xludf.DUMMYFUNCTION("""COMPUTED_VALUE"""),"")</f>
        <v/>
      </c>
      <c r="J447" s="119" t="str">
        <f ca="1">IFERROR(__xludf.DUMMYFUNCTION("""COMPUTED_VALUE"""),"")</f>
        <v/>
      </c>
      <c r="K447" s="119" t="str">
        <f ca="1">IFERROR(__xludf.DUMMYFUNCTION("""COMPUTED_VALUE"""),"")</f>
        <v/>
      </c>
      <c r="L447" s="119" t="str">
        <f ca="1">IFERROR(__xludf.DUMMYFUNCTION("""COMPUTED_VALUE"""),"")</f>
        <v/>
      </c>
      <c r="M447" s="119" t="str">
        <f ca="1">IFERROR(__xludf.DUMMYFUNCTION("""COMPUTED_VALUE"""),"")</f>
        <v/>
      </c>
      <c r="N447" s="119" t="str">
        <f ca="1">IFERROR(__xludf.DUMMYFUNCTION("""COMPUTED_VALUE"""),"")</f>
        <v/>
      </c>
      <c r="O447" s="119" t="str">
        <f ca="1">IFERROR(__xludf.DUMMYFUNCTION("""COMPUTED_VALUE"""),"")</f>
        <v/>
      </c>
      <c r="P447" s="119" t="str">
        <f ca="1">IFERROR(__xludf.DUMMYFUNCTION("""COMPUTED_VALUE"""),"")</f>
        <v/>
      </c>
      <c r="Q447" s="119" t="str">
        <f ca="1">IFERROR(__xludf.DUMMYFUNCTION("""COMPUTED_VALUE"""),"")</f>
        <v/>
      </c>
      <c r="R447" s="119" t="str">
        <f ca="1">IFERROR(__xludf.DUMMYFUNCTION("""COMPUTED_VALUE"""),"")</f>
        <v/>
      </c>
      <c r="S447" s="119" t="str">
        <f ca="1">IFERROR(__xludf.DUMMYFUNCTION("""COMPUTED_VALUE"""),"")</f>
        <v/>
      </c>
      <c r="T447" s="119" t="str">
        <f ca="1">IFERROR(__xludf.DUMMYFUNCTION("""COMPUTED_VALUE"""),"")</f>
        <v/>
      </c>
      <c r="U447" s="119" t="str">
        <f ca="1">IFERROR(__xludf.DUMMYFUNCTION("""COMPUTED_VALUE"""),"")</f>
        <v/>
      </c>
      <c r="V447" s="119" t="str">
        <f ca="1">IFERROR(__xludf.DUMMYFUNCTION("""COMPUTED_VALUE"""),"")</f>
        <v/>
      </c>
      <c r="W447" s="119" t="str">
        <f ca="1">IFERROR(__xludf.DUMMYFUNCTION("""COMPUTED_VALUE"""),"")</f>
        <v/>
      </c>
      <c r="X447" s="119" t="str">
        <f ca="1">IFERROR(__xludf.DUMMYFUNCTION("""COMPUTED_VALUE"""),"")</f>
        <v/>
      </c>
      <c r="Y447" s="119" t="str">
        <f ca="1">IFERROR(__xludf.DUMMYFUNCTION("""COMPUTED_VALUE"""),"")</f>
        <v/>
      </c>
      <c r="Z447" s="119"/>
    </row>
    <row r="448" spans="1:26" ht="12.95">
      <c r="A448" s="119" t="str">
        <f ca="1">IFERROR(__xludf.DUMMYFUNCTION("""COMPUTED_VALUE"""),"")</f>
        <v/>
      </c>
      <c r="B448" s="119" t="str">
        <f ca="1">IFERROR(__xludf.DUMMYFUNCTION("""COMPUTED_VALUE"""),"")</f>
        <v/>
      </c>
      <c r="C448" s="119" t="str">
        <f ca="1">IFERROR(__xludf.DUMMYFUNCTION("""COMPUTED_VALUE"""),"")</f>
        <v/>
      </c>
      <c r="D448" s="119" t="str">
        <f ca="1">IFERROR(__xludf.DUMMYFUNCTION("""COMPUTED_VALUE"""),"")</f>
        <v/>
      </c>
      <c r="E448" s="119" t="str">
        <f ca="1">IFERROR(__xludf.DUMMYFUNCTION("""COMPUTED_VALUE"""),"")</f>
        <v/>
      </c>
      <c r="F448" s="119" t="str">
        <f ca="1">IFERROR(__xludf.DUMMYFUNCTION("""COMPUTED_VALUE"""),"")</f>
        <v/>
      </c>
      <c r="G448" s="119" t="str">
        <f ca="1">IFERROR(__xludf.DUMMYFUNCTION("""COMPUTED_VALUE"""),"")</f>
        <v/>
      </c>
      <c r="H448" s="119" t="str">
        <f ca="1">IFERROR(__xludf.DUMMYFUNCTION("""COMPUTED_VALUE"""),"")</f>
        <v/>
      </c>
      <c r="I448" s="96" t="str">
        <f ca="1">IFERROR(__xludf.DUMMYFUNCTION("""COMPUTED_VALUE"""),"")</f>
        <v/>
      </c>
      <c r="J448" s="119" t="str">
        <f ca="1">IFERROR(__xludf.DUMMYFUNCTION("""COMPUTED_VALUE"""),"")</f>
        <v/>
      </c>
      <c r="K448" s="119" t="str">
        <f ca="1">IFERROR(__xludf.DUMMYFUNCTION("""COMPUTED_VALUE"""),"")</f>
        <v/>
      </c>
      <c r="L448" s="119" t="str">
        <f ca="1">IFERROR(__xludf.DUMMYFUNCTION("""COMPUTED_VALUE"""),"")</f>
        <v/>
      </c>
      <c r="M448" s="119" t="str">
        <f ca="1">IFERROR(__xludf.DUMMYFUNCTION("""COMPUTED_VALUE"""),"")</f>
        <v/>
      </c>
      <c r="N448" s="119" t="str">
        <f ca="1">IFERROR(__xludf.DUMMYFUNCTION("""COMPUTED_VALUE"""),"")</f>
        <v/>
      </c>
      <c r="O448" s="119" t="str">
        <f ca="1">IFERROR(__xludf.DUMMYFUNCTION("""COMPUTED_VALUE"""),"")</f>
        <v/>
      </c>
      <c r="P448" s="119" t="str">
        <f ca="1">IFERROR(__xludf.DUMMYFUNCTION("""COMPUTED_VALUE"""),"")</f>
        <v/>
      </c>
      <c r="Q448" s="119" t="str">
        <f ca="1">IFERROR(__xludf.DUMMYFUNCTION("""COMPUTED_VALUE"""),"")</f>
        <v/>
      </c>
      <c r="R448" s="119" t="str">
        <f ca="1">IFERROR(__xludf.DUMMYFUNCTION("""COMPUTED_VALUE"""),"")</f>
        <v/>
      </c>
      <c r="S448" s="119" t="str">
        <f ca="1">IFERROR(__xludf.DUMMYFUNCTION("""COMPUTED_VALUE"""),"")</f>
        <v/>
      </c>
      <c r="T448" s="119" t="str">
        <f ca="1">IFERROR(__xludf.DUMMYFUNCTION("""COMPUTED_VALUE"""),"")</f>
        <v/>
      </c>
      <c r="U448" s="119" t="str">
        <f ca="1">IFERROR(__xludf.DUMMYFUNCTION("""COMPUTED_VALUE"""),"")</f>
        <v/>
      </c>
      <c r="V448" s="119" t="str">
        <f ca="1">IFERROR(__xludf.DUMMYFUNCTION("""COMPUTED_VALUE"""),"")</f>
        <v/>
      </c>
      <c r="W448" s="119" t="str">
        <f ca="1">IFERROR(__xludf.DUMMYFUNCTION("""COMPUTED_VALUE"""),"")</f>
        <v/>
      </c>
      <c r="X448" s="119" t="str">
        <f ca="1">IFERROR(__xludf.DUMMYFUNCTION("""COMPUTED_VALUE"""),"")</f>
        <v/>
      </c>
      <c r="Y448" s="119" t="str">
        <f ca="1">IFERROR(__xludf.DUMMYFUNCTION("""COMPUTED_VALUE"""),"")</f>
        <v/>
      </c>
      <c r="Z448" s="119"/>
    </row>
    <row r="449" spans="1:26" ht="12.95">
      <c r="A449" s="119" t="str">
        <f ca="1">IFERROR(__xludf.DUMMYFUNCTION("""COMPUTED_VALUE"""),"")</f>
        <v/>
      </c>
      <c r="B449" s="119" t="str">
        <f ca="1">IFERROR(__xludf.DUMMYFUNCTION("""COMPUTED_VALUE"""),"")</f>
        <v/>
      </c>
      <c r="C449" s="119" t="str">
        <f ca="1">IFERROR(__xludf.DUMMYFUNCTION("""COMPUTED_VALUE"""),"")</f>
        <v/>
      </c>
      <c r="D449" s="119" t="str">
        <f ca="1">IFERROR(__xludf.DUMMYFUNCTION("""COMPUTED_VALUE"""),"")</f>
        <v/>
      </c>
      <c r="E449" s="119" t="str">
        <f ca="1">IFERROR(__xludf.DUMMYFUNCTION("""COMPUTED_VALUE"""),"")</f>
        <v/>
      </c>
      <c r="F449" s="119" t="str">
        <f ca="1">IFERROR(__xludf.DUMMYFUNCTION("""COMPUTED_VALUE"""),"")</f>
        <v/>
      </c>
      <c r="G449" s="119" t="str">
        <f ca="1">IFERROR(__xludf.DUMMYFUNCTION("""COMPUTED_VALUE"""),"")</f>
        <v/>
      </c>
      <c r="H449" s="119" t="str">
        <f ca="1">IFERROR(__xludf.DUMMYFUNCTION("""COMPUTED_VALUE"""),"")</f>
        <v/>
      </c>
      <c r="I449" s="96" t="str">
        <f ca="1">IFERROR(__xludf.DUMMYFUNCTION("""COMPUTED_VALUE"""),"")</f>
        <v/>
      </c>
      <c r="J449" s="119" t="str">
        <f ca="1">IFERROR(__xludf.DUMMYFUNCTION("""COMPUTED_VALUE"""),"")</f>
        <v/>
      </c>
      <c r="K449" s="119" t="str">
        <f ca="1">IFERROR(__xludf.DUMMYFUNCTION("""COMPUTED_VALUE"""),"")</f>
        <v/>
      </c>
      <c r="L449" s="119" t="str">
        <f ca="1">IFERROR(__xludf.DUMMYFUNCTION("""COMPUTED_VALUE"""),"")</f>
        <v/>
      </c>
      <c r="M449" s="119" t="str">
        <f ca="1">IFERROR(__xludf.DUMMYFUNCTION("""COMPUTED_VALUE"""),"")</f>
        <v/>
      </c>
      <c r="N449" s="119" t="str">
        <f ca="1">IFERROR(__xludf.DUMMYFUNCTION("""COMPUTED_VALUE"""),"")</f>
        <v/>
      </c>
      <c r="O449" s="119" t="str">
        <f ca="1">IFERROR(__xludf.DUMMYFUNCTION("""COMPUTED_VALUE"""),"")</f>
        <v/>
      </c>
      <c r="P449" s="119" t="str">
        <f ca="1">IFERROR(__xludf.DUMMYFUNCTION("""COMPUTED_VALUE"""),"")</f>
        <v/>
      </c>
      <c r="Q449" s="119" t="str">
        <f ca="1">IFERROR(__xludf.DUMMYFUNCTION("""COMPUTED_VALUE"""),"")</f>
        <v/>
      </c>
      <c r="R449" s="119" t="str">
        <f ca="1">IFERROR(__xludf.DUMMYFUNCTION("""COMPUTED_VALUE"""),"")</f>
        <v/>
      </c>
      <c r="S449" s="119" t="str">
        <f ca="1">IFERROR(__xludf.DUMMYFUNCTION("""COMPUTED_VALUE"""),"")</f>
        <v/>
      </c>
      <c r="T449" s="119" t="str">
        <f ca="1">IFERROR(__xludf.DUMMYFUNCTION("""COMPUTED_VALUE"""),"")</f>
        <v/>
      </c>
      <c r="U449" s="119" t="str">
        <f ca="1">IFERROR(__xludf.DUMMYFUNCTION("""COMPUTED_VALUE"""),"")</f>
        <v/>
      </c>
      <c r="V449" s="119" t="str">
        <f ca="1">IFERROR(__xludf.DUMMYFUNCTION("""COMPUTED_VALUE"""),"")</f>
        <v/>
      </c>
      <c r="W449" s="119" t="str">
        <f ca="1">IFERROR(__xludf.DUMMYFUNCTION("""COMPUTED_VALUE"""),"")</f>
        <v/>
      </c>
      <c r="X449" s="119" t="str">
        <f ca="1">IFERROR(__xludf.DUMMYFUNCTION("""COMPUTED_VALUE"""),"")</f>
        <v/>
      </c>
      <c r="Y449" s="119" t="str">
        <f ca="1">IFERROR(__xludf.DUMMYFUNCTION("""COMPUTED_VALUE"""),"")</f>
        <v/>
      </c>
      <c r="Z449" s="119"/>
    </row>
    <row r="450" spans="1:26" ht="12.95">
      <c r="A450" s="119" t="str">
        <f ca="1">IFERROR(__xludf.DUMMYFUNCTION("""COMPUTED_VALUE"""),"")</f>
        <v/>
      </c>
      <c r="B450" s="119" t="str">
        <f ca="1">IFERROR(__xludf.DUMMYFUNCTION("""COMPUTED_VALUE"""),"")</f>
        <v/>
      </c>
      <c r="C450" s="119" t="str">
        <f ca="1">IFERROR(__xludf.DUMMYFUNCTION("""COMPUTED_VALUE"""),"")</f>
        <v/>
      </c>
      <c r="D450" s="119" t="str">
        <f ca="1">IFERROR(__xludf.DUMMYFUNCTION("""COMPUTED_VALUE"""),"")</f>
        <v/>
      </c>
      <c r="E450" s="119" t="str">
        <f ca="1">IFERROR(__xludf.DUMMYFUNCTION("""COMPUTED_VALUE"""),"")</f>
        <v/>
      </c>
      <c r="F450" s="119" t="str">
        <f ca="1">IFERROR(__xludf.DUMMYFUNCTION("""COMPUTED_VALUE"""),"")</f>
        <v/>
      </c>
      <c r="G450" s="119" t="str">
        <f ca="1">IFERROR(__xludf.DUMMYFUNCTION("""COMPUTED_VALUE"""),"")</f>
        <v/>
      </c>
      <c r="H450" s="119" t="str">
        <f ca="1">IFERROR(__xludf.DUMMYFUNCTION("""COMPUTED_VALUE"""),"")</f>
        <v/>
      </c>
      <c r="I450" s="96" t="str">
        <f ca="1">IFERROR(__xludf.DUMMYFUNCTION("""COMPUTED_VALUE"""),"")</f>
        <v/>
      </c>
      <c r="J450" s="119" t="str">
        <f ca="1">IFERROR(__xludf.DUMMYFUNCTION("""COMPUTED_VALUE"""),"")</f>
        <v/>
      </c>
      <c r="K450" s="119" t="str">
        <f ca="1">IFERROR(__xludf.DUMMYFUNCTION("""COMPUTED_VALUE"""),"")</f>
        <v/>
      </c>
      <c r="L450" s="119" t="str">
        <f ca="1">IFERROR(__xludf.DUMMYFUNCTION("""COMPUTED_VALUE"""),"")</f>
        <v/>
      </c>
      <c r="M450" s="119" t="str">
        <f ca="1">IFERROR(__xludf.DUMMYFUNCTION("""COMPUTED_VALUE"""),"")</f>
        <v/>
      </c>
      <c r="N450" s="119" t="str">
        <f ca="1">IFERROR(__xludf.DUMMYFUNCTION("""COMPUTED_VALUE"""),"")</f>
        <v/>
      </c>
      <c r="O450" s="119" t="str">
        <f ca="1">IFERROR(__xludf.DUMMYFUNCTION("""COMPUTED_VALUE"""),"")</f>
        <v/>
      </c>
      <c r="P450" s="119" t="str">
        <f ca="1">IFERROR(__xludf.DUMMYFUNCTION("""COMPUTED_VALUE"""),"")</f>
        <v/>
      </c>
      <c r="Q450" s="119" t="str">
        <f ca="1">IFERROR(__xludf.DUMMYFUNCTION("""COMPUTED_VALUE"""),"")</f>
        <v/>
      </c>
      <c r="R450" s="119" t="str">
        <f ca="1">IFERROR(__xludf.DUMMYFUNCTION("""COMPUTED_VALUE"""),"")</f>
        <v/>
      </c>
      <c r="S450" s="119" t="str">
        <f ca="1">IFERROR(__xludf.DUMMYFUNCTION("""COMPUTED_VALUE"""),"")</f>
        <v/>
      </c>
      <c r="T450" s="119" t="str">
        <f ca="1">IFERROR(__xludf.DUMMYFUNCTION("""COMPUTED_VALUE"""),"")</f>
        <v/>
      </c>
      <c r="U450" s="119" t="str">
        <f ca="1">IFERROR(__xludf.DUMMYFUNCTION("""COMPUTED_VALUE"""),"")</f>
        <v/>
      </c>
      <c r="V450" s="119" t="str">
        <f ca="1">IFERROR(__xludf.DUMMYFUNCTION("""COMPUTED_VALUE"""),"")</f>
        <v/>
      </c>
      <c r="W450" s="119" t="str">
        <f ca="1">IFERROR(__xludf.DUMMYFUNCTION("""COMPUTED_VALUE"""),"")</f>
        <v/>
      </c>
      <c r="X450" s="119" t="str">
        <f ca="1">IFERROR(__xludf.DUMMYFUNCTION("""COMPUTED_VALUE"""),"")</f>
        <v/>
      </c>
      <c r="Y450" s="119" t="str">
        <f ca="1">IFERROR(__xludf.DUMMYFUNCTION("""COMPUTED_VALUE"""),"")</f>
        <v/>
      </c>
      <c r="Z450" s="119"/>
    </row>
    <row r="451" spans="1:26" ht="12.95">
      <c r="A451" s="119" t="str">
        <f ca="1">IFERROR(__xludf.DUMMYFUNCTION("""COMPUTED_VALUE"""),"")</f>
        <v/>
      </c>
      <c r="B451" s="119" t="str">
        <f ca="1">IFERROR(__xludf.DUMMYFUNCTION("""COMPUTED_VALUE"""),"")</f>
        <v/>
      </c>
      <c r="C451" s="119" t="str">
        <f ca="1">IFERROR(__xludf.DUMMYFUNCTION("""COMPUTED_VALUE"""),"")</f>
        <v/>
      </c>
      <c r="D451" s="119" t="str">
        <f ca="1">IFERROR(__xludf.DUMMYFUNCTION("""COMPUTED_VALUE"""),"")</f>
        <v/>
      </c>
      <c r="E451" s="119" t="str">
        <f ca="1">IFERROR(__xludf.DUMMYFUNCTION("""COMPUTED_VALUE"""),"")</f>
        <v/>
      </c>
      <c r="F451" s="119" t="str">
        <f ca="1">IFERROR(__xludf.DUMMYFUNCTION("""COMPUTED_VALUE"""),"")</f>
        <v/>
      </c>
      <c r="G451" s="119" t="str">
        <f ca="1">IFERROR(__xludf.DUMMYFUNCTION("""COMPUTED_VALUE"""),"")</f>
        <v/>
      </c>
      <c r="H451" s="119" t="str">
        <f ca="1">IFERROR(__xludf.DUMMYFUNCTION("""COMPUTED_VALUE"""),"")</f>
        <v/>
      </c>
      <c r="I451" s="96" t="str">
        <f ca="1">IFERROR(__xludf.DUMMYFUNCTION("""COMPUTED_VALUE"""),"")</f>
        <v/>
      </c>
      <c r="J451" s="119" t="str">
        <f ca="1">IFERROR(__xludf.DUMMYFUNCTION("""COMPUTED_VALUE"""),"")</f>
        <v/>
      </c>
      <c r="K451" s="119" t="str">
        <f ca="1">IFERROR(__xludf.DUMMYFUNCTION("""COMPUTED_VALUE"""),"")</f>
        <v/>
      </c>
      <c r="L451" s="119" t="str">
        <f ca="1">IFERROR(__xludf.DUMMYFUNCTION("""COMPUTED_VALUE"""),"")</f>
        <v/>
      </c>
      <c r="M451" s="119" t="str">
        <f ca="1">IFERROR(__xludf.DUMMYFUNCTION("""COMPUTED_VALUE"""),"")</f>
        <v/>
      </c>
      <c r="N451" s="119" t="str">
        <f ca="1">IFERROR(__xludf.DUMMYFUNCTION("""COMPUTED_VALUE"""),"")</f>
        <v/>
      </c>
      <c r="O451" s="119" t="str">
        <f ca="1">IFERROR(__xludf.DUMMYFUNCTION("""COMPUTED_VALUE"""),"")</f>
        <v/>
      </c>
      <c r="P451" s="119" t="str">
        <f ca="1">IFERROR(__xludf.DUMMYFUNCTION("""COMPUTED_VALUE"""),"")</f>
        <v/>
      </c>
      <c r="Q451" s="119" t="str">
        <f ca="1">IFERROR(__xludf.DUMMYFUNCTION("""COMPUTED_VALUE"""),"")</f>
        <v/>
      </c>
      <c r="R451" s="119" t="str">
        <f ca="1">IFERROR(__xludf.DUMMYFUNCTION("""COMPUTED_VALUE"""),"")</f>
        <v/>
      </c>
      <c r="S451" s="119" t="str">
        <f ca="1">IFERROR(__xludf.DUMMYFUNCTION("""COMPUTED_VALUE"""),"")</f>
        <v/>
      </c>
      <c r="T451" s="119" t="str">
        <f ca="1">IFERROR(__xludf.DUMMYFUNCTION("""COMPUTED_VALUE"""),"")</f>
        <v/>
      </c>
      <c r="U451" s="119" t="str">
        <f ca="1">IFERROR(__xludf.DUMMYFUNCTION("""COMPUTED_VALUE"""),"")</f>
        <v/>
      </c>
      <c r="V451" s="119" t="str">
        <f ca="1">IFERROR(__xludf.DUMMYFUNCTION("""COMPUTED_VALUE"""),"")</f>
        <v/>
      </c>
      <c r="W451" s="119" t="str">
        <f ca="1">IFERROR(__xludf.DUMMYFUNCTION("""COMPUTED_VALUE"""),"")</f>
        <v/>
      </c>
      <c r="X451" s="119" t="str">
        <f ca="1">IFERROR(__xludf.DUMMYFUNCTION("""COMPUTED_VALUE"""),"")</f>
        <v/>
      </c>
      <c r="Y451" s="119" t="str">
        <f ca="1">IFERROR(__xludf.DUMMYFUNCTION("""COMPUTED_VALUE"""),"")</f>
        <v/>
      </c>
      <c r="Z451" s="119"/>
    </row>
    <row r="452" spans="1:26" ht="12.95">
      <c r="A452" s="119" t="str">
        <f ca="1">IFERROR(__xludf.DUMMYFUNCTION("""COMPUTED_VALUE"""),"")</f>
        <v/>
      </c>
      <c r="B452" s="119" t="str">
        <f ca="1">IFERROR(__xludf.DUMMYFUNCTION("""COMPUTED_VALUE"""),"")</f>
        <v/>
      </c>
      <c r="C452" s="119" t="str">
        <f ca="1">IFERROR(__xludf.DUMMYFUNCTION("""COMPUTED_VALUE"""),"")</f>
        <v/>
      </c>
      <c r="D452" s="119" t="str">
        <f ca="1">IFERROR(__xludf.DUMMYFUNCTION("""COMPUTED_VALUE"""),"")</f>
        <v/>
      </c>
      <c r="E452" s="119" t="str">
        <f ca="1">IFERROR(__xludf.DUMMYFUNCTION("""COMPUTED_VALUE"""),"")</f>
        <v/>
      </c>
      <c r="F452" s="119" t="str">
        <f ca="1">IFERROR(__xludf.DUMMYFUNCTION("""COMPUTED_VALUE"""),"")</f>
        <v/>
      </c>
      <c r="G452" s="119" t="str">
        <f ca="1">IFERROR(__xludf.DUMMYFUNCTION("""COMPUTED_VALUE"""),"")</f>
        <v/>
      </c>
      <c r="H452" s="119" t="str">
        <f ca="1">IFERROR(__xludf.DUMMYFUNCTION("""COMPUTED_VALUE"""),"")</f>
        <v/>
      </c>
      <c r="I452" s="96" t="str">
        <f ca="1">IFERROR(__xludf.DUMMYFUNCTION("""COMPUTED_VALUE"""),"")</f>
        <v/>
      </c>
      <c r="J452" s="119" t="str">
        <f ca="1">IFERROR(__xludf.DUMMYFUNCTION("""COMPUTED_VALUE"""),"")</f>
        <v/>
      </c>
      <c r="K452" s="119" t="str">
        <f ca="1">IFERROR(__xludf.DUMMYFUNCTION("""COMPUTED_VALUE"""),"")</f>
        <v/>
      </c>
      <c r="L452" s="119" t="str">
        <f ca="1">IFERROR(__xludf.DUMMYFUNCTION("""COMPUTED_VALUE"""),"")</f>
        <v/>
      </c>
      <c r="M452" s="119" t="str">
        <f ca="1">IFERROR(__xludf.DUMMYFUNCTION("""COMPUTED_VALUE"""),"")</f>
        <v/>
      </c>
      <c r="N452" s="119" t="str">
        <f ca="1">IFERROR(__xludf.DUMMYFUNCTION("""COMPUTED_VALUE"""),"")</f>
        <v/>
      </c>
      <c r="O452" s="119" t="str">
        <f ca="1">IFERROR(__xludf.DUMMYFUNCTION("""COMPUTED_VALUE"""),"")</f>
        <v/>
      </c>
      <c r="P452" s="119" t="str">
        <f ca="1">IFERROR(__xludf.DUMMYFUNCTION("""COMPUTED_VALUE"""),"")</f>
        <v/>
      </c>
      <c r="Q452" s="119" t="str">
        <f ca="1">IFERROR(__xludf.DUMMYFUNCTION("""COMPUTED_VALUE"""),"")</f>
        <v/>
      </c>
      <c r="R452" s="119" t="str">
        <f ca="1">IFERROR(__xludf.DUMMYFUNCTION("""COMPUTED_VALUE"""),"")</f>
        <v/>
      </c>
      <c r="S452" s="119" t="str">
        <f ca="1">IFERROR(__xludf.DUMMYFUNCTION("""COMPUTED_VALUE"""),"")</f>
        <v/>
      </c>
      <c r="T452" s="119" t="str">
        <f ca="1">IFERROR(__xludf.DUMMYFUNCTION("""COMPUTED_VALUE"""),"")</f>
        <v/>
      </c>
      <c r="U452" s="119" t="str">
        <f ca="1">IFERROR(__xludf.DUMMYFUNCTION("""COMPUTED_VALUE"""),"")</f>
        <v/>
      </c>
      <c r="V452" s="119" t="str">
        <f ca="1">IFERROR(__xludf.DUMMYFUNCTION("""COMPUTED_VALUE"""),"")</f>
        <v/>
      </c>
      <c r="W452" s="119" t="str">
        <f ca="1">IFERROR(__xludf.DUMMYFUNCTION("""COMPUTED_VALUE"""),"")</f>
        <v/>
      </c>
      <c r="X452" s="119" t="str">
        <f ca="1">IFERROR(__xludf.DUMMYFUNCTION("""COMPUTED_VALUE"""),"")</f>
        <v/>
      </c>
      <c r="Y452" s="119" t="str">
        <f ca="1">IFERROR(__xludf.DUMMYFUNCTION("""COMPUTED_VALUE"""),"")</f>
        <v/>
      </c>
      <c r="Z452" s="119"/>
    </row>
    <row r="453" spans="1:26" ht="12.95">
      <c r="A453" s="119" t="str">
        <f ca="1">IFERROR(__xludf.DUMMYFUNCTION("""COMPUTED_VALUE"""),"")</f>
        <v/>
      </c>
      <c r="B453" s="119" t="str">
        <f ca="1">IFERROR(__xludf.DUMMYFUNCTION("""COMPUTED_VALUE"""),"")</f>
        <v/>
      </c>
      <c r="C453" s="119" t="str">
        <f ca="1">IFERROR(__xludf.DUMMYFUNCTION("""COMPUTED_VALUE"""),"")</f>
        <v/>
      </c>
      <c r="D453" s="119" t="str">
        <f ca="1">IFERROR(__xludf.DUMMYFUNCTION("""COMPUTED_VALUE"""),"")</f>
        <v/>
      </c>
      <c r="E453" s="119" t="str">
        <f ca="1">IFERROR(__xludf.DUMMYFUNCTION("""COMPUTED_VALUE"""),"")</f>
        <v/>
      </c>
      <c r="F453" s="119" t="str">
        <f ca="1">IFERROR(__xludf.DUMMYFUNCTION("""COMPUTED_VALUE"""),"")</f>
        <v/>
      </c>
      <c r="G453" s="119" t="str">
        <f ca="1">IFERROR(__xludf.DUMMYFUNCTION("""COMPUTED_VALUE"""),"")</f>
        <v/>
      </c>
      <c r="H453" s="119" t="str">
        <f ca="1">IFERROR(__xludf.DUMMYFUNCTION("""COMPUTED_VALUE"""),"")</f>
        <v/>
      </c>
      <c r="I453" s="96" t="str">
        <f ca="1">IFERROR(__xludf.DUMMYFUNCTION("""COMPUTED_VALUE"""),"")</f>
        <v/>
      </c>
      <c r="J453" s="119" t="str">
        <f ca="1">IFERROR(__xludf.DUMMYFUNCTION("""COMPUTED_VALUE"""),"")</f>
        <v/>
      </c>
      <c r="K453" s="119" t="str">
        <f ca="1">IFERROR(__xludf.DUMMYFUNCTION("""COMPUTED_VALUE"""),"")</f>
        <v/>
      </c>
      <c r="L453" s="119" t="str">
        <f ca="1">IFERROR(__xludf.DUMMYFUNCTION("""COMPUTED_VALUE"""),"")</f>
        <v/>
      </c>
      <c r="M453" s="119" t="str">
        <f ca="1">IFERROR(__xludf.DUMMYFUNCTION("""COMPUTED_VALUE"""),"")</f>
        <v/>
      </c>
      <c r="N453" s="119" t="str">
        <f ca="1">IFERROR(__xludf.DUMMYFUNCTION("""COMPUTED_VALUE"""),"")</f>
        <v/>
      </c>
      <c r="O453" s="119" t="str">
        <f ca="1">IFERROR(__xludf.DUMMYFUNCTION("""COMPUTED_VALUE"""),"")</f>
        <v/>
      </c>
      <c r="P453" s="119" t="str">
        <f ca="1">IFERROR(__xludf.DUMMYFUNCTION("""COMPUTED_VALUE"""),"")</f>
        <v/>
      </c>
      <c r="Q453" s="119" t="str">
        <f ca="1">IFERROR(__xludf.DUMMYFUNCTION("""COMPUTED_VALUE"""),"")</f>
        <v/>
      </c>
      <c r="R453" s="119" t="str">
        <f ca="1">IFERROR(__xludf.DUMMYFUNCTION("""COMPUTED_VALUE"""),"")</f>
        <v/>
      </c>
      <c r="S453" s="119" t="str">
        <f ca="1">IFERROR(__xludf.DUMMYFUNCTION("""COMPUTED_VALUE"""),"")</f>
        <v/>
      </c>
      <c r="T453" s="119" t="str">
        <f ca="1">IFERROR(__xludf.DUMMYFUNCTION("""COMPUTED_VALUE"""),"")</f>
        <v/>
      </c>
      <c r="U453" s="119" t="str">
        <f ca="1">IFERROR(__xludf.DUMMYFUNCTION("""COMPUTED_VALUE"""),"")</f>
        <v/>
      </c>
      <c r="V453" s="119" t="str">
        <f ca="1">IFERROR(__xludf.DUMMYFUNCTION("""COMPUTED_VALUE"""),"")</f>
        <v/>
      </c>
      <c r="W453" s="119" t="str">
        <f ca="1">IFERROR(__xludf.DUMMYFUNCTION("""COMPUTED_VALUE"""),"")</f>
        <v/>
      </c>
      <c r="X453" s="119" t="str">
        <f ca="1">IFERROR(__xludf.DUMMYFUNCTION("""COMPUTED_VALUE"""),"")</f>
        <v/>
      </c>
      <c r="Y453" s="119" t="str">
        <f ca="1">IFERROR(__xludf.DUMMYFUNCTION("""COMPUTED_VALUE"""),"")</f>
        <v/>
      </c>
      <c r="Z453" s="119"/>
    </row>
    <row r="454" spans="1:26" ht="12.95">
      <c r="A454" s="119" t="str">
        <f ca="1">IFERROR(__xludf.DUMMYFUNCTION("""COMPUTED_VALUE"""),"")</f>
        <v/>
      </c>
      <c r="B454" s="119" t="str">
        <f ca="1">IFERROR(__xludf.DUMMYFUNCTION("""COMPUTED_VALUE"""),"")</f>
        <v/>
      </c>
      <c r="C454" s="119" t="str">
        <f ca="1">IFERROR(__xludf.DUMMYFUNCTION("""COMPUTED_VALUE"""),"")</f>
        <v/>
      </c>
      <c r="D454" s="119" t="str">
        <f ca="1">IFERROR(__xludf.DUMMYFUNCTION("""COMPUTED_VALUE"""),"")</f>
        <v/>
      </c>
      <c r="E454" s="119" t="str">
        <f ca="1">IFERROR(__xludf.DUMMYFUNCTION("""COMPUTED_VALUE"""),"")</f>
        <v/>
      </c>
      <c r="F454" s="119" t="str">
        <f ca="1">IFERROR(__xludf.DUMMYFUNCTION("""COMPUTED_VALUE"""),"")</f>
        <v/>
      </c>
      <c r="G454" s="119" t="str">
        <f ca="1">IFERROR(__xludf.DUMMYFUNCTION("""COMPUTED_VALUE"""),"")</f>
        <v/>
      </c>
      <c r="H454" s="119" t="str">
        <f ca="1">IFERROR(__xludf.DUMMYFUNCTION("""COMPUTED_VALUE"""),"")</f>
        <v/>
      </c>
      <c r="I454" s="96" t="str">
        <f ca="1">IFERROR(__xludf.DUMMYFUNCTION("""COMPUTED_VALUE"""),"")</f>
        <v/>
      </c>
      <c r="J454" s="119" t="str">
        <f ca="1">IFERROR(__xludf.DUMMYFUNCTION("""COMPUTED_VALUE"""),"")</f>
        <v/>
      </c>
      <c r="K454" s="119" t="str">
        <f ca="1">IFERROR(__xludf.DUMMYFUNCTION("""COMPUTED_VALUE"""),"")</f>
        <v/>
      </c>
      <c r="L454" s="119" t="str">
        <f ca="1">IFERROR(__xludf.DUMMYFUNCTION("""COMPUTED_VALUE"""),"")</f>
        <v/>
      </c>
      <c r="M454" s="119" t="str">
        <f ca="1">IFERROR(__xludf.DUMMYFUNCTION("""COMPUTED_VALUE"""),"")</f>
        <v/>
      </c>
      <c r="N454" s="119" t="str">
        <f ca="1">IFERROR(__xludf.DUMMYFUNCTION("""COMPUTED_VALUE"""),"")</f>
        <v/>
      </c>
      <c r="O454" s="119" t="str">
        <f ca="1">IFERROR(__xludf.DUMMYFUNCTION("""COMPUTED_VALUE"""),"")</f>
        <v/>
      </c>
      <c r="P454" s="119" t="str">
        <f ca="1">IFERROR(__xludf.DUMMYFUNCTION("""COMPUTED_VALUE"""),"")</f>
        <v/>
      </c>
      <c r="Q454" s="119" t="str">
        <f ca="1">IFERROR(__xludf.DUMMYFUNCTION("""COMPUTED_VALUE"""),"")</f>
        <v/>
      </c>
      <c r="R454" s="119" t="str">
        <f ca="1">IFERROR(__xludf.DUMMYFUNCTION("""COMPUTED_VALUE"""),"")</f>
        <v/>
      </c>
      <c r="S454" s="119" t="str">
        <f ca="1">IFERROR(__xludf.DUMMYFUNCTION("""COMPUTED_VALUE"""),"")</f>
        <v/>
      </c>
      <c r="T454" s="119" t="str">
        <f ca="1">IFERROR(__xludf.DUMMYFUNCTION("""COMPUTED_VALUE"""),"")</f>
        <v/>
      </c>
      <c r="U454" s="119" t="str">
        <f ca="1">IFERROR(__xludf.DUMMYFUNCTION("""COMPUTED_VALUE"""),"")</f>
        <v/>
      </c>
      <c r="V454" s="119" t="str">
        <f ca="1">IFERROR(__xludf.DUMMYFUNCTION("""COMPUTED_VALUE"""),"")</f>
        <v/>
      </c>
      <c r="W454" s="119" t="str">
        <f ca="1">IFERROR(__xludf.DUMMYFUNCTION("""COMPUTED_VALUE"""),"")</f>
        <v/>
      </c>
      <c r="X454" s="119" t="str">
        <f ca="1">IFERROR(__xludf.DUMMYFUNCTION("""COMPUTED_VALUE"""),"")</f>
        <v/>
      </c>
      <c r="Y454" s="119" t="str">
        <f ca="1">IFERROR(__xludf.DUMMYFUNCTION("""COMPUTED_VALUE"""),"")</f>
        <v/>
      </c>
      <c r="Z454" s="119"/>
    </row>
    <row r="455" spans="1:26" ht="12.95">
      <c r="A455" s="119" t="str">
        <f ca="1">IFERROR(__xludf.DUMMYFUNCTION("""COMPUTED_VALUE"""),"")</f>
        <v/>
      </c>
      <c r="B455" s="119" t="str">
        <f ca="1">IFERROR(__xludf.DUMMYFUNCTION("""COMPUTED_VALUE"""),"")</f>
        <v/>
      </c>
      <c r="C455" s="119" t="str">
        <f ca="1">IFERROR(__xludf.DUMMYFUNCTION("""COMPUTED_VALUE"""),"")</f>
        <v/>
      </c>
      <c r="D455" s="119" t="str">
        <f ca="1">IFERROR(__xludf.DUMMYFUNCTION("""COMPUTED_VALUE"""),"")</f>
        <v/>
      </c>
      <c r="E455" s="119" t="str">
        <f ca="1">IFERROR(__xludf.DUMMYFUNCTION("""COMPUTED_VALUE"""),"")</f>
        <v/>
      </c>
      <c r="F455" s="119" t="str">
        <f ca="1">IFERROR(__xludf.DUMMYFUNCTION("""COMPUTED_VALUE"""),"")</f>
        <v/>
      </c>
      <c r="G455" s="119" t="str">
        <f ca="1">IFERROR(__xludf.DUMMYFUNCTION("""COMPUTED_VALUE"""),"")</f>
        <v/>
      </c>
      <c r="H455" s="119" t="str">
        <f ca="1">IFERROR(__xludf.DUMMYFUNCTION("""COMPUTED_VALUE"""),"")</f>
        <v/>
      </c>
      <c r="I455" s="96" t="str">
        <f ca="1">IFERROR(__xludf.DUMMYFUNCTION("""COMPUTED_VALUE"""),"")</f>
        <v/>
      </c>
      <c r="J455" s="119" t="str">
        <f ca="1">IFERROR(__xludf.DUMMYFUNCTION("""COMPUTED_VALUE"""),"")</f>
        <v/>
      </c>
      <c r="K455" s="119" t="str">
        <f ca="1">IFERROR(__xludf.DUMMYFUNCTION("""COMPUTED_VALUE"""),"")</f>
        <v/>
      </c>
      <c r="L455" s="119" t="str">
        <f ca="1">IFERROR(__xludf.DUMMYFUNCTION("""COMPUTED_VALUE"""),"")</f>
        <v/>
      </c>
      <c r="M455" s="119" t="str">
        <f ca="1">IFERROR(__xludf.DUMMYFUNCTION("""COMPUTED_VALUE"""),"")</f>
        <v/>
      </c>
      <c r="N455" s="119" t="str">
        <f ca="1">IFERROR(__xludf.DUMMYFUNCTION("""COMPUTED_VALUE"""),"")</f>
        <v/>
      </c>
      <c r="O455" s="119" t="str">
        <f ca="1">IFERROR(__xludf.DUMMYFUNCTION("""COMPUTED_VALUE"""),"")</f>
        <v/>
      </c>
      <c r="P455" s="119" t="str">
        <f ca="1">IFERROR(__xludf.DUMMYFUNCTION("""COMPUTED_VALUE"""),"")</f>
        <v/>
      </c>
      <c r="Q455" s="119" t="str">
        <f ca="1">IFERROR(__xludf.DUMMYFUNCTION("""COMPUTED_VALUE"""),"")</f>
        <v/>
      </c>
      <c r="R455" s="119" t="str">
        <f ca="1">IFERROR(__xludf.DUMMYFUNCTION("""COMPUTED_VALUE"""),"")</f>
        <v/>
      </c>
      <c r="S455" s="119" t="str">
        <f ca="1">IFERROR(__xludf.DUMMYFUNCTION("""COMPUTED_VALUE"""),"")</f>
        <v/>
      </c>
      <c r="T455" s="119" t="str">
        <f ca="1">IFERROR(__xludf.DUMMYFUNCTION("""COMPUTED_VALUE"""),"")</f>
        <v/>
      </c>
      <c r="U455" s="119" t="str">
        <f ca="1">IFERROR(__xludf.DUMMYFUNCTION("""COMPUTED_VALUE"""),"")</f>
        <v/>
      </c>
      <c r="V455" s="119" t="str">
        <f ca="1">IFERROR(__xludf.DUMMYFUNCTION("""COMPUTED_VALUE"""),"")</f>
        <v/>
      </c>
      <c r="W455" s="119" t="str">
        <f ca="1">IFERROR(__xludf.DUMMYFUNCTION("""COMPUTED_VALUE"""),"")</f>
        <v/>
      </c>
      <c r="X455" s="119" t="str">
        <f ca="1">IFERROR(__xludf.DUMMYFUNCTION("""COMPUTED_VALUE"""),"")</f>
        <v/>
      </c>
      <c r="Y455" s="119" t="str">
        <f ca="1">IFERROR(__xludf.DUMMYFUNCTION("""COMPUTED_VALUE"""),"")</f>
        <v/>
      </c>
      <c r="Z455" s="119"/>
    </row>
    <row r="456" spans="1:26" ht="12.95">
      <c r="A456" s="119" t="str">
        <f ca="1">IFERROR(__xludf.DUMMYFUNCTION("""COMPUTED_VALUE"""),"")</f>
        <v/>
      </c>
      <c r="B456" s="119" t="str">
        <f ca="1">IFERROR(__xludf.DUMMYFUNCTION("""COMPUTED_VALUE"""),"")</f>
        <v/>
      </c>
      <c r="C456" s="119" t="str">
        <f ca="1">IFERROR(__xludf.DUMMYFUNCTION("""COMPUTED_VALUE"""),"")</f>
        <v/>
      </c>
      <c r="D456" s="119" t="str">
        <f ca="1">IFERROR(__xludf.DUMMYFUNCTION("""COMPUTED_VALUE"""),"")</f>
        <v/>
      </c>
      <c r="E456" s="119" t="str">
        <f ca="1">IFERROR(__xludf.DUMMYFUNCTION("""COMPUTED_VALUE"""),"")</f>
        <v/>
      </c>
      <c r="F456" s="119" t="str">
        <f ca="1">IFERROR(__xludf.DUMMYFUNCTION("""COMPUTED_VALUE"""),"")</f>
        <v/>
      </c>
      <c r="G456" s="119" t="str">
        <f ca="1">IFERROR(__xludf.DUMMYFUNCTION("""COMPUTED_VALUE"""),"")</f>
        <v/>
      </c>
      <c r="H456" s="119" t="str">
        <f ca="1">IFERROR(__xludf.DUMMYFUNCTION("""COMPUTED_VALUE"""),"")</f>
        <v/>
      </c>
      <c r="I456" s="96" t="str">
        <f ca="1">IFERROR(__xludf.DUMMYFUNCTION("""COMPUTED_VALUE"""),"")</f>
        <v/>
      </c>
      <c r="J456" s="119" t="str">
        <f ca="1">IFERROR(__xludf.DUMMYFUNCTION("""COMPUTED_VALUE"""),"")</f>
        <v/>
      </c>
      <c r="K456" s="119" t="str">
        <f ca="1">IFERROR(__xludf.DUMMYFUNCTION("""COMPUTED_VALUE"""),"")</f>
        <v/>
      </c>
      <c r="L456" s="119" t="str">
        <f ca="1">IFERROR(__xludf.DUMMYFUNCTION("""COMPUTED_VALUE"""),"")</f>
        <v/>
      </c>
      <c r="M456" s="119" t="str">
        <f ca="1">IFERROR(__xludf.DUMMYFUNCTION("""COMPUTED_VALUE"""),"")</f>
        <v/>
      </c>
      <c r="N456" s="119" t="str">
        <f ca="1">IFERROR(__xludf.DUMMYFUNCTION("""COMPUTED_VALUE"""),"")</f>
        <v/>
      </c>
      <c r="O456" s="119" t="str">
        <f ca="1">IFERROR(__xludf.DUMMYFUNCTION("""COMPUTED_VALUE"""),"")</f>
        <v/>
      </c>
      <c r="P456" s="119" t="str">
        <f ca="1">IFERROR(__xludf.DUMMYFUNCTION("""COMPUTED_VALUE"""),"")</f>
        <v/>
      </c>
      <c r="Q456" s="119" t="str">
        <f ca="1">IFERROR(__xludf.DUMMYFUNCTION("""COMPUTED_VALUE"""),"")</f>
        <v/>
      </c>
      <c r="R456" s="119" t="str">
        <f ca="1">IFERROR(__xludf.DUMMYFUNCTION("""COMPUTED_VALUE"""),"")</f>
        <v/>
      </c>
      <c r="S456" s="119" t="str">
        <f ca="1">IFERROR(__xludf.DUMMYFUNCTION("""COMPUTED_VALUE"""),"")</f>
        <v/>
      </c>
      <c r="T456" s="119" t="str">
        <f ca="1">IFERROR(__xludf.DUMMYFUNCTION("""COMPUTED_VALUE"""),"")</f>
        <v/>
      </c>
      <c r="U456" s="119" t="str">
        <f ca="1">IFERROR(__xludf.DUMMYFUNCTION("""COMPUTED_VALUE"""),"")</f>
        <v/>
      </c>
      <c r="V456" s="119" t="str">
        <f ca="1">IFERROR(__xludf.DUMMYFUNCTION("""COMPUTED_VALUE"""),"")</f>
        <v/>
      </c>
      <c r="W456" s="119" t="str">
        <f ca="1">IFERROR(__xludf.DUMMYFUNCTION("""COMPUTED_VALUE"""),"")</f>
        <v/>
      </c>
      <c r="X456" s="119" t="str">
        <f ca="1">IFERROR(__xludf.DUMMYFUNCTION("""COMPUTED_VALUE"""),"")</f>
        <v/>
      </c>
      <c r="Y456" s="119" t="str">
        <f ca="1">IFERROR(__xludf.DUMMYFUNCTION("""COMPUTED_VALUE"""),"")</f>
        <v/>
      </c>
      <c r="Z456" s="119"/>
    </row>
    <row r="457" spans="1:26" ht="12.95">
      <c r="A457" s="119" t="str">
        <f ca="1">IFERROR(__xludf.DUMMYFUNCTION("""COMPUTED_VALUE"""),"")</f>
        <v/>
      </c>
      <c r="B457" s="119" t="str">
        <f ca="1">IFERROR(__xludf.DUMMYFUNCTION("""COMPUTED_VALUE"""),"")</f>
        <v/>
      </c>
      <c r="C457" s="119" t="str">
        <f ca="1">IFERROR(__xludf.DUMMYFUNCTION("""COMPUTED_VALUE"""),"")</f>
        <v/>
      </c>
      <c r="D457" s="119" t="str">
        <f ca="1">IFERROR(__xludf.DUMMYFUNCTION("""COMPUTED_VALUE"""),"")</f>
        <v/>
      </c>
      <c r="E457" s="119" t="str">
        <f ca="1">IFERROR(__xludf.DUMMYFUNCTION("""COMPUTED_VALUE"""),"")</f>
        <v/>
      </c>
      <c r="F457" s="119" t="str">
        <f ca="1">IFERROR(__xludf.DUMMYFUNCTION("""COMPUTED_VALUE"""),"")</f>
        <v/>
      </c>
      <c r="G457" s="119" t="str">
        <f ca="1">IFERROR(__xludf.DUMMYFUNCTION("""COMPUTED_VALUE"""),"")</f>
        <v/>
      </c>
      <c r="H457" s="119" t="str">
        <f ca="1">IFERROR(__xludf.DUMMYFUNCTION("""COMPUTED_VALUE"""),"")</f>
        <v/>
      </c>
      <c r="I457" s="96" t="str">
        <f ca="1">IFERROR(__xludf.DUMMYFUNCTION("""COMPUTED_VALUE"""),"")</f>
        <v/>
      </c>
      <c r="J457" s="119" t="str">
        <f ca="1">IFERROR(__xludf.DUMMYFUNCTION("""COMPUTED_VALUE"""),"")</f>
        <v/>
      </c>
      <c r="K457" s="119" t="str">
        <f ca="1">IFERROR(__xludf.DUMMYFUNCTION("""COMPUTED_VALUE"""),"")</f>
        <v/>
      </c>
      <c r="L457" s="119" t="str">
        <f ca="1">IFERROR(__xludf.DUMMYFUNCTION("""COMPUTED_VALUE"""),"")</f>
        <v/>
      </c>
      <c r="M457" s="119" t="str">
        <f ca="1">IFERROR(__xludf.DUMMYFUNCTION("""COMPUTED_VALUE"""),"")</f>
        <v/>
      </c>
      <c r="N457" s="119" t="str">
        <f ca="1">IFERROR(__xludf.DUMMYFUNCTION("""COMPUTED_VALUE"""),"")</f>
        <v/>
      </c>
      <c r="O457" s="119" t="str">
        <f ca="1">IFERROR(__xludf.DUMMYFUNCTION("""COMPUTED_VALUE"""),"")</f>
        <v/>
      </c>
      <c r="P457" s="119" t="str">
        <f ca="1">IFERROR(__xludf.DUMMYFUNCTION("""COMPUTED_VALUE"""),"")</f>
        <v/>
      </c>
      <c r="Q457" s="119" t="str">
        <f ca="1">IFERROR(__xludf.DUMMYFUNCTION("""COMPUTED_VALUE"""),"")</f>
        <v/>
      </c>
      <c r="R457" s="119" t="str">
        <f ca="1">IFERROR(__xludf.DUMMYFUNCTION("""COMPUTED_VALUE"""),"")</f>
        <v/>
      </c>
      <c r="S457" s="119" t="str">
        <f ca="1">IFERROR(__xludf.DUMMYFUNCTION("""COMPUTED_VALUE"""),"")</f>
        <v/>
      </c>
      <c r="T457" s="119" t="str">
        <f ca="1">IFERROR(__xludf.DUMMYFUNCTION("""COMPUTED_VALUE"""),"")</f>
        <v/>
      </c>
      <c r="U457" s="119" t="str">
        <f ca="1">IFERROR(__xludf.DUMMYFUNCTION("""COMPUTED_VALUE"""),"")</f>
        <v/>
      </c>
      <c r="V457" s="119" t="str">
        <f ca="1">IFERROR(__xludf.DUMMYFUNCTION("""COMPUTED_VALUE"""),"")</f>
        <v/>
      </c>
      <c r="W457" s="119" t="str">
        <f ca="1">IFERROR(__xludf.DUMMYFUNCTION("""COMPUTED_VALUE"""),"")</f>
        <v/>
      </c>
      <c r="X457" s="119" t="str">
        <f ca="1">IFERROR(__xludf.DUMMYFUNCTION("""COMPUTED_VALUE"""),"")</f>
        <v/>
      </c>
      <c r="Y457" s="119" t="str">
        <f ca="1">IFERROR(__xludf.DUMMYFUNCTION("""COMPUTED_VALUE"""),"")</f>
        <v/>
      </c>
      <c r="Z457" s="119"/>
    </row>
    <row r="458" spans="1:26" ht="12.95">
      <c r="A458" s="119" t="str">
        <f ca="1">IFERROR(__xludf.DUMMYFUNCTION("""COMPUTED_VALUE"""),"")</f>
        <v/>
      </c>
      <c r="B458" s="119" t="str">
        <f ca="1">IFERROR(__xludf.DUMMYFUNCTION("""COMPUTED_VALUE"""),"")</f>
        <v/>
      </c>
      <c r="C458" s="119" t="str">
        <f ca="1">IFERROR(__xludf.DUMMYFUNCTION("""COMPUTED_VALUE"""),"")</f>
        <v/>
      </c>
      <c r="D458" s="119" t="str">
        <f ca="1">IFERROR(__xludf.DUMMYFUNCTION("""COMPUTED_VALUE"""),"")</f>
        <v/>
      </c>
      <c r="E458" s="119" t="str">
        <f ca="1">IFERROR(__xludf.DUMMYFUNCTION("""COMPUTED_VALUE"""),"")</f>
        <v/>
      </c>
      <c r="F458" s="119" t="str">
        <f ca="1">IFERROR(__xludf.DUMMYFUNCTION("""COMPUTED_VALUE"""),"")</f>
        <v/>
      </c>
      <c r="G458" s="119" t="str">
        <f ca="1">IFERROR(__xludf.DUMMYFUNCTION("""COMPUTED_VALUE"""),"")</f>
        <v/>
      </c>
      <c r="H458" s="119" t="str">
        <f ca="1">IFERROR(__xludf.DUMMYFUNCTION("""COMPUTED_VALUE"""),"")</f>
        <v/>
      </c>
      <c r="I458" s="96" t="str">
        <f ca="1">IFERROR(__xludf.DUMMYFUNCTION("""COMPUTED_VALUE"""),"")</f>
        <v/>
      </c>
      <c r="J458" s="119" t="str">
        <f ca="1">IFERROR(__xludf.DUMMYFUNCTION("""COMPUTED_VALUE"""),"")</f>
        <v/>
      </c>
      <c r="K458" s="119" t="str">
        <f ca="1">IFERROR(__xludf.DUMMYFUNCTION("""COMPUTED_VALUE"""),"")</f>
        <v/>
      </c>
      <c r="L458" s="119" t="str">
        <f ca="1">IFERROR(__xludf.DUMMYFUNCTION("""COMPUTED_VALUE"""),"")</f>
        <v/>
      </c>
      <c r="M458" s="119" t="str">
        <f ca="1">IFERROR(__xludf.DUMMYFUNCTION("""COMPUTED_VALUE"""),"")</f>
        <v/>
      </c>
      <c r="N458" s="119" t="str">
        <f ca="1">IFERROR(__xludf.DUMMYFUNCTION("""COMPUTED_VALUE"""),"")</f>
        <v/>
      </c>
      <c r="O458" s="119" t="str">
        <f ca="1">IFERROR(__xludf.DUMMYFUNCTION("""COMPUTED_VALUE"""),"")</f>
        <v/>
      </c>
      <c r="P458" s="119" t="str">
        <f ca="1">IFERROR(__xludf.DUMMYFUNCTION("""COMPUTED_VALUE"""),"")</f>
        <v/>
      </c>
      <c r="Q458" s="119" t="str">
        <f ca="1">IFERROR(__xludf.DUMMYFUNCTION("""COMPUTED_VALUE"""),"")</f>
        <v/>
      </c>
      <c r="R458" s="119" t="str">
        <f ca="1">IFERROR(__xludf.DUMMYFUNCTION("""COMPUTED_VALUE"""),"")</f>
        <v/>
      </c>
      <c r="S458" s="119" t="str">
        <f ca="1">IFERROR(__xludf.DUMMYFUNCTION("""COMPUTED_VALUE"""),"")</f>
        <v/>
      </c>
      <c r="T458" s="119" t="str">
        <f ca="1">IFERROR(__xludf.DUMMYFUNCTION("""COMPUTED_VALUE"""),"")</f>
        <v/>
      </c>
      <c r="U458" s="119" t="str">
        <f ca="1">IFERROR(__xludf.DUMMYFUNCTION("""COMPUTED_VALUE"""),"")</f>
        <v/>
      </c>
      <c r="V458" s="119" t="str">
        <f ca="1">IFERROR(__xludf.DUMMYFUNCTION("""COMPUTED_VALUE"""),"")</f>
        <v/>
      </c>
      <c r="W458" s="119" t="str">
        <f ca="1">IFERROR(__xludf.DUMMYFUNCTION("""COMPUTED_VALUE"""),"")</f>
        <v/>
      </c>
      <c r="X458" s="119" t="str">
        <f ca="1">IFERROR(__xludf.DUMMYFUNCTION("""COMPUTED_VALUE"""),"")</f>
        <v/>
      </c>
      <c r="Y458" s="119" t="str">
        <f ca="1">IFERROR(__xludf.DUMMYFUNCTION("""COMPUTED_VALUE"""),"")</f>
        <v/>
      </c>
      <c r="Z458" s="119"/>
    </row>
    <row r="459" spans="1:26" ht="12.95">
      <c r="A459" s="119" t="str">
        <f ca="1">IFERROR(__xludf.DUMMYFUNCTION("""COMPUTED_VALUE"""),"")</f>
        <v/>
      </c>
      <c r="B459" s="119" t="str">
        <f ca="1">IFERROR(__xludf.DUMMYFUNCTION("""COMPUTED_VALUE"""),"")</f>
        <v/>
      </c>
      <c r="C459" s="119" t="str">
        <f ca="1">IFERROR(__xludf.DUMMYFUNCTION("""COMPUTED_VALUE"""),"")</f>
        <v/>
      </c>
      <c r="D459" s="119" t="str">
        <f ca="1">IFERROR(__xludf.DUMMYFUNCTION("""COMPUTED_VALUE"""),"")</f>
        <v/>
      </c>
      <c r="E459" s="119" t="str">
        <f ca="1">IFERROR(__xludf.DUMMYFUNCTION("""COMPUTED_VALUE"""),"")</f>
        <v/>
      </c>
      <c r="F459" s="119" t="str">
        <f ca="1">IFERROR(__xludf.DUMMYFUNCTION("""COMPUTED_VALUE"""),"")</f>
        <v/>
      </c>
      <c r="G459" s="119" t="str">
        <f ca="1">IFERROR(__xludf.DUMMYFUNCTION("""COMPUTED_VALUE"""),"")</f>
        <v/>
      </c>
      <c r="H459" s="119" t="str">
        <f ca="1">IFERROR(__xludf.DUMMYFUNCTION("""COMPUTED_VALUE"""),"")</f>
        <v/>
      </c>
      <c r="I459" s="96" t="str">
        <f ca="1">IFERROR(__xludf.DUMMYFUNCTION("""COMPUTED_VALUE"""),"")</f>
        <v/>
      </c>
      <c r="J459" s="119" t="str">
        <f ca="1">IFERROR(__xludf.DUMMYFUNCTION("""COMPUTED_VALUE"""),"")</f>
        <v/>
      </c>
      <c r="K459" s="119" t="str">
        <f ca="1">IFERROR(__xludf.DUMMYFUNCTION("""COMPUTED_VALUE"""),"")</f>
        <v/>
      </c>
      <c r="L459" s="119" t="str">
        <f ca="1">IFERROR(__xludf.DUMMYFUNCTION("""COMPUTED_VALUE"""),"")</f>
        <v/>
      </c>
      <c r="M459" s="119" t="str">
        <f ca="1">IFERROR(__xludf.DUMMYFUNCTION("""COMPUTED_VALUE"""),"")</f>
        <v/>
      </c>
      <c r="N459" s="119" t="str">
        <f ca="1">IFERROR(__xludf.DUMMYFUNCTION("""COMPUTED_VALUE"""),"")</f>
        <v/>
      </c>
      <c r="O459" s="119" t="str">
        <f ca="1">IFERROR(__xludf.DUMMYFUNCTION("""COMPUTED_VALUE"""),"")</f>
        <v/>
      </c>
      <c r="P459" s="119" t="str">
        <f ca="1">IFERROR(__xludf.DUMMYFUNCTION("""COMPUTED_VALUE"""),"")</f>
        <v/>
      </c>
      <c r="Q459" s="119" t="str">
        <f ca="1">IFERROR(__xludf.DUMMYFUNCTION("""COMPUTED_VALUE"""),"")</f>
        <v/>
      </c>
      <c r="R459" s="119" t="str">
        <f ca="1">IFERROR(__xludf.DUMMYFUNCTION("""COMPUTED_VALUE"""),"")</f>
        <v/>
      </c>
      <c r="S459" s="119" t="str">
        <f ca="1">IFERROR(__xludf.DUMMYFUNCTION("""COMPUTED_VALUE"""),"")</f>
        <v/>
      </c>
      <c r="T459" s="119" t="str">
        <f ca="1">IFERROR(__xludf.DUMMYFUNCTION("""COMPUTED_VALUE"""),"")</f>
        <v/>
      </c>
      <c r="U459" s="119" t="str">
        <f ca="1">IFERROR(__xludf.DUMMYFUNCTION("""COMPUTED_VALUE"""),"")</f>
        <v/>
      </c>
      <c r="V459" s="119" t="str">
        <f ca="1">IFERROR(__xludf.DUMMYFUNCTION("""COMPUTED_VALUE"""),"")</f>
        <v/>
      </c>
      <c r="W459" s="119" t="str">
        <f ca="1">IFERROR(__xludf.DUMMYFUNCTION("""COMPUTED_VALUE"""),"")</f>
        <v/>
      </c>
      <c r="X459" s="119" t="str">
        <f ca="1">IFERROR(__xludf.DUMMYFUNCTION("""COMPUTED_VALUE"""),"")</f>
        <v/>
      </c>
      <c r="Y459" s="119" t="str">
        <f ca="1">IFERROR(__xludf.DUMMYFUNCTION("""COMPUTED_VALUE"""),"")</f>
        <v/>
      </c>
      <c r="Z459" s="119"/>
    </row>
    <row r="460" spans="1:26" ht="12.95">
      <c r="A460" s="119" t="str">
        <f ca="1">IFERROR(__xludf.DUMMYFUNCTION("""COMPUTED_VALUE"""),"")</f>
        <v/>
      </c>
      <c r="B460" s="119" t="str">
        <f ca="1">IFERROR(__xludf.DUMMYFUNCTION("""COMPUTED_VALUE"""),"")</f>
        <v/>
      </c>
      <c r="C460" s="119" t="str">
        <f ca="1">IFERROR(__xludf.DUMMYFUNCTION("""COMPUTED_VALUE"""),"")</f>
        <v/>
      </c>
      <c r="D460" s="119" t="str">
        <f ca="1">IFERROR(__xludf.DUMMYFUNCTION("""COMPUTED_VALUE"""),"")</f>
        <v/>
      </c>
      <c r="E460" s="119" t="str">
        <f ca="1">IFERROR(__xludf.DUMMYFUNCTION("""COMPUTED_VALUE"""),"")</f>
        <v/>
      </c>
      <c r="F460" s="119" t="str">
        <f ca="1">IFERROR(__xludf.DUMMYFUNCTION("""COMPUTED_VALUE"""),"")</f>
        <v/>
      </c>
      <c r="G460" s="119" t="str">
        <f ca="1">IFERROR(__xludf.DUMMYFUNCTION("""COMPUTED_VALUE"""),"")</f>
        <v/>
      </c>
      <c r="H460" s="119" t="str">
        <f ca="1">IFERROR(__xludf.DUMMYFUNCTION("""COMPUTED_VALUE"""),"")</f>
        <v/>
      </c>
      <c r="I460" s="96" t="str">
        <f ca="1">IFERROR(__xludf.DUMMYFUNCTION("""COMPUTED_VALUE"""),"")</f>
        <v/>
      </c>
      <c r="J460" s="119" t="str">
        <f ca="1">IFERROR(__xludf.DUMMYFUNCTION("""COMPUTED_VALUE"""),"")</f>
        <v/>
      </c>
      <c r="K460" s="119" t="str">
        <f ca="1">IFERROR(__xludf.DUMMYFUNCTION("""COMPUTED_VALUE"""),"")</f>
        <v/>
      </c>
      <c r="L460" s="119" t="str">
        <f ca="1">IFERROR(__xludf.DUMMYFUNCTION("""COMPUTED_VALUE"""),"")</f>
        <v/>
      </c>
      <c r="M460" s="119" t="str">
        <f ca="1">IFERROR(__xludf.DUMMYFUNCTION("""COMPUTED_VALUE"""),"")</f>
        <v/>
      </c>
      <c r="N460" s="119" t="str">
        <f ca="1">IFERROR(__xludf.DUMMYFUNCTION("""COMPUTED_VALUE"""),"")</f>
        <v/>
      </c>
      <c r="O460" s="119" t="str">
        <f ca="1">IFERROR(__xludf.DUMMYFUNCTION("""COMPUTED_VALUE"""),"")</f>
        <v/>
      </c>
      <c r="P460" s="119" t="str">
        <f ca="1">IFERROR(__xludf.DUMMYFUNCTION("""COMPUTED_VALUE"""),"")</f>
        <v/>
      </c>
      <c r="Q460" s="119" t="str">
        <f ca="1">IFERROR(__xludf.DUMMYFUNCTION("""COMPUTED_VALUE"""),"")</f>
        <v/>
      </c>
      <c r="R460" s="119" t="str">
        <f ca="1">IFERROR(__xludf.DUMMYFUNCTION("""COMPUTED_VALUE"""),"")</f>
        <v/>
      </c>
      <c r="S460" s="119" t="str">
        <f ca="1">IFERROR(__xludf.DUMMYFUNCTION("""COMPUTED_VALUE"""),"")</f>
        <v/>
      </c>
      <c r="T460" s="119" t="str">
        <f ca="1">IFERROR(__xludf.DUMMYFUNCTION("""COMPUTED_VALUE"""),"")</f>
        <v/>
      </c>
      <c r="U460" s="119" t="str">
        <f ca="1">IFERROR(__xludf.DUMMYFUNCTION("""COMPUTED_VALUE"""),"")</f>
        <v/>
      </c>
      <c r="V460" s="119" t="str">
        <f ca="1">IFERROR(__xludf.DUMMYFUNCTION("""COMPUTED_VALUE"""),"")</f>
        <v/>
      </c>
      <c r="W460" s="119" t="str">
        <f ca="1">IFERROR(__xludf.DUMMYFUNCTION("""COMPUTED_VALUE"""),"")</f>
        <v/>
      </c>
      <c r="X460" s="119" t="str">
        <f ca="1">IFERROR(__xludf.DUMMYFUNCTION("""COMPUTED_VALUE"""),"")</f>
        <v/>
      </c>
      <c r="Y460" s="119" t="str">
        <f ca="1">IFERROR(__xludf.DUMMYFUNCTION("""COMPUTED_VALUE"""),"")</f>
        <v/>
      </c>
      <c r="Z460" s="119"/>
    </row>
    <row r="461" spans="1:26" ht="12.95">
      <c r="A461" s="119" t="str">
        <f ca="1">IFERROR(__xludf.DUMMYFUNCTION("""COMPUTED_VALUE"""),"")</f>
        <v/>
      </c>
      <c r="B461" s="119" t="str">
        <f ca="1">IFERROR(__xludf.DUMMYFUNCTION("""COMPUTED_VALUE"""),"")</f>
        <v/>
      </c>
      <c r="C461" s="119" t="str">
        <f ca="1">IFERROR(__xludf.DUMMYFUNCTION("""COMPUTED_VALUE"""),"")</f>
        <v/>
      </c>
      <c r="D461" s="119" t="str">
        <f ca="1">IFERROR(__xludf.DUMMYFUNCTION("""COMPUTED_VALUE"""),"")</f>
        <v/>
      </c>
      <c r="E461" s="119" t="str">
        <f ca="1">IFERROR(__xludf.DUMMYFUNCTION("""COMPUTED_VALUE"""),"")</f>
        <v/>
      </c>
      <c r="F461" s="119" t="str">
        <f ca="1">IFERROR(__xludf.DUMMYFUNCTION("""COMPUTED_VALUE"""),"")</f>
        <v/>
      </c>
      <c r="G461" s="119" t="str">
        <f ca="1">IFERROR(__xludf.DUMMYFUNCTION("""COMPUTED_VALUE"""),"")</f>
        <v/>
      </c>
      <c r="H461" s="119" t="str">
        <f ca="1">IFERROR(__xludf.DUMMYFUNCTION("""COMPUTED_VALUE"""),"")</f>
        <v/>
      </c>
      <c r="I461" s="96" t="str">
        <f ca="1">IFERROR(__xludf.DUMMYFUNCTION("""COMPUTED_VALUE"""),"")</f>
        <v/>
      </c>
      <c r="J461" s="119" t="str">
        <f ca="1">IFERROR(__xludf.DUMMYFUNCTION("""COMPUTED_VALUE"""),"")</f>
        <v/>
      </c>
      <c r="K461" s="119" t="str">
        <f ca="1">IFERROR(__xludf.DUMMYFUNCTION("""COMPUTED_VALUE"""),"")</f>
        <v/>
      </c>
      <c r="L461" s="119" t="str">
        <f ca="1">IFERROR(__xludf.DUMMYFUNCTION("""COMPUTED_VALUE"""),"")</f>
        <v/>
      </c>
      <c r="M461" s="119" t="str">
        <f ca="1">IFERROR(__xludf.DUMMYFUNCTION("""COMPUTED_VALUE"""),"")</f>
        <v/>
      </c>
      <c r="N461" s="119" t="str">
        <f ca="1">IFERROR(__xludf.DUMMYFUNCTION("""COMPUTED_VALUE"""),"")</f>
        <v/>
      </c>
      <c r="O461" s="119" t="str">
        <f ca="1">IFERROR(__xludf.DUMMYFUNCTION("""COMPUTED_VALUE"""),"")</f>
        <v/>
      </c>
      <c r="P461" s="119" t="str">
        <f ca="1">IFERROR(__xludf.DUMMYFUNCTION("""COMPUTED_VALUE"""),"")</f>
        <v/>
      </c>
      <c r="Q461" s="119" t="str">
        <f ca="1">IFERROR(__xludf.DUMMYFUNCTION("""COMPUTED_VALUE"""),"")</f>
        <v/>
      </c>
      <c r="R461" s="119" t="str">
        <f ca="1">IFERROR(__xludf.DUMMYFUNCTION("""COMPUTED_VALUE"""),"")</f>
        <v/>
      </c>
      <c r="S461" s="119" t="str">
        <f ca="1">IFERROR(__xludf.DUMMYFUNCTION("""COMPUTED_VALUE"""),"")</f>
        <v/>
      </c>
      <c r="T461" s="119" t="str">
        <f ca="1">IFERROR(__xludf.DUMMYFUNCTION("""COMPUTED_VALUE"""),"")</f>
        <v/>
      </c>
      <c r="U461" s="119" t="str">
        <f ca="1">IFERROR(__xludf.DUMMYFUNCTION("""COMPUTED_VALUE"""),"")</f>
        <v/>
      </c>
      <c r="V461" s="119" t="str">
        <f ca="1">IFERROR(__xludf.DUMMYFUNCTION("""COMPUTED_VALUE"""),"")</f>
        <v/>
      </c>
      <c r="W461" s="119" t="str">
        <f ca="1">IFERROR(__xludf.DUMMYFUNCTION("""COMPUTED_VALUE"""),"")</f>
        <v/>
      </c>
      <c r="X461" s="119" t="str">
        <f ca="1">IFERROR(__xludf.DUMMYFUNCTION("""COMPUTED_VALUE"""),"")</f>
        <v/>
      </c>
      <c r="Y461" s="119" t="str">
        <f ca="1">IFERROR(__xludf.DUMMYFUNCTION("""COMPUTED_VALUE"""),"")</f>
        <v/>
      </c>
      <c r="Z461" s="119"/>
    </row>
    <row r="462" spans="1:26" ht="12.95">
      <c r="A462" s="119" t="str">
        <f ca="1">IFERROR(__xludf.DUMMYFUNCTION("""COMPUTED_VALUE"""),"")</f>
        <v/>
      </c>
      <c r="B462" s="119" t="str">
        <f ca="1">IFERROR(__xludf.DUMMYFUNCTION("""COMPUTED_VALUE"""),"")</f>
        <v/>
      </c>
      <c r="C462" s="119" t="str">
        <f ca="1">IFERROR(__xludf.DUMMYFUNCTION("""COMPUTED_VALUE"""),"")</f>
        <v/>
      </c>
      <c r="D462" s="119" t="str">
        <f ca="1">IFERROR(__xludf.DUMMYFUNCTION("""COMPUTED_VALUE"""),"")</f>
        <v/>
      </c>
      <c r="E462" s="119" t="str">
        <f ca="1">IFERROR(__xludf.DUMMYFUNCTION("""COMPUTED_VALUE"""),"")</f>
        <v/>
      </c>
      <c r="F462" s="119" t="str">
        <f ca="1">IFERROR(__xludf.DUMMYFUNCTION("""COMPUTED_VALUE"""),"")</f>
        <v/>
      </c>
      <c r="G462" s="119" t="str">
        <f ca="1">IFERROR(__xludf.DUMMYFUNCTION("""COMPUTED_VALUE"""),"")</f>
        <v/>
      </c>
      <c r="H462" s="119" t="str">
        <f ca="1">IFERROR(__xludf.DUMMYFUNCTION("""COMPUTED_VALUE"""),"")</f>
        <v/>
      </c>
      <c r="I462" s="96" t="str">
        <f ca="1">IFERROR(__xludf.DUMMYFUNCTION("""COMPUTED_VALUE"""),"")</f>
        <v/>
      </c>
      <c r="J462" s="119" t="str">
        <f ca="1">IFERROR(__xludf.DUMMYFUNCTION("""COMPUTED_VALUE"""),"")</f>
        <v/>
      </c>
      <c r="K462" s="119" t="str">
        <f ca="1">IFERROR(__xludf.DUMMYFUNCTION("""COMPUTED_VALUE"""),"")</f>
        <v/>
      </c>
      <c r="L462" s="119" t="str">
        <f ca="1">IFERROR(__xludf.DUMMYFUNCTION("""COMPUTED_VALUE"""),"")</f>
        <v/>
      </c>
      <c r="M462" s="119" t="str">
        <f ca="1">IFERROR(__xludf.DUMMYFUNCTION("""COMPUTED_VALUE"""),"")</f>
        <v/>
      </c>
      <c r="N462" s="119" t="str">
        <f ca="1">IFERROR(__xludf.DUMMYFUNCTION("""COMPUTED_VALUE"""),"")</f>
        <v/>
      </c>
      <c r="O462" s="119" t="str">
        <f ca="1">IFERROR(__xludf.DUMMYFUNCTION("""COMPUTED_VALUE"""),"")</f>
        <v/>
      </c>
      <c r="P462" s="119" t="str">
        <f ca="1">IFERROR(__xludf.DUMMYFUNCTION("""COMPUTED_VALUE"""),"")</f>
        <v/>
      </c>
      <c r="Q462" s="119" t="str">
        <f ca="1">IFERROR(__xludf.DUMMYFUNCTION("""COMPUTED_VALUE"""),"")</f>
        <v/>
      </c>
      <c r="R462" s="119" t="str">
        <f ca="1">IFERROR(__xludf.DUMMYFUNCTION("""COMPUTED_VALUE"""),"")</f>
        <v/>
      </c>
      <c r="S462" s="119" t="str">
        <f ca="1">IFERROR(__xludf.DUMMYFUNCTION("""COMPUTED_VALUE"""),"")</f>
        <v/>
      </c>
      <c r="T462" s="119" t="str">
        <f ca="1">IFERROR(__xludf.DUMMYFUNCTION("""COMPUTED_VALUE"""),"")</f>
        <v/>
      </c>
      <c r="U462" s="119" t="str">
        <f ca="1">IFERROR(__xludf.DUMMYFUNCTION("""COMPUTED_VALUE"""),"")</f>
        <v/>
      </c>
      <c r="V462" s="119" t="str">
        <f ca="1">IFERROR(__xludf.DUMMYFUNCTION("""COMPUTED_VALUE"""),"")</f>
        <v/>
      </c>
      <c r="W462" s="119" t="str">
        <f ca="1">IFERROR(__xludf.DUMMYFUNCTION("""COMPUTED_VALUE"""),"")</f>
        <v/>
      </c>
      <c r="X462" s="119" t="str">
        <f ca="1">IFERROR(__xludf.DUMMYFUNCTION("""COMPUTED_VALUE"""),"")</f>
        <v/>
      </c>
      <c r="Y462" s="119" t="str">
        <f ca="1">IFERROR(__xludf.DUMMYFUNCTION("""COMPUTED_VALUE"""),"")</f>
        <v/>
      </c>
      <c r="Z462" s="119"/>
    </row>
    <row r="463" spans="1:26" ht="12.95">
      <c r="A463" s="119" t="str">
        <f ca="1">IFERROR(__xludf.DUMMYFUNCTION("""COMPUTED_VALUE"""),"")</f>
        <v/>
      </c>
      <c r="B463" s="119" t="str">
        <f ca="1">IFERROR(__xludf.DUMMYFUNCTION("""COMPUTED_VALUE"""),"")</f>
        <v/>
      </c>
      <c r="C463" s="119" t="str">
        <f ca="1">IFERROR(__xludf.DUMMYFUNCTION("""COMPUTED_VALUE"""),"")</f>
        <v/>
      </c>
      <c r="D463" s="119" t="str">
        <f ca="1">IFERROR(__xludf.DUMMYFUNCTION("""COMPUTED_VALUE"""),"")</f>
        <v/>
      </c>
      <c r="E463" s="119" t="str">
        <f ca="1">IFERROR(__xludf.DUMMYFUNCTION("""COMPUTED_VALUE"""),"")</f>
        <v/>
      </c>
      <c r="F463" s="119" t="str">
        <f ca="1">IFERROR(__xludf.DUMMYFUNCTION("""COMPUTED_VALUE"""),"")</f>
        <v/>
      </c>
      <c r="G463" s="119" t="str">
        <f ca="1">IFERROR(__xludf.DUMMYFUNCTION("""COMPUTED_VALUE"""),"")</f>
        <v/>
      </c>
      <c r="H463" s="119" t="str">
        <f ca="1">IFERROR(__xludf.DUMMYFUNCTION("""COMPUTED_VALUE"""),"")</f>
        <v/>
      </c>
      <c r="I463" s="96" t="str">
        <f ca="1">IFERROR(__xludf.DUMMYFUNCTION("""COMPUTED_VALUE"""),"")</f>
        <v/>
      </c>
      <c r="J463" s="119" t="str">
        <f ca="1">IFERROR(__xludf.DUMMYFUNCTION("""COMPUTED_VALUE"""),"")</f>
        <v/>
      </c>
      <c r="K463" s="119" t="str">
        <f ca="1">IFERROR(__xludf.DUMMYFUNCTION("""COMPUTED_VALUE"""),"")</f>
        <v/>
      </c>
      <c r="L463" s="119" t="str">
        <f ca="1">IFERROR(__xludf.DUMMYFUNCTION("""COMPUTED_VALUE"""),"")</f>
        <v/>
      </c>
      <c r="M463" s="119" t="str">
        <f ca="1">IFERROR(__xludf.DUMMYFUNCTION("""COMPUTED_VALUE"""),"")</f>
        <v/>
      </c>
      <c r="N463" s="119" t="str">
        <f ca="1">IFERROR(__xludf.DUMMYFUNCTION("""COMPUTED_VALUE"""),"")</f>
        <v/>
      </c>
      <c r="O463" s="119" t="str">
        <f ca="1">IFERROR(__xludf.DUMMYFUNCTION("""COMPUTED_VALUE"""),"")</f>
        <v/>
      </c>
      <c r="P463" s="119" t="str">
        <f ca="1">IFERROR(__xludf.DUMMYFUNCTION("""COMPUTED_VALUE"""),"")</f>
        <v/>
      </c>
      <c r="Q463" s="119" t="str">
        <f ca="1">IFERROR(__xludf.DUMMYFUNCTION("""COMPUTED_VALUE"""),"")</f>
        <v/>
      </c>
      <c r="R463" s="119" t="str">
        <f ca="1">IFERROR(__xludf.DUMMYFUNCTION("""COMPUTED_VALUE"""),"")</f>
        <v/>
      </c>
      <c r="S463" s="119" t="str">
        <f ca="1">IFERROR(__xludf.DUMMYFUNCTION("""COMPUTED_VALUE"""),"")</f>
        <v/>
      </c>
      <c r="T463" s="119" t="str">
        <f ca="1">IFERROR(__xludf.DUMMYFUNCTION("""COMPUTED_VALUE"""),"")</f>
        <v/>
      </c>
      <c r="U463" s="119" t="str">
        <f ca="1">IFERROR(__xludf.DUMMYFUNCTION("""COMPUTED_VALUE"""),"")</f>
        <v/>
      </c>
      <c r="V463" s="119" t="str">
        <f ca="1">IFERROR(__xludf.DUMMYFUNCTION("""COMPUTED_VALUE"""),"")</f>
        <v/>
      </c>
      <c r="W463" s="119" t="str">
        <f ca="1">IFERROR(__xludf.DUMMYFUNCTION("""COMPUTED_VALUE"""),"")</f>
        <v/>
      </c>
      <c r="X463" s="119" t="str">
        <f ca="1">IFERROR(__xludf.DUMMYFUNCTION("""COMPUTED_VALUE"""),"")</f>
        <v/>
      </c>
      <c r="Y463" s="119" t="str">
        <f ca="1">IFERROR(__xludf.DUMMYFUNCTION("""COMPUTED_VALUE"""),"")</f>
        <v/>
      </c>
      <c r="Z463" s="119"/>
    </row>
    <row r="464" spans="1:26" ht="12.95">
      <c r="A464" s="119" t="str">
        <f ca="1">IFERROR(__xludf.DUMMYFUNCTION("""COMPUTED_VALUE"""),"")</f>
        <v/>
      </c>
      <c r="B464" s="119" t="str">
        <f ca="1">IFERROR(__xludf.DUMMYFUNCTION("""COMPUTED_VALUE"""),"")</f>
        <v/>
      </c>
      <c r="C464" s="119" t="str">
        <f ca="1">IFERROR(__xludf.DUMMYFUNCTION("""COMPUTED_VALUE"""),"")</f>
        <v/>
      </c>
      <c r="D464" s="119" t="str">
        <f ca="1">IFERROR(__xludf.DUMMYFUNCTION("""COMPUTED_VALUE"""),"")</f>
        <v/>
      </c>
      <c r="E464" s="119" t="str">
        <f ca="1">IFERROR(__xludf.DUMMYFUNCTION("""COMPUTED_VALUE"""),"")</f>
        <v/>
      </c>
      <c r="F464" s="119" t="str">
        <f ca="1">IFERROR(__xludf.DUMMYFUNCTION("""COMPUTED_VALUE"""),"")</f>
        <v/>
      </c>
      <c r="G464" s="119" t="str">
        <f ca="1">IFERROR(__xludf.DUMMYFUNCTION("""COMPUTED_VALUE"""),"")</f>
        <v/>
      </c>
      <c r="H464" s="119" t="str">
        <f ca="1">IFERROR(__xludf.DUMMYFUNCTION("""COMPUTED_VALUE"""),"")</f>
        <v/>
      </c>
      <c r="I464" s="96" t="str">
        <f ca="1">IFERROR(__xludf.DUMMYFUNCTION("""COMPUTED_VALUE"""),"")</f>
        <v/>
      </c>
      <c r="J464" s="119" t="str">
        <f ca="1">IFERROR(__xludf.DUMMYFUNCTION("""COMPUTED_VALUE"""),"")</f>
        <v/>
      </c>
      <c r="K464" s="119" t="str">
        <f ca="1">IFERROR(__xludf.DUMMYFUNCTION("""COMPUTED_VALUE"""),"")</f>
        <v/>
      </c>
      <c r="L464" s="119" t="str">
        <f ca="1">IFERROR(__xludf.DUMMYFUNCTION("""COMPUTED_VALUE"""),"")</f>
        <v/>
      </c>
      <c r="M464" s="119" t="str">
        <f ca="1">IFERROR(__xludf.DUMMYFUNCTION("""COMPUTED_VALUE"""),"")</f>
        <v/>
      </c>
      <c r="N464" s="119" t="str">
        <f ca="1">IFERROR(__xludf.DUMMYFUNCTION("""COMPUTED_VALUE"""),"")</f>
        <v/>
      </c>
      <c r="O464" s="119" t="str">
        <f ca="1">IFERROR(__xludf.DUMMYFUNCTION("""COMPUTED_VALUE"""),"")</f>
        <v/>
      </c>
      <c r="P464" s="119" t="str">
        <f ca="1">IFERROR(__xludf.DUMMYFUNCTION("""COMPUTED_VALUE"""),"")</f>
        <v/>
      </c>
      <c r="Q464" s="119" t="str">
        <f ca="1">IFERROR(__xludf.DUMMYFUNCTION("""COMPUTED_VALUE"""),"")</f>
        <v/>
      </c>
      <c r="R464" s="119" t="str">
        <f ca="1">IFERROR(__xludf.DUMMYFUNCTION("""COMPUTED_VALUE"""),"")</f>
        <v/>
      </c>
      <c r="S464" s="119" t="str">
        <f ca="1">IFERROR(__xludf.DUMMYFUNCTION("""COMPUTED_VALUE"""),"")</f>
        <v/>
      </c>
      <c r="T464" s="119" t="str">
        <f ca="1">IFERROR(__xludf.DUMMYFUNCTION("""COMPUTED_VALUE"""),"")</f>
        <v/>
      </c>
      <c r="U464" s="119" t="str">
        <f ca="1">IFERROR(__xludf.DUMMYFUNCTION("""COMPUTED_VALUE"""),"")</f>
        <v/>
      </c>
      <c r="V464" s="119" t="str">
        <f ca="1">IFERROR(__xludf.DUMMYFUNCTION("""COMPUTED_VALUE"""),"")</f>
        <v/>
      </c>
      <c r="W464" s="119" t="str">
        <f ca="1">IFERROR(__xludf.DUMMYFUNCTION("""COMPUTED_VALUE"""),"")</f>
        <v/>
      </c>
      <c r="X464" s="119" t="str">
        <f ca="1">IFERROR(__xludf.DUMMYFUNCTION("""COMPUTED_VALUE"""),"")</f>
        <v/>
      </c>
      <c r="Y464" s="119" t="str">
        <f ca="1">IFERROR(__xludf.DUMMYFUNCTION("""COMPUTED_VALUE"""),"")</f>
        <v/>
      </c>
      <c r="Z464" s="119"/>
    </row>
    <row r="465" spans="1:26" ht="12.95">
      <c r="A465" s="119" t="str">
        <f ca="1">IFERROR(__xludf.DUMMYFUNCTION("""COMPUTED_VALUE"""),"")</f>
        <v/>
      </c>
      <c r="B465" s="119" t="str">
        <f ca="1">IFERROR(__xludf.DUMMYFUNCTION("""COMPUTED_VALUE"""),"")</f>
        <v/>
      </c>
      <c r="C465" s="119" t="str">
        <f ca="1">IFERROR(__xludf.DUMMYFUNCTION("""COMPUTED_VALUE"""),"")</f>
        <v/>
      </c>
      <c r="D465" s="119" t="str">
        <f ca="1">IFERROR(__xludf.DUMMYFUNCTION("""COMPUTED_VALUE"""),"")</f>
        <v/>
      </c>
      <c r="E465" s="119" t="str">
        <f ca="1">IFERROR(__xludf.DUMMYFUNCTION("""COMPUTED_VALUE"""),"")</f>
        <v/>
      </c>
      <c r="F465" s="119" t="str">
        <f ca="1">IFERROR(__xludf.DUMMYFUNCTION("""COMPUTED_VALUE"""),"")</f>
        <v/>
      </c>
      <c r="G465" s="119" t="str">
        <f ca="1">IFERROR(__xludf.DUMMYFUNCTION("""COMPUTED_VALUE"""),"")</f>
        <v/>
      </c>
      <c r="H465" s="119" t="str">
        <f ca="1">IFERROR(__xludf.DUMMYFUNCTION("""COMPUTED_VALUE"""),"")</f>
        <v/>
      </c>
      <c r="I465" s="96" t="str">
        <f ca="1">IFERROR(__xludf.DUMMYFUNCTION("""COMPUTED_VALUE"""),"")</f>
        <v/>
      </c>
      <c r="J465" s="119" t="str">
        <f ca="1">IFERROR(__xludf.DUMMYFUNCTION("""COMPUTED_VALUE"""),"")</f>
        <v/>
      </c>
      <c r="K465" s="119" t="str">
        <f ca="1">IFERROR(__xludf.DUMMYFUNCTION("""COMPUTED_VALUE"""),"")</f>
        <v/>
      </c>
      <c r="L465" s="119" t="str">
        <f ca="1">IFERROR(__xludf.DUMMYFUNCTION("""COMPUTED_VALUE"""),"")</f>
        <v/>
      </c>
      <c r="M465" s="119" t="str">
        <f ca="1">IFERROR(__xludf.DUMMYFUNCTION("""COMPUTED_VALUE"""),"")</f>
        <v/>
      </c>
      <c r="N465" s="119" t="str">
        <f ca="1">IFERROR(__xludf.DUMMYFUNCTION("""COMPUTED_VALUE"""),"")</f>
        <v/>
      </c>
      <c r="O465" s="119" t="str">
        <f ca="1">IFERROR(__xludf.DUMMYFUNCTION("""COMPUTED_VALUE"""),"")</f>
        <v/>
      </c>
      <c r="P465" s="119" t="str">
        <f ca="1">IFERROR(__xludf.DUMMYFUNCTION("""COMPUTED_VALUE"""),"")</f>
        <v/>
      </c>
      <c r="Q465" s="119" t="str">
        <f ca="1">IFERROR(__xludf.DUMMYFUNCTION("""COMPUTED_VALUE"""),"")</f>
        <v/>
      </c>
      <c r="R465" s="119" t="str">
        <f ca="1">IFERROR(__xludf.DUMMYFUNCTION("""COMPUTED_VALUE"""),"")</f>
        <v/>
      </c>
      <c r="S465" s="119" t="str">
        <f ca="1">IFERROR(__xludf.DUMMYFUNCTION("""COMPUTED_VALUE"""),"")</f>
        <v/>
      </c>
      <c r="T465" s="119" t="str">
        <f ca="1">IFERROR(__xludf.DUMMYFUNCTION("""COMPUTED_VALUE"""),"")</f>
        <v/>
      </c>
      <c r="U465" s="119" t="str">
        <f ca="1">IFERROR(__xludf.DUMMYFUNCTION("""COMPUTED_VALUE"""),"")</f>
        <v/>
      </c>
      <c r="V465" s="119" t="str">
        <f ca="1">IFERROR(__xludf.DUMMYFUNCTION("""COMPUTED_VALUE"""),"")</f>
        <v/>
      </c>
      <c r="W465" s="119" t="str">
        <f ca="1">IFERROR(__xludf.DUMMYFUNCTION("""COMPUTED_VALUE"""),"")</f>
        <v/>
      </c>
      <c r="X465" s="119" t="str">
        <f ca="1">IFERROR(__xludf.DUMMYFUNCTION("""COMPUTED_VALUE"""),"")</f>
        <v/>
      </c>
      <c r="Y465" s="119" t="str">
        <f ca="1">IFERROR(__xludf.DUMMYFUNCTION("""COMPUTED_VALUE"""),"")</f>
        <v/>
      </c>
      <c r="Z465" s="119"/>
    </row>
    <row r="466" spans="1:26" ht="12.95">
      <c r="A466" s="119" t="str">
        <f ca="1">IFERROR(__xludf.DUMMYFUNCTION("""COMPUTED_VALUE"""),"")</f>
        <v/>
      </c>
      <c r="B466" s="119" t="str">
        <f ca="1">IFERROR(__xludf.DUMMYFUNCTION("""COMPUTED_VALUE"""),"")</f>
        <v/>
      </c>
      <c r="C466" s="119" t="str">
        <f ca="1">IFERROR(__xludf.DUMMYFUNCTION("""COMPUTED_VALUE"""),"")</f>
        <v/>
      </c>
      <c r="D466" s="119" t="str">
        <f ca="1">IFERROR(__xludf.DUMMYFUNCTION("""COMPUTED_VALUE"""),"")</f>
        <v/>
      </c>
      <c r="E466" s="119" t="str">
        <f ca="1">IFERROR(__xludf.DUMMYFUNCTION("""COMPUTED_VALUE"""),"")</f>
        <v/>
      </c>
      <c r="F466" s="119" t="str">
        <f ca="1">IFERROR(__xludf.DUMMYFUNCTION("""COMPUTED_VALUE"""),"")</f>
        <v/>
      </c>
      <c r="G466" s="119" t="str">
        <f ca="1">IFERROR(__xludf.DUMMYFUNCTION("""COMPUTED_VALUE"""),"")</f>
        <v/>
      </c>
      <c r="H466" s="119" t="str">
        <f ca="1">IFERROR(__xludf.DUMMYFUNCTION("""COMPUTED_VALUE"""),"")</f>
        <v/>
      </c>
      <c r="I466" s="96" t="str">
        <f ca="1">IFERROR(__xludf.DUMMYFUNCTION("""COMPUTED_VALUE"""),"")</f>
        <v/>
      </c>
      <c r="J466" s="119" t="str">
        <f ca="1">IFERROR(__xludf.DUMMYFUNCTION("""COMPUTED_VALUE"""),"")</f>
        <v/>
      </c>
      <c r="K466" s="119" t="str">
        <f ca="1">IFERROR(__xludf.DUMMYFUNCTION("""COMPUTED_VALUE"""),"")</f>
        <v/>
      </c>
      <c r="L466" s="119" t="str">
        <f ca="1">IFERROR(__xludf.DUMMYFUNCTION("""COMPUTED_VALUE"""),"")</f>
        <v/>
      </c>
      <c r="M466" s="119" t="str">
        <f ca="1">IFERROR(__xludf.DUMMYFUNCTION("""COMPUTED_VALUE"""),"")</f>
        <v/>
      </c>
      <c r="N466" s="119" t="str">
        <f ca="1">IFERROR(__xludf.DUMMYFUNCTION("""COMPUTED_VALUE"""),"")</f>
        <v/>
      </c>
      <c r="O466" s="119" t="str">
        <f ca="1">IFERROR(__xludf.DUMMYFUNCTION("""COMPUTED_VALUE"""),"")</f>
        <v/>
      </c>
      <c r="P466" s="119" t="str">
        <f ca="1">IFERROR(__xludf.DUMMYFUNCTION("""COMPUTED_VALUE"""),"")</f>
        <v/>
      </c>
      <c r="Q466" s="119" t="str">
        <f ca="1">IFERROR(__xludf.DUMMYFUNCTION("""COMPUTED_VALUE"""),"")</f>
        <v/>
      </c>
      <c r="R466" s="119" t="str">
        <f ca="1">IFERROR(__xludf.DUMMYFUNCTION("""COMPUTED_VALUE"""),"")</f>
        <v/>
      </c>
      <c r="S466" s="119" t="str">
        <f ca="1">IFERROR(__xludf.DUMMYFUNCTION("""COMPUTED_VALUE"""),"")</f>
        <v/>
      </c>
      <c r="T466" s="119" t="str">
        <f ca="1">IFERROR(__xludf.DUMMYFUNCTION("""COMPUTED_VALUE"""),"")</f>
        <v/>
      </c>
      <c r="U466" s="119" t="str">
        <f ca="1">IFERROR(__xludf.DUMMYFUNCTION("""COMPUTED_VALUE"""),"")</f>
        <v/>
      </c>
      <c r="V466" s="119" t="str">
        <f ca="1">IFERROR(__xludf.DUMMYFUNCTION("""COMPUTED_VALUE"""),"")</f>
        <v/>
      </c>
      <c r="W466" s="119" t="str">
        <f ca="1">IFERROR(__xludf.DUMMYFUNCTION("""COMPUTED_VALUE"""),"")</f>
        <v/>
      </c>
      <c r="X466" s="119" t="str">
        <f ca="1">IFERROR(__xludf.DUMMYFUNCTION("""COMPUTED_VALUE"""),"")</f>
        <v/>
      </c>
      <c r="Y466" s="119" t="str">
        <f ca="1">IFERROR(__xludf.DUMMYFUNCTION("""COMPUTED_VALUE"""),"")</f>
        <v/>
      </c>
      <c r="Z466" s="119"/>
    </row>
    <row r="467" spans="1:26" ht="12.95">
      <c r="A467" s="119" t="str">
        <f ca="1">IFERROR(__xludf.DUMMYFUNCTION("""COMPUTED_VALUE"""),"")</f>
        <v/>
      </c>
      <c r="B467" s="119" t="str">
        <f ca="1">IFERROR(__xludf.DUMMYFUNCTION("""COMPUTED_VALUE"""),"")</f>
        <v/>
      </c>
      <c r="C467" s="119" t="str">
        <f ca="1">IFERROR(__xludf.DUMMYFUNCTION("""COMPUTED_VALUE"""),"")</f>
        <v/>
      </c>
      <c r="D467" s="119" t="str">
        <f ca="1">IFERROR(__xludf.DUMMYFUNCTION("""COMPUTED_VALUE"""),"")</f>
        <v/>
      </c>
      <c r="E467" s="119" t="str">
        <f ca="1">IFERROR(__xludf.DUMMYFUNCTION("""COMPUTED_VALUE"""),"")</f>
        <v/>
      </c>
      <c r="F467" s="119" t="str">
        <f ca="1">IFERROR(__xludf.DUMMYFUNCTION("""COMPUTED_VALUE"""),"")</f>
        <v/>
      </c>
      <c r="G467" s="119" t="str">
        <f ca="1">IFERROR(__xludf.DUMMYFUNCTION("""COMPUTED_VALUE"""),"")</f>
        <v/>
      </c>
      <c r="H467" s="119" t="str">
        <f ca="1">IFERROR(__xludf.DUMMYFUNCTION("""COMPUTED_VALUE"""),"")</f>
        <v/>
      </c>
      <c r="I467" s="96" t="str">
        <f ca="1">IFERROR(__xludf.DUMMYFUNCTION("""COMPUTED_VALUE"""),"")</f>
        <v/>
      </c>
      <c r="J467" s="119" t="str">
        <f ca="1">IFERROR(__xludf.DUMMYFUNCTION("""COMPUTED_VALUE"""),"")</f>
        <v/>
      </c>
      <c r="K467" s="119" t="str">
        <f ca="1">IFERROR(__xludf.DUMMYFUNCTION("""COMPUTED_VALUE"""),"")</f>
        <v/>
      </c>
      <c r="L467" s="119" t="str">
        <f ca="1">IFERROR(__xludf.DUMMYFUNCTION("""COMPUTED_VALUE"""),"")</f>
        <v/>
      </c>
      <c r="M467" s="119" t="str">
        <f ca="1">IFERROR(__xludf.DUMMYFUNCTION("""COMPUTED_VALUE"""),"")</f>
        <v/>
      </c>
      <c r="N467" s="119" t="str">
        <f ca="1">IFERROR(__xludf.DUMMYFUNCTION("""COMPUTED_VALUE"""),"")</f>
        <v/>
      </c>
      <c r="O467" s="119" t="str">
        <f ca="1">IFERROR(__xludf.DUMMYFUNCTION("""COMPUTED_VALUE"""),"")</f>
        <v/>
      </c>
      <c r="P467" s="119" t="str">
        <f ca="1">IFERROR(__xludf.DUMMYFUNCTION("""COMPUTED_VALUE"""),"")</f>
        <v/>
      </c>
      <c r="Q467" s="119" t="str">
        <f ca="1">IFERROR(__xludf.DUMMYFUNCTION("""COMPUTED_VALUE"""),"")</f>
        <v/>
      </c>
      <c r="R467" s="119" t="str">
        <f ca="1">IFERROR(__xludf.DUMMYFUNCTION("""COMPUTED_VALUE"""),"")</f>
        <v/>
      </c>
      <c r="S467" s="119" t="str">
        <f ca="1">IFERROR(__xludf.DUMMYFUNCTION("""COMPUTED_VALUE"""),"")</f>
        <v/>
      </c>
      <c r="T467" s="119" t="str">
        <f ca="1">IFERROR(__xludf.DUMMYFUNCTION("""COMPUTED_VALUE"""),"")</f>
        <v/>
      </c>
      <c r="U467" s="119" t="str">
        <f ca="1">IFERROR(__xludf.DUMMYFUNCTION("""COMPUTED_VALUE"""),"")</f>
        <v/>
      </c>
      <c r="V467" s="119" t="str">
        <f ca="1">IFERROR(__xludf.DUMMYFUNCTION("""COMPUTED_VALUE"""),"")</f>
        <v/>
      </c>
      <c r="W467" s="119" t="str">
        <f ca="1">IFERROR(__xludf.DUMMYFUNCTION("""COMPUTED_VALUE"""),"")</f>
        <v/>
      </c>
      <c r="X467" s="119" t="str">
        <f ca="1">IFERROR(__xludf.DUMMYFUNCTION("""COMPUTED_VALUE"""),"")</f>
        <v/>
      </c>
      <c r="Y467" s="119" t="str">
        <f ca="1">IFERROR(__xludf.DUMMYFUNCTION("""COMPUTED_VALUE"""),"")</f>
        <v/>
      </c>
      <c r="Z467" s="119"/>
    </row>
    <row r="468" spans="1:26" ht="12.95">
      <c r="A468" s="119" t="str">
        <f ca="1">IFERROR(__xludf.DUMMYFUNCTION("""COMPUTED_VALUE"""),"")</f>
        <v/>
      </c>
      <c r="B468" s="119" t="str">
        <f ca="1">IFERROR(__xludf.DUMMYFUNCTION("""COMPUTED_VALUE"""),"")</f>
        <v/>
      </c>
      <c r="C468" s="119" t="str">
        <f ca="1">IFERROR(__xludf.DUMMYFUNCTION("""COMPUTED_VALUE"""),"")</f>
        <v/>
      </c>
      <c r="D468" s="119" t="str">
        <f ca="1">IFERROR(__xludf.DUMMYFUNCTION("""COMPUTED_VALUE"""),"")</f>
        <v/>
      </c>
      <c r="E468" s="119" t="str">
        <f ca="1">IFERROR(__xludf.DUMMYFUNCTION("""COMPUTED_VALUE"""),"")</f>
        <v/>
      </c>
      <c r="F468" s="119" t="str">
        <f ca="1">IFERROR(__xludf.DUMMYFUNCTION("""COMPUTED_VALUE"""),"")</f>
        <v/>
      </c>
      <c r="G468" s="119" t="str">
        <f ca="1">IFERROR(__xludf.DUMMYFUNCTION("""COMPUTED_VALUE"""),"")</f>
        <v/>
      </c>
      <c r="H468" s="119" t="str">
        <f ca="1">IFERROR(__xludf.DUMMYFUNCTION("""COMPUTED_VALUE"""),"")</f>
        <v/>
      </c>
      <c r="I468" s="96" t="str">
        <f ca="1">IFERROR(__xludf.DUMMYFUNCTION("""COMPUTED_VALUE"""),"")</f>
        <v/>
      </c>
      <c r="J468" s="119" t="str">
        <f ca="1">IFERROR(__xludf.DUMMYFUNCTION("""COMPUTED_VALUE"""),"")</f>
        <v/>
      </c>
      <c r="K468" s="119" t="str">
        <f ca="1">IFERROR(__xludf.DUMMYFUNCTION("""COMPUTED_VALUE"""),"")</f>
        <v/>
      </c>
      <c r="L468" s="119" t="str">
        <f ca="1">IFERROR(__xludf.DUMMYFUNCTION("""COMPUTED_VALUE"""),"")</f>
        <v/>
      </c>
      <c r="M468" s="119" t="str">
        <f ca="1">IFERROR(__xludf.DUMMYFUNCTION("""COMPUTED_VALUE"""),"")</f>
        <v/>
      </c>
      <c r="N468" s="119" t="str">
        <f ca="1">IFERROR(__xludf.DUMMYFUNCTION("""COMPUTED_VALUE"""),"")</f>
        <v/>
      </c>
      <c r="O468" s="119" t="str">
        <f ca="1">IFERROR(__xludf.DUMMYFUNCTION("""COMPUTED_VALUE"""),"")</f>
        <v/>
      </c>
      <c r="P468" s="119" t="str">
        <f ca="1">IFERROR(__xludf.DUMMYFUNCTION("""COMPUTED_VALUE"""),"")</f>
        <v/>
      </c>
      <c r="Q468" s="119" t="str">
        <f ca="1">IFERROR(__xludf.DUMMYFUNCTION("""COMPUTED_VALUE"""),"")</f>
        <v/>
      </c>
      <c r="R468" s="119" t="str">
        <f ca="1">IFERROR(__xludf.DUMMYFUNCTION("""COMPUTED_VALUE"""),"")</f>
        <v/>
      </c>
      <c r="S468" s="119" t="str">
        <f ca="1">IFERROR(__xludf.DUMMYFUNCTION("""COMPUTED_VALUE"""),"")</f>
        <v/>
      </c>
      <c r="T468" s="119" t="str">
        <f ca="1">IFERROR(__xludf.DUMMYFUNCTION("""COMPUTED_VALUE"""),"")</f>
        <v/>
      </c>
      <c r="U468" s="119" t="str">
        <f ca="1">IFERROR(__xludf.DUMMYFUNCTION("""COMPUTED_VALUE"""),"")</f>
        <v/>
      </c>
      <c r="V468" s="119" t="str">
        <f ca="1">IFERROR(__xludf.DUMMYFUNCTION("""COMPUTED_VALUE"""),"")</f>
        <v/>
      </c>
      <c r="W468" s="119" t="str">
        <f ca="1">IFERROR(__xludf.DUMMYFUNCTION("""COMPUTED_VALUE"""),"")</f>
        <v/>
      </c>
      <c r="X468" s="119" t="str">
        <f ca="1">IFERROR(__xludf.DUMMYFUNCTION("""COMPUTED_VALUE"""),"")</f>
        <v/>
      </c>
      <c r="Y468" s="119" t="str">
        <f ca="1">IFERROR(__xludf.DUMMYFUNCTION("""COMPUTED_VALUE"""),"")</f>
        <v/>
      </c>
      <c r="Z468" s="119"/>
    </row>
    <row r="469" spans="1:26" ht="12.95">
      <c r="A469" s="119" t="str">
        <f ca="1">IFERROR(__xludf.DUMMYFUNCTION("""COMPUTED_VALUE"""),"")</f>
        <v/>
      </c>
      <c r="B469" s="119" t="str">
        <f ca="1">IFERROR(__xludf.DUMMYFUNCTION("""COMPUTED_VALUE"""),"")</f>
        <v/>
      </c>
      <c r="C469" s="119" t="str">
        <f ca="1">IFERROR(__xludf.DUMMYFUNCTION("""COMPUTED_VALUE"""),"")</f>
        <v/>
      </c>
      <c r="D469" s="119" t="str">
        <f ca="1">IFERROR(__xludf.DUMMYFUNCTION("""COMPUTED_VALUE"""),"")</f>
        <v/>
      </c>
      <c r="E469" s="119" t="str">
        <f ca="1">IFERROR(__xludf.DUMMYFUNCTION("""COMPUTED_VALUE"""),"")</f>
        <v/>
      </c>
      <c r="F469" s="119" t="str">
        <f ca="1">IFERROR(__xludf.DUMMYFUNCTION("""COMPUTED_VALUE"""),"")</f>
        <v/>
      </c>
      <c r="G469" s="119" t="str">
        <f ca="1">IFERROR(__xludf.DUMMYFUNCTION("""COMPUTED_VALUE"""),"")</f>
        <v/>
      </c>
      <c r="H469" s="119" t="str">
        <f ca="1">IFERROR(__xludf.DUMMYFUNCTION("""COMPUTED_VALUE"""),"")</f>
        <v/>
      </c>
      <c r="I469" s="96" t="str">
        <f ca="1">IFERROR(__xludf.DUMMYFUNCTION("""COMPUTED_VALUE"""),"")</f>
        <v/>
      </c>
      <c r="J469" s="119" t="str">
        <f ca="1">IFERROR(__xludf.DUMMYFUNCTION("""COMPUTED_VALUE"""),"")</f>
        <v/>
      </c>
      <c r="K469" s="119" t="str">
        <f ca="1">IFERROR(__xludf.DUMMYFUNCTION("""COMPUTED_VALUE"""),"")</f>
        <v/>
      </c>
      <c r="L469" s="119" t="str">
        <f ca="1">IFERROR(__xludf.DUMMYFUNCTION("""COMPUTED_VALUE"""),"")</f>
        <v/>
      </c>
      <c r="M469" s="119" t="str">
        <f ca="1">IFERROR(__xludf.DUMMYFUNCTION("""COMPUTED_VALUE"""),"")</f>
        <v/>
      </c>
      <c r="N469" s="119" t="str">
        <f ca="1">IFERROR(__xludf.DUMMYFUNCTION("""COMPUTED_VALUE"""),"")</f>
        <v/>
      </c>
      <c r="O469" s="119" t="str">
        <f ca="1">IFERROR(__xludf.DUMMYFUNCTION("""COMPUTED_VALUE"""),"")</f>
        <v/>
      </c>
      <c r="P469" s="119" t="str">
        <f ca="1">IFERROR(__xludf.DUMMYFUNCTION("""COMPUTED_VALUE"""),"")</f>
        <v/>
      </c>
      <c r="Q469" s="119" t="str">
        <f ca="1">IFERROR(__xludf.DUMMYFUNCTION("""COMPUTED_VALUE"""),"")</f>
        <v/>
      </c>
      <c r="R469" s="119" t="str">
        <f ca="1">IFERROR(__xludf.DUMMYFUNCTION("""COMPUTED_VALUE"""),"")</f>
        <v/>
      </c>
      <c r="S469" s="119" t="str">
        <f ca="1">IFERROR(__xludf.DUMMYFUNCTION("""COMPUTED_VALUE"""),"")</f>
        <v/>
      </c>
      <c r="T469" s="119" t="str">
        <f ca="1">IFERROR(__xludf.DUMMYFUNCTION("""COMPUTED_VALUE"""),"")</f>
        <v/>
      </c>
      <c r="U469" s="119" t="str">
        <f ca="1">IFERROR(__xludf.DUMMYFUNCTION("""COMPUTED_VALUE"""),"")</f>
        <v/>
      </c>
      <c r="V469" s="119" t="str">
        <f ca="1">IFERROR(__xludf.DUMMYFUNCTION("""COMPUTED_VALUE"""),"")</f>
        <v/>
      </c>
      <c r="W469" s="119" t="str">
        <f ca="1">IFERROR(__xludf.DUMMYFUNCTION("""COMPUTED_VALUE"""),"")</f>
        <v/>
      </c>
      <c r="X469" s="119" t="str">
        <f ca="1">IFERROR(__xludf.DUMMYFUNCTION("""COMPUTED_VALUE"""),"")</f>
        <v/>
      </c>
      <c r="Y469" s="119" t="str">
        <f ca="1">IFERROR(__xludf.DUMMYFUNCTION("""COMPUTED_VALUE"""),"")</f>
        <v/>
      </c>
      <c r="Z469" s="119"/>
    </row>
    <row r="470" spans="1:26" ht="12.95">
      <c r="A470" s="119" t="str">
        <f ca="1">IFERROR(__xludf.DUMMYFUNCTION("""COMPUTED_VALUE"""),"")</f>
        <v/>
      </c>
      <c r="B470" s="119" t="str">
        <f ca="1">IFERROR(__xludf.DUMMYFUNCTION("""COMPUTED_VALUE"""),"")</f>
        <v/>
      </c>
      <c r="C470" s="119" t="str">
        <f ca="1">IFERROR(__xludf.DUMMYFUNCTION("""COMPUTED_VALUE"""),"")</f>
        <v/>
      </c>
      <c r="D470" s="119" t="str">
        <f ca="1">IFERROR(__xludf.DUMMYFUNCTION("""COMPUTED_VALUE"""),"")</f>
        <v/>
      </c>
      <c r="E470" s="119" t="str">
        <f ca="1">IFERROR(__xludf.DUMMYFUNCTION("""COMPUTED_VALUE"""),"")</f>
        <v/>
      </c>
      <c r="F470" s="119" t="str">
        <f ca="1">IFERROR(__xludf.DUMMYFUNCTION("""COMPUTED_VALUE"""),"")</f>
        <v/>
      </c>
      <c r="G470" s="119" t="str">
        <f ca="1">IFERROR(__xludf.DUMMYFUNCTION("""COMPUTED_VALUE"""),"")</f>
        <v/>
      </c>
      <c r="H470" s="119" t="str">
        <f ca="1">IFERROR(__xludf.DUMMYFUNCTION("""COMPUTED_VALUE"""),"")</f>
        <v/>
      </c>
      <c r="I470" s="96" t="str">
        <f ca="1">IFERROR(__xludf.DUMMYFUNCTION("""COMPUTED_VALUE"""),"")</f>
        <v/>
      </c>
      <c r="J470" s="119" t="str">
        <f ca="1">IFERROR(__xludf.DUMMYFUNCTION("""COMPUTED_VALUE"""),"")</f>
        <v/>
      </c>
      <c r="K470" s="119" t="str">
        <f ca="1">IFERROR(__xludf.DUMMYFUNCTION("""COMPUTED_VALUE"""),"")</f>
        <v/>
      </c>
      <c r="L470" s="119" t="str">
        <f ca="1">IFERROR(__xludf.DUMMYFUNCTION("""COMPUTED_VALUE"""),"")</f>
        <v/>
      </c>
      <c r="M470" s="119" t="str">
        <f ca="1">IFERROR(__xludf.DUMMYFUNCTION("""COMPUTED_VALUE"""),"")</f>
        <v/>
      </c>
      <c r="N470" s="119" t="str">
        <f ca="1">IFERROR(__xludf.DUMMYFUNCTION("""COMPUTED_VALUE"""),"")</f>
        <v/>
      </c>
      <c r="O470" s="119" t="str">
        <f ca="1">IFERROR(__xludf.DUMMYFUNCTION("""COMPUTED_VALUE"""),"")</f>
        <v/>
      </c>
      <c r="P470" s="119" t="str">
        <f ca="1">IFERROR(__xludf.DUMMYFUNCTION("""COMPUTED_VALUE"""),"")</f>
        <v/>
      </c>
      <c r="Q470" s="119" t="str">
        <f ca="1">IFERROR(__xludf.DUMMYFUNCTION("""COMPUTED_VALUE"""),"")</f>
        <v/>
      </c>
      <c r="R470" s="119" t="str">
        <f ca="1">IFERROR(__xludf.DUMMYFUNCTION("""COMPUTED_VALUE"""),"")</f>
        <v/>
      </c>
      <c r="S470" s="119" t="str">
        <f ca="1">IFERROR(__xludf.DUMMYFUNCTION("""COMPUTED_VALUE"""),"")</f>
        <v/>
      </c>
      <c r="T470" s="119" t="str">
        <f ca="1">IFERROR(__xludf.DUMMYFUNCTION("""COMPUTED_VALUE"""),"")</f>
        <v/>
      </c>
      <c r="U470" s="119" t="str">
        <f ca="1">IFERROR(__xludf.DUMMYFUNCTION("""COMPUTED_VALUE"""),"")</f>
        <v/>
      </c>
      <c r="V470" s="119" t="str">
        <f ca="1">IFERROR(__xludf.DUMMYFUNCTION("""COMPUTED_VALUE"""),"")</f>
        <v/>
      </c>
      <c r="W470" s="119" t="str">
        <f ca="1">IFERROR(__xludf.DUMMYFUNCTION("""COMPUTED_VALUE"""),"")</f>
        <v/>
      </c>
      <c r="X470" s="119" t="str">
        <f ca="1">IFERROR(__xludf.DUMMYFUNCTION("""COMPUTED_VALUE"""),"")</f>
        <v/>
      </c>
      <c r="Y470" s="119" t="str">
        <f ca="1">IFERROR(__xludf.DUMMYFUNCTION("""COMPUTED_VALUE"""),"")</f>
        <v/>
      </c>
      <c r="Z470" s="119"/>
    </row>
    <row r="471" spans="1:26" ht="12.95">
      <c r="A471" s="119" t="str">
        <f ca="1">IFERROR(__xludf.DUMMYFUNCTION("""COMPUTED_VALUE"""),"")</f>
        <v/>
      </c>
      <c r="B471" s="119" t="str">
        <f ca="1">IFERROR(__xludf.DUMMYFUNCTION("""COMPUTED_VALUE"""),"")</f>
        <v/>
      </c>
      <c r="C471" s="119" t="str">
        <f ca="1">IFERROR(__xludf.DUMMYFUNCTION("""COMPUTED_VALUE"""),"")</f>
        <v/>
      </c>
      <c r="D471" s="119" t="str">
        <f ca="1">IFERROR(__xludf.DUMMYFUNCTION("""COMPUTED_VALUE"""),"")</f>
        <v/>
      </c>
      <c r="E471" s="119" t="str">
        <f ca="1">IFERROR(__xludf.DUMMYFUNCTION("""COMPUTED_VALUE"""),"")</f>
        <v/>
      </c>
      <c r="F471" s="119" t="str">
        <f ca="1">IFERROR(__xludf.DUMMYFUNCTION("""COMPUTED_VALUE"""),"")</f>
        <v/>
      </c>
      <c r="G471" s="119" t="str">
        <f ca="1">IFERROR(__xludf.DUMMYFUNCTION("""COMPUTED_VALUE"""),"")</f>
        <v/>
      </c>
      <c r="H471" s="119" t="str">
        <f ca="1">IFERROR(__xludf.DUMMYFUNCTION("""COMPUTED_VALUE"""),"")</f>
        <v/>
      </c>
      <c r="I471" s="96" t="str">
        <f ca="1">IFERROR(__xludf.DUMMYFUNCTION("""COMPUTED_VALUE"""),"")</f>
        <v/>
      </c>
      <c r="J471" s="119" t="str">
        <f ca="1">IFERROR(__xludf.DUMMYFUNCTION("""COMPUTED_VALUE"""),"")</f>
        <v/>
      </c>
      <c r="K471" s="119" t="str">
        <f ca="1">IFERROR(__xludf.DUMMYFUNCTION("""COMPUTED_VALUE"""),"")</f>
        <v/>
      </c>
      <c r="L471" s="119" t="str">
        <f ca="1">IFERROR(__xludf.DUMMYFUNCTION("""COMPUTED_VALUE"""),"")</f>
        <v/>
      </c>
      <c r="M471" s="119" t="str">
        <f ca="1">IFERROR(__xludf.DUMMYFUNCTION("""COMPUTED_VALUE"""),"")</f>
        <v/>
      </c>
      <c r="N471" s="119" t="str">
        <f ca="1">IFERROR(__xludf.DUMMYFUNCTION("""COMPUTED_VALUE"""),"")</f>
        <v/>
      </c>
      <c r="O471" s="119" t="str">
        <f ca="1">IFERROR(__xludf.DUMMYFUNCTION("""COMPUTED_VALUE"""),"")</f>
        <v/>
      </c>
      <c r="P471" s="119" t="str">
        <f ca="1">IFERROR(__xludf.DUMMYFUNCTION("""COMPUTED_VALUE"""),"")</f>
        <v/>
      </c>
      <c r="Q471" s="119" t="str">
        <f ca="1">IFERROR(__xludf.DUMMYFUNCTION("""COMPUTED_VALUE"""),"")</f>
        <v/>
      </c>
      <c r="R471" s="119" t="str">
        <f ca="1">IFERROR(__xludf.DUMMYFUNCTION("""COMPUTED_VALUE"""),"")</f>
        <v/>
      </c>
      <c r="S471" s="119" t="str">
        <f ca="1">IFERROR(__xludf.DUMMYFUNCTION("""COMPUTED_VALUE"""),"")</f>
        <v/>
      </c>
      <c r="T471" s="119" t="str">
        <f ca="1">IFERROR(__xludf.DUMMYFUNCTION("""COMPUTED_VALUE"""),"")</f>
        <v/>
      </c>
      <c r="U471" s="119" t="str">
        <f ca="1">IFERROR(__xludf.DUMMYFUNCTION("""COMPUTED_VALUE"""),"")</f>
        <v/>
      </c>
      <c r="V471" s="119" t="str">
        <f ca="1">IFERROR(__xludf.DUMMYFUNCTION("""COMPUTED_VALUE"""),"")</f>
        <v/>
      </c>
      <c r="W471" s="119" t="str">
        <f ca="1">IFERROR(__xludf.DUMMYFUNCTION("""COMPUTED_VALUE"""),"")</f>
        <v/>
      </c>
      <c r="X471" s="119" t="str">
        <f ca="1">IFERROR(__xludf.DUMMYFUNCTION("""COMPUTED_VALUE"""),"")</f>
        <v/>
      </c>
      <c r="Y471" s="119" t="str">
        <f ca="1">IFERROR(__xludf.DUMMYFUNCTION("""COMPUTED_VALUE"""),"")</f>
        <v/>
      </c>
      <c r="Z471" s="119"/>
    </row>
    <row r="472" spans="1:26" ht="12.95">
      <c r="A472" s="119" t="str">
        <f ca="1">IFERROR(__xludf.DUMMYFUNCTION("""COMPUTED_VALUE"""),"")</f>
        <v/>
      </c>
      <c r="B472" s="119" t="str">
        <f ca="1">IFERROR(__xludf.DUMMYFUNCTION("""COMPUTED_VALUE"""),"")</f>
        <v/>
      </c>
      <c r="C472" s="119" t="str">
        <f ca="1">IFERROR(__xludf.DUMMYFUNCTION("""COMPUTED_VALUE"""),"")</f>
        <v/>
      </c>
      <c r="D472" s="119" t="str">
        <f ca="1">IFERROR(__xludf.DUMMYFUNCTION("""COMPUTED_VALUE"""),"")</f>
        <v/>
      </c>
      <c r="E472" s="119" t="str">
        <f ca="1">IFERROR(__xludf.DUMMYFUNCTION("""COMPUTED_VALUE"""),"")</f>
        <v/>
      </c>
      <c r="F472" s="119" t="str">
        <f ca="1">IFERROR(__xludf.DUMMYFUNCTION("""COMPUTED_VALUE"""),"")</f>
        <v/>
      </c>
      <c r="G472" s="119" t="str">
        <f ca="1">IFERROR(__xludf.DUMMYFUNCTION("""COMPUTED_VALUE"""),"")</f>
        <v/>
      </c>
      <c r="H472" s="119" t="str">
        <f ca="1">IFERROR(__xludf.DUMMYFUNCTION("""COMPUTED_VALUE"""),"")</f>
        <v/>
      </c>
      <c r="I472" s="96" t="str">
        <f ca="1">IFERROR(__xludf.DUMMYFUNCTION("""COMPUTED_VALUE"""),"")</f>
        <v/>
      </c>
      <c r="J472" s="119" t="str">
        <f ca="1">IFERROR(__xludf.DUMMYFUNCTION("""COMPUTED_VALUE"""),"")</f>
        <v/>
      </c>
      <c r="K472" s="119" t="str">
        <f ca="1">IFERROR(__xludf.DUMMYFUNCTION("""COMPUTED_VALUE"""),"")</f>
        <v/>
      </c>
      <c r="L472" s="119" t="str">
        <f ca="1">IFERROR(__xludf.DUMMYFUNCTION("""COMPUTED_VALUE"""),"")</f>
        <v/>
      </c>
      <c r="M472" s="119" t="str">
        <f ca="1">IFERROR(__xludf.DUMMYFUNCTION("""COMPUTED_VALUE"""),"")</f>
        <v/>
      </c>
      <c r="N472" s="119" t="str">
        <f ca="1">IFERROR(__xludf.DUMMYFUNCTION("""COMPUTED_VALUE"""),"")</f>
        <v/>
      </c>
      <c r="O472" s="119" t="str">
        <f ca="1">IFERROR(__xludf.DUMMYFUNCTION("""COMPUTED_VALUE"""),"")</f>
        <v/>
      </c>
      <c r="P472" s="119" t="str">
        <f ca="1">IFERROR(__xludf.DUMMYFUNCTION("""COMPUTED_VALUE"""),"")</f>
        <v/>
      </c>
      <c r="Q472" s="119" t="str">
        <f ca="1">IFERROR(__xludf.DUMMYFUNCTION("""COMPUTED_VALUE"""),"")</f>
        <v/>
      </c>
      <c r="R472" s="119" t="str">
        <f ca="1">IFERROR(__xludf.DUMMYFUNCTION("""COMPUTED_VALUE"""),"")</f>
        <v/>
      </c>
      <c r="S472" s="119" t="str">
        <f ca="1">IFERROR(__xludf.DUMMYFUNCTION("""COMPUTED_VALUE"""),"")</f>
        <v/>
      </c>
      <c r="T472" s="119" t="str">
        <f ca="1">IFERROR(__xludf.DUMMYFUNCTION("""COMPUTED_VALUE"""),"")</f>
        <v/>
      </c>
      <c r="U472" s="119" t="str">
        <f ca="1">IFERROR(__xludf.DUMMYFUNCTION("""COMPUTED_VALUE"""),"")</f>
        <v/>
      </c>
      <c r="V472" s="119" t="str">
        <f ca="1">IFERROR(__xludf.DUMMYFUNCTION("""COMPUTED_VALUE"""),"")</f>
        <v/>
      </c>
      <c r="W472" s="119" t="str">
        <f ca="1">IFERROR(__xludf.DUMMYFUNCTION("""COMPUTED_VALUE"""),"")</f>
        <v/>
      </c>
      <c r="X472" s="119" t="str">
        <f ca="1">IFERROR(__xludf.DUMMYFUNCTION("""COMPUTED_VALUE"""),"")</f>
        <v/>
      </c>
      <c r="Y472" s="119" t="str">
        <f ca="1">IFERROR(__xludf.DUMMYFUNCTION("""COMPUTED_VALUE"""),"")</f>
        <v/>
      </c>
      <c r="Z472" s="119"/>
    </row>
    <row r="473" spans="1:26" ht="12.95">
      <c r="A473" s="119" t="str">
        <f ca="1">IFERROR(__xludf.DUMMYFUNCTION("""COMPUTED_VALUE"""),"")</f>
        <v/>
      </c>
      <c r="B473" s="119" t="str">
        <f ca="1">IFERROR(__xludf.DUMMYFUNCTION("""COMPUTED_VALUE"""),"")</f>
        <v/>
      </c>
      <c r="C473" s="119" t="str">
        <f ca="1">IFERROR(__xludf.DUMMYFUNCTION("""COMPUTED_VALUE"""),"")</f>
        <v/>
      </c>
      <c r="D473" s="119" t="str">
        <f ca="1">IFERROR(__xludf.DUMMYFUNCTION("""COMPUTED_VALUE"""),"")</f>
        <v/>
      </c>
      <c r="E473" s="119" t="str">
        <f ca="1">IFERROR(__xludf.DUMMYFUNCTION("""COMPUTED_VALUE"""),"")</f>
        <v/>
      </c>
      <c r="F473" s="119" t="str">
        <f ca="1">IFERROR(__xludf.DUMMYFUNCTION("""COMPUTED_VALUE"""),"")</f>
        <v/>
      </c>
      <c r="G473" s="119" t="str">
        <f ca="1">IFERROR(__xludf.DUMMYFUNCTION("""COMPUTED_VALUE"""),"")</f>
        <v/>
      </c>
      <c r="H473" s="119" t="str">
        <f ca="1">IFERROR(__xludf.DUMMYFUNCTION("""COMPUTED_VALUE"""),"")</f>
        <v/>
      </c>
      <c r="I473" s="96" t="str">
        <f ca="1">IFERROR(__xludf.DUMMYFUNCTION("""COMPUTED_VALUE"""),"")</f>
        <v/>
      </c>
      <c r="J473" s="119" t="str">
        <f ca="1">IFERROR(__xludf.DUMMYFUNCTION("""COMPUTED_VALUE"""),"")</f>
        <v/>
      </c>
      <c r="K473" s="119" t="str">
        <f ca="1">IFERROR(__xludf.DUMMYFUNCTION("""COMPUTED_VALUE"""),"")</f>
        <v/>
      </c>
      <c r="L473" s="119" t="str">
        <f ca="1">IFERROR(__xludf.DUMMYFUNCTION("""COMPUTED_VALUE"""),"")</f>
        <v/>
      </c>
      <c r="M473" s="119" t="str">
        <f ca="1">IFERROR(__xludf.DUMMYFUNCTION("""COMPUTED_VALUE"""),"")</f>
        <v/>
      </c>
      <c r="N473" s="119" t="str">
        <f ca="1">IFERROR(__xludf.DUMMYFUNCTION("""COMPUTED_VALUE"""),"")</f>
        <v/>
      </c>
      <c r="O473" s="119" t="str">
        <f ca="1">IFERROR(__xludf.DUMMYFUNCTION("""COMPUTED_VALUE"""),"")</f>
        <v/>
      </c>
      <c r="P473" s="119" t="str">
        <f ca="1">IFERROR(__xludf.DUMMYFUNCTION("""COMPUTED_VALUE"""),"")</f>
        <v/>
      </c>
      <c r="Q473" s="119" t="str">
        <f ca="1">IFERROR(__xludf.DUMMYFUNCTION("""COMPUTED_VALUE"""),"")</f>
        <v/>
      </c>
      <c r="R473" s="119" t="str">
        <f ca="1">IFERROR(__xludf.DUMMYFUNCTION("""COMPUTED_VALUE"""),"")</f>
        <v/>
      </c>
      <c r="S473" s="119" t="str">
        <f ca="1">IFERROR(__xludf.DUMMYFUNCTION("""COMPUTED_VALUE"""),"")</f>
        <v/>
      </c>
      <c r="T473" s="119" t="str">
        <f ca="1">IFERROR(__xludf.DUMMYFUNCTION("""COMPUTED_VALUE"""),"")</f>
        <v/>
      </c>
      <c r="U473" s="119" t="str">
        <f ca="1">IFERROR(__xludf.DUMMYFUNCTION("""COMPUTED_VALUE"""),"")</f>
        <v/>
      </c>
      <c r="V473" s="119" t="str">
        <f ca="1">IFERROR(__xludf.DUMMYFUNCTION("""COMPUTED_VALUE"""),"")</f>
        <v/>
      </c>
      <c r="W473" s="119" t="str">
        <f ca="1">IFERROR(__xludf.DUMMYFUNCTION("""COMPUTED_VALUE"""),"")</f>
        <v/>
      </c>
      <c r="X473" s="119" t="str">
        <f ca="1">IFERROR(__xludf.DUMMYFUNCTION("""COMPUTED_VALUE"""),"")</f>
        <v/>
      </c>
      <c r="Y473" s="119" t="str">
        <f ca="1">IFERROR(__xludf.DUMMYFUNCTION("""COMPUTED_VALUE"""),"")</f>
        <v/>
      </c>
      <c r="Z473" s="119"/>
    </row>
    <row r="474" spans="1:26" ht="12.95">
      <c r="A474" s="119" t="str">
        <f ca="1">IFERROR(__xludf.DUMMYFUNCTION("""COMPUTED_VALUE"""),"")</f>
        <v/>
      </c>
      <c r="B474" s="119" t="str">
        <f ca="1">IFERROR(__xludf.DUMMYFUNCTION("""COMPUTED_VALUE"""),"")</f>
        <v/>
      </c>
      <c r="C474" s="119" t="str">
        <f ca="1">IFERROR(__xludf.DUMMYFUNCTION("""COMPUTED_VALUE"""),"")</f>
        <v/>
      </c>
      <c r="D474" s="119" t="str">
        <f ca="1">IFERROR(__xludf.DUMMYFUNCTION("""COMPUTED_VALUE"""),"")</f>
        <v/>
      </c>
      <c r="E474" s="119" t="str">
        <f ca="1">IFERROR(__xludf.DUMMYFUNCTION("""COMPUTED_VALUE"""),"")</f>
        <v/>
      </c>
      <c r="F474" s="119" t="str">
        <f ca="1">IFERROR(__xludf.DUMMYFUNCTION("""COMPUTED_VALUE"""),"")</f>
        <v/>
      </c>
      <c r="G474" s="119" t="str">
        <f ca="1">IFERROR(__xludf.DUMMYFUNCTION("""COMPUTED_VALUE"""),"")</f>
        <v/>
      </c>
      <c r="H474" s="119" t="str">
        <f ca="1">IFERROR(__xludf.DUMMYFUNCTION("""COMPUTED_VALUE"""),"")</f>
        <v/>
      </c>
      <c r="I474" s="96" t="str">
        <f ca="1">IFERROR(__xludf.DUMMYFUNCTION("""COMPUTED_VALUE"""),"")</f>
        <v/>
      </c>
      <c r="J474" s="119" t="str">
        <f ca="1">IFERROR(__xludf.DUMMYFUNCTION("""COMPUTED_VALUE"""),"")</f>
        <v/>
      </c>
      <c r="K474" s="119" t="str">
        <f ca="1">IFERROR(__xludf.DUMMYFUNCTION("""COMPUTED_VALUE"""),"")</f>
        <v/>
      </c>
      <c r="L474" s="119" t="str">
        <f ca="1">IFERROR(__xludf.DUMMYFUNCTION("""COMPUTED_VALUE"""),"")</f>
        <v/>
      </c>
      <c r="M474" s="119" t="str">
        <f ca="1">IFERROR(__xludf.DUMMYFUNCTION("""COMPUTED_VALUE"""),"")</f>
        <v/>
      </c>
      <c r="N474" s="119" t="str">
        <f ca="1">IFERROR(__xludf.DUMMYFUNCTION("""COMPUTED_VALUE"""),"")</f>
        <v/>
      </c>
      <c r="O474" s="119" t="str">
        <f ca="1">IFERROR(__xludf.DUMMYFUNCTION("""COMPUTED_VALUE"""),"")</f>
        <v/>
      </c>
      <c r="P474" s="119" t="str">
        <f ca="1">IFERROR(__xludf.DUMMYFUNCTION("""COMPUTED_VALUE"""),"")</f>
        <v/>
      </c>
      <c r="Q474" s="119" t="str">
        <f ca="1">IFERROR(__xludf.DUMMYFUNCTION("""COMPUTED_VALUE"""),"")</f>
        <v/>
      </c>
      <c r="R474" s="119" t="str">
        <f ca="1">IFERROR(__xludf.DUMMYFUNCTION("""COMPUTED_VALUE"""),"")</f>
        <v/>
      </c>
      <c r="S474" s="119" t="str">
        <f ca="1">IFERROR(__xludf.DUMMYFUNCTION("""COMPUTED_VALUE"""),"")</f>
        <v/>
      </c>
      <c r="T474" s="119" t="str">
        <f ca="1">IFERROR(__xludf.DUMMYFUNCTION("""COMPUTED_VALUE"""),"")</f>
        <v/>
      </c>
      <c r="U474" s="119" t="str">
        <f ca="1">IFERROR(__xludf.DUMMYFUNCTION("""COMPUTED_VALUE"""),"")</f>
        <v/>
      </c>
      <c r="V474" s="119" t="str">
        <f ca="1">IFERROR(__xludf.DUMMYFUNCTION("""COMPUTED_VALUE"""),"")</f>
        <v/>
      </c>
      <c r="W474" s="119" t="str">
        <f ca="1">IFERROR(__xludf.DUMMYFUNCTION("""COMPUTED_VALUE"""),"")</f>
        <v/>
      </c>
      <c r="X474" s="119" t="str">
        <f ca="1">IFERROR(__xludf.DUMMYFUNCTION("""COMPUTED_VALUE"""),"")</f>
        <v/>
      </c>
      <c r="Y474" s="119" t="str">
        <f ca="1">IFERROR(__xludf.DUMMYFUNCTION("""COMPUTED_VALUE"""),"")</f>
        <v/>
      </c>
      <c r="Z474" s="119"/>
    </row>
    <row r="475" spans="1:26" ht="12.95">
      <c r="A475" s="119" t="str">
        <f ca="1">IFERROR(__xludf.DUMMYFUNCTION("""COMPUTED_VALUE"""),"")</f>
        <v/>
      </c>
      <c r="B475" s="119" t="str">
        <f ca="1">IFERROR(__xludf.DUMMYFUNCTION("""COMPUTED_VALUE"""),"")</f>
        <v/>
      </c>
      <c r="C475" s="119" t="str">
        <f ca="1">IFERROR(__xludf.DUMMYFUNCTION("""COMPUTED_VALUE"""),"")</f>
        <v/>
      </c>
      <c r="D475" s="119" t="str">
        <f ca="1">IFERROR(__xludf.DUMMYFUNCTION("""COMPUTED_VALUE"""),"")</f>
        <v/>
      </c>
      <c r="E475" s="119" t="str">
        <f ca="1">IFERROR(__xludf.DUMMYFUNCTION("""COMPUTED_VALUE"""),"")</f>
        <v/>
      </c>
      <c r="F475" s="119" t="str">
        <f ca="1">IFERROR(__xludf.DUMMYFUNCTION("""COMPUTED_VALUE"""),"")</f>
        <v/>
      </c>
      <c r="G475" s="119" t="str">
        <f ca="1">IFERROR(__xludf.DUMMYFUNCTION("""COMPUTED_VALUE"""),"")</f>
        <v/>
      </c>
      <c r="H475" s="119" t="str">
        <f ca="1">IFERROR(__xludf.DUMMYFUNCTION("""COMPUTED_VALUE"""),"")</f>
        <v/>
      </c>
      <c r="I475" s="96" t="str">
        <f ca="1">IFERROR(__xludf.DUMMYFUNCTION("""COMPUTED_VALUE"""),"")</f>
        <v/>
      </c>
      <c r="J475" s="119" t="str">
        <f ca="1">IFERROR(__xludf.DUMMYFUNCTION("""COMPUTED_VALUE"""),"")</f>
        <v/>
      </c>
      <c r="K475" s="119" t="str">
        <f ca="1">IFERROR(__xludf.DUMMYFUNCTION("""COMPUTED_VALUE"""),"")</f>
        <v/>
      </c>
      <c r="L475" s="119" t="str">
        <f ca="1">IFERROR(__xludf.DUMMYFUNCTION("""COMPUTED_VALUE"""),"")</f>
        <v/>
      </c>
      <c r="M475" s="119" t="str">
        <f ca="1">IFERROR(__xludf.DUMMYFUNCTION("""COMPUTED_VALUE"""),"")</f>
        <v/>
      </c>
      <c r="N475" s="119" t="str">
        <f ca="1">IFERROR(__xludf.DUMMYFUNCTION("""COMPUTED_VALUE"""),"")</f>
        <v/>
      </c>
      <c r="O475" s="119" t="str">
        <f ca="1">IFERROR(__xludf.DUMMYFUNCTION("""COMPUTED_VALUE"""),"")</f>
        <v/>
      </c>
      <c r="P475" s="119" t="str">
        <f ca="1">IFERROR(__xludf.DUMMYFUNCTION("""COMPUTED_VALUE"""),"")</f>
        <v/>
      </c>
      <c r="Q475" s="119" t="str">
        <f ca="1">IFERROR(__xludf.DUMMYFUNCTION("""COMPUTED_VALUE"""),"")</f>
        <v/>
      </c>
      <c r="R475" s="119" t="str">
        <f ca="1">IFERROR(__xludf.DUMMYFUNCTION("""COMPUTED_VALUE"""),"")</f>
        <v/>
      </c>
      <c r="S475" s="119" t="str">
        <f ca="1">IFERROR(__xludf.DUMMYFUNCTION("""COMPUTED_VALUE"""),"")</f>
        <v/>
      </c>
      <c r="T475" s="119" t="str">
        <f ca="1">IFERROR(__xludf.DUMMYFUNCTION("""COMPUTED_VALUE"""),"")</f>
        <v/>
      </c>
      <c r="U475" s="119" t="str">
        <f ca="1">IFERROR(__xludf.DUMMYFUNCTION("""COMPUTED_VALUE"""),"")</f>
        <v/>
      </c>
      <c r="V475" s="119" t="str">
        <f ca="1">IFERROR(__xludf.DUMMYFUNCTION("""COMPUTED_VALUE"""),"")</f>
        <v/>
      </c>
      <c r="W475" s="119" t="str">
        <f ca="1">IFERROR(__xludf.DUMMYFUNCTION("""COMPUTED_VALUE"""),"")</f>
        <v/>
      </c>
      <c r="X475" s="119" t="str">
        <f ca="1">IFERROR(__xludf.DUMMYFUNCTION("""COMPUTED_VALUE"""),"")</f>
        <v/>
      </c>
      <c r="Y475" s="119" t="str">
        <f ca="1">IFERROR(__xludf.DUMMYFUNCTION("""COMPUTED_VALUE"""),"")</f>
        <v/>
      </c>
      <c r="Z475" s="119"/>
    </row>
    <row r="476" spans="1:26" ht="12.95">
      <c r="A476" s="119" t="str">
        <f ca="1">IFERROR(__xludf.DUMMYFUNCTION("""COMPUTED_VALUE"""),"")</f>
        <v/>
      </c>
      <c r="B476" s="119" t="str">
        <f ca="1">IFERROR(__xludf.DUMMYFUNCTION("""COMPUTED_VALUE"""),"")</f>
        <v/>
      </c>
      <c r="C476" s="119" t="str">
        <f ca="1">IFERROR(__xludf.DUMMYFUNCTION("""COMPUTED_VALUE"""),"")</f>
        <v/>
      </c>
      <c r="D476" s="119" t="str">
        <f ca="1">IFERROR(__xludf.DUMMYFUNCTION("""COMPUTED_VALUE"""),"")</f>
        <v/>
      </c>
      <c r="E476" s="119" t="str">
        <f ca="1">IFERROR(__xludf.DUMMYFUNCTION("""COMPUTED_VALUE"""),"")</f>
        <v/>
      </c>
      <c r="F476" s="119" t="str">
        <f ca="1">IFERROR(__xludf.DUMMYFUNCTION("""COMPUTED_VALUE"""),"")</f>
        <v/>
      </c>
      <c r="G476" s="119" t="str">
        <f ca="1">IFERROR(__xludf.DUMMYFUNCTION("""COMPUTED_VALUE"""),"")</f>
        <v/>
      </c>
      <c r="H476" s="119" t="str">
        <f ca="1">IFERROR(__xludf.DUMMYFUNCTION("""COMPUTED_VALUE"""),"")</f>
        <v/>
      </c>
      <c r="I476" s="96" t="str">
        <f ca="1">IFERROR(__xludf.DUMMYFUNCTION("""COMPUTED_VALUE"""),"")</f>
        <v/>
      </c>
      <c r="J476" s="119" t="str">
        <f ca="1">IFERROR(__xludf.DUMMYFUNCTION("""COMPUTED_VALUE"""),"")</f>
        <v/>
      </c>
      <c r="K476" s="119" t="str">
        <f ca="1">IFERROR(__xludf.DUMMYFUNCTION("""COMPUTED_VALUE"""),"")</f>
        <v/>
      </c>
      <c r="L476" s="119" t="str">
        <f ca="1">IFERROR(__xludf.DUMMYFUNCTION("""COMPUTED_VALUE"""),"")</f>
        <v/>
      </c>
      <c r="M476" s="119" t="str">
        <f ca="1">IFERROR(__xludf.DUMMYFUNCTION("""COMPUTED_VALUE"""),"")</f>
        <v/>
      </c>
      <c r="N476" s="119" t="str">
        <f ca="1">IFERROR(__xludf.DUMMYFUNCTION("""COMPUTED_VALUE"""),"")</f>
        <v/>
      </c>
      <c r="O476" s="119" t="str">
        <f ca="1">IFERROR(__xludf.DUMMYFUNCTION("""COMPUTED_VALUE"""),"")</f>
        <v/>
      </c>
      <c r="P476" s="119" t="str">
        <f ca="1">IFERROR(__xludf.DUMMYFUNCTION("""COMPUTED_VALUE"""),"")</f>
        <v/>
      </c>
      <c r="Q476" s="119" t="str">
        <f ca="1">IFERROR(__xludf.DUMMYFUNCTION("""COMPUTED_VALUE"""),"")</f>
        <v/>
      </c>
      <c r="R476" s="119" t="str">
        <f ca="1">IFERROR(__xludf.DUMMYFUNCTION("""COMPUTED_VALUE"""),"")</f>
        <v/>
      </c>
      <c r="S476" s="119" t="str">
        <f ca="1">IFERROR(__xludf.DUMMYFUNCTION("""COMPUTED_VALUE"""),"")</f>
        <v/>
      </c>
      <c r="T476" s="119" t="str">
        <f ca="1">IFERROR(__xludf.DUMMYFUNCTION("""COMPUTED_VALUE"""),"")</f>
        <v/>
      </c>
      <c r="U476" s="119" t="str">
        <f ca="1">IFERROR(__xludf.DUMMYFUNCTION("""COMPUTED_VALUE"""),"")</f>
        <v/>
      </c>
      <c r="V476" s="119" t="str">
        <f ca="1">IFERROR(__xludf.DUMMYFUNCTION("""COMPUTED_VALUE"""),"")</f>
        <v/>
      </c>
      <c r="W476" s="119" t="str">
        <f ca="1">IFERROR(__xludf.DUMMYFUNCTION("""COMPUTED_VALUE"""),"")</f>
        <v/>
      </c>
      <c r="X476" s="119" t="str">
        <f ca="1">IFERROR(__xludf.DUMMYFUNCTION("""COMPUTED_VALUE"""),"")</f>
        <v/>
      </c>
      <c r="Y476" s="119" t="str">
        <f ca="1">IFERROR(__xludf.DUMMYFUNCTION("""COMPUTED_VALUE"""),"")</f>
        <v/>
      </c>
      <c r="Z476" s="119"/>
    </row>
    <row r="477" spans="1:26" ht="12.95">
      <c r="A477" s="119" t="str">
        <f ca="1">IFERROR(__xludf.DUMMYFUNCTION("""COMPUTED_VALUE"""),"")</f>
        <v/>
      </c>
      <c r="B477" s="119" t="str">
        <f ca="1">IFERROR(__xludf.DUMMYFUNCTION("""COMPUTED_VALUE"""),"")</f>
        <v/>
      </c>
      <c r="C477" s="119" t="str">
        <f ca="1">IFERROR(__xludf.DUMMYFUNCTION("""COMPUTED_VALUE"""),"")</f>
        <v/>
      </c>
      <c r="D477" s="119" t="str">
        <f ca="1">IFERROR(__xludf.DUMMYFUNCTION("""COMPUTED_VALUE"""),"")</f>
        <v/>
      </c>
      <c r="E477" s="119" t="str">
        <f ca="1">IFERROR(__xludf.DUMMYFUNCTION("""COMPUTED_VALUE"""),"")</f>
        <v/>
      </c>
      <c r="F477" s="119" t="str">
        <f ca="1">IFERROR(__xludf.DUMMYFUNCTION("""COMPUTED_VALUE"""),"")</f>
        <v/>
      </c>
      <c r="G477" s="119" t="str">
        <f ca="1">IFERROR(__xludf.DUMMYFUNCTION("""COMPUTED_VALUE"""),"")</f>
        <v/>
      </c>
      <c r="H477" s="119" t="str">
        <f ca="1">IFERROR(__xludf.DUMMYFUNCTION("""COMPUTED_VALUE"""),"")</f>
        <v/>
      </c>
      <c r="I477" s="96" t="str">
        <f ca="1">IFERROR(__xludf.DUMMYFUNCTION("""COMPUTED_VALUE"""),"")</f>
        <v/>
      </c>
      <c r="J477" s="119" t="str">
        <f ca="1">IFERROR(__xludf.DUMMYFUNCTION("""COMPUTED_VALUE"""),"")</f>
        <v/>
      </c>
      <c r="K477" s="119" t="str">
        <f ca="1">IFERROR(__xludf.DUMMYFUNCTION("""COMPUTED_VALUE"""),"")</f>
        <v/>
      </c>
      <c r="L477" s="119" t="str">
        <f ca="1">IFERROR(__xludf.DUMMYFUNCTION("""COMPUTED_VALUE"""),"")</f>
        <v/>
      </c>
      <c r="M477" s="119" t="str">
        <f ca="1">IFERROR(__xludf.DUMMYFUNCTION("""COMPUTED_VALUE"""),"")</f>
        <v/>
      </c>
      <c r="N477" s="119" t="str">
        <f ca="1">IFERROR(__xludf.DUMMYFUNCTION("""COMPUTED_VALUE"""),"")</f>
        <v/>
      </c>
      <c r="O477" s="119" t="str">
        <f ca="1">IFERROR(__xludf.DUMMYFUNCTION("""COMPUTED_VALUE"""),"")</f>
        <v/>
      </c>
      <c r="P477" s="119" t="str">
        <f ca="1">IFERROR(__xludf.DUMMYFUNCTION("""COMPUTED_VALUE"""),"")</f>
        <v/>
      </c>
      <c r="Q477" s="119" t="str">
        <f ca="1">IFERROR(__xludf.DUMMYFUNCTION("""COMPUTED_VALUE"""),"")</f>
        <v/>
      </c>
      <c r="R477" s="119" t="str">
        <f ca="1">IFERROR(__xludf.DUMMYFUNCTION("""COMPUTED_VALUE"""),"")</f>
        <v/>
      </c>
      <c r="S477" s="119" t="str">
        <f ca="1">IFERROR(__xludf.DUMMYFUNCTION("""COMPUTED_VALUE"""),"")</f>
        <v/>
      </c>
      <c r="T477" s="119" t="str">
        <f ca="1">IFERROR(__xludf.DUMMYFUNCTION("""COMPUTED_VALUE"""),"")</f>
        <v/>
      </c>
      <c r="U477" s="119" t="str">
        <f ca="1">IFERROR(__xludf.DUMMYFUNCTION("""COMPUTED_VALUE"""),"")</f>
        <v/>
      </c>
      <c r="V477" s="119" t="str">
        <f ca="1">IFERROR(__xludf.DUMMYFUNCTION("""COMPUTED_VALUE"""),"")</f>
        <v/>
      </c>
      <c r="W477" s="119" t="str">
        <f ca="1">IFERROR(__xludf.DUMMYFUNCTION("""COMPUTED_VALUE"""),"")</f>
        <v/>
      </c>
      <c r="X477" s="119" t="str">
        <f ca="1">IFERROR(__xludf.DUMMYFUNCTION("""COMPUTED_VALUE"""),"")</f>
        <v/>
      </c>
      <c r="Y477" s="119" t="str">
        <f ca="1">IFERROR(__xludf.DUMMYFUNCTION("""COMPUTED_VALUE"""),"")</f>
        <v/>
      </c>
      <c r="Z477" s="119"/>
    </row>
    <row r="478" spans="1:26" ht="12.95">
      <c r="A478" s="119" t="str">
        <f ca="1">IFERROR(__xludf.DUMMYFUNCTION("""COMPUTED_VALUE"""),"")</f>
        <v/>
      </c>
      <c r="B478" s="119" t="str">
        <f ca="1">IFERROR(__xludf.DUMMYFUNCTION("""COMPUTED_VALUE"""),"")</f>
        <v/>
      </c>
      <c r="C478" s="119" t="str">
        <f ca="1">IFERROR(__xludf.DUMMYFUNCTION("""COMPUTED_VALUE"""),"")</f>
        <v/>
      </c>
      <c r="D478" s="119" t="str">
        <f ca="1">IFERROR(__xludf.DUMMYFUNCTION("""COMPUTED_VALUE"""),"")</f>
        <v/>
      </c>
      <c r="E478" s="119" t="str">
        <f ca="1">IFERROR(__xludf.DUMMYFUNCTION("""COMPUTED_VALUE"""),"")</f>
        <v/>
      </c>
      <c r="F478" s="119" t="str">
        <f ca="1">IFERROR(__xludf.DUMMYFUNCTION("""COMPUTED_VALUE"""),"")</f>
        <v/>
      </c>
      <c r="G478" s="119" t="str">
        <f ca="1">IFERROR(__xludf.DUMMYFUNCTION("""COMPUTED_VALUE"""),"")</f>
        <v/>
      </c>
      <c r="H478" s="119" t="str">
        <f ca="1">IFERROR(__xludf.DUMMYFUNCTION("""COMPUTED_VALUE"""),"")</f>
        <v/>
      </c>
      <c r="I478" s="96" t="str">
        <f ca="1">IFERROR(__xludf.DUMMYFUNCTION("""COMPUTED_VALUE"""),"")</f>
        <v/>
      </c>
      <c r="J478" s="119" t="str">
        <f ca="1">IFERROR(__xludf.DUMMYFUNCTION("""COMPUTED_VALUE"""),"")</f>
        <v/>
      </c>
      <c r="K478" s="119" t="str">
        <f ca="1">IFERROR(__xludf.DUMMYFUNCTION("""COMPUTED_VALUE"""),"")</f>
        <v/>
      </c>
      <c r="L478" s="119" t="str">
        <f ca="1">IFERROR(__xludf.DUMMYFUNCTION("""COMPUTED_VALUE"""),"")</f>
        <v/>
      </c>
      <c r="M478" s="119" t="str">
        <f ca="1">IFERROR(__xludf.DUMMYFUNCTION("""COMPUTED_VALUE"""),"")</f>
        <v/>
      </c>
      <c r="N478" s="119" t="str">
        <f ca="1">IFERROR(__xludf.DUMMYFUNCTION("""COMPUTED_VALUE"""),"")</f>
        <v/>
      </c>
      <c r="O478" s="119" t="str">
        <f ca="1">IFERROR(__xludf.DUMMYFUNCTION("""COMPUTED_VALUE"""),"")</f>
        <v/>
      </c>
      <c r="P478" s="119" t="str">
        <f ca="1">IFERROR(__xludf.DUMMYFUNCTION("""COMPUTED_VALUE"""),"")</f>
        <v/>
      </c>
      <c r="Q478" s="119" t="str">
        <f ca="1">IFERROR(__xludf.DUMMYFUNCTION("""COMPUTED_VALUE"""),"")</f>
        <v/>
      </c>
      <c r="R478" s="119" t="str">
        <f ca="1">IFERROR(__xludf.DUMMYFUNCTION("""COMPUTED_VALUE"""),"")</f>
        <v/>
      </c>
      <c r="S478" s="119" t="str">
        <f ca="1">IFERROR(__xludf.DUMMYFUNCTION("""COMPUTED_VALUE"""),"")</f>
        <v/>
      </c>
      <c r="T478" s="119" t="str">
        <f ca="1">IFERROR(__xludf.DUMMYFUNCTION("""COMPUTED_VALUE"""),"")</f>
        <v/>
      </c>
      <c r="U478" s="119" t="str">
        <f ca="1">IFERROR(__xludf.DUMMYFUNCTION("""COMPUTED_VALUE"""),"")</f>
        <v/>
      </c>
      <c r="V478" s="119" t="str">
        <f ca="1">IFERROR(__xludf.DUMMYFUNCTION("""COMPUTED_VALUE"""),"")</f>
        <v/>
      </c>
      <c r="W478" s="119" t="str">
        <f ca="1">IFERROR(__xludf.DUMMYFUNCTION("""COMPUTED_VALUE"""),"")</f>
        <v/>
      </c>
      <c r="X478" s="119" t="str">
        <f ca="1">IFERROR(__xludf.DUMMYFUNCTION("""COMPUTED_VALUE"""),"")</f>
        <v/>
      </c>
      <c r="Y478" s="119" t="str">
        <f ca="1">IFERROR(__xludf.DUMMYFUNCTION("""COMPUTED_VALUE"""),"")</f>
        <v/>
      </c>
      <c r="Z478" s="119"/>
    </row>
    <row r="479" spans="1:26" ht="12.95">
      <c r="A479" s="119" t="str">
        <f ca="1">IFERROR(__xludf.DUMMYFUNCTION("""COMPUTED_VALUE"""),"")</f>
        <v/>
      </c>
      <c r="B479" s="119" t="str">
        <f ca="1">IFERROR(__xludf.DUMMYFUNCTION("""COMPUTED_VALUE"""),"")</f>
        <v/>
      </c>
      <c r="C479" s="119" t="str">
        <f ca="1">IFERROR(__xludf.DUMMYFUNCTION("""COMPUTED_VALUE"""),"")</f>
        <v/>
      </c>
      <c r="D479" s="119" t="str">
        <f ca="1">IFERROR(__xludf.DUMMYFUNCTION("""COMPUTED_VALUE"""),"")</f>
        <v/>
      </c>
      <c r="E479" s="119" t="str">
        <f ca="1">IFERROR(__xludf.DUMMYFUNCTION("""COMPUTED_VALUE"""),"")</f>
        <v/>
      </c>
      <c r="F479" s="119" t="str">
        <f ca="1">IFERROR(__xludf.DUMMYFUNCTION("""COMPUTED_VALUE"""),"")</f>
        <v/>
      </c>
      <c r="G479" s="119" t="str">
        <f ca="1">IFERROR(__xludf.DUMMYFUNCTION("""COMPUTED_VALUE"""),"")</f>
        <v/>
      </c>
      <c r="H479" s="119" t="str">
        <f ca="1">IFERROR(__xludf.DUMMYFUNCTION("""COMPUTED_VALUE"""),"")</f>
        <v/>
      </c>
      <c r="I479" s="96" t="str">
        <f ca="1">IFERROR(__xludf.DUMMYFUNCTION("""COMPUTED_VALUE"""),"")</f>
        <v/>
      </c>
      <c r="J479" s="119" t="str">
        <f ca="1">IFERROR(__xludf.DUMMYFUNCTION("""COMPUTED_VALUE"""),"")</f>
        <v/>
      </c>
      <c r="K479" s="119" t="str">
        <f ca="1">IFERROR(__xludf.DUMMYFUNCTION("""COMPUTED_VALUE"""),"")</f>
        <v/>
      </c>
      <c r="L479" s="119" t="str">
        <f ca="1">IFERROR(__xludf.DUMMYFUNCTION("""COMPUTED_VALUE"""),"")</f>
        <v/>
      </c>
      <c r="M479" s="119" t="str">
        <f ca="1">IFERROR(__xludf.DUMMYFUNCTION("""COMPUTED_VALUE"""),"")</f>
        <v/>
      </c>
      <c r="N479" s="119" t="str">
        <f ca="1">IFERROR(__xludf.DUMMYFUNCTION("""COMPUTED_VALUE"""),"")</f>
        <v/>
      </c>
      <c r="O479" s="119" t="str">
        <f ca="1">IFERROR(__xludf.DUMMYFUNCTION("""COMPUTED_VALUE"""),"")</f>
        <v/>
      </c>
      <c r="P479" s="119" t="str">
        <f ca="1">IFERROR(__xludf.DUMMYFUNCTION("""COMPUTED_VALUE"""),"")</f>
        <v/>
      </c>
      <c r="Q479" s="119" t="str">
        <f ca="1">IFERROR(__xludf.DUMMYFUNCTION("""COMPUTED_VALUE"""),"")</f>
        <v/>
      </c>
      <c r="R479" s="119" t="str">
        <f ca="1">IFERROR(__xludf.DUMMYFUNCTION("""COMPUTED_VALUE"""),"")</f>
        <v/>
      </c>
      <c r="S479" s="119" t="str">
        <f ca="1">IFERROR(__xludf.DUMMYFUNCTION("""COMPUTED_VALUE"""),"")</f>
        <v/>
      </c>
      <c r="T479" s="119" t="str">
        <f ca="1">IFERROR(__xludf.DUMMYFUNCTION("""COMPUTED_VALUE"""),"")</f>
        <v/>
      </c>
      <c r="U479" s="119" t="str">
        <f ca="1">IFERROR(__xludf.DUMMYFUNCTION("""COMPUTED_VALUE"""),"")</f>
        <v/>
      </c>
      <c r="V479" s="119" t="str">
        <f ca="1">IFERROR(__xludf.DUMMYFUNCTION("""COMPUTED_VALUE"""),"")</f>
        <v/>
      </c>
      <c r="W479" s="119" t="str">
        <f ca="1">IFERROR(__xludf.DUMMYFUNCTION("""COMPUTED_VALUE"""),"")</f>
        <v/>
      </c>
      <c r="X479" s="119" t="str">
        <f ca="1">IFERROR(__xludf.DUMMYFUNCTION("""COMPUTED_VALUE"""),"")</f>
        <v/>
      </c>
      <c r="Y479" s="119" t="str">
        <f ca="1">IFERROR(__xludf.DUMMYFUNCTION("""COMPUTED_VALUE"""),"")</f>
        <v/>
      </c>
      <c r="Z479" s="119"/>
    </row>
    <row r="480" spans="1:26" ht="12.95">
      <c r="A480" s="119" t="str">
        <f ca="1">IFERROR(__xludf.DUMMYFUNCTION("""COMPUTED_VALUE"""),"")</f>
        <v/>
      </c>
      <c r="B480" s="119" t="str">
        <f ca="1">IFERROR(__xludf.DUMMYFUNCTION("""COMPUTED_VALUE"""),"")</f>
        <v/>
      </c>
      <c r="C480" s="119" t="str">
        <f ca="1">IFERROR(__xludf.DUMMYFUNCTION("""COMPUTED_VALUE"""),"")</f>
        <v/>
      </c>
      <c r="D480" s="119" t="str">
        <f ca="1">IFERROR(__xludf.DUMMYFUNCTION("""COMPUTED_VALUE"""),"")</f>
        <v/>
      </c>
      <c r="E480" s="119" t="str">
        <f ca="1">IFERROR(__xludf.DUMMYFUNCTION("""COMPUTED_VALUE"""),"")</f>
        <v/>
      </c>
      <c r="F480" s="119" t="str">
        <f ca="1">IFERROR(__xludf.DUMMYFUNCTION("""COMPUTED_VALUE"""),"")</f>
        <v/>
      </c>
      <c r="G480" s="119" t="str">
        <f ca="1">IFERROR(__xludf.DUMMYFUNCTION("""COMPUTED_VALUE"""),"")</f>
        <v/>
      </c>
      <c r="H480" s="119" t="str">
        <f ca="1">IFERROR(__xludf.DUMMYFUNCTION("""COMPUTED_VALUE"""),"")</f>
        <v/>
      </c>
      <c r="I480" s="96" t="str">
        <f ca="1">IFERROR(__xludf.DUMMYFUNCTION("""COMPUTED_VALUE"""),"")</f>
        <v/>
      </c>
      <c r="J480" s="119" t="str">
        <f ca="1">IFERROR(__xludf.DUMMYFUNCTION("""COMPUTED_VALUE"""),"")</f>
        <v/>
      </c>
      <c r="K480" s="119" t="str">
        <f ca="1">IFERROR(__xludf.DUMMYFUNCTION("""COMPUTED_VALUE"""),"")</f>
        <v/>
      </c>
      <c r="L480" s="119" t="str">
        <f ca="1">IFERROR(__xludf.DUMMYFUNCTION("""COMPUTED_VALUE"""),"")</f>
        <v/>
      </c>
      <c r="M480" s="119" t="str">
        <f ca="1">IFERROR(__xludf.DUMMYFUNCTION("""COMPUTED_VALUE"""),"")</f>
        <v/>
      </c>
      <c r="N480" s="119" t="str">
        <f ca="1">IFERROR(__xludf.DUMMYFUNCTION("""COMPUTED_VALUE"""),"")</f>
        <v/>
      </c>
      <c r="O480" s="119" t="str">
        <f ca="1">IFERROR(__xludf.DUMMYFUNCTION("""COMPUTED_VALUE"""),"")</f>
        <v/>
      </c>
      <c r="P480" s="119" t="str">
        <f ca="1">IFERROR(__xludf.DUMMYFUNCTION("""COMPUTED_VALUE"""),"")</f>
        <v/>
      </c>
      <c r="Q480" s="119" t="str">
        <f ca="1">IFERROR(__xludf.DUMMYFUNCTION("""COMPUTED_VALUE"""),"")</f>
        <v/>
      </c>
      <c r="R480" s="119" t="str">
        <f ca="1">IFERROR(__xludf.DUMMYFUNCTION("""COMPUTED_VALUE"""),"")</f>
        <v/>
      </c>
      <c r="S480" s="119" t="str">
        <f ca="1">IFERROR(__xludf.DUMMYFUNCTION("""COMPUTED_VALUE"""),"")</f>
        <v/>
      </c>
      <c r="T480" s="119" t="str">
        <f ca="1">IFERROR(__xludf.DUMMYFUNCTION("""COMPUTED_VALUE"""),"")</f>
        <v/>
      </c>
      <c r="U480" s="119" t="str">
        <f ca="1">IFERROR(__xludf.DUMMYFUNCTION("""COMPUTED_VALUE"""),"")</f>
        <v/>
      </c>
      <c r="V480" s="119" t="str">
        <f ca="1">IFERROR(__xludf.DUMMYFUNCTION("""COMPUTED_VALUE"""),"")</f>
        <v/>
      </c>
      <c r="W480" s="119" t="str">
        <f ca="1">IFERROR(__xludf.DUMMYFUNCTION("""COMPUTED_VALUE"""),"")</f>
        <v/>
      </c>
      <c r="X480" s="119" t="str">
        <f ca="1">IFERROR(__xludf.DUMMYFUNCTION("""COMPUTED_VALUE"""),"")</f>
        <v/>
      </c>
      <c r="Y480" s="119" t="str">
        <f ca="1">IFERROR(__xludf.DUMMYFUNCTION("""COMPUTED_VALUE"""),"")</f>
        <v/>
      </c>
      <c r="Z480" s="119"/>
    </row>
    <row r="481" spans="1:26" ht="12.95">
      <c r="A481" s="119" t="str">
        <f ca="1">IFERROR(__xludf.DUMMYFUNCTION("""COMPUTED_VALUE"""),"")</f>
        <v/>
      </c>
      <c r="B481" s="119" t="str">
        <f ca="1">IFERROR(__xludf.DUMMYFUNCTION("""COMPUTED_VALUE"""),"")</f>
        <v/>
      </c>
      <c r="C481" s="119" t="str">
        <f ca="1">IFERROR(__xludf.DUMMYFUNCTION("""COMPUTED_VALUE"""),"")</f>
        <v/>
      </c>
      <c r="D481" s="119" t="str">
        <f ca="1">IFERROR(__xludf.DUMMYFUNCTION("""COMPUTED_VALUE"""),"")</f>
        <v/>
      </c>
      <c r="E481" s="119" t="str">
        <f ca="1">IFERROR(__xludf.DUMMYFUNCTION("""COMPUTED_VALUE"""),"")</f>
        <v/>
      </c>
      <c r="F481" s="119" t="str">
        <f ca="1">IFERROR(__xludf.DUMMYFUNCTION("""COMPUTED_VALUE"""),"")</f>
        <v/>
      </c>
      <c r="G481" s="119" t="str">
        <f ca="1">IFERROR(__xludf.DUMMYFUNCTION("""COMPUTED_VALUE"""),"")</f>
        <v/>
      </c>
      <c r="H481" s="119" t="str">
        <f ca="1">IFERROR(__xludf.DUMMYFUNCTION("""COMPUTED_VALUE"""),"")</f>
        <v/>
      </c>
      <c r="I481" s="96" t="str">
        <f ca="1">IFERROR(__xludf.DUMMYFUNCTION("""COMPUTED_VALUE"""),"")</f>
        <v/>
      </c>
      <c r="J481" s="119" t="str">
        <f ca="1">IFERROR(__xludf.DUMMYFUNCTION("""COMPUTED_VALUE"""),"")</f>
        <v/>
      </c>
      <c r="K481" s="119" t="str">
        <f ca="1">IFERROR(__xludf.DUMMYFUNCTION("""COMPUTED_VALUE"""),"")</f>
        <v/>
      </c>
      <c r="L481" s="119" t="str">
        <f ca="1">IFERROR(__xludf.DUMMYFUNCTION("""COMPUTED_VALUE"""),"")</f>
        <v/>
      </c>
      <c r="M481" s="119" t="str">
        <f ca="1">IFERROR(__xludf.DUMMYFUNCTION("""COMPUTED_VALUE"""),"")</f>
        <v/>
      </c>
      <c r="N481" s="119" t="str">
        <f ca="1">IFERROR(__xludf.DUMMYFUNCTION("""COMPUTED_VALUE"""),"")</f>
        <v/>
      </c>
      <c r="O481" s="119" t="str">
        <f ca="1">IFERROR(__xludf.DUMMYFUNCTION("""COMPUTED_VALUE"""),"")</f>
        <v/>
      </c>
      <c r="P481" s="119" t="str">
        <f ca="1">IFERROR(__xludf.DUMMYFUNCTION("""COMPUTED_VALUE"""),"")</f>
        <v/>
      </c>
      <c r="Q481" s="119" t="str">
        <f ca="1">IFERROR(__xludf.DUMMYFUNCTION("""COMPUTED_VALUE"""),"")</f>
        <v/>
      </c>
      <c r="R481" s="119" t="str">
        <f ca="1">IFERROR(__xludf.DUMMYFUNCTION("""COMPUTED_VALUE"""),"")</f>
        <v/>
      </c>
      <c r="S481" s="119" t="str">
        <f ca="1">IFERROR(__xludf.DUMMYFUNCTION("""COMPUTED_VALUE"""),"")</f>
        <v/>
      </c>
      <c r="T481" s="119" t="str">
        <f ca="1">IFERROR(__xludf.DUMMYFUNCTION("""COMPUTED_VALUE"""),"")</f>
        <v/>
      </c>
      <c r="U481" s="119" t="str">
        <f ca="1">IFERROR(__xludf.DUMMYFUNCTION("""COMPUTED_VALUE"""),"")</f>
        <v/>
      </c>
      <c r="V481" s="119" t="str">
        <f ca="1">IFERROR(__xludf.DUMMYFUNCTION("""COMPUTED_VALUE"""),"")</f>
        <v/>
      </c>
      <c r="W481" s="119" t="str">
        <f ca="1">IFERROR(__xludf.DUMMYFUNCTION("""COMPUTED_VALUE"""),"")</f>
        <v/>
      </c>
      <c r="X481" s="119" t="str">
        <f ca="1">IFERROR(__xludf.DUMMYFUNCTION("""COMPUTED_VALUE"""),"")</f>
        <v/>
      </c>
      <c r="Y481" s="119" t="str">
        <f ca="1">IFERROR(__xludf.DUMMYFUNCTION("""COMPUTED_VALUE"""),"")</f>
        <v/>
      </c>
      <c r="Z481" s="119"/>
    </row>
    <row r="482" spans="1:26" ht="12.95">
      <c r="A482" s="119" t="str">
        <f ca="1">IFERROR(__xludf.DUMMYFUNCTION("""COMPUTED_VALUE"""),"")</f>
        <v/>
      </c>
      <c r="B482" s="119" t="str">
        <f ca="1">IFERROR(__xludf.DUMMYFUNCTION("""COMPUTED_VALUE"""),"")</f>
        <v/>
      </c>
      <c r="C482" s="119" t="str">
        <f ca="1">IFERROR(__xludf.DUMMYFUNCTION("""COMPUTED_VALUE"""),"")</f>
        <v/>
      </c>
      <c r="D482" s="119" t="str">
        <f ca="1">IFERROR(__xludf.DUMMYFUNCTION("""COMPUTED_VALUE"""),"")</f>
        <v/>
      </c>
      <c r="E482" s="119" t="str">
        <f ca="1">IFERROR(__xludf.DUMMYFUNCTION("""COMPUTED_VALUE"""),"")</f>
        <v/>
      </c>
      <c r="F482" s="119" t="str">
        <f ca="1">IFERROR(__xludf.DUMMYFUNCTION("""COMPUTED_VALUE"""),"")</f>
        <v/>
      </c>
      <c r="G482" s="119" t="str">
        <f ca="1">IFERROR(__xludf.DUMMYFUNCTION("""COMPUTED_VALUE"""),"")</f>
        <v/>
      </c>
      <c r="H482" s="119" t="str">
        <f ca="1">IFERROR(__xludf.DUMMYFUNCTION("""COMPUTED_VALUE"""),"")</f>
        <v/>
      </c>
      <c r="I482" s="96" t="str">
        <f ca="1">IFERROR(__xludf.DUMMYFUNCTION("""COMPUTED_VALUE"""),"")</f>
        <v/>
      </c>
      <c r="J482" s="119" t="str">
        <f ca="1">IFERROR(__xludf.DUMMYFUNCTION("""COMPUTED_VALUE"""),"")</f>
        <v/>
      </c>
      <c r="K482" s="119" t="str">
        <f ca="1">IFERROR(__xludf.DUMMYFUNCTION("""COMPUTED_VALUE"""),"")</f>
        <v/>
      </c>
      <c r="L482" s="119" t="str">
        <f ca="1">IFERROR(__xludf.DUMMYFUNCTION("""COMPUTED_VALUE"""),"")</f>
        <v/>
      </c>
      <c r="M482" s="119" t="str">
        <f ca="1">IFERROR(__xludf.DUMMYFUNCTION("""COMPUTED_VALUE"""),"")</f>
        <v/>
      </c>
      <c r="N482" s="119" t="str">
        <f ca="1">IFERROR(__xludf.DUMMYFUNCTION("""COMPUTED_VALUE"""),"")</f>
        <v/>
      </c>
      <c r="O482" s="119" t="str">
        <f ca="1">IFERROR(__xludf.DUMMYFUNCTION("""COMPUTED_VALUE"""),"")</f>
        <v/>
      </c>
      <c r="P482" s="119" t="str">
        <f ca="1">IFERROR(__xludf.DUMMYFUNCTION("""COMPUTED_VALUE"""),"")</f>
        <v/>
      </c>
      <c r="Q482" s="119" t="str">
        <f ca="1">IFERROR(__xludf.DUMMYFUNCTION("""COMPUTED_VALUE"""),"")</f>
        <v/>
      </c>
      <c r="R482" s="119" t="str">
        <f ca="1">IFERROR(__xludf.DUMMYFUNCTION("""COMPUTED_VALUE"""),"")</f>
        <v/>
      </c>
      <c r="S482" s="119" t="str">
        <f ca="1">IFERROR(__xludf.DUMMYFUNCTION("""COMPUTED_VALUE"""),"")</f>
        <v/>
      </c>
      <c r="T482" s="119" t="str">
        <f ca="1">IFERROR(__xludf.DUMMYFUNCTION("""COMPUTED_VALUE"""),"")</f>
        <v/>
      </c>
      <c r="U482" s="119" t="str">
        <f ca="1">IFERROR(__xludf.DUMMYFUNCTION("""COMPUTED_VALUE"""),"")</f>
        <v/>
      </c>
      <c r="V482" s="119" t="str">
        <f ca="1">IFERROR(__xludf.DUMMYFUNCTION("""COMPUTED_VALUE"""),"")</f>
        <v/>
      </c>
      <c r="W482" s="119" t="str">
        <f ca="1">IFERROR(__xludf.DUMMYFUNCTION("""COMPUTED_VALUE"""),"")</f>
        <v/>
      </c>
      <c r="X482" s="119" t="str">
        <f ca="1">IFERROR(__xludf.DUMMYFUNCTION("""COMPUTED_VALUE"""),"")</f>
        <v/>
      </c>
      <c r="Y482" s="119" t="str">
        <f ca="1">IFERROR(__xludf.DUMMYFUNCTION("""COMPUTED_VALUE"""),"")</f>
        <v/>
      </c>
      <c r="Z482" s="119"/>
    </row>
    <row r="483" spans="1:26" ht="12.95">
      <c r="A483" s="119" t="str">
        <f ca="1">IFERROR(__xludf.DUMMYFUNCTION("""COMPUTED_VALUE"""),"")</f>
        <v/>
      </c>
      <c r="B483" s="119" t="str">
        <f ca="1">IFERROR(__xludf.DUMMYFUNCTION("""COMPUTED_VALUE"""),"")</f>
        <v/>
      </c>
      <c r="C483" s="119" t="str">
        <f ca="1">IFERROR(__xludf.DUMMYFUNCTION("""COMPUTED_VALUE"""),"")</f>
        <v/>
      </c>
      <c r="D483" s="119" t="str">
        <f ca="1">IFERROR(__xludf.DUMMYFUNCTION("""COMPUTED_VALUE"""),"")</f>
        <v/>
      </c>
      <c r="E483" s="119" t="str">
        <f ca="1">IFERROR(__xludf.DUMMYFUNCTION("""COMPUTED_VALUE"""),"")</f>
        <v/>
      </c>
      <c r="F483" s="119" t="str">
        <f ca="1">IFERROR(__xludf.DUMMYFUNCTION("""COMPUTED_VALUE"""),"")</f>
        <v/>
      </c>
      <c r="G483" s="119" t="str">
        <f ca="1">IFERROR(__xludf.DUMMYFUNCTION("""COMPUTED_VALUE"""),"")</f>
        <v/>
      </c>
      <c r="H483" s="119" t="str">
        <f ca="1">IFERROR(__xludf.DUMMYFUNCTION("""COMPUTED_VALUE"""),"")</f>
        <v/>
      </c>
      <c r="I483" s="96" t="str">
        <f ca="1">IFERROR(__xludf.DUMMYFUNCTION("""COMPUTED_VALUE"""),"")</f>
        <v/>
      </c>
      <c r="J483" s="119" t="str">
        <f ca="1">IFERROR(__xludf.DUMMYFUNCTION("""COMPUTED_VALUE"""),"")</f>
        <v/>
      </c>
      <c r="K483" s="119" t="str">
        <f ca="1">IFERROR(__xludf.DUMMYFUNCTION("""COMPUTED_VALUE"""),"")</f>
        <v/>
      </c>
      <c r="L483" s="119" t="str">
        <f ca="1">IFERROR(__xludf.DUMMYFUNCTION("""COMPUTED_VALUE"""),"")</f>
        <v/>
      </c>
      <c r="M483" s="119" t="str">
        <f ca="1">IFERROR(__xludf.DUMMYFUNCTION("""COMPUTED_VALUE"""),"")</f>
        <v/>
      </c>
      <c r="N483" s="119" t="str">
        <f ca="1">IFERROR(__xludf.DUMMYFUNCTION("""COMPUTED_VALUE"""),"")</f>
        <v/>
      </c>
      <c r="O483" s="119" t="str">
        <f ca="1">IFERROR(__xludf.DUMMYFUNCTION("""COMPUTED_VALUE"""),"")</f>
        <v/>
      </c>
      <c r="P483" s="119" t="str">
        <f ca="1">IFERROR(__xludf.DUMMYFUNCTION("""COMPUTED_VALUE"""),"")</f>
        <v/>
      </c>
      <c r="Q483" s="119" t="str">
        <f ca="1">IFERROR(__xludf.DUMMYFUNCTION("""COMPUTED_VALUE"""),"")</f>
        <v/>
      </c>
      <c r="R483" s="119" t="str">
        <f ca="1">IFERROR(__xludf.DUMMYFUNCTION("""COMPUTED_VALUE"""),"")</f>
        <v/>
      </c>
      <c r="S483" s="119" t="str">
        <f ca="1">IFERROR(__xludf.DUMMYFUNCTION("""COMPUTED_VALUE"""),"")</f>
        <v/>
      </c>
      <c r="T483" s="119" t="str">
        <f ca="1">IFERROR(__xludf.DUMMYFUNCTION("""COMPUTED_VALUE"""),"")</f>
        <v/>
      </c>
      <c r="U483" s="119" t="str">
        <f ca="1">IFERROR(__xludf.DUMMYFUNCTION("""COMPUTED_VALUE"""),"")</f>
        <v/>
      </c>
      <c r="V483" s="119" t="str">
        <f ca="1">IFERROR(__xludf.DUMMYFUNCTION("""COMPUTED_VALUE"""),"")</f>
        <v/>
      </c>
      <c r="W483" s="119" t="str">
        <f ca="1">IFERROR(__xludf.DUMMYFUNCTION("""COMPUTED_VALUE"""),"")</f>
        <v/>
      </c>
      <c r="X483" s="119" t="str">
        <f ca="1">IFERROR(__xludf.DUMMYFUNCTION("""COMPUTED_VALUE"""),"")</f>
        <v/>
      </c>
      <c r="Y483" s="119" t="str">
        <f ca="1">IFERROR(__xludf.DUMMYFUNCTION("""COMPUTED_VALUE"""),"")</f>
        <v/>
      </c>
      <c r="Z483" s="119"/>
    </row>
    <row r="484" spans="1:26" ht="12.95">
      <c r="A484" s="119" t="str">
        <f ca="1">IFERROR(__xludf.DUMMYFUNCTION("""COMPUTED_VALUE"""),"")</f>
        <v/>
      </c>
      <c r="B484" s="119" t="str">
        <f ca="1">IFERROR(__xludf.DUMMYFUNCTION("""COMPUTED_VALUE"""),"")</f>
        <v/>
      </c>
      <c r="C484" s="119" t="str">
        <f ca="1">IFERROR(__xludf.DUMMYFUNCTION("""COMPUTED_VALUE"""),"")</f>
        <v/>
      </c>
      <c r="D484" s="119" t="str">
        <f ca="1">IFERROR(__xludf.DUMMYFUNCTION("""COMPUTED_VALUE"""),"")</f>
        <v/>
      </c>
      <c r="E484" s="119" t="str">
        <f ca="1">IFERROR(__xludf.DUMMYFUNCTION("""COMPUTED_VALUE"""),"")</f>
        <v/>
      </c>
      <c r="F484" s="119" t="str">
        <f ca="1">IFERROR(__xludf.DUMMYFUNCTION("""COMPUTED_VALUE"""),"")</f>
        <v/>
      </c>
      <c r="G484" s="119" t="str">
        <f ca="1">IFERROR(__xludf.DUMMYFUNCTION("""COMPUTED_VALUE"""),"")</f>
        <v/>
      </c>
      <c r="H484" s="119" t="str">
        <f ca="1">IFERROR(__xludf.DUMMYFUNCTION("""COMPUTED_VALUE"""),"")</f>
        <v/>
      </c>
      <c r="I484" s="96" t="str">
        <f ca="1">IFERROR(__xludf.DUMMYFUNCTION("""COMPUTED_VALUE"""),"")</f>
        <v/>
      </c>
      <c r="J484" s="119" t="str">
        <f ca="1">IFERROR(__xludf.DUMMYFUNCTION("""COMPUTED_VALUE"""),"")</f>
        <v/>
      </c>
      <c r="K484" s="119" t="str">
        <f ca="1">IFERROR(__xludf.DUMMYFUNCTION("""COMPUTED_VALUE"""),"")</f>
        <v/>
      </c>
      <c r="L484" s="119" t="str">
        <f ca="1">IFERROR(__xludf.DUMMYFUNCTION("""COMPUTED_VALUE"""),"")</f>
        <v/>
      </c>
      <c r="M484" s="119" t="str">
        <f ca="1">IFERROR(__xludf.DUMMYFUNCTION("""COMPUTED_VALUE"""),"")</f>
        <v/>
      </c>
      <c r="N484" s="119" t="str">
        <f ca="1">IFERROR(__xludf.DUMMYFUNCTION("""COMPUTED_VALUE"""),"")</f>
        <v/>
      </c>
      <c r="O484" s="119" t="str">
        <f ca="1">IFERROR(__xludf.DUMMYFUNCTION("""COMPUTED_VALUE"""),"")</f>
        <v/>
      </c>
      <c r="P484" s="119" t="str">
        <f ca="1">IFERROR(__xludf.DUMMYFUNCTION("""COMPUTED_VALUE"""),"")</f>
        <v/>
      </c>
      <c r="Q484" s="119" t="str">
        <f ca="1">IFERROR(__xludf.DUMMYFUNCTION("""COMPUTED_VALUE"""),"")</f>
        <v/>
      </c>
      <c r="R484" s="119" t="str">
        <f ca="1">IFERROR(__xludf.DUMMYFUNCTION("""COMPUTED_VALUE"""),"")</f>
        <v/>
      </c>
      <c r="S484" s="119" t="str">
        <f ca="1">IFERROR(__xludf.DUMMYFUNCTION("""COMPUTED_VALUE"""),"")</f>
        <v/>
      </c>
      <c r="T484" s="119" t="str">
        <f ca="1">IFERROR(__xludf.DUMMYFUNCTION("""COMPUTED_VALUE"""),"")</f>
        <v/>
      </c>
      <c r="U484" s="119" t="str">
        <f ca="1">IFERROR(__xludf.DUMMYFUNCTION("""COMPUTED_VALUE"""),"")</f>
        <v/>
      </c>
      <c r="V484" s="119" t="str">
        <f ca="1">IFERROR(__xludf.DUMMYFUNCTION("""COMPUTED_VALUE"""),"")</f>
        <v/>
      </c>
      <c r="W484" s="119" t="str">
        <f ca="1">IFERROR(__xludf.DUMMYFUNCTION("""COMPUTED_VALUE"""),"")</f>
        <v/>
      </c>
      <c r="X484" s="119" t="str">
        <f ca="1">IFERROR(__xludf.DUMMYFUNCTION("""COMPUTED_VALUE"""),"")</f>
        <v/>
      </c>
      <c r="Y484" s="119" t="str">
        <f ca="1">IFERROR(__xludf.DUMMYFUNCTION("""COMPUTED_VALUE"""),"")</f>
        <v/>
      </c>
      <c r="Z484" s="119"/>
    </row>
    <row r="485" spans="1:26" ht="12.95">
      <c r="A485" s="119" t="str">
        <f ca="1">IFERROR(__xludf.DUMMYFUNCTION("""COMPUTED_VALUE"""),"")</f>
        <v/>
      </c>
      <c r="B485" s="119" t="str">
        <f ca="1">IFERROR(__xludf.DUMMYFUNCTION("""COMPUTED_VALUE"""),"")</f>
        <v/>
      </c>
      <c r="C485" s="119" t="str">
        <f ca="1">IFERROR(__xludf.DUMMYFUNCTION("""COMPUTED_VALUE"""),"")</f>
        <v/>
      </c>
      <c r="D485" s="119" t="str">
        <f ca="1">IFERROR(__xludf.DUMMYFUNCTION("""COMPUTED_VALUE"""),"")</f>
        <v/>
      </c>
      <c r="E485" s="119" t="str">
        <f ca="1">IFERROR(__xludf.DUMMYFUNCTION("""COMPUTED_VALUE"""),"")</f>
        <v/>
      </c>
      <c r="F485" s="119" t="str">
        <f ca="1">IFERROR(__xludf.DUMMYFUNCTION("""COMPUTED_VALUE"""),"")</f>
        <v/>
      </c>
      <c r="G485" s="119" t="str">
        <f ca="1">IFERROR(__xludf.DUMMYFUNCTION("""COMPUTED_VALUE"""),"")</f>
        <v/>
      </c>
      <c r="H485" s="119" t="str">
        <f ca="1">IFERROR(__xludf.DUMMYFUNCTION("""COMPUTED_VALUE"""),"")</f>
        <v/>
      </c>
      <c r="I485" s="96" t="str">
        <f ca="1">IFERROR(__xludf.DUMMYFUNCTION("""COMPUTED_VALUE"""),"")</f>
        <v/>
      </c>
      <c r="J485" s="119" t="str">
        <f ca="1">IFERROR(__xludf.DUMMYFUNCTION("""COMPUTED_VALUE"""),"")</f>
        <v/>
      </c>
      <c r="K485" s="119" t="str">
        <f ca="1">IFERROR(__xludf.DUMMYFUNCTION("""COMPUTED_VALUE"""),"")</f>
        <v/>
      </c>
      <c r="L485" s="119" t="str">
        <f ca="1">IFERROR(__xludf.DUMMYFUNCTION("""COMPUTED_VALUE"""),"")</f>
        <v/>
      </c>
      <c r="M485" s="119" t="str">
        <f ca="1">IFERROR(__xludf.DUMMYFUNCTION("""COMPUTED_VALUE"""),"")</f>
        <v/>
      </c>
      <c r="N485" s="119" t="str">
        <f ca="1">IFERROR(__xludf.DUMMYFUNCTION("""COMPUTED_VALUE"""),"")</f>
        <v/>
      </c>
      <c r="O485" s="119" t="str">
        <f ca="1">IFERROR(__xludf.DUMMYFUNCTION("""COMPUTED_VALUE"""),"")</f>
        <v/>
      </c>
      <c r="P485" s="119" t="str">
        <f ca="1">IFERROR(__xludf.DUMMYFUNCTION("""COMPUTED_VALUE"""),"")</f>
        <v/>
      </c>
      <c r="Q485" s="119" t="str">
        <f ca="1">IFERROR(__xludf.DUMMYFUNCTION("""COMPUTED_VALUE"""),"")</f>
        <v/>
      </c>
      <c r="R485" s="119" t="str">
        <f ca="1">IFERROR(__xludf.DUMMYFUNCTION("""COMPUTED_VALUE"""),"")</f>
        <v/>
      </c>
      <c r="S485" s="119" t="str">
        <f ca="1">IFERROR(__xludf.DUMMYFUNCTION("""COMPUTED_VALUE"""),"")</f>
        <v/>
      </c>
      <c r="T485" s="119" t="str">
        <f ca="1">IFERROR(__xludf.DUMMYFUNCTION("""COMPUTED_VALUE"""),"")</f>
        <v/>
      </c>
      <c r="U485" s="119" t="str">
        <f ca="1">IFERROR(__xludf.DUMMYFUNCTION("""COMPUTED_VALUE"""),"")</f>
        <v/>
      </c>
      <c r="V485" s="119" t="str">
        <f ca="1">IFERROR(__xludf.DUMMYFUNCTION("""COMPUTED_VALUE"""),"")</f>
        <v/>
      </c>
      <c r="W485" s="119" t="str">
        <f ca="1">IFERROR(__xludf.DUMMYFUNCTION("""COMPUTED_VALUE"""),"")</f>
        <v/>
      </c>
      <c r="X485" s="119" t="str">
        <f ca="1">IFERROR(__xludf.DUMMYFUNCTION("""COMPUTED_VALUE"""),"")</f>
        <v/>
      </c>
      <c r="Y485" s="119" t="str">
        <f ca="1">IFERROR(__xludf.DUMMYFUNCTION("""COMPUTED_VALUE"""),"")</f>
        <v/>
      </c>
      <c r="Z485" s="119"/>
    </row>
    <row r="486" spans="1:26" ht="12.95">
      <c r="A486" s="119" t="str">
        <f ca="1">IFERROR(__xludf.DUMMYFUNCTION("""COMPUTED_VALUE"""),"")</f>
        <v/>
      </c>
      <c r="B486" s="119" t="str">
        <f ca="1">IFERROR(__xludf.DUMMYFUNCTION("""COMPUTED_VALUE"""),"")</f>
        <v/>
      </c>
      <c r="C486" s="119" t="str">
        <f ca="1">IFERROR(__xludf.DUMMYFUNCTION("""COMPUTED_VALUE"""),"")</f>
        <v/>
      </c>
      <c r="D486" s="119" t="str">
        <f ca="1">IFERROR(__xludf.DUMMYFUNCTION("""COMPUTED_VALUE"""),"")</f>
        <v/>
      </c>
      <c r="E486" s="119" t="str">
        <f ca="1">IFERROR(__xludf.DUMMYFUNCTION("""COMPUTED_VALUE"""),"")</f>
        <v/>
      </c>
      <c r="F486" s="119" t="str">
        <f ca="1">IFERROR(__xludf.DUMMYFUNCTION("""COMPUTED_VALUE"""),"")</f>
        <v/>
      </c>
      <c r="G486" s="119" t="str">
        <f ca="1">IFERROR(__xludf.DUMMYFUNCTION("""COMPUTED_VALUE"""),"")</f>
        <v/>
      </c>
      <c r="H486" s="119" t="str">
        <f ca="1">IFERROR(__xludf.DUMMYFUNCTION("""COMPUTED_VALUE"""),"")</f>
        <v/>
      </c>
      <c r="I486" s="96" t="str">
        <f ca="1">IFERROR(__xludf.DUMMYFUNCTION("""COMPUTED_VALUE"""),"")</f>
        <v/>
      </c>
      <c r="J486" s="119" t="str">
        <f ca="1">IFERROR(__xludf.DUMMYFUNCTION("""COMPUTED_VALUE"""),"")</f>
        <v/>
      </c>
      <c r="K486" s="119" t="str">
        <f ca="1">IFERROR(__xludf.DUMMYFUNCTION("""COMPUTED_VALUE"""),"")</f>
        <v/>
      </c>
      <c r="L486" s="119" t="str">
        <f ca="1">IFERROR(__xludf.DUMMYFUNCTION("""COMPUTED_VALUE"""),"")</f>
        <v/>
      </c>
      <c r="M486" s="119" t="str">
        <f ca="1">IFERROR(__xludf.DUMMYFUNCTION("""COMPUTED_VALUE"""),"")</f>
        <v/>
      </c>
      <c r="N486" s="119" t="str">
        <f ca="1">IFERROR(__xludf.DUMMYFUNCTION("""COMPUTED_VALUE"""),"")</f>
        <v/>
      </c>
      <c r="O486" s="119" t="str">
        <f ca="1">IFERROR(__xludf.DUMMYFUNCTION("""COMPUTED_VALUE"""),"")</f>
        <v/>
      </c>
      <c r="P486" s="119" t="str">
        <f ca="1">IFERROR(__xludf.DUMMYFUNCTION("""COMPUTED_VALUE"""),"")</f>
        <v/>
      </c>
      <c r="Q486" s="119" t="str">
        <f ca="1">IFERROR(__xludf.DUMMYFUNCTION("""COMPUTED_VALUE"""),"")</f>
        <v/>
      </c>
      <c r="R486" s="119" t="str">
        <f ca="1">IFERROR(__xludf.DUMMYFUNCTION("""COMPUTED_VALUE"""),"")</f>
        <v/>
      </c>
      <c r="S486" s="119" t="str">
        <f ca="1">IFERROR(__xludf.DUMMYFUNCTION("""COMPUTED_VALUE"""),"")</f>
        <v/>
      </c>
      <c r="T486" s="119" t="str">
        <f ca="1">IFERROR(__xludf.DUMMYFUNCTION("""COMPUTED_VALUE"""),"")</f>
        <v/>
      </c>
      <c r="U486" s="119" t="str">
        <f ca="1">IFERROR(__xludf.DUMMYFUNCTION("""COMPUTED_VALUE"""),"")</f>
        <v/>
      </c>
      <c r="V486" s="119" t="str">
        <f ca="1">IFERROR(__xludf.DUMMYFUNCTION("""COMPUTED_VALUE"""),"")</f>
        <v/>
      </c>
      <c r="W486" s="119" t="str">
        <f ca="1">IFERROR(__xludf.DUMMYFUNCTION("""COMPUTED_VALUE"""),"")</f>
        <v/>
      </c>
      <c r="X486" s="119" t="str">
        <f ca="1">IFERROR(__xludf.DUMMYFUNCTION("""COMPUTED_VALUE"""),"")</f>
        <v/>
      </c>
      <c r="Y486" s="119" t="str">
        <f ca="1">IFERROR(__xludf.DUMMYFUNCTION("""COMPUTED_VALUE"""),"")</f>
        <v/>
      </c>
      <c r="Z486" s="119"/>
    </row>
    <row r="487" spans="1:26" ht="12.95">
      <c r="A487" s="119" t="str">
        <f ca="1">IFERROR(__xludf.DUMMYFUNCTION("""COMPUTED_VALUE"""),"")</f>
        <v/>
      </c>
      <c r="B487" s="119" t="str">
        <f ca="1">IFERROR(__xludf.DUMMYFUNCTION("""COMPUTED_VALUE"""),"")</f>
        <v/>
      </c>
      <c r="C487" s="119" t="str">
        <f ca="1">IFERROR(__xludf.DUMMYFUNCTION("""COMPUTED_VALUE"""),"")</f>
        <v/>
      </c>
      <c r="D487" s="119" t="str">
        <f ca="1">IFERROR(__xludf.DUMMYFUNCTION("""COMPUTED_VALUE"""),"")</f>
        <v/>
      </c>
      <c r="E487" s="119" t="str">
        <f ca="1">IFERROR(__xludf.DUMMYFUNCTION("""COMPUTED_VALUE"""),"")</f>
        <v/>
      </c>
      <c r="F487" s="119" t="str">
        <f ca="1">IFERROR(__xludf.DUMMYFUNCTION("""COMPUTED_VALUE"""),"")</f>
        <v/>
      </c>
      <c r="G487" s="119" t="str">
        <f ca="1">IFERROR(__xludf.DUMMYFUNCTION("""COMPUTED_VALUE"""),"")</f>
        <v/>
      </c>
      <c r="H487" s="119" t="str">
        <f ca="1">IFERROR(__xludf.DUMMYFUNCTION("""COMPUTED_VALUE"""),"")</f>
        <v/>
      </c>
      <c r="I487" s="96" t="str">
        <f ca="1">IFERROR(__xludf.DUMMYFUNCTION("""COMPUTED_VALUE"""),"")</f>
        <v/>
      </c>
      <c r="J487" s="119" t="str">
        <f ca="1">IFERROR(__xludf.DUMMYFUNCTION("""COMPUTED_VALUE"""),"")</f>
        <v/>
      </c>
      <c r="K487" s="119" t="str">
        <f ca="1">IFERROR(__xludf.DUMMYFUNCTION("""COMPUTED_VALUE"""),"")</f>
        <v/>
      </c>
      <c r="L487" s="119" t="str">
        <f ca="1">IFERROR(__xludf.DUMMYFUNCTION("""COMPUTED_VALUE"""),"")</f>
        <v/>
      </c>
      <c r="M487" s="119" t="str">
        <f ca="1">IFERROR(__xludf.DUMMYFUNCTION("""COMPUTED_VALUE"""),"")</f>
        <v/>
      </c>
      <c r="N487" s="119" t="str">
        <f ca="1">IFERROR(__xludf.DUMMYFUNCTION("""COMPUTED_VALUE"""),"")</f>
        <v/>
      </c>
      <c r="O487" s="119" t="str">
        <f ca="1">IFERROR(__xludf.DUMMYFUNCTION("""COMPUTED_VALUE"""),"")</f>
        <v/>
      </c>
      <c r="P487" s="119" t="str">
        <f ca="1">IFERROR(__xludf.DUMMYFUNCTION("""COMPUTED_VALUE"""),"")</f>
        <v/>
      </c>
      <c r="Q487" s="119" t="str">
        <f ca="1">IFERROR(__xludf.DUMMYFUNCTION("""COMPUTED_VALUE"""),"")</f>
        <v/>
      </c>
      <c r="R487" s="119" t="str">
        <f ca="1">IFERROR(__xludf.DUMMYFUNCTION("""COMPUTED_VALUE"""),"")</f>
        <v/>
      </c>
      <c r="S487" s="119" t="str">
        <f ca="1">IFERROR(__xludf.DUMMYFUNCTION("""COMPUTED_VALUE"""),"")</f>
        <v/>
      </c>
      <c r="T487" s="119" t="str">
        <f ca="1">IFERROR(__xludf.DUMMYFUNCTION("""COMPUTED_VALUE"""),"")</f>
        <v/>
      </c>
      <c r="U487" s="119" t="str">
        <f ca="1">IFERROR(__xludf.DUMMYFUNCTION("""COMPUTED_VALUE"""),"")</f>
        <v/>
      </c>
      <c r="V487" s="119" t="str">
        <f ca="1">IFERROR(__xludf.DUMMYFUNCTION("""COMPUTED_VALUE"""),"")</f>
        <v/>
      </c>
      <c r="W487" s="119" t="str">
        <f ca="1">IFERROR(__xludf.DUMMYFUNCTION("""COMPUTED_VALUE"""),"")</f>
        <v/>
      </c>
      <c r="X487" s="119" t="str">
        <f ca="1">IFERROR(__xludf.DUMMYFUNCTION("""COMPUTED_VALUE"""),"")</f>
        <v/>
      </c>
      <c r="Y487" s="119" t="str">
        <f ca="1">IFERROR(__xludf.DUMMYFUNCTION("""COMPUTED_VALUE"""),"")</f>
        <v/>
      </c>
      <c r="Z487" s="119"/>
    </row>
    <row r="488" spans="1:26" ht="12.95">
      <c r="A488" s="119" t="str">
        <f ca="1">IFERROR(__xludf.DUMMYFUNCTION("""COMPUTED_VALUE"""),"")</f>
        <v/>
      </c>
      <c r="B488" s="119" t="str">
        <f ca="1">IFERROR(__xludf.DUMMYFUNCTION("""COMPUTED_VALUE"""),"")</f>
        <v/>
      </c>
      <c r="C488" s="119" t="str">
        <f ca="1">IFERROR(__xludf.DUMMYFUNCTION("""COMPUTED_VALUE"""),"")</f>
        <v/>
      </c>
      <c r="D488" s="119" t="str">
        <f ca="1">IFERROR(__xludf.DUMMYFUNCTION("""COMPUTED_VALUE"""),"")</f>
        <v/>
      </c>
      <c r="E488" s="119" t="str">
        <f ca="1">IFERROR(__xludf.DUMMYFUNCTION("""COMPUTED_VALUE"""),"")</f>
        <v/>
      </c>
      <c r="F488" s="119" t="str">
        <f ca="1">IFERROR(__xludf.DUMMYFUNCTION("""COMPUTED_VALUE"""),"")</f>
        <v/>
      </c>
      <c r="G488" s="119" t="str">
        <f ca="1">IFERROR(__xludf.DUMMYFUNCTION("""COMPUTED_VALUE"""),"")</f>
        <v/>
      </c>
      <c r="H488" s="119" t="str">
        <f ca="1">IFERROR(__xludf.DUMMYFUNCTION("""COMPUTED_VALUE"""),"")</f>
        <v/>
      </c>
      <c r="I488" s="96" t="str">
        <f ca="1">IFERROR(__xludf.DUMMYFUNCTION("""COMPUTED_VALUE"""),"")</f>
        <v/>
      </c>
      <c r="J488" s="119" t="str">
        <f ca="1">IFERROR(__xludf.DUMMYFUNCTION("""COMPUTED_VALUE"""),"")</f>
        <v/>
      </c>
      <c r="K488" s="119" t="str">
        <f ca="1">IFERROR(__xludf.DUMMYFUNCTION("""COMPUTED_VALUE"""),"")</f>
        <v/>
      </c>
      <c r="L488" s="119" t="str">
        <f ca="1">IFERROR(__xludf.DUMMYFUNCTION("""COMPUTED_VALUE"""),"")</f>
        <v/>
      </c>
      <c r="M488" s="119" t="str">
        <f ca="1">IFERROR(__xludf.DUMMYFUNCTION("""COMPUTED_VALUE"""),"")</f>
        <v/>
      </c>
      <c r="N488" s="119" t="str">
        <f ca="1">IFERROR(__xludf.DUMMYFUNCTION("""COMPUTED_VALUE"""),"")</f>
        <v/>
      </c>
      <c r="O488" s="119" t="str">
        <f ca="1">IFERROR(__xludf.DUMMYFUNCTION("""COMPUTED_VALUE"""),"")</f>
        <v/>
      </c>
      <c r="P488" s="119" t="str">
        <f ca="1">IFERROR(__xludf.DUMMYFUNCTION("""COMPUTED_VALUE"""),"")</f>
        <v/>
      </c>
      <c r="Q488" s="119" t="str">
        <f ca="1">IFERROR(__xludf.DUMMYFUNCTION("""COMPUTED_VALUE"""),"")</f>
        <v/>
      </c>
      <c r="R488" s="119" t="str">
        <f ca="1">IFERROR(__xludf.DUMMYFUNCTION("""COMPUTED_VALUE"""),"")</f>
        <v/>
      </c>
      <c r="S488" s="119" t="str">
        <f ca="1">IFERROR(__xludf.DUMMYFUNCTION("""COMPUTED_VALUE"""),"")</f>
        <v/>
      </c>
      <c r="T488" s="119" t="str">
        <f ca="1">IFERROR(__xludf.DUMMYFUNCTION("""COMPUTED_VALUE"""),"")</f>
        <v/>
      </c>
      <c r="U488" s="119" t="str">
        <f ca="1">IFERROR(__xludf.DUMMYFUNCTION("""COMPUTED_VALUE"""),"")</f>
        <v/>
      </c>
      <c r="V488" s="119" t="str">
        <f ca="1">IFERROR(__xludf.DUMMYFUNCTION("""COMPUTED_VALUE"""),"")</f>
        <v/>
      </c>
      <c r="W488" s="119" t="str">
        <f ca="1">IFERROR(__xludf.DUMMYFUNCTION("""COMPUTED_VALUE"""),"")</f>
        <v/>
      </c>
      <c r="X488" s="119" t="str">
        <f ca="1">IFERROR(__xludf.DUMMYFUNCTION("""COMPUTED_VALUE"""),"")</f>
        <v/>
      </c>
      <c r="Y488" s="119" t="str">
        <f ca="1">IFERROR(__xludf.DUMMYFUNCTION("""COMPUTED_VALUE"""),"")</f>
        <v/>
      </c>
      <c r="Z488" s="119"/>
    </row>
    <row r="489" spans="1:26" ht="12.95">
      <c r="A489" s="119" t="str">
        <f ca="1">IFERROR(__xludf.DUMMYFUNCTION("""COMPUTED_VALUE"""),"")</f>
        <v/>
      </c>
      <c r="B489" s="119" t="str">
        <f ca="1">IFERROR(__xludf.DUMMYFUNCTION("""COMPUTED_VALUE"""),"")</f>
        <v/>
      </c>
      <c r="C489" s="119" t="str">
        <f ca="1">IFERROR(__xludf.DUMMYFUNCTION("""COMPUTED_VALUE"""),"")</f>
        <v/>
      </c>
      <c r="D489" s="119" t="str">
        <f ca="1">IFERROR(__xludf.DUMMYFUNCTION("""COMPUTED_VALUE"""),"")</f>
        <v/>
      </c>
      <c r="E489" s="119" t="str">
        <f ca="1">IFERROR(__xludf.DUMMYFUNCTION("""COMPUTED_VALUE"""),"")</f>
        <v/>
      </c>
      <c r="F489" s="119" t="str">
        <f ca="1">IFERROR(__xludf.DUMMYFUNCTION("""COMPUTED_VALUE"""),"")</f>
        <v/>
      </c>
      <c r="G489" s="119" t="str">
        <f ca="1">IFERROR(__xludf.DUMMYFUNCTION("""COMPUTED_VALUE"""),"")</f>
        <v/>
      </c>
      <c r="H489" s="119" t="str">
        <f ca="1">IFERROR(__xludf.DUMMYFUNCTION("""COMPUTED_VALUE"""),"")</f>
        <v/>
      </c>
      <c r="I489" s="96" t="str">
        <f ca="1">IFERROR(__xludf.DUMMYFUNCTION("""COMPUTED_VALUE"""),"")</f>
        <v/>
      </c>
      <c r="J489" s="119" t="str">
        <f ca="1">IFERROR(__xludf.DUMMYFUNCTION("""COMPUTED_VALUE"""),"")</f>
        <v/>
      </c>
      <c r="K489" s="119" t="str">
        <f ca="1">IFERROR(__xludf.DUMMYFUNCTION("""COMPUTED_VALUE"""),"")</f>
        <v/>
      </c>
      <c r="L489" s="119" t="str">
        <f ca="1">IFERROR(__xludf.DUMMYFUNCTION("""COMPUTED_VALUE"""),"")</f>
        <v/>
      </c>
      <c r="M489" s="119" t="str">
        <f ca="1">IFERROR(__xludf.DUMMYFUNCTION("""COMPUTED_VALUE"""),"")</f>
        <v/>
      </c>
      <c r="N489" s="119" t="str">
        <f ca="1">IFERROR(__xludf.DUMMYFUNCTION("""COMPUTED_VALUE"""),"")</f>
        <v/>
      </c>
      <c r="O489" s="119" t="str">
        <f ca="1">IFERROR(__xludf.DUMMYFUNCTION("""COMPUTED_VALUE"""),"")</f>
        <v/>
      </c>
      <c r="P489" s="119" t="str">
        <f ca="1">IFERROR(__xludf.DUMMYFUNCTION("""COMPUTED_VALUE"""),"")</f>
        <v/>
      </c>
      <c r="Q489" s="119" t="str">
        <f ca="1">IFERROR(__xludf.DUMMYFUNCTION("""COMPUTED_VALUE"""),"")</f>
        <v/>
      </c>
      <c r="R489" s="119" t="str">
        <f ca="1">IFERROR(__xludf.DUMMYFUNCTION("""COMPUTED_VALUE"""),"")</f>
        <v/>
      </c>
      <c r="S489" s="119" t="str">
        <f ca="1">IFERROR(__xludf.DUMMYFUNCTION("""COMPUTED_VALUE"""),"")</f>
        <v/>
      </c>
      <c r="T489" s="119" t="str">
        <f ca="1">IFERROR(__xludf.DUMMYFUNCTION("""COMPUTED_VALUE"""),"")</f>
        <v/>
      </c>
      <c r="U489" s="119" t="str">
        <f ca="1">IFERROR(__xludf.DUMMYFUNCTION("""COMPUTED_VALUE"""),"")</f>
        <v/>
      </c>
      <c r="V489" s="119" t="str">
        <f ca="1">IFERROR(__xludf.DUMMYFUNCTION("""COMPUTED_VALUE"""),"")</f>
        <v/>
      </c>
      <c r="W489" s="119" t="str">
        <f ca="1">IFERROR(__xludf.DUMMYFUNCTION("""COMPUTED_VALUE"""),"")</f>
        <v/>
      </c>
      <c r="X489" s="119" t="str">
        <f ca="1">IFERROR(__xludf.DUMMYFUNCTION("""COMPUTED_VALUE"""),"")</f>
        <v/>
      </c>
      <c r="Y489" s="119" t="str">
        <f ca="1">IFERROR(__xludf.DUMMYFUNCTION("""COMPUTED_VALUE"""),"")</f>
        <v/>
      </c>
      <c r="Z489" s="119"/>
    </row>
    <row r="490" spans="1:26" ht="12.95">
      <c r="A490" s="119" t="str">
        <f ca="1">IFERROR(__xludf.DUMMYFUNCTION("""COMPUTED_VALUE"""),"")</f>
        <v/>
      </c>
      <c r="B490" s="119" t="str">
        <f ca="1">IFERROR(__xludf.DUMMYFUNCTION("""COMPUTED_VALUE"""),"")</f>
        <v/>
      </c>
      <c r="C490" s="119" t="str">
        <f ca="1">IFERROR(__xludf.DUMMYFUNCTION("""COMPUTED_VALUE"""),"")</f>
        <v/>
      </c>
      <c r="D490" s="119" t="str">
        <f ca="1">IFERROR(__xludf.DUMMYFUNCTION("""COMPUTED_VALUE"""),"")</f>
        <v/>
      </c>
      <c r="E490" s="119" t="str">
        <f ca="1">IFERROR(__xludf.DUMMYFUNCTION("""COMPUTED_VALUE"""),"")</f>
        <v/>
      </c>
      <c r="F490" s="119" t="str">
        <f ca="1">IFERROR(__xludf.DUMMYFUNCTION("""COMPUTED_VALUE"""),"")</f>
        <v/>
      </c>
      <c r="G490" s="119" t="str">
        <f ca="1">IFERROR(__xludf.DUMMYFUNCTION("""COMPUTED_VALUE"""),"")</f>
        <v/>
      </c>
      <c r="H490" s="119" t="str">
        <f ca="1">IFERROR(__xludf.DUMMYFUNCTION("""COMPUTED_VALUE"""),"")</f>
        <v/>
      </c>
      <c r="I490" s="96" t="str">
        <f ca="1">IFERROR(__xludf.DUMMYFUNCTION("""COMPUTED_VALUE"""),"")</f>
        <v/>
      </c>
      <c r="J490" s="119" t="str">
        <f ca="1">IFERROR(__xludf.DUMMYFUNCTION("""COMPUTED_VALUE"""),"")</f>
        <v/>
      </c>
      <c r="K490" s="119" t="str">
        <f ca="1">IFERROR(__xludf.DUMMYFUNCTION("""COMPUTED_VALUE"""),"")</f>
        <v/>
      </c>
      <c r="L490" s="119" t="str">
        <f ca="1">IFERROR(__xludf.DUMMYFUNCTION("""COMPUTED_VALUE"""),"")</f>
        <v/>
      </c>
      <c r="M490" s="119" t="str">
        <f ca="1">IFERROR(__xludf.DUMMYFUNCTION("""COMPUTED_VALUE"""),"")</f>
        <v/>
      </c>
      <c r="N490" s="119" t="str">
        <f ca="1">IFERROR(__xludf.DUMMYFUNCTION("""COMPUTED_VALUE"""),"")</f>
        <v/>
      </c>
      <c r="O490" s="119" t="str">
        <f ca="1">IFERROR(__xludf.DUMMYFUNCTION("""COMPUTED_VALUE"""),"")</f>
        <v/>
      </c>
      <c r="P490" s="119" t="str">
        <f ca="1">IFERROR(__xludf.DUMMYFUNCTION("""COMPUTED_VALUE"""),"")</f>
        <v/>
      </c>
      <c r="Q490" s="119" t="str">
        <f ca="1">IFERROR(__xludf.DUMMYFUNCTION("""COMPUTED_VALUE"""),"")</f>
        <v/>
      </c>
      <c r="R490" s="119" t="str">
        <f ca="1">IFERROR(__xludf.DUMMYFUNCTION("""COMPUTED_VALUE"""),"")</f>
        <v/>
      </c>
      <c r="S490" s="119" t="str">
        <f ca="1">IFERROR(__xludf.DUMMYFUNCTION("""COMPUTED_VALUE"""),"")</f>
        <v/>
      </c>
      <c r="T490" s="119" t="str">
        <f ca="1">IFERROR(__xludf.DUMMYFUNCTION("""COMPUTED_VALUE"""),"")</f>
        <v/>
      </c>
      <c r="U490" s="119" t="str">
        <f ca="1">IFERROR(__xludf.DUMMYFUNCTION("""COMPUTED_VALUE"""),"")</f>
        <v/>
      </c>
      <c r="V490" s="119" t="str">
        <f ca="1">IFERROR(__xludf.DUMMYFUNCTION("""COMPUTED_VALUE"""),"")</f>
        <v/>
      </c>
      <c r="W490" s="119" t="str">
        <f ca="1">IFERROR(__xludf.DUMMYFUNCTION("""COMPUTED_VALUE"""),"")</f>
        <v/>
      </c>
      <c r="X490" s="119" t="str">
        <f ca="1">IFERROR(__xludf.DUMMYFUNCTION("""COMPUTED_VALUE"""),"")</f>
        <v/>
      </c>
      <c r="Y490" s="119" t="str">
        <f ca="1">IFERROR(__xludf.DUMMYFUNCTION("""COMPUTED_VALUE"""),"")</f>
        <v/>
      </c>
      <c r="Z490" s="119"/>
    </row>
    <row r="491" spans="1:26" ht="12.95">
      <c r="A491" s="119" t="str">
        <f ca="1">IFERROR(__xludf.DUMMYFUNCTION("""COMPUTED_VALUE"""),"")</f>
        <v/>
      </c>
      <c r="B491" s="119" t="str">
        <f ca="1">IFERROR(__xludf.DUMMYFUNCTION("""COMPUTED_VALUE"""),"")</f>
        <v/>
      </c>
      <c r="C491" s="119" t="str">
        <f ca="1">IFERROR(__xludf.DUMMYFUNCTION("""COMPUTED_VALUE"""),"")</f>
        <v/>
      </c>
      <c r="D491" s="119" t="str">
        <f ca="1">IFERROR(__xludf.DUMMYFUNCTION("""COMPUTED_VALUE"""),"")</f>
        <v/>
      </c>
      <c r="E491" s="119" t="str">
        <f ca="1">IFERROR(__xludf.DUMMYFUNCTION("""COMPUTED_VALUE"""),"")</f>
        <v/>
      </c>
      <c r="F491" s="119" t="str">
        <f ca="1">IFERROR(__xludf.DUMMYFUNCTION("""COMPUTED_VALUE"""),"")</f>
        <v/>
      </c>
      <c r="G491" s="119" t="str">
        <f ca="1">IFERROR(__xludf.DUMMYFUNCTION("""COMPUTED_VALUE"""),"")</f>
        <v/>
      </c>
      <c r="H491" s="119" t="str">
        <f ca="1">IFERROR(__xludf.DUMMYFUNCTION("""COMPUTED_VALUE"""),"")</f>
        <v/>
      </c>
      <c r="I491" s="96" t="str">
        <f ca="1">IFERROR(__xludf.DUMMYFUNCTION("""COMPUTED_VALUE"""),"")</f>
        <v/>
      </c>
      <c r="J491" s="119" t="str">
        <f ca="1">IFERROR(__xludf.DUMMYFUNCTION("""COMPUTED_VALUE"""),"")</f>
        <v/>
      </c>
      <c r="K491" s="119" t="str">
        <f ca="1">IFERROR(__xludf.DUMMYFUNCTION("""COMPUTED_VALUE"""),"")</f>
        <v/>
      </c>
      <c r="L491" s="119" t="str">
        <f ca="1">IFERROR(__xludf.DUMMYFUNCTION("""COMPUTED_VALUE"""),"")</f>
        <v/>
      </c>
      <c r="M491" s="119" t="str">
        <f ca="1">IFERROR(__xludf.DUMMYFUNCTION("""COMPUTED_VALUE"""),"")</f>
        <v/>
      </c>
      <c r="N491" s="119" t="str">
        <f ca="1">IFERROR(__xludf.DUMMYFUNCTION("""COMPUTED_VALUE"""),"")</f>
        <v/>
      </c>
      <c r="O491" s="119" t="str">
        <f ca="1">IFERROR(__xludf.DUMMYFUNCTION("""COMPUTED_VALUE"""),"")</f>
        <v/>
      </c>
      <c r="P491" s="119" t="str">
        <f ca="1">IFERROR(__xludf.DUMMYFUNCTION("""COMPUTED_VALUE"""),"")</f>
        <v/>
      </c>
      <c r="Q491" s="119" t="str">
        <f ca="1">IFERROR(__xludf.DUMMYFUNCTION("""COMPUTED_VALUE"""),"")</f>
        <v/>
      </c>
      <c r="R491" s="119" t="str">
        <f ca="1">IFERROR(__xludf.DUMMYFUNCTION("""COMPUTED_VALUE"""),"")</f>
        <v/>
      </c>
      <c r="S491" s="119" t="str">
        <f ca="1">IFERROR(__xludf.DUMMYFUNCTION("""COMPUTED_VALUE"""),"")</f>
        <v/>
      </c>
      <c r="T491" s="119" t="str">
        <f ca="1">IFERROR(__xludf.DUMMYFUNCTION("""COMPUTED_VALUE"""),"")</f>
        <v/>
      </c>
      <c r="U491" s="119" t="str">
        <f ca="1">IFERROR(__xludf.DUMMYFUNCTION("""COMPUTED_VALUE"""),"")</f>
        <v/>
      </c>
      <c r="V491" s="119" t="str">
        <f ca="1">IFERROR(__xludf.DUMMYFUNCTION("""COMPUTED_VALUE"""),"")</f>
        <v/>
      </c>
      <c r="W491" s="119" t="str">
        <f ca="1">IFERROR(__xludf.DUMMYFUNCTION("""COMPUTED_VALUE"""),"")</f>
        <v/>
      </c>
      <c r="X491" s="119" t="str">
        <f ca="1">IFERROR(__xludf.DUMMYFUNCTION("""COMPUTED_VALUE"""),"")</f>
        <v/>
      </c>
      <c r="Y491" s="119" t="str">
        <f ca="1">IFERROR(__xludf.DUMMYFUNCTION("""COMPUTED_VALUE"""),"")</f>
        <v/>
      </c>
      <c r="Z491" s="119"/>
    </row>
    <row r="492" spans="1:26" ht="12.95">
      <c r="A492" s="119" t="str">
        <f ca="1">IFERROR(__xludf.DUMMYFUNCTION("""COMPUTED_VALUE"""),"")</f>
        <v/>
      </c>
      <c r="B492" s="119" t="str">
        <f ca="1">IFERROR(__xludf.DUMMYFUNCTION("""COMPUTED_VALUE"""),"")</f>
        <v/>
      </c>
      <c r="C492" s="119" t="str">
        <f ca="1">IFERROR(__xludf.DUMMYFUNCTION("""COMPUTED_VALUE"""),"")</f>
        <v/>
      </c>
      <c r="D492" s="119" t="str">
        <f ca="1">IFERROR(__xludf.DUMMYFUNCTION("""COMPUTED_VALUE"""),"")</f>
        <v/>
      </c>
      <c r="E492" s="119" t="str">
        <f ca="1">IFERROR(__xludf.DUMMYFUNCTION("""COMPUTED_VALUE"""),"")</f>
        <v/>
      </c>
      <c r="F492" s="119" t="str">
        <f ca="1">IFERROR(__xludf.DUMMYFUNCTION("""COMPUTED_VALUE"""),"")</f>
        <v/>
      </c>
      <c r="G492" s="119" t="str">
        <f ca="1">IFERROR(__xludf.DUMMYFUNCTION("""COMPUTED_VALUE"""),"")</f>
        <v/>
      </c>
      <c r="H492" s="119" t="str">
        <f ca="1">IFERROR(__xludf.DUMMYFUNCTION("""COMPUTED_VALUE"""),"")</f>
        <v/>
      </c>
      <c r="I492" s="96" t="str">
        <f ca="1">IFERROR(__xludf.DUMMYFUNCTION("""COMPUTED_VALUE"""),"")</f>
        <v/>
      </c>
      <c r="J492" s="119" t="str">
        <f ca="1">IFERROR(__xludf.DUMMYFUNCTION("""COMPUTED_VALUE"""),"")</f>
        <v/>
      </c>
      <c r="K492" s="119" t="str">
        <f ca="1">IFERROR(__xludf.DUMMYFUNCTION("""COMPUTED_VALUE"""),"")</f>
        <v/>
      </c>
      <c r="L492" s="119" t="str">
        <f ca="1">IFERROR(__xludf.DUMMYFUNCTION("""COMPUTED_VALUE"""),"")</f>
        <v/>
      </c>
      <c r="M492" s="119" t="str">
        <f ca="1">IFERROR(__xludf.DUMMYFUNCTION("""COMPUTED_VALUE"""),"")</f>
        <v/>
      </c>
      <c r="N492" s="119" t="str">
        <f ca="1">IFERROR(__xludf.DUMMYFUNCTION("""COMPUTED_VALUE"""),"")</f>
        <v/>
      </c>
      <c r="O492" s="119" t="str">
        <f ca="1">IFERROR(__xludf.DUMMYFUNCTION("""COMPUTED_VALUE"""),"")</f>
        <v/>
      </c>
      <c r="P492" s="119" t="str">
        <f ca="1">IFERROR(__xludf.DUMMYFUNCTION("""COMPUTED_VALUE"""),"")</f>
        <v/>
      </c>
      <c r="Q492" s="119" t="str">
        <f ca="1">IFERROR(__xludf.DUMMYFUNCTION("""COMPUTED_VALUE"""),"")</f>
        <v/>
      </c>
      <c r="R492" s="119" t="str">
        <f ca="1">IFERROR(__xludf.DUMMYFUNCTION("""COMPUTED_VALUE"""),"")</f>
        <v/>
      </c>
      <c r="S492" s="119" t="str">
        <f ca="1">IFERROR(__xludf.DUMMYFUNCTION("""COMPUTED_VALUE"""),"")</f>
        <v/>
      </c>
      <c r="T492" s="119" t="str">
        <f ca="1">IFERROR(__xludf.DUMMYFUNCTION("""COMPUTED_VALUE"""),"")</f>
        <v/>
      </c>
      <c r="U492" s="119" t="str">
        <f ca="1">IFERROR(__xludf.DUMMYFUNCTION("""COMPUTED_VALUE"""),"")</f>
        <v/>
      </c>
      <c r="V492" s="119" t="str">
        <f ca="1">IFERROR(__xludf.DUMMYFUNCTION("""COMPUTED_VALUE"""),"")</f>
        <v/>
      </c>
      <c r="W492" s="119" t="str">
        <f ca="1">IFERROR(__xludf.DUMMYFUNCTION("""COMPUTED_VALUE"""),"")</f>
        <v/>
      </c>
      <c r="X492" s="119" t="str">
        <f ca="1">IFERROR(__xludf.DUMMYFUNCTION("""COMPUTED_VALUE"""),"")</f>
        <v/>
      </c>
      <c r="Y492" s="119" t="str">
        <f ca="1">IFERROR(__xludf.DUMMYFUNCTION("""COMPUTED_VALUE"""),"")</f>
        <v/>
      </c>
      <c r="Z492" s="119"/>
    </row>
    <row r="493" spans="1:26" ht="12.95">
      <c r="A493" s="119" t="str">
        <f ca="1">IFERROR(__xludf.DUMMYFUNCTION("""COMPUTED_VALUE"""),"")</f>
        <v/>
      </c>
      <c r="B493" s="119" t="str">
        <f ca="1">IFERROR(__xludf.DUMMYFUNCTION("""COMPUTED_VALUE"""),"")</f>
        <v/>
      </c>
      <c r="C493" s="119" t="str">
        <f ca="1">IFERROR(__xludf.DUMMYFUNCTION("""COMPUTED_VALUE"""),"")</f>
        <v/>
      </c>
      <c r="D493" s="119" t="str">
        <f ca="1">IFERROR(__xludf.DUMMYFUNCTION("""COMPUTED_VALUE"""),"")</f>
        <v/>
      </c>
      <c r="E493" s="119" t="str">
        <f ca="1">IFERROR(__xludf.DUMMYFUNCTION("""COMPUTED_VALUE"""),"")</f>
        <v/>
      </c>
      <c r="F493" s="119" t="str">
        <f ca="1">IFERROR(__xludf.DUMMYFUNCTION("""COMPUTED_VALUE"""),"")</f>
        <v/>
      </c>
      <c r="G493" s="119" t="str">
        <f ca="1">IFERROR(__xludf.DUMMYFUNCTION("""COMPUTED_VALUE"""),"")</f>
        <v/>
      </c>
      <c r="H493" s="119" t="str">
        <f ca="1">IFERROR(__xludf.DUMMYFUNCTION("""COMPUTED_VALUE"""),"")</f>
        <v/>
      </c>
      <c r="I493" s="96" t="str">
        <f ca="1">IFERROR(__xludf.DUMMYFUNCTION("""COMPUTED_VALUE"""),"")</f>
        <v/>
      </c>
      <c r="J493" s="119" t="str">
        <f ca="1">IFERROR(__xludf.DUMMYFUNCTION("""COMPUTED_VALUE"""),"")</f>
        <v/>
      </c>
      <c r="K493" s="119" t="str">
        <f ca="1">IFERROR(__xludf.DUMMYFUNCTION("""COMPUTED_VALUE"""),"")</f>
        <v/>
      </c>
      <c r="L493" s="119" t="str">
        <f ca="1">IFERROR(__xludf.DUMMYFUNCTION("""COMPUTED_VALUE"""),"")</f>
        <v/>
      </c>
      <c r="M493" s="119" t="str">
        <f ca="1">IFERROR(__xludf.DUMMYFUNCTION("""COMPUTED_VALUE"""),"")</f>
        <v/>
      </c>
      <c r="N493" s="119" t="str">
        <f ca="1">IFERROR(__xludf.DUMMYFUNCTION("""COMPUTED_VALUE"""),"")</f>
        <v/>
      </c>
      <c r="O493" s="119" t="str">
        <f ca="1">IFERROR(__xludf.DUMMYFUNCTION("""COMPUTED_VALUE"""),"")</f>
        <v/>
      </c>
      <c r="P493" s="119" t="str">
        <f ca="1">IFERROR(__xludf.DUMMYFUNCTION("""COMPUTED_VALUE"""),"")</f>
        <v/>
      </c>
      <c r="Q493" s="119" t="str">
        <f ca="1">IFERROR(__xludf.DUMMYFUNCTION("""COMPUTED_VALUE"""),"")</f>
        <v/>
      </c>
      <c r="R493" s="119" t="str">
        <f ca="1">IFERROR(__xludf.DUMMYFUNCTION("""COMPUTED_VALUE"""),"")</f>
        <v/>
      </c>
      <c r="S493" s="119" t="str">
        <f ca="1">IFERROR(__xludf.DUMMYFUNCTION("""COMPUTED_VALUE"""),"")</f>
        <v/>
      </c>
      <c r="T493" s="119" t="str">
        <f ca="1">IFERROR(__xludf.DUMMYFUNCTION("""COMPUTED_VALUE"""),"")</f>
        <v/>
      </c>
      <c r="U493" s="119" t="str">
        <f ca="1">IFERROR(__xludf.DUMMYFUNCTION("""COMPUTED_VALUE"""),"")</f>
        <v/>
      </c>
      <c r="V493" s="119" t="str">
        <f ca="1">IFERROR(__xludf.DUMMYFUNCTION("""COMPUTED_VALUE"""),"")</f>
        <v/>
      </c>
      <c r="W493" s="119" t="str">
        <f ca="1">IFERROR(__xludf.DUMMYFUNCTION("""COMPUTED_VALUE"""),"")</f>
        <v/>
      </c>
      <c r="X493" s="119" t="str">
        <f ca="1">IFERROR(__xludf.DUMMYFUNCTION("""COMPUTED_VALUE"""),"")</f>
        <v/>
      </c>
      <c r="Y493" s="119" t="str">
        <f ca="1">IFERROR(__xludf.DUMMYFUNCTION("""COMPUTED_VALUE"""),"")</f>
        <v/>
      </c>
      <c r="Z493" s="119"/>
    </row>
    <row r="494" spans="1:26" ht="12.95">
      <c r="A494" s="119" t="str">
        <f ca="1">IFERROR(__xludf.DUMMYFUNCTION("""COMPUTED_VALUE"""),"")</f>
        <v/>
      </c>
      <c r="B494" s="119" t="str">
        <f ca="1">IFERROR(__xludf.DUMMYFUNCTION("""COMPUTED_VALUE"""),"")</f>
        <v/>
      </c>
      <c r="C494" s="119" t="str">
        <f ca="1">IFERROR(__xludf.DUMMYFUNCTION("""COMPUTED_VALUE"""),"")</f>
        <v/>
      </c>
      <c r="D494" s="119" t="str">
        <f ca="1">IFERROR(__xludf.DUMMYFUNCTION("""COMPUTED_VALUE"""),"")</f>
        <v/>
      </c>
      <c r="E494" s="119" t="str">
        <f ca="1">IFERROR(__xludf.DUMMYFUNCTION("""COMPUTED_VALUE"""),"")</f>
        <v/>
      </c>
      <c r="F494" s="119" t="str">
        <f ca="1">IFERROR(__xludf.DUMMYFUNCTION("""COMPUTED_VALUE"""),"")</f>
        <v/>
      </c>
      <c r="G494" s="119" t="str">
        <f ca="1">IFERROR(__xludf.DUMMYFUNCTION("""COMPUTED_VALUE"""),"")</f>
        <v/>
      </c>
      <c r="H494" s="119" t="str">
        <f ca="1">IFERROR(__xludf.DUMMYFUNCTION("""COMPUTED_VALUE"""),"")</f>
        <v/>
      </c>
      <c r="I494" s="96" t="str">
        <f ca="1">IFERROR(__xludf.DUMMYFUNCTION("""COMPUTED_VALUE"""),"")</f>
        <v/>
      </c>
      <c r="J494" s="119" t="str">
        <f ca="1">IFERROR(__xludf.DUMMYFUNCTION("""COMPUTED_VALUE"""),"")</f>
        <v/>
      </c>
      <c r="K494" s="119" t="str">
        <f ca="1">IFERROR(__xludf.DUMMYFUNCTION("""COMPUTED_VALUE"""),"")</f>
        <v/>
      </c>
      <c r="L494" s="119" t="str">
        <f ca="1">IFERROR(__xludf.DUMMYFUNCTION("""COMPUTED_VALUE"""),"")</f>
        <v/>
      </c>
      <c r="M494" s="119" t="str">
        <f ca="1">IFERROR(__xludf.DUMMYFUNCTION("""COMPUTED_VALUE"""),"")</f>
        <v/>
      </c>
      <c r="N494" s="119" t="str">
        <f ca="1">IFERROR(__xludf.DUMMYFUNCTION("""COMPUTED_VALUE"""),"")</f>
        <v/>
      </c>
      <c r="O494" s="119" t="str">
        <f ca="1">IFERROR(__xludf.DUMMYFUNCTION("""COMPUTED_VALUE"""),"")</f>
        <v/>
      </c>
      <c r="P494" s="119" t="str">
        <f ca="1">IFERROR(__xludf.DUMMYFUNCTION("""COMPUTED_VALUE"""),"")</f>
        <v/>
      </c>
      <c r="Q494" s="119" t="str">
        <f ca="1">IFERROR(__xludf.DUMMYFUNCTION("""COMPUTED_VALUE"""),"")</f>
        <v/>
      </c>
      <c r="R494" s="119" t="str">
        <f ca="1">IFERROR(__xludf.DUMMYFUNCTION("""COMPUTED_VALUE"""),"")</f>
        <v/>
      </c>
      <c r="S494" s="119" t="str">
        <f ca="1">IFERROR(__xludf.DUMMYFUNCTION("""COMPUTED_VALUE"""),"")</f>
        <v/>
      </c>
      <c r="T494" s="119" t="str">
        <f ca="1">IFERROR(__xludf.DUMMYFUNCTION("""COMPUTED_VALUE"""),"")</f>
        <v/>
      </c>
      <c r="U494" s="119" t="str">
        <f ca="1">IFERROR(__xludf.DUMMYFUNCTION("""COMPUTED_VALUE"""),"")</f>
        <v/>
      </c>
      <c r="V494" s="119" t="str">
        <f ca="1">IFERROR(__xludf.DUMMYFUNCTION("""COMPUTED_VALUE"""),"")</f>
        <v/>
      </c>
      <c r="W494" s="119" t="str">
        <f ca="1">IFERROR(__xludf.DUMMYFUNCTION("""COMPUTED_VALUE"""),"")</f>
        <v/>
      </c>
      <c r="X494" s="119" t="str">
        <f ca="1">IFERROR(__xludf.DUMMYFUNCTION("""COMPUTED_VALUE"""),"")</f>
        <v/>
      </c>
      <c r="Y494" s="119" t="str">
        <f ca="1">IFERROR(__xludf.DUMMYFUNCTION("""COMPUTED_VALUE"""),"")</f>
        <v/>
      </c>
      <c r="Z494" s="119"/>
    </row>
    <row r="495" spans="1:26" ht="12.95">
      <c r="A495" s="119" t="str">
        <f ca="1">IFERROR(__xludf.DUMMYFUNCTION("""COMPUTED_VALUE"""),"")</f>
        <v/>
      </c>
      <c r="B495" s="119" t="str">
        <f ca="1">IFERROR(__xludf.DUMMYFUNCTION("""COMPUTED_VALUE"""),"")</f>
        <v/>
      </c>
      <c r="C495" s="119" t="str">
        <f ca="1">IFERROR(__xludf.DUMMYFUNCTION("""COMPUTED_VALUE"""),"")</f>
        <v/>
      </c>
      <c r="D495" s="119" t="str">
        <f ca="1">IFERROR(__xludf.DUMMYFUNCTION("""COMPUTED_VALUE"""),"")</f>
        <v/>
      </c>
      <c r="E495" s="119" t="str">
        <f ca="1">IFERROR(__xludf.DUMMYFUNCTION("""COMPUTED_VALUE"""),"")</f>
        <v/>
      </c>
      <c r="F495" s="119" t="str">
        <f ca="1">IFERROR(__xludf.DUMMYFUNCTION("""COMPUTED_VALUE"""),"")</f>
        <v/>
      </c>
      <c r="G495" s="119" t="str">
        <f ca="1">IFERROR(__xludf.DUMMYFUNCTION("""COMPUTED_VALUE"""),"")</f>
        <v/>
      </c>
      <c r="H495" s="119" t="str">
        <f ca="1">IFERROR(__xludf.DUMMYFUNCTION("""COMPUTED_VALUE"""),"")</f>
        <v/>
      </c>
      <c r="I495" s="96" t="str">
        <f ca="1">IFERROR(__xludf.DUMMYFUNCTION("""COMPUTED_VALUE"""),"")</f>
        <v/>
      </c>
      <c r="J495" s="119" t="str">
        <f ca="1">IFERROR(__xludf.DUMMYFUNCTION("""COMPUTED_VALUE"""),"")</f>
        <v/>
      </c>
      <c r="K495" s="119" t="str">
        <f ca="1">IFERROR(__xludf.DUMMYFUNCTION("""COMPUTED_VALUE"""),"")</f>
        <v/>
      </c>
      <c r="L495" s="119" t="str">
        <f ca="1">IFERROR(__xludf.DUMMYFUNCTION("""COMPUTED_VALUE"""),"")</f>
        <v/>
      </c>
      <c r="M495" s="119" t="str">
        <f ca="1">IFERROR(__xludf.DUMMYFUNCTION("""COMPUTED_VALUE"""),"")</f>
        <v/>
      </c>
      <c r="N495" s="119" t="str">
        <f ca="1">IFERROR(__xludf.DUMMYFUNCTION("""COMPUTED_VALUE"""),"")</f>
        <v/>
      </c>
      <c r="O495" s="119" t="str">
        <f ca="1">IFERROR(__xludf.DUMMYFUNCTION("""COMPUTED_VALUE"""),"")</f>
        <v/>
      </c>
      <c r="P495" s="119" t="str">
        <f ca="1">IFERROR(__xludf.DUMMYFUNCTION("""COMPUTED_VALUE"""),"")</f>
        <v/>
      </c>
      <c r="Q495" s="119" t="str">
        <f ca="1">IFERROR(__xludf.DUMMYFUNCTION("""COMPUTED_VALUE"""),"")</f>
        <v/>
      </c>
      <c r="R495" s="119" t="str">
        <f ca="1">IFERROR(__xludf.DUMMYFUNCTION("""COMPUTED_VALUE"""),"")</f>
        <v/>
      </c>
      <c r="S495" s="119" t="str">
        <f ca="1">IFERROR(__xludf.DUMMYFUNCTION("""COMPUTED_VALUE"""),"")</f>
        <v/>
      </c>
      <c r="T495" s="119" t="str">
        <f ca="1">IFERROR(__xludf.DUMMYFUNCTION("""COMPUTED_VALUE"""),"")</f>
        <v/>
      </c>
      <c r="U495" s="119" t="str">
        <f ca="1">IFERROR(__xludf.DUMMYFUNCTION("""COMPUTED_VALUE"""),"")</f>
        <v/>
      </c>
      <c r="V495" s="119" t="str">
        <f ca="1">IFERROR(__xludf.DUMMYFUNCTION("""COMPUTED_VALUE"""),"")</f>
        <v/>
      </c>
      <c r="W495" s="119" t="str">
        <f ca="1">IFERROR(__xludf.DUMMYFUNCTION("""COMPUTED_VALUE"""),"")</f>
        <v/>
      </c>
      <c r="X495" s="119" t="str">
        <f ca="1">IFERROR(__xludf.DUMMYFUNCTION("""COMPUTED_VALUE"""),"")</f>
        <v/>
      </c>
      <c r="Y495" s="119" t="str">
        <f ca="1">IFERROR(__xludf.DUMMYFUNCTION("""COMPUTED_VALUE"""),"")</f>
        <v/>
      </c>
      <c r="Z495" s="119"/>
    </row>
    <row r="496" spans="1:26" ht="12.95">
      <c r="A496" s="119" t="str">
        <f ca="1">IFERROR(__xludf.DUMMYFUNCTION("""COMPUTED_VALUE"""),"")</f>
        <v/>
      </c>
      <c r="B496" s="119" t="str">
        <f ca="1">IFERROR(__xludf.DUMMYFUNCTION("""COMPUTED_VALUE"""),"")</f>
        <v/>
      </c>
      <c r="C496" s="119" t="str">
        <f ca="1">IFERROR(__xludf.DUMMYFUNCTION("""COMPUTED_VALUE"""),"")</f>
        <v/>
      </c>
      <c r="D496" s="119" t="str">
        <f ca="1">IFERROR(__xludf.DUMMYFUNCTION("""COMPUTED_VALUE"""),"")</f>
        <v/>
      </c>
      <c r="E496" s="119" t="str">
        <f ca="1">IFERROR(__xludf.DUMMYFUNCTION("""COMPUTED_VALUE"""),"")</f>
        <v/>
      </c>
      <c r="F496" s="119" t="str">
        <f ca="1">IFERROR(__xludf.DUMMYFUNCTION("""COMPUTED_VALUE"""),"")</f>
        <v/>
      </c>
      <c r="G496" s="119" t="str">
        <f ca="1">IFERROR(__xludf.DUMMYFUNCTION("""COMPUTED_VALUE"""),"")</f>
        <v/>
      </c>
      <c r="H496" s="119" t="str">
        <f ca="1">IFERROR(__xludf.DUMMYFUNCTION("""COMPUTED_VALUE"""),"")</f>
        <v/>
      </c>
      <c r="I496" s="96" t="str">
        <f ca="1">IFERROR(__xludf.DUMMYFUNCTION("""COMPUTED_VALUE"""),"")</f>
        <v/>
      </c>
      <c r="J496" s="119" t="str">
        <f ca="1">IFERROR(__xludf.DUMMYFUNCTION("""COMPUTED_VALUE"""),"")</f>
        <v/>
      </c>
      <c r="K496" s="119" t="str">
        <f ca="1">IFERROR(__xludf.DUMMYFUNCTION("""COMPUTED_VALUE"""),"")</f>
        <v/>
      </c>
      <c r="L496" s="119" t="str">
        <f ca="1">IFERROR(__xludf.DUMMYFUNCTION("""COMPUTED_VALUE"""),"")</f>
        <v/>
      </c>
      <c r="M496" s="119" t="str">
        <f ca="1">IFERROR(__xludf.DUMMYFUNCTION("""COMPUTED_VALUE"""),"")</f>
        <v/>
      </c>
      <c r="N496" s="119" t="str">
        <f ca="1">IFERROR(__xludf.DUMMYFUNCTION("""COMPUTED_VALUE"""),"")</f>
        <v/>
      </c>
      <c r="O496" s="119" t="str">
        <f ca="1">IFERROR(__xludf.DUMMYFUNCTION("""COMPUTED_VALUE"""),"")</f>
        <v/>
      </c>
      <c r="P496" s="119" t="str">
        <f ca="1">IFERROR(__xludf.DUMMYFUNCTION("""COMPUTED_VALUE"""),"")</f>
        <v/>
      </c>
      <c r="Q496" s="119" t="str">
        <f ca="1">IFERROR(__xludf.DUMMYFUNCTION("""COMPUTED_VALUE"""),"")</f>
        <v/>
      </c>
      <c r="R496" s="119" t="str">
        <f ca="1">IFERROR(__xludf.DUMMYFUNCTION("""COMPUTED_VALUE"""),"")</f>
        <v/>
      </c>
      <c r="S496" s="119" t="str">
        <f ca="1">IFERROR(__xludf.DUMMYFUNCTION("""COMPUTED_VALUE"""),"")</f>
        <v/>
      </c>
      <c r="T496" s="119" t="str">
        <f ca="1">IFERROR(__xludf.DUMMYFUNCTION("""COMPUTED_VALUE"""),"")</f>
        <v/>
      </c>
      <c r="U496" s="119" t="str">
        <f ca="1">IFERROR(__xludf.DUMMYFUNCTION("""COMPUTED_VALUE"""),"")</f>
        <v/>
      </c>
      <c r="V496" s="119" t="str">
        <f ca="1">IFERROR(__xludf.DUMMYFUNCTION("""COMPUTED_VALUE"""),"")</f>
        <v/>
      </c>
      <c r="W496" s="119" t="str">
        <f ca="1">IFERROR(__xludf.DUMMYFUNCTION("""COMPUTED_VALUE"""),"")</f>
        <v/>
      </c>
      <c r="X496" s="119" t="str">
        <f ca="1">IFERROR(__xludf.DUMMYFUNCTION("""COMPUTED_VALUE"""),"")</f>
        <v/>
      </c>
      <c r="Y496" s="119" t="str">
        <f ca="1">IFERROR(__xludf.DUMMYFUNCTION("""COMPUTED_VALUE"""),"")</f>
        <v/>
      </c>
      <c r="Z496" s="119"/>
    </row>
    <row r="497" spans="1:26" ht="12.95">
      <c r="A497" s="119" t="str">
        <f ca="1">IFERROR(__xludf.DUMMYFUNCTION("""COMPUTED_VALUE"""),"")</f>
        <v/>
      </c>
      <c r="B497" s="119" t="str">
        <f ca="1">IFERROR(__xludf.DUMMYFUNCTION("""COMPUTED_VALUE"""),"")</f>
        <v/>
      </c>
      <c r="C497" s="119" t="str">
        <f ca="1">IFERROR(__xludf.DUMMYFUNCTION("""COMPUTED_VALUE"""),"")</f>
        <v/>
      </c>
      <c r="D497" s="119" t="str">
        <f ca="1">IFERROR(__xludf.DUMMYFUNCTION("""COMPUTED_VALUE"""),"")</f>
        <v/>
      </c>
      <c r="E497" s="119" t="str">
        <f ca="1">IFERROR(__xludf.DUMMYFUNCTION("""COMPUTED_VALUE"""),"")</f>
        <v/>
      </c>
      <c r="F497" s="119" t="str">
        <f ca="1">IFERROR(__xludf.DUMMYFUNCTION("""COMPUTED_VALUE"""),"")</f>
        <v/>
      </c>
      <c r="G497" s="119" t="str">
        <f ca="1">IFERROR(__xludf.DUMMYFUNCTION("""COMPUTED_VALUE"""),"")</f>
        <v/>
      </c>
      <c r="H497" s="119" t="str">
        <f ca="1">IFERROR(__xludf.DUMMYFUNCTION("""COMPUTED_VALUE"""),"")</f>
        <v/>
      </c>
      <c r="I497" s="96" t="str">
        <f ca="1">IFERROR(__xludf.DUMMYFUNCTION("""COMPUTED_VALUE"""),"")</f>
        <v/>
      </c>
      <c r="J497" s="119" t="str">
        <f ca="1">IFERROR(__xludf.DUMMYFUNCTION("""COMPUTED_VALUE"""),"")</f>
        <v/>
      </c>
      <c r="K497" s="119" t="str">
        <f ca="1">IFERROR(__xludf.DUMMYFUNCTION("""COMPUTED_VALUE"""),"")</f>
        <v/>
      </c>
      <c r="L497" s="119" t="str">
        <f ca="1">IFERROR(__xludf.DUMMYFUNCTION("""COMPUTED_VALUE"""),"")</f>
        <v/>
      </c>
      <c r="M497" s="119" t="str">
        <f ca="1">IFERROR(__xludf.DUMMYFUNCTION("""COMPUTED_VALUE"""),"")</f>
        <v/>
      </c>
      <c r="N497" s="119" t="str">
        <f ca="1">IFERROR(__xludf.DUMMYFUNCTION("""COMPUTED_VALUE"""),"")</f>
        <v/>
      </c>
      <c r="O497" s="119" t="str">
        <f ca="1">IFERROR(__xludf.DUMMYFUNCTION("""COMPUTED_VALUE"""),"")</f>
        <v/>
      </c>
      <c r="P497" s="119" t="str">
        <f ca="1">IFERROR(__xludf.DUMMYFUNCTION("""COMPUTED_VALUE"""),"")</f>
        <v/>
      </c>
      <c r="Q497" s="119" t="str">
        <f ca="1">IFERROR(__xludf.DUMMYFUNCTION("""COMPUTED_VALUE"""),"")</f>
        <v/>
      </c>
      <c r="R497" s="119" t="str">
        <f ca="1">IFERROR(__xludf.DUMMYFUNCTION("""COMPUTED_VALUE"""),"")</f>
        <v/>
      </c>
      <c r="S497" s="119" t="str">
        <f ca="1">IFERROR(__xludf.DUMMYFUNCTION("""COMPUTED_VALUE"""),"")</f>
        <v/>
      </c>
      <c r="T497" s="119" t="str">
        <f ca="1">IFERROR(__xludf.DUMMYFUNCTION("""COMPUTED_VALUE"""),"")</f>
        <v/>
      </c>
      <c r="U497" s="119" t="str">
        <f ca="1">IFERROR(__xludf.DUMMYFUNCTION("""COMPUTED_VALUE"""),"")</f>
        <v/>
      </c>
      <c r="V497" s="119" t="str">
        <f ca="1">IFERROR(__xludf.DUMMYFUNCTION("""COMPUTED_VALUE"""),"")</f>
        <v/>
      </c>
      <c r="W497" s="119" t="str">
        <f ca="1">IFERROR(__xludf.DUMMYFUNCTION("""COMPUTED_VALUE"""),"")</f>
        <v/>
      </c>
      <c r="X497" s="119" t="str">
        <f ca="1">IFERROR(__xludf.DUMMYFUNCTION("""COMPUTED_VALUE"""),"")</f>
        <v/>
      </c>
      <c r="Y497" s="119" t="str">
        <f ca="1">IFERROR(__xludf.DUMMYFUNCTION("""COMPUTED_VALUE"""),"")</f>
        <v/>
      </c>
      <c r="Z497" s="119"/>
    </row>
    <row r="498" spans="1:26" ht="12.95">
      <c r="A498" s="119" t="str">
        <f ca="1">IFERROR(__xludf.DUMMYFUNCTION("""COMPUTED_VALUE"""),"")</f>
        <v/>
      </c>
      <c r="B498" s="119" t="str">
        <f ca="1">IFERROR(__xludf.DUMMYFUNCTION("""COMPUTED_VALUE"""),"")</f>
        <v/>
      </c>
      <c r="C498" s="119" t="str">
        <f ca="1">IFERROR(__xludf.DUMMYFUNCTION("""COMPUTED_VALUE"""),"")</f>
        <v/>
      </c>
      <c r="D498" s="119" t="str">
        <f ca="1">IFERROR(__xludf.DUMMYFUNCTION("""COMPUTED_VALUE"""),"")</f>
        <v/>
      </c>
      <c r="E498" s="119" t="str">
        <f ca="1">IFERROR(__xludf.DUMMYFUNCTION("""COMPUTED_VALUE"""),"")</f>
        <v/>
      </c>
      <c r="F498" s="119" t="str">
        <f ca="1">IFERROR(__xludf.DUMMYFUNCTION("""COMPUTED_VALUE"""),"")</f>
        <v/>
      </c>
      <c r="G498" s="119" t="str">
        <f ca="1">IFERROR(__xludf.DUMMYFUNCTION("""COMPUTED_VALUE"""),"")</f>
        <v/>
      </c>
      <c r="H498" s="119" t="str">
        <f ca="1">IFERROR(__xludf.DUMMYFUNCTION("""COMPUTED_VALUE"""),"")</f>
        <v/>
      </c>
      <c r="I498" s="96" t="str">
        <f ca="1">IFERROR(__xludf.DUMMYFUNCTION("""COMPUTED_VALUE"""),"")</f>
        <v/>
      </c>
      <c r="J498" s="119" t="str">
        <f ca="1">IFERROR(__xludf.DUMMYFUNCTION("""COMPUTED_VALUE"""),"")</f>
        <v/>
      </c>
      <c r="K498" s="119" t="str">
        <f ca="1">IFERROR(__xludf.DUMMYFUNCTION("""COMPUTED_VALUE"""),"")</f>
        <v/>
      </c>
      <c r="L498" s="119" t="str">
        <f ca="1">IFERROR(__xludf.DUMMYFUNCTION("""COMPUTED_VALUE"""),"")</f>
        <v/>
      </c>
      <c r="M498" s="119" t="str">
        <f ca="1">IFERROR(__xludf.DUMMYFUNCTION("""COMPUTED_VALUE"""),"")</f>
        <v/>
      </c>
      <c r="N498" s="119" t="str">
        <f ca="1">IFERROR(__xludf.DUMMYFUNCTION("""COMPUTED_VALUE"""),"")</f>
        <v/>
      </c>
      <c r="O498" s="119" t="str">
        <f ca="1">IFERROR(__xludf.DUMMYFUNCTION("""COMPUTED_VALUE"""),"")</f>
        <v/>
      </c>
      <c r="P498" s="119" t="str">
        <f ca="1">IFERROR(__xludf.DUMMYFUNCTION("""COMPUTED_VALUE"""),"")</f>
        <v/>
      </c>
      <c r="Q498" s="119" t="str">
        <f ca="1">IFERROR(__xludf.DUMMYFUNCTION("""COMPUTED_VALUE"""),"")</f>
        <v/>
      </c>
      <c r="R498" s="119" t="str">
        <f ca="1">IFERROR(__xludf.DUMMYFUNCTION("""COMPUTED_VALUE"""),"")</f>
        <v/>
      </c>
      <c r="S498" s="119" t="str">
        <f ca="1">IFERROR(__xludf.DUMMYFUNCTION("""COMPUTED_VALUE"""),"")</f>
        <v/>
      </c>
      <c r="T498" s="119" t="str">
        <f ca="1">IFERROR(__xludf.DUMMYFUNCTION("""COMPUTED_VALUE"""),"")</f>
        <v/>
      </c>
      <c r="U498" s="119" t="str">
        <f ca="1">IFERROR(__xludf.DUMMYFUNCTION("""COMPUTED_VALUE"""),"")</f>
        <v/>
      </c>
      <c r="V498" s="119" t="str">
        <f ca="1">IFERROR(__xludf.DUMMYFUNCTION("""COMPUTED_VALUE"""),"")</f>
        <v/>
      </c>
      <c r="W498" s="119" t="str">
        <f ca="1">IFERROR(__xludf.DUMMYFUNCTION("""COMPUTED_VALUE"""),"")</f>
        <v/>
      </c>
      <c r="X498" s="119" t="str">
        <f ca="1">IFERROR(__xludf.DUMMYFUNCTION("""COMPUTED_VALUE"""),"")</f>
        <v/>
      </c>
      <c r="Y498" s="119" t="str">
        <f ca="1">IFERROR(__xludf.DUMMYFUNCTION("""COMPUTED_VALUE"""),"")</f>
        <v/>
      </c>
      <c r="Z498" s="119"/>
    </row>
    <row r="499" spans="1:26" ht="12.95">
      <c r="A499" s="119" t="str">
        <f ca="1">IFERROR(__xludf.DUMMYFUNCTION("""COMPUTED_VALUE"""),"")</f>
        <v/>
      </c>
      <c r="B499" s="119" t="str">
        <f ca="1">IFERROR(__xludf.DUMMYFUNCTION("""COMPUTED_VALUE"""),"")</f>
        <v/>
      </c>
      <c r="C499" s="119" t="str">
        <f ca="1">IFERROR(__xludf.DUMMYFUNCTION("""COMPUTED_VALUE"""),"")</f>
        <v/>
      </c>
      <c r="D499" s="119" t="str">
        <f ca="1">IFERROR(__xludf.DUMMYFUNCTION("""COMPUTED_VALUE"""),"")</f>
        <v/>
      </c>
      <c r="E499" s="119" t="str">
        <f ca="1">IFERROR(__xludf.DUMMYFUNCTION("""COMPUTED_VALUE"""),"")</f>
        <v/>
      </c>
      <c r="F499" s="119" t="str">
        <f ca="1">IFERROR(__xludf.DUMMYFUNCTION("""COMPUTED_VALUE"""),"")</f>
        <v/>
      </c>
      <c r="G499" s="119" t="str">
        <f ca="1">IFERROR(__xludf.DUMMYFUNCTION("""COMPUTED_VALUE"""),"")</f>
        <v/>
      </c>
      <c r="H499" s="119" t="str">
        <f ca="1">IFERROR(__xludf.DUMMYFUNCTION("""COMPUTED_VALUE"""),"")</f>
        <v/>
      </c>
      <c r="I499" s="96" t="str">
        <f ca="1">IFERROR(__xludf.DUMMYFUNCTION("""COMPUTED_VALUE"""),"")</f>
        <v/>
      </c>
      <c r="J499" s="119" t="str">
        <f ca="1">IFERROR(__xludf.DUMMYFUNCTION("""COMPUTED_VALUE"""),"")</f>
        <v/>
      </c>
      <c r="K499" s="119" t="str">
        <f ca="1">IFERROR(__xludf.DUMMYFUNCTION("""COMPUTED_VALUE"""),"")</f>
        <v/>
      </c>
      <c r="L499" s="119" t="str">
        <f ca="1">IFERROR(__xludf.DUMMYFUNCTION("""COMPUTED_VALUE"""),"")</f>
        <v/>
      </c>
      <c r="M499" s="119" t="str">
        <f ca="1">IFERROR(__xludf.DUMMYFUNCTION("""COMPUTED_VALUE"""),"")</f>
        <v/>
      </c>
      <c r="N499" s="119" t="str">
        <f ca="1">IFERROR(__xludf.DUMMYFUNCTION("""COMPUTED_VALUE"""),"")</f>
        <v/>
      </c>
      <c r="O499" s="119" t="str">
        <f ca="1">IFERROR(__xludf.DUMMYFUNCTION("""COMPUTED_VALUE"""),"")</f>
        <v/>
      </c>
      <c r="P499" s="119" t="str">
        <f ca="1">IFERROR(__xludf.DUMMYFUNCTION("""COMPUTED_VALUE"""),"")</f>
        <v/>
      </c>
      <c r="Q499" s="119" t="str">
        <f ca="1">IFERROR(__xludf.DUMMYFUNCTION("""COMPUTED_VALUE"""),"")</f>
        <v/>
      </c>
      <c r="R499" s="119" t="str">
        <f ca="1">IFERROR(__xludf.DUMMYFUNCTION("""COMPUTED_VALUE"""),"")</f>
        <v/>
      </c>
      <c r="S499" s="119" t="str">
        <f ca="1">IFERROR(__xludf.DUMMYFUNCTION("""COMPUTED_VALUE"""),"")</f>
        <v/>
      </c>
      <c r="T499" s="119" t="str">
        <f ca="1">IFERROR(__xludf.DUMMYFUNCTION("""COMPUTED_VALUE"""),"")</f>
        <v/>
      </c>
      <c r="U499" s="119" t="str">
        <f ca="1">IFERROR(__xludf.DUMMYFUNCTION("""COMPUTED_VALUE"""),"")</f>
        <v/>
      </c>
      <c r="V499" s="119" t="str">
        <f ca="1">IFERROR(__xludf.DUMMYFUNCTION("""COMPUTED_VALUE"""),"")</f>
        <v/>
      </c>
      <c r="W499" s="119" t="str">
        <f ca="1">IFERROR(__xludf.DUMMYFUNCTION("""COMPUTED_VALUE"""),"")</f>
        <v/>
      </c>
      <c r="X499" s="119" t="str">
        <f ca="1">IFERROR(__xludf.DUMMYFUNCTION("""COMPUTED_VALUE"""),"")</f>
        <v/>
      </c>
      <c r="Y499" s="119" t="str">
        <f ca="1">IFERROR(__xludf.DUMMYFUNCTION("""COMPUTED_VALUE"""),"")</f>
        <v/>
      </c>
      <c r="Z499" s="119"/>
    </row>
    <row r="500" spans="1:26" ht="12.95">
      <c r="A500" s="119" t="str">
        <f ca="1">IFERROR(__xludf.DUMMYFUNCTION("""COMPUTED_VALUE"""),"")</f>
        <v/>
      </c>
      <c r="B500" s="119" t="str">
        <f ca="1">IFERROR(__xludf.DUMMYFUNCTION("""COMPUTED_VALUE"""),"")</f>
        <v/>
      </c>
      <c r="C500" s="119" t="str">
        <f ca="1">IFERROR(__xludf.DUMMYFUNCTION("""COMPUTED_VALUE"""),"")</f>
        <v/>
      </c>
      <c r="D500" s="119" t="str">
        <f ca="1">IFERROR(__xludf.DUMMYFUNCTION("""COMPUTED_VALUE"""),"")</f>
        <v/>
      </c>
      <c r="E500" s="119" t="str">
        <f ca="1">IFERROR(__xludf.DUMMYFUNCTION("""COMPUTED_VALUE"""),"")</f>
        <v/>
      </c>
      <c r="F500" s="119" t="str">
        <f ca="1">IFERROR(__xludf.DUMMYFUNCTION("""COMPUTED_VALUE"""),"")</f>
        <v/>
      </c>
      <c r="G500" s="119" t="str">
        <f ca="1">IFERROR(__xludf.DUMMYFUNCTION("""COMPUTED_VALUE"""),"")</f>
        <v/>
      </c>
      <c r="H500" s="119" t="str">
        <f ca="1">IFERROR(__xludf.DUMMYFUNCTION("""COMPUTED_VALUE"""),"")</f>
        <v/>
      </c>
      <c r="I500" s="96" t="str">
        <f ca="1">IFERROR(__xludf.DUMMYFUNCTION("""COMPUTED_VALUE"""),"")</f>
        <v/>
      </c>
      <c r="J500" s="119" t="str">
        <f ca="1">IFERROR(__xludf.DUMMYFUNCTION("""COMPUTED_VALUE"""),"")</f>
        <v/>
      </c>
      <c r="K500" s="119" t="str">
        <f ca="1">IFERROR(__xludf.DUMMYFUNCTION("""COMPUTED_VALUE"""),"")</f>
        <v/>
      </c>
      <c r="L500" s="119" t="str">
        <f ca="1">IFERROR(__xludf.DUMMYFUNCTION("""COMPUTED_VALUE"""),"")</f>
        <v/>
      </c>
      <c r="M500" s="119" t="str">
        <f ca="1">IFERROR(__xludf.DUMMYFUNCTION("""COMPUTED_VALUE"""),"")</f>
        <v/>
      </c>
      <c r="N500" s="119" t="str">
        <f ca="1">IFERROR(__xludf.DUMMYFUNCTION("""COMPUTED_VALUE"""),"")</f>
        <v/>
      </c>
      <c r="O500" s="119" t="str">
        <f ca="1">IFERROR(__xludf.DUMMYFUNCTION("""COMPUTED_VALUE"""),"")</f>
        <v/>
      </c>
      <c r="P500" s="119" t="str">
        <f ca="1">IFERROR(__xludf.DUMMYFUNCTION("""COMPUTED_VALUE"""),"")</f>
        <v/>
      </c>
      <c r="Q500" s="119" t="str">
        <f ca="1">IFERROR(__xludf.DUMMYFUNCTION("""COMPUTED_VALUE"""),"")</f>
        <v/>
      </c>
      <c r="R500" s="119" t="str">
        <f ca="1">IFERROR(__xludf.DUMMYFUNCTION("""COMPUTED_VALUE"""),"")</f>
        <v/>
      </c>
      <c r="S500" s="119" t="str">
        <f ca="1">IFERROR(__xludf.DUMMYFUNCTION("""COMPUTED_VALUE"""),"")</f>
        <v/>
      </c>
      <c r="T500" s="119" t="str">
        <f ca="1">IFERROR(__xludf.DUMMYFUNCTION("""COMPUTED_VALUE"""),"")</f>
        <v/>
      </c>
      <c r="U500" s="119" t="str">
        <f ca="1">IFERROR(__xludf.DUMMYFUNCTION("""COMPUTED_VALUE"""),"")</f>
        <v/>
      </c>
      <c r="V500" s="119" t="str">
        <f ca="1">IFERROR(__xludf.DUMMYFUNCTION("""COMPUTED_VALUE"""),"")</f>
        <v/>
      </c>
      <c r="W500" s="119" t="str">
        <f ca="1">IFERROR(__xludf.DUMMYFUNCTION("""COMPUTED_VALUE"""),"")</f>
        <v/>
      </c>
      <c r="X500" s="119" t="str">
        <f ca="1">IFERROR(__xludf.DUMMYFUNCTION("""COMPUTED_VALUE"""),"")</f>
        <v/>
      </c>
      <c r="Y500" s="119" t="str">
        <f ca="1">IFERROR(__xludf.DUMMYFUNCTION("""COMPUTED_VALUE"""),"")</f>
        <v/>
      </c>
      <c r="Z500" s="119"/>
    </row>
    <row r="501" spans="1:26" ht="12.95">
      <c r="A501" s="119" t="str">
        <f ca="1">IFERROR(__xludf.DUMMYFUNCTION("""COMPUTED_VALUE"""),"")</f>
        <v/>
      </c>
      <c r="B501" s="119" t="str">
        <f ca="1">IFERROR(__xludf.DUMMYFUNCTION("""COMPUTED_VALUE"""),"")</f>
        <v/>
      </c>
      <c r="C501" s="119" t="str">
        <f ca="1">IFERROR(__xludf.DUMMYFUNCTION("""COMPUTED_VALUE"""),"")</f>
        <v/>
      </c>
      <c r="D501" s="119" t="str">
        <f ca="1">IFERROR(__xludf.DUMMYFUNCTION("""COMPUTED_VALUE"""),"")</f>
        <v/>
      </c>
      <c r="E501" s="119" t="str">
        <f ca="1">IFERROR(__xludf.DUMMYFUNCTION("""COMPUTED_VALUE"""),"")</f>
        <v/>
      </c>
      <c r="F501" s="119" t="str">
        <f ca="1">IFERROR(__xludf.DUMMYFUNCTION("""COMPUTED_VALUE"""),"")</f>
        <v/>
      </c>
      <c r="G501" s="119" t="str">
        <f ca="1">IFERROR(__xludf.DUMMYFUNCTION("""COMPUTED_VALUE"""),"")</f>
        <v/>
      </c>
      <c r="H501" s="119" t="str">
        <f ca="1">IFERROR(__xludf.DUMMYFUNCTION("""COMPUTED_VALUE"""),"")</f>
        <v/>
      </c>
      <c r="I501" s="96" t="str">
        <f ca="1">IFERROR(__xludf.DUMMYFUNCTION("""COMPUTED_VALUE"""),"")</f>
        <v/>
      </c>
      <c r="J501" s="119" t="str">
        <f ca="1">IFERROR(__xludf.DUMMYFUNCTION("""COMPUTED_VALUE"""),"")</f>
        <v/>
      </c>
      <c r="K501" s="119" t="str">
        <f ca="1">IFERROR(__xludf.DUMMYFUNCTION("""COMPUTED_VALUE"""),"")</f>
        <v/>
      </c>
      <c r="L501" s="119" t="str">
        <f ca="1">IFERROR(__xludf.DUMMYFUNCTION("""COMPUTED_VALUE"""),"")</f>
        <v/>
      </c>
      <c r="M501" s="119" t="str">
        <f ca="1">IFERROR(__xludf.DUMMYFUNCTION("""COMPUTED_VALUE"""),"")</f>
        <v/>
      </c>
      <c r="N501" s="119" t="str">
        <f ca="1">IFERROR(__xludf.DUMMYFUNCTION("""COMPUTED_VALUE"""),"")</f>
        <v/>
      </c>
      <c r="O501" s="119" t="str">
        <f ca="1">IFERROR(__xludf.DUMMYFUNCTION("""COMPUTED_VALUE"""),"")</f>
        <v/>
      </c>
      <c r="P501" s="119" t="str">
        <f ca="1">IFERROR(__xludf.DUMMYFUNCTION("""COMPUTED_VALUE"""),"")</f>
        <v/>
      </c>
      <c r="Q501" s="119" t="str">
        <f ca="1">IFERROR(__xludf.DUMMYFUNCTION("""COMPUTED_VALUE"""),"")</f>
        <v/>
      </c>
      <c r="R501" s="119" t="str">
        <f ca="1">IFERROR(__xludf.DUMMYFUNCTION("""COMPUTED_VALUE"""),"")</f>
        <v/>
      </c>
      <c r="S501" s="119" t="str">
        <f ca="1">IFERROR(__xludf.DUMMYFUNCTION("""COMPUTED_VALUE"""),"")</f>
        <v/>
      </c>
      <c r="T501" s="119" t="str">
        <f ca="1">IFERROR(__xludf.DUMMYFUNCTION("""COMPUTED_VALUE"""),"")</f>
        <v/>
      </c>
      <c r="U501" s="119" t="str">
        <f ca="1">IFERROR(__xludf.DUMMYFUNCTION("""COMPUTED_VALUE"""),"")</f>
        <v/>
      </c>
      <c r="V501" s="119" t="str">
        <f ca="1">IFERROR(__xludf.DUMMYFUNCTION("""COMPUTED_VALUE"""),"")</f>
        <v/>
      </c>
      <c r="W501" s="119" t="str">
        <f ca="1">IFERROR(__xludf.DUMMYFUNCTION("""COMPUTED_VALUE"""),"")</f>
        <v/>
      </c>
      <c r="X501" s="119" t="str">
        <f ca="1">IFERROR(__xludf.DUMMYFUNCTION("""COMPUTED_VALUE"""),"")</f>
        <v/>
      </c>
      <c r="Y501" s="119" t="str">
        <f ca="1">IFERROR(__xludf.DUMMYFUNCTION("""COMPUTED_VALUE"""),"")</f>
        <v/>
      </c>
      <c r="Z501" s="119"/>
    </row>
    <row r="502" spans="1:26" ht="12.95">
      <c r="A502" s="119" t="str">
        <f ca="1">IFERROR(__xludf.DUMMYFUNCTION("""COMPUTED_VALUE"""),"")</f>
        <v/>
      </c>
      <c r="B502" s="119" t="str">
        <f ca="1">IFERROR(__xludf.DUMMYFUNCTION("""COMPUTED_VALUE"""),"")</f>
        <v/>
      </c>
      <c r="C502" s="119" t="str">
        <f ca="1">IFERROR(__xludf.DUMMYFUNCTION("""COMPUTED_VALUE"""),"")</f>
        <v/>
      </c>
      <c r="D502" s="119" t="str">
        <f ca="1">IFERROR(__xludf.DUMMYFUNCTION("""COMPUTED_VALUE"""),"")</f>
        <v/>
      </c>
      <c r="E502" s="119" t="str">
        <f ca="1">IFERROR(__xludf.DUMMYFUNCTION("""COMPUTED_VALUE"""),"")</f>
        <v/>
      </c>
      <c r="F502" s="119" t="str">
        <f ca="1">IFERROR(__xludf.DUMMYFUNCTION("""COMPUTED_VALUE"""),"")</f>
        <v/>
      </c>
      <c r="G502" s="119" t="str">
        <f ca="1">IFERROR(__xludf.DUMMYFUNCTION("""COMPUTED_VALUE"""),"")</f>
        <v/>
      </c>
      <c r="H502" s="119" t="str">
        <f ca="1">IFERROR(__xludf.DUMMYFUNCTION("""COMPUTED_VALUE"""),"")</f>
        <v/>
      </c>
      <c r="I502" s="96" t="str">
        <f ca="1">IFERROR(__xludf.DUMMYFUNCTION("""COMPUTED_VALUE"""),"")</f>
        <v/>
      </c>
      <c r="J502" s="119" t="str">
        <f ca="1">IFERROR(__xludf.DUMMYFUNCTION("""COMPUTED_VALUE"""),"")</f>
        <v/>
      </c>
      <c r="K502" s="119" t="str">
        <f ca="1">IFERROR(__xludf.DUMMYFUNCTION("""COMPUTED_VALUE"""),"")</f>
        <v/>
      </c>
      <c r="L502" s="119" t="str">
        <f ca="1">IFERROR(__xludf.DUMMYFUNCTION("""COMPUTED_VALUE"""),"")</f>
        <v/>
      </c>
      <c r="M502" s="119" t="str">
        <f ca="1">IFERROR(__xludf.DUMMYFUNCTION("""COMPUTED_VALUE"""),"")</f>
        <v/>
      </c>
      <c r="N502" s="119" t="str">
        <f ca="1">IFERROR(__xludf.DUMMYFUNCTION("""COMPUTED_VALUE"""),"")</f>
        <v/>
      </c>
      <c r="O502" s="119" t="str">
        <f ca="1">IFERROR(__xludf.DUMMYFUNCTION("""COMPUTED_VALUE"""),"")</f>
        <v/>
      </c>
      <c r="P502" s="119" t="str">
        <f ca="1">IFERROR(__xludf.DUMMYFUNCTION("""COMPUTED_VALUE"""),"")</f>
        <v/>
      </c>
      <c r="Q502" s="119" t="str">
        <f ca="1">IFERROR(__xludf.DUMMYFUNCTION("""COMPUTED_VALUE"""),"")</f>
        <v/>
      </c>
      <c r="R502" s="119" t="str">
        <f ca="1">IFERROR(__xludf.DUMMYFUNCTION("""COMPUTED_VALUE"""),"")</f>
        <v/>
      </c>
      <c r="S502" s="119" t="str">
        <f ca="1">IFERROR(__xludf.DUMMYFUNCTION("""COMPUTED_VALUE"""),"")</f>
        <v/>
      </c>
      <c r="T502" s="119" t="str">
        <f ca="1">IFERROR(__xludf.DUMMYFUNCTION("""COMPUTED_VALUE"""),"")</f>
        <v/>
      </c>
      <c r="U502" s="119" t="str">
        <f ca="1">IFERROR(__xludf.DUMMYFUNCTION("""COMPUTED_VALUE"""),"")</f>
        <v/>
      </c>
      <c r="V502" s="119" t="str">
        <f ca="1">IFERROR(__xludf.DUMMYFUNCTION("""COMPUTED_VALUE"""),"")</f>
        <v/>
      </c>
      <c r="W502" s="119" t="str">
        <f ca="1">IFERROR(__xludf.DUMMYFUNCTION("""COMPUTED_VALUE"""),"")</f>
        <v/>
      </c>
      <c r="X502" s="119" t="str">
        <f ca="1">IFERROR(__xludf.DUMMYFUNCTION("""COMPUTED_VALUE"""),"")</f>
        <v/>
      </c>
      <c r="Y502" s="119" t="str">
        <f ca="1">IFERROR(__xludf.DUMMYFUNCTION("""COMPUTED_VALUE"""),"")</f>
        <v/>
      </c>
      <c r="Z502" s="119"/>
    </row>
    <row r="503" spans="1:26" ht="12.95">
      <c r="A503" s="119" t="str">
        <f ca="1">IFERROR(__xludf.DUMMYFUNCTION("""COMPUTED_VALUE"""),"")</f>
        <v/>
      </c>
      <c r="B503" s="119" t="str">
        <f ca="1">IFERROR(__xludf.DUMMYFUNCTION("""COMPUTED_VALUE"""),"")</f>
        <v/>
      </c>
      <c r="C503" s="119" t="str">
        <f ca="1">IFERROR(__xludf.DUMMYFUNCTION("""COMPUTED_VALUE"""),"")</f>
        <v/>
      </c>
      <c r="D503" s="119" t="str">
        <f ca="1">IFERROR(__xludf.DUMMYFUNCTION("""COMPUTED_VALUE"""),"")</f>
        <v/>
      </c>
      <c r="E503" s="119" t="str">
        <f ca="1">IFERROR(__xludf.DUMMYFUNCTION("""COMPUTED_VALUE"""),"")</f>
        <v/>
      </c>
      <c r="F503" s="119" t="str">
        <f ca="1">IFERROR(__xludf.DUMMYFUNCTION("""COMPUTED_VALUE"""),"")</f>
        <v/>
      </c>
      <c r="G503" s="119" t="str">
        <f ca="1">IFERROR(__xludf.DUMMYFUNCTION("""COMPUTED_VALUE"""),"")</f>
        <v/>
      </c>
      <c r="H503" s="119" t="str">
        <f ca="1">IFERROR(__xludf.DUMMYFUNCTION("""COMPUTED_VALUE"""),"")</f>
        <v/>
      </c>
      <c r="I503" s="96" t="str">
        <f ca="1">IFERROR(__xludf.DUMMYFUNCTION("""COMPUTED_VALUE"""),"")</f>
        <v/>
      </c>
      <c r="J503" s="119" t="str">
        <f ca="1">IFERROR(__xludf.DUMMYFUNCTION("""COMPUTED_VALUE"""),"")</f>
        <v/>
      </c>
      <c r="K503" s="119" t="str">
        <f ca="1">IFERROR(__xludf.DUMMYFUNCTION("""COMPUTED_VALUE"""),"")</f>
        <v/>
      </c>
      <c r="L503" s="119" t="str">
        <f ca="1">IFERROR(__xludf.DUMMYFUNCTION("""COMPUTED_VALUE"""),"")</f>
        <v/>
      </c>
      <c r="M503" s="119" t="str">
        <f ca="1">IFERROR(__xludf.DUMMYFUNCTION("""COMPUTED_VALUE"""),"")</f>
        <v/>
      </c>
      <c r="N503" s="119" t="str">
        <f ca="1">IFERROR(__xludf.DUMMYFUNCTION("""COMPUTED_VALUE"""),"")</f>
        <v/>
      </c>
      <c r="O503" s="119" t="str">
        <f ca="1">IFERROR(__xludf.DUMMYFUNCTION("""COMPUTED_VALUE"""),"")</f>
        <v/>
      </c>
      <c r="P503" s="119" t="str">
        <f ca="1">IFERROR(__xludf.DUMMYFUNCTION("""COMPUTED_VALUE"""),"")</f>
        <v/>
      </c>
      <c r="Q503" s="119" t="str">
        <f ca="1">IFERROR(__xludf.DUMMYFUNCTION("""COMPUTED_VALUE"""),"")</f>
        <v/>
      </c>
      <c r="R503" s="119" t="str">
        <f ca="1">IFERROR(__xludf.DUMMYFUNCTION("""COMPUTED_VALUE"""),"")</f>
        <v/>
      </c>
      <c r="S503" s="119" t="str">
        <f ca="1">IFERROR(__xludf.DUMMYFUNCTION("""COMPUTED_VALUE"""),"")</f>
        <v/>
      </c>
      <c r="T503" s="119" t="str">
        <f ca="1">IFERROR(__xludf.DUMMYFUNCTION("""COMPUTED_VALUE"""),"")</f>
        <v/>
      </c>
      <c r="U503" s="119" t="str">
        <f ca="1">IFERROR(__xludf.DUMMYFUNCTION("""COMPUTED_VALUE"""),"")</f>
        <v/>
      </c>
      <c r="V503" s="119" t="str">
        <f ca="1">IFERROR(__xludf.DUMMYFUNCTION("""COMPUTED_VALUE"""),"")</f>
        <v/>
      </c>
      <c r="W503" s="119" t="str">
        <f ca="1">IFERROR(__xludf.DUMMYFUNCTION("""COMPUTED_VALUE"""),"")</f>
        <v/>
      </c>
      <c r="X503" s="119" t="str">
        <f ca="1">IFERROR(__xludf.DUMMYFUNCTION("""COMPUTED_VALUE"""),"")</f>
        <v/>
      </c>
      <c r="Y503" s="119" t="str">
        <f ca="1">IFERROR(__xludf.DUMMYFUNCTION("""COMPUTED_VALUE"""),"")</f>
        <v/>
      </c>
      <c r="Z503" s="119"/>
    </row>
    <row r="504" spans="1:26" ht="12.95">
      <c r="A504" s="119" t="str">
        <f ca="1">IFERROR(__xludf.DUMMYFUNCTION("""COMPUTED_VALUE"""),"")</f>
        <v/>
      </c>
      <c r="B504" s="119" t="str">
        <f ca="1">IFERROR(__xludf.DUMMYFUNCTION("""COMPUTED_VALUE"""),"")</f>
        <v/>
      </c>
      <c r="C504" s="119" t="str">
        <f ca="1">IFERROR(__xludf.DUMMYFUNCTION("""COMPUTED_VALUE"""),"")</f>
        <v/>
      </c>
      <c r="D504" s="119" t="str">
        <f ca="1">IFERROR(__xludf.DUMMYFUNCTION("""COMPUTED_VALUE"""),"")</f>
        <v/>
      </c>
      <c r="E504" s="119" t="str">
        <f ca="1">IFERROR(__xludf.DUMMYFUNCTION("""COMPUTED_VALUE"""),"")</f>
        <v/>
      </c>
      <c r="F504" s="119" t="str">
        <f ca="1">IFERROR(__xludf.DUMMYFUNCTION("""COMPUTED_VALUE"""),"")</f>
        <v/>
      </c>
      <c r="G504" s="119" t="str">
        <f ca="1">IFERROR(__xludf.DUMMYFUNCTION("""COMPUTED_VALUE"""),"")</f>
        <v/>
      </c>
      <c r="H504" s="119" t="str">
        <f ca="1">IFERROR(__xludf.DUMMYFUNCTION("""COMPUTED_VALUE"""),"")</f>
        <v/>
      </c>
      <c r="I504" s="96" t="str">
        <f ca="1">IFERROR(__xludf.DUMMYFUNCTION("""COMPUTED_VALUE"""),"")</f>
        <v/>
      </c>
      <c r="J504" s="119" t="str">
        <f ca="1">IFERROR(__xludf.DUMMYFUNCTION("""COMPUTED_VALUE"""),"")</f>
        <v/>
      </c>
      <c r="K504" s="119" t="str">
        <f ca="1">IFERROR(__xludf.DUMMYFUNCTION("""COMPUTED_VALUE"""),"")</f>
        <v/>
      </c>
      <c r="L504" s="119" t="str">
        <f ca="1">IFERROR(__xludf.DUMMYFUNCTION("""COMPUTED_VALUE"""),"")</f>
        <v/>
      </c>
      <c r="M504" s="119" t="str">
        <f ca="1">IFERROR(__xludf.DUMMYFUNCTION("""COMPUTED_VALUE"""),"")</f>
        <v/>
      </c>
      <c r="N504" s="119" t="str">
        <f ca="1">IFERROR(__xludf.DUMMYFUNCTION("""COMPUTED_VALUE"""),"")</f>
        <v/>
      </c>
      <c r="O504" s="119" t="str">
        <f ca="1">IFERROR(__xludf.DUMMYFUNCTION("""COMPUTED_VALUE"""),"")</f>
        <v/>
      </c>
      <c r="P504" s="119" t="str">
        <f ca="1">IFERROR(__xludf.DUMMYFUNCTION("""COMPUTED_VALUE"""),"")</f>
        <v/>
      </c>
      <c r="Q504" s="119" t="str">
        <f ca="1">IFERROR(__xludf.DUMMYFUNCTION("""COMPUTED_VALUE"""),"")</f>
        <v/>
      </c>
      <c r="R504" s="119" t="str">
        <f ca="1">IFERROR(__xludf.DUMMYFUNCTION("""COMPUTED_VALUE"""),"")</f>
        <v/>
      </c>
      <c r="S504" s="119" t="str">
        <f ca="1">IFERROR(__xludf.DUMMYFUNCTION("""COMPUTED_VALUE"""),"")</f>
        <v/>
      </c>
      <c r="T504" s="119" t="str">
        <f ca="1">IFERROR(__xludf.DUMMYFUNCTION("""COMPUTED_VALUE"""),"")</f>
        <v/>
      </c>
      <c r="U504" s="119" t="str">
        <f ca="1">IFERROR(__xludf.DUMMYFUNCTION("""COMPUTED_VALUE"""),"")</f>
        <v/>
      </c>
      <c r="V504" s="119" t="str">
        <f ca="1">IFERROR(__xludf.DUMMYFUNCTION("""COMPUTED_VALUE"""),"")</f>
        <v/>
      </c>
      <c r="W504" s="119" t="str">
        <f ca="1">IFERROR(__xludf.DUMMYFUNCTION("""COMPUTED_VALUE"""),"")</f>
        <v/>
      </c>
      <c r="X504" s="119" t="str">
        <f ca="1">IFERROR(__xludf.DUMMYFUNCTION("""COMPUTED_VALUE"""),"")</f>
        <v/>
      </c>
      <c r="Y504" s="119" t="str">
        <f ca="1">IFERROR(__xludf.DUMMYFUNCTION("""COMPUTED_VALUE"""),"")</f>
        <v/>
      </c>
      <c r="Z504" s="119"/>
    </row>
    <row r="505" spans="1:26" ht="12.95">
      <c r="A505" s="119" t="str">
        <f ca="1">IFERROR(__xludf.DUMMYFUNCTION("""COMPUTED_VALUE"""),"")</f>
        <v/>
      </c>
      <c r="B505" s="119" t="str">
        <f ca="1">IFERROR(__xludf.DUMMYFUNCTION("""COMPUTED_VALUE"""),"")</f>
        <v/>
      </c>
      <c r="C505" s="119" t="str">
        <f ca="1">IFERROR(__xludf.DUMMYFUNCTION("""COMPUTED_VALUE"""),"")</f>
        <v/>
      </c>
      <c r="D505" s="119" t="str">
        <f ca="1">IFERROR(__xludf.DUMMYFUNCTION("""COMPUTED_VALUE"""),"")</f>
        <v/>
      </c>
      <c r="E505" s="119" t="str">
        <f ca="1">IFERROR(__xludf.DUMMYFUNCTION("""COMPUTED_VALUE"""),"")</f>
        <v/>
      </c>
      <c r="F505" s="119" t="str">
        <f ca="1">IFERROR(__xludf.DUMMYFUNCTION("""COMPUTED_VALUE"""),"")</f>
        <v/>
      </c>
      <c r="G505" s="119" t="str">
        <f ca="1">IFERROR(__xludf.DUMMYFUNCTION("""COMPUTED_VALUE"""),"")</f>
        <v/>
      </c>
      <c r="H505" s="119" t="str">
        <f ca="1">IFERROR(__xludf.DUMMYFUNCTION("""COMPUTED_VALUE"""),"")</f>
        <v/>
      </c>
      <c r="I505" s="96" t="str">
        <f ca="1">IFERROR(__xludf.DUMMYFUNCTION("""COMPUTED_VALUE"""),"")</f>
        <v/>
      </c>
      <c r="J505" s="119" t="str">
        <f ca="1">IFERROR(__xludf.DUMMYFUNCTION("""COMPUTED_VALUE"""),"")</f>
        <v/>
      </c>
      <c r="K505" s="119" t="str">
        <f ca="1">IFERROR(__xludf.DUMMYFUNCTION("""COMPUTED_VALUE"""),"")</f>
        <v/>
      </c>
      <c r="L505" s="119" t="str">
        <f ca="1">IFERROR(__xludf.DUMMYFUNCTION("""COMPUTED_VALUE"""),"")</f>
        <v/>
      </c>
      <c r="M505" s="119" t="str">
        <f ca="1">IFERROR(__xludf.DUMMYFUNCTION("""COMPUTED_VALUE"""),"")</f>
        <v/>
      </c>
      <c r="N505" s="119" t="str">
        <f ca="1">IFERROR(__xludf.DUMMYFUNCTION("""COMPUTED_VALUE"""),"")</f>
        <v/>
      </c>
      <c r="O505" s="119" t="str">
        <f ca="1">IFERROR(__xludf.DUMMYFUNCTION("""COMPUTED_VALUE"""),"")</f>
        <v/>
      </c>
      <c r="P505" s="119" t="str">
        <f ca="1">IFERROR(__xludf.DUMMYFUNCTION("""COMPUTED_VALUE"""),"")</f>
        <v/>
      </c>
      <c r="Q505" s="119" t="str">
        <f ca="1">IFERROR(__xludf.DUMMYFUNCTION("""COMPUTED_VALUE"""),"")</f>
        <v/>
      </c>
      <c r="R505" s="119" t="str">
        <f ca="1">IFERROR(__xludf.DUMMYFUNCTION("""COMPUTED_VALUE"""),"")</f>
        <v/>
      </c>
      <c r="S505" s="119" t="str">
        <f ca="1">IFERROR(__xludf.DUMMYFUNCTION("""COMPUTED_VALUE"""),"")</f>
        <v/>
      </c>
      <c r="T505" s="119" t="str">
        <f ca="1">IFERROR(__xludf.DUMMYFUNCTION("""COMPUTED_VALUE"""),"")</f>
        <v/>
      </c>
      <c r="U505" s="119" t="str">
        <f ca="1">IFERROR(__xludf.DUMMYFUNCTION("""COMPUTED_VALUE"""),"")</f>
        <v/>
      </c>
      <c r="V505" s="119" t="str">
        <f ca="1">IFERROR(__xludf.DUMMYFUNCTION("""COMPUTED_VALUE"""),"")</f>
        <v/>
      </c>
      <c r="W505" s="119" t="str">
        <f ca="1">IFERROR(__xludf.DUMMYFUNCTION("""COMPUTED_VALUE"""),"")</f>
        <v/>
      </c>
      <c r="X505" s="119" t="str">
        <f ca="1">IFERROR(__xludf.DUMMYFUNCTION("""COMPUTED_VALUE"""),"")</f>
        <v/>
      </c>
      <c r="Y505" s="119" t="str">
        <f ca="1">IFERROR(__xludf.DUMMYFUNCTION("""COMPUTED_VALUE"""),"")</f>
        <v/>
      </c>
      <c r="Z505" s="119"/>
    </row>
    <row r="506" spans="1:26" ht="12.95">
      <c r="A506" s="119" t="str">
        <f ca="1">IFERROR(__xludf.DUMMYFUNCTION("""COMPUTED_VALUE"""),"")</f>
        <v/>
      </c>
      <c r="B506" s="119" t="str">
        <f ca="1">IFERROR(__xludf.DUMMYFUNCTION("""COMPUTED_VALUE"""),"")</f>
        <v/>
      </c>
      <c r="C506" s="119" t="str">
        <f ca="1">IFERROR(__xludf.DUMMYFUNCTION("""COMPUTED_VALUE"""),"")</f>
        <v/>
      </c>
      <c r="D506" s="119" t="str">
        <f ca="1">IFERROR(__xludf.DUMMYFUNCTION("""COMPUTED_VALUE"""),"")</f>
        <v/>
      </c>
      <c r="E506" s="119" t="str">
        <f ca="1">IFERROR(__xludf.DUMMYFUNCTION("""COMPUTED_VALUE"""),"")</f>
        <v/>
      </c>
      <c r="F506" s="119" t="str">
        <f ca="1">IFERROR(__xludf.DUMMYFUNCTION("""COMPUTED_VALUE"""),"")</f>
        <v/>
      </c>
      <c r="G506" s="119" t="str">
        <f ca="1">IFERROR(__xludf.DUMMYFUNCTION("""COMPUTED_VALUE"""),"")</f>
        <v/>
      </c>
      <c r="H506" s="119" t="str">
        <f ca="1">IFERROR(__xludf.DUMMYFUNCTION("""COMPUTED_VALUE"""),"")</f>
        <v/>
      </c>
      <c r="I506" s="96" t="str">
        <f ca="1">IFERROR(__xludf.DUMMYFUNCTION("""COMPUTED_VALUE"""),"")</f>
        <v/>
      </c>
      <c r="J506" s="119" t="str">
        <f ca="1">IFERROR(__xludf.DUMMYFUNCTION("""COMPUTED_VALUE"""),"")</f>
        <v/>
      </c>
      <c r="K506" s="119" t="str">
        <f ca="1">IFERROR(__xludf.DUMMYFUNCTION("""COMPUTED_VALUE"""),"")</f>
        <v/>
      </c>
      <c r="L506" s="119" t="str">
        <f ca="1">IFERROR(__xludf.DUMMYFUNCTION("""COMPUTED_VALUE"""),"")</f>
        <v/>
      </c>
      <c r="M506" s="119" t="str">
        <f ca="1">IFERROR(__xludf.DUMMYFUNCTION("""COMPUTED_VALUE"""),"")</f>
        <v/>
      </c>
      <c r="N506" s="119" t="str">
        <f ca="1">IFERROR(__xludf.DUMMYFUNCTION("""COMPUTED_VALUE"""),"")</f>
        <v/>
      </c>
      <c r="O506" s="119" t="str">
        <f ca="1">IFERROR(__xludf.DUMMYFUNCTION("""COMPUTED_VALUE"""),"")</f>
        <v/>
      </c>
      <c r="P506" s="119" t="str">
        <f ca="1">IFERROR(__xludf.DUMMYFUNCTION("""COMPUTED_VALUE"""),"")</f>
        <v/>
      </c>
      <c r="Q506" s="119" t="str">
        <f ca="1">IFERROR(__xludf.DUMMYFUNCTION("""COMPUTED_VALUE"""),"")</f>
        <v/>
      </c>
      <c r="R506" s="119" t="str">
        <f ca="1">IFERROR(__xludf.DUMMYFUNCTION("""COMPUTED_VALUE"""),"")</f>
        <v/>
      </c>
      <c r="S506" s="119" t="str">
        <f ca="1">IFERROR(__xludf.DUMMYFUNCTION("""COMPUTED_VALUE"""),"")</f>
        <v/>
      </c>
      <c r="T506" s="119" t="str">
        <f ca="1">IFERROR(__xludf.DUMMYFUNCTION("""COMPUTED_VALUE"""),"")</f>
        <v/>
      </c>
      <c r="U506" s="119" t="str">
        <f ca="1">IFERROR(__xludf.DUMMYFUNCTION("""COMPUTED_VALUE"""),"")</f>
        <v/>
      </c>
      <c r="V506" s="119" t="str">
        <f ca="1">IFERROR(__xludf.DUMMYFUNCTION("""COMPUTED_VALUE"""),"")</f>
        <v/>
      </c>
      <c r="W506" s="119" t="str">
        <f ca="1">IFERROR(__xludf.DUMMYFUNCTION("""COMPUTED_VALUE"""),"")</f>
        <v/>
      </c>
      <c r="X506" s="119" t="str">
        <f ca="1">IFERROR(__xludf.DUMMYFUNCTION("""COMPUTED_VALUE"""),"")</f>
        <v/>
      </c>
      <c r="Y506" s="119" t="str">
        <f ca="1">IFERROR(__xludf.DUMMYFUNCTION("""COMPUTED_VALUE"""),"")</f>
        <v/>
      </c>
      <c r="Z506" s="119"/>
    </row>
    <row r="507" spans="1:26" ht="12.95">
      <c r="A507" s="119" t="str">
        <f ca="1">IFERROR(__xludf.DUMMYFUNCTION("""COMPUTED_VALUE"""),"")</f>
        <v/>
      </c>
      <c r="B507" s="119" t="str">
        <f ca="1">IFERROR(__xludf.DUMMYFUNCTION("""COMPUTED_VALUE"""),"")</f>
        <v/>
      </c>
      <c r="C507" s="119" t="str">
        <f ca="1">IFERROR(__xludf.DUMMYFUNCTION("""COMPUTED_VALUE"""),"")</f>
        <v/>
      </c>
      <c r="D507" s="119" t="str">
        <f ca="1">IFERROR(__xludf.DUMMYFUNCTION("""COMPUTED_VALUE"""),"")</f>
        <v/>
      </c>
      <c r="E507" s="119" t="str">
        <f ca="1">IFERROR(__xludf.DUMMYFUNCTION("""COMPUTED_VALUE"""),"")</f>
        <v/>
      </c>
      <c r="F507" s="119" t="str">
        <f ca="1">IFERROR(__xludf.DUMMYFUNCTION("""COMPUTED_VALUE"""),"")</f>
        <v/>
      </c>
      <c r="G507" s="119" t="str">
        <f ca="1">IFERROR(__xludf.DUMMYFUNCTION("""COMPUTED_VALUE"""),"")</f>
        <v/>
      </c>
      <c r="H507" s="119" t="str">
        <f ca="1">IFERROR(__xludf.DUMMYFUNCTION("""COMPUTED_VALUE"""),"")</f>
        <v/>
      </c>
      <c r="I507" s="96" t="str">
        <f ca="1">IFERROR(__xludf.DUMMYFUNCTION("""COMPUTED_VALUE"""),"")</f>
        <v/>
      </c>
      <c r="J507" s="119" t="str">
        <f ca="1">IFERROR(__xludf.DUMMYFUNCTION("""COMPUTED_VALUE"""),"")</f>
        <v/>
      </c>
      <c r="K507" s="119" t="str">
        <f ca="1">IFERROR(__xludf.DUMMYFUNCTION("""COMPUTED_VALUE"""),"")</f>
        <v/>
      </c>
      <c r="L507" s="119" t="str">
        <f ca="1">IFERROR(__xludf.DUMMYFUNCTION("""COMPUTED_VALUE"""),"")</f>
        <v/>
      </c>
      <c r="M507" s="119" t="str">
        <f ca="1">IFERROR(__xludf.DUMMYFUNCTION("""COMPUTED_VALUE"""),"")</f>
        <v/>
      </c>
      <c r="N507" s="119" t="str">
        <f ca="1">IFERROR(__xludf.DUMMYFUNCTION("""COMPUTED_VALUE"""),"")</f>
        <v/>
      </c>
      <c r="O507" s="119" t="str">
        <f ca="1">IFERROR(__xludf.DUMMYFUNCTION("""COMPUTED_VALUE"""),"")</f>
        <v/>
      </c>
      <c r="P507" s="119" t="str">
        <f ca="1">IFERROR(__xludf.DUMMYFUNCTION("""COMPUTED_VALUE"""),"")</f>
        <v/>
      </c>
      <c r="Q507" s="119" t="str">
        <f ca="1">IFERROR(__xludf.DUMMYFUNCTION("""COMPUTED_VALUE"""),"")</f>
        <v/>
      </c>
      <c r="R507" s="119" t="str">
        <f ca="1">IFERROR(__xludf.DUMMYFUNCTION("""COMPUTED_VALUE"""),"")</f>
        <v/>
      </c>
      <c r="S507" s="119" t="str">
        <f ca="1">IFERROR(__xludf.DUMMYFUNCTION("""COMPUTED_VALUE"""),"")</f>
        <v/>
      </c>
      <c r="T507" s="119" t="str">
        <f ca="1">IFERROR(__xludf.DUMMYFUNCTION("""COMPUTED_VALUE"""),"")</f>
        <v/>
      </c>
      <c r="U507" s="119" t="str">
        <f ca="1">IFERROR(__xludf.DUMMYFUNCTION("""COMPUTED_VALUE"""),"")</f>
        <v/>
      </c>
      <c r="V507" s="119" t="str">
        <f ca="1">IFERROR(__xludf.DUMMYFUNCTION("""COMPUTED_VALUE"""),"")</f>
        <v/>
      </c>
      <c r="W507" s="119" t="str">
        <f ca="1">IFERROR(__xludf.DUMMYFUNCTION("""COMPUTED_VALUE"""),"")</f>
        <v/>
      </c>
      <c r="X507" s="119" t="str">
        <f ca="1">IFERROR(__xludf.DUMMYFUNCTION("""COMPUTED_VALUE"""),"")</f>
        <v/>
      </c>
      <c r="Y507" s="119" t="str">
        <f ca="1">IFERROR(__xludf.DUMMYFUNCTION("""COMPUTED_VALUE"""),"")</f>
        <v/>
      </c>
      <c r="Z507" s="119"/>
    </row>
    <row r="508" spans="1:26" ht="12.95">
      <c r="A508" s="119" t="str">
        <f ca="1">IFERROR(__xludf.DUMMYFUNCTION("""COMPUTED_VALUE"""),"")</f>
        <v/>
      </c>
      <c r="B508" s="119" t="str">
        <f ca="1">IFERROR(__xludf.DUMMYFUNCTION("""COMPUTED_VALUE"""),"")</f>
        <v/>
      </c>
      <c r="C508" s="119" t="str">
        <f ca="1">IFERROR(__xludf.DUMMYFUNCTION("""COMPUTED_VALUE"""),"")</f>
        <v/>
      </c>
      <c r="D508" s="119" t="str">
        <f ca="1">IFERROR(__xludf.DUMMYFUNCTION("""COMPUTED_VALUE"""),"")</f>
        <v/>
      </c>
      <c r="E508" s="119" t="str">
        <f ca="1">IFERROR(__xludf.DUMMYFUNCTION("""COMPUTED_VALUE"""),"")</f>
        <v/>
      </c>
      <c r="F508" s="119" t="str">
        <f ca="1">IFERROR(__xludf.DUMMYFUNCTION("""COMPUTED_VALUE"""),"")</f>
        <v/>
      </c>
      <c r="G508" s="119" t="str">
        <f ca="1">IFERROR(__xludf.DUMMYFUNCTION("""COMPUTED_VALUE"""),"")</f>
        <v/>
      </c>
      <c r="H508" s="119" t="str">
        <f ca="1">IFERROR(__xludf.DUMMYFUNCTION("""COMPUTED_VALUE"""),"")</f>
        <v/>
      </c>
      <c r="I508" s="96" t="str">
        <f ca="1">IFERROR(__xludf.DUMMYFUNCTION("""COMPUTED_VALUE"""),"")</f>
        <v/>
      </c>
      <c r="J508" s="119" t="str">
        <f ca="1">IFERROR(__xludf.DUMMYFUNCTION("""COMPUTED_VALUE"""),"")</f>
        <v/>
      </c>
      <c r="K508" s="119" t="str">
        <f ca="1">IFERROR(__xludf.DUMMYFUNCTION("""COMPUTED_VALUE"""),"")</f>
        <v/>
      </c>
      <c r="L508" s="119" t="str">
        <f ca="1">IFERROR(__xludf.DUMMYFUNCTION("""COMPUTED_VALUE"""),"")</f>
        <v/>
      </c>
      <c r="M508" s="119" t="str">
        <f ca="1">IFERROR(__xludf.DUMMYFUNCTION("""COMPUTED_VALUE"""),"")</f>
        <v/>
      </c>
      <c r="N508" s="119" t="str">
        <f ca="1">IFERROR(__xludf.DUMMYFUNCTION("""COMPUTED_VALUE"""),"")</f>
        <v/>
      </c>
      <c r="O508" s="119" t="str">
        <f ca="1">IFERROR(__xludf.DUMMYFUNCTION("""COMPUTED_VALUE"""),"")</f>
        <v/>
      </c>
      <c r="P508" s="119" t="str">
        <f ca="1">IFERROR(__xludf.DUMMYFUNCTION("""COMPUTED_VALUE"""),"")</f>
        <v/>
      </c>
      <c r="Q508" s="119" t="str">
        <f ca="1">IFERROR(__xludf.DUMMYFUNCTION("""COMPUTED_VALUE"""),"")</f>
        <v/>
      </c>
      <c r="R508" s="119" t="str">
        <f ca="1">IFERROR(__xludf.DUMMYFUNCTION("""COMPUTED_VALUE"""),"")</f>
        <v/>
      </c>
      <c r="S508" s="119" t="str">
        <f ca="1">IFERROR(__xludf.DUMMYFUNCTION("""COMPUTED_VALUE"""),"")</f>
        <v/>
      </c>
      <c r="T508" s="119" t="str">
        <f ca="1">IFERROR(__xludf.DUMMYFUNCTION("""COMPUTED_VALUE"""),"")</f>
        <v/>
      </c>
      <c r="U508" s="119" t="str">
        <f ca="1">IFERROR(__xludf.DUMMYFUNCTION("""COMPUTED_VALUE"""),"")</f>
        <v/>
      </c>
      <c r="V508" s="119" t="str">
        <f ca="1">IFERROR(__xludf.DUMMYFUNCTION("""COMPUTED_VALUE"""),"")</f>
        <v/>
      </c>
      <c r="W508" s="119" t="str">
        <f ca="1">IFERROR(__xludf.DUMMYFUNCTION("""COMPUTED_VALUE"""),"")</f>
        <v/>
      </c>
      <c r="X508" s="119" t="str">
        <f ca="1">IFERROR(__xludf.DUMMYFUNCTION("""COMPUTED_VALUE"""),"")</f>
        <v/>
      </c>
      <c r="Y508" s="119" t="str">
        <f ca="1">IFERROR(__xludf.DUMMYFUNCTION("""COMPUTED_VALUE"""),"")</f>
        <v/>
      </c>
      <c r="Z508" s="119"/>
    </row>
    <row r="509" spans="1:26" ht="12.95">
      <c r="A509" s="119" t="str">
        <f ca="1">IFERROR(__xludf.DUMMYFUNCTION("""COMPUTED_VALUE"""),"")</f>
        <v/>
      </c>
      <c r="B509" s="119" t="str">
        <f ca="1">IFERROR(__xludf.DUMMYFUNCTION("""COMPUTED_VALUE"""),"")</f>
        <v/>
      </c>
      <c r="C509" s="119" t="str">
        <f ca="1">IFERROR(__xludf.DUMMYFUNCTION("""COMPUTED_VALUE"""),"")</f>
        <v/>
      </c>
      <c r="D509" s="119" t="str">
        <f ca="1">IFERROR(__xludf.DUMMYFUNCTION("""COMPUTED_VALUE"""),"")</f>
        <v/>
      </c>
      <c r="E509" s="119" t="str">
        <f ca="1">IFERROR(__xludf.DUMMYFUNCTION("""COMPUTED_VALUE"""),"")</f>
        <v/>
      </c>
      <c r="F509" s="119" t="str">
        <f ca="1">IFERROR(__xludf.DUMMYFUNCTION("""COMPUTED_VALUE"""),"")</f>
        <v/>
      </c>
      <c r="G509" s="119" t="str">
        <f ca="1">IFERROR(__xludf.DUMMYFUNCTION("""COMPUTED_VALUE"""),"")</f>
        <v/>
      </c>
      <c r="H509" s="119" t="str">
        <f ca="1">IFERROR(__xludf.DUMMYFUNCTION("""COMPUTED_VALUE"""),"")</f>
        <v/>
      </c>
      <c r="I509" s="96" t="str">
        <f ca="1">IFERROR(__xludf.DUMMYFUNCTION("""COMPUTED_VALUE"""),"")</f>
        <v/>
      </c>
      <c r="J509" s="119" t="str">
        <f ca="1">IFERROR(__xludf.DUMMYFUNCTION("""COMPUTED_VALUE"""),"")</f>
        <v/>
      </c>
      <c r="K509" s="119" t="str">
        <f ca="1">IFERROR(__xludf.DUMMYFUNCTION("""COMPUTED_VALUE"""),"")</f>
        <v/>
      </c>
      <c r="L509" s="119" t="str">
        <f ca="1">IFERROR(__xludf.DUMMYFUNCTION("""COMPUTED_VALUE"""),"")</f>
        <v/>
      </c>
      <c r="M509" s="119" t="str">
        <f ca="1">IFERROR(__xludf.DUMMYFUNCTION("""COMPUTED_VALUE"""),"")</f>
        <v/>
      </c>
      <c r="N509" s="119" t="str">
        <f ca="1">IFERROR(__xludf.DUMMYFUNCTION("""COMPUTED_VALUE"""),"")</f>
        <v/>
      </c>
      <c r="O509" s="119" t="str">
        <f ca="1">IFERROR(__xludf.DUMMYFUNCTION("""COMPUTED_VALUE"""),"")</f>
        <v/>
      </c>
      <c r="P509" s="119" t="str">
        <f ca="1">IFERROR(__xludf.DUMMYFUNCTION("""COMPUTED_VALUE"""),"")</f>
        <v/>
      </c>
      <c r="Q509" s="119" t="str">
        <f ca="1">IFERROR(__xludf.DUMMYFUNCTION("""COMPUTED_VALUE"""),"")</f>
        <v/>
      </c>
      <c r="R509" s="119" t="str">
        <f ca="1">IFERROR(__xludf.DUMMYFUNCTION("""COMPUTED_VALUE"""),"")</f>
        <v/>
      </c>
      <c r="S509" s="119" t="str">
        <f ca="1">IFERROR(__xludf.DUMMYFUNCTION("""COMPUTED_VALUE"""),"")</f>
        <v/>
      </c>
      <c r="T509" s="119" t="str">
        <f ca="1">IFERROR(__xludf.DUMMYFUNCTION("""COMPUTED_VALUE"""),"")</f>
        <v/>
      </c>
      <c r="U509" s="119" t="str">
        <f ca="1">IFERROR(__xludf.DUMMYFUNCTION("""COMPUTED_VALUE"""),"")</f>
        <v/>
      </c>
      <c r="V509" s="119" t="str">
        <f ca="1">IFERROR(__xludf.DUMMYFUNCTION("""COMPUTED_VALUE"""),"")</f>
        <v/>
      </c>
      <c r="W509" s="119" t="str">
        <f ca="1">IFERROR(__xludf.DUMMYFUNCTION("""COMPUTED_VALUE"""),"")</f>
        <v/>
      </c>
      <c r="X509" s="119" t="str">
        <f ca="1">IFERROR(__xludf.DUMMYFUNCTION("""COMPUTED_VALUE"""),"")</f>
        <v/>
      </c>
      <c r="Y509" s="119" t="str">
        <f ca="1">IFERROR(__xludf.DUMMYFUNCTION("""COMPUTED_VALUE"""),"")</f>
        <v/>
      </c>
      <c r="Z509" s="119"/>
    </row>
    <row r="510" spans="1:26" ht="12.95">
      <c r="A510" s="119" t="str">
        <f ca="1">IFERROR(__xludf.DUMMYFUNCTION("""COMPUTED_VALUE"""),"")</f>
        <v/>
      </c>
      <c r="B510" s="119" t="str">
        <f ca="1">IFERROR(__xludf.DUMMYFUNCTION("""COMPUTED_VALUE"""),"")</f>
        <v/>
      </c>
      <c r="C510" s="119" t="str">
        <f ca="1">IFERROR(__xludf.DUMMYFUNCTION("""COMPUTED_VALUE"""),"")</f>
        <v/>
      </c>
      <c r="D510" s="119" t="str">
        <f ca="1">IFERROR(__xludf.DUMMYFUNCTION("""COMPUTED_VALUE"""),"")</f>
        <v/>
      </c>
      <c r="E510" s="119" t="str">
        <f ca="1">IFERROR(__xludf.DUMMYFUNCTION("""COMPUTED_VALUE"""),"")</f>
        <v/>
      </c>
      <c r="F510" s="119" t="str">
        <f ca="1">IFERROR(__xludf.DUMMYFUNCTION("""COMPUTED_VALUE"""),"")</f>
        <v/>
      </c>
      <c r="G510" s="119" t="str">
        <f ca="1">IFERROR(__xludf.DUMMYFUNCTION("""COMPUTED_VALUE"""),"")</f>
        <v/>
      </c>
      <c r="H510" s="119" t="str">
        <f ca="1">IFERROR(__xludf.DUMMYFUNCTION("""COMPUTED_VALUE"""),"")</f>
        <v/>
      </c>
      <c r="I510" s="96" t="str">
        <f ca="1">IFERROR(__xludf.DUMMYFUNCTION("""COMPUTED_VALUE"""),"")</f>
        <v/>
      </c>
      <c r="J510" s="119" t="str">
        <f ca="1">IFERROR(__xludf.DUMMYFUNCTION("""COMPUTED_VALUE"""),"")</f>
        <v/>
      </c>
      <c r="K510" s="119" t="str">
        <f ca="1">IFERROR(__xludf.DUMMYFUNCTION("""COMPUTED_VALUE"""),"")</f>
        <v/>
      </c>
      <c r="L510" s="119" t="str">
        <f ca="1">IFERROR(__xludf.DUMMYFUNCTION("""COMPUTED_VALUE"""),"")</f>
        <v/>
      </c>
      <c r="M510" s="119" t="str">
        <f ca="1">IFERROR(__xludf.DUMMYFUNCTION("""COMPUTED_VALUE"""),"")</f>
        <v/>
      </c>
      <c r="N510" s="119" t="str">
        <f ca="1">IFERROR(__xludf.DUMMYFUNCTION("""COMPUTED_VALUE"""),"")</f>
        <v/>
      </c>
      <c r="O510" s="119" t="str">
        <f ca="1">IFERROR(__xludf.DUMMYFUNCTION("""COMPUTED_VALUE"""),"")</f>
        <v/>
      </c>
      <c r="P510" s="119" t="str">
        <f ca="1">IFERROR(__xludf.DUMMYFUNCTION("""COMPUTED_VALUE"""),"")</f>
        <v/>
      </c>
      <c r="Q510" s="119" t="str">
        <f ca="1">IFERROR(__xludf.DUMMYFUNCTION("""COMPUTED_VALUE"""),"")</f>
        <v/>
      </c>
      <c r="R510" s="119" t="str">
        <f ca="1">IFERROR(__xludf.DUMMYFUNCTION("""COMPUTED_VALUE"""),"")</f>
        <v/>
      </c>
      <c r="S510" s="119" t="str">
        <f ca="1">IFERROR(__xludf.DUMMYFUNCTION("""COMPUTED_VALUE"""),"")</f>
        <v/>
      </c>
      <c r="T510" s="119" t="str">
        <f ca="1">IFERROR(__xludf.DUMMYFUNCTION("""COMPUTED_VALUE"""),"")</f>
        <v/>
      </c>
      <c r="U510" s="119" t="str">
        <f ca="1">IFERROR(__xludf.DUMMYFUNCTION("""COMPUTED_VALUE"""),"")</f>
        <v/>
      </c>
      <c r="V510" s="119" t="str">
        <f ca="1">IFERROR(__xludf.DUMMYFUNCTION("""COMPUTED_VALUE"""),"")</f>
        <v/>
      </c>
      <c r="W510" s="119" t="str">
        <f ca="1">IFERROR(__xludf.DUMMYFUNCTION("""COMPUTED_VALUE"""),"")</f>
        <v/>
      </c>
      <c r="X510" s="119" t="str">
        <f ca="1">IFERROR(__xludf.DUMMYFUNCTION("""COMPUTED_VALUE"""),"")</f>
        <v/>
      </c>
      <c r="Y510" s="119" t="str">
        <f ca="1">IFERROR(__xludf.DUMMYFUNCTION("""COMPUTED_VALUE"""),"")</f>
        <v/>
      </c>
      <c r="Z510" s="119"/>
    </row>
    <row r="511" spans="1:26" ht="12.95">
      <c r="A511" s="119" t="str">
        <f ca="1">IFERROR(__xludf.DUMMYFUNCTION("""COMPUTED_VALUE"""),"")</f>
        <v/>
      </c>
      <c r="B511" s="119" t="str">
        <f ca="1">IFERROR(__xludf.DUMMYFUNCTION("""COMPUTED_VALUE"""),"")</f>
        <v/>
      </c>
      <c r="C511" s="119" t="str">
        <f ca="1">IFERROR(__xludf.DUMMYFUNCTION("""COMPUTED_VALUE"""),"")</f>
        <v/>
      </c>
      <c r="D511" s="119" t="str">
        <f ca="1">IFERROR(__xludf.DUMMYFUNCTION("""COMPUTED_VALUE"""),"")</f>
        <v/>
      </c>
      <c r="E511" s="119" t="str">
        <f ca="1">IFERROR(__xludf.DUMMYFUNCTION("""COMPUTED_VALUE"""),"")</f>
        <v/>
      </c>
      <c r="F511" s="119" t="str">
        <f ca="1">IFERROR(__xludf.DUMMYFUNCTION("""COMPUTED_VALUE"""),"")</f>
        <v/>
      </c>
      <c r="G511" s="119" t="str">
        <f ca="1">IFERROR(__xludf.DUMMYFUNCTION("""COMPUTED_VALUE"""),"")</f>
        <v/>
      </c>
      <c r="H511" s="119" t="str">
        <f ca="1">IFERROR(__xludf.DUMMYFUNCTION("""COMPUTED_VALUE"""),"")</f>
        <v/>
      </c>
      <c r="I511" s="96" t="str">
        <f ca="1">IFERROR(__xludf.DUMMYFUNCTION("""COMPUTED_VALUE"""),"")</f>
        <v/>
      </c>
      <c r="J511" s="119" t="str">
        <f ca="1">IFERROR(__xludf.DUMMYFUNCTION("""COMPUTED_VALUE"""),"")</f>
        <v/>
      </c>
      <c r="K511" s="119" t="str">
        <f ca="1">IFERROR(__xludf.DUMMYFUNCTION("""COMPUTED_VALUE"""),"")</f>
        <v/>
      </c>
      <c r="L511" s="119" t="str">
        <f ca="1">IFERROR(__xludf.DUMMYFUNCTION("""COMPUTED_VALUE"""),"")</f>
        <v/>
      </c>
      <c r="M511" s="119" t="str">
        <f ca="1">IFERROR(__xludf.DUMMYFUNCTION("""COMPUTED_VALUE"""),"")</f>
        <v/>
      </c>
      <c r="N511" s="119" t="str">
        <f ca="1">IFERROR(__xludf.DUMMYFUNCTION("""COMPUTED_VALUE"""),"")</f>
        <v/>
      </c>
      <c r="O511" s="119" t="str">
        <f ca="1">IFERROR(__xludf.DUMMYFUNCTION("""COMPUTED_VALUE"""),"")</f>
        <v/>
      </c>
      <c r="P511" s="119" t="str">
        <f ca="1">IFERROR(__xludf.DUMMYFUNCTION("""COMPUTED_VALUE"""),"")</f>
        <v/>
      </c>
      <c r="Q511" s="119" t="str">
        <f ca="1">IFERROR(__xludf.DUMMYFUNCTION("""COMPUTED_VALUE"""),"")</f>
        <v/>
      </c>
      <c r="R511" s="119" t="str">
        <f ca="1">IFERROR(__xludf.DUMMYFUNCTION("""COMPUTED_VALUE"""),"")</f>
        <v/>
      </c>
      <c r="S511" s="119" t="str">
        <f ca="1">IFERROR(__xludf.DUMMYFUNCTION("""COMPUTED_VALUE"""),"")</f>
        <v/>
      </c>
      <c r="T511" s="119" t="str">
        <f ca="1">IFERROR(__xludf.DUMMYFUNCTION("""COMPUTED_VALUE"""),"")</f>
        <v/>
      </c>
      <c r="U511" s="119" t="str">
        <f ca="1">IFERROR(__xludf.DUMMYFUNCTION("""COMPUTED_VALUE"""),"")</f>
        <v/>
      </c>
      <c r="V511" s="119" t="str">
        <f ca="1">IFERROR(__xludf.DUMMYFUNCTION("""COMPUTED_VALUE"""),"")</f>
        <v/>
      </c>
      <c r="W511" s="119" t="str">
        <f ca="1">IFERROR(__xludf.DUMMYFUNCTION("""COMPUTED_VALUE"""),"")</f>
        <v/>
      </c>
      <c r="X511" s="119" t="str">
        <f ca="1">IFERROR(__xludf.DUMMYFUNCTION("""COMPUTED_VALUE"""),"")</f>
        <v/>
      </c>
      <c r="Y511" s="119" t="str">
        <f ca="1">IFERROR(__xludf.DUMMYFUNCTION("""COMPUTED_VALUE"""),"")</f>
        <v/>
      </c>
      <c r="Z511" s="119"/>
    </row>
    <row r="512" spans="1:26" ht="12.95">
      <c r="A512" s="119" t="str">
        <f ca="1">IFERROR(__xludf.DUMMYFUNCTION("""COMPUTED_VALUE"""),"")</f>
        <v/>
      </c>
      <c r="B512" s="119" t="str">
        <f ca="1">IFERROR(__xludf.DUMMYFUNCTION("""COMPUTED_VALUE"""),"")</f>
        <v/>
      </c>
      <c r="C512" s="119" t="str">
        <f ca="1">IFERROR(__xludf.DUMMYFUNCTION("""COMPUTED_VALUE"""),"")</f>
        <v/>
      </c>
      <c r="D512" s="119" t="str">
        <f ca="1">IFERROR(__xludf.DUMMYFUNCTION("""COMPUTED_VALUE"""),"")</f>
        <v/>
      </c>
      <c r="E512" s="119" t="str">
        <f ca="1">IFERROR(__xludf.DUMMYFUNCTION("""COMPUTED_VALUE"""),"")</f>
        <v/>
      </c>
      <c r="F512" s="119" t="str">
        <f ca="1">IFERROR(__xludf.DUMMYFUNCTION("""COMPUTED_VALUE"""),"")</f>
        <v/>
      </c>
      <c r="G512" s="119" t="str">
        <f ca="1">IFERROR(__xludf.DUMMYFUNCTION("""COMPUTED_VALUE"""),"")</f>
        <v/>
      </c>
      <c r="H512" s="119" t="str">
        <f ca="1">IFERROR(__xludf.DUMMYFUNCTION("""COMPUTED_VALUE"""),"")</f>
        <v/>
      </c>
      <c r="I512" s="96" t="str">
        <f ca="1">IFERROR(__xludf.DUMMYFUNCTION("""COMPUTED_VALUE"""),"")</f>
        <v/>
      </c>
      <c r="J512" s="119" t="str">
        <f ca="1">IFERROR(__xludf.DUMMYFUNCTION("""COMPUTED_VALUE"""),"")</f>
        <v/>
      </c>
      <c r="K512" s="119" t="str">
        <f ca="1">IFERROR(__xludf.DUMMYFUNCTION("""COMPUTED_VALUE"""),"")</f>
        <v/>
      </c>
      <c r="L512" s="119" t="str">
        <f ca="1">IFERROR(__xludf.DUMMYFUNCTION("""COMPUTED_VALUE"""),"")</f>
        <v/>
      </c>
      <c r="M512" s="119" t="str">
        <f ca="1">IFERROR(__xludf.DUMMYFUNCTION("""COMPUTED_VALUE"""),"")</f>
        <v/>
      </c>
      <c r="N512" s="119" t="str">
        <f ca="1">IFERROR(__xludf.DUMMYFUNCTION("""COMPUTED_VALUE"""),"")</f>
        <v/>
      </c>
      <c r="O512" s="119" t="str">
        <f ca="1">IFERROR(__xludf.DUMMYFUNCTION("""COMPUTED_VALUE"""),"")</f>
        <v/>
      </c>
      <c r="P512" s="119" t="str">
        <f ca="1">IFERROR(__xludf.DUMMYFUNCTION("""COMPUTED_VALUE"""),"")</f>
        <v/>
      </c>
      <c r="Q512" s="119" t="str">
        <f ca="1">IFERROR(__xludf.DUMMYFUNCTION("""COMPUTED_VALUE"""),"")</f>
        <v/>
      </c>
      <c r="R512" s="119" t="str">
        <f ca="1">IFERROR(__xludf.DUMMYFUNCTION("""COMPUTED_VALUE"""),"")</f>
        <v/>
      </c>
      <c r="S512" s="119" t="str">
        <f ca="1">IFERROR(__xludf.DUMMYFUNCTION("""COMPUTED_VALUE"""),"")</f>
        <v/>
      </c>
      <c r="T512" s="119" t="str">
        <f ca="1">IFERROR(__xludf.DUMMYFUNCTION("""COMPUTED_VALUE"""),"")</f>
        <v/>
      </c>
      <c r="U512" s="119" t="str">
        <f ca="1">IFERROR(__xludf.DUMMYFUNCTION("""COMPUTED_VALUE"""),"")</f>
        <v/>
      </c>
      <c r="V512" s="119" t="str">
        <f ca="1">IFERROR(__xludf.DUMMYFUNCTION("""COMPUTED_VALUE"""),"")</f>
        <v/>
      </c>
      <c r="W512" s="119" t="str">
        <f ca="1">IFERROR(__xludf.DUMMYFUNCTION("""COMPUTED_VALUE"""),"")</f>
        <v/>
      </c>
      <c r="X512" s="119" t="str">
        <f ca="1">IFERROR(__xludf.DUMMYFUNCTION("""COMPUTED_VALUE"""),"")</f>
        <v/>
      </c>
      <c r="Y512" s="119" t="str">
        <f ca="1">IFERROR(__xludf.DUMMYFUNCTION("""COMPUTED_VALUE"""),"")</f>
        <v/>
      </c>
      <c r="Z512" s="119"/>
    </row>
    <row r="513" spans="1:26" ht="12.95">
      <c r="A513" s="119" t="str">
        <f ca="1">IFERROR(__xludf.DUMMYFUNCTION("""COMPUTED_VALUE"""),"")</f>
        <v/>
      </c>
      <c r="B513" s="119" t="str">
        <f ca="1">IFERROR(__xludf.DUMMYFUNCTION("""COMPUTED_VALUE"""),"")</f>
        <v/>
      </c>
      <c r="C513" s="119" t="str">
        <f ca="1">IFERROR(__xludf.DUMMYFUNCTION("""COMPUTED_VALUE"""),"")</f>
        <v/>
      </c>
      <c r="D513" s="119" t="str">
        <f ca="1">IFERROR(__xludf.DUMMYFUNCTION("""COMPUTED_VALUE"""),"")</f>
        <v/>
      </c>
      <c r="E513" s="119" t="str">
        <f ca="1">IFERROR(__xludf.DUMMYFUNCTION("""COMPUTED_VALUE"""),"")</f>
        <v/>
      </c>
      <c r="F513" s="119" t="str">
        <f ca="1">IFERROR(__xludf.DUMMYFUNCTION("""COMPUTED_VALUE"""),"")</f>
        <v/>
      </c>
      <c r="G513" s="119" t="str">
        <f ca="1">IFERROR(__xludf.DUMMYFUNCTION("""COMPUTED_VALUE"""),"")</f>
        <v/>
      </c>
      <c r="H513" s="119" t="str">
        <f ca="1">IFERROR(__xludf.DUMMYFUNCTION("""COMPUTED_VALUE"""),"")</f>
        <v/>
      </c>
      <c r="I513" s="96" t="str">
        <f ca="1">IFERROR(__xludf.DUMMYFUNCTION("""COMPUTED_VALUE"""),"")</f>
        <v/>
      </c>
      <c r="J513" s="119" t="str">
        <f ca="1">IFERROR(__xludf.DUMMYFUNCTION("""COMPUTED_VALUE"""),"")</f>
        <v/>
      </c>
      <c r="K513" s="119" t="str">
        <f ca="1">IFERROR(__xludf.DUMMYFUNCTION("""COMPUTED_VALUE"""),"")</f>
        <v/>
      </c>
      <c r="L513" s="119" t="str">
        <f ca="1">IFERROR(__xludf.DUMMYFUNCTION("""COMPUTED_VALUE"""),"")</f>
        <v/>
      </c>
      <c r="M513" s="119" t="str">
        <f ca="1">IFERROR(__xludf.DUMMYFUNCTION("""COMPUTED_VALUE"""),"")</f>
        <v/>
      </c>
      <c r="N513" s="119" t="str">
        <f ca="1">IFERROR(__xludf.DUMMYFUNCTION("""COMPUTED_VALUE"""),"")</f>
        <v/>
      </c>
      <c r="O513" s="119" t="str">
        <f ca="1">IFERROR(__xludf.DUMMYFUNCTION("""COMPUTED_VALUE"""),"")</f>
        <v/>
      </c>
      <c r="P513" s="119" t="str">
        <f ca="1">IFERROR(__xludf.DUMMYFUNCTION("""COMPUTED_VALUE"""),"")</f>
        <v/>
      </c>
      <c r="Q513" s="119" t="str">
        <f ca="1">IFERROR(__xludf.DUMMYFUNCTION("""COMPUTED_VALUE"""),"")</f>
        <v/>
      </c>
      <c r="R513" s="119" t="str">
        <f ca="1">IFERROR(__xludf.DUMMYFUNCTION("""COMPUTED_VALUE"""),"")</f>
        <v/>
      </c>
      <c r="S513" s="119" t="str">
        <f ca="1">IFERROR(__xludf.DUMMYFUNCTION("""COMPUTED_VALUE"""),"")</f>
        <v/>
      </c>
      <c r="T513" s="119" t="str">
        <f ca="1">IFERROR(__xludf.DUMMYFUNCTION("""COMPUTED_VALUE"""),"")</f>
        <v/>
      </c>
      <c r="U513" s="119" t="str">
        <f ca="1">IFERROR(__xludf.DUMMYFUNCTION("""COMPUTED_VALUE"""),"")</f>
        <v/>
      </c>
      <c r="V513" s="119" t="str">
        <f ca="1">IFERROR(__xludf.DUMMYFUNCTION("""COMPUTED_VALUE"""),"")</f>
        <v/>
      </c>
      <c r="W513" s="119" t="str">
        <f ca="1">IFERROR(__xludf.DUMMYFUNCTION("""COMPUTED_VALUE"""),"")</f>
        <v/>
      </c>
      <c r="X513" s="119" t="str">
        <f ca="1">IFERROR(__xludf.DUMMYFUNCTION("""COMPUTED_VALUE"""),"")</f>
        <v/>
      </c>
      <c r="Y513" s="119" t="str">
        <f ca="1">IFERROR(__xludf.DUMMYFUNCTION("""COMPUTED_VALUE"""),"")</f>
        <v/>
      </c>
      <c r="Z513" s="119"/>
    </row>
    <row r="514" spans="1:26" ht="12.95">
      <c r="A514" s="119" t="str">
        <f ca="1">IFERROR(__xludf.DUMMYFUNCTION("""COMPUTED_VALUE"""),"")</f>
        <v/>
      </c>
      <c r="B514" s="119" t="str">
        <f ca="1">IFERROR(__xludf.DUMMYFUNCTION("""COMPUTED_VALUE"""),"")</f>
        <v/>
      </c>
      <c r="C514" s="119" t="str">
        <f ca="1">IFERROR(__xludf.DUMMYFUNCTION("""COMPUTED_VALUE"""),"")</f>
        <v/>
      </c>
      <c r="D514" s="119" t="str">
        <f ca="1">IFERROR(__xludf.DUMMYFUNCTION("""COMPUTED_VALUE"""),"")</f>
        <v/>
      </c>
      <c r="E514" s="119" t="str">
        <f ca="1">IFERROR(__xludf.DUMMYFUNCTION("""COMPUTED_VALUE"""),"")</f>
        <v/>
      </c>
      <c r="F514" s="119" t="str">
        <f ca="1">IFERROR(__xludf.DUMMYFUNCTION("""COMPUTED_VALUE"""),"")</f>
        <v/>
      </c>
      <c r="G514" s="119" t="str">
        <f ca="1">IFERROR(__xludf.DUMMYFUNCTION("""COMPUTED_VALUE"""),"")</f>
        <v/>
      </c>
      <c r="H514" s="119" t="str">
        <f ca="1">IFERROR(__xludf.DUMMYFUNCTION("""COMPUTED_VALUE"""),"")</f>
        <v/>
      </c>
      <c r="I514" s="96" t="str">
        <f ca="1">IFERROR(__xludf.DUMMYFUNCTION("""COMPUTED_VALUE"""),"")</f>
        <v/>
      </c>
      <c r="J514" s="119" t="str">
        <f ca="1">IFERROR(__xludf.DUMMYFUNCTION("""COMPUTED_VALUE"""),"")</f>
        <v/>
      </c>
      <c r="K514" s="119" t="str">
        <f ca="1">IFERROR(__xludf.DUMMYFUNCTION("""COMPUTED_VALUE"""),"")</f>
        <v/>
      </c>
      <c r="L514" s="119" t="str">
        <f ca="1">IFERROR(__xludf.DUMMYFUNCTION("""COMPUTED_VALUE"""),"")</f>
        <v/>
      </c>
      <c r="M514" s="119" t="str">
        <f ca="1">IFERROR(__xludf.DUMMYFUNCTION("""COMPUTED_VALUE"""),"")</f>
        <v/>
      </c>
      <c r="N514" s="119" t="str">
        <f ca="1">IFERROR(__xludf.DUMMYFUNCTION("""COMPUTED_VALUE"""),"")</f>
        <v/>
      </c>
      <c r="O514" s="119" t="str">
        <f ca="1">IFERROR(__xludf.DUMMYFUNCTION("""COMPUTED_VALUE"""),"")</f>
        <v/>
      </c>
      <c r="P514" s="119" t="str">
        <f ca="1">IFERROR(__xludf.DUMMYFUNCTION("""COMPUTED_VALUE"""),"")</f>
        <v/>
      </c>
      <c r="Q514" s="119" t="str">
        <f ca="1">IFERROR(__xludf.DUMMYFUNCTION("""COMPUTED_VALUE"""),"")</f>
        <v/>
      </c>
      <c r="R514" s="119" t="str">
        <f ca="1">IFERROR(__xludf.DUMMYFUNCTION("""COMPUTED_VALUE"""),"")</f>
        <v/>
      </c>
      <c r="S514" s="119" t="str">
        <f ca="1">IFERROR(__xludf.DUMMYFUNCTION("""COMPUTED_VALUE"""),"")</f>
        <v/>
      </c>
      <c r="T514" s="119" t="str">
        <f ca="1">IFERROR(__xludf.DUMMYFUNCTION("""COMPUTED_VALUE"""),"")</f>
        <v/>
      </c>
      <c r="U514" s="119" t="str">
        <f ca="1">IFERROR(__xludf.DUMMYFUNCTION("""COMPUTED_VALUE"""),"")</f>
        <v/>
      </c>
      <c r="V514" s="119" t="str">
        <f ca="1">IFERROR(__xludf.DUMMYFUNCTION("""COMPUTED_VALUE"""),"")</f>
        <v/>
      </c>
      <c r="W514" s="119" t="str">
        <f ca="1">IFERROR(__xludf.DUMMYFUNCTION("""COMPUTED_VALUE"""),"")</f>
        <v/>
      </c>
      <c r="X514" s="119" t="str">
        <f ca="1">IFERROR(__xludf.DUMMYFUNCTION("""COMPUTED_VALUE"""),"")</f>
        <v/>
      </c>
      <c r="Y514" s="119" t="str">
        <f ca="1">IFERROR(__xludf.DUMMYFUNCTION("""COMPUTED_VALUE"""),"")</f>
        <v/>
      </c>
      <c r="Z514" s="119"/>
    </row>
    <row r="515" spans="1:26" ht="12.95">
      <c r="A515" s="119" t="str">
        <f ca="1">IFERROR(__xludf.DUMMYFUNCTION("""COMPUTED_VALUE"""),"")</f>
        <v/>
      </c>
      <c r="B515" s="119" t="str">
        <f ca="1">IFERROR(__xludf.DUMMYFUNCTION("""COMPUTED_VALUE"""),"")</f>
        <v/>
      </c>
      <c r="C515" s="119" t="str">
        <f ca="1">IFERROR(__xludf.DUMMYFUNCTION("""COMPUTED_VALUE"""),"")</f>
        <v/>
      </c>
      <c r="D515" s="119" t="str">
        <f ca="1">IFERROR(__xludf.DUMMYFUNCTION("""COMPUTED_VALUE"""),"")</f>
        <v/>
      </c>
      <c r="E515" s="119" t="str">
        <f ca="1">IFERROR(__xludf.DUMMYFUNCTION("""COMPUTED_VALUE"""),"")</f>
        <v/>
      </c>
      <c r="F515" s="119" t="str">
        <f ca="1">IFERROR(__xludf.DUMMYFUNCTION("""COMPUTED_VALUE"""),"")</f>
        <v/>
      </c>
      <c r="G515" s="119" t="str">
        <f ca="1">IFERROR(__xludf.DUMMYFUNCTION("""COMPUTED_VALUE"""),"")</f>
        <v/>
      </c>
      <c r="H515" s="119" t="str">
        <f ca="1">IFERROR(__xludf.DUMMYFUNCTION("""COMPUTED_VALUE"""),"")</f>
        <v/>
      </c>
      <c r="I515" s="96" t="str">
        <f ca="1">IFERROR(__xludf.DUMMYFUNCTION("""COMPUTED_VALUE"""),"")</f>
        <v/>
      </c>
      <c r="J515" s="119" t="str">
        <f ca="1">IFERROR(__xludf.DUMMYFUNCTION("""COMPUTED_VALUE"""),"")</f>
        <v/>
      </c>
      <c r="K515" s="119" t="str">
        <f ca="1">IFERROR(__xludf.DUMMYFUNCTION("""COMPUTED_VALUE"""),"")</f>
        <v/>
      </c>
      <c r="L515" s="119" t="str">
        <f ca="1">IFERROR(__xludf.DUMMYFUNCTION("""COMPUTED_VALUE"""),"")</f>
        <v/>
      </c>
      <c r="M515" s="119" t="str">
        <f ca="1">IFERROR(__xludf.DUMMYFUNCTION("""COMPUTED_VALUE"""),"")</f>
        <v/>
      </c>
      <c r="N515" s="119" t="str">
        <f ca="1">IFERROR(__xludf.DUMMYFUNCTION("""COMPUTED_VALUE"""),"")</f>
        <v/>
      </c>
      <c r="O515" s="119" t="str">
        <f ca="1">IFERROR(__xludf.DUMMYFUNCTION("""COMPUTED_VALUE"""),"")</f>
        <v/>
      </c>
      <c r="P515" s="119" t="str">
        <f ca="1">IFERROR(__xludf.DUMMYFUNCTION("""COMPUTED_VALUE"""),"")</f>
        <v/>
      </c>
      <c r="Q515" s="119" t="str">
        <f ca="1">IFERROR(__xludf.DUMMYFUNCTION("""COMPUTED_VALUE"""),"")</f>
        <v/>
      </c>
      <c r="R515" s="119" t="str">
        <f ca="1">IFERROR(__xludf.DUMMYFUNCTION("""COMPUTED_VALUE"""),"")</f>
        <v/>
      </c>
      <c r="S515" s="119" t="str">
        <f ca="1">IFERROR(__xludf.DUMMYFUNCTION("""COMPUTED_VALUE"""),"")</f>
        <v/>
      </c>
      <c r="T515" s="119" t="str">
        <f ca="1">IFERROR(__xludf.DUMMYFUNCTION("""COMPUTED_VALUE"""),"")</f>
        <v/>
      </c>
      <c r="U515" s="119" t="str">
        <f ca="1">IFERROR(__xludf.DUMMYFUNCTION("""COMPUTED_VALUE"""),"")</f>
        <v/>
      </c>
      <c r="V515" s="119" t="str">
        <f ca="1">IFERROR(__xludf.DUMMYFUNCTION("""COMPUTED_VALUE"""),"")</f>
        <v/>
      </c>
      <c r="W515" s="119" t="str">
        <f ca="1">IFERROR(__xludf.DUMMYFUNCTION("""COMPUTED_VALUE"""),"")</f>
        <v/>
      </c>
      <c r="X515" s="119" t="str">
        <f ca="1">IFERROR(__xludf.DUMMYFUNCTION("""COMPUTED_VALUE"""),"")</f>
        <v/>
      </c>
      <c r="Y515" s="119" t="str">
        <f ca="1">IFERROR(__xludf.DUMMYFUNCTION("""COMPUTED_VALUE"""),"")</f>
        <v/>
      </c>
      <c r="Z515" s="119"/>
    </row>
    <row r="516" spans="1:26" ht="12.95">
      <c r="A516" s="119" t="str">
        <f ca="1">IFERROR(__xludf.DUMMYFUNCTION("""COMPUTED_VALUE"""),"")</f>
        <v/>
      </c>
      <c r="B516" s="119" t="str">
        <f ca="1">IFERROR(__xludf.DUMMYFUNCTION("""COMPUTED_VALUE"""),"")</f>
        <v/>
      </c>
      <c r="C516" s="119" t="str">
        <f ca="1">IFERROR(__xludf.DUMMYFUNCTION("""COMPUTED_VALUE"""),"")</f>
        <v/>
      </c>
      <c r="D516" s="119" t="str">
        <f ca="1">IFERROR(__xludf.DUMMYFUNCTION("""COMPUTED_VALUE"""),"")</f>
        <v/>
      </c>
      <c r="E516" s="119" t="str">
        <f ca="1">IFERROR(__xludf.DUMMYFUNCTION("""COMPUTED_VALUE"""),"")</f>
        <v/>
      </c>
      <c r="F516" s="119" t="str">
        <f ca="1">IFERROR(__xludf.DUMMYFUNCTION("""COMPUTED_VALUE"""),"")</f>
        <v/>
      </c>
      <c r="G516" s="119" t="str">
        <f ca="1">IFERROR(__xludf.DUMMYFUNCTION("""COMPUTED_VALUE"""),"")</f>
        <v/>
      </c>
      <c r="H516" s="119" t="str">
        <f ca="1">IFERROR(__xludf.DUMMYFUNCTION("""COMPUTED_VALUE"""),"")</f>
        <v/>
      </c>
      <c r="I516" s="96" t="str">
        <f ca="1">IFERROR(__xludf.DUMMYFUNCTION("""COMPUTED_VALUE"""),"")</f>
        <v/>
      </c>
      <c r="J516" s="119" t="str">
        <f ca="1">IFERROR(__xludf.DUMMYFUNCTION("""COMPUTED_VALUE"""),"")</f>
        <v/>
      </c>
      <c r="K516" s="119" t="str">
        <f ca="1">IFERROR(__xludf.DUMMYFUNCTION("""COMPUTED_VALUE"""),"")</f>
        <v/>
      </c>
      <c r="L516" s="119" t="str">
        <f ca="1">IFERROR(__xludf.DUMMYFUNCTION("""COMPUTED_VALUE"""),"")</f>
        <v/>
      </c>
      <c r="M516" s="119" t="str">
        <f ca="1">IFERROR(__xludf.DUMMYFUNCTION("""COMPUTED_VALUE"""),"")</f>
        <v/>
      </c>
      <c r="N516" s="119" t="str">
        <f ca="1">IFERROR(__xludf.DUMMYFUNCTION("""COMPUTED_VALUE"""),"")</f>
        <v/>
      </c>
      <c r="O516" s="119" t="str">
        <f ca="1">IFERROR(__xludf.DUMMYFUNCTION("""COMPUTED_VALUE"""),"")</f>
        <v/>
      </c>
      <c r="P516" s="119" t="str">
        <f ca="1">IFERROR(__xludf.DUMMYFUNCTION("""COMPUTED_VALUE"""),"")</f>
        <v/>
      </c>
      <c r="Q516" s="119" t="str">
        <f ca="1">IFERROR(__xludf.DUMMYFUNCTION("""COMPUTED_VALUE"""),"")</f>
        <v/>
      </c>
      <c r="R516" s="119" t="str">
        <f ca="1">IFERROR(__xludf.DUMMYFUNCTION("""COMPUTED_VALUE"""),"")</f>
        <v/>
      </c>
      <c r="S516" s="119" t="str">
        <f ca="1">IFERROR(__xludf.DUMMYFUNCTION("""COMPUTED_VALUE"""),"")</f>
        <v/>
      </c>
      <c r="T516" s="119" t="str">
        <f ca="1">IFERROR(__xludf.DUMMYFUNCTION("""COMPUTED_VALUE"""),"")</f>
        <v/>
      </c>
      <c r="U516" s="119" t="str">
        <f ca="1">IFERROR(__xludf.DUMMYFUNCTION("""COMPUTED_VALUE"""),"")</f>
        <v/>
      </c>
      <c r="V516" s="119" t="str">
        <f ca="1">IFERROR(__xludf.DUMMYFUNCTION("""COMPUTED_VALUE"""),"")</f>
        <v/>
      </c>
      <c r="W516" s="119" t="str">
        <f ca="1">IFERROR(__xludf.DUMMYFUNCTION("""COMPUTED_VALUE"""),"")</f>
        <v/>
      </c>
      <c r="X516" s="119" t="str">
        <f ca="1">IFERROR(__xludf.DUMMYFUNCTION("""COMPUTED_VALUE"""),"")</f>
        <v/>
      </c>
      <c r="Y516" s="119" t="str">
        <f ca="1">IFERROR(__xludf.DUMMYFUNCTION("""COMPUTED_VALUE"""),"")</f>
        <v/>
      </c>
      <c r="Z516" s="119"/>
    </row>
    <row r="517" spans="1:26" ht="12.95">
      <c r="A517" s="119" t="str">
        <f ca="1">IFERROR(__xludf.DUMMYFUNCTION("""COMPUTED_VALUE"""),"")</f>
        <v/>
      </c>
      <c r="B517" s="119" t="str">
        <f ca="1">IFERROR(__xludf.DUMMYFUNCTION("""COMPUTED_VALUE"""),"")</f>
        <v/>
      </c>
      <c r="C517" s="119" t="str">
        <f ca="1">IFERROR(__xludf.DUMMYFUNCTION("""COMPUTED_VALUE"""),"")</f>
        <v/>
      </c>
      <c r="D517" s="119" t="str">
        <f ca="1">IFERROR(__xludf.DUMMYFUNCTION("""COMPUTED_VALUE"""),"")</f>
        <v/>
      </c>
      <c r="E517" s="119" t="str">
        <f ca="1">IFERROR(__xludf.DUMMYFUNCTION("""COMPUTED_VALUE"""),"")</f>
        <v/>
      </c>
      <c r="F517" s="119" t="str">
        <f ca="1">IFERROR(__xludf.DUMMYFUNCTION("""COMPUTED_VALUE"""),"")</f>
        <v/>
      </c>
      <c r="G517" s="119" t="str">
        <f ca="1">IFERROR(__xludf.DUMMYFUNCTION("""COMPUTED_VALUE"""),"")</f>
        <v/>
      </c>
      <c r="H517" s="119" t="str">
        <f ca="1">IFERROR(__xludf.DUMMYFUNCTION("""COMPUTED_VALUE"""),"")</f>
        <v/>
      </c>
      <c r="I517" s="96" t="str">
        <f ca="1">IFERROR(__xludf.DUMMYFUNCTION("""COMPUTED_VALUE"""),"")</f>
        <v/>
      </c>
      <c r="J517" s="119" t="str">
        <f ca="1">IFERROR(__xludf.DUMMYFUNCTION("""COMPUTED_VALUE"""),"")</f>
        <v/>
      </c>
      <c r="K517" s="119" t="str">
        <f ca="1">IFERROR(__xludf.DUMMYFUNCTION("""COMPUTED_VALUE"""),"")</f>
        <v/>
      </c>
      <c r="L517" s="119" t="str">
        <f ca="1">IFERROR(__xludf.DUMMYFUNCTION("""COMPUTED_VALUE"""),"")</f>
        <v/>
      </c>
      <c r="M517" s="119" t="str">
        <f ca="1">IFERROR(__xludf.DUMMYFUNCTION("""COMPUTED_VALUE"""),"")</f>
        <v/>
      </c>
      <c r="N517" s="119" t="str">
        <f ca="1">IFERROR(__xludf.DUMMYFUNCTION("""COMPUTED_VALUE"""),"")</f>
        <v/>
      </c>
      <c r="O517" s="119" t="str">
        <f ca="1">IFERROR(__xludf.DUMMYFUNCTION("""COMPUTED_VALUE"""),"")</f>
        <v/>
      </c>
      <c r="P517" s="119" t="str">
        <f ca="1">IFERROR(__xludf.DUMMYFUNCTION("""COMPUTED_VALUE"""),"")</f>
        <v/>
      </c>
      <c r="Q517" s="119" t="str">
        <f ca="1">IFERROR(__xludf.DUMMYFUNCTION("""COMPUTED_VALUE"""),"")</f>
        <v/>
      </c>
      <c r="R517" s="119" t="str">
        <f ca="1">IFERROR(__xludf.DUMMYFUNCTION("""COMPUTED_VALUE"""),"")</f>
        <v/>
      </c>
      <c r="S517" s="119" t="str">
        <f ca="1">IFERROR(__xludf.DUMMYFUNCTION("""COMPUTED_VALUE"""),"")</f>
        <v/>
      </c>
      <c r="T517" s="119" t="str">
        <f ca="1">IFERROR(__xludf.DUMMYFUNCTION("""COMPUTED_VALUE"""),"")</f>
        <v/>
      </c>
      <c r="U517" s="119" t="str">
        <f ca="1">IFERROR(__xludf.DUMMYFUNCTION("""COMPUTED_VALUE"""),"")</f>
        <v/>
      </c>
      <c r="V517" s="119" t="str">
        <f ca="1">IFERROR(__xludf.DUMMYFUNCTION("""COMPUTED_VALUE"""),"")</f>
        <v/>
      </c>
      <c r="W517" s="119" t="str">
        <f ca="1">IFERROR(__xludf.DUMMYFUNCTION("""COMPUTED_VALUE"""),"")</f>
        <v/>
      </c>
      <c r="X517" s="119" t="str">
        <f ca="1">IFERROR(__xludf.DUMMYFUNCTION("""COMPUTED_VALUE"""),"")</f>
        <v/>
      </c>
      <c r="Y517" s="119" t="str">
        <f ca="1">IFERROR(__xludf.DUMMYFUNCTION("""COMPUTED_VALUE"""),"")</f>
        <v/>
      </c>
      <c r="Z517" s="119"/>
    </row>
    <row r="518" spans="1:26" ht="12.95">
      <c r="A518" s="119" t="str">
        <f ca="1">IFERROR(__xludf.DUMMYFUNCTION("""COMPUTED_VALUE"""),"")</f>
        <v/>
      </c>
      <c r="B518" s="119" t="str">
        <f ca="1">IFERROR(__xludf.DUMMYFUNCTION("""COMPUTED_VALUE"""),"")</f>
        <v/>
      </c>
      <c r="C518" s="119" t="str">
        <f ca="1">IFERROR(__xludf.DUMMYFUNCTION("""COMPUTED_VALUE"""),"")</f>
        <v/>
      </c>
      <c r="D518" s="119" t="str">
        <f ca="1">IFERROR(__xludf.DUMMYFUNCTION("""COMPUTED_VALUE"""),"")</f>
        <v/>
      </c>
      <c r="E518" s="119" t="str">
        <f ca="1">IFERROR(__xludf.DUMMYFUNCTION("""COMPUTED_VALUE"""),"")</f>
        <v/>
      </c>
      <c r="F518" s="119" t="str">
        <f ca="1">IFERROR(__xludf.DUMMYFUNCTION("""COMPUTED_VALUE"""),"")</f>
        <v/>
      </c>
      <c r="G518" s="119" t="str">
        <f ca="1">IFERROR(__xludf.DUMMYFUNCTION("""COMPUTED_VALUE"""),"")</f>
        <v/>
      </c>
      <c r="H518" s="119" t="str">
        <f ca="1">IFERROR(__xludf.DUMMYFUNCTION("""COMPUTED_VALUE"""),"")</f>
        <v/>
      </c>
      <c r="I518" s="96" t="str">
        <f ca="1">IFERROR(__xludf.DUMMYFUNCTION("""COMPUTED_VALUE"""),"")</f>
        <v/>
      </c>
      <c r="J518" s="119" t="str">
        <f ca="1">IFERROR(__xludf.DUMMYFUNCTION("""COMPUTED_VALUE"""),"")</f>
        <v/>
      </c>
      <c r="K518" s="119" t="str">
        <f ca="1">IFERROR(__xludf.DUMMYFUNCTION("""COMPUTED_VALUE"""),"")</f>
        <v/>
      </c>
      <c r="L518" s="119" t="str">
        <f ca="1">IFERROR(__xludf.DUMMYFUNCTION("""COMPUTED_VALUE"""),"")</f>
        <v/>
      </c>
      <c r="M518" s="119" t="str">
        <f ca="1">IFERROR(__xludf.DUMMYFUNCTION("""COMPUTED_VALUE"""),"")</f>
        <v/>
      </c>
      <c r="N518" s="119" t="str">
        <f ca="1">IFERROR(__xludf.DUMMYFUNCTION("""COMPUTED_VALUE"""),"")</f>
        <v/>
      </c>
      <c r="O518" s="119" t="str">
        <f ca="1">IFERROR(__xludf.DUMMYFUNCTION("""COMPUTED_VALUE"""),"")</f>
        <v/>
      </c>
      <c r="P518" s="119" t="str">
        <f ca="1">IFERROR(__xludf.DUMMYFUNCTION("""COMPUTED_VALUE"""),"")</f>
        <v/>
      </c>
      <c r="Q518" s="119" t="str">
        <f ca="1">IFERROR(__xludf.DUMMYFUNCTION("""COMPUTED_VALUE"""),"")</f>
        <v/>
      </c>
      <c r="R518" s="119" t="str">
        <f ca="1">IFERROR(__xludf.DUMMYFUNCTION("""COMPUTED_VALUE"""),"")</f>
        <v/>
      </c>
      <c r="S518" s="119" t="str">
        <f ca="1">IFERROR(__xludf.DUMMYFUNCTION("""COMPUTED_VALUE"""),"")</f>
        <v/>
      </c>
      <c r="T518" s="119" t="str">
        <f ca="1">IFERROR(__xludf.DUMMYFUNCTION("""COMPUTED_VALUE"""),"")</f>
        <v/>
      </c>
      <c r="U518" s="119" t="str">
        <f ca="1">IFERROR(__xludf.DUMMYFUNCTION("""COMPUTED_VALUE"""),"")</f>
        <v/>
      </c>
      <c r="V518" s="119" t="str">
        <f ca="1">IFERROR(__xludf.DUMMYFUNCTION("""COMPUTED_VALUE"""),"")</f>
        <v/>
      </c>
      <c r="W518" s="119" t="str">
        <f ca="1">IFERROR(__xludf.DUMMYFUNCTION("""COMPUTED_VALUE"""),"")</f>
        <v/>
      </c>
      <c r="X518" s="119" t="str">
        <f ca="1">IFERROR(__xludf.DUMMYFUNCTION("""COMPUTED_VALUE"""),"")</f>
        <v/>
      </c>
      <c r="Y518" s="119" t="str">
        <f ca="1">IFERROR(__xludf.DUMMYFUNCTION("""COMPUTED_VALUE"""),"")</f>
        <v/>
      </c>
      <c r="Z518" s="119"/>
    </row>
    <row r="519" spans="1:26" ht="12.95">
      <c r="A519" s="119" t="str">
        <f ca="1">IFERROR(__xludf.DUMMYFUNCTION("""COMPUTED_VALUE"""),"")</f>
        <v/>
      </c>
      <c r="B519" s="119" t="str">
        <f ca="1">IFERROR(__xludf.DUMMYFUNCTION("""COMPUTED_VALUE"""),"")</f>
        <v/>
      </c>
      <c r="C519" s="119" t="str">
        <f ca="1">IFERROR(__xludf.DUMMYFUNCTION("""COMPUTED_VALUE"""),"")</f>
        <v/>
      </c>
      <c r="D519" s="119" t="str">
        <f ca="1">IFERROR(__xludf.DUMMYFUNCTION("""COMPUTED_VALUE"""),"")</f>
        <v/>
      </c>
      <c r="E519" s="119" t="str">
        <f ca="1">IFERROR(__xludf.DUMMYFUNCTION("""COMPUTED_VALUE"""),"")</f>
        <v/>
      </c>
      <c r="F519" s="119" t="str">
        <f ca="1">IFERROR(__xludf.DUMMYFUNCTION("""COMPUTED_VALUE"""),"")</f>
        <v/>
      </c>
      <c r="G519" s="119" t="str">
        <f ca="1">IFERROR(__xludf.DUMMYFUNCTION("""COMPUTED_VALUE"""),"")</f>
        <v/>
      </c>
      <c r="H519" s="119" t="str">
        <f ca="1">IFERROR(__xludf.DUMMYFUNCTION("""COMPUTED_VALUE"""),"")</f>
        <v/>
      </c>
      <c r="I519" s="96" t="str">
        <f ca="1">IFERROR(__xludf.DUMMYFUNCTION("""COMPUTED_VALUE"""),"")</f>
        <v/>
      </c>
      <c r="J519" s="119" t="str">
        <f ca="1">IFERROR(__xludf.DUMMYFUNCTION("""COMPUTED_VALUE"""),"")</f>
        <v/>
      </c>
      <c r="K519" s="119" t="str">
        <f ca="1">IFERROR(__xludf.DUMMYFUNCTION("""COMPUTED_VALUE"""),"")</f>
        <v/>
      </c>
      <c r="L519" s="119" t="str">
        <f ca="1">IFERROR(__xludf.DUMMYFUNCTION("""COMPUTED_VALUE"""),"")</f>
        <v/>
      </c>
      <c r="M519" s="119" t="str">
        <f ca="1">IFERROR(__xludf.DUMMYFUNCTION("""COMPUTED_VALUE"""),"")</f>
        <v/>
      </c>
      <c r="N519" s="119" t="str">
        <f ca="1">IFERROR(__xludf.DUMMYFUNCTION("""COMPUTED_VALUE"""),"")</f>
        <v/>
      </c>
      <c r="O519" s="119" t="str">
        <f ca="1">IFERROR(__xludf.DUMMYFUNCTION("""COMPUTED_VALUE"""),"")</f>
        <v/>
      </c>
      <c r="P519" s="119" t="str">
        <f ca="1">IFERROR(__xludf.DUMMYFUNCTION("""COMPUTED_VALUE"""),"")</f>
        <v/>
      </c>
      <c r="Q519" s="119" t="str">
        <f ca="1">IFERROR(__xludf.DUMMYFUNCTION("""COMPUTED_VALUE"""),"")</f>
        <v/>
      </c>
      <c r="R519" s="119" t="str">
        <f ca="1">IFERROR(__xludf.DUMMYFUNCTION("""COMPUTED_VALUE"""),"")</f>
        <v/>
      </c>
      <c r="S519" s="119" t="str">
        <f ca="1">IFERROR(__xludf.DUMMYFUNCTION("""COMPUTED_VALUE"""),"")</f>
        <v/>
      </c>
      <c r="T519" s="119" t="str">
        <f ca="1">IFERROR(__xludf.DUMMYFUNCTION("""COMPUTED_VALUE"""),"")</f>
        <v/>
      </c>
      <c r="U519" s="119" t="str">
        <f ca="1">IFERROR(__xludf.DUMMYFUNCTION("""COMPUTED_VALUE"""),"")</f>
        <v/>
      </c>
      <c r="V519" s="119" t="str">
        <f ca="1">IFERROR(__xludf.DUMMYFUNCTION("""COMPUTED_VALUE"""),"")</f>
        <v/>
      </c>
      <c r="W519" s="119" t="str">
        <f ca="1">IFERROR(__xludf.DUMMYFUNCTION("""COMPUTED_VALUE"""),"")</f>
        <v/>
      </c>
      <c r="X519" s="119" t="str">
        <f ca="1">IFERROR(__xludf.DUMMYFUNCTION("""COMPUTED_VALUE"""),"")</f>
        <v/>
      </c>
      <c r="Y519" s="119" t="str">
        <f ca="1">IFERROR(__xludf.DUMMYFUNCTION("""COMPUTED_VALUE"""),"")</f>
        <v/>
      </c>
      <c r="Z519" s="119"/>
    </row>
    <row r="520" spans="1:26" ht="12.95">
      <c r="A520" s="119" t="str">
        <f ca="1">IFERROR(__xludf.DUMMYFUNCTION("""COMPUTED_VALUE"""),"")</f>
        <v/>
      </c>
      <c r="B520" s="119" t="str">
        <f ca="1">IFERROR(__xludf.DUMMYFUNCTION("""COMPUTED_VALUE"""),"")</f>
        <v/>
      </c>
      <c r="C520" s="119" t="str">
        <f ca="1">IFERROR(__xludf.DUMMYFUNCTION("""COMPUTED_VALUE"""),"")</f>
        <v/>
      </c>
      <c r="D520" s="119" t="str">
        <f ca="1">IFERROR(__xludf.DUMMYFUNCTION("""COMPUTED_VALUE"""),"")</f>
        <v/>
      </c>
      <c r="E520" s="119" t="str">
        <f ca="1">IFERROR(__xludf.DUMMYFUNCTION("""COMPUTED_VALUE"""),"")</f>
        <v/>
      </c>
      <c r="F520" s="119" t="str">
        <f ca="1">IFERROR(__xludf.DUMMYFUNCTION("""COMPUTED_VALUE"""),"")</f>
        <v/>
      </c>
      <c r="G520" s="119" t="str">
        <f ca="1">IFERROR(__xludf.DUMMYFUNCTION("""COMPUTED_VALUE"""),"")</f>
        <v/>
      </c>
      <c r="H520" s="119" t="str">
        <f ca="1">IFERROR(__xludf.DUMMYFUNCTION("""COMPUTED_VALUE"""),"")</f>
        <v/>
      </c>
      <c r="I520" s="96" t="str">
        <f ca="1">IFERROR(__xludf.DUMMYFUNCTION("""COMPUTED_VALUE"""),"")</f>
        <v/>
      </c>
      <c r="J520" s="119" t="str">
        <f ca="1">IFERROR(__xludf.DUMMYFUNCTION("""COMPUTED_VALUE"""),"")</f>
        <v/>
      </c>
      <c r="K520" s="119" t="str">
        <f ca="1">IFERROR(__xludf.DUMMYFUNCTION("""COMPUTED_VALUE"""),"")</f>
        <v/>
      </c>
      <c r="L520" s="119" t="str">
        <f ca="1">IFERROR(__xludf.DUMMYFUNCTION("""COMPUTED_VALUE"""),"")</f>
        <v/>
      </c>
      <c r="M520" s="119" t="str">
        <f ca="1">IFERROR(__xludf.DUMMYFUNCTION("""COMPUTED_VALUE"""),"")</f>
        <v/>
      </c>
      <c r="N520" s="119" t="str">
        <f ca="1">IFERROR(__xludf.DUMMYFUNCTION("""COMPUTED_VALUE"""),"")</f>
        <v/>
      </c>
      <c r="O520" s="119" t="str">
        <f ca="1">IFERROR(__xludf.DUMMYFUNCTION("""COMPUTED_VALUE"""),"")</f>
        <v/>
      </c>
      <c r="P520" s="119" t="str">
        <f ca="1">IFERROR(__xludf.DUMMYFUNCTION("""COMPUTED_VALUE"""),"")</f>
        <v/>
      </c>
      <c r="Q520" s="119" t="str">
        <f ca="1">IFERROR(__xludf.DUMMYFUNCTION("""COMPUTED_VALUE"""),"")</f>
        <v/>
      </c>
      <c r="R520" s="119" t="str">
        <f ca="1">IFERROR(__xludf.DUMMYFUNCTION("""COMPUTED_VALUE"""),"")</f>
        <v/>
      </c>
      <c r="S520" s="119" t="str">
        <f ca="1">IFERROR(__xludf.DUMMYFUNCTION("""COMPUTED_VALUE"""),"")</f>
        <v/>
      </c>
      <c r="T520" s="119" t="str">
        <f ca="1">IFERROR(__xludf.DUMMYFUNCTION("""COMPUTED_VALUE"""),"")</f>
        <v/>
      </c>
      <c r="U520" s="119" t="str">
        <f ca="1">IFERROR(__xludf.DUMMYFUNCTION("""COMPUTED_VALUE"""),"")</f>
        <v/>
      </c>
      <c r="V520" s="119" t="str">
        <f ca="1">IFERROR(__xludf.DUMMYFUNCTION("""COMPUTED_VALUE"""),"")</f>
        <v/>
      </c>
      <c r="W520" s="119" t="str">
        <f ca="1">IFERROR(__xludf.DUMMYFUNCTION("""COMPUTED_VALUE"""),"")</f>
        <v/>
      </c>
      <c r="X520" s="119" t="str">
        <f ca="1">IFERROR(__xludf.DUMMYFUNCTION("""COMPUTED_VALUE"""),"")</f>
        <v/>
      </c>
      <c r="Y520" s="119" t="str">
        <f ca="1">IFERROR(__xludf.DUMMYFUNCTION("""COMPUTED_VALUE"""),"")</f>
        <v/>
      </c>
      <c r="Z520" s="119"/>
    </row>
    <row r="521" spans="1:26" ht="12.95">
      <c r="A521" s="119" t="str">
        <f ca="1">IFERROR(__xludf.DUMMYFUNCTION("""COMPUTED_VALUE"""),"")</f>
        <v/>
      </c>
      <c r="B521" s="119" t="str">
        <f ca="1">IFERROR(__xludf.DUMMYFUNCTION("""COMPUTED_VALUE"""),"")</f>
        <v/>
      </c>
      <c r="C521" s="119" t="str">
        <f ca="1">IFERROR(__xludf.DUMMYFUNCTION("""COMPUTED_VALUE"""),"")</f>
        <v/>
      </c>
      <c r="D521" s="119" t="str">
        <f ca="1">IFERROR(__xludf.DUMMYFUNCTION("""COMPUTED_VALUE"""),"")</f>
        <v/>
      </c>
      <c r="E521" s="119" t="str">
        <f ca="1">IFERROR(__xludf.DUMMYFUNCTION("""COMPUTED_VALUE"""),"")</f>
        <v/>
      </c>
      <c r="F521" s="119" t="str">
        <f ca="1">IFERROR(__xludf.DUMMYFUNCTION("""COMPUTED_VALUE"""),"")</f>
        <v/>
      </c>
      <c r="G521" s="119" t="str">
        <f ca="1">IFERROR(__xludf.DUMMYFUNCTION("""COMPUTED_VALUE"""),"")</f>
        <v/>
      </c>
      <c r="H521" s="119" t="str">
        <f ca="1">IFERROR(__xludf.DUMMYFUNCTION("""COMPUTED_VALUE"""),"")</f>
        <v/>
      </c>
      <c r="I521" s="96" t="str">
        <f ca="1">IFERROR(__xludf.DUMMYFUNCTION("""COMPUTED_VALUE"""),"")</f>
        <v/>
      </c>
      <c r="J521" s="119" t="str">
        <f ca="1">IFERROR(__xludf.DUMMYFUNCTION("""COMPUTED_VALUE"""),"")</f>
        <v/>
      </c>
      <c r="K521" s="119" t="str">
        <f ca="1">IFERROR(__xludf.DUMMYFUNCTION("""COMPUTED_VALUE"""),"")</f>
        <v/>
      </c>
      <c r="L521" s="119" t="str">
        <f ca="1">IFERROR(__xludf.DUMMYFUNCTION("""COMPUTED_VALUE"""),"")</f>
        <v/>
      </c>
      <c r="M521" s="119" t="str">
        <f ca="1">IFERROR(__xludf.DUMMYFUNCTION("""COMPUTED_VALUE"""),"")</f>
        <v/>
      </c>
      <c r="N521" s="119" t="str">
        <f ca="1">IFERROR(__xludf.DUMMYFUNCTION("""COMPUTED_VALUE"""),"")</f>
        <v/>
      </c>
      <c r="O521" s="119" t="str">
        <f ca="1">IFERROR(__xludf.DUMMYFUNCTION("""COMPUTED_VALUE"""),"")</f>
        <v/>
      </c>
      <c r="P521" s="119" t="str">
        <f ca="1">IFERROR(__xludf.DUMMYFUNCTION("""COMPUTED_VALUE"""),"")</f>
        <v/>
      </c>
      <c r="Q521" s="119" t="str">
        <f ca="1">IFERROR(__xludf.DUMMYFUNCTION("""COMPUTED_VALUE"""),"")</f>
        <v/>
      </c>
      <c r="R521" s="119" t="str">
        <f ca="1">IFERROR(__xludf.DUMMYFUNCTION("""COMPUTED_VALUE"""),"")</f>
        <v/>
      </c>
      <c r="S521" s="119" t="str">
        <f ca="1">IFERROR(__xludf.DUMMYFUNCTION("""COMPUTED_VALUE"""),"")</f>
        <v/>
      </c>
      <c r="T521" s="119" t="str">
        <f ca="1">IFERROR(__xludf.DUMMYFUNCTION("""COMPUTED_VALUE"""),"")</f>
        <v/>
      </c>
      <c r="U521" s="119" t="str">
        <f ca="1">IFERROR(__xludf.DUMMYFUNCTION("""COMPUTED_VALUE"""),"")</f>
        <v/>
      </c>
      <c r="V521" s="119" t="str">
        <f ca="1">IFERROR(__xludf.DUMMYFUNCTION("""COMPUTED_VALUE"""),"")</f>
        <v/>
      </c>
      <c r="W521" s="119" t="str">
        <f ca="1">IFERROR(__xludf.DUMMYFUNCTION("""COMPUTED_VALUE"""),"")</f>
        <v/>
      </c>
      <c r="X521" s="119" t="str">
        <f ca="1">IFERROR(__xludf.DUMMYFUNCTION("""COMPUTED_VALUE"""),"")</f>
        <v/>
      </c>
      <c r="Y521" s="119" t="str">
        <f ca="1">IFERROR(__xludf.DUMMYFUNCTION("""COMPUTED_VALUE"""),"")</f>
        <v/>
      </c>
      <c r="Z521" s="119"/>
    </row>
    <row r="522" spans="1:26" ht="12.95">
      <c r="A522" s="119" t="str">
        <f ca="1">IFERROR(__xludf.DUMMYFUNCTION("""COMPUTED_VALUE"""),"")</f>
        <v/>
      </c>
      <c r="B522" s="119" t="str">
        <f ca="1">IFERROR(__xludf.DUMMYFUNCTION("""COMPUTED_VALUE"""),"")</f>
        <v/>
      </c>
      <c r="C522" s="119" t="str">
        <f ca="1">IFERROR(__xludf.DUMMYFUNCTION("""COMPUTED_VALUE"""),"")</f>
        <v/>
      </c>
      <c r="D522" s="119" t="str">
        <f ca="1">IFERROR(__xludf.DUMMYFUNCTION("""COMPUTED_VALUE"""),"")</f>
        <v/>
      </c>
      <c r="E522" s="119" t="str">
        <f ca="1">IFERROR(__xludf.DUMMYFUNCTION("""COMPUTED_VALUE"""),"")</f>
        <v/>
      </c>
      <c r="F522" s="119" t="str">
        <f ca="1">IFERROR(__xludf.DUMMYFUNCTION("""COMPUTED_VALUE"""),"")</f>
        <v/>
      </c>
      <c r="G522" s="119" t="str">
        <f ca="1">IFERROR(__xludf.DUMMYFUNCTION("""COMPUTED_VALUE"""),"")</f>
        <v/>
      </c>
      <c r="H522" s="119" t="str">
        <f ca="1">IFERROR(__xludf.DUMMYFUNCTION("""COMPUTED_VALUE"""),"")</f>
        <v/>
      </c>
      <c r="I522" s="96" t="str">
        <f ca="1">IFERROR(__xludf.DUMMYFUNCTION("""COMPUTED_VALUE"""),"")</f>
        <v/>
      </c>
      <c r="J522" s="119" t="str">
        <f ca="1">IFERROR(__xludf.DUMMYFUNCTION("""COMPUTED_VALUE"""),"")</f>
        <v/>
      </c>
      <c r="K522" s="119" t="str">
        <f ca="1">IFERROR(__xludf.DUMMYFUNCTION("""COMPUTED_VALUE"""),"")</f>
        <v/>
      </c>
      <c r="L522" s="119" t="str">
        <f ca="1">IFERROR(__xludf.DUMMYFUNCTION("""COMPUTED_VALUE"""),"")</f>
        <v/>
      </c>
      <c r="M522" s="119" t="str">
        <f ca="1">IFERROR(__xludf.DUMMYFUNCTION("""COMPUTED_VALUE"""),"")</f>
        <v/>
      </c>
      <c r="N522" s="119" t="str">
        <f ca="1">IFERROR(__xludf.DUMMYFUNCTION("""COMPUTED_VALUE"""),"")</f>
        <v/>
      </c>
      <c r="O522" s="119" t="str">
        <f ca="1">IFERROR(__xludf.DUMMYFUNCTION("""COMPUTED_VALUE"""),"")</f>
        <v/>
      </c>
      <c r="P522" s="119" t="str">
        <f ca="1">IFERROR(__xludf.DUMMYFUNCTION("""COMPUTED_VALUE"""),"")</f>
        <v/>
      </c>
      <c r="Q522" s="119" t="str">
        <f ca="1">IFERROR(__xludf.DUMMYFUNCTION("""COMPUTED_VALUE"""),"")</f>
        <v/>
      </c>
      <c r="R522" s="119" t="str">
        <f ca="1">IFERROR(__xludf.DUMMYFUNCTION("""COMPUTED_VALUE"""),"")</f>
        <v/>
      </c>
      <c r="S522" s="119" t="str">
        <f ca="1">IFERROR(__xludf.DUMMYFUNCTION("""COMPUTED_VALUE"""),"")</f>
        <v/>
      </c>
      <c r="T522" s="119" t="str">
        <f ca="1">IFERROR(__xludf.DUMMYFUNCTION("""COMPUTED_VALUE"""),"")</f>
        <v/>
      </c>
      <c r="U522" s="119" t="str">
        <f ca="1">IFERROR(__xludf.DUMMYFUNCTION("""COMPUTED_VALUE"""),"")</f>
        <v/>
      </c>
      <c r="V522" s="119" t="str">
        <f ca="1">IFERROR(__xludf.DUMMYFUNCTION("""COMPUTED_VALUE"""),"")</f>
        <v/>
      </c>
      <c r="W522" s="119" t="str">
        <f ca="1">IFERROR(__xludf.DUMMYFUNCTION("""COMPUTED_VALUE"""),"")</f>
        <v/>
      </c>
      <c r="X522" s="119" t="str">
        <f ca="1">IFERROR(__xludf.DUMMYFUNCTION("""COMPUTED_VALUE"""),"")</f>
        <v/>
      </c>
      <c r="Y522" s="119" t="str">
        <f ca="1">IFERROR(__xludf.DUMMYFUNCTION("""COMPUTED_VALUE"""),"")</f>
        <v/>
      </c>
      <c r="Z522" s="119"/>
    </row>
    <row r="523" spans="1:26" ht="12.95">
      <c r="A523" s="119" t="str">
        <f ca="1">IFERROR(__xludf.DUMMYFUNCTION("""COMPUTED_VALUE"""),"")</f>
        <v/>
      </c>
      <c r="B523" s="119" t="str">
        <f ca="1">IFERROR(__xludf.DUMMYFUNCTION("""COMPUTED_VALUE"""),"")</f>
        <v/>
      </c>
      <c r="C523" s="119" t="str">
        <f ca="1">IFERROR(__xludf.DUMMYFUNCTION("""COMPUTED_VALUE"""),"")</f>
        <v/>
      </c>
      <c r="D523" s="119" t="str">
        <f ca="1">IFERROR(__xludf.DUMMYFUNCTION("""COMPUTED_VALUE"""),"")</f>
        <v/>
      </c>
      <c r="E523" s="119" t="str">
        <f ca="1">IFERROR(__xludf.DUMMYFUNCTION("""COMPUTED_VALUE"""),"")</f>
        <v/>
      </c>
      <c r="F523" s="119" t="str">
        <f ca="1">IFERROR(__xludf.DUMMYFUNCTION("""COMPUTED_VALUE"""),"")</f>
        <v/>
      </c>
      <c r="G523" s="119" t="str">
        <f ca="1">IFERROR(__xludf.DUMMYFUNCTION("""COMPUTED_VALUE"""),"")</f>
        <v/>
      </c>
      <c r="H523" s="119" t="str">
        <f ca="1">IFERROR(__xludf.DUMMYFUNCTION("""COMPUTED_VALUE"""),"")</f>
        <v/>
      </c>
      <c r="I523" s="96" t="str">
        <f ca="1">IFERROR(__xludf.DUMMYFUNCTION("""COMPUTED_VALUE"""),"")</f>
        <v/>
      </c>
      <c r="J523" s="119" t="str">
        <f ca="1">IFERROR(__xludf.DUMMYFUNCTION("""COMPUTED_VALUE"""),"")</f>
        <v/>
      </c>
      <c r="K523" s="119" t="str">
        <f ca="1">IFERROR(__xludf.DUMMYFUNCTION("""COMPUTED_VALUE"""),"")</f>
        <v/>
      </c>
      <c r="L523" s="119" t="str">
        <f ca="1">IFERROR(__xludf.DUMMYFUNCTION("""COMPUTED_VALUE"""),"")</f>
        <v/>
      </c>
      <c r="M523" s="119" t="str">
        <f ca="1">IFERROR(__xludf.DUMMYFUNCTION("""COMPUTED_VALUE"""),"")</f>
        <v/>
      </c>
      <c r="N523" s="119" t="str">
        <f ca="1">IFERROR(__xludf.DUMMYFUNCTION("""COMPUTED_VALUE"""),"")</f>
        <v/>
      </c>
      <c r="O523" s="119" t="str">
        <f ca="1">IFERROR(__xludf.DUMMYFUNCTION("""COMPUTED_VALUE"""),"")</f>
        <v/>
      </c>
      <c r="P523" s="119" t="str">
        <f ca="1">IFERROR(__xludf.DUMMYFUNCTION("""COMPUTED_VALUE"""),"")</f>
        <v/>
      </c>
      <c r="Q523" s="119" t="str">
        <f ca="1">IFERROR(__xludf.DUMMYFUNCTION("""COMPUTED_VALUE"""),"")</f>
        <v/>
      </c>
      <c r="R523" s="119" t="str">
        <f ca="1">IFERROR(__xludf.DUMMYFUNCTION("""COMPUTED_VALUE"""),"")</f>
        <v/>
      </c>
      <c r="S523" s="119" t="str">
        <f ca="1">IFERROR(__xludf.DUMMYFUNCTION("""COMPUTED_VALUE"""),"")</f>
        <v/>
      </c>
      <c r="T523" s="119" t="str">
        <f ca="1">IFERROR(__xludf.DUMMYFUNCTION("""COMPUTED_VALUE"""),"")</f>
        <v/>
      </c>
      <c r="U523" s="119" t="str">
        <f ca="1">IFERROR(__xludf.DUMMYFUNCTION("""COMPUTED_VALUE"""),"")</f>
        <v/>
      </c>
      <c r="V523" s="119" t="str">
        <f ca="1">IFERROR(__xludf.DUMMYFUNCTION("""COMPUTED_VALUE"""),"")</f>
        <v/>
      </c>
      <c r="W523" s="119" t="str">
        <f ca="1">IFERROR(__xludf.DUMMYFUNCTION("""COMPUTED_VALUE"""),"")</f>
        <v/>
      </c>
      <c r="X523" s="119" t="str">
        <f ca="1">IFERROR(__xludf.DUMMYFUNCTION("""COMPUTED_VALUE"""),"")</f>
        <v/>
      </c>
      <c r="Y523" s="119" t="str">
        <f ca="1">IFERROR(__xludf.DUMMYFUNCTION("""COMPUTED_VALUE"""),"")</f>
        <v/>
      </c>
      <c r="Z523" s="119"/>
    </row>
    <row r="524" spans="1:26" ht="12.95">
      <c r="A524" s="119" t="str">
        <f ca="1">IFERROR(__xludf.DUMMYFUNCTION("""COMPUTED_VALUE"""),"")</f>
        <v/>
      </c>
      <c r="B524" s="119" t="str">
        <f ca="1">IFERROR(__xludf.DUMMYFUNCTION("""COMPUTED_VALUE"""),"")</f>
        <v/>
      </c>
      <c r="C524" s="119" t="str">
        <f ca="1">IFERROR(__xludf.DUMMYFUNCTION("""COMPUTED_VALUE"""),"")</f>
        <v/>
      </c>
      <c r="D524" s="119" t="str">
        <f ca="1">IFERROR(__xludf.DUMMYFUNCTION("""COMPUTED_VALUE"""),"")</f>
        <v/>
      </c>
      <c r="E524" s="119" t="str">
        <f ca="1">IFERROR(__xludf.DUMMYFUNCTION("""COMPUTED_VALUE"""),"")</f>
        <v/>
      </c>
      <c r="F524" s="119" t="str">
        <f ca="1">IFERROR(__xludf.DUMMYFUNCTION("""COMPUTED_VALUE"""),"")</f>
        <v/>
      </c>
      <c r="G524" s="119" t="str">
        <f ca="1">IFERROR(__xludf.DUMMYFUNCTION("""COMPUTED_VALUE"""),"")</f>
        <v/>
      </c>
      <c r="H524" s="119" t="str">
        <f ca="1">IFERROR(__xludf.DUMMYFUNCTION("""COMPUTED_VALUE"""),"")</f>
        <v/>
      </c>
      <c r="I524" s="96" t="str">
        <f ca="1">IFERROR(__xludf.DUMMYFUNCTION("""COMPUTED_VALUE"""),"")</f>
        <v/>
      </c>
      <c r="J524" s="119" t="str">
        <f ca="1">IFERROR(__xludf.DUMMYFUNCTION("""COMPUTED_VALUE"""),"")</f>
        <v/>
      </c>
      <c r="K524" s="119" t="str">
        <f ca="1">IFERROR(__xludf.DUMMYFUNCTION("""COMPUTED_VALUE"""),"")</f>
        <v/>
      </c>
      <c r="L524" s="119" t="str">
        <f ca="1">IFERROR(__xludf.DUMMYFUNCTION("""COMPUTED_VALUE"""),"")</f>
        <v/>
      </c>
      <c r="M524" s="119" t="str">
        <f ca="1">IFERROR(__xludf.DUMMYFUNCTION("""COMPUTED_VALUE"""),"")</f>
        <v/>
      </c>
      <c r="N524" s="119" t="str">
        <f ca="1">IFERROR(__xludf.DUMMYFUNCTION("""COMPUTED_VALUE"""),"")</f>
        <v/>
      </c>
      <c r="O524" s="119" t="str">
        <f ca="1">IFERROR(__xludf.DUMMYFUNCTION("""COMPUTED_VALUE"""),"")</f>
        <v/>
      </c>
      <c r="P524" s="119" t="str">
        <f ca="1">IFERROR(__xludf.DUMMYFUNCTION("""COMPUTED_VALUE"""),"")</f>
        <v/>
      </c>
      <c r="Q524" s="119" t="str">
        <f ca="1">IFERROR(__xludf.DUMMYFUNCTION("""COMPUTED_VALUE"""),"")</f>
        <v/>
      </c>
      <c r="R524" s="119" t="str">
        <f ca="1">IFERROR(__xludf.DUMMYFUNCTION("""COMPUTED_VALUE"""),"")</f>
        <v/>
      </c>
      <c r="S524" s="119" t="str">
        <f ca="1">IFERROR(__xludf.DUMMYFUNCTION("""COMPUTED_VALUE"""),"")</f>
        <v/>
      </c>
      <c r="T524" s="119" t="str">
        <f ca="1">IFERROR(__xludf.DUMMYFUNCTION("""COMPUTED_VALUE"""),"")</f>
        <v/>
      </c>
      <c r="U524" s="119" t="str">
        <f ca="1">IFERROR(__xludf.DUMMYFUNCTION("""COMPUTED_VALUE"""),"")</f>
        <v/>
      </c>
      <c r="V524" s="119" t="str">
        <f ca="1">IFERROR(__xludf.DUMMYFUNCTION("""COMPUTED_VALUE"""),"")</f>
        <v/>
      </c>
      <c r="W524" s="119" t="str">
        <f ca="1">IFERROR(__xludf.DUMMYFUNCTION("""COMPUTED_VALUE"""),"")</f>
        <v/>
      </c>
      <c r="X524" s="119" t="str">
        <f ca="1">IFERROR(__xludf.DUMMYFUNCTION("""COMPUTED_VALUE"""),"")</f>
        <v/>
      </c>
      <c r="Y524" s="119" t="str">
        <f ca="1">IFERROR(__xludf.DUMMYFUNCTION("""COMPUTED_VALUE"""),"")</f>
        <v/>
      </c>
      <c r="Z524" s="119"/>
    </row>
    <row r="525" spans="1:26" ht="12.95">
      <c r="A525" s="119" t="str">
        <f ca="1">IFERROR(__xludf.DUMMYFUNCTION("""COMPUTED_VALUE"""),"")</f>
        <v/>
      </c>
      <c r="B525" s="119" t="str">
        <f ca="1">IFERROR(__xludf.DUMMYFUNCTION("""COMPUTED_VALUE"""),"")</f>
        <v/>
      </c>
      <c r="C525" s="119" t="str">
        <f ca="1">IFERROR(__xludf.DUMMYFUNCTION("""COMPUTED_VALUE"""),"")</f>
        <v/>
      </c>
      <c r="D525" s="119" t="str">
        <f ca="1">IFERROR(__xludf.DUMMYFUNCTION("""COMPUTED_VALUE"""),"")</f>
        <v/>
      </c>
      <c r="E525" s="119" t="str">
        <f ca="1">IFERROR(__xludf.DUMMYFUNCTION("""COMPUTED_VALUE"""),"")</f>
        <v/>
      </c>
      <c r="F525" s="119" t="str">
        <f ca="1">IFERROR(__xludf.DUMMYFUNCTION("""COMPUTED_VALUE"""),"")</f>
        <v/>
      </c>
      <c r="G525" s="119" t="str">
        <f ca="1">IFERROR(__xludf.DUMMYFUNCTION("""COMPUTED_VALUE"""),"")</f>
        <v/>
      </c>
      <c r="H525" s="119" t="str">
        <f ca="1">IFERROR(__xludf.DUMMYFUNCTION("""COMPUTED_VALUE"""),"")</f>
        <v/>
      </c>
      <c r="I525" s="96" t="str">
        <f ca="1">IFERROR(__xludf.DUMMYFUNCTION("""COMPUTED_VALUE"""),"")</f>
        <v/>
      </c>
      <c r="J525" s="119" t="str">
        <f ca="1">IFERROR(__xludf.DUMMYFUNCTION("""COMPUTED_VALUE"""),"")</f>
        <v/>
      </c>
      <c r="K525" s="119" t="str">
        <f ca="1">IFERROR(__xludf.DUMMYFUNCTION("""COMPUTED_VALUE"""),"")</f>
        <v/>
      </c>
      <c r="L525" s="119" t="str">
        <f ca="1">IFERROR(__xludf.DUMMYFUNCTION("""COMPUTED_VALUE"""),"")</f>
        <v/>
      </c>
      <c r="M525" s="119" t="str">
        <f ca="1">IFERROR(__xludf.DUMMYFUNCTION("""COMPUTED_VALUE"""),"")</f>
        <v/>
      </c>
      <c r="N525" s="119" t="str">
        <f ca="1">IFERROR(__xludf.DUMMYFUNCTION("""COMPUTED_VALUE"""),"")</f>
        <v/>
      </c>
      <c r="O525" s="119" t="str">
        <f ca="1">IFERROR(__xludf.DUMMYFUNCTION("""COMPUTED_VALUE"""),"")</f>
        <v/>
      </c>
      <c r="P525" s="119" t="str">
        <f ca="1">IFERROR(__xludf.DUMMYFUNCTION("""COMPUTED_VALUE"""),"")</f>
        <v/>
      </c>
      <c r="Q525" s="119" t="str">
        <f ca="1">IFERROR(__xludf.DUMMYFUNCTION("""COMPUTED_VALUE"""),"")</f>
        <v/>
      </c>
      <c r="R525" s="119" t="str">
        <f ca="1">IFERROR(__xludf.DUMMYFUNCTION("""COMPUTED_VALUE"""),"")</f>
        <v/>
      </c>
      <c r="S525" s="119" t="str">
        <f ca="1">IFERROR(__xludf.DUMMYFUNCTION("""COMPUTED_VALUE"""),"")</f>
        <v/>
      </c>
      <c r="T525" s="119" t="str">
        <f ca="1">IFERROR(__xludf.DUMMYFUNCTION("""COMPUTED_VALUE"""),"")</f>
        <v/>
      </c>
      <c r="U525" s="119" t="str">
        <f ca="1">IFERROR(__xludf.DUMMYFUNCTION("""COMPUTED_VALUE"""),"")</f>
        <v/>
      </c>
      <c r="V525" s="119" t="str">
        <f ca="1">IFERROR(__xludf.DUMMYFUNCTION("""COMPUTED_VALUE"""),"")</f>
        <v/>
      </c>
      <c r="W525" s="119" t="str">
        <f ca="1">IFERROR(__xludf.DUMMYFUNCTION("""COMPUTED_VALUE"""),"")</f>
        <v/>
      </c>
      <c r="X525" s="119" t="str">
        <f ca="1">IFERROR(__xludf.DUMMYFUNCTION("""COMPUTED_VALUE"""),"")</f>
        <v/>
      </c>
      <c r="Y525" s="119" t="str">
        <f ca="1">IFERROR(__xludf.DUMMYFUNCTION("""COMPUTED_VALUE"""),"")</f>
        <v/>
      </c>
      <c r="Z525" s="119"/>
    </row>
    <row r="526" spans="1:26" ht="12.95">
      <c r="A526" s="119" t="str">
        <f ca="1">IFERROR(__xludf.DUMMYFUNCTION("""COMPUTED_VALUE"""),"")</f>
        <v/>
      </c>
      <c r="B526" s="119" t="str">
        <f ca="1">IFERROR(__xludf.DUMMYFUNCTION("""COMPUTED_VALUE"""),"")</f>
        <v/>
      </c>
      <c r="C526" s="119" t="str">
        <f ca="1">IFERROR(__xludf.DUMMYFUNCTION("""COMPUTED_VALUE"""),"")</f>
        <v/>
      </c>
      <c r="D526" s="119" t="str">
        <f ca="1">IFERROR(__xludf.DUMMYFUNCTION("""COMPUTED_VALUE"""),"")</f>
        <v/>
      </c>
      <c r="E526" s="119" t="str">
        <f ca="1">IFERROR(__xludf.DUMMYFUNCTION("""COMPUTED_VALUE"""),"")</f>
        <v/>
      </c>
      <c r="F526" s="119" t="str">
        <f ca="1">IFERROR(__xludf.DUMMYFUNCTION("""COMPUTED_VALUE"""),"")</f>
        <v/>
      </c>
      <c r="G526" s="119" t="str">
        <f ca="1">IFERROR(__xludf.DUMMYFUNCTION("""COMPUTED_VALUE"""),"")</f>
        <v/>
      </c>
      <c r="H526" s="119" t="str">
        <f ca="1">IFERROR(__xludf.DUMMYFUNCTION("""COMPUTED_VALUE"""),"")</f>
        <v/>
      </c>
      <c r="I526" s="96" t="str">
        <f ca="1">IFERROR(__xludf.DUMMYFUNCTION("""COMPUTED_VALUE"""),"")</f>
        <v/>
      </c>
      <c r="J526" s="119" t="str">
        <f ca="1">IFERROR(__xludf.DUMMYFUNCTION("""COMPUTED_VALUE"""),"")</f>
        <v/>
      </c>
      <c r="K526" s="119" t="str">
        <f ca="1">IFERROR(__xludf.DUMMYFUNCTION("""COMPUTED_VALUE"""),"")</f>
        <v/>
      </c>
      <c r="L526" s="119" t="str">
        <f ca="1">IFERROR(__xludf.DUMMYFUNCTION("""COMPUTED_VALUE"""),"")</f>
        <v/>
      </c>
      <c r="M526" s="119" t="str">
        <f ca="1">IFERROR(__xludf.DUMMYFUNCTION("""COMPUTED_VALUE"""),"")</f>
        <v/>
      </c>
      <c r="N526" s="119" t="str">
        <f ca="1">IFERROR(__xludf.DUMMYFUNCTION("""COMPUTED_VALUE"""),"")</f>
        <v/>
      </c>
      <c r="O526" s="119" t="str">
        <f ca="1">IFERROR(__xludf.DUMMYFUNCTION("""COMPUTED_VALUE"""),"")</f>
        <v/>
      </c>
      <c r="P526" s="119" t="str">
        <f ca="1">IFERROR(__xludf.DUMMYFUNCTION("""COMPUTED_VALUE"""),"")</f>
        <v/>
      </c>
      <c r="Q526" s="119" t="str">
        <f ca="1">IFERROR(__xludf.DUMMYFUNCTION("""COMPUTED_VALUE"""),"")</f>
        <v/>
      </c>
      <c r="R526" s="119" t="str">
        <f ca="1">IFERROR(__xludf.DUMMYFUNCTION("""COMPUTED_VALUE"""),"")</f>
        <v/>
      </c>
      <c r="S526" s="119" t="str">
        <f ca="1">IFERROR(__xludf.DUMMYFUNCTION("""COMPUTED_VALUE"""),"")</f>
        <v/>
      </c>
      <c r="T526" s="119" t="str">
        <f ca="1">IFERROR(__xludf.DUMMYFUNCTION("""COMPUTED_VALUE"""),"")</f>
        <v/>
      </c>
      <c r="U526" s="119" t="str">
        <f ca="1">IFERROR(__xludf.DUMMYFUNCTION("""COMPUTED_VALUE"""),"")</f>
        <v/>
      </c>
      <c r="V526" s="119" t="str">
        <f ca="1">IFERROR(__xludf.DUMMYFUNCTION("""COMPUTED_VALUE"""),"")</f>
        <v/>
      </c>
      <c r="W526" s="119" t="str">
        <f ca="1">IFERROR(__xludf.DUMMYFUNCTION("""COMPUTED_VALUE"""),"")</f>
        <v/>
      </c>
      <c r="X526" s="119" t="str">
        <f ca="1">IFERROR(__xludf.DUMMYFUNCTION("""COMPUTED_VALUE"""),"")</f>
        <v/>
      </c>
      <c r="Y526" s="119" t="str">
        <f ca="1">IFERROR(__xludf.DUMMYFUNCTION("""COMPUTED_VALUE"""),"")</f>
        <v/>
      </c>
      <c r="Z526" s="119"/>
    </row>
    <row r="527" spans="1:26" ht="12.95">
      <c r="A527" s="119" t="str">
        <f ca="1">IFERROR(__xludf.DUMMYFUNCTION("""COMPUTED_VALUE"""),"")</f>
        <v/>
      </c>
      <c r="B527" s="119" t="str">
        <f ca="1">IFERROR(__xludf.DUMMYFUNCTION("""COMPUTED_VALUE"""),"")</f>
        <v/>
      </c>
      <c r="C527" s="119" t="str">
        <f ca="1">IFERROR(__xludf.DUMMYFUNCTION("""COMPUTED_VALUE"""),"")</f>
        <v/>
      </c>
      <c r="D527" s="119" t="str">
        <f ca="1">IFERROR(__xludf.DUMMYFUNCTION("""COMPUTED_VALUE"""),"")</f>
        <v/>
      </c>
      <c r="E527" s="119" t="str">
        <f ca="1">IFERROR(__xludf.DUMMYFUNCTION("""COMPUTED_VALUE"""),"")</f>
        <v/>
      </c>
      <c r="F527" s="119" t="str">
        <f ca="1">IFERROR(__xludf.DUMMYFUNCTION("""COMPUTED_VALUE"""),"")</f>
        <v/>
      </c>
      <c r="G527" s="119" t="str">
        <f ca="1">IFERROR(__xludf.DUMMYFUNCTION("""COMPUTED_VALUE"""),"")</f>
        <v/>
      </c>
      <c r="H527" s="119" t="str">
        <f ca="1">IFERROR(__xludf.DUMMYFUNCTION("""COMPUTED_VALUE"""),"")</f>
        <v/>
      </c>
      <c r="I527" s="96" t="str">
        <f ca="1">IFERROR(__xludf.DUMMYFUNCTION("""COMPUTED_VALUE"""),"")</f>
        <v/>
      </c>
      <c r="J527" s="119" t="str">
        <f ca="1">IFERROR(__xludf.DUMMYFUNCTION("""COMPUTED_VALUE"""),"")</f>
        <v/>
      </c>
      <c r="K527" s="119" t="str">
        <f ca="1">IFERROR(__xludf.DUMMYFUNCTION("""COMPUTED_VALUE"""),"")</f>
        <v/>
      </c>
      <c r="L527" s="119" t="str">
        <f ca="1">IFERROR(__xludf.DUMMYFUNCTION("""COMPUTED_VALUE"""),"")</f>
        <v/>
      </c>
      <c r="M527" s="119" t="str">
        <f ca="1">IFERROR(__xludf.DUMMYFUNCTION("""COMPUTED_VALUE"""),"")</f>
        <v/>
      </c>
      <c r="N527" s="119" t="str">
        <f ca="1">IFERROR(__xludf.DUMMYFUNCTION("""COMPUTED_VALUE"""),"")</f>
        <v/>
      </c>
      <c r="O527" s="119" t="str">
        <f ca="1">IFERROR(__xludf.DUMMYFUNCTION("""COMPUTED_VALUE"""),"")</f>
        <v/>
      </c>
      <c r="P527" s="119" t="str">
        <f ca="1">IFERROR(__xludf.DUMMYFUNCTION("""COMPUTED_VALUE"""),"")</f>
        <v/>
      </c>
      <c r="Q527" s="119" t="str">
        <f ca="1">IFERROR(__xludf.DUMMYFUNCTION("""COMPUTED_VALUE"""),"")</f>
        <v/>
      </c>
      <c r="R527" s="119" t="str">
        <f ca="1">IFERROR(__xludf.DUMMYFUNCTION("""COMPUTED_VALUE"""),"")</f>
        <v/>
      </c>
      <c r="S527" s="119" t="str">
        <f ca="1">IFERROR(__xludf.DUMMYFUNCTION("""COMPUTED_VALUE"""),"")</f>
        <v/>
      </c>
      <c r="T527" s="119" t="str">
        <f ca="1">IFERROR(__xludf.DUMMYFUNCTION("""COMPUTED_VALUE"""),"")</f>
        <v/>
      </c>
      <c r="U527" s="119" t="str">
        <f ca="1">IFERROR(__xludf.DUMMYFUNCTION("""COMPUTED_VALUE"""),"")</f>
        <v/>
      </c>
      <c r="V527" s="119" t="str">
        <f ca="1">IFERROR(__xludf.DUMMYFUNCTION("""COMPUTED_VALUE"""),"")</f>
        <v/>
      </c>
      <c r="W527" s="119" t="str">
        <f ca="1">IFERROR(__xludf.DUMMYFUNCTION("""COMPUTED_VALUE"""),"")</f>
        <v/>
      </c>
      <c r="X527" s="119" t="str">
        <f ca="1">IFERROR(__xludf.DUMMYFUNCTION("""COMPUTED_VALUE"""),"")</f>
        <v/>
      </c>
      <c r="Y527" s="119" t="str">
        <f ca="1">IFERROR(__xludf.DUMMYFUNCTION("""COMPUTED_VALUE"""),"")</f>
        <v/>
      </c>
      <c r="Z527" s="119"/>
    </row>
    <row r="528" spans="1:26" ht="12.95">
      <c r="A528" s="119" t="str">
        <f ca="1">IFERROR(__xludf.DUMMYFUNCTION("""COMPUTED_VALUE"""),"")</f>
        <v/>
      </c>
      <c r="B528" s="119" t="str">
        <f ca="1">IFERROR(__xludf.DUMMYFUNCTION("""COMPUTED_VALUE"""),"")</f>
        <v/>
      </c>
      <c r="C528" s="119" t="str">
        <f ca="1">IFERROR(__xludf.DUMMYFUNCTION("""COMPUTED_VALUE"""),"")</f>
        <v/>
      </c>
      <c r="D528" s="119" t="str">
        <f ca="1">IFERROR(__xludf.DUMMYFUNCTION("""COMPUTED_VALUE"""),"")</f>
        <v/>
      </c>
      <c r="E528" s="119" t="str">
        <f ca="1">IFERROR(__xludf.DUMMYFUNCTION("""COMPUTED_VALUE"""),"")</f>
        <v/>
      </c>
      <c r="F528" s="119" t="str">
        <f ca="1">IFERROR(__xludf.DUMMYFUNCTION("""COMPUTED_VALUE"""),"")</f>
        <v/>
      </c>
      <c r="G528" s="119" t="str">
        <f ca="1">IFERROR(__xludf.DUMMYFUNCTION("""COMPUTED_VALUE"""),"")</f>
        <v/>
      </c>
      <c r="H528" s="119" t="str">
        <f ca="1">IFERROR(__xludf.DUMMYFUNCTION("""COMPUTED_VALUE"""),"")</f>
        <v/>
      </c>
      <c r="I528" s="96" t="str">
        <f ca="1">IFERROR(__xludf.DUMMYFUNCTION("""COMPUTED_VALUE"""),"")</f>
        <v/>
      </c>
      <c r="J528" s="119" t="str">
        <f ca="1">IFERROR(__xludf.DUMMYFUNCTION("""COMPUTED_VALUE"""),"")</f>
        <v/>
      </c>
      <c r="K528" s="119" t="str">
        <f ca="1">IFERROR(__xludf.DUMMYFUNCTION("""COMPUTED_VALUE"""),"")</f>
        <v/>
      </c>
      <c r="L528" s="119" t="str">
        <f ca="1">IFERROR(__xludf.DUMMYFUNCTION("""COMPUTED_VALUE"""),"")</f>
        <v/>
      </c>
      <c r="M528" s="119" t="str">
        <f ca="1">IFERROR(__xludf.DUMMYFUNCTION("""COMPUTED_VALUE"""),"")</f>
        <v/>
      </c>
      <c r="N528" s="119" t="str">
        <f ca="1">IFERROR(__xludf.DUMMYFUNCTION("""COMPUTED_VALUE"""),"")</f>
        <v/>
      </c>
      <c r="O528" s="119" t="str">
        <f ca="1">IFERROR(__xludf.DUMMYFUNCTION("""COMPUTED_VALUE"""),"")</f>
        <v/>
      </c>
      <c r="P528" s="119" t="str">
        <f ca="1">IFERROR(__xludf.DUMMYFUNCTION("""COMPUTED_VALUE"""),"")</f>
        <v/>
      </c>
      <c r="Q528" s="119" t="str">
        <f ca="1">IFERROR(__xludf.DUMMYFUNCTION("""COMPUTED_VALUE"""),"")</f>
        <v/>
      </c>
      <c r="R528" s="119" t="str">
        <f ca="1">IFERROR(__xludf.DUMMYFUNCTION("""COMPUTED_VALUE"""),"")</f>
        <v/>
      </c>
      <c r="S528" s="119" t="str">
        <f ca="1">IFERROR(__xludf.DUMMYFUNCTION("""COMPUTED_VALUE"""),"")</f>
        <v/>
      </c>
      <c r="T528" s="119" t="str">
        <f ca="1">IFERROR(__xludf.DUMMYFUNCTION("""COMPUTED_VALUE"""),"")</f>
        <v/>
      </c>
      <c r="U528" s="119" t="str">
        <f ca="1">IFERROR(__xludf.DUMMYFUNCTION("""COMPUTED_VALUE"""),"")</f>
        <v/>
      </c>
      <c r="V528" s="119" t="str">
        <f ca="1">IFERROR(__xludf.DUMMYFUNCTION("""COMPUTED_VALUE"""),"")</f>
        <v/>
      </c>
      <c r="W528" s="119" t="str">
        <f ca="1">IFERROR(__xludf.DUMMYFUNCTION("""COMPUTED_VALUE"""),"")</f>
        <v/>
      </c>
      <c r="X528" s="119" t="str">
        <f ca="1">IFERROR(__xludf.DUMMYFUNCTION("""COMPUTED_VALUE"""),"")</f>
        <v/>
      </c>
      <c r="Y528" s="119" t="str">
        <f ca="1">IFERROR(__xludf.DUMMYFUNCTION("""COMPUTED_VALUE"""),"")</f>
        <v/>
      </c>
      <c r="Z528" s="119"/>
    </row>
    <row r="529" spans="1:26" ht="12.95">
      <c r="A529" s="119" t="str">
        <f ca="1">IFERROR(__xludf.DUMMYFUNCTION("""COMPUTED_VALUE"""),"")</f>
        <v/>
      </c>
      <c r="B529" s="119" t="str">
        <f ca="1">IFERROR(__xludf.DUMMYFUNCTION("""COMPUTED_VALUE"""),"")</f>
        <v/>
      </c>
      <c r="C529" s="119" t="str">
        <f ca="1">IFERROR(__xludf.DUMMYFUNCTION("""COMPUTED_VALUE"""),"")</f>
        <v/>
      </c>
      <c r="D529" s="119" t="str">
        <f ca="1">IFERROR(__xludf.DUMMYFUNCTION("""COMPUTED_VALUE"""),"")</f>
        <v/>
      </c>
      <c r="E529" s="119" t="str">
        <f ca="1">IFERROR(__xludf.DUMMYFUNCTION("""COMPUTED_VALUE"""),"")</f>
        <v/>
      </c>
      <c r="F529" s="119" t="str">
        <f ca="1">IFERROR(__xludf.DUMMYFUNCTION("""COMPUTED_VALUE"""),"")</f>
        <v/>
      </c>
      <c r="G529" s="119" t="str">
        <f ca="1">IFERROR(__xludf.DUMMYFUNCTION("""COMPUTED_VALUE"""),"")</f>
        <v/>
      </c>
      <c r="H529" s="119" t="str">
        <f ca="1">IFERROR(__xludf.DUMMYFUNCTION("""COMPUTED_VALUE"""),"")</f>
        <v/>
      </c>
      <c r="I529" s="96" t="str">
        <f ca="1">IFERROR(__xludf.DUMMYFUNCTION("""COMPUTED_VALUE"""),"")</f>
        <v/>
      </c>
      <c r="J529" s="119" t="str">
        <f ca="1">IFERROR(__xludf.DUMMYFUNCTION("""COMPUTED_VALUE"""),"")</f>
        <v/>
      </c>
      <c r="K529" s="119" t="str">
        <f ca="1">IFERROR(__xludf.DUMMYFUNCTION("""COMPUTED_VALUE"""),"")</f>
        <v/>
      </c>
      <c r="L529" s="119" t="str">
        <f ca="1">IFERROR(__xludf.DUMMYFUNCTION("""COMPUTED_VALUE"""),"")</f>
        <v/>
      </c>
      <c r="M529" s="119" t="str">
        <f ca="1">IFERROR(__xludf.DUMMYFUNCTION("""COMPUTED_VALUE"""),"")</f>
        <v/>
      </c>
      <c r="N529" s="119" t="str">
        <f ca="1">IFERROR(__xludf.DUMMYFUNCTION("""COMPUTED_VALUE"""),"")</f>
        <v/>
      </c>
      <c r="O529" s="119" t="str">
        <f ca="1">IFERROR(__xludf.DUMMYFUNCTION("""COMPUTED_VALUE"""),"")</f>
        <v/>
      </c>
      <c r="P529" s="119" t="str">
        <f ca="1">IFERROR(__xludf.DUMMYFUNCTION("""COMPUTED_VALUE"""),"")</f>
        <v/>
      </c>
      <c r="Q529" s="119" t="str">
        <f ca="1">IFERROR(__xludf.DUMMYFUNCTION("""COMPUTED_VALUE"""),"")</f>
        <v/>
      </c>
      <c r="R529" s="119" t="str">
        <f ca="1">IFERROR(__xludf.DUMMYFUNCTION("""COMPUTED_VALUE"""),"")</f>
        <v/>
      </c>
      <c r="S529" s="119" t="str">
        <f ca="1">IFERROR(__xludf.DUMMYFUNCTION("""COMPUTED_VALUE"""),"")</f>
        <v/>
      </c>
      <c r="T529" s="119" t="str">
        <f ca="1">IFERROR(__xludf.DUMMYFUNCTION("""COMPUTED_VALUE"""),"")</f>
        <v/>
      </c>
      <c r="U529" s="119" t="str">
        <f ca="1">IFERROR(__xludf.DUMMYFUNCTION("""COMPUTED_VALUE"""),"")</f>
        <v/>
      </c>
      <c r="V529" s="119" t="str">
        <f ca="1">IFERROR(__xludf.DUMMYFUNCTION("""COMPUTED_VALUE"""),"")</f>
        <v/>
      </c>
      <c r="W529" s="119" t="str">
        <f ca="1">IFERROR(__xludf.DUMMYFUNCTION("""COMPUTED_VALUE"""),"")</f>
        <v/>
      </c>
      <c r="X529" s="119" t="str">
        <f ca="1">IFERROR(__xludf.DUMMYFUNCTION("""COMPUTED_VALUE"""),"")</f>
        <v/>
      </c>
      <c r="Y529" s="119" t="str">
        <f ca="1">IFERROR(__xludf.DUMMYFUNCTION("""COMPUTED_VALUE"""),"")</f>
        <v/>
      </c>
      <c r="Z529" s="119"/>
    </row>
    <row r="530" spans="1:26" ht="12.95">
      <c r="A530" s="119" t="str">
        <f ca="1">IFERROR(__xludf.DUMMYFUNCTION("""COMPUTED_VALUE"""),"")</f>
        <v/>
      </c>
      <c r="B530" s="119" t="str">
        <f ca="1">IFERROR(__xludf.DUMMYFUNCTION("""COMPUTED_VALUE"""),"")</f>
        <v/>
      </c>
      <c r="C530" s="119" t="str">
        <f ca="1">IFERROR(__xludf.DUMMYFUNCTION("""COMPUTED_VALUE"""),"")</f>
        <v/>
      </c>
      <c r="D530" s="119" t="str">
        <f ca="1">IFERROR(__xludf.DUMMYFUNCTION("""COMPUTED_VALUE"""),"")</f>
        <v/>
      </c>
      <c r="E530" s="119" t="str">
        <f ca="1">IFERROR(__xludf.DUMMYFUNCTION("""COMPUTED_VALUE"""),"")</f>
        <v/>
      </c>
      <c r="F530" s="119" t="str">
        <f ca="1">IFERROR(__xludf.DUMMYFUNCTION("""COMPUTED_VALUE"""),"")</f>
        <v/>
      </c>
      <c r="G530" s="119" t="str">
        <f ca="1">IFERROR(__xludf.DUMMYFUNCTION("""COMPUTED_VALUE"""),"")</f>
        <v/>
      </c>
      <c r="H530" s="119" t="str">
        <f ca="1">IFERROR(__xludf.DUMMYFUNCTION("""COMPUTED_VALUE"""),"")</f>
        <v/>
      </c>
      <c r="I530" s="96" t="str">
        <f ca="1">IFERROR(__xludf.DUMMYFUNCTION("""COMPUTED_VALUE"""),"")</f>
        <v/>
      </c>
      <c r="J530" s="119" t="str">
        <f ca="1">IFERROR(__xludf.DUMMYFUNCTION("""COMPUTED_VALUE"""),"")</f>
        <v/>
      </c>
      <c r="K530" s="119" t="str">
        <f ca="1">IFERROR(__xludf.DUMMYFUNCTION("""COMPUTED_VALUE"""),"")</f>
        <v/>
      </c>
      <c r="L530" s="119" t="str">
        <f ca="1">IFERROR(__xludf.DUMMYFUNCTION("""COMPUTED_VALUE"""),"")</f>
        <v/>
      </c>
      <c r="M530" s="119" t="str">
        <f ca="1">IFERROR(__xludf.DUMMYFUNCTION("""COMPUTED_VALUE"""),"")</f>
        <v/>
      </c>
      <c r="N530" s="119" t="str">
        <f ca="1">IFERROR(__xludf.DUMMYFUNCTION("""COMPUTED_VALUE"""),"")</f>
        <v/>
      </c>
      <c r="O530" s="119" t="str">
        <f ca="1">IFERROR(__xludf.DUMMYFUNCTION("""COMPUTED_VALUE"""),"")</f>
        <v/>
      </c>
      <c r="P530" s="119" t="str">
        <f ca="1">IFERROR(__xludf.DUMMYFUNCTION("""COMPUTED_VALUE"""),"")</f>
        <v/>
      </c>
      <c r="Q530" s="119" t="str">
        <f ca="1">IFERROR(__xludf.DUMMYFUNCTION("""COMPUTED_VALUE"""),"")</f>
        <v/>
      </c>
      <c r="R530" s="119" t="str">
        <f ca="1">IFERROR(__xludf.DUMMYFUNCTION("""COMPUTED_VALUE"""),"")</f>
        <v/>
      </c>
      <c r="S530" s="119" t="str">
        <f ca="1">IFERROR(__xludf.DUMMYFUNCTION("""COMPUTED_VALUE"""),"")</f>
        <v/>
      </c>
      <c r="T530" s="119" t="str">
        <f ca="1">IFERROR(__xludf.DUMMYFUNCTION("""COMPUTED_VALUE"""),"")</f>
        <v/>
      </c>
      <c r="U530" s="119" t="str">
        <f ca="1">IFERROR(__xludf.DUMMYFUNCTION("""COMPUTED_VALUE"""),"")</f>
        <v/>
      </c>
      <c r="V530" s="119" t="str">
        <f ca="1">IFERROR(__xludf.DUMMYFUNCTION("""COMPUTED_VALUE"""),"")</f>
        <v/>
      </c>
      <c r="W530" s="119" t="str">
        <f ca="1">IFERROR(__xludf.DUMMYFUNCTION("""COMPUTED_VALUE"""),"")</f>
        <v/>
      </c>
      <c r="X530" s="119" t="str">
        <f ca="1">IFERROR(__xludf.DUMMYFUNCTION("""COMPUTED_VALUE"""),"")</f>
        <v/>
      </c>
      <c r="Y530" s="119" t="str">
        <f ca="1">IFERROR(__xludf.DUMMYFUNCTION("""COMPUTED_VALUE"""),"")</f>
        <v/>
      </c>
      <c r="Z530" s="119"/>
    </row>
    <row r="531" spans="1:26" ht="12.95">
      <c r="A531" s="119" t="str">
        <f ca="1">IFERROR(__xludf.DUMMYFUNCTION("""COMPUTED_VALUE"""),"")</f>
        <v/>
      </c>
      <c r="B531" s="119" t="str">
        <f ca="1">IFERROR(__xludf.DUMMYFUNCTION("""COMPUTED_VALUE"""),"")</f>
        <v/>
      </c>
      <c r="C531" s="119" t="str">
        <f ca="1">IFERROR(__xludf.DUMMYFUNCTION("""COMPUTED_VALUE"""),"")</f>
        <v/>
      </c>
      <c r="D531" s="119" t="str">
        <f ca="1">IFERROR(__xludf.DUMMYFUNCTION("""COMPUTED_VALUE"""),"")</f>
        <v/>
      </c>
      <c r="E531" s="119" t="str">
        <f ca="1">IFERROR(__xludf.DUMMYFUNCTION("""COMPUTED_VALUE"""),"")</f>
        <v/>
      </c>
      <c r="F531" s="119" t="str">
        <f ca="1">IFERROR(__xludf.DUMMYFUNCTION("""COMPUTED_VALUE"""),"")</f>
        <v/>
      </c>
      <c r="G531" s="119" t="str">
        <f ca="1">IFERROR(__xludf.DUMMYFUNCTION("""COMPUTED_VALUE"""),"")</f>
        <v/>
      </c>
      <c r="H531" s="119" t="str">
        <f ca="1">IFERROR(__xludf.DUMMYFUNCTION("""COMPUTED_VALUE"""),"")</f>
        <v/>
      </c>
      <c r="I531" s="96" t="str">
        <f ca="1">IFERROR(__xludf.DUMMYFUNCTION("""COMPUTED_VALUE"""),"")</f>
        <v/>
      </c>
      <c r="J531" s="119" t="str">
        <f ca="1">IFERROR(__xludf.DUMMYFUNCTION("""COMPUTED_VALUE"""),"")</f>
        <v/>
      </c>
      <c r="K531" s="119" t="str">
        <f ca="1">IFERROR(__xludf.DUMMYFUNCTION("""COMPUTED_VALUE"""),"")</f>
        <v/>
      </c>
      <c r="L531" s="119" t="str">
        <f ca="1">IFERROR(__xludf.DUMMYFUNCTION("""COMPUTED_VALUE"""),"")</f>
        <v/>
      </c>
      <c r="M531" s="119" t="str">
        <f ca="1">IFERROR(__xludf.DUMMYFUNCTION("""COMPUTED_VALUE"""),"")</f>
        <v/>
      </c>
      <c r="N531" s="119" t="str">
        <f ca="1">IFERROR(__xludf.DUMMYFUNCTION("""COMPUTED_VALUE"""),"")</f>
        <v/>
      </c>
      <c r="O531" s="119" t="str">
        <f ca="1">IFERROR(__xludf.DUMMYFUNCTION("""COMPUTED_VALUE"""),"")</f>
        <v/>
      </c>
      <c r="P531" s="119" t="str">
        <f ca="1">IFERROR(__xludf.DUMMYFUNCTION("""COMPUTED_VALUE"""),"")</f>
        <v/>
      </c>
      <c r="Q531" s="119" t="str">
        <f ca="1">IFERROR(__xludf.DUMMYFUNCTION("""COMPUTED_VALUE"""),"")</f>
        <v/>
      </c>
      <c r="R531" s="119" t="str">
        <f ca="1">IFERROR(__xludf.DUMMYFUNCTION("""COMPUTED_VALUE"""),"")</f>
        <v/>
      </c>
      <c r="S531" s="119" t="str">
        <f ca="1">IFERROR(__xludf.DUMMYFUNCTION("""COMPUTED_VALUE"""),"")</f>
        <v/>
      </c>
      <c r="T531" s="119" t="str">
        <f ca="1">IFERROR(__xludf.DUMMYFUNCTION("""COMPUTED_VALUE"""),"")</f>
        <v/>
      </c>
      <c r="U531" s="119" t="str">
        <f ca="1">IFERROR(__xludf.DUMMYFUNCTION("""COMPUTED_VALUE"""),"")</f>
        <v/>
      </c>
      <c r="V531" s="119" t="str">
        <f ca="1">IFERROR(__xludf.DUMMYFUNCTION("""COMPUTED_VALUE"""),"")</f>
        <v/>
      </c>
      <c r="W531" s="119" t="str">
        <f ca="1">IFERROR(__xludf.DUMMYFUNCTION("""COMPUTED_VALUE"""),"")</f>
        <v/>
      </c>
      <c r="X531" s="119" t="str">
        <f ca="1">IFERROR(__xludf.DUMMYFUNCTION("""COMPUTED_VALUE"""),"")</f>
        <v/>
      </c>
      <c r="Y531" s="119" t="str">
        <f ca="1">IFERROR(__xludf.DUMMYFUNCTION("""COMPUTED_VALUE"""),"")</f>
        <v/>
      </c>
      <c r="Z531" s="119"/>
    </row>
    <row r="532" spans="1:26" ht="12.95">
      <c r="A532" s="119" t="str">
        <f ca="1">IFERROR(__xludf.DUMMYFUNCTION("""COMPUTED_VALUE"""),"")</f>
        <v/>
      </c>
      <c r="B532" s="119" t="str">
        <f ca="1">IFERROR(__xludf.DUMMYFUNCTION("""COMPUTED_VALUE"""),"")</f>
        <v/>
      </c>
      <c r="C532" s="119" t="str">
        <f ca="1">IFERROR(__xludf.DUMMYFUNCTION("""COMPUTED_VALUE"""),"")</f>
        <v/>
      </c>
      <c r="D532" s="119" t="str">
        <f ca="1">IFERROR(__xludf.DUMMYFUNCTION("""COMPUTED_VALUE"""),"")</f>
        <v/>
      </c>
      <c r="E532" s="119" t="str">
        <f ca="1">IFERROR(__xludf.DUMMYFUNCTION("""COMPUTED_VALUE"""),"")</f>
        <v/>
      </c>
      <c r="F532" s="119" t="str">
        <f ca="1">IFERROR(__xludf.DUMMYFUNCTION("""COMPUTED_VALUE"""),"")</f>
        <v/>
      </c>
      <c r="G532" s="119" t="str">
        <f ca="1">IFERROR(__xludf.DUMMYFUNCTION("""COMPUTED_VALUE"""),"")</f>
        <v/>
      </c>
      <c r="H532" s="119" t="str">
        <f ca="1">IFERROR(__xludf.DUMMYFUNCTION("""COMPUTED_VALUE"""),"")</f>
        <v/>
      </c>
      <c r="I532" s="96" t="str">
        <f ca="1">IFERROR(__xludf.DUMMYFUNCTION("""COMPUTED_VALUE"""),"")</f>
        <v/>
      </c>
      <c r="J532" s="119" t="str">
        <f ca="1">IFERROR(__xludf.DUMMYFUNCTION("""COMPUTED_VALUE"""),"")</f>
        <v/>
      </c>
      <c r="K532" s="119" t="str">
        <f ca="1">IFERROR(__xludf.DUMMYFUNCTION("""COMPUTED_VALUE"""),"")</f>
        <v/>
      </c>
      <c r="L532" s="119" t="str">
        <f ca="1">IFERROR(__xludf.DUMMYFUNCTION("""COMPUTED_VALUE"""),"")</f>
        <v/>
      </c>
      <c r="M532" s="119" t="str">
        <f ca="1">IFERROR(__xludf.DUMMYFUNCTION("""COMPUTED_VALUE"""),"")</f>
        <v/>
      </c>
      <c r="N532" s="119" t="str">
        <f ca="1">IFERROR(__xludf.DUMMYFUNCTION("""COMPUTED_VALUE"""),"")</f>
        <v/>
      </c>
      <c r="O532" s="119" t="str">
        <f ca="1">IFERROR(__xludf.DUMMYFUNCTION("""COMPUTED_VALUE"""),"")</f>
        <v/>
      </c>
      <c r="P532" s="119" t="str">
        <f ca="1">IFERROR(__xludf.DUMMYFUNCTION("""COMPUTED_VALUE"""),"")</f>
        <v/>
      </c>
      <c r="Q532" s="119" t="str">
        <f ca="1">IFERROR(__xludf.DUMMYFUNCTION("""COMPUTED_VALUE"""),"")</f>
        <v/>
      </c>
      <c r="R532" s="119" t="str">
        <f ca="1">IFERROR(__xludf.DUMMYFUNCTION("""COMPUTED_VALUE"""),"")</f>
        <v/>
      </c>
      <c r="S532" s="119" t="str">
        <f ca="1">IFERROR(__xludf.DUMMYFUNCTION("""COMPUTED_VALUE"""),"")</f>
        <v/>
      </c>
      <c r="T532" s="119" t="str">
        <f ca="1">IFERROR(__xludf.DUMMYFUNCTION("""COMPUTED_VALUE"""),"")</f>
        <v/>
      </c>
      <c r="U532" s="119" t="str">
        <f ca="1">IFERROR(__xludf.DUMMYFUNCTION("""COMPUTED_VALUE"""),"")</f>
        <v/>
      </c>
      <c r="V532" s="119" t="str">
        <f ca="1">IFERROR(__xludf.DUMMYFUNCTION("""COMPUTED_VALUE"""),"")</f>
        <v/>
      </c>
      <c r="W532" s="119" t="str">
        <f ca="1">IFERROR(__xludf.DUMMYFUNCTION("""COMPUTED_VALUE"""),"")</f>
        <v/>
      </c>
      <c r="X532" s="119" t="str">
        <f ca="1">IFERROR(__xludf.DUMMYFUNCTION("""COMPUTED_VALUE"""),"")</f>
        <v/>
      </c>
      <c r="Y532" s="119" t="str">
        <f ca="1">IFERROR(__xludf.DUMMYFUNCTION("""COMPUTED_VALUE"""),"")</f>
        <v/>
      </c>
      <c r="Z532" s="119"/>
    </row>
    <row r="533" spans="1:26" ht="12.95">
      <c r="A533" s="119" t="str">
        <f ca="1">IFERROR(__xludf.DUMMYFUNCTION("""COMPUTED_VALUE"""),"")</f>
        <v/>
      </c>
      <c r="B533" s="119" t="str">
        <f ca="1">IFERROR(__xludf.DUMMYFUNCTION("""COMPUTED_VALUE"""),"")</f>
        <v/>
      </c>
      <c r="C533" s="119" t="str">
        <f ca="1">IFERROR(__xludf.DUMMYFUNCTION("""COMPUTED_VALUE"""),"")</f>
        <v/>
      </c>
      <c r="D533" s="119" t="str">
        <f ca="1">IFERROR(__xludf.DUMMYFUNCTION("""COMPUTED_VALUE"""),"")</f>
        <v/>
      </c>
      <c r="E533" s="119" t="str">
        <f ca="1">IFERROR(__xludf.DUMMYFUNCTION("""COMPUTED_VALUE"""),"")</f>
        <v/>
      </c>
      <c r="F533" s="119" t="str">
        <f ca="1">IFERROR(__xludf.DUMMYFUNCTION("""COMPUTED_VALUE"""),"")</f>
        <v/>
      </c>
      <c r="G533" s="119" t="str">
        <f ca="1">IFERROR(__xludf.DUMMYFUNCTION("""COMPUTED_VALUE"""),"")</f>
        <v/>
      </c>
      <c r="H533" s="119" t="str">
        <f ca="1">IFERROR(__xludf.DUMMYFUNCTION("""COMPUTED_VALUE"""),"")</f>
        <v/>
      </c>
      <c r="I533" s="96" t="str">
        <f ca="1">IFERROR(__xludf.DUMMYFUNCTION("""COMPUTED_VALUE"""),"")</f>
        <v/>
      </c>
      <c r="J533" s="119" t="str">
        <f ca="1">IFERROR(__xludf.DUMMYFUNCTION("""COMPUTED_VALUE"""),"")</f>
        <v/>
      </c>
      <c r="K533" s="119" t="str">
        <f ca="1">IFERROR(__xludf.DUMMYFUNCTION("""COMPUTED_VALUE"""),"")</f>
        <v/>
      </c>
      <c r="L533" s="119" t="str">
        <f ca="1">IFERROR(__xludf.DUMMYFUNCTION("""COMPUTED_VALUE"""),"")</f>
        <v/>
      </c>
      <c r="M533" s="119" t="str">
        <f ca="1">IFERROR(__xludf.DUMMYFUNCTION("""COMPUTED_VALUE"""),"")</f>
        <v/>
      </c>
      <c r="N533" s="119" t="str">
        <f ca="1">IFERROR(__xludf.DUMMYFUNCTION("""COMPUTED_VALUE"""),"")</f>
        <v/>
      </c>
      <c r="O533" s="119" t="str">
        <f ca="1">IFERROR(__xludf.DUMMYFUNCTION("""COMPUTED_VALUE"""),"")</f>
        <v/>
      </c>
      <c r="P533" s="119" t="str">
        <f ca="1">IFERROR(__xludf.DUMMYFUNCTION("""COMPUTED_VALUE"""),"")</f>
        <v/>
      </c>
      <c r="Q533" s="119" t="str">
        <f ca="1">IFERROR(__xludf.DUMMYFUNCTION("""COMPUTED_VALUE"""),"")</f>
        <v/>
      </c>
      <c r="R533" s="119" t="str">
        <f ca="1">IFERROR(__xludf.DUMMYFUNCTION("""COMPUTED_VALUE"""),"")</f>
        <v/>
      </c>
      <c r="S533" s="119" t="str">
        <f ca="1">IFERROR(__xludf.DUMMYFUNCTION("""COMPUTED_VALUE"""),"")</f>
        <v/>
      </c>
      <c r="T533" s="119" t="str">
        <f ca="1">IFERROR(__xludf.DUMMYFUNCTION("""COMPUTED_VALUE"""),"")</f>
        <v/>
      </c>
      <c r="U533" s="119" t="str">
        <f ca="1">IFERROR(__xludf.DUMMYFUNCTION("""COMPUTED_VALUE"""),"")</f>
        <v/>
      </c>
      <c r="V533" s="119" t="str">
        <f ca="1">IFERROR(__xludf.DUMMYFUNCTION("""COMPUTED_VALUE"""),"")</f>
        <v/>
      </c>
      <c r="W533" s="119" t="str">
        <f ca="1">IFERROR(__xludf.DUMMYFUNCTION("""COMPUTED_VALUE"""),"")</f>
        <v/>
      </c>
      <c r="X533" s="119" t="str">
        <f ca="1">IFERROR(__xludf.DUMMYFUNCTION("""COMPUTED_VALUE"""),"")</f>
        <v/>
      </c>
      <c r="Y533" s="119" t="str">
        <f ca="1">IFERROR(__xludf.DUMMYFUNCTION("""COMPUTED_VALUE"""),"")</f>
        <v/>
      </c>
      <c r="Z533" s="119"/>
    </row>
    <row r="534" spans="1:26" ht="12.95">
      <c r="A534" s="119" t="str">
        <f ca="1">IFERROR(__xludf.DUMMYFUNCTION("""COMPUTED_VALUE"""),"")</f>
        <v/>
      </c>
      <c r="B534" s="119" t="str">
        <f ca="1">IFERROR(__xludf.DUMMYFUNCTION("""COMPUTED_VALUE"""),"")</f>
        <v/>
      </c>
      <c r="C534" s="119" t="str">
        <f ca="1">IFERROR(__xludf.DUMMYFUNCTION("""COMPUTED_VALUE"""),"")</f>
        <v/>
      </c>
      <c r="D534" s="119" t="str">
        <f ca="1">IFERROR(__xludf.DUMMYFUNCTION("""COMPUTED_VALUE"""),"")</f>
        <v/>
      </c>
      <c r="E534" s="119" t="str">
        <f ca="1">IFERROR(__xludf.DUMMYFUNCTION("""COMPUTED_VALUE"""),"")</f>
        <v/>
      </c>
      <c r="F534" s="119" t="str">
        <f ca="1">IFERROR(__xludf.DUMMYFUNCTION("""COMPUTED_VALUE"""),"")</f>
        <v/>
      </c>
      <c r="G534" s="119" t="str">
        <f ca="1">IFERROR(__xludf.DUMMYFUNCTION("""COMPUTED_VALUE"""),"")</f>
        <v/>
      </c>
      <c r="H534" s="119" t="str">
        <f ca="1">IFERROR(__xludf.DUMMYFUNCTION("""COMPUTED_VALUE"""),"")</f>
        <v/>
      </c>
      <c r="I534" s="96" t="str">
        <f ca="1">IFERROR(__xludf.DUMMYFUNCTION("""COMPUTED_VALUE"""),"")</f>
        <v/>
      </c>
      <c r="J534" s="119" t="str">
        <f ca="1">IFERROR(__xludf.DUMMYFUNCTION("""COMPUTED_VALUE"""),"")</f>
        <v/>
      </c>
      <c r="K534" s="119" t="str">
        <f ca="1">IFERROR(__xludf.DUMMYFUNCTION("""COMPUTED_VALUE"""),"")</f>
        <v/>
      </c>
      <c r="L534" s="119" t="str">
        <f ca="1">IFERROR(__xludf.DUMMYFUNCTION("""COMPUTED_VALUE"""),"")</f>
        <v/>
      </c>
      <c r="M534" s="119" t="str">
        <f ca="1">IFERROR(__xludf.DUMMYFUNCTION("""COMPUTED_VALUE"""),"")</f>
        <v/>
      </c>
      <c r="N534" s="119" t="str">
        <f ca="1">IFERROR(__xludf.DUMMYFUNCTION("""COMPUTED_VALUE"""),"")</f>
        <v/>
      </c>
      <c r="O534" s="119" t="str">
        <f ca="1">IFERROR(__xludf.DUMMYFUNCTION("""COMPUTED_VALUE"""),"")</f>
        <v/>
      </c>
      <c r="P534" s="119" t="str">
        <f ca="1">IFERROR(__xludf.DUMMYFUNCTION("""COMPUTED_VALUE"""),"")</f>
        <v/>
      </c>
      <c r="Q534" s="119" t="str">
        <f ca="1">IFERROR(__xludf.DUMMYFUNCTION("""COMPUTED_VALUE"""),"")</f>
        <v/>
      </c>
      <c r="R534" s="119" t="str">
        <f ca="1">IFERROR(__xludf.DUMMYFUNCTION("""COMPUTED_VALUE"""),"")</f>
        <v/>
      </c>
      <c r="S534" s="119" t="str">
        <f ca="1">IFERROR(__xludf.DUMMYFUNCTION("""COMPUTED_VALUE"""),"")</f>
        <v/>
      </c>
      <c r="T534" s="119" t="str">
        <f ca="1">IFERROR(__xludf.DUMMYFUNCTION("""COMPUTED_VALUE"""),"")</f>
        <v/>
      </c>
      <c r="U534" s="119" t="str">
        <f ca="1">IFERROR(__xludf.DUMMYFUNCTION("""COMPUTED_VALUE"""),"")</f>
        <v/>
      </c>
      <c r="V534" s="119" t="str">
        <f ca="1">IFERROR(__xludf.DUMMYFUNCTION("""COMPUTED_VALUE"""),"")</f>
        <v/>
      </c>
      <c r="W534" s="119" t="str">
        <f ca="1">IFERROR(__xludf.DUMMYFUNCTION("""COMPUTED_VALUE"""),"")</f>
        <v/>
      </c>
      <c r="X534" s="119" t="str">
        <f ca="1">IFERROR(__xludf.DUMMYFUNCTION("""COMPUTED_VALUE"""),"")</f>
        <v/>
      </c>
      <c r="Y534" s="119" t="str">
        <f ca="1">IFERROR(__xludf.DUMMYFUNCTION("""COMPUTED_VALUE"""),"")</f>
        <v/>
      </c>
      <c r="Z534" s="119"/>
    </row>
    <row r="535" spans="1:26" ht="12.95">
      <c r="A535" s="119" t="str">
        <f ca="1">IFERROR(__xludf.DUMMYFUNCTION("""COMPUTED_VALUE"""),"")</f>
        <v/>
      </c>
      <c r="B535" s="119" t="str">
        <f ca="1">IFERROR(__xludf.DUMMYFUNCTION("""COMPUTED_VALUE"""),"")</f>
        <v/>
      </c>
      <c r="C535" s="119" t="str">
        <f ca="1">IFERROR(__xludf.DUMMYFUNCTION("""COMPUTED_VALUE"""),"")</f>
        <v/>
      </c>
      <c r="D535" s="119" t="str">
        <f ca="1">IFERROR(__xludf.DUMMYFUNCTION("""COMPUTED_VALUE"""),"")</f>
        <v/>
      </c>
      <c r="E535" s="119" t="str">
        <f ca="1">IFERROR(__xludf.DUMMYFUNCTION("""COMPUTED_VALUE"""),"")</f>
        <v/>
      </c>
      <c r="F535" s="119" t="str">
        <f ca="1">IFERROR(__xludf.DUMMYFUNCTION("""COMPUTED_VALUE"""),"")</f>
        <v/>
      </c>
      <c r="G535" s="119" t="str">
        <f ca="1">IFERROR(__xludf.DUMMYFUNCTION("""COMPUTED_VALUE"""),"")</f>
        <v/>
      </c>
      <c r="H535" s="119" t="str">
        <f ca="1">IFERROR(__xludf.DUMMYFUNCTION("""COMPUTED_VALUE"""),"")</f>
        <v/>
      </c>
      <c r="I535" s="96" t="str">
        <f ca="1">IFERROR(__xludf.DUMMYFUNCTION("""COMPUTED_VALUE"""),"")</f>
        <v/>
      </c>
      <c r="J535" s="119" t="str">
        <f ca="1">IFERROR(__xludf.DUMMYFUNCTION("""COMPUTED_VALUE"""),"")</f>
        <v/>
      </c>
      <c r="K535" s="119" t="str">
        <f ca="1">IFERROR(__xludf.DUMMYFUNCTION("""COMPUTED_VALUE"""),"")</f>
        <v/>
      </c>
      <c r="L535" s="119" t="str">
        <f ca="1">IFERROR(__xludf.DUMMYFUNCTION("""COMPUTED_VALUE"""),"")</f>
        <v/>
      </c>
      <c r="M535" s="119" t="str">
        <f ca="1">IFERROR(__xludf.DUMMYFUNCTION("""COMPUTED_VALUE"""),"")</f>
        <v/>
      </c>
      <c r="N535" s="119" t="str">
        <f ca="1">IFERROR(__xludf.DUMMYFUNCTION("""COMPUTED_VALUE"""),"")</f>
        <v/>
      </c>
      <c r="O535" s="119" t="str">
        <f ca="1">IFERROR(__xludf.DUMMYFUNCTION("""COMPUTED_VALUE"""),"")</f>
        <v/>
      </c>
      <c r="P535" s="119" t="str">
        <f ca="1">IFERROR(__xludf.DUMMYFUNCTION("""COMPUTED_VALUE"""),"")</f>
        <v/>
      </c>
      <c r="Q535" s="119" t="str">
        <f ca="1">IFERROR(__xludf.DUMMYFUNCTION("""COMPUTED_VALUE"""),"")</f>
        <v/>
      </c>
      <c r="R535" s="119" t="str">
        <f ca="1">IFERROR(__xludf.DUMMYFUNCTION("""COMPUTED_VALUE"""),"")</f>
        <v/>
      </c>
      <c r="S535" s="119" t="str">
        <f ca="1">IFERROR(__xludf.DUMMYFUNCTION("""COMPUTED_VALUE"""),"")</f>
        <v/>
      </c>
      <c r="T535" s="119" t="str">
        <f ca="1">IFERROR(__xludf.DUMMYFUNCTION("""COMPUTED_VALUE"""),"")</f>
        <v/>
      </c>
      <c r="U535" s="119" t="str">
        <f ca="1">IFERROR(__xludf.DUMMYFUNCTION("""COMPUTED_VALUE"""),"")</f>
        <v/>
      </c>
      <c r="V535" s="119" t="str">
        <f ca="1">IFERROR(__xludf.DUMMYFUNCTION("""COMPUTED_VALUE"""),"")</f>
        <v/>
      </c>
      <c r="W535" s="119" t="str">
        <f ca="1">IFERROR(__xludf.DUMMYFUNCTION("""COMPUTED_VALUE"""),"")</f>
        <v/>
      </c>
      <c r="X535" s="119" t="str">
        <f ca="1">IFERROR(__xludf.DUMMYFUNCTION("""COMPUTED_VALUE"""),"")</f>
        <v/>
      </c>
      <c r="Y535" s="119" t="str">
        <f ca="1">IFERROR(__xludf.DUMMYFUNCTION("""COMPUTED_VALUE"""),"")</f>
        <v/>
      </c>
      <c r="Z535" s="119"/>
    </row>
    <row r="536" spans="1:26" ht="12.95">
      <c r="A536" s="119" t="str">
        <f ca="1">IFERROR(__xludf.DUMMYFUNCTION("""COMPUTED_VALUE"""),"")</f>
        <v/>
      </c>
      <c r="B536" s="119" t="str">
        <f ca="1">IFERROR(__xludf.DUMMYFUNCTION("""COMPUTED_VALUE"""),"")</f>
        <v/>
      </c>
      <c r="C536" s="119" t="str">
        <f ca="1">IFERROR(__xludf.DUMMYFUNCTION("""COMPUTED_VALUE"""),"")</f>
        <v/>
      </c>
      <c r="D536" s="119" t="str">
        <f ca="1">IFERROR(__xludf.DUMMYFUNCTION("""COMPUTED_VALUE"""),"")</f>
        <v/>
      </c>
      <c r="E536" s="119" t="str">
        <f ca="1">IFERROR(__xludf.DUMMYFUNCTION("""COMPUTED_VALUE"""),"")</f>
        <v/>
      </c>
      <c r="F536" s="119" t="str">
        <f ca="1">IFERROR(__xludf.DUMMYFUNCTION("""COMPUTED_VALUE"""),"")</f>
        <v/>
      </c>
      <c r="G536" s="119" t="str">
        <f ca="1">IFERROR(__xludf.DUMMYFUNCTION("""COMPUTED_VALUE"""),"")</f>
        <v/>
      </c>
      <c r="H536" s="119" t="str">
        <f ca="1">IFERROR(__xludf.DUMMYFUNCTION("""COMPUTED_VALUE"""),"")</f>
        <v/>
      </c>
      <c r="I536" s="96" t="str">
        <f ca="1">IFERROR(__xludf.DUMMYFUNCTION("""COMPUTED_VALUE"""),"")</f>
        <v/>
      </c>
      <c r="J536" s="119" t="str">
        <f ca="1">IFERROR(__xludf.DUMMYFUNCTION("""COMPUTED_VALUE"""),"")</f>
        <v/>
      </c>
      <c r="K536" s="119" t="str">
        <f ca="1">IFERROR(__xludf.DUMMYFUNCTION("""COMPUTED_VALUE"""),"")</f>
        <v/>
      </c>
      <c r="L536" s="119" t="str">
        <f ca="1">IFERROR(__xludf.DUMMYFUNCTION("""COMPUTED_VALUE"""),"")</f>
        <v/>
      </c>
      <c r="M536" s="119" t="str">
        <f ca="1">IFERROR(__xludf.DUMMYFUNCTION("""COMPUTED_VALUE"""),"")</f>
        <v/>
      </c>
      <c r="N536" s="119" t="str">
        <f ca="1">IFERROR(__xludf.DUMMYFUNCTION("""COMPUTED_VALUE"""),"")</f>
        <v/>
      </c>
      <c r="O536" s="119" t="str">
        <f ca="1">IFERROR(__xludf.DUMMYFUNCTION("""COMPUTED_VALUE"""),"")</f>
        <v/>
      </c>
      <c r="P536" s="119" t="str">
        <f ca="1">IFERROR(__xludf.DUMMYFUNCTION("""COMPUTED_VALUE"""),"")</f>
        <v/>
      </c>
      <c r="Q536" s="119" t="str">
        <f ca="1">IFERROR(__xludf.DUMMYFUNCTION("""COMPUTED_VALUE"""),"")</f>
        <v/>
      </c>
      <c r="R536" s="119" t="str">
        <f ca="1">IFERROR(__xludf.DUMMYFUNCTION("""COMPUTED_VALUE"""),"")</f>
        <v/>
      </c>
      <c r="S536" s="119" t="str">
        <f ca="1">IFERROR(__xludf.DUMMYFUNCTION("""COMPUTED_VALUE"""),"")</f>
        <v/>
      </c>
      <c r="T536" s="119" t="str">
        <f ca="1">IFERROR(__xludf.DUMMYFUNCTION("""COMPUTED_VALUE"""),"")</f>
        <v/>
      </c>
      <c r="U536" s="119" t="str">
        <f ca="1">IFERROR(__xludf.DUMMYFUNCTION("""COMPUTED_VALUE"""),"")</f>
        <v/>
      </c>
      <c r="V536" s="119" t="str">
        <f ca="1">IFERROR(__xludf.DUMMYFUNCTION("""COMPUTED_VALUE"""),"")</f>
        <v/>
      </c>
      <c r="W536" s="119" t="str">
        <f ca="1">IFERROR(__xludf.DUMMYFUNCTION("""COMPUTED_VALUE"""),"")</f>
        <v/>
      </c>
      <c r="X536" s="119" t="str">
        <f ca="1">IFERROR(__xludf.DUMMYFUNCTION("""COMPUTED_VALUE"""),"")</f>
        <v/>
      </c>
      <c r="Y536" s="119" t="str">
        <f ca="1">IFERROR(__xludf.DUMMYFUNCTION("""COMPUTED_VALUE"""),"")</f>
        <v/>
      </c>
      <c r="Z536" s="119"/>
    </row>
    <row r="537" spans="1:26" ht="12.95">
      <c r="A537" s="119" t="str">
        <f ca="1">IFERROR(__xludf.DUMMYFUNCTION("""COMPUTED_VALUE"""),"")</f>
        <v/>
      </c>
      <c r="B537" s="119" t="str">
        <f ca="1">IFERROR(__xludf.DUMMYFUNCTION("""COMPUTED_VALUE"""),"")</f>
        <v/>
      </c>
      <c r="C537" s="119" t="str">
        <f ca="1">IFERROR(__xludf.DUMMYFUNCTION("""COMPUTED_VALUE"""),"")</f>
        <v/>
      </c>
      <c r="D537" s="119" t="str">
        <f ca="1">IFERROR(__xludf.DUMMYFUNCTION("""COMPUTED_VALUE"""),"")</f>
        <v/>
      </c>
      <c r="E537" s="119" t="str">
        <f ca="1">IFERROR(__xludf.DUMMYFUNCTION("""COMPUTED_VALUE"""),"")</f>
        <v/>
      </c>
      <c r="F537" s="119" t="str">
        <f ca="1">IFERROR(__xludf.DUMMYFUNCTION("""COMPUTED_VALUE"""),"")</f>
        <v/>
      </c>
      <c r="G537" s="119" t="str">
        <f ca="1">IFERROR(__xludf.DUMMYFUNCTION("""COMPUTED_VALUE"""),"")</f>
        <v/>
      </c>
      <c r="H537" s="119" t="str">
        <f ca="1">IFERROR(__xludf.DUMMYFUNCTION("""COMPUTED_VALUE"""),"")</f>
        <v/>
      </c>
      <c r="I537" s="96" t="str">
        <f ca="1">IFERROR(__xludf.DUMMYFUNCTION("""COMPUTED_VALUE"""),"")</f>
        <v/>
      </c>
      <c r="J537" s="119" t="str">
        <f ca="1">IFERROR(__xludf.DUMMYFUNCTION("""COMPUTED_VALUE"""),"")</f>
        <v/>
      </c>
      <c r="K537" s="119" t="str">
        <f ca="1">IFERROR(__xludf.DUMMYFUNCTION("""COMPUTED_VALUE"""),"")</f>
        <v/>
      </c>
      <c r="L537" s="119" t="str">
        <f ca="1">IFERROR(__xludf.DUMMYFUNCTION("""COMPUTED_VALUE"""),"")</f>
        <v/>
      </c>
      <c r="M537" s="119" t="str">
        <f ca="1">IFERROR(__xludf.DUMMYFUNCTION("""COMPUTED_VALUE"""),"")</f>
        <v/>
      </c>
      <c r="N537" s="119" t="str">
        <f ca="1">IFERROR(__xludf.DUMMYFUNCTION("""COMPUTED_VALUE"""),"")</f>
        <v/>
      </c>
      <c r="O537" s="119" t="str">
        <f ca="1">IFERROR(__xludf.DUMMYFUNCTION("""COMPUTED_VALUE"""),"")</f>
        <v/>
      </c>
      <c r="P537" s="119" t="str">
        <f ca="1">IFERROR(__xludf.DUMMYFUNCTION("""COMPUTED_VALUE"""),"")</f>
        <v/>
      </c>
      <c r="Q537" s="119" t="str">
        <f ca="1">IFERROR(__xludf.DUMMYFUNCTION("""COMPUTED_VALUE"""),"")</f>
        <v/>
      </c>
      <c r="R537" s="119" t="str">
        <f ca="1">IFERROR(__xludf.DUMMYFUNCTION("""COMPUTED_VALUE"""),"")</f>
        <v/>
      </c>
      <c r="S537" s="119" t="str">
        <f ca="1">IFERROR(__xludf.DUMMYFUNCTION("""COMPUTED_VALUE"""),"")</f>
        <v/>
      </c>
      <c r="T537" s="119" t="str">
        <f ca="1">IFERROR(__xludf.DUMMYFUNCTION("""COMPUTED_VALUE"""),"")</f>
        <v/>
      </c>
      <c r="U537" s="119" t="str">
        <f ca="1">IFERROR(__xludf.DUMMYFUNCTION("""COMPUTED_VALUE"""),"")</f>
        <v/>
      </c>
      <c r="V537" s="119" t="str">
        <f ca="1">IFERROR(__xludf.DUMMYFUNCTION("""COMPUTED_VALUE"""),"")</f>
        <v/>
      </c>
      <c r="W537" s="119" t="str">
        <f ca="1">IFERROR(__xludf.DUMMYFUNCTION("""COMPUTED_VALUE"""),"")</f>
        <v/>
      </c>
      <c r="X537" s="119" t="str">
        <f ca="1">IFERROR(__xludf.DUMMYFUNCTION("""COMPUTED_VALUE"""),"")</f>
        <v/>
      </c>
      <c r="Y537" s="119" t="str">
        <f ca="1">IFERROR(__xludf.DUMMYFUNCTION("""COMPUTED_VALUE"""),"")</f>
        <v/>
      </c>
      <c r="Z537" s="119"/>
    </row>
    <row r="538" spans="1:26" ht="12.95">
      <c r="A538" s="119" t="str">
        <f ca="1">IFERROR(__xludf.DUMMYFUNCTION("""COMPUTED_VALUE"""),"")</f>
        <v/>
      </c>
      <c r="B538" s="119" t="str">
        <f ca="1">IFERROR(__xludf.DUMMYFUNCTION("""COMPUTED_VALUE"""),"")</f>
        <v/>
      </c>
      <c r="C538" s="119" t="str">
        <f ca="1">IFERROR(__xludf.DUMMYFUNCTION("""COMPUTED_VALUE"""),"")</f>
        <v/>
      </c>
      <c r="D538" s="119" t="str">
        <f ca="1">IFERROR(__xludf.DUMMYFUNCTION("""COMPUTED_VALUE"""),"")</f>
        <v/>
      </c>
      <c r="E538" s="119" t="str">
        <f ca="1">IFERROR(__xludf.DUMMYFUNCTION("""COMPUTED_VALUE"""),"")</f>
        <v/>
      </c>
      <c r="F538" s="119" t="str">
        <f ca="1">IFERROR(__xludf.DUMMYFUNCTION("""COMPUTED_VALUE"""),"")</f>
        <v/>
      </c>
      <c r="G538" s="119" t="str">
        <f ca="1">IFERROR(__xludf.DUMMYFUNCTION("""COMPUTED_VALUE"""),"")</f>
        <v/>
      </c>
      <c r="H538" s="119" t="str">
        <f ca="1">IFERROR(__xludf.DUMMYFUNCTION("""COMPUTED_VALUE"""),"")</f>
        <v/>
      </c>
      <c r="I538" s="96" t="str">
        <f ca="1">IFERROR(__xludf.DUMMYFUNCTION("""COMPUTED_VALUE"""),"")</f>
        <v/>
      </c>
      <c r="J538" s="119" t="str">
        <f ca="1">IFERROR(__xludf.DUMMYFUNCTION("""COMPUTED_VALUE"""),"")</f>
        <v/>
      </c>
      <c r="K538" s="119" t="str">
        <f ca="1">IFERROR(__xludf.DUMMYFUNCTION("""COMPUTED_VALUE"""),"")</f>
        <v/>
      </c>
      <c r="L538" s="119" t="str">
        <f ca="1">IFERROR(__xludf.DUMMYFUNCTION("""COMPUTED_VALUE"""),"")</f>
        <v/>
      </c>
      <c r="M538" s="119" t="str">
        <f ca="1">IFERROR(__xludf.DUMMYFUNCTION("""COMPUTED_VALUE"""),"")</f>
        <v/>
      </c>
      <c r="N538" s="119" t="str">
        <f ca="1">IFERROR(__xludf.DUMMYFUNCTION("""COMPUTED_VALUE"""),"")</f>
        <v/>
      </c>
      <c r="O538" s="119" t="str">
        <f ca="1">IFERROR(__xludf.DUMMYFUNCTION("""COMPUTED_VALUE"""),"")</f>
        <v/>
      </c>
      <c r="P538" s="119" t="str">
        <f ca="1">IFERROR(__xludf.DUMMYFUNCTION("""COMPUTED_VALUE"""),"")</f>
        <v/>
      </c>
      <c r="Q538" s="119" t="str">
        <f ca="1">IFERROR(__xludf.DUMMYFUNCTION("""COMPUTED_VALUE"""),"")</f>
        <v/>
      </c>
      <c r="R538" s="119" t="str">
        <f ca="1">IFERROR(__xludf.DUMMYFUNCTION("""COMPUTED_VALUE"""),"")</f>
        <v/>
      </c>
      <c r="S538" s="119" t="str">
        <f ca="1">IFERROR(__xludf.DUMMYFUNCTION("""COMPUTED_VALUE"""),"")</f>
        <v/>
      </c>
      <c r="T538" s="119" t="str">
        <f ca="1">IFERROR(__xludf.DUMMYFUNCTION("""COMPUTED_VALUE"""),"")</f>
        <v/>
      </c>
      <c r="U538" s="119" t="str">
        <f ca="1">IFERROR(__xludf.DUMMYFUNCTION("""COMPUTED_VALUE"""),"")</f>
        <v/>
      </c>
      <c r="V538" s="119" t="str">
        <f ca="1">IFERROR(__xludf.DUMMYFUNCTION("""COMPUTED_VALUE"""),"")</f>
        <v/>
      </c>
      <c r="W538" s="119" t="str">
        <f ca="1">IFERROR(__xludf.DUMMYFUNCTION("""COMPUTED_VALUE"""),"")</f>
        <v/>
      </c>
      <c r="X538" s="119" t="str">
        <f ca="1">IFERROR(__xludf.DUMMYFUNCTION("""COMPUTED_VALUE"""),"")</f>
        <v/>
      </c>
      <c r="Y538" s="119" t="str">
        <f ca="1">IFERROR(__xludf.DUMMYFUNCTION("""COMPUTED_VALUE"""),"")</f>
        <v/>
      </c>
      <c r="Z538" s="119"/>
    </row>
    <row r="539" spans="1:26" ht="12.95">
      <c r="A539" s="119" t="str">
        <f ca="1">IFERROR(__xludf.DUMMYFUNCTION("""COMPUTED_VALUE"""),"")</f>
        <v/>
      </c>
      <c r="B539" s="119" t="str">
        <f ca="1">IFERROR(__xludf.DUMMYFUNCTION("""COMPUTED_VALUE"""),"")</f>
        <v/>
      </c>
      <c r="C539" s="119" t="str">
        <f ca="1">IFERROR(__xludf.DUMMYFUNCTION("""COMPUTED_VALUE"""),"")</f>
        <v/>
      </c>
      <c r="D539" s="119" t="str">
        <f ca="1">IFERROR(__xludf.DUMMYFUNCTION("""COMPUTED_VALUE"""),"")</f>
        <v/>
      </c>
      <c r="E539" s="119" t="str">
        <f ca="1">IFERROR(__xludf.DUMMYFUNCTION("""COMPUTED_VALUE"""),"")</f>
        <v/>
      </c>
      <c r="F539" s="119" t="str">
        <f ca="1">IFERROR(__xludf.DUMMYFUNCTION("""COMPUTED_VALUE"""),"")</f>
        <v/>
      </c>
      <c r="G539" s="119" t="str">
        <f ca="1">IFERROR(__xludf.DUMMYFUNCTION("""COMPUTED_VALUE"""),"")</f>
        <v/>
      </c>
      <c r="H539" s="119" t="str">
        <f ca="1">IFERROR(__xludf.DUMMYFUNCTION("""COMPUTED_VALUE"""),"")</f>
        <v/>
      </c>
      <c r="I539" s="96" t="str">
        <f ca="1">IFERROR(__xludf.DUMMYFUNCTION("""COMPUTED_VALUE"""),"")</f>
        <v/>
      </c>
      <c r="J539" s="119" t="str">
        <f ca="1">IFERROR(__xludf.DUMMYFUNCTION("""COMPUTED_VALUE"""),"")</f>
        <v/>
      </c>
      <c r="K539" s="119" t="str">
        <f ca="1">IFERROR(__xludf.DUMMYFUNCTION("""COMPUTED_VALUE"""),"")</f>
        <v/>
      </c>
      <c r="L539" s="119" t="str">
        <f ca="1">IFERROR(__xludf.DUMMYFUNCTION("""COMPUTED_VALUE"""),"")</f>
        <v/>
      </c>
      <c r="M539" s="119" t="str">
        <f ca="1">IFERROR(__xludf.DUMMYFUNCTION("""COMPUTED_VALUE"""),"")</f>
        <v/>
      </c>
      <c r="N539" s="119" t="str">
        <f ca="1">IFERROR(__xludf.DUMMYFUNCTION("""COMPUTED_VALUE"""),"")</f>
        <v/>
      </c>
      <c r="O539" s="119" t="str">
        <f ca="1">IFERROR(__xludf.DUMMYFUNCTION("""COMPUTED_VALUE"""),"")</f>
        <v/>
      </c>
      <c r="P539" s="119" t="str">
        <f ca="1">IFERROR(__xludf.DUMMYFUNCTION("""COMPUTED_VALUE"""),"")</f>
        <v/>
      </c>
      <c r="Q539" s="119" t="str">
        <f ca="1">IFERROR(__xludf.DUMMYFUNCTION("""COMPUTED_VALUE"""),"")</f>
        <v/>
      </c>
      <c r="R539" s="119" t="str">
        <f ca="1">IFERROR(__xludf.DUMMYFUNCTION("""COMPUTED_VALUE"""),"")</f>
        <v/>
      </c>
      <c r="S539" s="119" t="str">
        <f ca="1">IFERROR(__xludf.DUMMYFUNCTION("""COMPUTED_VALUE"""),"")</f>
        <v/>
      </c>
      <c r="T539" s="119" t="str">
        <f ca="1">IFERROR(__xludf.DUMMYFUNCTION("""COMPUTED_VALUE"""),"")</f>
        <v/>
      </c>
      <c r="U539" s="119" t="str">
        <f ca="1">IFERROR(__xludf.DUMMYFUNCTION("""COMPUTED_VALUE"""),"")</f>
        <v/>
      </c>
      <c r="V539" s="119" t="str">
        <f ca="1">IFERROR(__xludf.DUMMYFUNCTION("""COMPUTED_VALUE"""),"")</f>
        <v/>
      </c>
      <c r="W539" s="119" t="str">
        <f ca="1">IFERROR(__xludf.DUMMYFUNCTION("""COMPUTED_VALUE"""),"")</f>
        <v/>
      </c>
      <c r="X539" s="119" t="str">
        <f ca="1">IFERROR(__xludf.DUMMYFUNCTION("""COMPUTED_VALUE"""),"")</f>
        <v/>
      </c>
      <c r="Y539" s="119" t="str">
        <f ca="1">IFERROR(__xludf.DUMMYFUNCTION("""COMPUTED_VALUE"""),"")</f>
        <v/>
      </c>
      <c r="Z539" s="119"/>
    </row>
    <row r="540" spans="1:26" ht="12.95">
      <c r="A540" s="119" t="str">
        <f ca="1">IFERROR(__xludf.DUMMYFUNCTION("""COMPUTED_VALUE"""),"")</f>
        <v/>
      </c>
      <c r="B540" s="119" t="str">
        <f ca="1">IFERROR(__xludf.DUMMYFUNCTION("""COMPUTED_VALUE"""),"")</f>
        <v/>
      </c>
      <c r="C540" s="119" t="str">
        <f ca="1">IFERROR(__xludf.DUMMYFUNCTION("""COMPUTED_VALUE"""),"")</f>
        <v/>
      </c>
      <c r="D540" s="119" t="str">
        <f ca="1">IFERROR(__xludf.DUMMYFUNCTION("""COMPUTED_VALUE"""),"")</f>
        <v/>
      </c>
      <c r="E540" s="119" t="str">
        <f ca="1">IFERROR(__xludf.DUMMYFUNCTION("""COMPUTED_VALUE"""),"")</f>
        <v/>
      </c>
      <c r="F540" s="119" t="str">
        <f ca="1">IFERROR(__xludf.DUMMYFUNCTION("""COMPUTED_VALUE"""),"")</f>
        <v/>
      </c>
      <c r="G540" s="119" t="str">
        <f ca="1">IFERROR(__xludf.DUMMYFUNCTION("""COMPUTED_VALUE"""),"")</f>
        <v/>
      </c>
      <c r="H540" s="119" t="str">
        <f ca="1">IFERROR(__xludf.DUMMYFUNCTION("""COMPUTED_VALUE"""),"")</f>
        <v/>
      </c>
      <c r="I540" s="96" t="str">
        <f ca="1">IFERROR(__xludf.DUMMYFUNCTION("""COMPUTED_VALUE"""),"")</f>
        <v/>
      </c>
      <c r="J540" s="119" t="str">
        <f ca="1">IFERROR(__xludf.DUMMYFUNCTION("""COMPUTED_VALUE"""),"")</f>
        <v/>
      </c>
      <c r="K540" s="119" t="str">
        <f ca="1">IFERROR(__xludf.DUMMYFUNCTION("""COMPUTED_VALUE"""),"")</f>
        <v/>
      </c>
      <c r="L540" s="119" t="str">
        <f ca="1">IFERROR(__xludf.DUMMYFUNCTION("""COMPUTED_VALUE"""),"")</f>
        <v/>
      </c>
      <c r="M540" s="119" t="str">
        <f ca="1">IFERROR(__xludf.DUMMYFUNCTION("""COMPUTED_VALUE"""),"")</f>
        <v/>
      </c>
      <c r="N540" s="119" t="str">
        <f ca="1">IFERROR(__xludf.DUMMYFUNCTION("""COMPUTED_VALUE"""),"")</f>
        <v/>
      </c>
      <c r="O540" s="119" t="str">
        <f ca="1">IFERROR(__xludf.DUMMYFUNCTION("""COMPUTED_VALUE"""),"")</f>
        <v/>
      </c>
      <c r="P540" s="119" t="str">
        <f ca="1">IFERROR(__xludf.DUMMYFUNCTION("""COMPUTED_VALUE"""),"")</f>
        <v/>
      </c>
      <c r="Q540" s="119" t="str">
        <f ca="1">IFERROR(__xludf.DUMMYFUNCTION("""COMPUTED_VALUE"""),"")</f>
        <v/>
      </c>
      <c r="R540" s="119" t="str">
        <f ca="1">IFERROR(__xludf.DUMMYFUNCTION("""COMPUTED_VALUE"""),"")</f>
        <v/>
      </c>
      <c r="S540" s="119" t="str">
        <f ca="1">IFERROR(__xludf.DUMMYFUNCTION("""COMPUTED_VALUE"""),"")</f>
        <v/>
      </c>
      <c r="T540" s="119" t="str">
        <f ca="1">IFERROR(__xludf.DUMMYFUNCTION("""COMPUTED_VALUE"""),"")</f>
        <v/>
      </c>
      <c r="U540" s="119" t="str">
        <f ca="1">IFERROR(__xludf.DUMMYFUNCTION("""COMPUTED_VALUE"""),"")</f>
        <v/>
      </c>
      <c r="V540" s="119" t="str">
        <f ca="1">IFERROR(__xludf.DUMMYFUNCTION("""COMPUTED_VALUE"""),"")</f>
        <v/>
      </c>
      <c r="W540" s="119" t="str">
        <f ca="1">IFERROR(__xludf.DUMMYFUNCTION("""COMPUTED_VALUE"""),"")</f>
        <v/>
      </c>
      <c r="X540" s="119" t="str">
        <f ca="1">IFERROR(__xludf.DUMMYFUNCTION("""COMPUTED_VALUE"""),"")</f>
        <v/>
      </c>
      <c r="Y540" s="119" t="str">
        <f ca="1">IFERROR(__xludf.DUMMYFUNCTION("""COMPUTED_VALUE"""),"")</f>
        <v/>
      </c>
      <c r="Z540" s="119"/>
    </row>
    <row r="541" spans="1:26" ht="12.95">
      <c r="A541" s="119" t="str">
        <f ca="1">IFERROR(__xludf.DUMMYFUNCTION("""COMPUTED_VALUE"""),"")</f>
        <v/>
      </c>
      <c r="B541" s="119" t="str">
        <f ca="1">IFERROR(__xludf.DUMMYFUNCTION("""COMPUTED_VALUE"""),"")</f>
        <v/>
      </c>
      <c r="C541" s="119" t="str">
        <f ca="1">IFERROR(__xludf.DUMMYFUNCTION("""COMPUTED_VALUE"""),"")</f>
        <v/>
      </c>
      <c r="D541" s="119" t="str">
        <f ca="1">IFERROR(__xludf.DUMMYFUNCTION("""COMPUTED_VALUE"""),"")</f>
        <v/>
      </c>
      <c r="E541" s="119" t="str">
        <f ca="1">IFERROR(__xludf.DUMMYFUNCTION("""COMPUTED_VALUE"""),"")</f>
        <v/>
      </c>
      <c r="F541" s="119" t="str">
        <f ca="1">IFERROR(__xludf.DUMMYFUNCTION("""COMPUTED_VALUE"""),"")</f>
        <v/>
      </c>
      <c r="G541" s="119" t="str">
        <f ca="1">IFERROR(__xludf.DUMMYFUNCTION("""COMPUTED_VALUE"""),"")</f>
        <v/>
      </c>
      <c r="H541" s="119" t="str">
        <f ca="1">IFERROR(__xludf.DUMMYFUNCTION("""COMPUTED_VALUE"""),"")</f>
        <v/>
      </c>
      <c r="I541" s="96" t="str">
        <f ca="1">IFERROR(__xludf.DUMMYFUNCTION("""COMPUTED_VALUE"""),"")</f>
        <v/>
      </c>
      <c r="J541" s="119" t="str">
        <f ca="1">IFERROR(__xludf.DUMMYFUNCTION("""COMPUTED_VALUE"""),"")</f>
        <v/>
      </c>
      <c r="K541" s="119" t="str">
        <f ca="1">IFERROR(__xludf.DUMMYFUNCTION("""COMPUTED_VALUE"""),"")</f>
        <v/>
      </c>
      <c r="L541" s="119" t="str">
        <f ca="1">IFERROR(__xludf.DUMMYFUNCTION("""COMPUTED_VALUE"""),"")</f>
        <v/>
      </c>
      <c r="M541" s="119" t="str">
        <f ca="1">IFERROR(__xludf.DUMMYFUNCTION("""COMPUTED_VALUE"""),"")</f>
        <v/>
      </c>
      <c r="N541" s="119" t="str">
        <f ca="1">IFERROR(__xludf.DUMMYFUNCTION("""COMPUTED_VALUE"""),"")</f>
        <v/>
      </c>
      <c r="O541" s="119" t="str">
        <f ca="1">IFERROR(__xludf.DUMMYFUNCTION("""COMPUTED_VALUE"""),"")</f>
        <v/>
      </c>
      <c r="P541" s="119" t="str">
        <f ca="1">IFERROR(__xludf.DUMMYFUNCTION("""COMPUTED_VALUE"""),"")</f>
        <v/>
      </c>
      <c r="Q541" s="119" t="str">
        <f ca="1">IFERROR(__xludf.DUMMYFUNCTION("""COMPUTED_VALUE"""),"")</f>
        <v/>
      </c>
      <c r="R541" s="119" t="str">
        <f ca="1">IFERROR(__xludf.DUMMYFUNCTION("""COMPUTED_VALUE"""),"")</f>
        <v/>
      </c>
      <c r="S541" s="119" t="str">
        <f ca="1">IFERROR(__xludf.DUMMYFUNCTION("""COMPUTED_VALUE"""),"")</f>
        <v/>
      </c>
      <c r="T541" s="119" t="str">
        <f ca="1">IFERROR(__xludf.DUMMYFUNCTION("""COMPUTED_VALUE"""),"")</f>
        <v/>
      </c>
      <c r="U541" s="119" t="str">
        <f ca="1">IFERROR(__xludf.DUMMYFUNCTION("""COMPUTED_VALUE"""),"")</f>
        <v/>
      </c>
      <c r="V541" s="119" t="str">
        <f ca="1">IFERROR(__xludf.DUMMYFUNCTION("""COMPUTED_VALUE"""),"")</f>
        <v/>
      </c>
      <c r="W541" s="119" t="str">
        <f ca="1">IFERROR(__xludf.DUMMYFUNCTION("""COMPUTED_VALUE"""),"")</f>
        <v/>
      </c>
      <c r="X541" s="119" t="str">
        <f ca="1">IFERROR(__xludf.DUMMYFUNCTION("""COMPUTED_VALUE"""),"")</f>
        <v/>
      </c>
      <c r="Y541" s="119" t="str">
        <f ca="1">IFERROR(__xludf.DUMMYFUNCTION("""COMPUTED_VALUE"""),"")</f>
        <v/>
      </c>
      <c r="Z541" s="119"/>
    </row>
    <row r="542" spans="1:26" ht="12.95">
      <c r="A542" s="119" t="str">
        <f ca="1">IFERROR(__xludf.DUMMYFUNCTION("""COMPUTED_VALUE"""),"")</f>
        <v/>
      </c>
      <c r="B542" s="119" t="str">
        <f ca="1">IFERROR(__xludf.DUMMYFUNCTION("""COMPUTED_VALUE"""),"")</f>
        <v/>
      </c>
      <c r="C542" s="119" t="str">
        <f ca="1">IFERROR(__xludf.DUMMYFUNCTION("""COMPUTED_VALUE"""),"")</f>
        <v/>
      </c>
      <c r="D542" s="119" t="str">
        <f ca="1">IFERROR(__xludf.DUMMYFUNCTION("""COMPUTED_VALUE"""),"")</f>
        <v/>
      </c>
      <c r="E542" s="119" t="str">
        <f ca="1">IFERROR(__xludf.DUMMYFUNCTION("""COMPUTED_VALUE"""),"")</f>
        <v/>
      </c>
      <c r="F542" s="119" t="str">
        <f ca="1">IFERROR(__xludf.DUMMYFUNCTION("""COMPUTED_VALUE"""),"")</f>
        <v/>
      </c>
      <c r="G542" s="119" t="str">
        <f ca="1">IFERROR(__xludf.DUMMYFUNCTION("""COMPUTED_VALUE"""),"")</f>
        <v/>
      </c>
      <c r="H542" s="119" t="str">
        <f ca="1">IFERROR(__xludf.DUMMYFUNCTION("""COMPUTED_VALUE"""),"")</f>
        <v/>
      </c>
      <c r="I542" s="96" t="str">
        <f ca="1">IFERROR(__xludf.DUMMYFUNCTION("""COMPUTED_VALUE"""),"")</f>
        <v/>
      </c>
      <c r="J542" s="119" t="str">
        <f ca="1">IFERROR(__xludf.DUMMYFUNCTION("""COMPUTED_VALUE"""),"")</f>
        <v/>
      </c>
      <c r="K542" s="119" t="str">
        <f ca="1">IFERROR(__xludf.DUMMYFUNCTION("""COMPUTED_VALUE"""),"")</f>
        <v/>
      </c>
      <c r="L542" s="119" t="str">
        <f ca="1">IFERROR(__xludf.DUMMYFUNCTION("""COMPUTED_VALUE"""),"")</f>
        <v/>
      </c>
      <c r="M542" s="119" t="str">
        <f ca="1">IFERROR(__xludf.DUMMYFUNCTION("""COMPUTED_VALUE"""),"")</f>
        <v/>
      </c>
      <c r="N542" s="119" t="str">
        <f ca="1">IFERROR(__xludf.DUMMYFUNCTION("""COMPUTED_VALUE"""),"")</f>
        <v/>
      </c>
      <c r="O542" s="119" t="str">
        <f ca="1">IFERROR(__xludf.DUMMYFUNCTION("""COMPUTED_VALUE"""),"")</f>
        <v/>
      </c>
      <c r="P542" s="119" t="str">
        <f ca="1">IFERROR(__xludf.DUMMYFUNCTION("""COMPUTED_VALUE"""),"")</f>
        <v/>
      </c>
      <c r="Q542" s="119" t="str">
        <f ca="1">IFERROR(__xludf.DUMMYFUNCTION("""COMPUTED_VALUE"""),"")</f>
        <v/>
      </c>
      <c r="R542" s="119" t="str">
        <f ca="1">IFERROR(__xludf.DUMMYFUNCTION("""COMPUTED_VALUE"""),"")</f>
        <v/>
      </c>
      <c r="S542" s="119" t="str">
        <f ca="1">IFERROR(__xludf.DUMMYFUNCTION("""COMPUTED_VALUE"""),"")</f>
        <v/>
      </c>
      <c r="T542" s="119" t="str">
        <f ca="1">IFERROR(__xludf.DUMMYFUNCTION("""COMPUTED_VALUE"""),"")</f>
        <v/>
      </c>
      <c r="U542" s="119" t="str">
        <f ca="1">IFERROR(__xludf.DUMMYFUNCTION("""COMPUTED_VALUE"""),"")</f>
        <v/>
      </c>
      <c r="V542" s="119" t="str">
        <f ca="1">IFERROR(__xludf.DUMMYFUNCTION("""COMPUTED_VALUE"""),"")</f>
        <v/>
      </c>
      <c r="W542" s="119" t="str">
        <f ca="1">IFERROR(__xludf.DUMMYFUNCTION("""COMPUTED_VALUE"""),"")</f>
        <v/>
      </c>
      <c r="X542" s="119" t="str">
        <f ca="1">IFERROR(__xludf.DUMMYFUNCTION("""COMPUTED_VALUE"""),"")</f>
        <v/>
      </c>
      <c r="Y542" s="119" t="str">
        <f ca="1">IFERROR(__xludf.DUMMYFUNCTION("""COMPUTED_VALUE"""),"")</f>
        <v/>
      </c>
      <c r="Z542" s="119"/>
    </row>
    <row r="543" spans="1:26" ht="12.95">
      <c r="A543" s="119" t="str">
        <f ca="1">IFERROR(__xludf.DUMMYFUNCTION("""COMPUTED_VALUE"""),"")</f>
        <v/>
      </c>
      <c r="B543" s="119" t="str">
        <f ca="1">IFERROR(__xludf.DUMMYFUNCTION("""COMPUTED_VALUE"""),"")</f>
        <v/>
      </c>
      <c r="C543" s="119" t="str">
        <f ca="1">IFERROR(__xludf.DUMMYFUNCTION("""COMPUTED_VALUE"""),"")</f>
        <v/>
      </c>
      <c r="D543" s="119" t="str">
        <f ca="1">IFERROR(__xludf.DUMMYFUNCTION("""COMPUTED_VALUE"""),"")</f>
        <v/>
      </c>
      <c r="E543" s="119" t="str">
        <f ca="1">IFERROR(__xludf.DUMMYFUNCTION("""COMPUTED_VALUE"""),"")</f>
        <v/>
      </c>
      <c r="F543" s="119" t="str">
        <f ca="1">IFERROR(__xludf.DUMMYFUNCTION("""COMPUTED_VALUE"""),"")</f>
        <v/>
      </c>
      <c r="G543" s="119" t="str">
        <f ca="1">IFERROR(__xludf.DUMMYFUNCTION("""COMPUTED_VALUE"""),"")</f>
        <v/>
      </c>
      <c r="H543" s="119" t="str">
        <f ca="1">IFERROR(__xludf.DUMMYFUNCTION("""COMPUTED_VALUE"""),"")</f>
        <v/>
      </c>
      <c r="I543" s="96" t="str">
        <f ca="1">IFERROR(__xludf.DUMMYFUNCTION("""COMPUTED_VALUE"""),"")</f>
        <v/>
      </c>
      <c r="J543" s="119" t="str">
        <f ca="1">IFERROR(__xludf.DUMMYFUNCTION("""COMPUTED_VALUE"""),"")</f>
        <v/>
      </c>
      <c r="K543" s="119" t="str">
        <f ca="1">IFERROR(__xludf.DUMMYFUNCTION("""COMPUTED_VALUE"""),"")</f>
        <v/>
      </c>
      <c r="L543" s="119" t="str">
        <f ca="1">IFERROR(__xludf.DUMMYFUNCTION("""COMPUTED_VALUE"""),"")</f>
        <v/>
      </c>
      <c r="M543" s="119" t="str">
        <f ca="1">IFERROR(__xludf.DUMMYFUNCTION("""COMPUTED_VALUE"""),"")</f>
        <v/>
      </c>
      <c r="N543" s="119" t="str">
        <f ca="1">IFERROR(__xludf.DUMMYFUNCTION("""COMPUTED_VALUE"""),"")</f>
        <v/>
      </c>
      <c r="O543" s="119" t="str">
        <f ca="1">IFERROR(__xludf.DUMMYFUNCTION("""COMPUTED_VALUE"""),"")</f>
        <v/>
      </c>
      <c r="P543" s="119" t="str">
        <f ca="1">IFERROR(__xludf.DUMMYFUNCTION("""COMPUTED_VALUE"""),"")</f>
        <v/>
      </c>
      <c r="Q543" s="119" t="str">
        <f ca="1">IFERROR(__xludf.DUMMYFUNCTION("""COMPUTED_VALUE"""),"")</f>
        <v/>
      </c>
      <c r="R543" s="119" t="str">
        <f ca="1">IFERROR(__xludf.DUMMYFUNCTION("""COMPUTED_VALUE"""),"")</f>
        <v/>
      </c>
      <c r="S543" s="119" t="str">
        <f ca="1">IFERROR(__xludf.DUMMYFUNCTION("""COMPUTED_VALUE"""),"")</f>
        <v/>
      </c>
      <c r="T543" s="119" t="str">
        <f ca="1">IFERROR(__xludf.DUMMYFUNCTION("""COMPUTED_VALUE"""),"")</f>
        <v/>
      </c>
      <c r="U543" s="119" t="str">
        <f ca="1">IFERROR(__xludf.DUMMYFUNCTION("""COMPUTED_VALUE"""),"")</f>
        <v/>
      </c>
      <c r="V543" s="119" t="str">
        <f ca="1">IFERROR(__xludf.DUMMYFUNCTION("""COMPUTED_VALUE"""),"")</f>
        <v/>
      </c>
      <c r="W543" s="119" t="str">
        <f ca="1">IFERROR(__xludf.DUMMYFUNCTION("""COMPUTED_VALUE"""),"")</f>
        <v/>
      </c>
      <c r="X543" s="119" t="str">
        <f ca="1">IFERROR(__xludf.DUMMYFUNCTION("""COMPUTED_VALUE"""),"")</f>
        <v/>
      </c>
      <c r="Y543" s="119" t="str">
        <f ca="1">IFERROR(__xludf.DUMMYFUNCTION("""COMPUTED_VALUE"""),"")</f>
        <v/>
      </c>
      <c r="Z543" s="119"/>
    </row>
    <row r="544" spans="1:26" ht="12.95">
      <c r="A544" s="119" t="str">
        <f ca="1">IFERROR(__xludf.DUMMYFUNCTION("""COMPUTED_VALUE"""),"")</f>
        <v/>
      </c>
      <c r="B544" s="119" t="str">
        <f ca="1">IFERROR(__xludf.DUMMYFUNCTION("""COMPUTED_VALUE"""),"")</f>
        <v/>
      </c>
      <c r="C544" s="119" t="str">
        <f ca="1">IFERROR(__xludf.DUMMYFUNCTION("""COMPUTED_VALUE"""),"")</f>
        <v/>
      </c>
      <c r="D544" s="119" t="str">
        <f ca="1">IFERROR(__xludf.DUMMYFUNCTION("""COMPUTED_VALUE"""),"")</f>
        <v/>
      </c>
      <c r="E544" s="119" t="str">
        <f ca="1">IFERROR(__xludf.DUMMYFUNCTION("""COMPUTED_VALUE"""),"")</f>
        <v/>
      </c>
      <c r="F544" s="119" t="str">
        <f ca="1">IFERROR(__xludf.DUMMYFUNCTION("""COMPUTED_VALUE"""),"")</f>
        <v/>
      </c>
      <c r="G544" s="119" t="str">
        <f ca="1">IFERROR(__xludf.DUMMYFUNCTION("""COMPUTED_VALUE"""),"")</f>
        <v/>
      </c>
      <c r="H544" s="119" t="str">
        <f ca="1">IFERROR(__xludf.DUMMYFUNCTION("""COMPUTED_VALUE"""),"")</f>
        <v/>
      </c>
      <c r="I544" s="96" t="str">
        <f ca="1">IFERROR(__xludf.DUMMYFUNCTION("""COMPUTED_VALUE"""),"")</f>
        <v/>
      </c>
      <c r="J544" s="119" t="str">
        <f ca="1">IFERROR(__xludf.DUMMYFUNCTION("""COMPUTED_VALUE"""),"")</f>
        <v/>
      </c>
      <c r="K544" s="119" t="str">
        <f ca="1">IFERROR(__xludf.DUMMYFUNCTION("""COMPUTED_VALUE"""),"")</f>
        <v/>
      </c>
      <c r="L544" s="119" t="str">
        <f ca="1">IFERROR(__xludf.DUMMYFUNCTION("""COMPUTED_VALUE"""),"")</f>
        <v/>
      </c>
      <c r="M544" s="119" t="str">
        <f ca="1">IFERROR(__xludf.DUMMYFUNCTION("""COMPUTED_VALUE"""),"")</f>
        <v/>
      </c>
      <c r="N544" s="119" t="str">
        <f ca="1">IFERROR(__xludf.DUMMYFUNCTION("""COMPUTED_VALUE"""),"")</f>
        <v/>
      </c>
      <c r="O544" s="119" t="str">
        <f ca="1">IFERROR(__xludf.DUMMYFUNCTION("""COMPUTED_VALUE"""),"")</f>
        <v/>
      </c>
      <c r="P544" s="119" t="str">
        <f ca="1">IFERROR(__xludf.DUMMYFUNCTION("""COMPUTED_VALUE"""),"")</f>
        <v/>
      </c>
      <c r="Q544" s="119" t="str">
        <f ca="1">IFERROR(__xludf.DUMMYFUNCTION("""COMPUTED_VALUE"""),"")</f>
        <v/>
      </c>
      <c r="R544" s="119" t="str">
        <f ca="1">IFERROR(__xludf.DUMMYFUNCTION("""COMPUTED_VALUE"""),"")</f>
        <v/>
      </c>
      <c r="S544" s="119" t="str">
        <f ca="1">IFERROR(__xludf.DUMMYFUNCTION("""COMPUTED_VALUE"""),"")</f>
        <v/>
      </c>
      <c r="T544" s="119" t="str">
        <f ca="1">IFERROR(__xludf.DUMMYFUNCTION("""COMPUTED_VALUE"""),"")</f>
        <v/>
      </c>
      <c r="U544" s="119" t="str">
        <f ca="1">IFERROR(__xludf.DUMMYFUNCTION("""COMPUTED_VALUE"""),"")</f>
        <v/>
      </c>
      <c r="V544" s="119" t="str">
        <f ca="1">IFERROR(__xludf.DUMMYFUNCTION("""COMPUTED_VALUE"""),"")</f>
        <v/>
      </c>
      <c r="W544" s="119" t="str">
        <f ca="1">IFERROR(__xludf.DUMMYFUNCTION("""COMPUTED_VALUE"""),"")</f>
        <v/>
      </c>
      <c r="X544" s="119" t="str">
        <f ca="1">IFERROR(__xludf.DUMMYFUNCTION("""COMPUTED_VALUE"""),"")</f>
        <v/>
      </c>
      <c r="Y544" s="119" t="str">
        <f ca="1">IFERROR(__xludf.DUMMYFUNCTION("""COMPUTED_VALUE"""),"")</f>
        <v/>
      </c>
      <c r="Z544" s="119"/>
    </row>
    <row r="545" spans="1:26" ht="12.95">
      <c r="A545" s="119" t="str">
        <f ca="1">IFERROR(__xludf.DUMMYFUNCTION("""COMPUTED_VALUE"""),"")</f>
        <v/>
      </c>
      <c r="B545" s="119" t="str">
        <f ca="1">IFERROR(__xludf.DUMMYFUNCTION("""COMPUTED_VALUE"""),"")</f>
        <v/>
      </c>
      <c r="C545" s="119" t="str">
        <f ca="1">IFERROR(__xludf.DUMMYFUNCTION("""COMPUTED_VALUE"""),"")</f>
        <v/>
      </c>
      <c r="D545" s="119" t="str">
        <f ca="1">IFERROR(__xludf.DUMMYFUNCTION("""COMPUTED_VALUE"""),"")</f>
        <v/>
      </c>
      <c r="E545" s="119" t="str">
        <f ca="1">IFERROR(__xludf.DUMMYFUNCTION("""COMPUTED_VALUE"""),"")</f>
        <v/>
      </c>
      <c r="F545" s="119" t="str">
        <f ca="1">IFERROR(__xludf.DUMMYFUNCTION("""COMPUTED_VALUE"""),"")</f>
        <v/>
      </c>
      <c r="G545" s="119" t="str">
        <f ca="1">IFERROR(__xludf.DUMMYFUNCTION("""COMPUTED_VALUE"""),"")</f>
        <v/>
      </c>
      <c r="H545" s="119" t="str">
        <f ca="1">IFERROR(__xludf.DUMMYFUNCTION("""COMPUTED_VALUE"""),"")</f>
        <v/>
      </c>
      <c r="I545" s="96" t="str">
        <f ca="1">IFERROR(__xludf.DUMMYFUNCTION("""COMPUTED_VALUE"""),"")</f>
        <v/>
      </c>
      <c r="J545" s="119" t="str">
        <f ca="1">IFERROR(__xludf.DUMMYFUNCTION("""COMPUTED_VALUE"""),"")</f>
        <v/>
      </c>
      <c r="K545" s="119" t="str">
        <f ca="1">IFERROR(__xludf.DUMMYFUNCTION("""COMPUTED_VALUE"""),"")</f>
        <v/>
      </c>
      <c r="L545" s="119" t="str">
        <f ca="1">IFERROR(__xludf.DUMMYFUNCTION("""COMPUTED_VALUE"""),"")</f>
        <v/>
      </c>
      <c r="M545" s="119" t="str">
        <f ca="1">IFERROR(__xludf.DUMMYFUNCTION("""COMPUTED_VALUE"""),"")</f>
        <v/>
      </c>
      <c r="N545" s="119" t="str">
        <f ca="1">IFERROR(__xludf.DUMMYFUNCTION("""COMPUTED_VALUE"""),"")</f>
        <v/>
      </c>
      <c r="O545" s="119" t="str">
        <f ca="1">IFERROR(__xludf.DUMMYFUNCTION("""COMPUTED_VALUE"""),"")</f>
        <v/>
      </c>
      <c r="P545" s="119" t="str">
        <f ca="1">IFERROR(__xludf.DUMMYFUNCTION("""COMPUTED_VALUE"""),"")</f>
        <v/>
      </c>
      <c r="Q545" s="119" t="str">
        <f ca="1">IFERROR(__xludf.DUMMYFUNCTION("""COMPUTED_VALUE"""),"")</f>
        <v/>
      </c>
      <c r="R545" s="119" t="str">
        <f ca="1">IFERROR(__xludf.DUMMYFUNCTION("""COMPUTED_VALUE"""),"")</f>
        <v/>
      </c>
      <c r="S545" s="119" t="str">
        <f ca="1">IFERROR(__xludf.DUMMYFUNCTION("""COMPUTED_VALUE"""),"")</f>
        <v/>
      </c>
      <c r="T545" s="119" t="str">
        <f ca="1">IFERROR(__xludf.DUMMYFUNCTION("""COMPUTED_VALUE"""),"")</f>
        <v/>
      </c>
      <c r="U545" s="119" t="str">
        <f ca="1">IFERROR(__xludf.DUMMYFUNCTION("""COMPUTED_VALUE"""),"")</f>
        <v/>
      </c>
      <c r="V545" s="119" t="str">
        <f ca="1">IFERROR(__xludf.DUMMYFUNCTION("""COMPUTED_VALUE"""),"")</f>
        <v/>
      </c>
      <c r="W545" s="119" t="str">
        <f ca="1">IFERROR(__xludf.DUMMYFUNCTION("""COMPUTED_VALUE"""),"")</f>
        <v/>
      </c>
      <c r="X545" s="119" t="str">
        <f ca="1">IFERROR(__xludf.DUMMYFUNCTION("""COMPUTED_VALUE"""),"")</f>
        <v/>
      </c>
      <c r="Y545" s="119" t="str">
        <f ca="1">IFERROR(__xludf.DUMMYFUNCTION("""COMPUTED_VALUE"""),"")</f>
        <v/>
      </c>
      <c r="Z545" s="119"/>
    </row>
    <row r="546" spans="1:26" ht="12.95">
      <c r="A546" s="119" t="str">
        <f ca="1">IFERROR(__xludf.DUMMYFUNCTION("""COMPUTED_VALUE"""),"")</f>
        <v/>
      </c>
      <c r="B546" s="119" t="str">
        <f ca="1">IFERROR(__xludf.DUMMYFUNCTION("""COMPUTED_VALUE"""),"")</f>
        <v/>
      </c>
      <c r="C546" s="119" t="str">
        <f ca="1">IFERROR(__xludf.DUMMYFUNCTION("""COMPUTED_VALUE"""),"")</f>
        <v/>
      </c>
      <c r="D546" s="119" t="str">
        <f ca="1">IFERROR(__xludf.DUMMYFUNCTION("""COMPUTED_VALUE"""),"")</f>
        <v/>
      </c>
      <c r="E546" s="119" t="str">
        <f ca="1">IFERROR(__xludf.DUMMYFUNCTION("""COMPUTED_VALUE"""),"")</f>
        <v/>
      </c>
      <c r="F546" s="119" t="str">
        <f ca="1">IFERROR(__xludf.DUMMYFUNCTION("""COMPUTED_VALUE"""),"")</f>
        <v/>
      </c>
      <c r="G546" s="119" t="str">
        <f ca="1">IFERROR(__xludf.DUMMYFUNCTION("""COMPUTED_VALUE"""),"")</f>
        <v/>
      </c>
      <c r="H546" s="119" t="str">
        <f ca="1">IFERROR(__xludf.DUMMYFUNCTION("""COMPUTED_VALUE"""),"")</f>
        <v/>
      </c>
      <c r="I546" s="96" t="str">
        <f ca="1">IFERROR(__xludf.DUMMYFUNCTION("""COMPUTED_VALUE"""),"")</f>
        <v/>
      </c>
      <c r="J546" s="119" t="str">
        <f ca="1">IFERROR(__xludf.DUMMYFUNCTION("""COMPUTED_VALUE"""),"")</f>
        <v/>
      </c>
      <c r="K546" s="119" t="str">
        <f ca="1">IFERROR(__xludf.DUMMYFUNCTION("""COMPUTED_VALUE"""),"")</f>
        <v/>
      </c>
      <c r="L546" s="119" t="str">
        <f ca="1">IFERROR(__xludf.DUMMYFUNCTION("""COMPUTED_VALUE"""),"")</f>
        <v/>
      </c>
      <c r="M546" s="119" t="str">
        <f ca="1">IFERROR(__xludf.DUMMYFUNCTION("""COMPUTED_VALUE"""),"")</f>
        <v/>
      </c>
      <c r="N546" s="119" t="str">
        <f ca="1">IFERROR(__xludf.DUMMYFUNCTION("""COMPUTED_VALUE"""),"")</f>
        <v/>
      </c>
      <c r="O546" s="119" t="str">
        <f ca="1">IFERROR(__xludf.DUMMYFUNCTION("""COMPUTED_VALUE"""),"")</f>
        <v/>
      </c>
      <c r="P546" s="119" t="str">
        <f ca="1">IFERROR(__xludf.DUMMYFUNCTION("""COMPUTED_VALUE"""),"")</f>
        <v/>
      </c>
      <c r="Q546" s="119" t="str">
        <f ca="1">IFERROR(__xludf.DUMMYFUNCTION("""COMPUTED_VALUE"""),"")</f>
        <v/>
      </c>
      <c r="R546" s="119" t="str">
        <f ca="1">IFERROR(__xludf.DUMMYFUNCTION("""COMPUTED_VALUE"""),"")</f>
        <v/>
      </c>
      <c r="S546" s="119" t="str">
        <f ca="1">IFERROR(__xludf.DUMMYFUNCTION("""COMPUTED_VALUE"""),"")</f>
        <v/>
      </c>
      <c r="T546" s="119" t="str">
        <f ca="1">IFERROR(__xludf.DUMMYFUNCTION("""COMPUTED_VALUE"""),"")</f>
        <v/>
      </c>
      <c r="U546" s="119" t="str">
        <f ca="1">IFERROR(__xludf.DUMMYFUNCTION("""COMPUTED_VALUE"""),"")</f>
        <v/>
      </c>
      <c r="V546" s="119" t="str">
        <f ca="1">IFERROR(__xludf.DUMMYFUNCTION("""COMPUTED_VALUE"""),"")</f>
        <v/>
      </c>
      <c r="W546" s="119" t="str">
        <f ca="1">IFERROR(__xludf.DUMMYFUNCTION("""COMPUTED_VALUE"""),"")</f>
        <v/>
      </c>
      <c r="X546" s="119" t="str">
        <f ca="1">IFERROR(__xludf.DUMMYFUNCTION("""COMPUTED_VALUE"""),"")</f>
        <v/>
      </c>
      <c r="Y546" s="119" t="str">
        <f ca="1">IFERROR(__xludf.DUMMYFUNCTION("""COMPUTED_VALUE"""),"")</f>
        <v/>
      </c>
      <c r="Z546" s="119"/>
    </row>
    <row r="547" spans="1:26" ht="12.95">
      <c r="A547" s="119" t="str">
        <f ca="1">IFERROR(__xludf.DUMMYFUNCTION("""COMPUTED_VALUE"""),"")</f>
        <v/>
      </c>
      <c r="B547" s="119" t="str">
        <f ca="1">IFERROR(__xludf.DUMMYFUNCTION("""COMPUTED_VALUE"""),"")</f>
        <v/>
      </c>
      <c r="C547" s="119" t="str">
        <f ca="1">IFERROR(__xludf.DUMMYFUNCTION("""COMPUTED_VALUE"""),"")</f>
        <v/>
      </c>
      <c r="D547" s="119" t="str">
        <f ca="1">IFERROR(__xludf.DUMMYFUNCTION("""COMPUTED_VALUE"""),"")</f>
        <v/>
      </c>
      <c r="E547" s="119" t="str">
        <f ca="1">IFERROR(__xludf.DUMMYFUNCTION("""COMPUTED_VALUE"""),"")</f>
        <v/>
      </c>
      <c r="F547" s="119" t="str">
        <f ca="1">IFERROR(__xludf.DUMMYFUNCTION("""COMPUTED_VALUE"""),"")</f>
        <v/>
      </c>
      <c r="G547" s="119" t="str">
        <f ca="1">IFERROR(__xludf.DUMMYFUNCTION("""COMPUTED_VALUE"""),"")</f>
        <v/>
      </c>
      <c r="H547" s="119" t="str">
        <f ca="1">IFERROR(__xludf.DUMMYFUNCTION("""COMPUTED_VALUE"""),"")</f>
        <v/>
      </c>
      <c r="I547" s="96" t="str">
        <f ca="1">IFERROR(__xludf.DUMMYFUNCTION("""COMPUTED_VALUE"""),"")</f>
        <v/>
      </c>
      <c r="J547" s="119" t="str">
        <f ca="1">IFERROR(__xludf.DUMMYFUNCTION("""COMPUTED_VALUE"""),"")</f>
        <v/>
      </c>
      <c r="K547" s="119" t="str">
        <f ca="1">IFERROR(__xludf.DUMMYFUNCTION("""COMPUTED_VALUE"""),"")</f>
        <v/>
      </c>
      <c r="L547" s="119" t="str">
        <f ca="1">IFERROR(__xludf.DUMMYFUNCTION("""COMPUTED_VALUE"""),"")</f>
        <v/>
      </c>
      <c r="M547" s="119" t="str">
        <f ca="1">IFERROR(__xludf.DUMMYFUNCTION("""COMPUTED_VALUE"""),"")</f>
        <v/>
      </c>
      <c r="N547" s="119" t="str">
        <f ca="1">IFERROR(__xludf.DUMMYFUNCTION("""COMPUTED_VALUE"""),"")</f>
        <v/>
      </c>
      <c r="O547" s="119" t="str">
        <f ca="1">IFERROR(__xludf.DUMMYFUNCTION("""COMPUTED_VALUE"""),"")</f>
        <v/>
      </c>
      <c r="P547" s="119" t="str">
        <f ca="1">IFERROR(__xludf.DUMMYFUNCTION("""COMPUTED_VALUE"""),"")</f>
        <v/>
      </c>
      <c r="Q547" s="119" t="str">
        <f ca="1">IFERROR(__xludf.DUMMYFUNCTION("""COMPUTED_VALUE"""),"")</f>
        <v/>
      </c>
      <c r="R547" s="119" t="str">
        <f ca="1">IFERROR(__xludf.DUMMYFUNCTION("""COMPUTED_VALUE"""),"")</f>
        <v/>
      </c>
      <c r="S547" s="119" t="str">
        <f ca="1">IFERROR(__xludf.DUMMYFUNCTION("""COMPUTED_VALUE"""),"")</f>
        <v/>
      </c>
      <c r="T547" s="119" t="str">
        <f ca="1">IFERROR(__xludf.DUMMYFUNCTION("""COMPUTED_VALUE"""),"")</f>
        <v/>
      </c>
      <c r="U547" s="119" t="str">
        <f ca="1">IFERROR(__xludf.DUMMYFUNCTION("""COMPUTED_VALUE"""),"")</f>
        <v/>
      </c>
      <c r="V547" s="119" t="str">
        <f ca="1">IFERROR(__xludf.DUMMYFUNCTION("""COMPUTED_VALUE"""),"")</f>
        <v/>
      </c>
      <c r="W547" s="119" t="str">
        <f ca="1">IFERROR(__xludf.DUMMYFUNCTION("""COMPUTED_VALUE"""),"")</f>
        <v/>
      </c>
      <c r="X547" s="119" t="str">
        <f ca="1">IFERROR(__xludf.DUMMYFUNCTION("""COMPUTED_VALUE"""),"")</f>
        <v/>
      </c>
      <c r="Y547" s="119" t="str">
        <f ca="1">IFERROR(__xludf.DUMMYFUNCTION("""COMPUTED_VALUE"""),"")</f>
        <v/>
      </c>
      <c r="Z547" s="119"/>
    </row>
    <row r="548" spans="1:26" ht="12.95">
      <c r="A548" s="119" t="str">
        <f ca="1">IFERROR(__xludf.DUMMYFUNCTION("""COMPUTED_VALUE"""),"")</f>
        <v/>
      </c>
      <c r="B548" s="119" t="str">
        <f ca="1">IFERROR(__xludf.DUMMYFUNCTION("""COMPUTED_VALUE"""),"")</f>
        <v/>
      </c>
      <c r="C548" s="119" t="str">
        <f ca="1">IFERROR(__xludf.DUMMYFUNCTION("""COMPUTED_VALUE"""),"")</f>
        <v/>
      </c>
      <c r="D548" s="119" t="str">
        <f ca="1">IFERROR(__xludf.DUMMYFUNCTION("""COMPUTED_VALUE"""),"")</f>
        <v/>
      </c>
      <c r="E548" s="119" t="str">
        <f ca="1">IFERROR(__xludf.DUMMYFUNCTION("""COMPUTED_VALUE"""),"")</f>
        <v/>
      </c>
      <c r="F548" s="119" t="str">
        <f ca="1">IFERROR(__xludf.DUMMYFUNCTION("""COMPUTED_VALUE"""),"")</f>
        <v/>
      </c>
      <c r="G548" s="119" t="str">
        <f ca="1">IFERROR(__xludf.DUMMYFUNCTION("""COMPUTED_VALUE"""),"")</f>
        <v/>
      </c>
      <c r="H548" s="119" t="str">
        <f ca="1">IFERROR(__xludf.DUMMYFUNCTION("""COMPUTED_VALUE"""),"")</f>
        <v/>
      </c>
      <c r="I548" s="96" t="str">
        <f ca="1">IFERROR(__xludf.DUMMYFUNCTION("""COMPUTED_VALUE"""),"")</f>
        <v/>
      </c>
      <c r="J548" s="119" t="str">
        <f ca="1">IFERROR(__xludf.DUMMYFUNCTION("""COMPUTED_VALUE"""),"")</f>
        <v/>
      </c>
      <c r="K548" s="119" t="str">
        <f ca="1">IFERROR(__xludf.DUMMYFUNCTION("""COMPUTED_VALUE"""),"")</f>
        <v/>
      </c>
      <c r="L548" s="119" t="str">
        <f ca="1">IFERROR(__xludf.DUMMYFUNCTION("""COMPUTED_VALUE"""),"")</f>
        <v/>
      </c>
      <c r="M548" s="119" t="str">
        <f ca="1">IFERROR(__xludf.DUMMYFUNCTION("""COMPUTED_VALUE"""),"")</f>
        <v/>
      </c>
      <c r="N548" s="119" t="str">
        <f ca="1">IFERROR(__xludf.DUMMYFUNCTION("""COMPUTED_VALUE"""),"")</f>
        <v/>
      </c>
      <c r="O548" s="119" t="str">
        <f ca="1">IFERROR(__xludf.DUMMYFUNCTION("""COMPUTED_VALUE"""),"")</f>
        <v/>
      </c>
      <c r="P548" s="119" t="str">
        <f ca="1">IFERROR(__xludf.DUMMYFUNCTION("""COMPUTED_VALUE"""),"")</f>
        <v/>
      </c>
      <c r="Q548" s="119" t="str">
        <f ca="1">IFERROR(__xludf.DUMMYFUNCTION("""COMPUTED_VALUE"""),"")</f>
        <v/>
      </c>
      <c r="R548" s="119" t="str">
        <f ca="1">IFERROR(__xludf.DUMMYFUNCTION("""COMPUTED_VALUE"""),"")</f>
        <v/>
      </c>
      <c r="S548" s="119" t="str">
        <f ca="1">IFERROR(__xludf.DUMMYFUNCTION("""COMPUTED_VALUE"""),"")</f>
        <v/>
      </c>
      <c r="T548" s="119" t="str">
        <f ca="1">IFERROR(__xludf.DUMMYFUNCTION("""COMPUTED_VALUE"""),"")</f>
        <v/>
      </c>
      <c r="U548" s="119" t="str">
        <f ca="1">IFERROR(__xludf.DUMMYFUNCTION("""COMPUTED_VALUE"""),"")</f>
        <v/>
      </c>
      <c r="V548" s="119" t="str">
        <f ca="1">IFERROR(__xludf.DUMMYFUNCTION("""COMPUTED_VALUE"""),"")</f>
        <v/>
      </c>
      <c r="W548" s="119" t="str">
        <f ca="1">IFERROR(__xludf.DUMMYFUNCTION("""COMPUTED_VALUE"""),"")</f>
        <v/>
      </c>
      <c r="X548" s="119" t="str">
        <f ca="1">IFERROR(__xludf.DUMMYFUNCTION("""COMPUTED_VALUE"""),"")</f>
        <v/>
      </c>
      <c r="Y548" s="119" t="str">
        <f ca="1">IFERROR(__xludf.DUMMYFUNCTION("""COMPUTED_VALUE"""),"")</f>
        <v/>
      </c>
      <c r="Z548" s="119"/>
    </row>
    <row r="549" spans="1:26" ht="12.95">
      <c r="A549" s="119" t="str">
        <f ca="1">IFERROR(__xludf.DUMMYFUNCTION("""COMPUTED_VALUE"""),"")</f>
        <v/>
      </c>
      <c r="B549" s="119" t="str">
        <f ca="1">IFERROR(__xludf.DUMMYFUNCTION("""COMPUTED_VALUE"""),"")</f>
        <v/>
      </c>
      <c r="C549" s="119" t="str">
        <f ca="1">IFERROR(__xludf.DUMMYFUNCTION("""COMPUTED_VALUE"""),"")</f>
        <v/>
      </c>
      <c r="D549" s="119" t="str">
        <f ca="1">IFERROR(__xludf.DUMMYFUNCTION("""COMPUTED_VALUE"""),"")</f>
        <v/>
      </c>
      <c r="E549" s="119" t="str">
        <f ca="1">IFERROR(__xludf.DUMMYFUNCTION("""COMPUTED_VALUE"""),"")</f>
        <v/>
      </c>
      <c r="F549" s="119" t="str">
        <f ca="1">IFERROR(__xludf.DUMMYFUNCTION("""COMPUTED_VALUE"""),"")</f>
        <v/>
      </c>
      <c r="G549" s="119" t="str">
        <f ca="1">IFERROR(__xludf.DUMMYFUNCTION("""COMPUTED_VALUE"""),"")</f>
        <v/>
      </c>
      <c r="H549" s="119" t="str">
        <f ca="1">IFERROR(__xludf.DUMMYFUNCTION("""COMPUTED_VALUE"""),"")</f>
        <v/>
      </c>
      <c r="I549" s="96" t="str">
        <f ca="1">IFERROR(__xludf.DUMMYFUNCTION("""COMPUTED_VALUE"""),"")</f>
        <v/>
      </c>
      <c r="J549" s="119" t="str">
        <f ca="1">IFERROR(__xludf.DUMMYFUNCTION("""COMPUTED_VALUE"""),"")</f>
        <v/>
      </c>
      <c r="K549" s="119" t="str">
        <f ca="1">IFERROR(__xludf.DUMMYFUNCTION("""COMPUTED_VALUE"""),"")</f>
        <v/>
      </c>
      <c r="L549" s="119" t="str">
        <f ca="1">IFERROR(__xludf.DUMMYFUNCTION("""COMPUTED_VALUE"""),"")</f>
        <v/>
      </c>
      <c r="M549" s="119" t="str">
        <f ca="1">IFERROR(__xludf.DUMMYFUNCTION("""COMPUTED_VALUE"""),"")</f>
        <v/>
      </c>
      <c r="N549" s="119" t="str">
        <f ca="1">IFERROR(__xludf.DUMMYFUNCTION("""COMPUTED_VALUE"""),"")</f>
        <v/>
      </c>
      <c r="O549" s="119" t="str">
        <f ca="1">IFERROR(__xludf.DUMMYFUNCTION("""COMPUTED_VALUE"""),"")</f>
        <v/>
      </c>
      <c r="P549" s="119" t="str">
        <f ca="1">IFERROR(__xludf.DUMMYFUNCTION("""COMPUTED_VALUE"""),"")</f>
        <v/>
      </c>
      <c r="Q549" s="119" t="str">
        <f ca="1">IFERROR(__xludf.DUMMYFUNCTION("""COMPUTED_VALUE"""),"")</f>
        <v/>
      </c>
      <c r="R549" s="119" t="str">
        <f ca="1">IFERROR(__xludf.DUMMYFUNCTION("""COMPUTED_VALUE"""),"")</f>
        <v/>
      </c>
      <c r="S549" s="119" t="str">
        <f ca="1">IFERROR(__xludf.DUMMYFUNCTION("""COMPUTED_VALUE"""),"")</f>
        <v/>
      </c>
      <c r="T549" s="119" t="str">
        <f ca="1">IFERROR(__xludf.DUMMYFUNCTION("""COMPUTED_VALUE"""),"")</f>
        <v/>
      </c>
      <c r="U549" s="119" t="str">
        <f ca="1">IFERROR(__xludf.DUMMYFUNCTION("""COMPUTED_VALUE"""),"")</f>
        <v/>
      </c>
      <c r="V549" s="119" t="str">
        <f ca="1">IFERROR(__xludf.DUMMYFUNCTION("""COMPUTED_VALUE"""),"")</f>
        <v/>
      </c>
      <c r="W549" s="119" t="str">
        <f ca="1">IFERROR(__xludf.DUMMYFUNCTION("""COMPUTED_VALUE"""),"")</f>
        <v/>
      </c>
      <c r="X549" s="119" t="str">
        <f ca="1">IFERROR(__xludf.DUMMYFUNCTION("""COMPUTED_VALUE"""),"")</f>
        <v/>
      </c>
      <c r="Y549" s="119" t="str">
        <f ca="1">IFERROR(__xludf.DUMMYFUNCTION("""COMPUTED_VALUE"""),"")</f>
        <v/>
      </c>
      <c r="Z549" s="119"/>
    </row>
    <row r="550" spans="1:26" ht="12.95">
      <c r="A550" s="119" t="str">
        <f ca="1">IFERROR(__xludf.DUMMYFUNCTION("""COMPUTED_VALUE"""),"")</f>
        <v/>
      </c>
      <c r="B550" s="119" t="str">
        <f ca="1">IFERROR(__xludf.DUMMYFUNCTION("""COMPUTED_VALUE"""),"")</f>
        <v/>
      </c>
      <c r="C550" s="119" t="str">
        <f ca="1">IFERROR(__xludf.DUMMYFUNCTION("""COMPUTED_VALUE"""),"")</f>
        <v/>
      </c>
      <c r="D550" s="119" t="str">
        <f ca="1">IFERROR(__xludf.DUMMYFUNCTION("""COMPUTED_VALUE"""),"")</f>
        <v/>
      </c>
      <c r="E550" s="119" t="str">
        <f ca="1">IFERROR(__xludf.DUMMYFUNCTION("""COMPUTED_VALUE"""),"")</f>
        <v/>
      </c>
      <c r="F550" s="119" t="str">
        <f ca="1">IFERROR(__xludf.DUMMYFUNCTION("""COMPUTED_VALUE"""),"")</f>
        <v/>
      </c>
      <c r="G550" s="119" t="str">
        <f ca="1">IFERROR(__xludf.DUMMYFUNCTION("""COMPUTED_VALUE"""),"")</f>
        <v/>
      </c>
      <c r="H550" s="119" t="str">
        <f ca="1">IFERROR(__xludf.DUMMYFUNCTION("""COMPUTED_VALUE"""),"")</f>
        <v/>
      </c>
      <c r="I550" s="96" t="str">
        <f ca="1">IFERROR(__xludf.DUMMYFUNCTION("""COMPUTED_VALUE"""),"")</f>
        <v/>
      </c>
      <c r="J550" s="119" t="str">
        <f ca="1">IFERROR(__xludf.DUMMYFUNCTION("""COMPUTED_VALUE"""),"")</f>
        <v/>
      </c>
      <c r="K550" s="119" t="str">
        <f ca="1">IFERROR(__xludf.DUMMYFUNCTION("""COMPUTED_VALUE"""),"")</f>
        <v/>
      </c>
      <c r="L550" s="119" t="str">
        <f ca="1">IFERROR(__xludf.DUMMYFUNCTION("""COMPUTED_VALUE"""),"")</f>
        <v/>
      </c>
      <c r="M550" s="119" t="str">
        <f ca="1">IFERROR(__xludf.DUMMYFUNCTION("""COMPUTED_VALUE"""),"")</f>
        <v/>
      </c>
      <c r="N550" s="119" t="str">
        <f ca="1">IFERROR(__xludf.DUMMYFUNCTION("""COMPUTED_VALUE"""),"")</f>
        <v/>
      </c>
      <c r="O550" s="119" t="str">
        <f ca="1">IFERROR(__xludf.DUMMYFUNCTION("""COMPUTED_VALUE"""),"")</f>
        <v/>
      </c>
      <c r="P550" s="119" t="str">
        <f ca="1">IFERROR(__xludf.DUMMYFUNCTION("""COMPUTED_VALUE"""),"")</f>
        <v/>
      </c>
      <c r="Q550" s="119" t="str">
        <f ca="1">IFERROR(__xludf.DUMMYFUNCTION("""COMPUTED_VALUE"""),"")</f>
        <v/>
      </c>
      <c r="R550" s="119" t="str">
        <f ca="1">IFERROR(__xludf.DUMMYFUNCTION("""COMPUTED_VALUE"""),"")</f>
        <v/>
      </c>
      <c r="S550" s="119" t="str">
        <f ca="1">IFERROR(__xludf.DUMMYFUNCTION("""COMPUTED_VALUE"""),"")</f>
        <v/>
      </c>
      <c r="T550" s="119" t="str">
        <f ca="1">IFERROR(__xludf.DUMMYFUNCTION("""COMPUTED_VALUE"""),"")</f>
        <v/>
      </c>
      <c r="U550" s="119" t="str">
        <f ca="1">IFERROR(__xludf.DUMMYFUNCTION("""COMPUTED_VALUE"""),"")</f>
        <v/>
      </c>
      <c r="V550" s="119" t="str">
        <f ca="1">IFERROR(__xludf.DUMMYFUNCTION("""COMPUTED_VALUE"""),"")</f>
        <v/>
      </c>
      <c r="W550" s="119" t="str">
        <f ca="1">IFERROR(__xludf.DUMMYFUNCTION("""COMPUTED_VALUE"""),"")</f>
        <v/>
      </c>
      <c r="X550" s="119" t="str">
        <f ca="1">IFERROR(__xludf.DUMMYFUNCTION("""COMPUTED_VALUE"""),"")</f>
        <v/>
      </c>
      <c r="Y550" s="119" t="str">
        <f ca="1">IFERROR(__xludf.DUMMYFUNCTION("""COMPUTED_VALUE"""),"")</f>
        <v/>
      </c>
      <c r="Z550" s="119"/>
    </row>
    <row r="551" spans="1:26" ht="12.95">
      <c r="A551" s="119" t="str">
        <f ca="1">IFERROR(__xludf.DUMMYFUNCTION("""COMPUTED_VALUE"""),"")</f>
        <v/>
      </c>
      <c r="B551" s="119" t="str">
        <f ca="1">IFERROR(__xludf.DUMMYFUNCTION("""COMPUTED_VALUE"""),"")</f>
        <v/>
      </c>
      <c r="C551" s="119" t="str">
        <f ca="1">IFERROR(__xludf.DUMMYFUNCTION("""COMPUTED_VALUE"""),"")</f>
        <v/>
      </c>
      <c r="D551" s="119" t="str">
        <f ca="1">IFERROR(__xludf.DUMMYFUNCTION("""COMPUTED_VALUE"""),"")</f>
        <v/>
      </c>
      <c r="E551" s="119" t="str">
        <f ca="1">IFERROR(__xludf.DUMMYFUNCTION("""COMPUTED_VALUE"""),"")</f>
        <v/>
      </c>
      <c r="F551" s="119" t="str">
        <f ca="1">IFERROR(__xludf.DUMMYFUNCTION("""COMPUTED_VALUE"""),"")</f>
        <v/>
      </c>
      <c r="G551" s="119" t="str">
        <f ca="1">IFERROR(__xludf.DUMMYFUNCTION("""COMPUTED_VALUE"""),"")</f>
        <v/>
      </c>
      <c r="H551" s="119" t="str">
        <f ca="1">IFERROR(__xludf.DUMMYFUNCTION("""COMPUTED_VALUE"""),"")</f>
        <v/>
      </c>
      <c r="I551" s="96" t="str">
        <f ca="1">IFERROR(__xludf.DUMMYFUNCTION("""COMPUTED_VALUE"""),"")</f>
        <v/>
      </c>
      <c r="J551" s="119" t="str">
        <f ca="1">IFERROR(__xludf.DUMMYFUNCTION("""COMPUTED_VALUE"""),"")</f>
        <v/>
      </c>
      <c r="K551" s="119" t="str">
        <f ca="1">IFERROR(__xludf.DUMMYFUNCTION("""COMPUTED_VALUE"""),"")</f>
        <v/>
      </c>
      <c r="L551" s="119" t="str">
        <f ca="1">IFERROR(__xludf.DUMMYFUNCTION("""COMPUTED_VALUE"""),"")</f>
        <v/>
      </c>
      <c r="M551" s="119" t="str">
        <f ca="1">IFERROR(__xludf.DUMMYFUNCTION("""COMPUTED_VALUE"""),"")</f>
        <v/>
      </c>
      <c r="N551" s="119" t="str">
        <f ca="1">IFERROR(__xludf.DUMMYFUNCTION("""COMPUTED_VALUE"""),"")</f>
        <v/>
      </c>
      <c r="O551" s="119" t="str">
        <f ca="1">IFERROR(__xludf.DUMMYFUNCTION("""COMPUTED_VALUE"""),"")</f>
        <v/>
      </c>
      <c r="P551" s="119" t="str">
        <f ca="1">IFERROR(__xludf.DUMMYFUNCTION("""COMPUTED_VALUE"""),"")</f>
        <v/>
      </c>
      <c r="Q551" s="119" t="str">
        <f ca="1">IFERROR(__xludf.DUMMYFUNCTION("""COMPUTED_VALUE"""),"")</f>
        <v/>
      </c>
      <c r="R551" s="119" t="str">
        <f ca="1">IFERROR(__xludf.DUMMYFUNCTION("""COMPUTED_VALUE"""),"")</f>
        <v/>
      </c>
      <c r="S551" s="119" t="str">
        <f ca="1">IFERROR(__xludf.DUMMYFUNCTION("""COMPUTED_VALUE"""),"")</f>
        <v/>
      </c>
      <c r="T551" s="119" t="str">
        <f ca="1">IFERROR(__xludf.DUMMYFUNCTION("""COMPUTED_VALUE"""),"")</f>
        <v/>
      </c>
      <c r="U551" s="119" t="str">
        <f ca="1">IFERROR(__xludf.DUMMYFUNCTION("""COMPUTED_VALUE"""),"")</f>
        <v/>
      </c>
      <c r="V551" s="119" t="str">
        <f ca="1">IFERROR(__xludf.DUMMYFUNCTION("""COMPUTED_VALUE"""),"")</f>
        <v/>
      </c>
      <c r="W551" s="119" t="str">
        <f ca="1">IFERROR(__xludf.DUMMYFUNCTION("""COMPUTED_VALUE"""),"")</f>
        <v/>
      </c>
      <c r="X551" s="119" t="str">
        <f ca="1">IFERROR(__xludf.DUMMYFUNCTION("""COMPUTED_VALUE"""),"")</f>
        <v/>
      </c>
      <c r="Y551" s="119" t="str">
        <f ca="1">IFERROR(__xludf.DUMMYFUNCTION("""COMPUTED_VALUE"""),"")</f>
        <v/>
      </c>
      <c r="Z551" s="119"/>
    </row>
    <row r="552" spans="1:26" ht="12.95">
      <c r="A552" s="119" t="str">
        <f ca="1">IFERROR(__xludf.DUMMYFUNCTION("""COMPUTED_VALUE"""),"")</f>
        <v/>
      </c>
      <c r="B552" s="119" t="str">
        <f ca="1">IFERROR(__xludf.DUMMYFUNCTION("""COMPUTED_VALUE"""),"")</f>
        <v/>
      </c>
      <c r="C552" s="119" t="str">
        <f ca="1">IFERROR(__xludf.DUMMYFUNCTION("""COMPUTED_VALUE"""),"")</f>
        <v/>
      </c>
      <c r="D552" s="119" t="str">
        <f ca="1">IFERROR(__xludf.DUMMYFUNCTION("""COMPUTED_VALUE"""),"")</f>
        <v/>
      </c>
      <c r="E552" s="119" t="str">
        <f ca="1">IFERROR(__xludf.DUMMYFUNCTION("""COMPUTED_VALUE"""),"")</f>
        <v/>
      </c>
      <c r="F552" s="119" t="str">
        <f ca="1">IFERROR(__xludf.DUMMYFUNCTION("""COMPUTED_VALUE"""),"")</f>
        <v/>
      </c>
      <c r="G552" s="119" t="str">
        <f ca="1">IFERROR(__xludf.DUMMYFUNCTION("""COMPUTED_VALUE"""),"")</f>
        <v/>
      </c>
      <c r="H552" s="119" t="str">
        <f ca="1">IFERROR(__xludf.DUMMYFUNCTION("""COMPUTED_VALUE"""),"")</f>
        <v/>
      </c>
      <c r="I552" s="96" t="str">
        <f ca="1">IFERROR(__xludf.DUMMYFUNCTION("""COMPUTED_VALUE"""),"")</f>
        <v/>
      </c>
      <c r="J552" s="119" t="str">
        <f ca="1">IFERROR(__xludf.DUMMYFUNCTION("""COMPUTED_VALUE"""),"")</f>
        <v/>
      </c>
      <c r="K552" s="119" t="str">
        <f ca="1">IFERROR(__xludf.DUMMYFUNCTION("""COMPUTED_VALUE"""),"")</f>
        <v/>
      </c>
      <c r="L552" s="119" t="str">
        <f ca="1">IFERROR(__xludf.DUMMYFUNCTION("""COMPUTED_VALUE"""),"")</f>
        <v/>
      </c>
      <c r="M552" s="119" t="str">
        <f ca="1">IFERROR(__xludf.DUMMYFUNCTION("""COMPUTED_VALUE"""),"")</f>
        <v/>
      </c>
      <c r="N552" s="119" t="str">
        <f ca="1">IFERROR(__xludf.DUMMYFUNCTION("""COMPUTED_VALUE"""),"")</f>
        <v/>
      </c>
      <c r="O552" s="119" t="str">
        <f ca="1">IFERROR(__xludf.DUMMYFUNCTION("""COMPUTED_VALUE"""),"")</f>
        <v/>
      </c>
      <c r="P552" s="119" t="str">
        <f ca="1">IFERROR(__xludf.DUMMYFUNCTION("""COMPUTED_VALUE"""),"")</f>
        <v/>
      </c>
      <c r="Q552" s="119" t="str">
        <f ca="1">IFERROR(__xludf.DUMMYFUNCTION("""COMPUTED_VALUE"""),"")</f>
        <v/>
      </c>
      <c r="R552" s="119" t="str">
        <f ca="1">IFERROR(__xludf.DUMMYFUNCTION("""COMPUTED_VALUE"""),"")</f>
        <v/>
      </c>
      <c r="S552" s="119" t="str">
        <f ca="1">IFERROR(__xludf.DUMMYFUNCTION("""COMPUTED_VALUE"""),"")</f>
        <v/>
      </c>
      <c r="T552" s="119" t="str">
        <f ca="1">IFERROR(__xludf.DUMMYFUNCTION("""COMPUTED_VALUE"""),"")</f>
        <v/>
      </c>
      <c r="U552" s="119" t="str">
        <f ca="1">IFERROR(__xludf.DUMMYFUNCTION("""COMPUTED_VALUE"""),"")</f>
        <v/>
      </c>
      <c r="V552" s="119" t="str">
        <f ca="1">IFERROR(__xludf.DUMMYFUNCTION("""COMPUTED_VALUE"""),"")</f>
        <v/>
      </c>
      <c r="W552" s="119" t="str">
        <f ca="1">IFERROR(__xludf.DUMMYFUNCTION("""COMPUTED_VALUE"""),"")</f>
        <v/>
      </c>
      <c r="X552" s="119" t="str">
        <f ca="1">IFERROR(__xludf.DUMMYFUNCTION("""COMPUTED_VALUE"""),"")</f>
        <v/>
      </c>
      <c r="Y552" s="119" t="str">
        <f ca="1">IFERROR(__xludf.DUMMYFUNCTION("""COMPUTED_VALUE"""),"")</f>
        <v/>
      </c>
      <c r="Z552" s="119"/>
    </row>
    <row r="553" spans="1:26" ht="12.95">
      <c r="A553" s="119" t="str">
        <f ca="1">IFERROR(__xludf.DUMMYFUNCTION("""COMPUTED_VALUE"""),"")</f>
        <v/>
      </c>
      <c r="B553" s="119" t="str">
        <f ca="1">IFERROR(__xludf.DUMMYFUNCTION("""COMPUTED_VALUE"""),"")</f>
        <v/>
      </c>
      <c r="C553" s="119" t="str">
        <f ca="1">IFERROR(__xludf.DUMMYFUNCTION("""COMPUTED_VALUE"""),"")</f>
        <v/>
      </c>
      <c r="D553" s="119" t="str">
        <f ca="1">IFERROR(__xludf.DUMMYFUNCTION("""COMPUTED_VALUE"""),"")</f>
        <v/>
      </c>
      <c r="E553" s="119" t="str">
        <f ca="1">IFERROR(__xludf.DUMMYFUNCTION("""COMPUTED_VALUE"""),"")</f>
        <v/>
      </c>
      <c r="F553" s="119" t="str">
        <f ca="1">IFERROR(__xludf.DUMMYFUNCTION("""COMPUTED_VALUE"""),"")</f>
        <v/>
      </c>
      <c r="G553" s="119" t="str">
        <f ca="1">IFERROR(__xludf.DUMMYFUNCTION("""COMPUTED_VALUE"""),"")</f>
        <v/>
      </c>
      <c r="H553" s="119" t="str">
        <f ca="1">IFERROR(__xludf.DUMMYFUNCTION("""COMPUTED_VALUE"""),"")</f>
        <v/>
      </c>
      <c r="I553" s="96" t="str">
        <f ca="1">IFERROR(__xludf.DUMMYFUNCTION("""COMPUTED_VALUE"""),"")</f>
        <v/>
      </c>
      <c r="J553" s="119" t="str">
        <f ca="1">IFERROR(__xludf.DUMMYFUNCTION("""COMPUTED_VALUE"""),"")</f>
        <v/>
      </c>
      <c r="K553" s="119" t="str">
        <f ca="1">IFERROR(__xludf.DUMMYFUNCTION("""COMPUTED_VALUE"""),"")</f>
        <v/>
      </c>
      <c r="L553" s="119" t="str">
        <f ca="1">IFERROR(__xludf.DUMMYFUNCTION("""COMPUTED_VALUE"""),"")</f>
        <v/>
      </c>
      <c r="M553" s="119" t="str">
        <f ca="1">IFERROR(__xludf.DUMMYFUNCTION("""COMPUTED_VALUE"""),"")</f>
        <v/>
      </c>
      <c r="N553" s="119" t="str">
        <f ca="1">IFERROR(__xludf.DUMMYFUNCTION("""COMPUTED_VALUE"""),"")</f>
        <v/>
      </c>
      <c r="O553" s="119" t="str">
        <f ca="1">IFERROR(__xludf.DUMMYFUNCTION("""COMPUTED_VALUE"""),"")</f>
        <v/>
      </c>
      <c r="P553" s="119" t="str">
        <f ca="1">IFERROR(__xludf.DUMMYFUNCTION("""COMPUTED_VALUE"""),"")</f>
        <v/>
      </c>
      <c r="Q553" s="119" t="str">
        <f ca="1">IFERROR(__xludf.DUMMYFUNCTION("""COMPUTED_VALUE"""),"")</f>
        <v/>
      </c>
      <c r="R553" s="119" t="str">
        <f ca="1">IFERROR(__xludf.DUMMYFUNCTION("""COMPUTED_VALUE"""),"")</f>
        <v/>
      </c>
      <c r="S553" s="119" t="str">
        <f ca="1">IFERROR(__xludf.DUMMYFUNCTION("""COMPUTED_VALUE"""),"")</f>
        <v/>
      </c>
      <c r="T553" s="119" t="str">
        <f ca="1">IFERROR(__xludf.DUMMYFUNCTION("""COMPUTED_VALUE"""),"")</f>
        <v/>
      </c>
      <c r="U553" s="119" t="str">
        <f ca="1">IFERROR(__xludf.DUMMYFUNCTION("""COMPUTED_VALUE"""),"")</f>
        <v/>
      </c>
      <c r="V553" s="119" t="str">
        <f ca="1">IFERROR(__xludf.DUMMYFUNCTION("""COMPUTED_VALUE"""),"")</f>
        <v/>
      </c>
      <c r="W553" s="119" t="str">
        <f ca="1">IFERROR(__xludf.DUMMYFUNCTION("""COMPUTED_VALUE"""),"")</f>
        <v/>
      </c>
      <c r="X553" s="119" t="str">
        <f ca="1">IFERROR(__xludf.DUMMYFUNCTION("""COMPUTED_VALUE"""),"")</f>
        <v/>
      </c>
      <c r="Y553" s="119" t="str">
        <f ca="1">IFERROR(__xludf.DUMMYFUNCTION("""COMPUTED_VALUE"""),"")</f>
        <v/>
      </c>
      <c r="Z553" s="119"/>
    </row>
    <row r="554" spans="1:26" ht="12.95">
      <c r="A554" s="119" t="str">
        <f ca="1">IFERROR(__xludf.DUMMYFUNCTION("""COMPUTED_VALUE"""),"")</f>
        <v/>
      </c>
      <c r="B554" s="119" t="str">
        <f ca="1">IFERROR(__xludf.DUMMYFUNCTION("""COMPUTED_VALUE"""),"")</f>
        <v/>
      </c>
      <c r="C554" s="119" t="str">
        <f ca="1">IFERROR(__xludf.DUMMYFUNCTION("""COMPUTED_VALUE"""),"")</f>
        <v/>
      </c>
      <c r="D554" s="119" t="str">
        <f ca="1">IFERROR(__xludf.DUMMYFUNCTION("""COMPUTED_VALUE"""),"")</f>
        <v/>
      </c>
      <c r="E554" s="119" t="str">
        <f ca="1">IFERROR(__xludf.DUMMYFUNCTION("""COMPUTED_VALUE"""),"")</f>
        <v/>
      </c>
      <c r="F554" s="119" t="str">
        <f ca="1">IFERROR(__xludf.DUMMYFUNCTION("""COMPUTED_VALUE"""),"")</f>
        <v/>
      </c>
      <c r="G554" s="119" t="str">
        <f ca="1">IFERROR(__xludf.DUMMYFUNCTION("""COMPUTED_VALUE"""),"")</f>
        <v/>
      </c>
      <c r="H554" s="119" t="str">
        <f ca="1">IFERROR(__xludf.DUMMYFUNCTION("""COMPUTED_VALUE"""),"")</f>
        <v/>
      </c>
      <c r="I554" s="96" t="str">
        <f ca="1">IFERROR(__xludf.DUMMYFUNCTION("""COMPUTED_VALUE"""),"")</f>
        <v/>
      </c>
      <c r="J554" s="119" t="str">
        <f ca="1">IFERROR(__xludf.DUMMYFUNCTION("""COMPUTED_VALUE"""),"")</f>
        <v/>
      </c>
      <c r="K554" s="119" t="str">
        <f ca="1">IFERROR(__xludf.DUMMYFUNCTION("""COMPUTED_VALUE"""),"")</f>
        <v/>
      </c>
      <c r="L554" s="119" t="str">
        <f ca="1">IFERROR(__xludf.DUMMYFUNCTION("""COMPUTED_VALUE"""),"")</f>
        <v/>
      </c>
      <c r="M554" s="119" t="str">
        <f ca="1">IFERROR(__xludf.DUMMYFUNCTION("""COMPUTED_VALUE"""),"")</f>
        <v/>
      </c>
      <c r="N554" s="119" t="str">
        <f ca="1">IFERROR(__xludf.DUMMYFUNCTION("""COMPUTED_VALUE"""),"")</f>
        <v/>
      </c>
      <c r="O554" s="119" t="str">
        <f ca="1">IFERROR(__xludf.DUMMYFUNCTION("""COMPUTED_VALUE"""),"")</f>
        <v/>
      </c>
      <c r="P554" s="119" t="str">
        <f ca="1">IFERROR(__xludf.DUMMYFUNCTION("""COMPUTED_VALUE"""),"")</f>
        <v/>
      </c>
      <c r="Q554" s="119" t="str">
        <f ca="1">IFERROR(__xludf.DUMMYFUNCTION("""COMPUTED_VALUE"""),"")</f>
        <v/>
      </c>
      <c r="R554" s="119" t="str">
        <f ca="1">IFERROR(__xludf.DUMMYFUNCTION("""COMPUTED_VALUE"""),"")</f>
        <v/>
      </c>
      <c r="S554" s="119" t="str">
        <f ca="1">IFERROR(__xludf.DUMMYFUNCTION("""COMPUTED_VALUE"""),"")</f>
        <v/>
      </c>
      <c r="T554" s="119" t="str">
        <f ca="1">IFERROR(__xludf.DUMMYFUNCTION("""COMPUTED_VALUE"""),"")</f>
        <v/>
      </c>
      <c r="U554" s="119" t="str">
        <f ca="1">IFERROR(__xludf.DUMMYFUNCTION("""COMPUTED_VALUE"""),"")</f>
        <v/>
      </c>
      <c r="V554" s="119" t="str">
        <f ca="1">IFERROR(__xludf.DUMMYFUNCTION("""COMPUTED_VALUE"""),"")</f>
        <v/>
      </c>
      <c r="W554" s="119" t="str">
        <f ca="1">IFERROR(__xludf.DUMMYFUNCTION("""COMPUTED_VALUE"""),"")</f>
        <v/>
      </c>
      <c r="X554" s="119" t="str">
        <f ca="1">IFERROR(__xludf.DUMMYFUNCTION("""COMPUTED_VALUE"""),"")</f>
        <v/>
      </c>
      <c r="Y554" s="119" t="str">
        <f ca="1">IFERROR(__xludf.DUMMYFUNCTION("""COMPUTED_VALUE"""),"")</f>
        <v/>
      </c>
      <c r="Z554" s="119"/>
    </row>
    <row r="555" spans="1:26" ht="12.95">
      <c r="A555" s="119" t="str">
        <f ca="1">IFERROR(__xludf.DUMMYFUNCTION("""COMPUTED_VALUE"""),"")</f>
        <v/>
      </c>
      <c r="B555" s="119" t="str">
        <f ca="1">IFERROR(__xludf.DUMMYFUNCTION("""COMPUTED_VALUE"""),"")</f>
        <v/>
      </c>
      <c r="C555" s="119" t="str">
        <f ca="1">IFERROR(__xludf.DUMMYFUNCTION("""COMPUTED_VALUE"""),"")</f>
        <v/>
      </c>
      <c r="D555" s="119" t="str">
        <f ca="1">IFERROR(__xludf.DUMMYFUNCTION("""COMPUTED_VALUE"""),"")</f>
        <v/>
      </c>
      <c r="E555" s="119" t="str">
        <f ca="1">IFERROR(__xludf.DUMMYFUNCTION("""COMPUTED_VALUE"""),"")</f>
        <v/>
      </c>
      <c r="F555" s="119" t="str">
        <f ca="1">IFERROR(__xludf.DUMMYFUNCTION("""COMPUTED_VALUE"""),"")</f>
        <v/>
      </c>
      <c r="G555" s="119" t="str">
        <f ca="1">IFERROR(__xludf.DUMMYFUNCTION("""COMPUTED_VALUE"""),"")</f>
        <v/>
      </c>
      <c r="H555" s="119" t="str">
        <f ca="1">IFERROR(__xludf.DUMMYFUNCTION("""COMPUTED_VALUE"""),"")</f>
        <v/>
      </c>
      <c r="I555" s="96" t="str">
        <f ca="1">IFERROR(__xludf.DUMMYFUNCTION("""COMPUTED_VALUE"""),"")</f>
        <v/>
      </c>
      <c r="J555" s="119" t="str">
        <f ca="1">IFERROR(__xludf.DUMMYFUNCTION("""COMPUTED_VALUE"""),"")</f>
        <v/>
      </c>
      <c r="K555" s="119" t="str">
        <f ca="1">IFERROR(__xludf.DUMMYFUNCTION("""COMPUTED_VALUE"""),"")</f>
        <v/>
      </c>
      <c r="L555" s="119" t="str">
        <f ca="1">IFERROR(__xludf.DUMMYFUNCTION("""COMPUTED_VALUE"""),"")</f>
        <v/>
      </c>
      <c r="M555" s="119" t="str">
        <f ca="1">IFERROR(__xludf.DUMMYFUNCTION("""COMPUTED_VALUE"""),"")</f>
        <v/>
      </c>
      <c r="N555" s="119" t="str">
        <f ca="1">IFERROR(__xludf.DUMMYFUNCTION("""COMPUTED_VALUE"""),"")</f>
        <v/>
      </c>
      <c r="O555" s="119" t="str">
        <f ca="1">IFERROR(__xludf.DUMMYFUNCTION("""COMPUTED_VALUE"""),"")</f>
        <v/>
      </c>
      <c r="P555" s="119" t="str">
        <f ca="1">IFERROR(__xludf.DUMMYFUNCTION("""COMPUTED_VALUE"""),"")</f>
        <v/>
      </c>
      <c r="Q555" s="119" t="str">
        <f ca="1">IFERROR(__xludf.DUMMYFUNCTION("""COMPUTED_VALUE"""),"")</f>
        <v/>
      </c>
      <c r="R555" s="119" t="str">
        <f ca="1">IFERROR(__xludf.DUMMYFUNCTION("""COMPUTED_VALUE"""),"")</f>
        <v/>
      </c>
      <c r="S555" s="119" t="str">
        <f ca="1">IFERROR(__xludf.DUMMYFUNCTION("""COMPUTED_VALUE"""),"")</f>
        <v/>
      </c>
      <c r="T555" s="119" t="str">
        <f ca="1">IFERROR(__xludf.DUMMYFUNCTION("""COMPUTED_VALUE"""),"")</f>
        <v/>
      </c>
      <c r="U555" s="119" t="str">
        <f ca="1">IFERROR(__xludf.DUMMYFUNCTION("""COMPUTED_VALUE"""),"")</f>
        <v/>
      </c>
      <c r="V555" s="119" t="str">
        <f ca="1">IFERROR(__xludf.DUMMYFUNCTION("""COMPUTED_VALUE"""),"")</f>
        <v/>
      </c>
      <c r="W555" s="119" t="str">
        <f ca="1">IFERROR(__xludf.DUMMYFUNCTION("""COMPUTED_VALUE"""),"")</f>
        <v/>
      </c>
      <c r="X555" s="119" t="str">
        <f ca="1">IFERROR(__xludf.DUMMYFUNCTION("""COMPUTED_VALUE"""),"")</f>
        <v/>
      </c>
      <c r="Y555" s="119" t="str">
        <f ca="1">IFERROR(__xludf.DUMMYFUNCTION("""COMPUTED_VALUE"""),"")</f>
        <v/>
      </c>
      <c r="Z555" s="119"/>
    </row>
    <row r="556" spans="1:26" ht="12.95">
      <c r="A556" s="119" t="str">
        <f ca="1">IFERROR(__xludf.DUMMYFUNCTION("""COMPUTED_VALUE"""),"")</f>
        <v/>
      </c>
      <c r="B556" s="119" t="str">
        <f ca="1">IFERROR(__xludf.DUMMYFUNCTION("""COMPUTED_VALUE"""),"")</f>
        <v/>
      </c>
      <c r="C556" s="119" t="str">
        <f ca="1">IFERROR(__xludf.DUMMYFUNCTION("""COMPUTED_VALUE"""),"")</f>
        <v/>
      </c>
      <c r="D556" s="119" t="str">
        <f ca="1">IFERROR(__xludf.DUMMYFUNCTION("""COMPUTED_VALUE"""),"")</f>
        <v/>
      </c>
      <c r="E556" s="119" t="str">
        <f ca="1">IFERROR(__xludf.DUMMYFUNCTION("""COMPUTED_VALUE"""),"")</f>
        <v/>
      </c>
      <c r="F556" s="119" t="str">
        <f ca="1">IFERROR(__xludf.DUMMYFUNCTION("""COMPUTED_VALUE"""),"")</f>
        <v/>
      </c>
      <c r="G556" s="119" t="str">
        <f ca="1">IFERROR(__xludf.DUMMYFUNCTION("""COMPUTED_VALUE"""),"")</f>
        <v/>
      </c>
      <c r="H556" s="119" t="str">
        <f ca="1">IFERROR(__xludf.DUMMYFUNCTION("""COMPUTED_VALUE"""),"")</f>
        <v/>
      </c>
      <c r="I556" s="96" t="str">
        <f ca="1">IFERROR(__xludf.DUMMYFUNCTION("""COMPUTED_VALUE"""),"")</f>
        <v/>
      </c>
      <c r="J556" s="119" t="str">
        <f ca="1">IFERROR(__xludf.DUMMYFUNCTION("""COMPUTED_VALUE"""),"")</f>
        <v/>
      </c>
      <c r="K556" s="119" t="str">
        <f ca="1">IFERROR(__xludf.DUMMYFUNCTION("""COMPUTED_VALUE"""),"")</f>
        <v/>
      </c>
      <c r="L556" s="119" t="str">
        <f ca="1">IFERROR(__xludf.DUMMYFUNCTION("""COMPUTED_VALUE"""),"")</f>
        <v/>
      </c>
      <c r="M556" s="119" t="str">
        <f ca="1">IFERROR(__xludf.DUMMYFUNCTION("""COMPUTED_VALUE"""),"")</f>
        <v/>
      </c>
      <c r="N556" s="119" t="str">
        <f ca="1">IFERROR(__xludf.DUMMYFUNCTION("""COMPUTED_VALUE"""),"")</f>
        <v/>
      </c>
      <c r="O556" s="119" t="str">
        <f ca="1">IFERROR(__xludf.DUMMYFUNCTION("""COMPUTED_VALUE"""),"")</f>
        <v/>
      </c>
      <c r="P556" s="119" t="str">
        <f ca="1">IFERROR(__xludf.DUMMYFUNCTION("""COMPUTED_VALUE"""),"")</f>
        <v/>
      </c>
      <c r="Q556" s="119" t="str">
        <f ca="1">IFERROR(__xludf.DUMMYFUNCTION("""COMPUTED_VALUE"""),"")</f>
        <v/>
      </c>
      <c r="R556" s="119" t="str">
        <f ca="1">IFERROR(__xludf.DUMMYFUNCTION("""COMPUTED_VALUE"""),"")</f>
        <v/>
      </c>
      <c r="S556" s="119" t="str">
        <f ca="1">IFERROR(__xludf.DUMMYFUNCTION("""COMPUTED_VALUE"""),"")</f>
        <v/>
      </c>
      <c r="T556" s="119" t="str">
        <f ca="1">IFERROR(__xludf.DUMMYFUNCTION("""COMPUTED_VALUE"""),"")</f>
        <v/>
      </c>
      <c r="U556" s="119" t="str">
        <f ca="1">IFERROR(__xludf.DUMMYFUNCTION("""COMPUTED_VALUE"""),"")</f>
        <v/>
      </c>
      <c r="V556" s="119" t="str">
        <f ca="1">IFERROR(__xludf.DUMMYFUNCTION("""COMPUTED_VALUE"""),"")</f>
        <v/>
      </c>
      <c r="W556" s="119" t="str">
        <f ca="1">IFERROR(__xludf.DUMMYFUNCTION("""COMPUTED_VALUE"""),"")</f>
        <v/>
      </c>
      <c r="X556" s="119" t="str">
        <f ca="1">IFERROR(__xludf.DUMMYFUNCTION("""COMPUTED_VALUE"""),"")</f>
        <v/>
      </c>
      <c r="Y556" s="119" t="str">
        <f ca="1">IFERROR(__xludf.DUMMYFUNCTION("""COMPUTED_VALUE"""),"")</f>
        <v/>
      </c>
      <c r="Z556" s="119"/>
    </row>
    <row r="557" spans="1:26" ht="12.95">
      <c r="A557" s="119" t="str">
        <f ca="1">IFERROR(__xludf.DUMMYFUNCTION("""COMPUTED_VALUE"""),"")</f>
        <v/>
      </c>
      <c r="B557" s="119" t="str">
        <f ca="1">IFERROR(__xludf.DUMMYFUNCTION("""COMPUTED_VALUE"""),"")</f>
        <v/>
      </c>
      <c r="C557" s="119" t="str">
        <f ca="1">IFERROR(__xludf.DUMMYFUNCTION("""COMPUTED_VALUE"""),"")</f>
        <v/>
      </c>
      <c r="D557" s="119" t="str">
        <f ca="1">IFERROR(__xludf.DUMMYFUNCTION("""COMPUTED_VALUE"""),"")</f>
        <v/>
      </c>
      <c r="E557" s="119" t="str">
        <f ca="1">IFERROR(__xludf.DUMMYFUNCTION("""COMPUTED_VALUE"""),"")</f>
        <v/>
      </c>
      <c r="F557" s="119" t="str">
        <f ca="1">IFERROR(__xludf.DUMMYFUNCTION("""COMPUTED_VALUE"""),"")</f>
        <v/>
      </c>
      <c r="G557" s="119" t="str">
        <f ca="1">IFERROR(__xludf.DUMMYFUNCTION("""COMPUTED_VALUE"""),"")</f>
        <v/>
      </c>
      <c r="H557" s="119" t="str">
        <f ca="1">IFERROR(__xludf.DUMMYFUNCTION("""COMPUTED_VALUE"""),"")</f>
        <v/>
      </c>
      <c r="I557" s="96" t="str">
        <f ca="1">IFERROR(__xludf.DUMMYFUNCTION("""COMPUTED_VALUE"""),"")</f>
        <v/>
      </c>
      <c r="J557" s="119" t="str">
        <f ca="1">IFERROR(__xludf.DUMMYFUNCTION("""COMPUTED_VALUE"""),"")</f>
        <v/>
      </c>
      <c r="K557" s="119" t="str">
        <f ca="1">IFERROR(__xludf.DUMMYFUNCTION("""COMPUTED_VALUE"""),"")</f>
        <v/>
      </c>
      <c r="L557" s="119" t="str">
        <f ca="1">IFERROR(__xludf.DUMMYFUNCTION("""COMPUTED_VALUE"""),"")</f>
        <v/>
      </c>
      <c r="M557" s="119" t="str">
        <f ca="1">IFERROR(__xludf.DUMMYFUNCTION("""COMPUTED_VALUE"""),"")</f>
        <v/>
      </c>
      <c r="N557" s="119" t="str">
        <f ca="1">IFERROR(__xludf.DUMMYFUNCTION("""COMPUTED_VALUE"""),"")</f>
        <v/>
      </c>
      <c r="O557" s="119" t="str">
        <f ca="1">IFERROR(__xludf.DUMMYFUNCTION("""COMPUTED_VALUE"""),"")</f>
        <v/>
      </c>
      <c r="P557" s="119" t="str">
        <f ca="1">IFERROR(__xludf.DUMMYFUNCTION("""COMPUTED_VALUE"""),"")</f>
        <v/>
      </c>
      <c r="Q557" s="119" t="str">
        <f ca="1">IFERROR(__xludf.DUMMYFUNCTION("""COMPUTED_VALUE"""),"")</f>
        <v/>
      </c>
      <c r="R557" s="119" t="str">
        <f ca="1">IFERROR(__xludf.DUMMYFUNCTION("""COMPUTED_VALUE"""),"")</f>
        <v/>
      </c>
      <c r="S557" s="119" t="str">
        <f ca="1">IFERROR(__xludf.DUMMYFUNCTION("""COMPUTED_VALUE"""),"")</f>
        <v/>
      </c>
      <c r="T557" s="119" t="str">
        <f ca="1">IFERROR(__xludf.DUMMYFUNCTION("""COMPUTED_VALUE"""),"")</f>
        <v/>
      </c>
      <c r="U557" s="119" t="str">
        <f ca="1">IFERROR(__xludf.DUMMYFUNCTION("""COMPUTED_VALUE"""),"")</f>
        <v/>
      </c>
      <c r="V557" s="119" t="str">
        <f ca="1">IFERROR(__xludf.DUMMYFUNCTION("""COMPUTED_VALUE"""),"")</f>
        <v/>
      </c>
      <c r="W557" s="119" t="str">
        <f ca="1">IFERROR(__xludf.DUMMYFUNCTION("""COMPUTED_VALUE"""),"")</f>
        <v/>
      </c>
      <c r="X557" s="119" t="str">
        <f ca="1">IFERROR(__xludf.DUMMYFUNCTION("""COMPUTED_VALUE"""),"")</f>
        <v/>
      </c>
      <c r="Y557" s="119" t="str">
        <f ca="1">IFERROR(__xludf.DUMMYFUNCTION("""COMPUTED_VALUE"""),"")</f>
        <v/>
      </c>
      <c r="Z557" s="119"/>
    </row>
    <row r="558" spans="1:26" ht="12.95">
      <c r="A558" s="119" t="str">
        <f ca="1">IFERROR(__xludf.DUMMYFUNCTION("""COMPUTED_VALUE"""),"")</f>
        <v/>
      </c>
      <c r="B558" s="119" t="str">
        <f ca="1">IFERROR(__xludf.DUMMYFUNCTION("""COMPUTED_VALUE"""),"")</f>
        <v/>
      </c>
      <c r="C558" s="119" t="str">
        <f ca="1">IFERROR(__xludf.DUMMYFUNCTION("""COMPUTED_VALUE"""),"")</f>
        <v/>
      </c>
      <c r="D558" s="119" t="str">
        <f ca="1">IFERROR(__xludf.DUMMYFUNCTION("""COMPUTED_VALUE"""),"")</f>
        <v/>
      </c>
      <c r="E558" s="119" t="str">
        <f ca="1">IFERROR(__xludf.DUMMYFUNCTION("""COMPUTED_VALUE"""),"")</f>
        <v/>
      </c>
      <c r="F558" s="119" t="str">
        <f ca="1">IFERROR(__xludf.DUMMYFUNCTION("""COMPUTED_VALUE"""),"")</f>
        <v/>
      </c>
      <c r="G558" s="119" t="str">
        <f ca="1">IFERROR(__xludf.DUMMYFUNCTION("""COMPUTED_VALUE"""),"")</f>
        <v/>
      </c>
      <c r="H558" s="119" t="str">
        <f ca="1">IFERROR(__xludf.DUMMYFUNCTION("""COMPUTED_VALUE"""),"")</f>
        <v/>
      </c>
      <c r="I558" s="96" t="str">
        <f ca="1">IFERROR(__xludf.DUMMYFUNCTION("""COMPUTED_VALUE"""),"")</f>
        <v/>
      </c>
      <c r="J558" s="119" t="str">
        <f ca="1">IFERROR(__xludf.DUMMYFUNCTION("""COMPUTED_VALUE"""),"")</f>
        <v/>
      </c>
      <c r="K558" s="119" t="str">
        <f ca="1">IFERROR(__xludf.DUMMYFUNCTION("""COMPUTED_VALUE"""),"")</f>
        <v/>
      </c>
      <c r="L558" s="119" t="str">
        <f ca="1">IFERROR(__xludf.DUMMYFUNCTION("""COMPUTED_VALUE"""),"")</f>
        <v/>
      </c>
      <c r="M558" s="119" t="str">
        <f ca="1">IFERROR(__xludf.DUMMYFUNCTION("""COMPUTED_VALUE"""),"")</f>
        <v/>
      </c>
      <c r="N558" s="119" t="str">
        <f ca="1">IFERROR(__xludf.DUMMYFUNCTION("""COMPUTED_VALUE"""),"")</f>
        <v/>
      </c>
      <c r="O558" s="119" t="str">
        <f ca="1">IFERROR(__xludf.DUMMYFUNCTION("""COMPUTED_VALUE"""),"")</f>
        <v/>
      </c>
      <c r="P558" s="119" t="str">
        <f ca="1">IFERROR(__xludf.DUMMYFUNCTION("""COMPUTED_VALUE"""),"")</f>
        <v/>
      </c>
      <c r="Q558" s="119" t="str">
        <f ca="1">IFERROR(__xludf.DUMMYFUNCTION("""COMPUTED_VALUE"""),"")</f>
        <v/>
      </c>
      <c r="R558" s="119" t="str">
        <f ca="1">IFERROR(__xludf.DUMMYFUNCTION("""COMPUTED_VALUE"""),"")</f>
        <v/>
      </c>
      <c r="S558" s="119" t="str">
        <f ca="1">IFERROR(__xludf.DUMMYFUNCTION("""COMPUTED_VALUE"""),"")</f>
        <v/>
      </c>
      <c r="T558" s="119" t="str">
        <f ca="1">IFERROR(__xludf.DUMMYFUNCTION("""COMPUTED_VALUE"""),"")</f>
        <v/>
      </c>
      <c r="U558" s="119" t="str">
        <f ca="1">IFERROR(__xludf.DUMMYFUNCTION("""COMPUTED_VALUE"""),"")</f>
        <v/>
      </c>
      <c r="V558" s="119" t="str">
        <f ca="1">IFERROR(__xludf.DUMMYFUNCTION("""COMPUTED_VALUE"""),"")</f>
        <v/>
      </c>
      <c r="W558" s="119" t="str">
        <f ca="1">IFERROR(__xludf.DUMMYFUNCTION("""COMPUTED_VALUE"""),"")</f>
        <v/>
      </c>
      <c r="X558" s="119" t="str">
        <f ca="1">IFERROR(__xludf.DUMMYFUNCTION("""COMPUTED_VALUE"""),"")</f>
        <v/>
      </c>
      <c r="Y558" s="119" t="str">
        <f ca="1">IFERROR(__xludf.DUMMYFUNCTION("""COMPUTED_VALUE"""),"")</f>
        <v/>
      </c>
      <c r="Z558" s="119"/>
    </row>
    <row r="559" spans="1:26" ht="12.95">
      <c r="A559" s="119" t="str">
        <f ca="1">IFERROR(__xludf.DUMMYFUNCTION("""COMPUTED_VALUE"""),"")</f>
        <v/>
      </c>
      <c r="B559" s="119" t="str">
        <f ca="1">IFERROR(__xludf.DUMMYFUNCTION("""COMPUTED_VALUE"""),"")</f>
        <v/>
      </c>
      <c r="C559" s="119" t="str">
        <f ca="1">IFERROR(__xludf.DUMMYFUNCTION("""COMPUTED_VALUE"""),"")</f>
        <v/>
      </c>
      <c r="D559" s="119" t="str">
        <f ca="1">IFERROR(__xludf.DUMMYFUNCTION("""COMPUTED_VALUE"""),"")</f>
        <v/>
      </c>
      <c r="E559" s="119" t="str">
        <f ca="1">IFERROR(__xludf.DUMMYFUNCTION("""COMPUTED_VALUE"""),"")</f>
        <v/>
      </c>
      <c r="F559" s="119" t="str">
        <f ca="1">IFERROR(__xludf.DUMMYFUNCTION("""COMPUTED_VALUE"""),"")</f>
        <v/>
      </c>
      <c r="G559" s="119" t="str">
        <f ca="1">IFERROR(__xludf.DUMMYFUNCTION("""COMPUTED_VALUE"""),"")</f>
        <v/>
      </c>
      <c r="H559" s="119" t="str">
        <f ca="1">IFERROR(__xludf.DUMMYFUNCTION("""COMPUTED_VALUE"""),"")</f>
        <v/>
      </c>
      <c r="I559" s="96" t="str">
        <f ca="1">IFERROR(__xludf.DUMMYFUNCTION("""COMPUTED_VALUE"""),"")</f>
        <v/>
      </c>
      <c r="J559" s="119" t="str">
        <f ca="1">IFERROR(__xludf.DUMMYFUNCTION("""COMPUTED_VALUE"""),"")</f>
        <v/>
      </c>
      <c r="K559" s="119" t="str">
        <f ca="1">IFERROR(__xludf.DUMMYFUNCTION("""COMPUTED_VALUE"""),"")</f>
        <v/>
      </c>
      <c r="L559" s="119" t="str">
        <f ca="1">IFERROR(__xludf.DUMMYFUNCTION("""COMPUTED_VALUE"""),"")</f>
        <v/>
      </c>
      <c r="M559" s="119" t="str">
        <f ca="1">IFERROR(__xludf.DUMMYFUNCTION("""COMPUTED_VALUE"""),"")</f>
        <v/>
      </c>
      <c r="N559" s="119" t="str">
        <f ca="1">IFERROR(__xludf.DUMMYFUNCTION("""COMPUTED_VALUE"""),"")</f>
        <v/>
      </c>
      <c r="O559" s="119" t="str">
        <f ca="1">IFERROR(__xludf.DUMMYFUNCTION("""COMPUTED_VALUE"""),"")</f>
        <v/>
      </c>
      <c r="P559" s="119" t="str">
        <f ca="1">IFERROR(__xludf.DUMMYFUNCTION("""COMPUTED_VALUE"""),"")</f>
        <v/>
      </c>
      <c r="Q559" s="119" t="str">
        <f ca="1">IFERROR(__xludf.DUMMYFUNCTION("""COMPUTED_VALUE"""),"")</f>
        <v/>
      </c>
      <c r="R559" s="119" t="str">
        <f ca="1">IFERROR(__xludf.DUMMYFUNCTION("""COMPUTED_VALUE"""),"")</f>
        <v/>
      </c>
      <c r="S559" s="119" t="str">
        <f ca="1">IFERROR(__xludf.DUMMYFUNCTION("""COMPUTED_VALUE"""),"")</f>
        <v/>
      </c>
      <c r="T559" s="119" t="str">
        <f ca="1">IFERROR(__xludf.DUMMYFUNCTION("""COMPUTED_VALUE"""),"")</f>
        <v/>
      </c>
      <c r="U559" s="119" t="str">
        <f ca="1">IFERROR(__xludf.DUMMYFUNCTION("""COMPUTED_VALUE"""),"")</f>
        <v/>
      </c>
      <c r="V559" s="119" t="str">
        <f ca="1">IFERROR(__xludf.DUMMYFUNCTION("""COMPUTED_VALUE"""),"")</f>
        <v/>
      </c>
      <c r="W559" s="119" t="str">
        <f ca="1">IFERROR(__xludf.DUMMYFUNCTION("""COMPUTED_VALUE"""),"")</f>
        <v/>
      </c>
      <c r="X559" s="119" t="str">
        <f ca="1">IFERROR(__xludf.DUMMYFUNCTION("""COMPUTED_VALUE"""),"")</f>
        <v/>
      </c>
      <c r="Y559" s="119" t="str">
        <f ca="1">IFERROR(__xludf.DUMMYFUNCTION("""COMPUTED_VALUE"""),"")</f>
        <v/>
      </c>
      <c r="Z559" s="119"/>
    </row>
    <row r="560" spans="1:26" ht="12.95">
      <c r="A560" s="119" t="str">
        <f ca="1">IFERROR(__xludf.DUMMYFUNCTION("""COMPUTED_VALUE"""),"")</f>
        <v/>
      </c>
      <c r="B560" s="119" t="str">
        <f ca="1">IFERROR(__xludf.DUMMYFUNCTION("""COMPUTED_VALUE"""),"")</f>
        <v/>
      </c>
      <c r="C560" s="119" t="str">
        <f ca="1">IFERROR(__xludf.DUMMYFUNCTION("""COMPUTED_VALUE"""),"")</f>
        <v/>
      </c>
      <c r="D560" s="119" t="str">
        <f ca="1">IFERROR(__xludf.DUMMYFUNCTION("""COMPUTED_VALUE"""),"")</f>
        <v/>
      </c>
      <c r="E560" s="119" t="str">
        <f ca="1">IFERROR(__xludf.DUMMYFUNCTION("""COMPUTED_VALUE"""),"")</f>
        <v/>
      </c>
      <c r="F560" s="119" t="str">
        <f ca="1">IFERROR(__xludf.DUMMYFUNCTION("""COMPUTED_VALUE"""),"")</f>
        <v/>
      </c>
      <c r="G560" s="119" t="str">
        <f ca="1">IFERROR(__xludf.DUMMYFUNCTION("""COMPUTED_VALUE"""),"")</f>
        <v/>
      </c>
      <c r="H560" s="119" t="str">
        <f ca="1">IFERROR(__xludf.DUMMYFUNCTION("""COMPUTED_VALUE"""),"")</f>
        <v/>
      </c>
      <c r="I560" s="96" t="str">
        <f ca="1">IFERROR(__xludf.DUMMYFUNCTION("""COMPUTED_VALUE"""),"")</f>
        <v/>
      </c>
      <c r="J560" s="119" t="str">
        <f ca="1">IFERROR(__xludf.DUMMYFUNCTION("""COMPUTED_VALUE"""),"")</f>
        <v/>
      </c>
      <c r="K560" s="119" t="str">
        <f ca="1">IFERROR(__xludf.DUMMYFUNCTION("""COMPUTED_VALUE"""),"")</f>
        <v/>
      </c>
      <c r="L560" s="119" t="str">
        <f ca="1">IFERROR(__xludf.DUMMYFUNCTION("""COMPUTED_VALUE"""),"")</f>
        <v/>
      </c>
      <c r="M560" s="119" t="str">
        <f ca="1">IFERROR(__xludf.DUMMYFUNCTION("""COMPUTED_VALUE"""),"")</f>
        <v/>
      </c>
      <c r="N560" s="119" t="str">
        <f ca="1">IFERROR(__xludf.DUMMYFUNCTION("""COMPUTED_VALUE"""),"")</f>
        <v/>
      </c>
      <c r="O560" s="119" t="str">
        <f ca="1">IFERROR(__xludf.DUMMYFUNCTION("""COMPUTED_VALUE"""),"")</f>
        <v/>
      </c>
      <c r="P560" s="119" t="str">
        <f ca="1">IFERROR(__xludf.DUMMYFUNCTION("""COMPUTED_VALUE"""),"")</f>
        <v/>
      </c>
      <c r="Q560" s="119" t="str">
        <f ca="1">IFERROR(__xludf.DUMMYFUNCTION("""COMPUTED_VALUE"""),"")</f>
        <v/>
      </c>
      <c r="R560" s="119" t="str">
        <f ca="1">IFERROR(__xludf.DUMMYFUNCTION("""COMPUTED_VALUE"""),"")</f>
        <v/>
      </c>
      <c r="S560" s="119" t="str">
        <f ca="1">IFERROR(__xludf.DUMMYFUNCTION("""COMPUTED_VALUE"""),"")</f>
        <v/>
      </c>
      <c r="T560" s="119" t="str">
        <f ca="1">IFERROR(__xludf.DUMMYFUNCTION("""COMPUTED_VALUE"""),"")</f>
        <v/>
      </c>
      <c r="U560" s="119" t="str">
        <f ca="1">IFERROR(__xludf.DUMMYFUNCTION("""COMPUTED_VALUE"""),"")</f>
        <v/>
      </c>
      <c r="V560" s="119" t="str">
        <f ca="1">IFERROR(__xludf.DUMMYFUNCTION("""COMPUTED_VALUE"""),"")</f>
        <v/>
      </c>
      <c r="W560" s="119" t="str">
        <f ca="1">IFERROR(__xludf.DUMMYFUNCTION("""COMPUTED_VALUE"""),"")</f>
        <v/>
      </c>
      <c r="X560" s="119" t="str">
        <f ca="1">IFERROR(__xludf.DUMMYFUNCTION("""COMPUTED_VALUE"""),"")</f>
        <v/>
      </c>
      <c r="Y560" s="119" t="str">
        <f ca="1">IFERROR(__xludf.DUMMYFUNCTION("""COMPUTED_VALUE"""),"")</f>
        <v/>
      </c>
      <c r="Z560" s="119"/>
    </row>
    <row r="561" spans="1:26" ht="12.95">
      <c r="A561" s="119" t="str">
        <f ca="1">IFERROR(__xludf.DUMMYFUNCTION("""COMPUTED_VALUE"""),"")</f>
        <v/>
      </c>
      <c r="B561" s="119" t="str">
        <f ca="1">IFERROR(__xludf.DUMMYFUNCTION("""COMPUTED_VALUE"""),"")</f>
        <v/>
      </c>
      <c r="C561" s="119" t="str">
        <f ca="1">IFERROR(__xludf.DUMMYFUNCTION("""COMPUTED_VALUE"""),"")</f>
        <v/>
      </c>
      <c r="D561" s="119" t="str">
        <f ca="1">IFERROR(__xludf.DUMMYFUNCTION("""COMPUTED_VALUE"""),"")</f>
        <v/>
      </c>
      <c r="E561" s="119" t="str">
        <f ca="1">IFERROR(__xludf.DUMMYFUNCTION("""COMPUTED_VALUE"""),"")</f>
        <v/>
      </c>
      <c r="F561" s="119" t="str">
        <f ca="1">IFERROR(__xludf.DUMMYFUNCTION("""COMPUTED_VALUE"""),"")</f>
        <v/>
      </c>
      <c r="G561" s="119" t="str">
        <f ca="1">IFERROR(__xludf.DUMMYFUNCTION("""COMPUTED_VALUE"""),"")</f>
        <v/>
      </c>
      <c r="H561" s="119" t="str">
        <f ca="1">IFERROR(__xludf.DUMMYFUNCTION("""COMPUTED_VALUE"""),"")</f>
        <v/>
      </c>
      <c r="I561" s="96" t="str">
        <f ca="1">IFERROR(__xludf.DUMMYFUNCTION("""COMPUTED_VALUE"""),"")</f>
        <v/>
      </c>
      <c r="J561" s="119" t="str">
        <f ca="1">IFERROR(__xludf.DUMMYFUNCTION("""COMPUTED_VALUE"""),"")</f>
        <v/>
      </c>
      <c r="K561" s="119" t="str">
        <f ca="1">IFERROR(__xludf.DUMMYFUNCTION("""COMPUTED_VALUE"""),"")</f>
        <v/>
      </c>
      <c r="L561" s="119" t="str">
        <f ca="1">IFERROR(__xludf.DUMMYFUNCTION("""COMPUTED_VALUE"""),"")</f>
        <v/>
      </c>
      <c r="M561" s="119" t="str">
        <f ca="1">IFERROR(__xludf.DUMMYFUNCTION("""COMPUTED_VALUE"""),"")</f>
        <v/>
      </c>
      <c r="N561" s="119" t="str">
        <f ca="1">IFERROR(__xludf.DUMMYFUNCTION("""COMPUTED_VALUE"""),"")</f>
        <v/>
      </c>
      <c r="O561" s="119" t="str">
        <f ca="1">IFERROR(__xludf.DUMMYFUNCTION("""COMPUTED_VALUE"""),"")</f>
        <v/>
      </c>
      <c r="P561" s="119" t="str">
        <f ca="1">IFERROR(__xludf.DUMMYFUNCTION("""COMPUTED_VALUE"""),"")</f>
        <v/>
      </c>
      <c r="Q561" s="119" t="str">
        <f ca="1">IFERROR(__xludf.DUMMYFUNCTION("""COMPUTED_VALUE"""),"")</f>
        <v/>
      </c>
      <c r="R561" s="119" t="str">
        <f ca="1">IFERROR(__xludf.DUMMYFUNCTION("""COMPUTED_VALUE"""),"")</f>
        <v/>
      </c>
      <c r="S561" s="119" t="str">
        <f ca="1">IFERROR(__xludf.DUMMYFUNCTION("""COMPUTED_VALUE"""),"")</f>
        <v/>
      </c>
      <c r="T561" s="119" t="str">
        <f ca="1">IFERROR(__xludf.DUMMYFUNCTION("""COMPUTED_VALUE"""),"")</f>
        <v/>
      </c>
      <c r="U561" s="119" t="str">
        <f ca="1">IFERROR(__xludf.DUMMYFUNCTION("""COMPUTED_VALUE"""),"")</f>
        <v/>
      </c>
      <c r="V561" s="119" t="str">
        <f ca="1">IFERROR(__xludf.DUMMYFUNCTION("""COMPUTED_VALUE"""),"")</f>
        <v/>
      </c>
      <c r="W561" s="119" t="str">
        <f ca="1">IFERROR(__xludf.DUMMYFUNCTION("""COMPUTED_VALUE"""),"")</f>
        <v/>
      </c>
      <c r="X561" s="119" t="str">
        <f ca="1">IFERROR(__xludf.DUMMYFUNCTION("""COMPUTED_VALUE"""),"")</f>
        <v/>
      </c>
      <c r="Y561" s="119" t="str">
        <f ca="1">IFERROR(__xludf.DUMMYFUNCTION("""COMPUTED_VALUE"""),"")</f>
        <v/>
      </c>
      <c r="Z561" s="119"/>
    </row>
    <row r="562" spans="1:26" ht="12.95">
      <c r="A562" s="119" t="str">
        <f ca="1">IFERROR(__xludf.DUMMYFUNCTION("""COMPUTED_VALUE"""),"")</f>
        <v/>
      </c>
      <c r="B562" s="119" t="str">
        <f ca="1">IFERROR(__xludf.DUMMYFUNCTION("""COMPUTED_VALUE"""),"")</f>
        <v/>
      </c>
      <c r="C562" s="119" t="str">
        <f ca="1">IFERROR(__xludf.DUMMYFUNCTION("""COMPUTED_VALUE"""),"")</f>
        <v/>
      </c>
      <c r="D562" s="119" t="str">
        <f ca="1">IFERROR(__xludf.DUMMYFUNCTION("""COMPUTED_VALUE"""),"")</f>
        <v/>
      </c>
      <c r="E562" s="119" t="str">
        <f ca="1">IFERROR(__xludf.DUMMYFUNCTION("""COMPUTED_VALUE"""),"")</f>
        <v/>
      </c>
      <c r="F562" s="119" t="str">
        <f ca="1">IFERROR(__xludf.DUMMYFUNCTION("""COMPUTED_VALUE"""),"")</f>
        <v/>
      </c>
      <c r="G562" s="119" t="str">
        <f ca="1">IFERROR(__xludf.DUMMYFUNCTION("""COMPUTED_VALUE"""),"")</f>
        <v/>
      </c>
      <c r="H562" s="119" t="str">
        <f ca="1">IFERROR(__xludf.DUMMYFUNCTION("""COMPUTED_VALUE"""),"")</f>
        <v/>
      </c>
      <c r="I562" s="96" t="str">
        <f ca="1">IFERROR(__xludf.DUMMYFUNCTION("""COMPUTED_VALUE"""),"")</f>
        <v/>
      </c>
      <c r="J562" s="119" t="str">
        <f ca="1">IFERROR(__xludf.DUMMYFUNCTION("""COMPUTED_VALUE"""),"")</f>
        <v/>
      </c>
      <c r="K562" s="119" t="str">
        <f ca="1">IFERROR(__xludf.DUMMYFUNCTION("""COMPUTED_VALUE"""),"")</f>
        <v/>
      </c>
      <c r="L562" s="119" t="str">
        <f ca="1">IFERROR(__xludf.DUMMYFUNCTION("""COMPUTED_VALUE"""),"")</f>
        <v/>
      </c>
      <c r="M562" s="119" t="str">
        <f ca="1">IFERROR(__xludf.DUMMYFUNCTION("""COMPUTED_VALUE"""),"")</f>
        <v/>
      </c>
      <c r="N562" s="119" t="str">
        <f ca="1">IFERROR(__xludf.DUMMYFUNCTION("""COMPUTED_VALUE"""),"")</f>
        <v/>
      </c>
      <c r="O562" s="119" t="str">
        <f ca="1">IFERROR(__xludf.DUMMYFUNCTION("""COMPUTED_VALUE"""),"")</f>
        <v/>
      </c>
      <c r="P562" s="119" t="str">
        <f ca="1">IFERROR(__xludf.DUMMYFUNCTION("""COMPUTED_VALUE"""),"")</f>
        <v/>
      </c>
      <c r="Q562" s="119" t="str">
        <f ca="1">IFERROR(__xludf.DUMMYFUNCTION("""COMPUTED_VALUE"""),"")</f>
        <v/>
      </c>
      <c r="R562" s="119" t="str">
        <f ca="1">IFERROR(__xludf.DUMMYFUNCTION("""COMPUTED_VALUE"""),"")</f>
        <v/>
      </c>
      <c r="S562" s="119" t="str">
        <f ca="1">IFERROR(__xludf.DUMMYFUNCTION("""COMPUTED_VALUE"""),"")</f>
        <v/>
      </c>
      <c r="T562" s="119" t="str">
        <f ca="1">IFERROR(__xludf.DUMMYFUNCTION("""COMPUTED_VALUE"""),"")</f>
        <v/>
      </c>
      <c r="U562" s="119" t="str">
        <f ca="1">IFERROR(__xludf.DUMMYFUNCTION("""COMPUTED_VALUE"""),"")</f>
        <v/>
      </c>
      <c r="V562" s="119" t="str">
        <f ca="1">IFERROR(__xludf.DUMMYFUNCTION("""COMPUTED_VALUE"""),"")</f>
        <v/>
      </c>
      <c r="W562" s="119" t="str">
        <f ca="1">IFERROR(__xludf.DUMMYFUNCTION("""COMPUTED_VALUE"""),"")</f>
        <v/>
      </c>
      <c r="X562" s="119" t="str">
        <f ca="1">IFERROR(__xludf.DUMMYFUNCTION("""COMPUTED_VALUE"""),"")</f>
        <v/>
      </c>
      <c r="Y562" s="119" t="str">
        <f ca="1">IFERROR(__xludf.DUMMYFUNCTION("""COMPUTED_VALUE"""),"")</f>
        <v/>
      </c>
      <c r="Z562" s="119"/>
    </row>
    <row r="563" spans="1:26" ht="12.95">
      <c r="A563" s="119" t="str">
        <f ca="1">IFERROR(__xludf.DUMMYFUNCTION("""COMPUTED_VALUE"""),"")</f>
        <v/>
      </c>
      <c r="B563" s="119" t="str">
        <f ca="1">IFERROR(__xludf.DUMMYFUNCTION("""COMPUTED_VALUE"""),"")</f>
        <v/>
      </c>
      <c r="C563" s="119" t="str">
        <f ca="1">IFERROR(__xludf.DUMMYFUNCTION("""COMPUTED_VALUE"""),"")</f>
        <v/>
      </c>
      <c r="D563" s="119" t="str">
        <f ca="1">IFERROR(__xludf.DUMMYFUNCTION("""COMPUTED_VALUE"""),"")</f>
        <v/>
      </c>
      <c r="E563" s="119" t="str">
        <f ca="1">IFERROR(__xludf.DUMMYFUNCTION("""COMPUTED_VALUE"""),"")</f>
        <v/>
      </c>
      <c r="F563" s="119" t="str">
        <f ca="1">IFERROR(__xludf.DUMMYFUNCTION("""COMPUTED_VALUE"""),"")</f>
        <v/>
      </c>
      <c r="G563" s="119" t="str">
        <f ca="1">IFERROR(__xludf.DUMMYFUNCTION("""COMPUTED_VALUE"""),"")</f>
        <v/>
      </c>
      <c r="H563" s="119" t="str">
        <f ca="1">IFERROR(__xludf.DUMMYFUNCTION("""COMPUTED_VALUE"""),"")</f>
        <v/>
      </c>
      <c r="I563" s="96" t="str">
        <f ca="1">IFERROR(__xludf.DUMMYFUNCTION("""COMPUTED_VALUE"""),"")</f>
        <v/>
      </c>
      <c r="J563" s="119" t="str">
        <f ca="1">IFERROR(__xludf.DUMMYFUNCTION("""COMPUTED_VALUE"""),"")</f>
        <v/>
      </c>
      <c r="K563" s="119" t="str">
        <f ca="1">IFERROR(__xludf.DUMMYFUNCTION("""COMPUTED_VALUE"""),"")</f>
        <v/>
      </c>
      <c r="L563" s="119" t="str">
        <f ca="1">IFERROR(__xludf.DUMMYFUNCTION("""COMPUTED_VALUE"""),"")</f>
        <v/>
      </c>
      <c r="M563" s="119" t="str">
        <f ca="1">IFERROR(__xludf.DUMMYFUNCTION("""COMPUTED_VALUE"""),"")</f>
        <v/>
      </c>
      <c r="N563" s="119" t="str">
        <f ca="1">IFERROR(__xludf.DUMMYFUNCTION("""COMPUTED_VALUE"""),"")</f>
        <v/>
      </c>
      <c r="O563" s="119" t="str">
        <f ca="1">IFERROR(__xludf.DUMMYFUNCTION("""COMPUTED_VALUE"""),"")</f>
        <v/>
      </c>
      <c r="P563" s="119" t="str">
        <f ca="1">IFERROR(__xludf.DUMMYFUNCTION("""COMPUTED_VALUE"""),"")</f>
        <v/>
      </c>
      <c r="Q563" s="119" t="str">
        <f ca="1">IFERROR(__xludf.DUMMYFUNCTION("""COMPUTED_VALUE"""),"")</f>
        <v/>
      </c>
      <c r="R563" s="119" t="str">
        <f ca="1">IFERROR(__xludf.DUMMYFUNCTION("""COMPUTED_VALUE"""),"")</f>
        <v/>
      </c>
      <c r="S563" s="119" t="str">
        <f ca="1">IFERROR(__xludf.DUMMYFUNCTION("""COMPUTED_VALUE"""),"")</f>
        <v/>
      </c>
      <c r="T563" s="119" t="str">
        <f ca="1">IFERROR(__xludf.DUMMYFUNCTION("""COMPUTED_VALUE"""),"")</f>
        <v/>
      </c>
      <c r="U563" s="119" t="str">
        <f ca="1">IFERROR(__xludf.DUMMYFUNCTION("""COMPUTED_VALUE"""),"")</f>
        <v/>
      </c>
      <c r="V563" s="119" t="str">
        <f ca="1">IFERROR(__xludf.DUMMYFUNCTION("""COMPUTED_VALUE"""),"")</f>
        <v/>
      </c>
      <c r="W563" s="119" t="str">
        <f ca="1">IFERROR(__xludf.DUMMYFUNCTION("""COMPUTED_VALUE"""),"")</f>
        <v/>
      </c>
      <c r="X563" s="119" t="str">
        <f ca="1">IFERROR(__xludf.DUMMYFUNCTION("""COMPUTED_VALUE"""),"")</f>
        <v/>
      </c>
      <c r="Y563" s="119" t="str">
        <f ca="1">IFERROR(__xludf.DUMMYFUNCTION("""COMPUTED_VALUE"""),"")</f>
        <v/>
      </c>
      <c r="Z563" s="119"/>
    </row>
    <row r="564" spans="1:26" ht="12.95">
      <c r="A564" s="119" t="str">
        <f ca="1">IFERROR(__xludf.DUMMYFUNCTION("""COMPUTED_VALUE"""),"")</f>
        <v/>
      </c>
      <c r="B564" s="119" t="str">
        <f ca="1">IFERROR(__xludf.DUMMYFUNCTION("""COMPUTED_VALUE"""),"")</f>
        <v/>
      </c>
      <c r="C564" s="119" t="str">
        <f ca="1">IFERROR(__xludf.DUMMYFUNCTION("""COMPUTED_VALUE"""),"")</f>
        <v/>
      </c>
      <c r="D564" s="119" t="str">
        <f ca="1">IFERROR(__xludf.DUMMYFUNCTION("""COMPUTED_VALUE"""),"")</f>
        <v/>
      </c>
      <c r="E564" s="119" t="str">
        <f ca="1">IFERROR(__xludf.DUMMYFUNCTION("""COMPUTED_VALUE"""),"")</f>
        <v/>
      </c>
      <c r="F564" s="119" t="str">
        <f ca="1">IFERROR(__xludf.DUMMYFUNCTION("""COMPUTED_VALUE"""),"")</f>
        <v/>
      </c>
      <c r="G564" s="119" t="str">
        <f ca="1">IFERROR(__xludf.DUMMYFUNCTION("""COMPUTED_VALUE"""),"")</f>
        <v/>
      </c>
      <c r="H564" s="119" t="str">
        <f ca="1">IFERROR(__xludf.DUMMYFUNCTION("""COMPUTED_VALUE"""),"")</f>
        <v/>
      </c>
      <c r="I564" s="96" t="str">
        <f ca="1">IFERROR(__xludf.DUMMYFUNCTION("""COMPUTED_VALUE"""),"")</f>
        <v/>
      </c>
      <c r="J564" s="119" t="str">
        <f ca="1">IFERROR(__xludf.DUMMYFUNCTION("""COMPUTED_VALUE"""),"")</f>
        <v/>
      </c>
      <c r="K564" s="119" t="str">
        <f ca="1">IFERROR(__xludf.DUMMYFUNCTION("""COMPUTED_VALUE"""),"")</f>
        <v/>
      </c>
      <c r="L564" s="119" t="str">
        <f ca="1">IFERROR(__xludf.DUMMYFUNCTION("""COMPUTED_VALUE"""),"")</f>
        <v/>
      </c>
      <c r="M564" s="119" t="str">
        <f ca="1">IFERROR(__xludf.DUMMYFUNCTION("""COMPUTED_VALUE"""),"")</f>
        <v/>
      </c>
      <c r="N564" s="119" t="str">
        <f ca="1">IFERROR(__xludf.DUMMYFUNCTION("""COMPUTED_VALUE"""),"")</f>
        <v/>
      </c>
      <c r="O564" s="119" t="str">
        <f ca="1">IFERROR(__xludf.DUMMYFUNCTION("""COMPUTED_VALUE"""),"")</f>
        <v/>
      </c>
      <c r="P564" s="119" t="str">
        <f ca="1">IFERROR(__xludf.DUMMYFUNCTION("""COMPUTED_VALUE"""),"")</f>
        <v/>
      </c>
      <c r="Q564" s="119" t="str">
        <f ca="1">IFERROR(__xludf.DUMMYFUNCTION("""COMPUTED_VALUE"""),"")</f>
        <v/>
      </c>
      <c r="R564" s="119" t="str">
        <f ca="1">IFERROR(__xludf.DUMMYFUNCTION("""COMPUTED_VALUE"""),"")</f>
        <v/>
      </c>
      <c r="S564" s="119" t="str">
        <f ca="1">IFERROR(__xludf.DUMMYFUNCTION("""COMPUTED_VALUE"""),"")</f>
        <v/>
      </c>
      <c r="T564" s="119" t="str">
        <f ca="1">IFERROR(__xludf.DUMMYFUNCTION("""COMPUTED_VALUE"""),"")</f>
        <v/>
      </c>
      <c r="U564" s="119" t="str">
        <f ca="1">IFERROR(__xludf.DUMMYFUNCTION("""COMPUTED_VALUE"""),"")</f>
        <v/>
      </c>
      <c r="V564" s="119" t="str">
        <f ca="1">IFERROR(__xludf.DUMMYFUNCTION("""COMPUTED_VALUE"""),"")</f>
        <v/>
      </c>
      <c r="W564" s="119" t="str">
        <f ca="1">IFERROR(__xludf.DUMMYFUNCTION("""COMPUTED_VALUE"""),"")</f>
        <v/>
      </c>
      <c r="X564" s="119" t="str">
        <f ca="1">IFERROR(__xludf.DUMMYFUNCTION("""COMPUTED_VALUE"""),"")</f>
        <v/>
      </c>
      <c r="Y564" s="119" t="str">
        <f ca="1">IFERROR(__xludf.DUMMYFUNCTION("""COMPUTED_VALUE"""),"")</f>
        <v/>
      </c>
      <c r="Z564" s="119"/>
    </row>
    <row r="565" spans="1:26" ht="12.95">
      <c r="A565" s="119" t="str">
        <f ca="1">IFERROR(__xludf.DUMMYFUNCTION("""COMPUTED_VALUE"""),"")</f>
        <v/>
      </c>
      <c r="B565" s="119" t="str">
        <f ca="1">IFERROR(__xludf.DUMMYFUNCTION("""COMPUTED_VALUE"""),"")</f>
        <v/>
      </c>
      <c r="C565" s="119" t="str">
        <f ca="1">IFERROR(__xludf.DUMMYFUNCTION("""COMPUTED_VALUE"""),"")</f>
        <v/>
      </c>
      <c r="D565" s="119" t="str">
        <f ca="1">IFERROR(__xludf.DUMMYFUNCTION("""COMPUTED_VALUE"""),"")</f>
        <v/>
      </c>
      <c r="E565" s="119" t="str">
        <f ca="1">IFERROR(__xludf.DUMMYFUNCTION("""COMPUTED_VALUE"""),"")</f>
        <v/>
      </c>
      <c r="F565" s="119" t="str">
        <f ca="1">IFERROR(__xludf.DUMMYFUNCTION("""COMPUTED_VALUE"""),"")</f>
        <v/>
      </c>
      <c r="G565" s="119" t="str">
        <f ca="1">IFERROR(__xludf.DUMMYFUNCTION("""COMPUTED_VALUE"""),"")</f>
        <v/>
      </c>
      <c r="H565" s="119" t="str">
        <f ca="1">IFERROR(__xludf.DUMMYFUNCTION("""COMPUTED_VALUE"""),"")</f>
        <v/>
      </c>
      <c r="I565" s="96" t="str">
        <f ca="1">IFERROR(__xludf.DUMMYFUNCTION("""COMPUTED_VALUE"""),"")</f>
        <v/>
      </c>
      <c r="J565" s="119" t="str">
        <f ca="1">IFERROR(__xludf.DUMMYFUNCTION("""COMPUTED_VALUE"""),"")</f>
        <v/>
      </c>
      <c r="K565" s="119" t="str">
        <f ca="1">IFERROR(__xludf.DUMMYFUNCTION("""COMPUTED_VALUE"""),"")</f>
        <v/>
      </c>
      <c r="L565" s="119" t="str">
        <f ca="1">IFERROR(__xludf.DUMMYFUNCTION("""COMPUTED_VALUE"""),"")</f>
        <v/>
      </c>
      <c r="M565" s="119" t="str">
        <f ca="1">IFERROR(__xludf.DUMMYFUNCTION("""COMPUTED_VALUE"""),"")</f>
        <v/>
      </c>
      <c r="N565" s="119" t="str">
        <f ca="1">IFERROR(__xludf.DUMMYFUNCTION("""COMPUTED_VALUE"""),"")</f>
        <v/>
      </c>
      <c r="O565" s="119" t="str">
        <f ca="1">IFERROR(__xludf.DUMMYFUNCTION("""COMPUTED_VALUE"""),"")</f>
        <v/>
      </c>
      <c r="P565" s="119" t="str">
        <f ca="1">IFERROR(__xludf.DUMMYFUNCTION("""COMPUTED_VALUE"""),"")</f>
        <v/>
      </c>
      <c r="Q565" s="119" t="str">
        <f ca="1">IFERROR(__xludf.DUMMYFUNCTION("""COMPUTED_VALUE"""),"")</f>
        <v/>
      </c>
      <c r="R565" s="119" t="str">
        <f ca="1">IFERROR(__xludf.DUMMYFUNCTION("""COMPUTED_VALUE"""),"")</f>
        <v/>
      </c>
      <c r="S565" s="119" t="str">
        <f ca="1">IFERROR(__xludf.DUMMYFUNCTION("""COMPUTED_VALUE"""),"")</f>
        <v/>
      </c>
      <c r="T565" s="119" t="str">
        <f ca="1">IFERROR(__xludf.DUMMYFUNCTION("""COMPUTED_VALUE"""),"")</f>
        <v/>
      </c>
      <c r="U565" s="119" t="str">
        <f ca="1">IFERROR(__xludf.DUMMYFUNCTION("""COMPUTED_VALUE"""),"")</f>
        <v/>
      </c>
      <c r="V565" s="119" t="str">
        <f ca="1">IFERROR(__xludf.DUMMYFUNCTION("""COMPUTED_VALUE"""),"")</f>
        <v/>
      </c>
      <c r="W565" s="119" t="str">
        <f ca="1">IFERROR(__xludf.DUMMYFUNCTION("""COMPUTED_VALUE"""),"")</f>
        <v/>
      </c>
      <c r="X565" s="119" t="str">
        <f ca="1">IFERROR(__xludf.DUMMYFUNCTION("""COMPUTED_VALUE"""),"")</f>
        <v/>
      </c>
      <c r="Y565" s="119" t="str">
        <f ca="1">IFERROR(__xludf.DUMMYFUNCTION("""COMPUTED_VALUE"""),"")</f>
        <v/>
      </c>
      <c r="Z565" s="119"/>
    </row>
    <row r="566" spans="1:26" ht="12.95">
      <c r="A566" s="119" t="str">
        <f ca="1">IFERROR(__xludf.DUMMYFUNCTION("""COMPUTED_VALUE"""),"")</f>
        <v/>
      </c>
      <c r="B566" s="119" t="str">
        <f ca="1">IFERROR(__xludf.DUMMYFUNCTION("""COMPUTED_VALUE"""),"")</f>
        <v/>
      </c>
      <c r="C566" s="119" t="str">
        <f ca="1">IFERROR(__xludf.DUMMYFUNCTION("""COMPUTED_VALUE"""),"")</f>
        <v/>
      </c>
      <c r="D566" s="119" t="str">
        <f ca="1">IFERROR(__xludf.DUMMYFUNCTION("""COMPUTED_VALUE"""),"")</f>
        <v/>
      </c>
      <c r="E566" s="119" t="str">
        <f ca="1">IFERROR(__xludf.DUMMYFUNCTION("""COMPUTED_VALUE"""),"")</f>
        <v/>
      </c>
      <c r="F566" s="119" t="str">
        <f ca="1">IFERROR(__xludf.DUMMYFUNCTION("""COMPUTED_VALUE"""),"")</f>
        <v/>
      </c>
      <c r="G566" s="119" t="str">
        <f ca="1">IFERROR(__xludf.DUMMYFUNCTION("""COMPUTED_VALUE"""),"")</f>
        <v/>
      </c>
      <c r="H566" s="119" t="str">
        <f ca="1">IFERROR(__xludf.DUMMYFUNCTION("""COMPUTED_VALUE"""),"")</f>
        <v/>
      </c>
      <c r="I566" s="96" t="str">
        <f ca="1">IFERROR(__xludf.DUMMYFUNCTION("""COMPUTED_VALUE"""),"")</f>
        <v/>
      </c>
      <c r="J566" s="119" t="str">
        <f ca="1">IFERROR(__xludf.DUMMYFUNCTION("""COMPUTED_VALUE"""),"")</f>
        <v/>
      </c>
      <c r="K566" s="119" t="str">
        <f ca="1">IFERROR(__xludf.DUMMYFUNCTION("""COMPUTED_VALUE"""),"")</f>
        <v/>
      </c>
      <c r="L566" s="119" t="str">
        <f ca="1">IFERROR(__xludf.DUMMYFUNCTION("""COMPUTED_VALUE"""),"")</f>
        <v/>
      </c>
      <c r="M566" s="119" t="str">
        <f ca="1">IFERROR(__xludf.DUMMYFUNCTION("""COMPUTED_VALUE"""),"")</f>
        <v/>
      </c>
      <c r="N566" s="119" t="str">
        <f ca="1">IFERROR(__xludf.DUMMYFUNCTION("""COMPUTED_VALUE"""),"")</f>
        <v/>
      </c>
      <c r="O566" s="119" t="str">
        <f ca="1">IFERROR(__xludf.DUMMYFUNCTION("""COMPUTED_VALUE"""),"")</f>
        <v/>
      </c>
      <c r="P566" s="119" t="str">
        <f ca="1">IFERROR(__xludf.DUMMYFUNCTION("""COMPUTED_VALUE"""),"")</f>
        <v/>
      </c>
      <c r="Q566" s="119" t="str">
        <f ca="1">IFERROR(__xludf.DUMMYFUNCTION("""COMPUTED_VALUE"""),"")</f>
        <v/>
      </c>
      <c r="R566" s="119" t="str">
        <f ca="1">IFERROR(__xludf.DUMMYFUNCTION("""COMPUTED_VALUE"""),"")</f>
        <v/>
      </c>
      <c r="S566" s="119" t="str">
        <f ca="1">IFERROR(__xludf.DUMMYFUNCTION("""COMPUTED_VALUE"""),"")</f>
        <v/>
      </c>
      <c r="T566" s="119" t="str">
        <f ca="1">IFERROR(__xludf.DUMMYFUNCTION("""COMPUTED_VALUE"""),"")</f>
        <v/>
      </c>
      <c r="U566" s="119" t="str">
        <f ca="1">IFERROR(__xludf.DUMMYFUNCTION("""COMPUTED_VALUE"""),"")</f>
        <v/>
      </c>
      <c r="V566" s="119" t="str">
        <f ca="1">IFERROR(__xludf.DUMMYFUNCTION("""COMPUTED_VALUE"""),"")</f>
        <v/>
      </c>
      <c r="W566" s="119" t="str">
        <f ca="1">IFERROR(__xludf.DUMMYFUNCTION("""COMPUTED_VALUE"""),"")</f>
        <v/>
      </c>
      <c r="X566" s="119" t="str">
        <f ca="1">IFERROR(__xludf.DUMMYFUNCTION("""COMPUTED_VALUE"""),"")</f>
        <v/>
      </c>
      <c r="Y566" s="119" t="str">
        <f ca="1">IFERROR(__xludf.DUMMYFUNCTION("""COMPUTED_VALUE"""),"")</f>
        <v/>
      </c>
      <c r="Z566" s="119"/>
    </row>
    <row r="567" spans="1:26" ht="12.95">
      <c r="A567" s="119" t="str">
        <f ca="1">IFERROR(__xludf.DUMMYFUNCTION("""COMPUTED_VALUE"""),"")</f>
        <v/>
      </c>
      <c r="B567" s="119" t="str">
        <f ca="1">IFERROR(__xludf.DUMMYFUNCTION("""COMPUTED_VALUE"""),"")</f>
        <v/>
      </c>
      <c r="C567" s="119" t="str">
        <f ca="1">IFERROR(__xludf.DUMMYFUNCTION("""COMPUTED_VALUE"""),"")</f>
        <v/>
      </c>
      <c r="D567" s="119" t="str">
        <f ca="1">IFERROR(__xludf.DUMMYFUNCTION("""COMPUTED_VALUE"""),"")</f>
        <v/>
      </c>
      <c r="E567" s="119" t="str">
        <f ca="1">IFERROR(__xludf.DUMMYFUNCTION("""COMPUTED_VALUE"""),"")</f>
        <v/>
      </c>
      <c r="F567" s="119" t="str">
        <f ca="1">IFERROR(__xludf.DUMMYFUNCTION("""COMPUTED_VALUE"""),"")</f>
        <v/>
      </c>
      <c r="G567" s="119" t="str">
        <f ca="1">IFERROR(__xludf.DUMMYFUNCTION("""COMPUTED_VALUE"""),"")</f>
        <v/>
      </c>
      <c r="H567" s="119" t="str">
        <f ca="1">IFERROR(__xludf.DUMMYFUNCTION("""COMPUTED_VALUE"""),"")</f>
        <v/>
      </c>
      <c r="I567" s="96" t="str">
        <f ca="1">IFERROR(__xludf.DUMMYFUNCTION("""COMPUTED_VALUE"""),"")</f>
        <v/>
      </c>
      <c r="J567" s="119" t="str">
        <f ca="1">IFERROR(__xludf.DUMMYFUNCTION("""COMPUTED_VALUE"""),"")</f>
        <v/>
      </c>
      <c r="K567" s="119" t="str">
        <f ca="1">IFERROR(__xludf.DUMMYFUNCTION("""COMPUTED_VALUE"""),"")</f>
        <v/>
      </c>
      <c r="L567" s="119" t="str">
        <f ca="1">IFERROR(__xludf.DUMMYFUNCTION("""COMPUTED_VALUE"""),"")</f>
        <v/>
      </c>
      <c r="M567" s="119" t="str">
        <f ca="1">IFERROR(__xludf.DUMMYFUNCTION("""COMPUTED_VALUE"""),"")</f>
        <v/>
      </c>
      <c r="N567" s="119" t="str">
        <f ca="1">IFERROR(__xludf.DUMMYFUNCTION("""COMPUTED_VALUE"""),"")</f>
        <v/>
      </c>
      <c r="O567" s="119" t="str">
        <f ca="1">IFERROR(__xludf.DUMMYFUNCTION("""COMPUTED_VALUE"""),"")</f>
        <v/>
      </c>
      <c r="P567" s="119" t="str">
        <f ca="1">IFERROR(__xludf.DUMMYFUNCTION("""COMPUTED_VALUE"""),"")</f>
        <v/>
      </c>
      <c r="Q567" s="119" t="str">
        <f ca="1">IFERROR(__xludf.DUMMYFUNCTION("""COMPUTED_VALUE"""),"")</f>
        <v/>
      </c>
      <c r="R567" s="119" t="str">
        <f ca="1">IFERROR(__xludf.DUMMYFUNCTION("""COMPUTED_VALUE"""),"")</f>
        <v/>
      </c>
      <c r="S567" s="119" t="str">
        <f ca="1">IFERROR(__xludf.DUMMYFUNCTION("""COMPUTED_VALUE"""),"")</f>
        <v/>
      </c>
      <c r="T567" s="119" t="str">
        <f ca="1">IFERROR(__xludf.DUMMYFUNCTION("""COMPUTED_VALUE"""),"")</f>
        <v/>
      </c>
      <c r="U567" s="119" t="str">
        <f ca="1">IFERROR(__xludf.DUMMYFUNCTION("""COMPUTED_VALUE"""),"")</f>
        <v/>
      </c>
      <c r="V567" s="119" t="str">
        <f ca="1">IFERROR(__xludf.DUMMYFUNCTION("""COMPUTED_VALUE"""),"")</f>
        <v/>
      </c>
      <c r="W567" s="119" t="str">
        <f ca="1">IFERROR(__xludf.DUMMYFUNCTION("""COMPUTED_VALUE"""),"")</f>
        <v/>
      </c>
      <c r="X567" s="119" t="str">
        <f ca="1">IFERROR(__xludf.DUMMYFUNCTION("""COMPUTED_VALUE"""),"")</f>
        <v/>
      </c>
      <c r="Y567" s="119" t="str">
        <f ca="1">IFERROR(__xludf.DUMMYFUNCTION("""COMPUTED_VALUE"""),"")</f>
        <v/>
      </c>
      <c r="Z567" s="119"/>
    </row>
    <row r="568" spans="1:26" ht="12.95">
      <c r="A568" s="119" t="str">
        <f ca="1">IFERROR(__xludf.DUMMYFUNCTION("""COMPUTED_VALUE"""),"")</f>
        <v/>
      </c>
      <c r="B568" s="119" t="str">
        <f ca="1">IFERROR(__xludf.DUMMYFUNCTION("""COMPUTED_VALUE"""),"")</f>
        <v/>
      </c>
      <c r="C568" s="119" t="str">
        <f ca="1">IFERROR(__xludf.DUMMYFUNCTION("""COMPUTED_VALUE"""),"")</f>
        <v/>
      </c>
      <c r="D568" s="119" t="str">
        <f ca="1">IFERROR(__xludf.DUMMYFUNCTION("""COMPUTED_VALUE"""),"")</f>
        <v/>
      </c>
      <c r="E568" s="119" t="str">
        <f ca="1">IFERROR(__xludf.DUMMYFUNCTION("""COMPUTED_VALUE"""),"")</f>
        <v/>
      </c>
      <c r="F568" s="119" t="str">
        <f ca="1">IFERROR(__xludf.DUMMYFUNCTION("""COMPUTED_VALUE"""),"")</f>
        <v/>
      </c>
      <c r="G568" s="119" t="str">
        <f ca="1">IFERROR(__xludf.DUMMYFUNCTION("""COMPUTED_VALUE"""),"")</f>
        <v/>
      </c>
      <c r="H568" s="119" t="str">
        <f ca="1">IFERROR(__xludf.DUMMYFUNCTION("""COMPUTED_VALUE"""),"")</f>
        <v/>
      </c>
      <c r="I568" s="96" t="str">
        <f ca="1">IFERROR(__xludf.DUMMYFUNCTION("""COMPUTED_VALUE"""),"")</f>
        <v/>
      </c>
      <c r="J568" s="119" t="str">
        <f ca="1">IFERROR(__xludf.DUMMYFUNCTION("""COMPUTED_VALUE"""),"")</f>
        <v/>
      </c>
      <c r="K568" s="119" t="str">
        <f ca="1">IFERROR(__xludf.DUMMYFUNCTION("""COMPUTED_VALUE"""),"")</f>
        <v/>
      </c>
      <c r="L568" s="119" t="str">
        <f ca="1">IFERROR(__xludf.DUMMYFUNCTION("""COMPUTED_VALUE"""),"")</f>
        <v/>
      </c>
      <c r="M568" s="119" t="str">
        <f ca="1">IFERROR(__xludf.DUMMYFUNCTION("""COMPUTED_VALUE"""),"")</f>
        <v/>
      </c>
      <c r="N568" s="119" t="str">
        <f ca="1">IFERROR(__xludf.DUMMYFUNCTION("""COMPUTED_VALUE"""),"")</f>
        <v/>
      </c>
      <c r="O568" s="119" t="str">
        <f ca="1">IFERROR(__xludf.DUMMYFUNCTION("""COMPUTED_VALUE"""),"")</f>
        <v/>
      </c>
      <c r="P568" s="119" t="str">
        <f ca="1">IFERROR(__xludf.DUMMYFUNCTION("""COMPUTED_VALUE"""),"")</f>
        <v/>
      </c>
      <c r="Q568" s="119" t="str">
        <f ca="1">IFERROR(__xludf.DUMMYFUNCTION("""COMPUTED_VALUE"""),"")</f>
        <v/>
      </c>
      <c r="R568" s="119" t="str">
        <f ca="1">IFERROR(__xludf.DUMMYFUNCTION("""COMPUTED_VALUE"""),"")</f>
        <v/>
      </c>
      <c r="S568" s="119" t="str">
        <f ca="1">IFERROR(__xludf.DUMMYFUNCTION("""COMPUTED_VALUE"""),"")</f>
        <v/>
      </c>
      <c r="T568" s="119" t="str">
        <f ca="1">IFERROR(__xludf.DUMMYFUNCTION("""COMPUTED_VALUE"""),"")</f>
        <v/>
      </c>
      <c r="U568" s="119" t="str">
        <f ca="1">IFERROR(__xludf.DUMMYFUNCTION("""COMPUTED_VALUE"""),"")</f>
        <v/>
      </c>
      <c r="V568" s="119" t="str">
        <f ca="1">IFERROR(__xludf.DUMMYFUNCTION("""COMPUTED_VALUE"""),"")</f>
        <v/>
      </c>
      <c r="W568" s="119" t="str">
        <f ca="1">IFERROR(__xludf.DUMMYFUNCTION("""COMPUTED_VALUE"""),"")</f>
        <v/>
      </c>
      <c r="X568" s="119" t="str">
        <f ca="1">IFERROR(__xludf.DUMMYFUNCTION("""COMPUTED_VALUE"""),"")</f>
        <v/>
      </c>
      <c r="Y568" s="119" t="str">
        <f ca="1">IFERROR(__xludf.DUMMYFUNCTION("""COMPUTED_VALUE"""),"")</f>
        <v/>
      </c>
      <c r="Z568" s="119"/>
    </row>
    <row r="569" spans="1:26" ht="12.95">
      <c r="A569" s="119" t="str">
        <f ca="1">IFERROR(__xludf.DUMMYFUNCTION("""COMPUTED_VALUE"""),"")</f>
        <v/>
      </c>
      <c r="B569" s="119" t="str">
        <f ca="1">IFERROR(__xludf.DUMMYFUNCTION("""COMPUTED_VALUE"""),"")</f>
        <v/>
      </c>
      <c r="C569" s="119" t="str">
        <f ca="1">IFERROR(__xludf.DUMMYFUNCTION("""COMPUTED_VALUE"""),"")</f>
        <v/>
      </c>
      <c r="D569" s="119" t="str">
        <f ca="1">IFERROR(__xludf.DUMMYFUNCTION("""COMPUTED_VALUE"""),"")</f>
        <v/>
      </c>
      <c r="E569" s="119" t="str">
        <f ca="1">IFERROR(__xludf.DUMMYFUNCTION("""COMPUTED_VALUE"""),"")</f>
        <v/>
      </c>
      <c r="F569" s="119" t="str">
        <f ca="1">IFERROR(__xludf.DUMMYFUNCTION("""COMPUTED_VALUE"""),"")</f>
        <v/>
      </c>
      <c r="G569" s="119" t="str">
        <f ca="1">IFERROR(__xludf.DUMMYFUNCTION("""COMPUTED_VALUE"""),"")</f>
        <v/>
      </c>
      <c r="H569" s="119" t="str">
        <f ca="1">IFERROR(__xludf.DUMMYFUNCTION("""COMPUTED_VALUE"""),"")</f>
        <v/>
      </c>
      <c r="I569" s="96" t="str">
        <f ca="1">IFERROR(__xludf.DUMMYFUNCTION("""COMPUTED_VALUE"""),"")</f>
        <v/>
      </c>
      <c r="J569" s="119" t="str">
        <f ca="1">IFERROR(__xludf.DUMMYFUNCTION("""COMPUTED_VALUE"""),"")</f>
        <v/>
      </c>
      <c r="K569" s="119" t="str">
        <f ca="1">IFERROR(__xludf.DUMMYFUNCTION("""COMPUTED_VALUE"""),"")</f>
        <v/>
      </c>
      <c r="L569" s="119" t="str">
        <f ca="1">IFERROR(__xludf.DUMMYFUNCTION("""COMPUTED_VALUE"""),"")</f>
        <v/>
      </c>
      <c r="M569" s="119" t="str">
        <f ca="1">IFERROR(__xludf.DUMMYFUNCTION("""COMPUTED_VALUE"""),"")</f>
        <v/>
      </c>
      <c r="N569" s="119" t="str">
        <f ca="1">IFERROR(__xludf.DUMMYFUNCTION("""COMPUTED_VALUE"""),"")</f>
        <v/>
      </c>
      <c r="O569" s="119" t="str">
        <f ca="1">IFERROR(__xludf.DUMMYFUNCTION("""COMPUTED_VALUE"""),"")</f>
        <v/>
      </c>
      <c r="P569" s="119" t="str">
        <f ca="1">IFERROR(__xludf.DUMMYFUNCTION("""COMPUTED_VALUE"""),"")</f>
        <v/>
      </c>
      <c r="Q569" s="119" t="str">
        <f ca="1">IFERROR(__xludf.DUMMYFUNCTION("""COMPUTED_VALUE"""),"")</f>
        <v/>
      </c>
      <c r="R569" s="119" t="str">
        <f ca="1">IFERROR(__xludf.DUMMYFUNCTION("""COMPUTED_VALUE"""),"")</f>
        <v/>
      </c>
      <c r="S569" s="119" t="str">
        <f ca="1">IFERROR(__xludf.DUMMYFUNCTION("""COMPUTED_VALUE"""),"")</f>
        <v/>
      </c>
      <c r="T569" s="119" t="str">
        <f ca="1">IFERROR(__xludf.DUMMYFUNCTION("""COMPUTED_VALUE"""),"")</f>
        <v/>
      </c>
      <c r="U569" s="119" t="str">
        <f ca="1">IFERROR(__xludf.DUMMYFUNCTION("""COMPUTED_VALUE"""),"")</f>
        <v/>
      </c>
      <c r="V569" s="119" t="str">
        <f ca="1">IFERROR(__xludf.DUMMYFUNCTION("""COMPUTED_VALUE"""),"")</f>
        <v/>
      </c>
      <c r="W569" s="119" t="str">
        <f ca="1">IFERROR(__xludf.DUMMYFUNCTION("""COMPUTED_VALUE"""),"")</f>
        <v/>
      </c>
      <c r="X569" s="119" t="str">
        <f ca="1">IFERROR(__xludf.DUMMYFUNCTION("""COMPUTED_VALUE"""),"")</f>
        <v/>
      </c>
      <c r="Y569" s="119" t="str">
        <f ca="1">IFERROR(__xludf.DUMMYFUNCTION("""COMPUTED_VALUE"""),"")</f>
        <v/>
      </c>
      <c r="Z569" s="119"/>
    </row>
    <row r="570" spans="1:26" ht="12.95">
      <c r="A570" s="119" t="str">
        <f ca="1">IFERROR(__xludf.DUMMYFUNCTION("""COMPUTED_VALUE"""),"")</f>
        <v/>
      </c>
      <c r="B570" s="119" t="str">
        <f ca="1">IFERROR(__xludf.DUMMYFUNCTION("""COMPUTED_VALUE"""),"")</f>
        <v/>
      </c>
      <c r="C570" s="119" t="str">
        <f ca="1">IFERROR(__xludf.DUMMYFUNCTION("""COMPUTED_VALUE"""),"")</f>
        <v/>
      </c>
      <c r="D570" s="119" t="str">
        <f ca="1">IFERROR(__xludf.DUMMYFUNCTION("""COMPUTED_VALUE"""),"")</f>
        <v/>
      </c>
      <c r="E570" s="119" t="str">
        <f ca="1">IFERROR(__xludf.DUMMYFUNCTION("""COMPUTED_VALUE"""),"")</f>
        <v/>
      </c>
      <c r="F570" s="119" t="str">
        <f ca="1">IFERROR(__xludf.DUMMYFUNCTION("""COMPUTED_VALUE"""),"")</f>
        <v/>
      </c>
      <c r="G570" s="119" t="str">
        <f ca="1">IFERROR(__xludf.DUMMYFUNCTION("""COMPUTED_VALUE"""),"")</f>
        <v/>
      </c>
      <c r="H570" s="119" t="str">
        <f ca="1">IFERROR(__xludf.DUMMYFUNCTION("""COMPUTED_VALUE"""),"")</f>
        <v/>
      </c>
      <c r="I570" s="96" t="str">
        <f ca="1">IFERROR(__xludf.DUMMYFUNCTION("""COMPUTED_VALUE"""),"")</f>
        <v/>
      </c>
      <c r="J570" s="119" t="str">
        <f ca="1">IFERROR(__xludf.DUMMYFUNCTION("""COMPUTED_VALUE"""),"")</f>
        <v/>
      </c>
      <c r="K570" s="119" t="str">
        <f ca="1">IFERROR(__xludf.DUMMYFUNCTION("""COMPUTED_VALUE"""),"")</f>
        <v/>
      </c>
      <c r="L570" s="119" t="str">
        <f ca="1">IFERROR(__xludf.DUMMYFUNCTION("""COMPUTED_VALUE"""),"")</f>
        <v/>
      </c>
      <c r="M570" s="119" t="str">
        <f ca="1">IFERROR(__xludf.DUMMYFUNCTION("""COMPUTED_VALUE"""),"")</f>
        <v/>
      </c>
      <c r="N570" s="119" t="str">
        <f ca="1">IFERROR(__xludf.DUMMYFUNCTION("""COMPUTED_VALUE"""),"")</f>
        <v/>
      </c>
      <c r="O570" s="119" t="str">
        <f ca="1">IFERROR(__xludf.DUMMYFUNCTION("""COMPUTED_VALUE"""),"")</f>
        <v/>
      </c>
      <c r="P570" s="119" t="str">
        <f ca="1">IFERROR(__xludf.DUMMYFUNCTION("""COMPUTED_VALUE"""),"")</f>
        <v/>
      </c>
      <c r="Q570" s="119" t="str">
        <f ca="1">IFERROR(__xludf.DUMMYFUNCTION("""COMPUTED_VALUE"""),"")</f>
        <v/>
      </c>
      <c r="R570" s="119" t="str">
        <f ca="1">IFERROR(__xludf.DUMMYFUNCTION("""COMPUTED_VALUE"""),"")</f>
        <v/>
      </c>
      <c r="S570" s="119" t="str">
        <f ca="1">IFERROR(__xludf.DUMMYFUNCTION("""COMPUTED_VALUE"""),"")</f>
        <v/>
      </c>
      <c r="T570" s="119" t="str">
        <f ca="1">IFERROR(__xludf.DUMMYFUNCTION("""COMPUTED_VALUE"""),"")</f>
        <v/>
      </c>
      <c r="U570" s="119" t="str">
        <f ca="1">IFERROR(__xludf.DUMMYFUNCTION("""COMPUTED_VALUE"""),"")</f>
        <v/>
      </c>
      <c r="V570" s="119" t="str">
        <f ca="1">IFERROR(__xludf.DUMMYFUNCTION("""COMPUTED_VALUE"""),"")</f>
        <v/>
      </c>
      <c r="W570" s="119" t="str">
        <f ca="1">IFERROR(__xludf.DUMMYFUNCTION("""COMPUTED_VALUE"""),"")</f>
        <v/>
      </c>
      <c r="X570" s="119" t="str">
        <f ca="1">IFERROR(__xludf.DUMMYFUNCTION("""COMPUTED_VALUE"""),"")</f>
        <v/>
      </c>
      <c r="Y570" s="119" t="str">
        <f ca="1">IFERROR(__xludf.DUMMYFUNCTION("""COMPUTED_VALUE"""),"")</f>
        <v/>
      </c>
      <c r="Z570" s="119"/>
    </row>
    <row r="571" spans="1:26" ht="12.95">
      <c r="A571" s="119" t="str">
        <f ca="1">IFERROR(__xludf.DUMMYFUNCTION("""COMPUTED_VALUE"""),"")</f>
        <v/>
      </c>
      <c r="B571" s="119" t="str">
        <f ca="1">IFERROR(__xludf.DUMMYFUNCTION("""COMPUTED_VALUE"""),"")</f>
        <v/>
      </c>
      <c r="C571" s="119" t="str">
        <f ca="1">IFERROR(__xludf.DUMMYFUNCTION("""COMPUTED_VALUE"""),"")</f>
        <v/>
      </c>
      <c r="D571" s="119" t="str">
        <f ca="1">IFERROR(__xludf.DUMMYFUNCTION("""COMPUTED_VALUE"""),"")</f>
        <v/>
      </c>
      <c r="E571" s="119" t="str">
        <f ca="1">IFERROR(__xludf.DUMMYFUNCTION("""COMPUTED_VALUE"""),"")</f>
        <v/>
      </c>
      <c r="F571" s="119" t="str">
        <f ca="1">IFERROR(__xludf.DUMMYFUNCTION("""COMPUTED_VALUE"""),"")</f>
        <v/>
      </c>
      <c r="G571" s="119" t="str">
        <f ca="1">IFERROR(__xludf.DUMMYFUNCTION("""COMPUTED_VALUE"""),"")</f>
        <v/>
      </c>
      <c r="H571" s="119" t="str">
        <f ca="1">IFERROR(__xludf.DUMMYFUNCTION("""COMPUTED_VALUE"""),"")</f>
        <v/>
      </c>
      <c r="I571" s="96" t="str">
        <f ca="1">IFERROR(__xludf.DUMMYFUNCTION("""COMPUTED_VALUE"""),"")</f>
        <v/>
      </c>
      <c r="J571" s="119" t="str">
        <f ca="1">IFERROR(__xludf.DUMMYFUNCTION("""COMPUTED_VALUE"""),"")</f>
        <v/>
      </c>
      <c r="K571" s="119" t="str">
        <f ca="1">IFERROR(__xludf.DUMMYFUNCTION("""COMPUTED_VALUE"""),"")</f>
        <v/>
      </c>
      <c r="L571" s="119" t="str">
        <f ca="1">IFERROR(__xludf.DUMMYFUNCTION("""COMPUTED_VALUE"""),"")</f>
        <v/>
      </c>
      <c r="M571" s="119" t="str">
        <f ca="1">IFERROR(__xludf.DUMMYFUNCTION("""COMPUTED_VALUE"""),"")</f>
        <v/>
      </c>
      <c r="N571" s="119" t="str">
        <f ca="1">IFERROR(__xludf.DUMMYFUNCTION("""COMPUTED_VALUE"""),"")</f>
        <v/>
      </c>
      <c r="O571" s="119" t="str">
        <f ca="1">IFERROR(__xludf.DUMMYFUNCTION("""COMPUTED_VALUE"""),"")</f>
        <v/>
      </c>
      <c r="P571" s="119" t="str">
        <f ca="1">IFERROR(__xludf.DUMMYFUNCTION("""COMPUTED_VALUE"""),"")</f>
        <v/>
      </c>
      <c r="Q571" s="119" t="str">
        <f ca="1">IFERROR(__xludf.DUMMYFUNCTION("""COMPUTED_VALUE"""),"")</f>
        <v/>
      </c>
      <c r="R571" s="119" t="str">
        <f ca="1">IFERROR(__xludf.DUMMYFUNCTION("""COMPUTED_VALUE"""),"")</f>
        <v/>
      </c>
      <c r="S571" s="119" t="str">
        <f ca="1">IFERROR(__xludf.DUMMYFUNCTION("""COMPUTED_VALUE"""),"")</f>
        <v/>
      </c>
      <c r="T571" s="119" t="str">
        <f ca="1">IFERROR(__xludf.DUMMYFUNCTION("""COMPUTED_VALUE"""),"")</f>
        <v/>
      </c>
      <c r="U571" s="119" t="str">
        <f ca="1">IFERROR(__xludf.DUMMYFUNCTION("""COMPUTED_VALUE"""),"")</f>
        <v/>
      </c>
      <c r="V571" s="119" t="str">
        <f ca="1">IFERROR(__xludf.DUMMYFUNCTION("""COMPUTED_VALUE"""),"")</f>
        <v/>
      </c>
      <c r="W571" s="119" t="str">
        <f ca="1">IFERROR(__xludf.DUMMYFUNCTION("""COMPUTED_VALUE"""),"")</f>
        <v/>
      </c>
      <c r="X571" s="119" t="str">
        <f ca="1">IFERROR(__xludf.DUMMYFUNCTION("""COMPUTED_VALUE"""),"")</f>
        <v/>
      </c>
      <c r="Y571" s="119" t="str">
        <f ca="1">IFERROR(__xludf.DUMMYFUNCTION("""COMPUTED_VALUE"""),"")</f>
        <v/>
      </c>
      <c r="Z571" s="119"/>
    </row>
    <row r="572" spans="1:26" ht="12.95">
      <c r="A572" s="119" t="str">
        <f ca="1">IFERROR(__xludf.DUMMYFUNCTION("""COMPUTED_VALUE"""),"")</f>
        <v/>
      </c>
      <c r="B572" s="119" t="str">
        <f ca="1">IFERROR(__xludf.DUMMYFUNCTION("""COMPUTED_VALUE"""),"")</f>
        <v/>
      </c>
      <c r="C572" s="119" t="str">
        <f ca="1">IFERROR(__xludf.DUMMYFUNCTION("""COMPUTED_VALUE"""),"")</f>
        <v/>
      </c>
      <c r="D572" s="119" t="str">
        <f ca="1">IFERROR(__xludf.DUMMYFUNCTION("""COMPUTED_VALUE"""),"")</f>
        <v/>
      </c>
      <c r="E572" s="119" t="str">
        <f ca="1">IFERROR(__xludf.DUMMYFUNCTION("""COMPUTED_VALUE"""),"")</f>
        <v/>
      </c>
      <c r="F572" s="119" t="str">
        <f ca="1">IFERROR(__xludf.DUMMYFUNCTION("""COMPUTED_VALUE"""),"")</f>
        <v/>
      </c>
      <c r="G572" s="119" t="str">
        <f ca="1">IFERROR(__xludf.DUMMYFUNCTION("""COMPUTED_VALUE"""),"")</f>
        <v/>
      </c>
      <c r="H572" s="119" t="str">
        <f ca="1">IFERROR(__xludf.DUMMYFUNCTION("""COMPUTED_VALUE"""),"")</f>
        <v/>
      </c>
      <c r="I572" s="96" t="str">
        <f ca="1">IFERROR(__xludf.DUMMYFUNCTION("""COMPUTED_VALUE"""),"")</f>
        <v/>
      </c>
      <c r="J572" s="119" t="str">
        <f ca="1">IFERROR(__xludf.DUMMYFUNCTION("""COMPUTED_VALUE"""),"")</f>
        <v/>
      </c>
      <c r="K572" s="119" t="str">
        <f ca="1">IFERROR(__xludf.DUMMYFUNCTION("""COMPUTED_VALUE"""),"")</f>
        <v/>
      </c>
      <c r="L572" s="119" t="str">
        <f ca="1">IFERROR(__xludf.DUMMYFUNCTION("""COMPUTED_VALUE"""),"")</f>
        <v/>
      </c>
      <c r="M572" s="119" t="str">
        <f ca="1">IFERROR(__xludf.DUMMYFUNCTION("""COMPUTED_VALUE"""),"")</f>
        <v/>
      </c>
      <c r="N572" s="119" t="str">
        <f ca="1">IFERROR(__xludf.DUMMYFUNCTION("""COMPUTED_VALUE"""),"")</f>
        <v/>
      </c>
      <c r="O572" s="119" t="str">
        <f ca="1">IFERROR(__xludf.DUMMYFUNCTION("""COMPUTED_VALUE"""),"")</f>
        <v/>
      </c>
      <c r="P572" s="119" t="str">
        <f ca="1">IFERROR(__xludf.DUMMYFUNCTION("""COMPUTED_VALUE"""),"")</f>
        <v/>
      </c>
      <c r="Q572" s="119" t="str">
        <f ca="1">IFERROR(__xludf.DUMMYFUNCTION("""COMPUTED_VALUE"""),"")</f>
        <v/>
      </c>
      <c r="R572" s="119" t="str">
        <f ca="1">IFERROR(__xludf.DUMMYFUNCTION("""COMPUTED_VALUE"""),"")</f>
        <v/>
      </c>
      <c r="S572" s="119" t="str">
        <f ca="1">IFERROR(__xludf.DUMMYFUNCTION("""COMPUTED_VALUE"""),"")</f>
        <v/>
      </c>
      <c r="T572" s="119" t="str">
        <f ca="1">IFERROR(__xludf.DUMMYFUNCTION("""COMPUTED_VALUE"""),"")</f>
        <v/>
      </c>
      <c r="U572" s="119" t="str">
        <f ca="1">IFERROR(__xludf.DUMMYFUNCTION("""COMPUTED_VALUE"""),"")</f>
        <v/>
      </c>
      <c r="V572" s="119" t="str">
        <f ca="1">IFERROR(__xludf.DUMMYFUNCTION("""COMPUTED_VALUE"""),"")</f>
        <v/>
      </c>
      <c r="W572" s="119" t="str">
        <f ca="1">IFERROR(__xludf.DUMMYFUNCTION("""COMPUTED_VALUE"""),"")</f>
        <v/>
      </c>
      <c r="X572" s="119" t="str">
        <f ca="1">IFERROR(__xludf.DUMMYFUNCTION("""COMPUTED_VALUE"""),"")</f>
        <v/>
      </c>
      <c r="Y572" s="119" t="str">
        <f ca="1">IFERROR(__xludf.DUMMYFUNCTION("""COMPUTED_VALUE"""),"")</f>
        <v/>
      </c>
      <c r="Z572" s="119"/>
    </row>
    <row r="573" spans="1:26" ht="12.95">
      <c r="A573" s="119" t="str">
        <f ca="1">IFERROR(__xludf.DUMMYFUNCTION("""COMPUTED_VALUE"""),"")</f>
        <v/>
      </c>
      <c r="B573" s="119" t="str">
        <f ca="1">IFERROR(__xludf.DUMMYFUNCTION("""COMPUTED_VALUE"""),"")</f>
        <v/>
      </c>
      <c r="C573" s="119" t="str">
        <f ca="1">IFERROR(__xludf.DUMMYFUNCTION("""COMPUTED_VALUE"""),"")</f>
        <v/>
      </c>
      <c r="D573" s="119" t="str">
        <f ca="1">IFERROR(__xludf.DUMMYFUNCTION("""COMPUTED_VALUE"""),"")</f>
        <v/>
      </c>
      <c r="E573" s="119" t="str">
        <f ca="1">IFERROR(__xludf.DUMMYFUNCTION("""COMPUTED_VALUE"""),"")</f>
        <v/>
      </c>
      <c r="F573" s="119" t="str">
        <f ca="1">IFERROR(__xludf.DUMMYFUNCTION("""COMPUTED_VALUE"""),"")</f>
        <v/>
      </c>
      <c r="G573" s="119" t="str">
        <f ca="1">IFERROR(__xludf.DUMMYFUNCTION("""COMPUTED_VALUE"""),"")</f>
        <v/>
      </c>
      <c r="H573" s="119" t="str">
        <f ca="1">IFERROR(__xludf.DUMMYFUNCTION("""COMPUTED_VALUE"""),"")</f>
        <v/>
      </c>
      <c r="I573" s="96" t="str">
        <f ca="1">IFERROR(__xludf.DUMMYFUNCTION("""COMPUTED_VALUE"""),"")</f>
        <v/>
      </c>
      <c r="J573" s="119" t="str">
        <f ca="1">IFERROR(__xludf.DUMMYFUNCTION("""COMPUTED_VALUE"""),"")</f>
        <v/>
      </c>
      <c r="K573" s="119" t="str">
        <f ca="1">IFERROR(__xludf.DUMMYFUNCTION("""COMPUTED_VALUE"""),"")</f>
        <v/>
      </c>
      <c r="L573" s="119" t="str">
        <f ca="1">IFERROR(__xludf.DUMMYFUNCTION("""COMPUTED_VALUE"""),"")</f>
        <v/>
      </c>
      <c r="M573" s="119" t="str">
        <f ca="1">IFERROR(__xludf.DUMMYFUNCTION("""COMPUTED_VALUE"""),"")</f>
        <v/>
      </c>
      <c r="N573" s="119" t="str">
        <f ca="1">IFERROR(__xludf.DUMMYFUNCTION("""COMPUTED_VALUE"""),"")</f>
        <v/>
      </c>
      <c r="O573" s="119" t="str">
        <f ca="1">IFERROR(__xludf.DUMMYFUNCTION("""COMPUTED_VALUE"""),"")</f>
        <v/>
      </c>
      <c r="P573" s="119" t="str">
        <f ca="1">IFERROR(__xludf.DUMMYFUNCTION("""COMPUTED_VALUE"""),"")</f>
        <v/>
      </c>
      <c r="Q573" s="119" t="str">
        <f ca="1">IFERROR(__xludf.DUMMYFUNCTION("""COMPUTED_VALUE"""),"")</f>
        <v/>
      </c>
      <c r="R573" s="119" t="str">
        <f ca="1">IFERROR(__xludf.DUMMYFUNCTION("""COMPUTED_VALUE"""),"")</f>
        <v/>
      </c>
      <c r="S573" s="119" t="str">
        <f ca="1">IFERROR(__xludf.DUMMYFUNCTION("""COMPUTED_VALUE"""),"")</f>
        <v/>
      </c>
      <c r="T573" s="119" t="str">
        <f ca="1">IFERROR(__xludf.DUMMYFUNCTION("""COMPUTED_VALUE"""),"")</f>
        <v/>
      </c>
      <c r="U573" s="119" t="str">
        <f ca="1">IFERROR(__xludf.DUMMYFUNCTION("""COMPUTED_VALUE"""),"")</f>
        <v/>
      </c>
      <c r="V573" s="119" t="str">
        <f ca="1">IFERROR(__xludf.DUMMYFUNCTION("""COMPUTED_VALUE"""),"")</f>
        <v/>
      </c>
      <c r="W573" s="119" t="str">
        <f ca="1">IFERROR(__xludf.DUMMYFUNCTION("""COMPUTED_VALUE"""),"")</f>
        <v/>
      </c>
      <c r="X573" s="119" t="str">
        <f ca="1">IFERROR(__xludf.DUMMYFUNCTION("""COMPUTED_VALUE"""),"")</f>
        <v/>
      </c>
      <c r="Y573" s="119" t="str">
        <f ca="1">IFERROR(__xludf.DUMMYFUNCTION("""COMPUTED_VALUE"""),"")</f>
        <v/>
      </c>
      <c r="Z573" s="119"/>
    </row>
    <row r="574" spans="1:26" ht="12.95">
      <c r="A574" s="119" t="str">
        <f ca="1">IFERROR(__xludf.DUMMYFUNCTION("""COMPUTED_VALUE"""),"")</f>
        <v/>
      </c>
      <c r="B574" s="119" t="str">
        <f ca="1">IFERROR(__xludf.DUMMYFUNCTION("""COMPUTED_VALUE"""),"")</f>
        <v/>
      </c>
      <c r="C574" s="119" t="str">
        <f ca="1">IFERROR(__xludf.DUMMYFUNCTION("""COMPUTED_VALUE"""),"")</f>
        <v/>
      </c>
      <c r="D574" s="119" t="str">
        <f ca="1">IFERROR(__xludf.DUMMYFUNCTION("""COMPUTED_VALUE"""),"")</f>
        <v/>
      </c>
      <c r="E574" s="119" t="str">
        <f ca="1">IFERROR(__xludf.DUMMYFUNCTION("""COMPUTED_VALUE"""),"")</f>
        <v/>
      </c>
      <c r="F574" s="119" t="str">
        <f ca="1">IFERROR(__xludf.DUMMYFUNCTION("""COMPUTED_VALUE"""),"")</f>
        <v/>
      </c>
      <c r="G574" s="119" t="str">
        <f ca="1">IFERROR(__xludf.DUMMYFUNCTION("""COMPUTED_VALUE"""),"")</f>
        <v/>
      </c>
      <c r="H574" s="119" t="str">
        <f ca="1">IFERROR(__xludf.DUMMYFUNCTION("""COMPUTED_VALUE"""),"")</f>
        <v/>
      </c>
      <c r="I574" s="96" t="str">
        <f ca="1">IFERROR(__xludf.DUMMYFUNCTION("""COMPUTED_VALUE"""),"")</f>
        <v/>
      </c>
      <c r="J574" s="119" t="str">
        <f ca="1">IFERROR(__xludf.DUMMYFUNCTION("""COMPUTED_VALUE"""),"")</f>
        <v/>
      </c>
      <c r="K574" s="119" t="str">
        <f ca="1">IFERROR(__xludf.DUMMYFUNCTION("""COMPUTED_VALUE"""),"")</f>
        <v/>
      </c>
      <c r="L574" s="119" t="str">
        <f ca="1">IFERROR(__xludf.DUMMYFUNCTION("""COMPUTED_VALUE"""),"")</f>
        <v/>
      </c>
      <c r="M574" s="119" t="str">
        <f ca="1">IFERROR(__xludf.DUMMYFUNCTION("""COMPUTED_VALUE"""),"")</f>
        <v/>
      </c>
      <c r="N574" s="119" t="str">
        <f ca="1">IFERROR(__xludf.DUMMYFUNCTION("""COMPUTED_VALUE"""),"")</f>
        <v/>
      </c>
      <c r="O574" s="119" t="str">
        <f ca="1">IFERROR(__xludf.DUMMYFUNCTION("""COMPUTED_VALUE"""),"")</f>
        <v/>
      </c>
      <c r="P574" s="119" t="str">
        <f ca="1">IFERROR(__xludf.DUMMYFUNCTION("""COMPUTED_VALUE"""),"")</f>
        <v/>
      </c>
      <c r="Q574" s="119" t="str">
        <f ca="1">IFERROR(__xludf.DUMMYFUNCTION("""COMPUTED_VALUE"""),"")</f>
        <v/>
      </c>
      <c r="R574" s="119" t="str">
        <f ca="1">IFERROR(__xludf.DUMMYFUNCTION("""COMPUTED_VALUE"""),"")</f>
        <v/>
      </c>
      <c r="S574" s="119" t="str">
        <f ca="1">IFERROR(__xludf.DUMMYFUNCTION("""COMPUTED_VALUE"""),"")</f>
        <v/>
      </c>
      <c r="T574" s="119" t="str">
        <f ca="1">IFERROR(__xludf.DUMMYFUNCTION("""COMPUTED_VALUE"""),"")</f>
        <v/>
      </c>
      <c r="U574" s="119" t="str">
        <f ca="1">IFERROR(__xludf.DUMMYFUNCTION("""COMPUTED_VALUE"""),"")</f>
        <v/>
      </c>
      <c r="V574" s="119" t="str">
        <f ca="1">IFERROR(__xludf.DUMMYFUNCTION("""COMPUTED_VALUE"""),"")</f>
        <v/>
      </c>
      <c r="W574" s="119" t="str">
        <f ca="1">IFERROR(__xludf.DUMMYFUNCTION("""COMPUTED_VALUE"""),"")</f>
        <v/>
      </c>
      <c r="X574" s="119" t="str">
        <f ca="1">IFERROR(__xludf.DUMMYFUNCTION("""COMPUTED_VALUE"""),"")</f>
        <v/>
      </c>
      <c r="Y574" s="119" t="str">
        <f ca="1">IFERROR(__xludf.DUMMYFUNCTION("""COMPUTED_VALUE"""),"")</f>
        <v/>
      </c>
      <c r="Z574" s="119"/>
    </row>
    <row r="575" spans="1:26" ht="12.95">
      <c r="A575" s="119" t="str">
        <f ca="1">IFERROR(__xludf.DUMMYFUNCTION("""COMPUTED_VALUE"""),"")</f>
        <v/>
      </c>
      <c r="B575" s="119" t="str">
        <f ca="1">IFERROR(__xludf.DUMMYFUNCTION("""COMPUTED_VALUE"""),"")</f>
        <v/>
      </c>
      <c r="C575" s="119" t="str">
        <f ca="1">IFERROR(__xludf.DUMMYFUNCTION("""COMPUTED_VALUE"""),"")</f>
        <v/>
      </c>
      <c r="D575" s="119" t="str">
        <f ca="1">IFERROR(__xludf.DUMMYFUNCTION("""COMPUTED_VALUE"""),"")</f>
        <v/>
      </c>
      <c r="E575" s="119" t="str">
        <f ca="1">IFERROR(__xludf.DUMMYFUNCTION("""COMPUTED_VALUE"""),"")</f>
        <v/>
      </c>
      <c r="F575" s="119" t="str">
        <f ca="1">IFERROR(__xludf.DUMMYFUNCTION("""COMPUTED_VALUE"""),"")</f>
        <v/>
      </c>
      <c r="G575" s="119" t="str">
        <f ca="1">IFERROR(__xludf.DUMMYFUNCTION("""COMPUTED_VALUE"""),"")</f>
        <v/>
      </c>
      <c r="H575" s="119" t="str">
        <f ca="1">IFERROR(__xludf.DUMMYFUNCTION("""COMPUTED_VALUE"""),"")</f>
        <v/>
      </c>
      <c r="I575" s="96" t="str">
        <f ca="1">IFERROR(__xludf.DUMMYFUNCTION("""COMPUTED_VALUE"""),"")</f>
        <v/>
      </c>
      <c r="J575" s="119" t="str">
        <f ca="1">IFERROR(__xludf.DUMMYFUNCTION("""COMPUTED_VALUE"""),"")</f>
        <v/>
      </c>
      <c r="K575" s="119" t="str">
        <f ca="1">IFERROR(__xludf.DUMMYFUNCTION("""COMPUTED_VALUE"""),"")</f>
        <v/>
      </c>
      <c r="L575" s="119" t="str">
        <f ca="1">IFERROR(__xludf.DUMMYFUNCTION("""COMPUTED_VALUE"""),"")</f>
        <v/>
      </c>
      <c r="M575" s="119" t="str">
        <f ca="1">IFERROR(__xludf.DUMMYFUNCTION("""COMPUTED_VALUE"""),"")</f>
        <v/>
      </c>
      <c r="N575" s="119" t="str">
        <f ca="1">IFERROR(__xludf.DUMMYFUNCTION("""COMPUTED_VALUE"""),"")</f>
        <v/>
      </c>
      <c r="O575" s="119" t="str">
        <f ca="1">IFERROR(__xludf.DUMMYFUNCTION("""COMPUTED_VALUE"""),"")</f>
        <v/>
      </c>
      <c r="P575" s="119" t="str">
        <f ca="1">IFERROR(__xludf.DUMMYFUNCTION("""COMPUTED_VALUE"""),"")</f>
        <v/>
      </c>
      <c r="Q575" s="119" t="str">
        <f ca="1">IFERROR(__xludf.DUMMYFUNCTION("""COMPUTED_VALUE"""),"")</f>
        <v/>
      </c>
      <c r="R575" s="119" t="str">
        <f ca="1">IFERROR(__xludf.DUMMYFUNCTION("""COMPUTED_VALUE"""),"")</f>
        <v/>
      </c>
      <c r="S575" s="119" t="str">
        <f ca="1">IFERROR(__xludf.DUMMYFUNCTION("""COMPUTED_VALUE"""),"")</f>
        <v/>
      </c>
      <c r="T575" s="119" t="str">
        <f ca="1">IFERROR(__xludf.DUMMYFUNCTION("""COMPUTED_VALUE"""),"")</f>
        <v/>
      </c>
      <c r="U575" s="119" t="str">
        <f ca="1">IFERROR(__xludf.DUMMYFUNCTION("""COMPUTED_VALUE"""),"")</f>
        <v/>
      </c>
      <c r="V575" s="119" t="str">
        <f ca="1">IFERROR(__xludf.DUMMYFUNCTION("""COMPUTED_VALUE"""),"")</f>
        <v/>
      </c>
      <c r="W575" s="119" t="str">
        <f ca="1">IFERROR(__xludf.DUMMYFUNCTION("""COMPUTED_VALUE"""),"")</f>
        <v/>
      </c>
      <c r="X575" s="119" t="str">
        <f ca="1">IFERROR(__xludf.DUMMYFUNCTION("""COMPUTED_VALUE"""),"")</f>
        <v/>
      </c>
      <c r="Y575" s="119" t="str">
        <f ca="1">IFERROR(__xludf.DUMMYFUNCTION("""COMPUTED_VALUE"""),"")</f>
        <v/>
      </c>
      <c r="Z575" s="119"/>
    </row>
    <row r="576" spans="1:26" ht="12.95">
      <c r="A576" s="119" t="str">
        <f ca="1">IFERROR(__xludf.DUMMYFUNCTION("""COMPUTED_VALUE"""),"")</f>
        <v/>
      </c>
      <c r="B576" s="119" t="str">
        <f ca="1">IFERROR(__xludf.DUMMYFUNCTION("""COMPUTED_VALUE"""),"")</f>
        <v/>
      </c>
      <c r="C576" s="119" t="str">
        <f ca="1">IFERROR(__xludf.DUMMYFUNCTION("""COMPUTED_VALUE"""),"")</f>
        <v/>
      </c>
      <c r="D576" s="119" t="str">
        <f ca="1">IFERROR(__xludf.DUMMYFUNCTION("""COMPUTED_VALUE"""),"")</f>
        <v/>
      </c>
      <c r="E576" s="119" t="str">
        <f ca="1">IFERROR(__xludf.DUMMYFUNCTION("""COMPUTED_VALUE"""),"")</f>
        <v/>
      </c>
      <c r="F576" s="119" t="str">
        <f ca="1">IFERROR(__xludf.DUMMYFUNCTION("""COMPUTED_VALUE"""),"")</f>
        <v/>
      </c>
      <c r="G576" s="119" t="str">
        <f ca="1">IFERROR(__xludf.DUMMYFUNCTION("""COMPUTED_VALUE"""),"")</f>
        <v/>
      </c>
      <c r="H576" s="119" t="str">
        <f ca="1">IFERROR(__xludf.DUMMYFUNCTION("""COMPUTED_VALUE"""),"")</f>
        <v/>
      </c>
      <c r="I576" s="96" t="str">
        <f ca="1">IFERROR(__xludf.DUMMYFUNCTION("""COMPUTED_VALUE"""),"")</f>
        <v/>
      </c>
      <c r="J576" s="119" t="str">
        <f ca="1">IFERROR(__xludf.DUMMYFUNCTION("""COMPUTED_VALUE"""),"")</f>
        <v/>
      </c>
      <c r="K576" s="119" t="str">
        <f ca="1">IFERROR(__xludf.DUMMYFUNCTION("""COMPUTED_VALUE"""),"")</f>
        <v/>
      </c>
      <c r="L576" s="119" t="str">
        <f ca="1">IFERROR(__xludf.DUMMYFUNCTION("""COMPUTED_VALUE"""),"")</f>
        <v/>
      </c>
      <c r="M576" s="119" t="str">
        <f ca="1">IFERROR(__xludf.DUMMYFUNCTION("""COMPUTED_VALUE"""),"")</f>
        <v/>
      </c>
      <c r="N576" s="119" t="str">
        <f ca="1">IFERROR(__xludf.DUMMYFUNCTION("""COMPUTED_VALUE"""),"")</f>
        <v/>
      </c>
      <c r="O576" s="119" t="str">
        <f ca="1">IFERROR(__xludf.DUMMYFUNCTION("""COMPUTED_VALUE"""),"")</f>
        <v/>
      </c>
      <c r="P576" s="119" t="str">
        <f ca="1">IFERROR(__xludf.DUMMYFUNCTION("""COMPUTED_VALUE"""),"")</f>
        <v/>
      </c>
      <c r="Q576" s="119" t="str">
        <f ca="1">IFERROR(__xludf.DUMMYFUNCTION("""COMPUTED_VALUE"""),"")</f>
        <v/>
      </c>
      <c r="R576" s="119" t="str">
        <f ca="1">IFERROR(__xludf.DUMMYFUNCTION("""COMPUTED_VALUE"""),"")</f>
        <v/>
      </c>
      <c r="S576" s="119" t="str">
        <f ca="1">IFERROR(__xludf.DUMMYFUNCTION("""COMPUTED_VALUE"""),"")</f>
        <v/>
      </c>
      <c r="T576" s="119" t="str">
        <f ca="1">IFERROR(__xludf.DUMMYFUNCTION("""COMPUTED_VALUE"""),"")</f>
        <v/>
      </c>
      <c r="U576" s="119" t="str">
        <f ca="1">IFERROR(__xludf.DUMMYFUNCTION("""COMPUTED_VALUE"""),"")</f>
        <v/>
      </c>
      <c r="V576" s="119" t="str">
        <f ca="1">IFERROR(__xludf.DUMMYFUNCTION("""COMPUTED_VALUE"""),"")</f>
        <v/>
      </c>
      <c r="W576" s="119" t="str">
        <f ca="1">IFERROR(__xludf.DUMMYFUNCTION("""COMPUTED_VALUE"""),"")</f>
        <v/>
      </c>
      <c r="X576" s="119" t="str">
        <f ca="1">IFERROR(__xludf.DUMMYFUNCTION("""COMPUTED_VALUE"""),"")</f>
        <v/>
      </c>
      <c r="Y576" s="119" t="str">
        <f ca="1">IFERROR(__xludf.DUMMYFUNCTION("""COMPUTED_VALUE"""),"")</f>
        <v/>
      </c>
      <c r="Z576" s="119"/>
    </row>
    <row r="577" spans="1:26" ht="12.95">
      <c r="A577" s="119" t="str">
        <f ca="1">IFERROR(__xludf.DUMMYFUNCTION("""COMPUTED_VALUE"""),"")</f>
        <v/>
      </c>
      <c r="B577" s="119" t="str">
        <f ca="1">IFERROR(__xludf.DUMMYFUNCTION("""COMPUTED_VALUE"""),"")</f>
        <v/>
      </c>
      <c r="C577" s="119" t="str">
        <f ca="1">IFERROR(__xludf.DUMMYFUNCTION("""COMPUTED_VALUE"""),"")</f>
        <v/>
      </c>
      <c r="D577" s="119" t="str">
        <f ca="1">IFERROR(__xludf.DUMMYFUNCTION("""COMPUTED_VALUE"""),"")</f>
        <v/>
      </c>
      <c r="E577" s="119" t="str">
        <f ca="1">IFERROR(__xludf.DUMMYFUNCTION("""COMPUTED_VALUE"""),"")</f>
        <v/>
      </c>
      <c r="F577" s="119" t="str">
        <f ca="1">IFERROR(__xludf.DUMMYFUNCTION("""COMPUTED_VALUE"""),"")</f>
        <v/>
      </c>
      <c r="G577" s="119" t="str">
        <f ca="1">IFERROR(__xludf.DUMMYFUNCTION("""COMPUTED_VALUE"""),"")</f>
        <v/>
      </c>
      <c r="H577" s="119" t="str">
        <f ca="1">IFERROR(__xludf.DUMMYFUNCTION("""COMPUTED_VALUE"""),"")</f>
        <v/>
      </c>
      <c r="I577" s="96" t="str">
        <f ca="1">IFERROR(__xludf.DUMMYFUNCTION("""COMPUTED_VALUE"""),"")</f>
        <v/>
      </c>
      <c r="J577" s="119" t="str">
        <f ca="1">IFERROR(__xludf.DUMMYFUNCTION("""COMPUTED_VALUE"""),"")</f>
        <v/>
      </c>
      <c r="K577" s="119" t="str">
        <f ca="1">IFERROR(__xludf.DUMMYFUNCTION("""COMPUTED_VALUE"""),"")</f>
        <v/>
      </c>
      <c r="L577" s="119" t="str">
        <f ca="1">IFERROR(__xludf.DUMMYFUNCTION("""COMPUTED_VALUE"""),"")</f>
        <v/>
      </c>
      <c r="M577" s="119" t="str">
        <f ca="1">IFERROR(__xludf.DUMMYFUNCTION("""COMPUTED_VALUE"""),"")</f>
        <v/>
      </c>
      <c r="N577" s="119" t="str">
        <f ca="1">IFERROR(__xludf.DUMMYFUNCTION("""COMPUTED_VALUE"""),"")</f>
        <v/>
      </c>
      <c r="O577" s="119" t="str">
        <f ca="1">IFERROR(__xludf.DUMMYFUNCTION("""COMPUTED_VALUE"""),"")</f>
        <v/>
      </c>
      <c r="P577" s="119" t="str">
        <f ca="1">IFERROR(__xludf.DUMMYFUNCTION("""COMPUTED_VALUE"""),"")</f>
        <v/>
      </c>
      <c r="Q577" s="119" t="str">
        <f ca="1">IFERROR(__xludf.DUMMYFUNCTION("""COMPUTED_VALUE"""),"")</f>
        <v/>
      </c>
      <c r="R577" s="119" t="str">
        <f ca="1">IFERROR(__xludf.DUMMYFUNCTION("""COMPUTED_VALUE"""),"")</f>
        <v/>
      </c>
      <c r="S577" s="119" t="str">
        <f ca="1">IFERROR(__xludf.DUMMYFUNCTION("""COMPUTED_VALUE"""),"")</f>
        <v/>
      </c>
      <c r="T577" s="119" t="str">
        <f ca="1">IFERROR(__xludf.DUMMYFUNCTION("""COMPUTED_VALUE"""),"")</f>
        <v/>
      </c>
      <c r="U577" s="119" t="str">
        <f ca="1">IFERROR(__xludf.DUMMYFUNCTION("""COMPUTED_VALUE"""),"")</f>
        <v/>
      </c>
      <c r="V577" s="119" t="str">
        <f ca="1">IFERROR(__xludf.DUMMYFUNCTION("""COMPUTED_VALUE"""),"")</f>
        <v/>
      </c>
      <c r="W577" s="119" t="str">
        <f ca="1">IFERROR(__xludf.DUMMYFUNCTION("""COMPUTED_VALUE"""),"")</f>
        <v/>
      </c>
      <c r="X577" s="119" t="str">
        <f ca="1">IFERROR(__xludf.DUMMYFUNCTION("""COMPUTED_VALUE"""),"")</f>
        <v/>
      </c>
      <c r="Y577" s="119" t="str">
        <f ca="1">IFERROR(__xludf.DUMMYFUNCTION("""COMPUTED_VALUE"""),"")</f>
        <v/>
      </c>
      <c r="Z577" s="119"/>
    </row>
    <row r="578" spans="1:26" ht="12.95">
      <c r="A578" s="119" t="str">
        <f ca="1">IFERROR(__xludf.DUMMYFUNCTION("""COMPUTED_VALUE"""),"")</f>
        <v/>
      </c>
      <c r="B578" s="119" t="str">
        <f ca="1">IFERROR(__xludf.DUMMYFUNCTION("""COMPUTED_VALUE"""),"")</f>
        <v/>
      </c>
      <c r="C578" s="119" t="str">
        <f ca="1">IFERROR(__xludf.DUMMYFUNCTION("""COMPUTED_VALUE"""),"")</f>
        <v/>
      </c>
      <c r="D578" s="119" t="str">
        <f ca="1">IFERROR(__xludf.DUMMYFUNCTION("""COMPUTED_VALUE"""),"")</f>
        <v/>
      </c>
      <c r="E578" s="119" t="str">
        <f ca="1">IFERROR(__xludf.DUMMYFUNCTION("""COMPUTED_VALUE"""),"")</f>
        <v/>
      </c>
      <c r="F578" s="119" t="str">
        <f ca="1">IFERROR(__xludf.DUMMYFUNCTION("""COMPUTED_VALUE"""),"")</f>
        <v/>
      </c>
      <c r="G578" s="119" t="str">
        <f ca="1">IFERROR(__xludf.DUMMYFUNCTION("""COMPUTED_VALUE"""),"")</f>
        <v/>
      </c>
      <c r="H578" s="119" t="str">
        <f ca="1">IFERROR(__xludf.DUMMYFUNCTION("""COMPUTED_VALUE"""),"")</f>
        <v/>
      </c>
      <c r="I578" s="96" t="str">
        <f ca="1">IFERROR(__xludf.DUMMYFUNCTION("""COMPUTED_VALUE"""),"")</f>
        <v/>
      </c>
      <c r="J578" s="119" t="str">
        <f ca="1">IFERROR(__xludf.DUMMYFUNCTION("""COMPUTED_VALUE"""),"")</f>
        <v/>
      </c>
      <c r="K578" s="119" t="str">
        <f ca="1">IFERROR(__xludf.DUMMYFUNCTION("""COMPUTED_VALUE"""),"")</f>
        <v/>
      </c>
      <c r="L578" s="119" t="str">
        <f ca="1">IFERROR(__xludf.DUMMYFUNCTION("""COMPUTED_VALUE"""),"")</f>
        <v/>
      </c>
      <c r="M578" s="119" t="str">
        <f ca="1">IFERROR(__xludf.DUMMYFUNCTION("""COMPUTED_VALUE"""),"")</f>
        <v/>
      </c>
      <c r="N578" s="119" t="str">
        <f ca="1">IFERROR(__xludf.DUMMYFUNCTION("""COMPUTED_VALUE"""),"")</f>
        <v/>
      </c>
      <c r="O578" s="119" t="str">
        <f ca="1">IFERROR(__xludf.DUMMYFUNCTION("""COMPUTED_VALUE"""),"")</f>
        <v/>
      </c>
      <c r="P578" s="119" t="str">
        <f ca="1">IFERROR(__xludf.DUMMYFUNCTION("""COMPUTED_VALUE"""),"")</f>
        <v/>
      </c>
      <c r="Q578" s="119" t="str">
        <f ca="1">IFERROR(__xludf.DUMMYFUNCTION("""COMPUTED_VALUE"""),"")</f>
        <v/>
      </c>
      <c r="R578" s="119" t="str">
        <f ca="1">IFERROR(__xludf.DUMMYFUNCTION("""COMPUTED_VALUE"""),"")</f>
        <v/>
      </c>
      <c r="S578" s="119" t="str">
        <f ca="1">IFERROR(__xludf.DUMMYFUNCTION("""COMPUTED_VALUE"""),"")</f>
        <v/>
      </c>
      <c r="T578" s="119" t="str">
        <f ca="1">IFERROR(__xludf.DUMMYFUNCTION("""COMPUTED_VALUE"""),"")</f>
        <v/>
      </c>
      <c r="U578" s="119" t="str">
        <f ca="1">IFERROR(__xludf.DUMMYFUNCTION("""COMPUTED_VALUE"""),"")</f>
        <v/>
      </c>
      <c r="V578" s="119" t="str">
        <f ca="1">IFERROR(__xludf.DUMMYFUNCTION("""COMPUTED_VALUE"""),"")</f>
        <v/>
      </c>
      <c r="W578" s="119" t="str">
        <f ca="1">IFERROR(__xludf.DUMMYFUNCTION("""COMPUTED_VALUE"""),"")</f>
        <v/>
      </c>
      <c r="X578" s="119" t="str">
        <f ca="1">IFERROR(__xludf.DUMMYFUNCTION("""COMPUTED_VALUE"""),"")</f>
        <v/>
      </c>
      <c r="Y578" s="119" t="str">
        <f ca="1">IFERROR(__xludf.DUMMYFUNCTION("""COMPUTED_VALUE"""),"")</f>
        <v/>
      </c>
      <c r="Z578" s="119"/>
    </row>
    <row r="579" spans="1:26" ht="12.95">
      <c r="A579" s="119" t="str">
        <f ca="1">IFERROR(__xludf.DUMMYFUNCTION("""COMPUTED_VALUE"""),"")</f>
        <v/>
      </c>
      <c r="B579" s="119" t="str">
        <f ca="1">IFERROR(__xludf.DUMMYFUNCTION("""COMPUTED_VALUE"""),"")</f>
        <v/>
      </c>
      <c r="C579" s="119" t="str">
        <f ca="1">IFERROR(__xludf.DUMMYFUNCTION("""COMPUTED_VALUE"""),"")</f>
        <v/>
      </c>
      <c r="D579" s="119" t="str">
        <f ca="1">IFERROR(__xludf.DUMMYFUNCTION("""COMPUTED_VALUE"""),"")</f>
        <v/>
      </c>
      <c r="E579" s="119" t="str">
        <f ca="1">IFERROR(__xludf.DUMMYFUNCTION("""COMPUTED_VALUE"""),"")</f>
        <v/>
      </c>
      <c r="F579" s="119" t="str">
        <f ca="1">IFERROR(__xludf.DUMMYFUNCTION("""COMPUTED_VALUE"""),"")</f>
        <v/>
      </c>
      <c r="G579" s="119" t="str">
        <f ca="1">IFERROR(__xludf.DUMMYFUNCTION("""COMPUTED_VALUE"""),"")</f>
        <v/>
      </c>
      <c r="H579" s="119" t="str">
        <f ca="1">IFERROR(__xludf.DUMMYFUNCTION("""COMPUTED_VALUE"""),"")</f>
        <v/>
      </c>
      <c r="I579" s="96" t="str">
        <f ca="1">IFERROR(__xludf.DUMMYFUNCTION("""COMPUTED_VALUE"""),"")</f>
        <v/>
      </c>
      <c r="J579" s="119" t="str">
        <f ca="1">IFERROR(__xludf.DUMMYFUNCTION("""COMPUTED_VALUE"""),"")</f>
        <v/>
      </c>
      <c r="K579" s="119" t="str">
        <f ca="1">IFERROR(__xludf.DUMMYFUNCTION("""COMPUTED_VALUE"""),"")</f>
        <v/>
      </c>
      <c r="L579" s="119" t="str">
        <f ca="1">IFERROR(__xludf.DUMMYFUNCTION("""COMPUTED_VALUE"""),"")</f>
        <v/>
      </c>
      <c r="M579" s="119" t="str">
        <f ca="1">IFERROR(__xludf.DUMMYFUNCTION("""COMPUTED_VALUE"""),"")</f>
        <v/>
      </c>
      <c r="N579" s="119" t="str">
        <f ca="1">IFERROR(__xludf.DUMMYFUNCTION("""COMPUTED_VALUE"""),"")</f>
        <v/>
      </c>
      <c r="O579" s="119" t="str">
        <f ca="1">IFERROR(__xludf.DUMMYFUNCTION("""COMPUTED_VALUE"""),"")</f>
        <v/>
      </c>
      <c r="P579" s="119" t="str">
        <f ca="1">IFERROR(__xludf.DUMMYFUNCTION("""COMPUTED_VALUE"""),"")</f>
        <v/>
      </c>
      <c r="Q579" s="119" t="str">
        <f ca="1">IFERROR(__xludf.DUMMYFUNCTION("""COMPUTED_VALUE"""),"")</f>
        <v/>
      </c>
      <c r="R579" s="119" t="str">
        <f ca="1">IFERROR(__xludf.DUMMYFUNCTION("""COMPUTED_VALUE"""),"")</f>
        <v/>
      </c>
      <c r="S579" s="119" t="str">
        <f ca="1">IFERROR(__xludf.DUMMYFUNCTION("""COMPUTED_VALUE"""),"")</f>
        <v/>
      </c>
      <c r="T579" s="119" t="str">
        <f ca="1">IFERROR(__xludf.DUMMYFUNCTION("""COMPUTED_VALUE"""),"")</f>
        <v/>
      </c>
      <c r="U579" s="119" t="str">
        <f ca="1">IFERROR(__xludf.DUMMYFUNCTION("""COMPUTED_VALUE"""),"")</f>
        <v/>
      </c>
      <c r="V579" s="119" t="str">
        <f ca="1">IFERROR(__xludf.DUMMYFUNCTION("""COMPUTED_VALUE"""),"")</f>
        <v/>
      </c>
      <c r="W579" s="119" t="str">
        <f ca="1">IFERROR(__xludf.DUMMYFUNCTION("""COMPUTED_VALUE"""),"")</f>
        <v/>
      </c>
      <c r="X579" s="119" t="str">
        <f ca="1">IFERROR(__xludf.DUMMYFUNCTION("""COMPUTED_VALUE"""),"")</f>
        <v/>
      </c>
      <c r="Y579" s="119" t="str">
        <f ca="1">IFERROR(__xludf.DUMMYFUNCTION("""COMPUTED_VALUE"""),"")</f>
        <v/>
      </c>
      <c r="Z579" s="119"/>
    </row>
    <row r="580" spans="1:26" ht="12.95">
      <c r="A580" s="119" t="str">
        <f ca="1">IFERROR(__xludf.DUMMYFUNCTION("""COMPUTED_VALUE"""),"")</f>
        <v/>
      </c>
      <c r="B580" s="119" t="str">
        <f ca="1">IFERROR(__xludf.DUMMYFUNCTION("""COMPUTED_VALUE"""),"")</f>
        <v/>
      </c>
      <c r="C580" s="119" t="str">
        <f ca="1">IFERROR(__xludf.DUMMYFUNCTION("""COMPUTED_VALUE"""),"")</f>
        <v/>
      </c>
      <c r="D580" s="119" t="str">
        <f ca="1">IFERROR(__xludf.DUMMYFUNCTION("""COMPUTED_VALUE"""),"")</f>
        <v/>
      </c>
      <c r="E580" s="119" t="str">
        <f ca="1">IFERROR(__xludf.DUMMYFUNCTION("""COMPUTED_VALUE"""),"")</f>
        <v/>
      </c>
      <c r="F580" s="119" t="str">
        <f ca="1">IFERROR(__xludf.DUMMYFUNCTION("""COMPUTED_VALUE"""),"")</f>
        <v/>
      </c>
      <c r="G580" s="119" t="str">
        <f ca="1">IFERROR(__xludf.DUMMYFUNCTION("""COMPUTED_VALUE"""),"")</f>
        <v/>
      </c>
      <c r="H580" s="119" t="str">
        <f ca="1">IFERROR(__xludf.DUMMYFUNCTION("""COMPUTED_VALUE"""),"")</f>
        <v/>
      </c>
      <c r="I580" s="96" t="str">
        <f ca="1">IFERROR(__xludf.DUMMYFUNCTION("""COMPUTED_VALUE"""),"")</f>
        <v/>
      </c>
      <c r="J580" s="119" t="str">
        <f ca="1">IFERROR(__xludf.DUMMYFUNCTION("""COMPUTED_VALUE"""),"")</f>
        <v/>
      </c>
      <c r="K580" s="119" t="str">
        <f ca="1">IFERROR(__xludf.DUMMYFUNCTION("""COMPUTED_VALUE"""),"")</f>
        <v/>
      </c>
      <c r="L580" s="119" t="str">
        <f ca="1">IFERROR(__xludf.DUMMYFUNCTION("""COMPUTED_VALUE"""),"")</f>
        <v/>
      </c>
      <c r="M580" s="119" t="str">
        <f ca="1">IFERROR(__xludf.DUMMYFUNCTION("""COMPUTED_VALUE"""),"")</f>
        <v/>
      </c>
      <c r="N580" s="119" t="str">
        <f ca="1">IFERROR(__xludf.DUMMYFUNCTION("""COMPUTED_VALUE"""),"")</f>
        <v/>
      </c>
      <c r="O580" s="119" t="str">
        <f ca="1">IFERROR(__xludf.DUMMYFUNCTION("""COMPUTED_VALUE"""),"")</f>
        <v/>
      </c>
      <c r="P580" s="119" t="str">
        <f ca="1">IFERROR(__xludf.DUMMYFUNCTION("""COMPUTED_VALUE"""),"")</f>
        <v/>
      </c>
      <c r="Q580" s="119" t="str">
        <f ca="1">IFERROR(__xludf.DUMMYFUNCTION("""COMPUTED_VALUE"""),"")</f>
        <v/>
      </c>
      <c r="R580" s="119" t="str">
        <f ca="1">IFERROR(__xludf.DUMMYFUNCTION("""COMPUTED_VALUE"""),"")</f>
        <v/>
      </c>
      <c r="S580" s="119" t="str">
        <f ca="1">IFERROR(__xludf.DUMMYFUNCTION("""COMPUTED_VALUE"""),"")</f>
        <v/>
      </c>
      <c r="T580" s="119" t="str">
        <f ca="1">IFERROR(__xludf.DUMMYFUNCTION("""COMPUTED_VALUE"""),"")</f>
        <v/>
      </c>
      <c r="U580" s="119" t="str">
        <f ca="1">IFERROR(__xludf.DUMMYFUNCTION("""COMPUTED_VALUE"""),"")</f>
        <v/>
      </c>
      <c r="V580" s="119" t="str">
        <f ca="1">IFERROR(__xludf.DUMMYFUNCTION("""COMPUTED_VALUE"""),"")</f>
        <v/>
      </c>
      <c r="W580" s="119" t="str">
        <f ca="1">IFERROR(__xludf.DUMMYFUNCTION("""COMPUTED_VALUE"""),"")</f>
        <v/>
      </c>
      <c r="X580" s="119" t="str">
        <f ca="1">IFERROR(__xludf.DUMMYFUNCTION("""COMPUTED_VALUE"""),"")</f>
        <v/>
      </c>
      <c r="Y580" s="119" t="str">
        <f ca="1">IFERROR(__xludf.DUMMYFUNCTION("""COMPUTED_VALUE"""),"")</f>
        <v/>
      </c>
      <c r="Z580" s="119"/>
    </row>
    <row r="581" spans="1:26" ht="12.95">
      <c r="A581" s="119" t="str">
        <f ca="1">IFERROR(__xludf.DUMMYFUNCTION("""COMPUTED_VALUE"""),"")</f>
        <v/>
      </c>
      <c r="B581" s="119" t="str">
        <f ca="1">IFERROR(__xludf.DUMMYFUNCTION("""COMPUTED_VALUE"""),"")</f>
        <v/>
      </c>
      <c r="C581" s="119" t="str">
        <f ca="1">IFERROR(__xludf.DUMMYFUNCTION("""COMPUTED_VALUE"""),"")</f>
        <v/>
      </c>
      <c r="D581" s="119" t="str">
        <f ca="1">IFERROR(__xludf.DUMMYFUNCTION("""COMPUTED_VALUE"""),"")</f>
        <v/>
      </c>
      <c r="E581" s="119" t="str">
        <f ca="1">IFERROR(__xludf.DUMMYFUNCTION("""COMPUTED_VALUE"""),"")</f>
        <v/>
      </c>
      <c r="F581" s="119" t="str">
        <f ca="1">IFERROR(__xludf.DUMMYFUNCTION("""COMPUTED_VALUE"""),"")</f>
        <v/>
      </c>
      <c r="G581" s="119" t="str">
        <f ca="1">IFERROR(__xludf.DUMMYFUNCTION("""COMPUTED_VALUE"""),"")</f>
        <v/>
      </c>
      <c r="H581" s="119" t="str">
        <f ca="1">IFERROR(__xludf.DUMMYFUNCTION("""COMPUTED_VALUE"""),"")</f>
        <v/>
      </c>
      <c r="I581" s="96" t="str">
        <f ca="1">IFERROR(__xludf.DUMMYFUNCTION("""COMPUTED_VALUE"""),"")</f>
        <v/>
      </c>
      <c r="J581" s="119" t="str">
        <f ca="1">IFERROR(__xludf.DUMMYFUNCTION("""COMPUTED_VALUE"""),"")</f>
        <v/>
      </c>
      <c r="K581" s="119" t="str">
        <f ca="1">IFERROR(__xludf.DUMMYFUNCTION("""COMPUTED_VALUE"""),"")</f>
        <v/>
      </c>
      <c r="L581" s="119" t="str">
        <f ca="1">IFERROR(__xludf.DUMMYFUNCTION("""COMPUTED_VALUE"""),"")</f>
        <v/>
      </c>
      <c r="M581" s="119" t="str">
        <f ca="1">IFERROR(__xludf.DUMMYFUNCTION("""COMPUTED_VALUE"""),"")</f>
        <v/>
      </c>
      <c r="N581" s="119" t="str">
        <f ca="1">IFERROR(__xludf.DUMMYFUNCTION("""COMPUTED_VALUE"""),"")</f>
        <v/>
      </c>
      <c r="O581" s="119" t="str">
        <f ca="1">IFERROR(__xludf.DUMMYFUNCTION("""COMPUTED_VALUE"""),"")</f>
        <v/>
      </c>
      <c r="P581" s="119" t="str">
        <f ca="1">IFERROR(__xludf.DUMMYFUNCTION("""COMPUTED_VALUE"""),"")</f>
        <v/>
      </c>
      <c r="Q581" s="119" t="str">
        <f ca="1">IFERROR(__xludf.DUMMYFUNCTION("""COMPUTED_VALUE"""),"")</f>
        <v/>
      </c>
      <c r="R581" s="119" t="str">
        <f ca="1">IFERROR(__xludf.DUMMYFUNCTION("""COMPUTED_VALUE"""),"")</f>
        <v/>
      </c>
      <c r="S581" s="119" t="str">
        <f ca="1">IFERROR(__xludf.DUMMYFUNCTION("""COMPUTED_VALUE"""),"")</f>
        <v/>
      </c>
      <c r="T581" s="119" t="str">
        <f ca="1">IFERROR(__xludf.DUMMYFUNCTION("""COMPUTED_VALUE"""),"")</f>
        <v/>
      </c>
      <c r="U581" s="119" t="str">
        <f ca="1">IFERROR(__xludf.DUMMYFUNCTION("""COMPUTED_VALUE"""),"")</f>
        <v/>
      </c>
      <c r="V581" s="119" t="str">
        <f ca="1">IFERROR(__xludf.DUMMYFUNCTION("""COMPUTED_VALUE"""),"")</f>
        <v/>
      </c>
      <c r="W581" s="119" t="str">
        <f ca="1">IFERROR(__xludf.DUMMYFUNCTION("""COMPUTED_VALUE"""),"")</f>
        <v/>
      </c>
      <c r="X581" s="119" t="str">
        <f ca="1">IFERROR(__xludf.DUMMYFUNCTION("""COMPUTED_VALUE"""),"")</f>
        <v/>
      </c>
      <c r="Y581" s="119" t="str">
        <f ca="1">IFERROR(__xludf.DUMMYFUNCTION("""COMPUTED_VALUE"""),"")</f>
        <v/>
      </c>
      <c r="Z581" s="119"/>
    </row>
    <row r="582" spans="1:26" ht="12.95">
      <c r="A582" s="119" t="str">
        <f ca="1">IFERROR(__xludf.DUMMYFUNCTION("""COMPUTED_VALUE"""),"")</f>
        <v/>
      </c>
      <c r="B582" s="119" t="str">
        <f ca="1">IFERROR(__xludf.DUMMYFUNCTION("""COMPUTED_VALUE"""),"")</f>
        <v/>
      </c>
      <c r="C582" s="119" t="str">
        <f ca="1">IFERROR(__xludf.DUMMYFUNCTION("""COMPUTED_VALUE"""),"")</f>
        <v/>
      </c>
      <c r="D582" s="119" t="str">
        <f ca="1">IFERROR(__xludf.DUMMYFUNCTION("""COMPUTED_VALUE"""),"")</f>
        <v/>
      </c>
      <c r="E582" s="119" t="str">
        <f ca="1">IFERROR(__xludf.DUMMYFUNCTION("""COMPUTED_VALUE"""),"")</f>
        <v/>
      </c>
      <c r="F582" s="119" t="str">
        <f ca="1">IFERROR(__xludf.DUMMYFUNCTION("""COMPUTED_VALUE"""),"")</f>
        <v/>
      </c>
      <c r="G582" s="119" t="str">
        <f ca="1">IFERROR(__xludf.DUMMYFUNCTION("""COMPUTED_VALUE"""),"")</f>
        <v/>
      </c>
      <c r="H582" s="119" t="str">
        <f ca="1">IFERROR(__xludf.DUMMYFUNCTION("""COMPUTED_VALUE"""),"")</f>
        <v/>
      </c>
      <c r="I582" s="96" t="str">
        <f ca="1">IFERROR(__xludf.DUMMYFUNCTION("""COMPUTED_VALUE"""),"")</f>
        <v/>
      </c>
      <c r="J582" s="119" t="str">
        <f ca="1">IFERROR(__xludf.DUMMYFUNCTION("""COMPUTED_VALUE"""),"")</f>
        <v/>
      </c>
      <c r="K582" s="119" t="str">
        <f ca="1">IFERROR(__xludf.DUMMYFUNCTION("""COMPUTED_VALUE"""),"")</f>
        <v/>
      </c>
      <c r="L582" s="119" t="str">
        <f ca="1">IFERROR(__xludf.DUMMYFUNCTION("""COMPUTED_VALUE"""),"")</f>
        <v/>
      </c>
      <c r="M582" s="119" t="str">
        <f ca="1">IFERROR(__xludf.DUMMYFUNCTION("""COMPUTED_VALUE"""),"")</f>
        <v/>
      </c>
      <c r="N582" s="119" t="str">
        <f ca="1">IFERROR(__xludf.DUMMYFUNCTION("""COMPUTED_VALUE"""),"")</f>
        <v/>
      </c>
      <c r="O582" s="119" t="str">
        <f ca="1">IFERROR(__xludf.DUMMYFUNCTION("""COMPUTED_VALUE"""),"")</f>
        <v/>
      </c>
      <c r="P582" s="119" t="str">
        <f ca="1">IFERROR(__xludf.DUMMYFUNCTION("""COMPUTED_VALUE"""),"")</f>
        <v/>
      </c>
      <c r="Q582" s="119" t="str">
        <f ca="1">IFERROR(__xludf.DUMMYFUNCTION("""COMPUTED_VALUE"""),"")</f>
        <v/>
      </c>
      <c r="R582" s="119" t="str">
        <f ca="1">IFERROR(__xludf.DUMMYFUNCTION("""COMPUTED_VALUE"""),"")</f>
        <v/>
      </c>
      <c r="S582" s="119" t="str">
        <f ca="1">IFERROR(__xludf.DUMMYFUNCTION("""COMPUTED_VALUE"""),"")</f>
        <v/>
      </c>
      <c r="T582" s="119" t="str">
        <f ca="1">IFERROR(__xludf.DUMMYFUNCTION("""COMPUTED_VALUE"""),"")</f>
        <v/>
      </c>
      <c r="U582" s="119" t="str">
        <f ca="1">IFERROR(__xludf.DUMMYFUNCTION("""COMPUTED_VALUE"""),"")</f>
        <v/>
      </c>
      <c r="V582" s="119" t="str">
        <f ca="1">IFERROR(__xludf.DUMMYFUNCTION("""COMPUTED_VALUE"""),"")</f>
        <v/>
      </c>
      <c r="W582" s="119" t="str">
        <f ca="1">IFERROR(__xludf.DUMMYFUNCTION("""COMPUTED_VALUE"""),"")</f>
        <v/>
      </c>
      <c r="X582" s="119" t="str">
        <f ca="1">IFERROR(__xludf.DUMMYFUNCTION("""COMPUTED_VALUE"""),"")</f>
        <v/>
      </c>
      <c r="Y582" s="119" t="str">
        <f ca="1">IFERROR(__xludf.DUMMYFUNCTION("""COMPUTED_VALUE"""),"")</f>
        <v/>
      </c>
      <c r="Z582" s="119"/>
    </row>
    <row r="583" spans="1:26" ht="12.95">
      <c r="A583" s="119" t="str">
        <f ca="1">IFERROR(__xludf.DUMMYFUNCTION("""COMPUTED_VALUE"""),"")</f>
        <v/>
      </c>
      <c r="B583" s="119" t="str">
        <f ca="1">IFERROR(__xludf.DUMMYFUNCTION("""COMPUTED_VALUE"""),"")</f>
        <v/>
      </c>
      <c r="C583" s="119" t="str">
        <f ca="1">IFERROR(__xludf.DUMMYFUNCTION("""COMPUTED_VALUE"""),"")</f>
        <v/>
      </c>
      <c r="D583" s="119" t="str">
        <f ca="1">IFERROR(__xludf.DUMMYFUNCTION("""COMPUTED_VALUE"""),"")</f>
        <v/>
      </c>
      <c r="E583" s="119" t="str">
        <f ca="1">IFERROR(__xludf.DUMMYFUNCTION("""COMPUTED_VALUE"""),"")</f>
        <v/>
      </c>
      <c r="F583" s="119" t="str">
        <f ca="1">IFERROR(__xludf.DUMMYFUNCTION("""COMPUTED_VALUE"""),"")</f>
        <v/>
      </c>
      <c r="G583" s="119" t="str">
        <f ca="1">IFERROR(__xludf.DUMMYFUNCTION("""COMPUTED_VALUE"""),"")</f>
        <v/>
      </c>
      <c r="H583" s="119" t="str">
        <f ca="1">IFERROR(__xludf.DUMMYFUNCTION("""COMPUTED_VALUE"""),"")</f>
        <v/>
      </c>
      <c r="I583" s="96" t="str">
        <f ca="1">IFERROR(__xludf.DUMMYFUNCTION("""COMPUTED_VALUE"""),"")</f>
        <v/>
      </c>
      <c r="J583" s="119" t="str">
        <f ca="1">IFERROR(__xludf.DUMMYFUNCTION("""COMPUTED_VALUE"""),"")</f>
        <v/>
      </c>
      <c r="K583" s="119" t="str">
        <f ca="1">IFERROR(__xludf.DUMMYFUNCTION("""COMPUTED_VALUE"""),"")</f>
        <v/>
      </c>
      <c r="L583" s="119" t="str">
        <f ca="1">IFERROR(__xludf.DUMMYFUNCTION("""COMPUTED_VALUE"""),"")</f>
        <v/>
      </c>
      <c r="M583" s="119" t="str">
        <f ca="1">IFERROR(__xludf.DUMMYFUNCTION("""COMPUTED_VALUE"""),"")</f>
        <v/>
      </c>
      <c r="N583" s="119" t="str">
        <f ca="1">IFERROR(__xludf.DUMMYFUNCTION("""COMPUTED_VALUE"""),"")</f>
        <v/>
      </c>
      <c r="O583" s="119" t="str">
        <f ca="1">IFERROR(__xludf.DUMMYFUNCTION("""COMPUTED_VALUE"""),"")</f>
        <v/>
      </c>
      <c r="P583" s="119" t="str">
        <f ca="1">IFERROR(__xludf.DUMMYFUNCTION("""COMPUTED_VALUE"""),"")</f>
        <v/>
      </c>
      <c r="Q583" s="119" t="str">
        <f ca="1">IFERROR(__xludf.DUMMYFUNCTION("""COMPUTED_VALUE"""),"")</f>
        <v/>
      </c>
      <c r="R583" s="119" t="str">
        <f ca="1">IFERROR(__xludf.DUMMYFUNCTION("""COMPUTED_VALUE"""),"")</f>
        <v/>
      </c>
      <c r="S583" s="119" t="str">
        <f ca="1">IFERROR(__xludf.DUMMYFUNCTION("""COMPUTED_VALUE"""),"")</f>
        <v/>
      </c>
      <c r="T583" s="119" t="str">
        <f ca="1">IFERROR(__xludf.DUMMYFUNCTION("""COMPUTED_VALUE"""),"")</f>
        <v/>
      </c>
      <c r="U583" s="119" t="str">
        <f ca="1">IFERROR(__xludf.DUMMYFUNCTION("""COMPUTED_VALUE"""),"")</f>
        <v/>
      </c>
      <c r="V583" s="119" t="str">
        <f ca="1">IFERROR(__xludf.DUMMYFUNCTION("""COMPUTED_VALUE"""),"")</f>
        <v/>
      </c>
      <c r="W583" s="119" t="str">
        <f ca="1">IFERROR(__xludf.DUMMYFUNCTION("""COMPUTED_VALUE"""),"")</f>
        <v/>
      </c>
      <c r="X583" s="119" t="str">
        <f ca="1">IFERROR(__xludf.DUMMYFUNCTION("""COMPUTED_VALUE"""),"")</f>
        <v/>
      </c>
      <c r="Y583" s="119" t="str">
        <f ca="1">IFERROR(__xludf.DUMMYFUNCTION("""COMPUTED_VALUE"""),"")</f>
        <v/>
      </c>
      <c r="Z583" s="119"/>
    </row>
    <row r="584" spans="1:26" ht="12.95">
      <c r="A584" s="119" t="str">
        <f ca="1">IFERROR(__xludf.DUMMYFUNCTION("""COMPUTED_VALUE"""),"")</f>
        <v/>
      </c>
      <c r="B584" s="119" t="str">
        <f ca="1">IFERROR(__xludf.DUMMYFUNCTION("""COMPUTED_VALUE"""),"")</f>
        <v/>
      </c>
      <c r="C584" s="119" t="str">
        <f ca="1">IFERROR(__xludf.DUMMYFUNCTION("""COMPUTED_VALUE"""),"")</f>
        <v/>
      </c>
      <c r="D584" s="119" t="str">
        <f ca="1">IFERROR(__xludf.DUMMYFUNCTION("""COMPUTED_VALUE"""),"")</f>
        <v/>
      </c>
      <c r="E584" s="119" t="str">
        <f ca="1">IFERROR(__xludf.DUMMYFUNCTION("""COMPUTED_VALUE"""),"")</f>
        <v/>
      </c>
      <c r="F584" s="119" t="str">
        <f ca="1">IFERROR(__xludf.DUMMYFUNCTION("""COMPUTED_VALUE"""),"")</f>
        <v/>
      </c>
      <c r="G584" s="119" t="str">
        <f ca="1">IFERROR(__xludf.DUMMYFUNCTION("""COMPUTED_VALUE"""),"")</f>
        <v/>
      </c>
      <c r="H584" s="119" t="str">
        <f ca="1">IFERROR(__xludf.DUMMYFUNCTION("""COMPUTED_VALUE"""),"")</f>
        <v/>
      </c>
      <c r="I584" s="96" t="str">
        <f ca="1">IFERROR(__xludf.DUMMYFUNCTION("""COMPUTED_VALUE"""),"")</f>
        <v/>
      </c>
      <c r="J584" s="119" t="str">
        <f ca="1">IFERROR(__xludf.DUMMYFUNCTION("""COMPUTED_VALUE"""),"")</f>
        <v/>
      </c>
      <c r="K584" s="119" t="str">
        <f ca="1">IFERROR(__xludf.DUMMYFUNCTION("""COMPUTED_VALUE"""),"")</f>
        <v/>
      </c>
      <c r="L584" s="119" t="str">
        <f ca="1">IFERROR(__xludf.DUMMYFUNCTION("""COMPUTED_VALUE"""),"")</f>
        <v/>
      </c>
      <c r="M584" s="119" t="str">
        <f ca="1">IFERROR(__xludf.DUMMYFUNCTION("""COMPUTED_VALUE"""),"")</f>
        <v/>
      </c>
      <c r="N584" s="119" t="str">
        <f ca="1">IFERROR(__xludf.DUMMYFUNCTION("""COMPUTED_VALUE"""),"")</f>
        <v/>
      </c>
      <c r="O584" s="119" t="str">
        <f ca="1">IFERROR(__xludf.DUMMYFUNCTION("""COMPUTED_VALUE"""),"")</f>
        <v/>
      </c>
      <c r="P584" s="119" t="str">
        <f ca="1">IFERROR(__xludf.DUMMYFUNCTION("""COMPUTED_VALUE"""),"")</f>
        <v/>
      </c>
      <c r="Q584" s="119" t="str">
        <f ca="1">IFERROR(__xludf.DUMMYFUNCTION("""COMPUTED_VALUE"""),"")</f>
        <v/>
      </c>
      <c r="R584" s="119" t="str">
        <f ca="1">IFERROR(__xludf.DUMMYFUNCTION("""COMPUTED_VALUE"""),"")</f>
        <v/>
      </c>
      <c r="S584" s="119" t="str">
        <f ca="1">IFERROR(__xludf.DUMMYFUNCTION("""COMPUTED_VALUE"""),"")</f>
        <v/>
      </c>
      <c r="T584" s="119" t="str">
        <f ca="1">IFERROR(__xludf.DUMMYFUNCTION("""COMPUTED_VALUE"""),"")</f>
        <v/>
      </c>
      <c r="U584" s="119" t="str">
        <f ca="1">IFERROR(__xludf.DUMMYFUNCTION("""COMPUTED_VALUE"""),"")</f>
        <v/>
      </c>
      <c r="V584" s="119" t="str">
        <f ca="1">IFERROR(__xludf.DUMMYFUNCTION("""COMPUTED_VALUE"""),"")</f>
        <v/>
      </c>
      <c r="W584" s="119" t="str">
        <f ca="1">IFERROR(__xludf.DUMMYFUNCTION("""COMPUTED_VALUE"""),"")</f>
        <v/>
      </c>
      <c r="X584" s="119" t="str">
        <f ca="1">IFERROR(__xludf.DUMMYFUNCTION("""COMPUTED_VALUE"""),"")</f>
        <v/>
      </c>
      <c r="Y584" s="119" t="str">
        <f ca="1">IFERROR(__xludf.DUMMYFUNCTION("""COMPUTED_VALUE"""),"")</f>
        <v/>
      </c>
      <c r="Z584" s="119"/>
    </row>
    <row r="585" spans="1:26" ht="12.95">
      <c r="A585" s="119" t="str">
        <f ca="1">IFERROR(__xludf.DUMMYFUNCTION("""COMPUTED_VALUE"""),"")</f>
        <v/>
      </c>
      <c r="B585" s="119" t="str">
        <f ca="1">IFERROR(__xludf.DUMMYFUNCTION("""COMPUTED_VALUE"""),"")</f>
        <v/>
      </c>
      <c r="C585" s="119" t="str">
        <f ca="1">IFERROR(__xludf.DUMMYFUNCTION("""COMPUTED_VALUE"""),"")</f>
        <v/>
      </c>
      <c r="D585" s="119" t="str">
        <f ca="1">IFERROR(__xludf.DUMMYFUNCTION("""COMPUTED_VALUE"""),"")</f>
        <v/>
      </c>
      <c r="E585" s="119" t="str">
        <f ca="1">IFERROR(__xludf.DUMMYFUNCTION("""COMPUTED_VALUE"""),"")</f>
        <v/>
      </c>
      <c r="F585" s="119" t="str">
        <f ca="1">IFERROR(__xludf.DUMMYFUNCTION("""COMPUTED_VALUE"""),"")</f>
        <v/>
      </c>
      <c r="G585" s="119" t="str">
        <f ca="1">IFERROR(__xludf.DUMMYFUNCTION("""COMPUTED_VALUE"""),"")</f>
        <v/>
      </c>
      <c r="H585" s="119" t="str">
        <f ca="1">IFERROR(__xludf.DUMMYFUNCTION("""COMPUTED_VALUE"""),"")</f>
        <v/>
      </c>
      <c r="I585" s="96" t="str">
        <f ca="1">IFERROR(__xludf.DUMMYFUNCTION("""COMPUTED_VALUE"""),"")</f>
        <v/>
      </c>
      <c r="J585" s="119" t="str">
        <f ca="1">IFERROR(__xludf.DUMMYFUNCTION("""COMPUTED_VALUE"""),"")</f>
        <v/>
      </c>
      <c r="K585" s="119" t="str">
        <f ca="1">IFERROR(__xludf.DUMMYFUNCTION("""COMPUTED_VALUE"""),"")</f>
        <v/>
      </c>
      <c r="L585" s="119" t="str">
        <f ca="1">IFERROR(__xludf.DUMMYFUNCTION("""COMPUTED_VALUE"""),"")</f>
        <v/>
      </c>
      <c r="M585" s="119" t="str">
        <f ca="1">IFERROR(__xludf.DUMMYFUNCTION("""COMPUTED_VALUE"""),"")</f>
        <v/>
      </c>
      <c r="N585" s="119" t="str">
        <f ca="1">IFERROR(__xludf.DUMMYFUNCTION("""COMPUTED_VALUE"""),"")</f>
        <v/>
      </c>
      <c r="O585" s="119" t="str">
        <f ca="1">IFERROR(__xludf.DUMMYFUNCTION("""COMPUTED_VALUE"""),"")</f>
        <v/>
      </c>
      <c r="P585" s="119" t="str">
        <f ca="1">IFERROR(__xludf.DUMMYFUNCTION("""COMPUTED_VALUE"""),"")</f>
        <v/>
      </c>
      <c r="Q585" s="119" t="str">
        <f ca="1">IFERROR(__xludf.DUMMYFUNCTION("""COMPUTED_VALUE"""),"")</f>
        <v/>
      </c>
      <c r="R585" s="119" t="str">
        <f ca="1">IFERROR(__xludf.DUMMYFUNCTION("""COMPUTED_VALUE"""),"")</f>
        <v/>
      </c>
      <c r="S585" s="119" t="str">
        <f ca="1">IFERROR(__xludf.DUMMYFUNCTION("""COMPUTED_VALUE"""),"")</f>
        <v/>
      </c>
      <c r="T585" s="119" t="str">
        <f ca="1">IFERROR(__xludf.DUMMYFUNCTION("""COMPUTED_VALUE"""),"")</f>
        <v/>
      </c>
      <c r="U585" s="119" t="str">
        <f ca="1">IFERROR(__xludf.DUMMYFUNCTION("""COMPUTED_VALUE"""),"")</f>
        <v/>
      </c>
      <c r="V585" s="119" t="str">
        <f ca="1">IFERROR(__xludf.DUMMYFUNCTION("""COMPUTED_VALUE"""),"")</f>
        <v/>
      </c>
      <c r="W585" s="119" t="str">
        <f ca="1">IFERROR(__xludf.DUMMYFUNCTION("""COMPUTED_VALUE"""),"")</f>
        <v/>
      </c>
      <c r="X585" s="119" t="str">
        <f ca="1">IFERROR(__xludf.DUMMYFUNCTION("""COMPUTED_VALUE"""),"")</f>
        <v/>
      </c>
      <c r="Y585" s="119" t="str">
        <f ca="1">IFERROR(__xludf.DUMMYFUNCTION("""COMPUTED_VALUE"""),"")</f>
        <v/>
      </c>
      <c r="Z585" s="119"/>
    </row>
    <row r="586" spans="1:26" ht="12.95">
      <c r="A586" s="119" t="str">
        <f ca="1">IFERROR(__xludf.DUMMYFUNCTION("""COMPUTED_VALUE"""),"")</f>
        <v/>
      </c>
      <c r="B586" s="119" t="str">
        <f ca="1">IFERROR(__xludf.DUMMYFUNCTION("""COMPUTED_VALUE"""),"")</f>
        <v/>
      </c>
      <c r="C586" s="119" t="str">
        <f ca="1">IFERROR(__xludf.DUMMYFUNCTION("""COMPUTED_VALUE"""),"")</f>
        <v/>
      </c>
      <c r="D586" s="119" t="str">
        <f ca="1">IFERROR(__xludf.DUMMYFUNCTION("""COMPUTED_VALUE"""),"")</f>
        <v/>
      </c>
      <c r="E586" s="119" t="str">
        <f ca="1">IFERROR(__xludf.DUMMYFUNCTION("""COMPUTED_VALUE"""),"")</f>
        <v/>
      </c>
      <c r="F586" s="119" t="str">
        <f ca="1">IFERROR(__xludf.DUMMYFUNCTION("""COMPUTED_VALUE"""),"")</f>
        <v/>
      </c>
      <c r="G586" s="119" t="str">
        <f ca="1">IFERROR(__xludf.DUMMYFUNCTION("""COMPUTED_VALUE"""),"")</f>
        <v/>
      </c>
      <c r="H586" s="119" t="str">
        <f ca="1">IFERROR(__xludf.DUMMYFUNCTION("""COMPUTED_VALUE"""),"")</f>
        <v/>
      </c>
      <c r="I586" s="96" t="str">
        <f ca="1">IFERROR(__xludf.DUMMYFUNCTION("""COMPUTED_VALUE"""),"")</f>
        <v/>
      </c>
      <c r="J586" s="119" t="str">
        <f ca="1">IFERROR(__xludf.DUMMYFUNCTION("""COMPUTED_VALUE"""),"")</f>
        <v/>
      </c>
      <c r="K586" s="119" t="str">
        <f ca="1">IFERROR(__xludf.DUMMYFUNCTION("""COMPUTED_VALUE"""),"")</f>
        <v/>
      </c>
      <c r="L586" s="119" t="str">
        <f ca="1">IFERROR(__xludf.DUMMYFUNCTION("""COMPUTED_VALUE"""),"")</f>
        <v/>
      </c>
      <c r="M586" s="119" t="str">
        <f ca="1">IFERROR(__xludf.DUMMYFUNCTION("""COMPUTED_VALUE"""),"")</f>
        <v/>
      </c>
      <c r="N586" s="119" t="str">
        <f ca="1">IFERROR(__xludf.DUMMYFUNCTION("""COMPUTED_VALUE"""),"")</f>
        <v/>
      </c>
      <c r="O586" s="119" t="str">
        <f ca="1">IFERROR(__xludf.DUMMYFUNCTION("""COMPUTED_VALUE"""),"")</f>
        <v/>
      </c>
      <c r="P586" s="119" t="str">
        <f ca="1">IFERROR(__xludf.DUMMYFUNCTION("""COMPUTED_VALUE"""),"")</f>
        <v/>
      </c>
      <c r="Q586" s="119" t="str">
        <f ca="1">IFERROR(__xludf.DUMMYFUNCTION("""COMPUTED_VALUE"""),"")</f>
        <v/>
      </c>
      <c r="R586" s="119" t="str">
        <f ca="1">IFERROR(__xludf.DUMMYFUNCTION("""COMPUTED_VALUE"""),"")</f>
        <v/>
      </c>
      <c r="S586" s="119" t="str">
        <f ca="1">IFERROR(__xludf.DUMMYFUNCTION("""COMPUTED_VALUE"""),"")</f>
        <v/>
      </c>
      <c r="T586" s="119" t="str">
        <f ca="1">IFERROR(__xludf.DUMMYFUNCTION("""COMPUTED_VALUE"""),"")</f>
        <v/>
      </c>
      <c r="U586" s="119" t="str">
        <f ca="1">IFERROR(__xludf.DUMMYFUNCTION("""COMPUTED_VALUE"""),"")</f>
        <v/>
      </c>
      <c r="V586" s="119" t="str">
        <f ca="1">IFERROR(__xludf.DUMMYFUNCTION("""COMPUTED_VALUE"""),"")</f>
        <v/>
      </c>
      <c r="W586" s="119" t="str">
        <f ca="1">IFERROR(__xludf.DUMMYFUNCTION("""COMPUTED_VALUE"""),"")</f>
        <v/>
      </c>
      <c r="X586" s="119" t="str">
        <f ca="1">IFERROR(__xludf.DUMMYFUNCTION("""COMPUTED_VALUE"""),"")</f>
        <v/>
      </c>
      <c r="Y586" s="119" t="str">
        <f ca="1">IFERROR(__xludf.DUMMYFUNCTION("""COMPUTED_VALUE"""),"")</f>
        <v/>
      </c>
      <c r="Z586" s="119"/>
    </row>
    <row r="587" spans="1:26" ht="12.95">
      <c r="A587" s="119" t="str">
        <f ca="1">IFERROR(__xludf.DUMMYFUNCTION("""COMPUTED_VALUE"""),"")</f>
        <v/>
      </c>
      <c r="B587" s="119" t="str">
        <f ca="1">IFERROR(__xludf.DUMMYFUNCTION("""COMPUTED_VALUE"""),"")</f>
        <v/>
      </c>
      <c r="C587" s="119" t="str">
        <f ca="1">IFERROR(__xludf.DUMMYFUNCTION("""COMPUTED_VALUE"""),"")</f>
        <v/>
      </c>
      <c r="D587" s="119" t="str">
        <f ca="1">IFERROR(__xludf.DUMMYFUNCTION("""COMPUTED_VALUE"""),"")</f>
        <v/>
      </c>
      <c r="E587" s="119" t="str">
        <f ca="1">IFERROR(__xludf.DUMMYFUNCTION("""COMPUTED_VALUE"""),"")</f>
        <v/>
      </c>
      <c r="F587" s="119" t="str">
        <f ca="1">IFERROR(__xludf.DUMMYFUNCTION("""COMPUTED_VALUE"""),"")</f>
        <v/>
      </c>
      <c r="G587" s="119" t="str">
        <f ca="1">IFERROR(__xludf.DUMMYFUNCTION("""COMPUTED_VALUE"""),"")</f>
        <v/>
      </c>
      <c r="H587" s="119" t="str">
        <f ca="1">IFERROR(__xludf.DUMMYFUNCTION("""COMPUTED_VALUE"""),"")</f>
        <v/>
      </c>
      <c r="I587" s="96" t="str">
        <f ca="1">IFERROR(__xludf.DUMMYFUNCTION("""COMPUTED_VALUE"""),"")</f>
        <v/>
      </c>
      <c r="J587" s="119" t="str">
        <f ca="1">IFERROR(__xludf.DUMMYFUNCTION("""COMPUTED_VALUE"""),"")</f>
        <v/>
      </c>
      <c r="K587" s="119" t="str">
        <f ca="1">IFERROR(__xludf.DUMMYFUNCTION("""COMPUTED_VALUE"""),"")</f>
        <v/>
      </c>
      <c r="L587" s="119" t="str">
        <f ca="1">IFERROR(__xludf.DUMMYFUNCTION("""COMPUTED_VALUE"""),"")</f>
        <v/>
      </c>
      <c r="M587" s="119" t="str">
        <f ca="1">IFERROR(__xludf.DUMMYFUNCTION("""COMPUTED_VALUE"""),"")</f>
        <v/>
      </c>
      <c r="N587" s="119" t="str">
        <f ca="1">IFERROR(__xludf.DUMMYFUNCTION("""COMPUTED_VALUE"""),"")</f>
        <v/>
      </c>
      <c r="O587" s="119" t="str">
        <f ca="1">IFERROR(__xludf.DUMMYFUNCTION("""COMPUTED_VALUE"""),"")</f>
        <v/>
      </c>
      <c r="P587" s="119" t="str">
        <f ca="1">IFERROR(__xludf.DUMMYFUNCTION("""COMPUTED_VALUE"""),"")</f>
        <v/>
      </c>
      <c r="Q587" s="119" t="str">
        <f ca="1">IFERROR(__xludf.DUMMYFUNCTION("""COMPUTED_VALUE"""),"")</f>
        <v/>
      </c>
      <c r="R587" s="119" t="str">
        <f ca="1">IFERROR(__xludf.DUMMYFUNCTION("""COMPUTED_VALUE"""),"")</f>
        <v/>
      </c>
      <c r="S587" s="119" t="str">
        <f ca="1">IFERROR(__xludf.DUMMYFUNCTION("""COMPUTED_VALUE"""),"")</f>
        <v/>
      </c>
      <c r="T587" s="119" t="str">
        <f ca="1">IFERROR(__xludf.DUMMYFUNCTION("""COMPUTED_VALUE"""),"")</f>
        <v/>
      </c>
      <c r="U587" s="119" t="str">
        <f ca="1">IFERROR(__xludf.DUMMYFUNCTION("""COMPUTED_VALUE"""),"")</f>
        <v/>
      </c>
      <c r="V587" s="119" t="str">
        <f ca="1">IFERROR(__xludf.DUMMYFUNCTION("""COMPUTED_VALUE"""),"")</f>
        <v/>
      </c>
      <c r="W587" s="119" t="str">
        <f ca="1">IFERROR(__xludf.DUMMYFUNCTION("""COMPUTED_VALUE"""),"")</f>
        <v/>
      </c>
      <c r="X587" s="119" t="str">
        <f ca="1">IFERROR(__xludf.DUMMYFUNCTION("""COMPUTED_VALUE"""),"")</f>
        <v/>
      </c>
      <c r="Y587" s="119" t="str">
        <f ca="1">IFERROR(__xludf.DUMMYFUNCTION("""COMPUTED_VALUE"""),"")</f>
        <v/>
      </c>
      <c r="Z587" s="119"/>
    </row>
    <row r="588" spans="1:26" ht="12.95">
      <c r="A588" s="119" t="str">
        <f ca="1">IFERROR(__xludf.DUMMYFUNCTION("""COMPUTED_VALUE"""),"")</f>
        <v/>
      </c>
      <c r="B588" s="119" t="str">
        <f ca="1">IFERROR(__xludf.DUMMYFUNCTION("""COMPUTED_VALUE"""),"")</f>
        <v/>
      </c>
      <c r="C588" s="119" t="str">
        <f ca="1">IFERROR(__xludf.DUMMYFUNCTION("""COMPUTED_VALUE"""),"")</f>
        <v/>
      </c>
      <c r="D588" s="119" t="str">
        <f ca="1">IFERROR(__xludf.DUMMYFUNCTION("""COMPUTED_VALUE"""),"")</f>
        <v/>
      </c>
      <c r="E588" s="119" t="str">
        <f ca="1">IFERROR(__xludf.DUMMYFUNCTION("""COMPUTED_VALUE"""),"")</f>
        <v/>
      </c>
      <c r="F588" s="119" t="str">
        <f ca="1">IFERROR(__xludf.DUMMYFUNCTION("""COMPUTED_VALUE"""),"")</f>
        <v/>
      </c>
      <c r="G588" s="119" t="str">
        <f ca="1">IFERROR(__xludf.DUMMYFUNCTION("""COMPUTED_VALUE"""),"")</f>
        <v/>
      </c>
      <c r="H588" s="119" t="str">
        <f ca="1">IFERROR(__xludf.DUMMYFUNCTION("""COMPUTED_VALUE"""),"")</f>
        <v/>
      </c>
      <c r="I588" s="96" t="str">
        <f ca="1">IFERROR(__xludf.DUMMYFUNCTION("""COMPUTED_VALUE"""),"")</f>
        <v/>
      </c>
      <c r="J588" s="119" t="str">
        <f ca="1">IFERROR(__xludf.DUMMYFUNCTION("""COMPUTED_VALUE"""),"")</f>
        <v/>
      </c>
      <c r="K588" s="119" t="str">
        <f ca="1">IFERROR(__xludf.DUMMYFUNCTION("""COMPUTED_VALUE"""),"")</f>
        <v/>
      </c>
      <c r="L588" s="119" t="str">
        <f ca="1">IFERROR(__xludf.DUMMYFUNCTION("""COMPUTED_VALUE"""),"")</f>
        <v/>
      </c>
      <c r="M588" s="119" t="str">
        <f ca="1">IFERROR(__xludf.DUMMYFUNCTION("""COMPUTED_VALUE"""),"")</f>
        <v/>
      </c>
      <c r="N588" s="119" t="str">
        <f ca="1">IFERROR(__xludf.DUMMYFUNCTION("""COMPUTED_VALUE"""),"")</f>
        <v/>
      </c>
      <c r="O588" s="119" t="str">
        <f ca="1">IFERROR(__xludf.DUMMYFUNCTION("""COMPUTED_VALUE"""),"")</f>
        <v/>
      </c>
      <c r="P588" s="119" t="str">
        <f ca="1">IFERROR(__xludf.DUMMYFUNCTION("""COMPUTED_VALUE"""),"")</f>
        <v/>
      </c>
      <c r="Q588" s="119" t="str">
        <f ca="1">IFERROR(__xludf.DUMMYFUNCTION("""COMPUTED_VALUE"""),"")</f>
        <v/>
      </c>
      <c r="R588" s="119" t="str">
        <f ca="1">IFERROR(__xludf.DUMMYFUNCTION("""COMPUTED_VALUE"""),"")</f>
        <v/>
      </c>
      <c r="S588" s="119" t="str">
        <f ca="1">IFERROR(__xludf.DUMMYFUNCTION("""COMPUTED_VALUE"""),"")</f>
        <v/>
      </c>
      <c r="T588" s="119" t="str">
        <f ca="1">IFERROR(__xludf.DUMMYFUNCTION("""COMPUTED_VALUE"""),"")</f>
        <v/>
      </c>
      <c r="U588" s="119" t="str">
        <f ca="1">IFERROR(__xludf.DUMMYFUNCTION("""COMPUTED_VALUE"""),"")</f>
        <v/>
      </c>
      <c r="V588" s="119" t="str">
        <f ca="1">IFERROR(__xludf.DUMMYFUNCTION("""COMPUTED_VALUE"""),"")</f>
        <v/>
      </c>
      <c r="W588" s="119" t="str">
        <f ca="1">IFERROR(__xludf.DUMMYFUNCTION("""COMPUTED_VALUE"""),"")</f>
        <v/>
      </c>
      <c r="X588" s="119" t="str">
        <f ca="1">IFERROR(__xludf.DUMMYFUNCTION("""COMPUTED_VALUE"""),"")</f>
        <v/>
      </c>
      <c r="Y588" s="119" t="str">
        <f ca="1">IFERROR(__xludf.DUMMYFUNCTION("""COMPUTED_VALUE"""),"")</f>
        <v/>
      </c>
      <c r="Z588" s="119"/>
    </row>
    <row r="589" spans="1:26" ht="12.95">
      <c r="A589" s="119" t="str">
        <f ca="1">IFERROR(__xludf.DUMMYFUNCTION("""COMPUTED_VALUE"""),"")</f>
        <v/>
      </c>
      <c r="B589" s="119" t="str">
        <f ca="1">IFERROR(__xludf.DUMMYFUNCTION("""COMPUTED_VALUE"""),"")</f>
        <v/>
      </c>
      <c r="C589" s="119" t="str">
        <f ca="1">IFERROR(__xludf.DUMMYFUNCTION("""COMPUTED_VALUE"""),"")</f>
        <v/>
      </c>
      <c r="D589" s="119" t="str">
        <f ca="1">IFERROR(__xludf.DUMMYFUNCTION("""COMPUTED_VALUE"""),"")</f>
        <v/>
      </c>
      <c r="E589" s="119" t="str">
        <f ca="1">IFERROR(__xludf.DUMMYFUNCTION("""COMPUTED_VALUE"""),"")</f>
        <v/>
      </c>
      <c r="F589" s="119" t="str">
        <f ca="1">IFERROR(__xludf.DUMMYFUNCTION("""COMPUTED_VALUE"""),"")</f>
        <v/>
      </c>
      <c r="G589" s="119" t="str">
        <f ca="1">IFERROR(__xludf.DUMMYFUNCTION("""COMPUTED_VALUE"""),"")</f>
        <v/>
      </c>
      <c r="H589" s="119" t="str">
        <f ca="1">IFERROR(__xludf.DUMMYFUNCTION("""COMPUTED_VALUE"""),"")</f>
        <v/>
      </c>
      <c r="I589" s="96" t="str">
        <f ca="1">IFERROR(__xludf.DUMMYFUNCTION("""COMPUTED_VALUE"""),"")</f>
        <v/>
      </c>
      <c r="J589" s="119" t="str">
        <f ca="1">IFERROR(__xludf.DUMMYFUNCTION("""COMPUTED_VALUE"""),"")</f>
        <v/>
      </c>
      <c r="K589" s="119" t="str">
        <f ca="1">IFERROR(__xludf.DUMMYFUNCTION("""COMPUTED_VALUE"""),"")</f>
        <v/>
      </c>
      <c r="L589" s="119" t="str">
        <f ca="1">IFERROR(__xludf.DUMMYFUNCTION("""COMPUTED_VALUE"""),"")</f>
        <v/>
      </c>
      <c r="M589" s="119" t="str">
        <f ca="1">IFERROR(__xludf.DUMMYFUNCTION("""COMPUTED_VALUE"""),"")</f>
        <v/>
      </c>
      <c r="N589" s="119" t="str">
        <f ca="1">IFERROR(__xludf.DUMMYFUNCTION("""COMPUTED_VALUE"""),"")</f>
        <v/>
      </c>
      <c r="O589" s="119" t="str">
        <f ca="1">IFERROR(__xludf.DUMMYFUNCTION("""COMPUTED_VALUE"""),"")</f>
        <v/>
      </c>
      <c r="P589" s="119" t="str">
        <f ca="1">IFERROR(__xludf.DUMMYFUNCTION("""COMPUTED_VALUE"""),"")</f>
        <v/>
      </c>
      <c r="Q589" s="119" t="str">
        <f ca="1">IFERROR(__xludf.DUMMYFUNCTION("""COMPUTED_VALUE"""),"")</f>
        <v/>
      </c>
      <c r="R589" s="119" t="str">
        <f ca="1">IFERROR(__xludf.DUMMYFUNCTION("""COMPUTED_VALUE"""),"")</f>
        <v/>
      </c>
      <c r="S589" s="119" t="str">
        <f ca="1">IFERROR(__xludf.DUMMYFUNCTION("""COMPUTED_VALUE"""),"")</f>
        <v/>
      </c>
      <c r="T589" s="119" t="str">
        <f ca="1">IFERROR(__xludf.DUMMYFUNCTION("""COMPUTED_VALUE"""),"")</f>
        <v/>
      </c>
      <c r="U589" s="119" t="str">
        <f ca="1">IFERROR(__xludf.DUMMYFUNCTION("""COMPUTED_VALUE"""),"")</f>
        <v/>
      </c>
      <c r="V589" s="119" t="str">
        <f ca="1">IFERROR(__xludf.DUMMYFUNCTION("""COMPUTED_VALUE"""),"")</f>
        <v/>
      </c>
      <c r="W589" s="119" t="str">
        <f ca="1">IFERROR(__xludf.DUMMYFUNCTION("""COMPUTED_VALUE"""),"")</f>
        <v/>
      </c>
      <c r="X589" s="119" t="str">
        <f ca="1">IFERROR(__xludf.DUMMYFUNCTION("""COMPUTED_VALUE"""),"")</f>
        <v/>
      </c>
      <c r="Y589" s="119" t="str">
        <f ca="1">IFERROR(__xludf.DUMMYFUNCTION("""COMPUTED_VALUE"""),"")</f>
        <v/>
      </c>
      <c r="Z589" s="119"/>
    </row>
    <row r="590" spans="1:26" ht="12.95">
      <c r="A590" s="119" t="str">
        <f ca="1">IFERROR(__xludf.DUMMYFUNCTION("""COMPUTED_VALUE"""),"")</f>
        <v/>
      </c>
      <c r="B590" s="119" t="str">
        <f ca="1">IFERROR(__xludf.DUMMYFUNCTION("""COMPUTED_VALUE"""),"")</f>
        <v/>
      </c>
      <c r="C590" s="119" t="str">
        <f ca="1">IFERROR(__xludf.DUMMYFUNCTION("""COMPUTED_VALUE"""),"")</f>
        <v/>
      </c>
      <c r="D590" s="119" t="str">
        <f ca="1">IFERROR(__xludf.DUMMYFUNCTION("""COMPUTED_VALUE"""),"")</f>
        <v/>
      </c>
      <c r="E590" s="119" t="str">
        <f ca="1">IFERROR(__xludf.DUMMYFUNCTION("""COMPUTED_VALUE"""),"")</f>
        <v/>
      </c>
      <c r="F590" s="119" t="str">
        <f ca="1">IFERROR(__xludf.DUMMYFUNCTION("""COMPUTED_VALUE"""),"")</f>
        <v/>
      </c>
      <c r="G590" s="119" t="str">
        <f ca="1">IFERROR(__xludf.DUMMYFUNCTION("""COMPUTED_VALUE"""),"")</f>
        <v/>
      </c>
      <c r="H590" s="119" t="str">
        <f ca="1">IFERROR(__xludf.DUMMYFUNCTION("""COMPUTED_VALUE"""),"")</f>
        <v/>
      </c>
      <c r="I590" s="96" t="str">
        <f ca="1">IFERROR(__xludf.DUMMYFUNCTION("""COMPUTED_VALUE"""),"")</f>
        <v/>
      </c>
      <c r="J590" s="119" t="str">
        <f ca="1">IFERROR(__xludf.DUMMYFUNCTION("""COMPUTED_VALUE"""),"")</f>
        <v/>
      </c>
      <c r="K590" s="119" t="str">
        <f ca="1">IFERROR(__xludf.DUMMYFUNCTION("""COMPUTED_VALUE"""),"")</f>
        <v/>
      </c>
      <c r="L590" s="119" t="str">
        <f ca="1">IFERROR(__xludf.DUMMYFUNCTION("""COMPUTED_VALUE"""),"")</f>
        <v/>
      </c>
      <c r="M590" s="119" t="str">
        <f ca="1">IFERROR(__xludf.DUMMYFUNCTION("""COMPUTED_VALUE"""),"")</f>
        <v/>
      </c>
      <c r="N590" s="119" t="str">
        <f ca="1">IFERROR(__xludf.DUMMYFUNCTION("""COMPUTED_VALUE"""),"")</f>
        <v/>
      </c>
      <c r="O590" s="119" t="str">
        <f ca="1">IFERROR(__xludf.DUMMYFUNCTION("""COMPUTED_VALUE"""),"")</f>
        <v/>
      </c>
      <c r="P590" s="119" t="str">
        <f ca="1">IFERROR(__xludf.DUMMYFUNCTION("""COMPUTED_VALUE"""),"")</f>
        <v/>
      </c>
      <c r="Q590" s="119" t="str">
        <f ca="1">IFERROR(__xludf.DUMMYFUNCTION("""COMPUTED_VALUE"""),"")</f>
        <v/>
      </c>
      <c r="R590" s="119" t="str">
        <f ca="1">IFERROR(__xludf.DUMMYFUNCTION("""COMPUTED_VALUE"""),"")</f>
        <v/>
      </c>
      <c r="S590" s="119" t="str">
        <f ca="1">IFERROR(__xludf.DUMMYFUNCTION("""COMPUTED_VALUE"""),"")</f>
        <v/>
      </c>
      <c r="T590" s="119" t="str">
        <f ca="1">IFERROR(__xludf.DUMMYFUNCTION("""COMPUTED_VALUE"""),"")</f>
        <v/>
      </c>
      <c r="U590" s="119" t="str">
        <f ca="1">IFERROR(__xludf.DUMMYFUNCTION("""COMPUTED_VALUE"""),"")</f>
        <v/>
      </c>
      <c r="V590" s="119" t="str">
        <f ca="1">IFERROR(__xludf.DUMMYFUNCTION("""COMPUTED_VALUE"""),"")</f>
        <v/>
      </c>
      <c r="W590" s="119" t="str">
        <f ca="1">IFERROR(__xludf.DUMMYFUNCTION("""COMPUTED_VALUE"""),"")</f>
        <v/>
      </c>
      <c r="X590" s="119" t="str">
        <f ca="1">IFERROR(__xludf.DUMMYFUNCTION("""COMPUTED_VALUE"""),"")</f>
        <v/>
      </c>
      <c r="Y590" s="119" t="str">
        <f ca="1">IFERROR(__xludf.DUMMYFUNCTION("""COMPUTED_VALUE"""),"")</f>
        <v/>
      </c>
      <c r="Z590" s="119"/>
    </row>
    <row r="591" spans="1:26" ht="12.95">
      <c r="A591" s="119" t="str">
        <f ca="1">IFERROR(__xludf.DUMMYFUNCTION("""COMPUTED_VALUE"""),"")</f>
        <v/>
      </c>
      <c r="B591" s="119" t="str">
        <f ca="1">IFERROR(__xludf.DUMMYFUNCTION("""COMPUTED_VALUE"""),"")</f>
        <v/>
      </c>
      <c r="C591" s="119" t="str">
        <f ca="1">IFERROR(__xludf.DUMMYFUNCTION("""COMPUTED_VALUE"""),"")</f>
        <v/>
      </c>
      <c r="D591" s="119" t="str">
        <f ca="1">IFERROR(__xludf.DUMMYFUNCTION("""COMPUTED_VALUE"""),"")</f>
        <v/>
      </c>
      <c r="E591" s="119" t="str">
        <f ca="1">IFERROR(__xludf.DUMMYFUNCTION("""COMPUTED_VALUE"""),"")</f>
        <v/>
      </c>
      <c r="F591" s="119" t="str">
        <f ca="1">IFERROR(__xludf.DUMMYFUNCTION("""COMPUTED_VALUE"""),"")</f>
        <v/>
      </c>
      <c r="G591" s="119" t="str">
        <f ca="1">IFERROR(__xludf.DUMMYFUNCTION("""COMPUTED_VALUE"""),"")</f>
        <v/>
      </c>
      <c r="H591" s="119" t="str">
        <f ca="1">IFERROR(__xludf.DUMMYFUNCTION("""COMPUTED_VALUE"""),"")</f>
        <v/>
      </c>
      <c r="I591" s="96" t="str">
        <f ca="1">IFERROR(__xludf.DUMMYFUNCTION("""COMPUTED_VALUE"""),"")</f>
        <v/>
      </c>
      <c r="J591" s="119" t="str">
        <f ca="1">IFERROR(__xludf.DUMMYFUNCTION("""COMPUTED_VALUE"""),"")</f>
        <v/>
      </c>
      <c r="K591" s="119" t="str">
        <f ca="1">IFERROR(__xludf.DUMMYFUNCTION("""COMPUTED_VALUE"""),"")</f>
        <v/>
      </c>
      <c r="L591" s="119" t="str">
        <f ca="1">IFERROR(__xludf.DUMMYFUNCTION("""COMPUTED_VALUE"""),"")</f>
        <v/>
      </c>
      <c r="M591" s="119" t="str">
        <f ca="1">IFERROR(__xludf.DUMMYFUNCTION("""COMPUTED_VALUE"""),"")</f>
        <v/>
      </c>
      <c r="N591" s="119" t="str">
        <f ca="1">IFERROR(__xludf.DUMMYFUNCTION("""COMPUTED_VALUE"""),"")</f>
        <v/>
      </c>
      <c r="O591" s="119" t="str">
        <f ca="1">IFERROR(__xludf.DUMMYFUNCTION("""COMPUTED_VALUE"""),"")</f>
        <v/>
      </c>
      <c r="P591" s="119" t="str">
        <f ca="1">IFERROR(__xludf.DUMMYFUNCTION("""COMPUTED_VALUE"""),"")</f>
        <v/>
      </c>
      <c r="Q591" s="119" t="str">
        <f ca="1">IFERROR(__xludf.DUMMYFUNCTION("""COMPUTED_VALUE"""),"")</f>
        <v/>
      </c>
      <c r="R591" s="119" t="str">
        <f ca="1">IFERROR(__xludf.DUMMYFUNCTION("""COMPUTED_VALUE"""),"")</f>
        <v/>
      </c>
      <c r="S591" s="119" t="str">
        <f ca="1">IFERROR(__xludf.DUMMYFUNCTION("""COMPUTED_VALUE"""),"")</f>
        <v/>
      </c>
      <c r="T591" s="119" t="str">
        <f ca="1">IFERROR(__xludf.DUMMYFUNCTION("""COMPUTED_VALUE"""),"")</f>
        <v/>
      </c>
      <c r="U591" s="119" t="str">
        <f ca="1">IFERROR(__xludf.DUMMYFUNCTION("""COMPUTED_VALUE"""),"")</f>
        <v/>
      </c>
      <c r="V591" s="119" t="str">
        <f ca="1">IFERROR(__xludf.DUMMYFUNCTION("""COMPUTED_VALUE"""),"")</f>
        <v/>
      </c>
      <c r="W591" s="119" t="str">
        <f ca="1">IFERROR(__xludf.DUMMYFUNCTION("""COMPUTED_VALUE"""),"")</f>
        <v/>
      </c>
      <c r="X591" s="119" t="str">
        <f ca="1">IFERROR(__xludf.DUMMYFUNCTION("""COMPUTED_VALUE"""),"")</f>
        <v/>
      </c>
      <c r="Y591" s="119" t="str">
        <f ca="1">IFERROR(__xludf.DUMMYFUNCTION("""COMPUTED_VALUE"""),"")</f>
        <v/>
      </c>
      <c r="Z591" s="119"/>
    </row>
    <row r="592" spans="1:26" ht="12.95">
      <c r="A592" s="119" t="str">
        <f ca="1">IFERROR(__xludf.DUMMYFUNCTION("""COMPUTED_VALUE"""),"")</f>
        <v/>
      </c>
      <c r="B592" s="119" t="str">
        <f ca="1">IFERROR(__xludf.DUMMYFUNCTION("""COMPUTED_VALUE"""),"")</f>
        <v/>
      </c>
      <c r="C592" s="119" t="str">
        <f ca="1">IFERROR(__xludf.DUMMYFUNCTION("""COMPUTED_VALUE"""),"")</f>
        <v/>
      </c>
      <c r="D592" s="119" t="str">
        <f ca="1">IFERROR(__xludf.DUMMYFUNCTION("""COMPUTED_VALUE"""),"")</f>
        <v/>
      </c>
      <c r="E592" s="119" t="str">
        <f ca="1">IFERROR(__xludf.DUMMYFUNCTION("""COMPUTED_VALUE"""),"")</f>
        <v/>
      </c>
      <c r="F592" s="119" t="str">
        <f ca="1">IFERROR(__xludf.DUMMYFUNCTION("""COMPUTED_VALUE"""),"")</f>
        <v/>
      </c>
      <c r="G592" s="119" t="str">
        <f ca="1">IFERROR(__xludf.DUMMYFUNCTION("""COMPUTED_VALUE"""),"")</f>
        <v/>
      </c>
      <c r="H592" s="119" t="str">
        <f ca="1">IFERROR(__xludf.DUMMYFUNCTION("""COMPUTED_VALUE"""),"")</f>
        <v/>
      </c>
      <c r="I592" s="96" t="str">
        <f ca="1">IFERROR(__xludf.DUMMYFUNCTION("""COMPUTED_VALUE"""),"")</f>
        <v/>
      </c>
      <c r="J592" s="119" t="str">
        <f ca="1">IFERROR(__xludf.DUMMYFUNCTION("""COMPUTED_VALUE"""),"")</f>
        <v/>
      </c>
      <c r="K592" s="119" t="str">
        <f ca="1">IFERROR(__xludf.DUMMYFUNCTION("""COMPUTED_VALUE"""),"")</f>
        <v/>
      </c>
      <c r="L592" s="119" t="str">
        <f ca="1">IFERROR(__xludf.DUMMYFUNCTION("""COMPUTED_VALUE"""),"")</f>
        <v/>
      </c>
      <c r="M592" s="119" t="str">
        <f ca="1">IFERROR(__xludf.DUMMYFUNCTION("""COMPUTED_VALUE"""),"")</f>
        <v/>
      </c>
      <c r="N592" s="119" t="str">
        <f ca="1">IFERROR(__xludf.DUMMYFUNCTION("""COMPUTED_VALUE"""),"")</f>
        <v/>
      </c>
      <c r="O592" s="119" t="str">
        <f ca="1">IFERROR(__xludf.DUMMYFUNCTION("""COMPUTED_VALUE"""),"")</f>
        <v/>
      </c>
      <c r="P592" s="119" t="str">
        <f ca="1">IFERROR(__xludf.DUMMYFUNCTION("""COMPUTED_VALUE"""),"")</f>
        <v/>
      </c>
      <c r="Q592" s="119" t="str">
        <f ca="1">IFERROR(__xludf.DUMMYFUNCTION("""COMPUTED_VALUE"""),"")</f>
        <v/>
      </c>
      <c r="R592" s="119" t="str">
        <f ca="1">IFERROR(__xludf.DUMMYFUNCTION("""COMPUTED_VALUE"""),"")</f>
        <v/>
      </c>
      <c r="S592" s="119" t="str">
        <f ca="1">IFERROR(__xludf.DUMMYFUNCTION("""COMPUTED_VALUE"""),"")</f>
        <v/>
      </c>
      <c r="T592" s="119" t="str">
        <f ca="1">IFERROR(__xludf.DUMMYFUNCTION("""COMPUTED_VALUE"""),"")</f>
        <v/>
      </c>
      <c r="U592" s="119" t="str">
        <f ca="1">IFERROR(__xludf.DUMMYFUNCTION("""COMPUTED_VALUE"""),"")</f>
        <v/>
      </c>
      <c r="V592" s="119" t="str">
        <f ca="1">IFERROR(__xludf.DUMMYFUNCTION("""COMPUTED_VALUE"""),"")</f>
        <v/>
      </c>
      <c r="W592" s="119" t="str">
        <f ca="1">IFERROR(__xludf.DUMMYFUNCTION("""COMPUTED_VALUE"""),"")</f>
        <v/>
      </c>
      <c r="X592" s="119" t="str">
        <f ca="1">IFERROR(__xludf.DUMMYFUNCTION("""COMPUTED_VALUE"""),"")</f>
        <v/>
      </c>
      <c r="Y592" s="119" t="str">
        <f ca="1">IFERROR(__xludf.DUMMYFUNCTION("""COMPUTED_VALUE"""),"")</f>
        <v/>
      </c>
      <c r="Z592" s="119"/>
    </row>
    <row r="593" spans="1:26" ht="12.95">
      <c r="A593" s="119" t="str">
        <f ca="1">IFERROR(__xludf.DUMMYFUNCTION("""COMPUTED_VALUE"""),"")</f>
        <v/>
      </c>
      <c r="B593" s="119" t="str">
        <f ca="1">IFERROR(__xludf.DUMMYFUNCTION("""COMPUTED_VALUE"""),"")</f>
        <v/>
      </c>
      <c r="C593" s="119" t="str">
        <f ca="1">IFERROR(__xludf.DUMMYFUNCTION("""COMPUTED_VALUE"""),"")</f>
        <v/>
      </c>
      <c r="D593" s="119" t="str">
        <f ca="1">IFERROR(__xludf.DUMMYFUNCTION("""COMPUTED_VALUE"""),"")</f>
        <v/>
      </c>
      <c r="E593" s="119" t="str">
        <f ca="1">IFERROR(__xludf.DUMMYFUNCTION("""COMPUTED_VALUE"""),"")</f>
        <v/>
      </c>
      <c r="F593" s="119" t="str">
        <f ca="1">IFERROR(__xludf.DUMMYFUNCTION("""COMPUTED_VALUE"""),"")</f>
        <v/>
      </c>
      <c r="G593" s="119" t="str">
        <f ca="1">IFERROR(__xludf.DUMMYFUNCTION("""COMPUTED_VALUE"""),"")</f>
        <v/>
      </c>
      <c r="H593" s="119" t="str">
        <f ca="1">IFERROR(__xludf.DUMMYFUNCTION("""COMPUTED_VALUE"""),"")</f>
        <v/>
      </c>
      <c r="I593" s="96" t="str">
        <f ca="1">IFERROR(__xludf.DUMMYFUNCTION("""COMPUTED_VALUE"""),"")</f>
        <v/>
      </c>
      <c r="J593" s="119" t="str">
        <f ca="1">IFERROR(__xludf.DUMMYFUNCTION("""COMPUTED_VALUE"""),"")</f>
        <v/>
      </c>
      <c r="K593" s="119" t="str">
        <f ca="1">IFERROR(__xludf.DUMMYFUNCTION("""COMPUTED_VALUE"""),"")</f>
        <v/>
      </c>
      <c r="L593" s="119" t="str">
        <f ca="1">IFERROR(__xludf.DUMMYFUNCTION("""COMPUTED_VALUE"""),"")</f>
        <v/>
      </c>
      <c r="M593" s="119" t="str">
        <f ca="1">IFERROR(__xludf.DUMMYFUNCTION("""COMPUTED_VALUE"""),"")</f>
        <v/>
      </c>
      <c r="N593" s="119" t="str">
        <f ca="1">IFERROR(__xludf.DUMMYFUNCTION("""COMPUTED_VALUE"""),"")</f>
        <v/>
      </c>
      <c r="O593" s="119" t="str">
        <f ca="1">IFERROR(__xludf.DUMMYFUNCTION("""COMPUTED_VALUE"""),"")</f>
        <v/>
      </c>
      <c r="P593" s="119" t="str">
        <f ca="1">IFERROR(__xludf.DUMMYFUNCTION("""COMPUTED_VALUE"""),"")</f>
        <v/>
      </c>
      <c r="Q593" s="119" t="str">
        <f ca="1">IFERROR(__xludf.DUMMYFUNCTION("""COMPUTED_VALUE"""),"")</f>
        <v/>
      </c>
      <c r="R593" s="119" t="str">
        <f ca="1">IFERROR(__xludf.DUMMYFUNCTION("""COMPUTED_VALUE"""),"")</f>
        <v/>
      </c>
      <c r="S593" s="119" t="str">
        <f ca="1">IFERROR(__xludf.DUMMYFUNCTION("""COMPUTED_VALUE"""),"")</f>
        <v/>
      </c>
      <c r="T593" s="119" t="str">
        <f ca="1">IFERROR(__xludf.DUMMYFUNCTION("""COMPUTED_VALUE"""),"")</f>
        <v/>
      </c>
      <c r="U593" s="119" t="str">
        <f ca="1">IFERROR(__xludf.DUMMYFUNCTION("""COMPUTED_VALUE"""),"")</f>
        <v/>
      </c>
      <c r="V593" s="119" t="str">
        <f ca="1">IFERROR(__xludf.DUMMYFUNCTION("""COMPUTED_VALUE"""),"")</f>
        <v/>
      </c>
      <c r="W593" s="119" t="str">
        <f ca="1">IFERROR(__xludf.DUMMYFUNCTION("""COMPUTED_VALUE"""),"")</f>
        <v/>
      </c>
      <c r="X593" s="119" t="str">
        <f ca="1">IFERROR(__xludf.DUMMYFUNCTION("""COMPUTED_VALUE"""),"")</f>
        <v/>
      </c>
      <c r="Y593" s="119" t="str">
        <f ca="1">IFERROR(__xludf.DUMMYFUNCTION("""COMPUTED_VALUE"""),"")</f>
        <v/>
      </c>
      <c r="Z593" s="119"/>
    </row>
    <row r="594" spans="1:26" ht="12.95">
      <c r="A594" s="119" t="str">
        <f ca="1">IFERROR(__xludf.DUMMYFUNCTION("""COMPUTED_VALUE"""),"")</f>
        <v/>
      </c>
      <c r="B594" s="119" t="str">
        <f ca="1">IFERROR(__xludf.DUMMYFUNCTION("""COMPUTED_VALUE"""),"")</f>
        <v/>
      </c>
      <c r="C594" s="119" t="str">
        <f ca="1">IFERROR(__xludf.DUMMYFUNCTION("""COMPUTED_VALUE"""),"")</f>
        <v/>
      </c>
      <c r="D594" s="119" t="str">
        <f ca="1">IFERROR(__xludf.DUMMYFUNCTION("""COMPUTED_VALUE"""),"")</f>
        <v/>
      </c>
      <c r="E594" s="119" t="str">
        <f ca="1">IFERROR(__xludf.DUMMYFUNCTION("""COMPUTED_VALUE"""),"")</f>
        <v/>
      </c>
      <c r="F594" s="119" t="str">
        <f ca="1">IFERROR(__xludf.DUMMYFUNCTION("""COMPUTED_VALUE"""),"")</f>
        <v/>
      </c>
      <c r="G594" s="119" t="str">
        <f ca="1">IFERROR(__xludf.DUMMYFUNCTION("""COMPUTED_VALUE"""),"")</f>
        <v/>
      </c>
      <c r="H594" s="119" t="str">
        <f ca="1">IFERROR(__xludf.DUMMYFUNCTION("""COMPUTED_VALUE"""),"")</f>
        <v/>
      </c>
      <c r="I594" s="96" t="str">
        <f ca="1">IFERROR(__xludf.DUMMYFUNCTION("""COMPUTED_VALUE"""),"")</f>
        <v/>
      </c>
      <c r="J594" s="119" t="str">
        <f ca="1">IFERROR(__xludf.DUMMYFUNCTION("""COMPUTED_VALUE"""),"")</f>
        <v/>
      </c>
      <c r="K594" s="119" t="str">
        <f ca="1">IFERROR(__xludf.DUMMYFUNCTION("""COMPUTED_VALUE"""),"")</f>
        <v/>
      </c>
      <c r="L594" s="119" t="str">
        <f ca="1">IFERROR(__xludf.DUMMYFUNCTION("""COMPUTED_VALUE"""),"")</f>
        <v/>
      </c>
      <c r="M594" s="119" t="str">
        <f ca="1">IFERROR(__xludf.DUMMYFUNCTION("""COMPUTED_VALUE"""),"")</f>
        <v/>
      </c>
      <c r="N594" s="119" t="str">
        <f ca="1">IFERROR(__xludf.DUMMYFUNCTION("""COMPUTED_VALUE"""),"")</f>
        <v/>
      </c>
      <c r="O594" s="119" t="str">
        <f ca="1">IFERROR(__xludf.DUMMYFUNCTION("""COMPUTED_VALUE"""),"")</f>
        <v/>
      </c>
      <c r="P594" s="119" t="str">
        <f ca="1">IFERROR(__xludf.DUMMYFUNCTION("""COMPUTED_VALUE"""),"")</f>
        <v/>
      </c>
      <c r="Q594" s="119" t="str">
        <f ca="1">IFERROR(__xludf.DUMMYFUNCTION("""COMPUTED_VALUE"""),"")</f>
        <v/>
      </c>
      <c r="R594" s="119" t="str">
        <f ca="1">IFERROR(__xludf.DUMMYFUNCTION("""COMPUTED_VALUE"""),"")</f>
        <v/>
      </c>
      <c r="S594" s="119" t="str">
        <f ca="1">IFERROR(__xludf.DUMMYFUNCTION("""COMPUTED_VALUE"""),"")</f>
        <v/>
      </c>
      <c r="T594" s="119" t="str">
        <f ca="1">IFERROR(__xludf.DUMMYFUNCTION("""COMPUTED_VALUE"""),"")</f>
        <v/>
      </c>
      <c r="U594" s="119" t="str">
        <f ca="1">IFERROR(__xludf.DUMMYFUNCTION("""COMPUTED_VALUE"""),"")</f>
        <v/>
      </c>
      <c r="V594" s="119" t="str">
        <f ca="1">IFERROR(__xludf.DUMMYFUNCTION("""COMPUTED_VALUE"""),"")</f>
        <v/>
      </c>
      <c r="W594" s="119" t="str">
        <f ca="1">IFERROR(__xludf.DUMMYFUNCTION("""COMPUTED_VALUE"""),"")</f>
        <v/>
      </c>
      <c r="X594" s="119" t="str">
        <f ca="1">IFERROR(__xludf.DUMMYFUNCTION("""COMPUTED_VALUE"""),"")</f>
        <v/>
      </c>
      <c r="Y594" s="119" t="str">
        <f ca="1">IFERROR(__xludf.DUMMYFUNCTION("""COMPUTED_VALUE"""),"")</f>
        <v/>
      </c>
      <c r="Z594" s="119"/>
    </row>
    <row r="595" spans="1:26" ht="12.95">
      <c r="A595" s="119" t="str">
        <f ca="1">IFERROR(__xludf.DUMMYFUNCTION("""COMPUTED_VALUE"""),"")</f>
        <v/>
      </c>
      <c r="B595" s="119" t="str">
        <f ca="1">IFERROR(__xludf.DUMMYFUNCTION("""COMPUTED_VALUE"""),"")</f>
        <v/>
      </c>
      <c r="C595" s="119" t="str">
        <f ca="1">IFERROR(__xludf.DUMMYFUNCTION("""COMPUTED_VALUE"""),"")</f>
        <v/>
      </c>
      <c r="D595" s="119" t="str">
        <f ca="1">IFERROR(__xludf.DUMMYFUNCTION("""COMPUTED_VALUE"""),"")</f>
        <v/>
      </c>
      <c r="E595" s="119" t="str">
        <f ca="1">IFERROR(__xludf.DUMMYFUNCTION("""COMPUTED_VALUE"""),"")</f>
        <v/>
      </c>
      <c r="F595" s="119" t="str">
        <f ca="1">IFERROR(__xludf.DUMMYFUNCTION("""COMPUTED_VALUE"""),"")</f>
        <v/>
      </c>
      <c r="G595" s="119" t="str">
        <f ca="1">IFERROR(__xludf.DUMMYFUNCTION("""COMPUTED_VALUE"""),"")</f>
        <v/>
      </c>
      <c r="H595" s="119" t="str">
        <f ca="1">IFERROR(__xludf.DUMMYFUNCTION("""COMPUTED_VALUE"""),"")</f>
        <v/>
      </c>
      <c r="I595" s="96" t="str">
        <f ca="1">IFERROR(__xludf.DUMMYFUNCTION("""COMPUTED_VALUE"""),"")</f>
        <v/>
      </c>
      <c r="J595" s="119" t="str">
        <f ca="1">IFERROR(__xludf.DUMMYFUNCTION("""COMPUTED_VALUE"""),"")</f>
        <v/>
      </c>
      <c r="K595" s="119" t="str">
        <f ca="1">IFERROR(__xludf.DUMMYFUNCTION("""COMPUTED_VALUE"""),"")</f>
        <v/>
      </c>
      <c r="L595" s="119" t="str">
        <f ca="1">IFERROR(__xludf.DUMMYFUNCTION("""COMPUTED_VALUE"""),"")</f>
        <v/>
      </c>
      <c r="M595" s="119" t="str">
        <f ca="1">IFERROR(__xludf.DUMMYFUNCTION("""COMPUTED_VALUE"""),"")</f>
        <v/>
      </c>
      <c r="N595" s="119" t="str">
        <f ca="1">IFERROR(__xludf.DUMMYFUNCTION("""COMPUTED_VALUE"""),"")</f>
        <v/>
      </c>
      <c r="O595" s="119" t="str">
        <f ca="1">IFERROR(__xludf.DUMMYFUNCTION("""COMPUTED_VALUE"""),"")</f>
        <v/>
      </c>
      <c r="P595" s="119" t="str">
        <f ca="1">IFERROR(__xludf.DUMMYFUNCTION("""COMPUTED_VALUE"""),"")</f>
        <v/>
      </c>
      <c r="Q595" s="119" t="str">
        <f ca="1">IFERROR(__xludf.DUMMYFUNCTION("""COMPUTED_VALUE"""),"")</f>
        <v/>
      </c>
      <c r="R595" s="119" t="str">
        <f ca="1">IFERROR(__xludf.DUMMYFUNCTION("""COMPUTED_VALUE"""),"")</f>
        <v/>
      </c>
      <c r="S595" s="119" t="str">
        <f ca="1">IFERROR(__xludf.DUMMYFUNCTION("""COMPUTED_VALUE"""),"")</f>
        <v/>
      </c>
      <c r="T595" s="119" t="str">
        <f ca="1">IFERROR(__xludf.DUMMYFUNCTION("""COMPUTED_VALUE"""),"")</f>
        <v/>
      </c>
      <c r="U595" s="119" t="str">
        <f ca="1">IFERROR(__xludf.DUMMYFUNCTION("""COMPUTED_VALUE"""),"")</f>
        <v/>
      </c>
      <c r="V595" s="119" t="str">
        <f ca="1">IFERROR(__xludf.DUMMYFUNCTION("""COMPUTED_VALUE"""),"")</f>
        <v/>
      </c>
      <c r="W595" s="119" t="str">
        <f ca="1">IFERROR(__xludf.DUMMYFUNCTION("""COMPUTED_VALUE"""),"")</f>
        <v/>
      </c>
      <c r="X595" s="119" t="str">
        <f ca="1">IFERROR(__xludf.DUMMYFUNCTION("""COMPUTED_VALUE"""),"")</f>
        <v/>
      </c>
      <c r="Y595" s="119" t="str">
        <f ca="1">IFERROR(__xludf.DUMMYFUNCTION("""COMPUTED_VALUE"""),"")</f>
        <v/>
      </c>
      <c r="Z595" s="119"/>
    </row>
    <row r="596" spans="1:26" ht="12.95">
      <c r="A596" s="119" t="str">
        <f ca="1">IFERROR(__xludf.DUMMYFUNCTION("""COMPUTED_VALUE"""),"")</f>
        <v/>
      </c>
      <c r="B596" s="119" t="str">
        <f ca="1">IFERROR(__xludf.DUMMYFUNCTION("""COMPUTED_VALUE"""),"")</f>
        <v/>
      </c>
      <c r="C596" s="119" t="str">
        <f ca="1">IFERROR(__xludf.DUMMYFUNCTION("""COMPUTED_VALUE"""),"")</f>
        <v/>
      </c>
      <c r="D596" s="119" t="str">
        <f ca="1">IFERROR(__xludf.DUMMYFUNCTION("""COMPUTED_VALUE"""),"")</f>
        <v/>
      </c>
      <c r="E596" s="119" t="str">
        <f ca="1">IFERROR(__xludf.DUMMYFUNCTION("""COMPUTED_VALUE"""),"")</f>
        <v/>
      </c>
      <c r="F596" s="119" t="str">
        <f ca="1">IFERROR(__xludf.DUMMYFUNCTION("""COMPUTED_VALUE"""),"")</f>
        <v/>
      </c>
      <c r="G596" s="119" t="str">
        <f ca="1">IFERROR(__xludf.DUMMYFUNCTION("""COMPUTED_VALUE"""),"")</f>
        <v/>
      </c>
      <c r="H596" s="119" t="str">
        <f ca="1">IFERROR(__xludf.DUMMYFUNCTION("""COMPUTED_VALUE"""),"")</f>
        <v/>
      </c>
      <c r="I596" s="96" t="str">
        <f ca="1">IFERROR(__xludf.DUMMYFUNCTION("""COMPUTED_VALUE"""),"")</f>
        <v/>
      </c>
      <c r="J596" s="119" t="str">
        <f ca="1">IFERROR(__xludf.DUMMYFUNCTION("""COMPUTED_VALUE"""),"")</f>
        <v/>
      </c>
      <c r="K596" s="119" t="str">
        <f ca="1">IFERROR(__xludf.DUMMYFUNCTION("""COMPUTED_VALUE"""),"")</f>
        <v/>
      </c>
      <c r="L596" s="119" t="str">
        <f ca="1">IFERROR(__xludf.DUMMYFUNCTION("""COMPUTED_VALUE"""),"")</f>
        <v/>
      </c>
      <c r="M596" s="119" t="str">
        <f ca="1">IFERROR(__xludf.DUMMYFUNCTION("""COMPUTED_VALUE"""),"")</f>
        <v/>
      </c>
      <c r="N596" s="119" t="str">
        <f ca="1">IFERROR(__xludf.DUMMYFUNCTION("""COMPUTED_VALUE"""),"")</f>
        <v/>
      </c>
      <c r="O596" s="119" t="str">
        <f ca="1">IFERROR(__xludf.DUMMYFUNCTION("""COMPUTED_VALUE"""),"")</f>
        <v/>
      </c>
      <c r="P596" s="119" t="str">
        <f ca="1">IFERROR(__xludf.DUMMYFUNCTION("""COMPUTED_VALUE"""),"")</f>
        <v/>
      </c>
      <c r="Q596" s="119" t="str">
        <f ca="1">IFERROR(__xludf.DUMMYFUNCTION("""COMPUTED_VALUE"""),"")</f>
        <v/>
      </c>
      <c r="R596" s="119" t="str">
        <f ca="1">IFERROR(__xludf.DUMMYFUNCTION("""COMPUTED_VALUE"""),"")</f>
        <v/>
      </c>
      <c r="S596" s="119" t="str">
        <f ca="1">IFERROR(__xludf.DUMMYFUNCTION("""COMPUTED_VALUE"""),"")</f>
        <v/>
      </c>
      <c r="T596" s="119" t="str">
        <f ca="1">IFERROR(__xludf.DUMMYFUNCTION("""COMPUTED_VALUE"""),"")</f>
        <v/>
      </c>
      <c r="U596" s="119" t="str">
        <f ca="1">IFERROR(__xludf.DUMMYFUNCTION("""COMPUTED_VALUE"""),"")</f>
        <v/>
      </c>
      <c r="V596" s="119" t="str">
        <f ca="1">IFERROR(__xludf.DUMMYFUNCTION("""COMPUTED_VALUE"""),"")</f>
        <v/>
      </c>
      <c r="W596" s="119" t="str">
        <f ca="1">IFERROR(__xludf.DUMMYFUNCTION("""COMPUTED_VALUE"""),"")</f>
        <v/>
      </c>
      <c r="X596" s="119" t="str">
        <f ca="1">IFERROR(__xludf.DUMMYFUNCTION("""COMPUTED_VALUE"""),"")</f>
        <v/>
      </c>
      <c r="Y596" s="119" t="str">
        <f ca="1">IFERROR(__xludf.DUMMYFUNCTION("""COMPUTED_VALUE"""),"")</f>
        <v/>
      </c>
      <c r="Z596" s="119"/>
    </row>
    <row r="597" spans="1:26" ht="12.95">
      <c r="A597" s="119" t="str">
        <f ca="1">IFERROR(__xludf.DUMMYFUNCTION("""COMPUTED_VALUE"""),"")</f>
        <v/>
      </c>
      <c r="B597" s="119" t="str">
        <f ca="1">IFERROR(__xludf.DUMMYFUNCTION("""COMPUTED_VALUE"""),"")</f>
        <v/>
      </c>
      <c r="C597" s="119" t="str">
        <f ca="1">IFERROR(__xludf.DUMMYFUNCTION("""COMPUTED_VALUE"""),"")</f>
        <v/>
      </c>
      <c r="D597" s="119" t="str">
        <f ca="1">IFERROR(__xludf.DUMMYFUNCTION("""COMPUTED_VALUE"""),"")</f>
        <v/>
      </c>
      <c r="E597" s="119" t="str">
        <f ca="1">IFERROR(__xludf.DUMMYFUNCTION("""COMPUTED_VALUE"""),"")</f>
        <v/>
      </c>
      <c r="F597" s="119" t="str">
        <f ca="1">IFERROR(__xludf.DUMMYFUNCTION("""COMPUTED_VALUE"""),"")</f>
        <v/>
      </c>
      <c r="G597" s="119" t="str">
        <f ca="1">IFERROR(__xludf.DUMMYFUNCTION("""COMPUTED_VALUE"""),"")</f>
        <v/>
      </c>
      <c r="H597" s="119" t="str">
        <f ca="1">IFERROR(__xludf.DUMMYFUNCTION("""COMPUTED_VALUE"""),"")</f>
        <v/>
      </c>
      <c r="I597" s="96" t="str">
        <f ca="1">IFERROR(__xludf.DUMMYFUNCTION("""COMPUTED_VALUE"""),"")</f>
        <v/>
      </c>
      <c r="J597" s="119" t="str">
        <f ca="1">IFERROR(__xludf.DUMMYFUNCTION("""COMPUTED_VALUE"""),"")</f>
        <v/>
      </c>
      <c r="K597" s="119" t="str">
        <f ca="1">IFERROR(__xludf.DUMMYFUNCTION("""COMPUTED_VALUE"""),"")</f>
        <v/>
      </c>
      <c r="L597" s="119" t="str">
        <f ca="1">IFERROR(__xludf.DUMMYFUNCTION("""COMPUTED_VALUE"""),"")</f>
        <v/>
      </c>
      <c r="M597" s="119" t="str">
        <f ca="1">IFERROR(__xludf.DUMMYFUNCTION("""COMPUTED_VALUE"""),"")</f>
        <v/>
      </c>
      <c r="N597" s="119" t="str">
        <f ca="1">IFERROR(__xludf.DUMMYFUNCTION("""COMPUTED_VALUE"""),"")</f>
        <v/>
      </c>
      <c r="O597" s="119" t="str">
        <f ca="1">IFERROR(__xludf.DUMMYFUNCTION("""COMPUTED_VALUE"""),"")</f>
        <v/>
      </c>
      <c r="P597" s="119" t="str">
        <f ca="1">IFERROR(__xludf.DUMMYFUNCTION("""COMPUTED_VALUE"""),"")</f>
        <v/>
      </c>
      <c r="Q597" s="119" t="str">
        <f ca="1">IFERROR(__xludf.DUMMYFUNCTION("""COMPUTED_VALUE"""),"")</f>
        <v/>
      </c>
      <c r="R597" s="119" t="str">
        <f ca="1">IFERROR(__xludf.DUMMYFUNCTION("""COMPUTED_VALUE"""),"")</f>
        <v/>
      </c>
      <c r="S597" s="119" t="str">
        <f ca="1">IFERROR(__xludf.DUMMYFUNCTION("""COMPUTED_VALUE"""),"")</f>
        <v/>
      </c>
      <c r="T597" s="119" t="str">
        <f ca="1">IFERROR(__xludf.DUMMYFUNCTION("""COMPUTED_VALUE"""),"")</f>
        <v/>
      </c>
      <c r="U597" s="119" t="str">
        <f ca="1">IFERROR(__xludf.DUMMYFUNCTION("""COMPUTED_VALUE"""),"")</f>
        <v/>
      </c>
      <c r="V597" s="119" t="str">
        <f ca="1">IFERROR(__xludf.DUMMYFUNCTION("""COMPUTED_VALUE"""),"")</f>
        <v/>
      </c>
      <c r="W597" s="119" t="str">
        <f ca="1">IFERROR(__xludf.DUMMYFUNCTION("""COMPUTED_VALUE"""),"")</f>
        <v/>
      </c>
      <c r="X597" s="119" t="str">
        <f ca="1">IFERROR(__xludf.DUMMYFUNCTION("""COMPUTED_VALUE"""),"")</f>
        <v/>
      </c>
      <c r="Y597" s="119" t="str">
        <f ca="1">IFERROR(__xludf.DUMMYFUNCTION("""COMPUTED_VALUE"""),"")</f>
        <v/>
      </c>
      <c r="Z597" s="119"/>
    </row>
    <row r="598" spans="1:26" ht="12.95">
      <c r="A598" s="119" t="str">
        <f ca="1">IFERROR(__xludf.DUMMYFUNCTION("""COMPUTED_VALUE"""),"")</f>
        <v/>
      </c>
      <c r="B598" s="119" t="str">
        <f ca="1">IFERROR(__xludf.DUMMYFUNCTION("""COMPUTED_VALUE"""),"")</f>
        <v/>
      </c>
      <c r="C598" s="119" t="str">
        <f ca="1">IFERROR(__xludf.DUMMYFUNCTION("""COMPUTED_VALUE"""),"")</f>
        <v/>
      </c>
      <c r="D598" s="119" t="str">
        <f ca="1">IFERROR(__xludf.DUMMYFUNCTION("""COMPUTED_VALUE"""),"")</f>
        <v/>
      </c>
      <c r="E598" s="119" t="str">
        <f ca="1">IFERROR(__xludf.DUMMYFUNCTION("""COMPUTED_VALUE"""),"")</f>
        <v/>
      </c>
      <c r="F598" s="119" t="str">
        <f ca="1">IFERROR(__xludf.DUMMYFUNCTION("""COMPUTED_VALUE"""),"")</f>
        <v/>
      </c>
      <c r="G598" s="119" t="str">
        <f ca="1">IFERROR(__xludf.DUMMYFUNCTION("""COMPUTED_VALUE"""),"")</f>
        <v/>
      </c>
      <c r="H598" s="119" t="str">
        <f ca="1">IFERROR(__xludf.DUMMYFUNCTION("""COMPUTED_VALUE"""),"")</f>
        <v/>
      </c>
      <c r="I598" s="96" t="str">
        <f ca="1">IFERROR(__xludf.DUMMYFUNCTION("""COMPUTED_VALUE"""),"")</f>
        <v/>
      </c>
      <c r="J598" s="119" t="str">
        <f ca="1">IFERROR(__xludf.DUMMYFUNCTION("""COMPUTED_VALUE"""),"")</f>
        <v/>
      </c>
      <c r="K598" s="119" t="str">
        <f ca="1">IFERROR(__xludf.DUMMYFUNCTION("""COMPUTED_VALUE"""),"")</f>
        <v/>
      </c>
      <c r="L598" s="119" t="str">
        <f ca="1">IFERROR(__xludf.DUMMYFUNCTION("""COMPUTED_VALUE"""),"")</f>
        <v/>
      </c>
      <c r="M598" s="119" t="str">
        <f ca="1">IFERROR(__xludf.DUMMYFUNCTION("""COMPUTED_VALUE"""),"")</f>
        <v/>
      </c>
      <c r="N598" s="119" t="str">
        <f ca="1">IFERROR(__xludf.DUMMYFUNCTION("""COMPUTED_VALUE"""),"")</f>
        <v/>
      </c>
      <c r="O598" s="119" t="str">
        <f ca="1">IFERROR(__xludf.DUMMYFUNCTION("""COMPUTED_VALUE"""),"")</f>
        <v/>
      </c>
      <c r="P598" s="119" t="str">
        <f ca="1">IFERROR(__xludf.DUMMYFUNCTION("""COMPUTED_VALUE"""),"")</f>
        <v/>
      </c>
      <c r="Q598" s="119" t="str">
        <f ca="1">IFERROR(__xludf.DUMMYFUNCTION("""COMPUTED_VALUE"""),"")</f>
        <v/>
      </c>
      <c r="R598" s="119" t="str">
        <f ca="1">IFERROR(__xludf.DUMMYFUNCTION("""COMPUTED_VALUE"""),"")</f>
        <v/>
      </c>
      <c r="S598" s="119" t="str">
        <f ca="1">IFERROR(__xludf.DUMMYFUNCTION("""COMPUTED_VALUE"""),"")</f>
        <v/>
      </c>
      <c r="T598" s="119" t="str">
        <f ca="1">IFERROR(__xludf.DUMMYFUNCTION("""COMPUTED_VALUE"""),"")</f>
        <v/>
      </c>
      <c r="U598" s="119" t="str">
        <f ca="1">IFERROR(__xludf.DUMMYFUNCTION("""COMPUTED_VALUE"""),"")</f>
        <v/>
      </c>
      <c r="V598" s="119" t="str">
        <f ca="1">IFERROR(__xludf.DUMMYFUNCTION("""COMPUTED_VALUE"""),"")</f>
        <v/>
      </c>
      <c r="W598" s="119" t="str">
        <f ca="1">IFERROR(__xludf.DUMMYFUNCTION("""COMPUTED_VALUE"""),"")</f>
        <v/>
      </c>
      <c r="X598" s="119" t="str">
        <f ca="1">IFERROR(__xludf.DUMMYFUNCTION("""COMPUTED_VALUE"""),"")</f>
        <v/>
      </c>
      <c r="Y598" s="119" t="str">
        <f ca="1">IFERROR(__xludf.DUMMYFUNCTION("""COMPUTED_VALUE"""),"")</f>
        <v/>
      </c>
      <c r="Z598" s="119"/>
    </row>
    <row r="599" spans="1:26" ht="12.95">
      <c r="A599" s="119" t="str">
        <f ca="1">IFERROR(__xludf.DUMMYFUNCTION("""COMPUTED_VALUE"""),"")</f>
        <v/>
      </c>
      <c r="B599" s="119" t="str">
        <f ca="1">IFERROR(__xludf.DUMMYFUNCTION("""COMPUTED_VALUE"""),"")</f>
        <v/>
      </c>
      <c r="C599" s="119" t="str">
        <f ca="1">IFERROR(__xludf.DUMMYFUNCTION("""COMPUTED_VALUE"""),"")</f>
        <v/>
      </c>
      <c r="D599" s="119" t="str">
        <f ca="1">IFERROR(__xludf.DUMMYFUNCTION("""COMPUTED_VALUE"""),"")</f>
        <v/>
      </c>
      <c r="E599" s="119" t="str">
        <f ca="1">IFERROR(__xludf.DUMMYFUNCTION("""COMPUTED_VALUE"""),"")</f>
        <v/>
      </c>
      <c r="F599" s="119" t="str">
        <f ca="1">IFERROR(__xludf.DUMMYFUNCTION("""COMPUTED_VALUE"""),"")</f>
        <v/>
      </c>
      <c r="G599" s="119" t="str">
        <f ca="1">IFERROR(__xludf.DUMMYFUNCTION("""COMPUTED_VALUE"""),"")</f>
        <v/>
      </c>
      <c r="H599" s="119" t="str">
        <f ca="1">IFERROR(__xludf.DUMMYFUNCTION("""COMPUTED_VALUE"""),"")</f>
        <v/>
      </c>
      <c r="I599" s="96" t="str">
        <f ca="1">IFERROR(__xludf.DUMMYFUNCTION("""COMPUTED_VALUE"""),"")</f>
        <v/>
      </c>
      <c r="J599" s="119" t="str">
        <f ca="1">IFERROR(__xludf.DUMMYFUNCTION("""COMPUTED_VALUE"""),"")</f>
        <v/>
      </c>
      <c r="K599" s="119" t="str">
        <f ca="1">IFERROR(__xludf.DUMMYFUNCTION("""COMPUTED_VALUE"""),"")</f>
        <v/>
      </c>
      <c r="L599" s="119" t="str">
        <f ca="1">IFERROR(__xludf.DUMMYFUNCTION("""COMPUTED_VALUE"""),"")</f>
        <v/>
      </c>
      <c r="M599" s="119" t="str">
        <f ca="1">IFERROR(__xludf.DUMMYFUNCTION("""COMPUTED_VALUE"""),"")</f>
        <v/>
      </c>
      <c r="N599" s="119" t="str">
        <f ca="1">IFERROR(__xludf.DUMMYFUNCTION("""COMPUTED_VALUE"""),"")</f>
        <v/>
      </c>
      <c r="O599" s="119" t="str">
        <f ca="1">IFERROR(__xludf.DUMMYFUNCTION("""COMPUTED_VALUE"""),"")</f>
        <v/>
      </c>
      <c r="P599" s="119" t="str">
        <f ca="1">IFERROR(__xludf.DUMMYFUNCTION("""COMPUTED_VALUE"""),"")</f>
        <v/>
      </c>
      <c r="Q599" s="119" t="str">
        <f ca="1">IFERROR(__xludf.DUMMYFUNCTION("""COMPUTED_VALUE"""),"")</f>
        <v/>
      </c>
      <c r="R599" s="119" t="str">
        <f ca="1">IFERROR(__xludf.DUMMYFUNCTION("""COMPUTED_VALUE"""),"")</f>
        <v/>
      </c>
      <c r="S599" s="119" t="str">
        <f ca="1">IFERROR(__xludf.DUMMYFUNCTION("""COMPUTED_VALUE"""),"")</f>
        <v/>
      </c>
      <c r="T599" s="119" t="str">
        <f ca="1">IFERROR(__xludf.DUMMYFUNCTION("""COMPUTED_VALUE"""),"")</f>
        <v/>
      </c>
      <c r="U599" s="119" t="str">
        <f ca="1">IFERROR(__xludf.DUMMYFUNCTION("""COMPUTED_VALUE"""),"")</f>
        <v/>
      </c>
      <c r="V599" s="119" t="str">
        <f ca="1">IFERROR(__xludf.DUMMYFUNCTION("""COMPUTED_VALUE"""),"")</f>
        <v/>
      </c>
      <c r="W599" s="119" t="str">
        <f ca="1">IFERROR(__xludf.DUMMYFUNCTION("""COMPUTED_VALUE"""),"")</f>
        <v/>
      </c>
      <c r="X599" s="119" t="str">
        <f ca="1">IFERROR(__xludf.DUMMYFUNCTION("""COMPUTED_VALUE"""),"")</f>
        <v/>
      </c>
      <c r="Y599" s="119" t="str">
        <f ca="1">IFERROR(__xludf.DUMMYFUNCTION("""COMPUTED_VALUE"""),"")</f>
        <v/>
      </c>
      <c r="Z599" s="119"/>
    </row>
    <row r="600" spans="1:26" ht="12.95">
      <c r="A600" s="119" t="str">
        <f ca="1">IFERROR(__xludf.DUMMYFUNCTION("""COMPUTED_VALUE"""),"")</f>
        <v/>
      </c>
      <c r="B600" s="119" t="str">
        <f ca="1">IFERROR(__xludf.DUMMYFUNCTION("""COMPUTED_VALUE"""),"")</f>
        <v/>
      </c>
      <c r="C600" s="119" t="str">
        <f ca="1">IFERROR(__xludf.DUMMYFUNCTION("""COMPUTED_VALUE"""),"")</f>
        <v/>
      </c>
      <c r="D600" s="119" t="str">
        <f ca="1">IFERROR(__xludf.DUMMYFUNCTION("""COMPUTED_VALUE"""),"")</f>
        <v/>
      </c>
      <c r="E600" s="119" t="str">
        <f ca="1">IFERROR(__xludf.DUMMYFUNCTION("""COMPUTED_VALUE"""),"")</f>
        <v/>
      </c>
      <c r="F600" s="119" t="str">
        <f ca="1">IFERROR(__xludf.DUMMYFUNCTION("""COMPUTED_VALUE"""),"")</f>
        <v/>
      </c>
      <c r="G600" s="119" t="str">
        <f ca="1">IFERROR(__xludf.DUMMYFUNCTION("""COMPUTED_VALUE"""),"")</f>
        <v/>
      </c>
      <c r="H600" s="119" t="str">
        <f ca="1">IFERROR(__xludf.DUMMYFUNCTION("""COMPUTED_VALUE"""),"")</f>
        <v/>
      </c>
      <c r="I600" s="96" t="str">
        <f ca="1">IFERROR(__xludf.DUMMYFUNCTION("""COMPUTED_VALUE"""),"")</f>
        <v/>
      </c>
      <c r="J600" s="119" t="str">
        <f ca="1">IFERROR(__xludf.DUMMYFUNCTION("""COMPUTED_VALUE"""),"")</f>
        <v/>
      </c>
      <c r="K600" s="119" t="str">
        <f ca="1">IFERROR(__xludf.DUMMYFUNCTION("""COMPUTED_VALUE"""),"")</f>
        <v/>
      </c>
      <c r="L600" s="119" t="str">
        <f ca="1">IFERROR(__xludf.DUMMYFUNCTION("""COMPUTED_VALUE"""),"")</f>
        <v/>
      </c>
      <c r="M600" s="119" t="str">
        <f ca="1">IFERROR(__xludf.DUMMYFUNCTION("""COMPUTED_VALUE"""),"")</f>
        <v/>
      </c>
      <c r="N600" s="119" t="str">
        <f ca="1">IFERROR(__xludf.DUMMYFUNCTION("""COMPUTED_VALUE"""),"")</f>
        <v/>
      </c>
      <c r="O600" s="119" t="str">
        <f ca="1">IFERROR(__xludf.DUMMYFUNCTION("""COMPUTED_VALUE"""),"")</f>
        <v/>
      </c>
      <c r="P600" s="119" t="str">
        <f ca="1">IFERROR(__xludf.DUMMYFUNCTION("""COMPUTED_VALUE"""),"")</f>
        <v/>
      </c>
      <c r="Q600" s="119" t="str">
        <f ca="1">IFERROR(__xludf.DUMMYFUNCTION("""COMPUTED_VALUE"""),"")</f>
        <v/>
      </c>
      <c r="R600" s="119" t="str">
        <f ca="1">IFERROR(__xludf.DUMMYFUNCTION("""COMPUTED_VALUE"""),"")</f>
        <v/>
      </c>
      <c r="S600" s="119" t="str">
        <f ca="1">IFERROR(__xludf.DUMMYFUNCTION("""COMPUTED_VALUE"""),"")</f>
        <v/>
      </c>
      <c r="T600" s="119" t="str">
        <f ca="1">IFERROR(__xludf.DUMMYFUNCTION("""COMPUTED_VALUE"""),"")</f>
        <v/>
      </c>
      <c r="U600" s="119" t="str">
        <f ca="1">IFERROR(__xludf.DUMMYFUNCTION("""COMPUTED_VALUE"""),"")</f>
        <v/>
      </c>
      <c r="V600" s="119" t="str">
        <f ca="1">IFERROR(__xludf.DUMMYFUNCTION("""COMPUTED_VALUE"""),"")</f>
        <v/>
      </c>
      <c r="W600" s="119" t="str">
        <f ca="1">IFERROR(__xludf.DUMMYFUNCTION("""COMPUTED_VALUE"""),"")</f>
        <v/>
      </c>
      <c r="X600" s="119" t="str">
        <f ca="1">IFERROR(__xludf.DUMMYFUNCTION("""COMPUTED_VALUE"""),"")</f>
        <v/>
      </c>
      <c r="Y600" s="119" t="str">
        <f ca="1">IFERROR(__xludf.DUMMYFUNCTION("""COMPUTED_VALUE"""),"")</f>
        <v/>
      </c>
      <c r="Z600" s="119"/>
    </row>
    <row r="601" spans="1:26" ht="12.95">
      <c r="A601" s="119" t="str">
        <f ca="1">IFERROR(__xludf.DUMMYFUNCTION("""COMPUTED_VALUE"""),"")</f>
        <v/>
      </c>
      <c r="B601" s="119" t="str">
        <f ca="1">IFERROR(__xludf.DUMMYFUNCTION("""COMPUTED_VALUE"""),"")</f>
        <v/>
      </c>
      <c r="C601" s="119" t="str">
        <f ca="1">IFERROR(__xludf.DUMMYFUNCTION("""COMPUTED_VALUE"""),"")</f>
        <v/>
      </c>
      <c r="D601" s="119" t="str">
        <f ca="1">IFERROR(__xludf.DUMMYFUNCTION("""COMPUTED_VALUE"""),"")</f>
        <v/>
      </c>
      <c r="E601" s="119" t="str">
        <f ca="1">IFERROR(__xludf.DUMMYFUNCTION("""COMPUTED_VALUE"""),"")</f>
        <v/>
      </c>
      <c r="F601" s="119" t="str">
        <f ca="1">IFERROR(__xludf.DUMMYFUNCTION("""COMPUTED_VALUE"""),"")</f>
        <v/>
      </c>
      <c r="G601" s="119" t="str">
        <f ca="1">IFERROR(__xludf.DUMMYFUNCTION("""COMPUTED_VALUE"""),"")</f>
        <v/>
      </c>
      <c r="H601" s="119" t="str">
        <f ca="1">IFERROR(__xludf.DUMMYFUNCTION("""COMPUTED_VALUE"""),"")</f>
        <v/>
      </c>
      <c r="I601" s="96" t="str">
        <f ca="1">IFERROR(__xludf.DUMMYFUNCTION("""COMPUTED_VALUE"""),"")</f>
        <v/>
      </c>
      <c r="J601" s="119" t="str">
        <f ca="1">IFERROR(__xludf.DUMMYFUNCTION("""COMPUTED_VALUE"""),"")</f>
        <v/>
      </c>
      <c r="K601" s="119" t="str">
        <f ca="1">IFERROR(__xludf.DUMMYFUNCTION("""COMPUTED_VALUE"""),"")</f>
        <v/>
      </c>
      <c r="L601" s="119" t="str">
        <f ca="1">IFERROR(__xludf.DUMMYFUNCTION("""COMPUTED_VALUE"""),"")</f>
        <v/>
      </c>
      <c r="M601" s="119" t="str">
        <f ca="1">IFERROR(__xludf.DUMMYFUNCTION("""COMPUTED_VALUE"""),"")</f>
        <v/>
      </c>
      <c r="N601" s="119" t="str">
        <f ca="1">IFERROR(__xludf.DUMMYFUNCTION("""COMPUTED_VALUE"""),"")</f>
        <v/>
      </c>
      <c r="O601" s="119" t="str">
        <f ca="1">IFERROR(__xludf.DUMMYFUNCTION("""COMPUTED_VALUE"""),"")</f>
        <v/>
      </c>
      <c r="P601" s="119" t="str">
        <f ca="1">IFERROR(__xludf.DUMMYFUNCTION("""COMPUTED_VALUE"""),"")</f>
        <v/>
      </c>
      <c r="Q601" s="119" t="str">
        <f ca="1">IFERROR(__xludf.DUMMYFUNCTION("""COMPUTED_VALUE"""),"")</f>
        <v/>
      </c>
      <c r="R601" s="119" t="str">
        <f ca="1">IFERROR(__xludf.DUMMYFUNCTION("""COMPUTED_VALUE"""),"")</f>
        <v/>
      </c>
      <c r="S601" s="119" t="str">
        <f ca="1">IFERROR(__xludf.DUMMYFUNCTION("""COMPUTED_VALUE"""),"")</f>
        <v/>
      </c>
      <c r="T601" s="119" t="str">
        <f ca="1">IFERROR(__xludf.DUMMYFUNCTION("""COMPUTED_VALUE"""),"")</f>
        <v/>
      </c>
      <c r="U601" s="119" t="str">
        <f ca="1">IFERROR(__xludf.DUMMYFUNCTION("""COMPUTED_VALUE"""),"")</f>
        <v/>
      </c>
      <c r="V601" s="119" t="str">
        <f ca="1">IFERROR(__xludf.DUMMYFUNCTION("""COMPUTED_VALUE"""),"")</f>
        <v/>
      </c>
      <c r="W601" s="119" t="str">
        <f ca="1">IFERROR(__xludf.DUMMYFUNCTION("""COMPUTED_VALUE"""),"")</f>
        <v/>
      </c>
      <c r="X601" s="119" t="str">
        <f ca="1">IFERROR(__xludf.DUMMYFUNCTION("""COMPUTED_VALUE"""),"")</f>
        <v/>
      </c>
      <c r="Y601" s="119" t="str">
        <f ca="1">IFERROR(__xludf.DUMMYFUNCTION("""COMPUTED_VALUE"""),"")</f>
        <v/>
      </c>
      <c r="Z601" s="119"/>
    </row>
    <row r="602" spans="1:26" ht="12.95">
      <c r="A602" s="119" t="str">
        <f ca="1">IFERROR(__xludf.DUMMYFUNCTION("""COMPUTED_VALUE"""),"")</f>
        <v/>
      </c>
      <c r="B602" s="119" t="str">
        <f ca="1">IFERROR(__xludf.DUMMYFUNCTION("""COMPUTED_VALUE"""),"")</f>
        <v/>
      </c>
      <c r="C602" s="119" t="str">
        <f ca="1">IFERROR(__xludf.DUMMYFUNCTION("""COMPUTED_VALUE"""),"")</f>
        <v/>
      </c>
      <c r="D602" s="119" t="str">
        <f ca="1">IFERROR(__xludf.DUMMYFUNCTION("""COMPUTED_VALUE"""),"")</f>
        <v/>
      </c>
      <c r="E602" s="119" t="str">
        <f ca="1">IFERROR(__xludf.DUMMYFUNCTION("""COMPUTED_VALUE"""),"")</f>
        <v/>
      </c>
      <c r="F602" s="119" t="str">
        <f ca="1">IFERROR(__xludf.DUMMYFUNCTION("""COMPUTED_VALUE"""),"")</f>
        <v/>
      </c>
      <c r="G602" s="119" t="str">
        <f ca="1">IFERROR(__xludf.DUMMYFUNCTION("""COMPUTED_VALUE"""),"")</f>
        <v/>
      </c>
      <c r="H602" s="119" t="str">
        <f ca="1">IFERROR(__xludf.DUMMYFUNCTION("""COMPUTED_VALUE"""),"")</f>
        <v/>
      </c>
      <c r="I602" s="96" t="str">
        <f ca="1">IFERROR(__xludf.DUMMYFUNCTION("""COMPUTED_VALUE"""),"")</f>
        <v/>
      </c>
      <c r="J602" s="119" t="str">
        <f ca="1">IFERROR(__xludf.DUMMYFUNCTION("""COMPUTED_VALUE"""),"")</f>
        <v/>
      </c>
      <c r="K602" s="119" t="str">
        <f ca="1">IFERROR(__xludf.DUMMYFUNCTION("""COMPUTED_VALUE"""),"")</f>
        <v/>
      </c>
      <c r="L602" s="119" t="str">
        <f ca="1">IFERROR(__xludf.DUMMYFUNCTION("""COMPUTED_VALUE"""),"")</f>
        <v/>
      </c>
      <c r="M602" s="119" t="str">
        <f ca="1">IFERROR(__xludf.DUMMYFUNCTION("""COMPUTED_VALUE"""),"")</f>
        <v/>
      </c>
      <c r="N602" s="119" t="str">
        <f ca="1">IFERROR(__xludf.DUMMYFUNCTION("""COMPUTED_VALUE"""),"")</f>
        <v/>
      </c>
      <c r="O602" s="119" t="str">
        <f ca="1">IFERROR(__xludf.DUMMYFUNCTION("""COMPUTED_VALUE"""),"")</f>
        <v/>
      </c>
      <c r="P602" s="119" t="str">
        <f ca="1">IFERROR(__xludf.DUMMYFUNCTION("""COMPUTED_VALUE"""),"")</f>
        <v/>
      </c>
      <c r="Q602" s="119" t="str">
        <f ca="1">IFERROR(__xludf.DUMMYFUNCTION("""COMPUTED_VALUE"""),"")</f>
        <v/>
      </c>
      <c r="R602" s="119" t="str">
        <f ca="1">IFERROR(__xludf.DUMMYFUNCTION("""COMPUTED_VALUE"""),"")</f>
        <v/>
      </c>
      <c r="S602" s="119" t="str">
        <f ca="1">IFERROR(__xludf.DUMMYFUNCTION("""COMPUTED_VALUE"""),"")</f>
        <v/>
      </c>
      <c r="T602" s="119" t="str">
        <f ca="1">IFERROR(__xludf.DUMMYFUNCTION("""COMPUTED_VALUE"""),"")</f>
        <v/>
      </c>
      <c r="U602" s="119" t="str">
        <f ca="1">IFERROR(__xludf.DUMMYFUNCTION("""COMPUTED_VALUE"""),"")</f>
        <v/>
      </c>
      <c r="V602" s="119" t="str">
        <f ca="1">IFERROR(__xludf.DUMMYFUNCTION("""COMPUTED_VALUE"""),"")</f>
        <v/>
      </c>
      <c r="W602" s="119" t="str">
        <f ca="1">IFERROR(__xludf.DUMMYFUNCTION("""COMPUTED_VALUE"""),"")</f>
        <v/>
      </c>
      <c r="X602" s="119" t="str">
        <f ca="1">IFERROR(__xludf.DUMMYFUNCTION("""COMPUTED_VALUE"""),"")</f>
        <v/>
      </c>
      <c r="Y602" s="119" t="str">
        <f ca="1">IFERROR(__xludf.DUMMYFUNCTION("""COMPUTED_VALUE"""),"")</f>
        <v/>
      </c>
      <c r="Z602" s="119"/>
    </row>
    <row r="603" spans="1:26" ht="12.95">
      <c r="A603" s="119" t="str">
        <f ca="1">IFERROR(__xludf.DUMMYFUNCTION("""COMPUTED_VALUE"""),"")</f>
        <v/>
      </c>
      <c r="B603" s="119" t="str">
        <f ca="1">IFERROR(__xludf.DUMMYFUNCTION("""COMPUTED_VALUE"""),"")</f>
        <v/>
      </c>
      <c r="C603" s="119" t="str">
        <f ca="1">IFERROR(__xludf.DUMMYFUNCTION("""COMPUTED_VALUE"""),"")</f>
        <v/>
      </c>
      <c r="D603" s="119" t="str">
        <f ca="1">IFERROR(__xludf.DUMMYFUNCTION("""COMPUTED_VALUE"""),"")</f>
        <v/>
      </c>
      <c r="E603" s="119" t="str">
        <f ca="1">IFERROR(__xludf.DUMMYFUNCTION("""COMPUTED_VALUE"""),"")</f>
        <v/>
      </c>
      <c r="F603" s="119" t="str">
        <f ca="1">IFERROR(__xludf.DUMMYFUNCTION("""COMPUTED_VALUE"""),"")</f>
        <v/>
      </c>
      <c r="G603" s="119" t="str">
        <f ca="1">IFERROR(__xludf.DUMMYFUNCTION("""COMPUTED_VALUE"""),"")</f>
        <v/>
      </c>
      <c r="H603" s="119" t="str">
        <f ca="1">IFERROR(__xludf.DUMMYFUNCTION("""COMPUTED_VALUE"""),"")</f>
        <v/>
      </c>
      <c r="I603" s="96" t="str">
        <f ca="1">IFERROR(__xludf.DUMMYFUNCTION("""COMPUTED_VALUE"""),"")</f>
        <v/>
      </c>
      <c r="J603" s="119" t="str">
        <f ca="1">IFERROR(__xludf.DUMMYFUNCTION("""COMPUTED_VALUE"""),"")</f>
        <v/>
      </c>
      <c r="K603" s="119" t="str">
        <f ca="1">IFERROR(__xludf.DUMMYFUNCTION("""COMPUTED_VALUE"""),"")</f>
        <v/>
      </c>
      <c r="L603" s="119" t="str">
        <f ca="1">IFERROR(__xludf.DUMMYFUNCTION("""COMPUTED_VALUE"""),"")</f>
        <v/>
      </c>
      <c r="M603" s="119" t="str">
        <f ca="1">IFERROR(__xludf.DUMMYFUNCTION("""COMPUTED_VALUE"""),"")</f>
        <v/>
      </c>
      <c r="N603" s="119" t="str">
        <f ca="1">IFERROR(__xludf.DUMMYFUNCTION("""COMPUTED_VALUE"""),"")</f>
        <v/>
      </c>
      <c r="O603" s="119" t="str">
        <f ca="1">IFERROR(__xludf.DUMMYFUNCTION("""COMPUTED_VALUE"""),"")</f>
        <v/>
      </c>
      <c r="P603" s="119" t="str">
        <f ca="1">IFERROR(__xludf.DUMMYFUNCTION("""COMPUTED_VALUE"""),"")</f>
        <v/>
      </c>
      <c r="Q603" s="119" t="str">
        <f ca="1">IFERROR(__xludf.DUMMYFUNCTION("""COMPUTED_VALUE"""),"")</f>
        <v/>
      </c>
      <c r="R603" s="119" t="str">
        <f ca="1">IFERROR(__xludf.DUMMYFUNCTION("""COMPUTED_VALUE"""),"")</f>
        <v/>
      </c>
      <c r="S603" s="119" t="str">
        <f ca="1">IFERROR(__xludf.DUMMYFUNCTION("""COMPUTED_VALUE"""),"")</f>
        <v/>
      </c>
      <c r="T603" s="119" t="str">
        <f ca="1">IFERROR(__xludf.DUMMYFUNCTION("""COMPUTED_VALUE"""),"")</f>
        <v/>
      </c>
      <c r="U603" s="119" t="str">
        <f ca="1">IFERROR(__xludf.DUMMYFUNCTION("""COMPUTED_VALUE"""),"")</f>
        <v/>
      </c>
      <c r="V603" s="119" t="str">
        <f ca="1">IFERROR(__xludf.DUMMYFUNCTION("""COMPUTED_VALUE"""),"")</f>
        <v/>
      </c>
      <c r="W603" s="119" t="str">
        <f ca="1">IFERROR(__xludf.DUMMYFUNCTION("""COMPUTED_VALUE"""),"")</f>
        <v/>
      </c>
      <c r="X603" s="119" t="str">
        <f ca="1">IFERROR(__xludf.DUMMYFUNCTION("""COMPUTED_VALUE"""),"")</f>
        <v/>
      </c>
      <c r="Y603" s="119" t="str">
        <f ca="1">IFERROR(__xludf.DUMMYFUNCTION("""COMPUTED_VALUE"""),"")</f>
        <v/>
      </c>
      <c r="Z603" s="119"/>
    </row>
    <row r="604" spans="1:26" ht="12.95">
      <c r="A604" s="119" t="str">
        <f ca="1">IFERROR(__xludf.DUMMYFUNCTION("""COMPUTED_VALUE"""),"")</f>
        <v/>
      </c>
      <c r="B604" s="119" t="str">
        <f ca="1">IFERROR(__xludf.DUMMYFUNCTION("""COMPUTED_VALUE"""),"")</f>
        <v/>
      </c>
      <c r="C604" s="119" t="str">
        <f ca="1">IFERROR(__xludf.DUMMYFUNCTION("""COMPUTED_VALUE"""),"")</f>
        <v/>
      </c>
      <c r="D604" s="119" t="str">
        <f ca="1">IFERROR(__xludf.DUMMYFUNCTION("""COMPUTED_VALUE"""),"")</f>
        <v/>
      </c>
      <c r="E604" s="119" t="str">
        <f ca="1">IFERROR(__xludf.DUMMYFUNCTION("""COMPUTED_VALUE"""),"")</f>
        <v/>
      </c>
      <c r="F604" s="119" t="str">
        <f ca="1">IFERROR(__xludf.DUMMYFUNCTION("""COMPUTED_VALUE"""),"")</f>
        <v/>
      </c>
      <c r="G604" s="119" t="str">
        <f ca="1">IFERROR(__xludf.DUMMYFUNCTION("""COMPUTED_VALUE"""),"")</f>
        <v/>
      </c>
      <c r="H604" s="119" t="str">
        <f ca="1">IFERROR(__xludf.DUMMYFUNCTION("""COMPUTED_VALUE"""),"")</f>
        <v/>
      </c>
      <c r="I604" s="96" t="str">
        <f ca="1">IFERROR(__xludf.DUMMYFUNCTION("""COMPUTED_VALUE"""),"")</f>
        <v/>
      </c>
      <c r="J604" s="119" t="str">
        <f ca="1">IFERROR(__xludf.DUMMYFUNCTION("""COMPUTED_VALUE"""),"")</f>
        <v/>
      </c>
      <c r="K604" s="119" t="str">
        <f ca="1">IFERROR(__xludf.DUMMYFUNCTION("""COMPUTED_VALUE"""),"")</f>
        <v/>
      </c>
      <c r="L604" s="119" t="str">
        <f ca="1">IFERROR(__xludf.DUMMYFUNCTION("""COMPUTED_VALUE"""),"")</f>
        <v/>
      </c>
      <c r="M604" s="119" t="str">
        <f ca="1">IFERROR(__xludf.DUMMYFUNCTION("""COMPUTED_VALUE"""),"")</f>
        <v/>
      </c>
      <c r="N604" s="119" t="str">
        <f ca="1">IFERROR(__xludf.DUMMYFUNCTION("""COMPUTED_VALUE"""),"")</f>
        <v/>
      </c>
      <c r="O604" s="119" t="str">
        <f ca="1">IFERROR(__xludf.DUMMYFUNCTION("""COMPUTED_VALUE"""),"")</f>
        <v/>
      </c>
      <c r="P604" s="119" t="str">
        <f ca="1">IFERROR(__xludf.DUMMYFUNCTION("""COMPUTED_VALUE"""),"")</f>
        <v/>
      </c>
      <c r="Q604" s="119" t="str">
        <f ca="1">IFERROR(__xludf.DUMMYFUNCTION("""COMPUTED_VALUE"""),"")</f>
        <v/>
      </c>
      <c r="R604" s="119" t="str">
        <f ca="1">IFERROR(__xludf.DUMMYFUNCTION("""COMPUTED_VALUE"""),"")</f>
        <v/>
      </c>
      <c r="S604" s="119" t="str">
        <f ca="1">IFERROR(__xludf.DUMMYFUNCTION("""COMPUTED_VALUE"""),"")</f>
        <v/>
      </c>
      <c r="T604" s="119" t="str">
        <f ca="1">IFERROR(__xludf.DUMMYFUNCTION("""COMPUTED_VALUE"""),"")</f>
        <v/>
      </c>
      <c r="U604" s="119" t="str">
        <f ca="1">IFERROR(__xludf.DUMMYFUNCTION("""COMPUTED_VALUE"""),"")</f>
        <v/>
      </c>
      <c r="V604" s="119" t="str">
        <f ca="1">IFERROR(__xludf.DUMMYFUNCTION("""COMPUTED_VALUE"""),"")</f>
        <v/>
      </c>
      <c r="W604" s="119" t="str">
        <f ca="1">IFERROR(__xludf.DUMMYFUNCTION("""COMPUTED_VALUE"""),"")</f>
        <v/>
      </c>
      <c r="X604" s="119" t="str">
        <f ca="1">IFERROR(__xludf.DUMMYFUNCTION("""COMPUTED_VALUE"""),"")</f>
        <v/>
      </c>
      <c r="Y604" s="119" t="str">
        <f ca="1">IFERROR(__xludf.DUMMYFUNCTION("""COMPUTED_VALUE"""),"")</f>
        <v/>
      </c>
      <c r="Z604" s="119"/>
    </row>
    <row r="605" spans="1:26" ht="12.95">
      <c r="A605" s="119" t="str">
        <f ca="1">IFERROR(__xludf.DUMMYFUNCTION("""COMPUTED_VALUE"""),"")</f>
        <v/>
      </c>
      <c r="B605" s="119" t="str">
        <f ca="1">IFERROR(__xludf.DUMMYFUNCTION("""COMPUTED_VALUE"""),"")</f>
        <v/>
      </c>
      <c r="C605" s="119" t="str">
        <f ca="1">IFERROR(__xludf.DUMMYFUNCTION("""COMPUTED_VALUE"""),"")</f>
        <v/>
      </c>
      <c r="D605" s="119" t="str">
        <f ca="1">IFERROR(__xludf.DUMMYFUNCTION("""COMPUTED_VALUE"""),"")</f>
        <v/>
      </c>
      <c r="E605" s="119" t="str">
        <f ca="1">IFERROR(__xludf.DUMMYFUNCTION("""COMPUTED_VALUE"""),"")</f>
        <v/>
      </c>
      <c r="F605" s="119" t="str">
        <f ca="1">IFERROR(__xludf.DUMMYFUNCTION("""COMPUTED_VALUE"""),"")</f>
        <v/>
      </c>
      <c r="G605" s="119" t="str">
        <f ca="1">IFERROR(__xludf.DUMMYFUNCTION("""COMPUTED_VALUE"""),"")</f>
        <v/>
      </c>
      <c r="H605" s="119" t="str">
        <f ca="1">IFERROR(__xludf.DUMMYFUNCTION("""COMPUTED_VALUE"""),"")</f>
        <v/>
      </c>
      <c r="I605" s="96" t="str">
        <f ca="1">IFERROR(__xludf.DUMMYFUNCTION("""COMPUTED_VALUE"""),"")</f>
        <v/>
      </c>
      <c r="J605" s="119" t="str">
        <f ca="1">IFERROR(__xludf.DUMMYFUNCTION("""COMPUTED_VALUE"""),"")</f>
        <v/>
      </c>
      <c r="K605" s="119" t="str">
        <f ca="1">IFERROR(__xludf.DUMMYFUNCTION("""COMPUTED_VALUE"""),"")</f>
        <v/>
      </c>
      <c r="L605" s="119" t="str">
        <f ca="1">IFERROR(__xludf.DUMMYFUNCTION("""COMPUTED_VALUE"""),"")</f>
        <v/>
      </c>
      <c r="M605" s="119" t="str">
        <f ca="1">IFERROR(__xludf.DUMMYFUNCTION("""COMPUTED_VALUE"""),"")</f>
        <v/>
      </c>
      <c r="N605" s="119" t="str">
        <f ca="1">IFERROR(__xludf.DUMMYFUNCTION("""COMPUTED_VALUE"""),"")</f>
        <v/>
      </c>
      <c r="O605" s="119" t="str">
        <f ca="1">IFERROR(__xludf.DUMMYFUNCTION("""COMPUTED_VALUE"""),"")</f>
        <v/>
      </c>
      <c r="P605" s="119" t="str">
        <f ca="1">IFERROR(__xludf.DUMMYFUNCTION("""COMPUTED_VALUE"""),"")</f>
        <v/>
      </c>
      <c r="Q605" s="119" t="str">
        <f ca="1">IFERROR(__xludf.DUMMYFUNCTION("""COMPUTED_VALUE"""),"")</f>
        <v/>
      </c>
      <c r="R605" s="119" t="str">
        <f ca="1">IFERROR(__xludf.DUMMYFUNCTION("""COMPUTED_VALUE"""),"")</f>
        <v/>
      </c>
      <c r="S605" s="119" t="str">
        <f ca="1">IFERROR(__xludf.DUMMYFUNCTION("""COMPUTED_VALUE"""),"")</f>
        <v/>
      </c>
      <c r="T605" s="119" t="str">
        <f ca="1">IFERROR(__xludf.DUMMYFUNCTION("""COMPUTED_VALUE"""),"")</f>
        <v/>
      </c>
      <c r="U605" s="119" t="str">
        <f ca="1">IFERROR(__xludf.DUMMYFUNCTION("""COMPUTED_VALUE"""),"")</f>
        <v/>
      </c>
      <c r="V605" s="119" t="str">
        <f ca="1">IFERROR(__xludf.DUMMYFUNCTION("""COMPUTED_VALUE"""),"")</f>
        <v/>
      </c>
      <c r="W605" s="119" t="str">
        <f ca="1">IFERROR(__xludf.DUMMYFUNCTION("""COMPUTED_VALUE"""),"")</f>
        <v/>
      </c>
      <c r="X605" s="119" t="str">
        <f ca="1">IFERROR(__xludf.DUMMYFUNCTION("""COMPUTED_VALUE"""),"")</f>
        <v/>
      </c>
      <c r="Y605" s="119" t="str">
        <f ca="1">IFERROR(__xludf.DUMMYFUNCTION("""COMPUTED_VALUE"""),"")</f>
        <v/>
      </c>
      <c r="Z605" s="119"/>
    </row>
    <row r="606" spans="1:26" ht="12.95">
      <c r="A606" s="119" t="str">
        <f ca="1">IFERROR(__xludf.DUMMYFUNCTION("""COMPUTED_VALUE"""),"")</f>
        <v/>
      </c>
      <c r="B606" s="119" t="str">
        <f ca="1">IFERROR(__xludf.DUMMYFUNCTION("""COMPUTED_VALUE"""),"")</f>
        <v/>
      </c>
      <c r="C606" s="119" t="str">
        <f ca="1">IFERROR(__xludf.DUMMYFUNCTION("""COMPUTED_VALUE"""),"")</f>
        <v/>
      </c>
      <c r="D606" s="119" t="str">
        <f ca="1">IFERROR(__xludf.DUMMYFUNCTION("""COMPUTED_VALUE"""),"")</f>
        <v/>
      </c>
      <c r="E606" s="119" t="str">
        <f ca="1">IFERROR(__xludf.DUMMYFUNCTION("""COMPUTED_VALUE"""),"")</f>
        <v/>
      </c>
      <c r="F606" s="119" t="str">
        <f ca="1">IFERROR(__xludf.DUMMYFUNCTION("""COMPUTED_VALUE"""),"")</f>
        <v/>
      </c>
      <c r="G606" s="119" t="str">
        <f ca="1">IFERROR(__xludf.DUMMYFUNCTION("""COMPUTED_VALUE"""),"")</f>
        <v/>
      </c>
      <c r="H606" s="119" t="str">
        <f ca="1">IFERROR(__xludf.DUMMYFUNCTION("""COMPUTED_VALUE"""),"")</f>
        <v/>
      </c>
      <c r="I606" s="96" t="str">
        <f ca="1">IFERROR(__xludf.DUMMYFUNCTION("""COMPUTED_VALUE"""),"")</f>
        <v/>
      </c>
      <c r="J606" s="119" t="str">
        <f ca="1">IFERROR(__xludf.DUMMYFUNCTION("""COMPUTED_VALUE"""),"")</f>
        <v/>
      </c>
      <c r="K606" s="119" t="str">
        <f ca="1">IFERROR(__xludf.DUMMYFUNCTION("""COMPUTED_VALUE"""),"")</f>
        <v/>
      </c>
      <c r="L606" s="119" t="str">
        <f ca="1">IFERROR(__xludf.DUMMYFUNCTION("""COMPUTED_VALUE"""),"")</f>
        <v/>
      </c>
      <c r="M606" s="119" t="str">
        <f ca="1">IFERROR(__xludf.DUMMYFUNCTION("""COMPUTED_VALUE"""),"")</f>
        <v/>
      </c>
      <c r="N606" s="119" t="str">
        <f ca="1">IFERROR(__xludf.DUMMYFUNCTION("""COMPUTED_VALUE"""),"")</f>
        <v/>
      </c>
      <c r="O606" s="119" t="str">
        <f ca="1">IFERROR(__xludf.DUMMYFUNCTION("""COMPUTED_VALUE"""),"")</f>
        <v/>
      </c>
      <c r="P606" s="119" t="str">
        <f ca="1">IFERROR(__xludf.DUMMYFUNCTION("""COMPUTED_VALUE"""),"")</f>
        <v/>
      </c>
      <c r="Q606" s="119" t="str">
        <f ca="1">IFERROR(__xludf.DUMMYFUNCTION("""COMPUTED_VALUE"""),"")</f>
        <v/>
      </c>
      <c r="R606" s="119" t="str">
        <f ca="1">IFERROR(__xludf.DUMMYFUNCTION("""COMPUTED_VALUE"""),"")</f>
        <v/>
      </c>
      <c r="S606" s="119" t="str">
        <f ca="1">IFERROR(__xludf.DUMMYFUNCTION("""COMPUTED_VALUE"""),"")</f>
        <v/>
      </c>
      <c r="T606" s="119" t="str">
        <f ca="1">IFERROR(__xludf.DUMMYFUNCTION("""COMPUTED_VALUE"""),"")</f>
        <v/>
      </c>
      <c r="U606" s="119" t="str">
        <f ca="1">IFERROR(__xludf.DUMMYFUNCTION("""COMPUTED_VALUE"""),"")</f>
        <v/>
      </c>
      <c r="V606" s="119" t="str">
        <f ca="1">IFERROR(__xludf.DUMMYFUNCTION("""COMPUTED_VALUE"""),"")</f>
        <v/>
      </c>
      <c r="W606" s="119" t="str">
        <f ca="1">IFERROR(__xludf.DUMMYFUNCTION("""COMPUTED_VALUE"""),"")</f>
        <v/>
      </c>
      <c r="X606" s="119" t="str">
        <f ca="1">IFERROR(__xludf.DUMMYFUNCTION("""COMPUTED_VALUE"""),"")</f>
        <v/>
      </c>
      <c r="Y606" s="119" t="str">
        <f ca="1">IFERROR(__xludf.DUMMYFUNCTION("""COMPUTED_VALUE"""),"")</f>
        <v/>
      </c>
      <c r="Z606" s="119"/>
    </row>
    <row r="607" spans="1:26" ht="12.95">
      <c r="A607" s="119" t="str">
        <f ca="1">IFERROR(__xludf.DUMMYFUNCTION("""COMPUTED_VALUE"""),"")</f>
        <v/>
      </c>
      <c r="B607" s="119" t="str">
        <f ca="1">IFERROR(__xludf.DUMMYFUNCTION("""COMPUTED_VALUE"""),"")</f>
        <v/>
      </c>
      <c r="C607" s="119" t="str">
        <f ca="1">IFERROR(__xludf.DUMMYFUNCTION("""COMPUTED_VALUE"""),"")</f>
        <v/>
      </c>
      <c r="D607" s="119" t="str">
        <f ca="1">IFERROR(__xludf.DUMMYFUNCTION("""COMPUTED_VALUE"""),"")</f>
        <v/>
      </c>
      <c r="E607" s="119" t="str">
        <f ca="1">IFERROR(__xludf.DUMMYFUNCTION("""COMPUTED_VALUE"""),"")</f>
        <v/>
      </c>
      <c r="F607" s="119" t="str">
        <f ca="1">IFERROR(__xludf.DUMMYFUNCTION("""COMPUTED_VALUE"""),"")</f>
        <v/>
      </c>
      <c r="G607" s="119" t="str">
        <f ca="1">IFERROR(__xludf.DUMMYFUNCTION("""COMPUTED_VALUE"""),"")</f>
        <v/>
      </c>
      <c r="H607" s="119" t="str">
        <f ca="1">IFERROR(__xludf.DUMMYFUNCTION("""COMPUTED_VALUE"""),"")</f>
        <v/>
      </c>
      <c r="I607" s="96" t="str">
        <f ca="1">IFERROR(__xludf.DUMMYFUNCTION("""COMPUTED_VALUE"""),"")</f>
        <v/>
      </c>
      <c r="J607" s="119" t="str">
        <f ca="1">IFERROR(__xludf.DUMMYFUNCTION("""COMPUTED_VALUE"""),"")</f>
        <v/>
      </c>
      <c r="K607" s="119" t="str">
        <f ca="1">IFERROR(__xludf.DUMMYFUNCTION("""COMPUTED_VALUE"""),"")</f>
        <v/>
      </c>
      <c r="L607" s="119" t="str">
        <f ca="1">IFERROR(__xludf.DUMMYFUNCTION("""COMPUTED_VALUE"""),"")</f>
        <v/>
      </c>
      <c r="M607" s="119" t="str">
        <f ca="1">IFERROR(__xludf.DUMMYFUNCTION("""COMPUTED_VALUE"""),"")</f>
        <v/>
      </c>
      <c r="N607" s="119" t="str">
        <f ca="1">IFERROR(__xludf.DUMMYFUNCTION("""COMPUTED_VALUE"""),"")</f>
        <v/>
      </c>
      <c r="O607" s="119" t="str">
        <f ca="1">IFERROR(__xludf.DUMMYFUNCTION("""COMPUTED_VALUE"""),"")</f>
        <v/>
      </c>
      <c r="P607" s="119" t="str">
        <f ca="1">IFERROR(__xludf.DUMMYFUNCTION("""COMPUTED_VALUE"""),"")</f>
        <v/>
      </c>
      <c r="Q607" s="119" t="str">
        <f ca="1">IFERROR(__xludf.DUMMYFUNCTION("""COMPUTED_VALUE"""),"")</f>
        <v/>
      </c>
      <c r="R607" s="119" t="str">
        <f ca="1">IFERROR(__xludf.DUMMYFUNCTION("""COMPUTED_VALUE"""),"")</f>
        <v/>
      </c>
      <c r="S607" s="119" t="str">
        <f ca="1">IFERROR(__xludf.DUMMYFUNCTION("""COMPUTED_VALUE"""),"")</f>
        <v/>
      </c>
      <c r="T607" s="119" t="str">
        <f ca="1">IFERROR(__xludf.DUMMYFUNCTION("""COMPUTED_VALUE"""),"")</f>
        <v/>
      </c>
      <c r="U607" s="119" t="str">
        <f ca="1">IFERROR(__xludf.DUMMYFUNCTION("""COMPUTED_VALUE"""),"")</f>
        <v/>
      </c>
      <c r="V607" s="119" t="str">
        <f ca="1">IFERROR(__xludf.DUMMYFUNCTION("""COMPUTED_VALUE"""),"")</f>
        <v/>
      </c>
      <c r="W607" s="119" t="str">
        <f ca="1">IFERROR(__xludf.DUMMYFUNCTION("""COMPUTED_VALUE"""),"")</f>
        <v/>
      </c>
      <c r="X607" s="119" t="str">
        <f ca="1">IFERROR(__xludf.DUMMYFUNCTION("""COMPUTED_VALUE"""),"")</f>
        <v/>
      </c>
      <c r="Y607" s="119" t="str">
        <f ca="1">IFERROR(__xludf.DUMMYFUNCTION("""COMPUTED_VALUE"""),"")</f>
        <v/>
      </c>
      <c r="Z607" s="119"/>
    </row>
    <row r="608" spans="1:26" ht="12.95">
      <c r="A608" s="119" t="str">
        <f ca="1">IFERROR(__xludf.DUMMYFUNCTION("""COMPUTED_VALUE"""),"")</f>
        <v/>
      </c>
      <c r="B608" s="119" t="str">
        <f ca="1">IFERROR(__xludf.DUMMYFUNCTION("""COMPUTED_VALUE"""),"")</f>
        <v/>
      </c>
      <c r="C608" s="119" t="str">
        <f ca="1">IFERROR(__xludf.DUMMYFUNCTION("""COMPUTED_VALUE"""),"")</f>
        <v/>
      </c>
      <c r="D608" s="119" t="str">
        <f ca="1">IFERROR(__xludf.DUMMYFUNCTION("""COMPUTED_VALUE"""),"")</f>
        <v/>
      </c>
      <c r="E608" s="119" t="str">
        <f ca="1">IFERROR(__xludf.DUMMYFUNCTION("""COMPUTED_VALUE"""),"")</f>
        <v/>
      </c>
      <c r="F608" s="119" t="str">
        <f ca="1">IFERROR(__xludf.DUMMYFUNCTION("""COMPUTED_VALUE"""),"")</f>
        <v/>
      </c>
      <c r="G608" s="119" t="str">
        <f ca="1">IFERROR(__xludf.DUMMYFUNCTION("""COMPUTED_VALUE"""),"")</f>
        <v/>
      </c>
      <c r="H608" s="119" t="str">
        <f ca="1">IFERROR(__xludf.DUMMYFUNCTION("""COMPUTED_VALUE"""),"")</f>
        <v/>
      </c>
      <c r="I608" s="96" t="str">
        <f ca="1">IFERROR(__xludf.DUMMYFUNCTION("""COMPUTED_VALUE"""),"")</f>
        <v/>
      </c>
      <c r="J608" s="119" t="str">
        <f ca="1">IFERROR(__xludf.DUMMYFUNCTION("""COMPUTED_VALUE"""),"")</f>
        <v/>
      </c>
      <c r="K608" s="119" t="str">
        <f ca="1">IFERROR(__xludf.DUMMYFUNCTION("""COMPUTED_VALUE"""),"")</f>
        <v/>
      </c>
      <c r="L608" s="119" t="str">
        <f ca="1">IFERROR(__xludf.DUMMYFUNCTION("""COMPUTED_VALUE"""),"")</f>
        <v/>
      </c>
      <c r="M608" s="119" t="str">
        <f ca="1">IFERROR(__xludf.DUMMYFUNCTION("""COMPUTED_VALUE"""),"")</f>
        <v/>
      </c>
      <c r="N608" s="119" t="str">
        <f ca="1">IFERROR(__xludf.DUMMYFUNCTION("""COMPUTED_VALUE"""),"")</f>
        <v/>
      </c>
      <c r="O608" s="119" t="str">
        <f ca="1">IFERROR(__xludf.DUMMYFUNCTION("""COMPUTED_VALUE"""),"")</f>
        <v/>
      </c>
      <c r="P608" s="119" t="str">
        <f ca="1">IFERROR(__xludf.DUMMYFUNCTION("""COMPUTED_VALUE"""),"")</f>
        <v/>
      </c>
      <c r="Q608" s="119" t="str">
        <f ca="1">IFERROR(__xludf.DUMMYFUNCTION("""COMPUTED_VALUE"""),"")</f>
        <v/>
      </c>
      <c r="R608" s="119" t="str">
        <f ca="1">IFERROR(__xludf.DUMMYFUNCTION("""COMPUTED_VALUE"""),"")</f>
        <v/>
      </c>
      <c r="S608" s="119" t="str">
        <f ca="1">IFERROR(__xludf.DUMMYFUNCTION("""COMPUTED_VALUE"""),"")</f>
        <v/>
      </c>
      <c r="T608" s="119" t="str">
        <f ca="1">IFERROR(__xludf.DUMMYFUNCTION("""COMPUTED_VALUE"""),"")</f>
        <v/>
      </c>
      <c r="U608" s="119" t="str">
        <f ca="1">IFERROR(__xludf.DUMMYFUNCTION("""COMPUTED_VALUE"""),"")</f>
        <v/>
      </c>
      <c r="V608" s="119" t="str">
        <f ca="1">IFERROR(__xludf.DUMMYFUNCTION("""COMPUTED_VALUE"""),"")</f>
        <v/>
      </c>
      <c r="W608" s="119" t="str">
        <f ca="1">IFERROR(__xludf.DUMMYFUNCTION("""COMPUTED_VALUE"""),"")</f>
        <v/>
      </c>
      <c r="X608" s="119" t="str">
        <f ca="1">IFERROR(__xludf.DUMMYFUNCTION("""COMPUTED_VALUE"""),"")</f>
        <v/>
      </c>
      <c r="Y608" s="119" t="str">
        <f ca="1">IFERROR(__xludf.DUMMYFUNCTION("""COMPUTED_VALUE"""),"")</f>
        <v/>
      </c>
      <c r="Z608" s="119"/>
    </row>
    <row r="609" spans="1:26" ht="12.95">
      <c r="A609" s="119" t="str">
        <f ca="1">IFERROR(__xludf.DUMMYFUNCTION("""COMPUTED_VALUE"""),"")</f>
        <v/>
      </c>
      <c r="B609" s="119" t="str">
        <f ca="1">IFERROR(__xludf.DUMMYFUNCTION("""COMPUTED_VALUE"""),"")</f>
        <v/>
      </c>
      <c r="C609" s="119" t="str">
        <f ca="1">IFERROR(__xludf.DUMMYFUNCTION("""COMPUTED_VALUE"""),"")</f>
        <v/>
      </c>
      <c r="D609" s="119" t="str">
        <f ca="1">IFERROR(__xludf.DUMMYFUNCTION("""COMPUTED_VALUE"""),"")</f>
        <v/>
      </c>
      <c r="E609" s="119" t="str">
        <f ca="1">IFERROR(__xludf.DUMMYFUNCTION("""COMPUTED_VALUE"""),"")</f>
        <v/>
      </c>
      <c r="F609" s="119" t="str">
        <f ca="1">IFERROR(__xludf.DUMMYFUNCTION("""COMPUTED_VALUE"""),"")</f>
        <v/>
      </c>
      <c r="G609" s="119" t="str">
        <f ca="1">IFERROR(__xludf.DUMMYFUNCTION("""COMPUTED_VALUE"""),"")</f>
        <v/>
      </c>
      <c r="H609" s="119" t="str">
        <f ca="1">IFERROR(__xludf.DUMMYFUNCTION("""COMPUTED_VALUE"""),"")</f>
        <v/>
      </c>
      <c r="I609" s="96" t="str">
        <f ca="1">IFERROR(__xludf.DUMMYFUNCTION("""COMPUTED_VALUE"""),"")</f>
        <v/>
      </c>
      <c r="J609" s="119" t="str">
        <f ca="1">IFERROR(__xludf.DUMMYFUNCTION("""COMPUTED_VALUE"""),"")</f>
        <v/>
      </c>
      <c r="K609" s="119" t="str">
        <f ca="1">IFERROR(__xludf.DUMMYFUNCTION("""COMPUTED_VALUE"""),"")</f>
        <v/>
      </c>
      <c r="L609" s="119" t="str">
        <f ca="1">IFERROR(__xludf.DUMMYFUNCTION("""COMPUTED_VALUE"""),"")</f>
        <v/>
      </c>
      <c r="M609" s="119" t="str">
        <f ca="1">IFERROR(__xludf.DUMMYFUNCTION("""COMPUTED_VALUE"""),"")</f>
        <v/>
      </c>
      <c r="N609" s="119" t="str">
        <f ca="1">IFERROR(__xludf.DUMMYFUNCTION("""COMPUTED_VALUE"""),"")</f>
        <v/>
      </c>
      <c r="O609" s="119" t="str">
        <f ca="1">IFERROR(__xludf.DUMMYFUNCTION("""COMPUTED_VALUE"""),"")</f>
        <v/>
      </c>
      <c r="P609" s="119" t="str">
        <f ca="1">IFERROR(__xludf.DUMMYFUNCTION("""COMPUTED_VALUE"""),"")</f>
        <v/>
      </c>
      <c r="Q609" s="119" t="str">
        <f ca="1">IFERROR(__xludf.DUMMYFUNCTION("""COMPUTED_VALUE"""),"")</f>
        <v/>
      </c>
      <c r="R609" s="119" t="str">
        <f ca="1">IFERROR(__xludf.DUMMYFUNCTION("""COMPUTED_VALUE"""),"")</f>
        <v/>
      </c>
      <c r="S609" s="119" t="str">
        <f ca="1">IFERROR(__xludf.DUMMYFUNCTION("""COMPUTED_VALUE"""),"")</f>
        <v/>
      </c>
      <c r="T609" s="119" t="str">
        <f ca="1">IFERROR(__xludf.DUMMYFUNCTION("""COMPUTED_VALUE"""),"")</f>
        <v/>
      </c>
      <c r="U609" s="119" t="str">
        <f ca="1">IFERROR(__xludf.DUMMYFUNCTION("""COMPUTED_VALUE"""),"")</f>
        <v/>
      </c>
      <c r="V609" s="119" t="str">
        <f ca="1">IFERROR(__xludf.DUMMYFUNCTION("""COMPUTED_VALUE"""),"")</f>
        <v/>
      </c>
      <c r="W609" s="119" t="str">
        <f ca="1">IFERROR(__xludf.DUMMYFUNCTION("""COMPUTED_VALUE"""),"")</f>
        <v/>
      </c>
      <c r="X609" s="119" t="str">
        <f ca="1">IFERROR(__xludf.DUMMYFUNCTION("""COMPUTED_VALUE"""),"")</f>
        <v/>
      </c>
      <c r="Y609" s="119" t="str">
        <f ca="1">IFERROR(__xludf.DUMMYFUNCTION("""COMPUTED_VALUE"""),"")</f>
        <v/>
      </c>
      <c r="Z609" s="119"/>
    </row>
    <row r="610" spans="1:26" ht="12.95">
      <c r="A610" s="119" t="str">
        <f ca="1">IFERROR(__xludf.DUMMYFUNCTION("""COMPUTED_VALUE"""),"")</f>
        <v/>
      </c>
      <c r="B610" s="119" t="str">
        <f ca="1">IFERROR(__xludf.DUMMYFUNCTION("""COMPUTED_VALUE"""),"")</f>
        <v/>
      </c>
      <c r="C610" s="119" t="str">
        <f ca="1">IFERROR(__xludf.DUMMYFUNCTION("""COMPUTED_VALUE"""),"")</f>
        <v/>
      </c>
      <c r="D610" s="119" t="str">
        <f ca="1">IFERROR(__xludf.DUMMYFUNCTION("""COMPUTED_VALUE"""),"")</f>
        <v/>
      </c>
      <c r="E610" s="119" t="str">
        <f ca="1">IFERROR(__xludf.DUMMYFUNCTION("""COMPUTED_VALUE"""),"")</f>
        <v/>
      </c>
      <c r="F610" s="119" t="str">
        <f ca="1">IFERROR(__xludf.DUMMYFUNCTION("""COMPUTED_VALUE"""),"")</f>
        <v/>
      </c>
      <c r="G610" s="119" t="str">
        <f ca="1">IFERROR(__xludf.DUMMYFUNCTION("""COMPUTED_VALUE"""),"")</f>
        <v/>
      </c>
      <c r="H610" s="119" t="str">
        <f ca="1">IFERROR(__xludf.DUMMYFUNCTION("""COMPUTED_VALUE"""),"")</f>
        <v/>
      </c>
      <c r="I610" s="96" t="str">
        <f ca="1">IFERROR(__xludf.DUMMYFUNCTION("""COMPUTED_VALUE"""),"")</f>
        <v/>
      </c>
      <c r="J610" s="119" t="str">
        <f ca="1">IFERROR(__xludf.DUMMYFUNCTION("""COMPUTED_VALUE"""),"")</f>
        <v/>
      </c>
      <c r="K610" s="119" t="str">
        <f ca="1">IFERROR(__xludf.DUMMYFUNCTION("""COMPUTED_VALUE"""),"")</f>
        <v/>
      </c>
      <c r="L610" s="119" t="str">
        <f ca="1">IFERROR(__xludf.DUMMYFUNCTION("""COMPUTED_VALUE"""),"")</f>
        <v/>
      </c>
      <c r="M610" s="119" t="str">
        <f ca="1">IFERROR(__xludf.DUMMYFUNCTION("""COMPUTED_VALUE"""),"")</f>
        <v/>
      </c>
      <c r="N610" s="119" t="str">
        <f ca="1">IFERROR(__xludf.DUMMYFUNCTION("""COMPUTED_VALUE"""),"")</f>
        <v/>
      </c>
      <c r="O610" s="119" t="str">
        <f ca="1">IFERROR(__xludf.DUMMYFUNCTION("""COMPUTED_VALUE"""),"")</f>
        <v/>
      </c>
      <c r="P610" s="119" t="str">
        <f ca="1">IFERROR(__xludf.DUMMYFUNCTION("""COMPUTED_VALUE"""),"")</f>
        <v/>
      </c>
      <c r="Q610" s="119" t="str">
        <f ca="1">IFERROR(__xludf.DUMMYFUNCTION("""COMPUTED_VALUE"""),"")</f>
        <v/>
      </c>
      <c r="R610" s="119" t="str">
        <f ca="1">IFERROR(__xludf.DUMMYFUNCTION("""COMPUTED_VALUE"""),"")</f>
        <v/>
      </c>
      <c r="S610" s="119" t="str">
        <f ca="1">IFERROR(__xludf.DUMMYFUNCTION("""COMPUTED_VALUE"""),"")</f>
        <v/>
      </c>
      <c r="T610" s="119" t="str">
        <f ca="1">IFERROR(__xludf.DUMMYFUNCTION("""COMPUTED_VALUE"""),"")</f>
        <v/>
      </c>
      <c r="U610" s="119" t="str">
        <f ca="1">IFERROR(__xludf.DUMMYFUNCTION("""COMPUTED_VALUE"""),"")</f>
        <v/>
      </c>
      <c r="V610" s="119" t="str">
        <f ca="1">IFERROR(__xludf.DUMMYFUNCTION("""COMPUTED_VALUE"""),"")</f>
        <v/>
      </c>
      <c r="W610" s="119" t="str">
        <f ca="1">IFERROR(__xludf.DUMMYFUNCTION("""COMPUTED_VALUE"""),"")</f>
        <v/>
      </c>
      <c r="X610" s="119" t="str">
        <f ca="1">IFERROR(__xludf.DUMMYFUNCTION("""COMPUTED_VALUE"""),"")</f>
        <v/>
      </c>
      <c r="Y610" s="119" t="str">
        <f ca="1">IFERROR(__xludf.DUMMYFUNCTION("""COMPUTED_VALUE"""),"")</f>
        <v/>
      </c>
      <c r="Z610" s="119"/>
    </row>
    <row r="611" spans="1:26" ht="12.95">
      <c r="A611" s="119" t="str">
        <f ca="1">IFERROR(__xludf.DUMMYFUNCTION("""COMPUTED_VALUE"""),"")</f>
        <v/>
      </c>
      <c r="B611" s="119" t="str">
        <f ca="1">IFERROR(__xludf.DUMMYFUNCTION("""COMPUTED_VALUE"""),"")</f>
        <v/>
      </c>
      <c r="C611" s="119" t="str">
        <f ca="1">IFERROR(__xludf.DUMMYFUNCTION("""COMPUTED_VALUE"""),"")</f>
        <v/>
      </c>
      <c r="D611" s="119" t="str">
        <f ca="1">IFERROR(__xludf.DUMMYFUNCTION("""COMPUTED_VALUE"""),"")</f>
        <v/>
      </c>
      <c r="E611" s="119" t="str">
        <f ca="1">IFERROR(__xludf.DUMMYFUNCTION("""COMPUTED_VALUE"""),"")</f>
        <v/>
      </c>
      <c r="F611" s="119" t="str">
        <f ca="1">IFERROR(__xludf.DUMMYFUNCTION("""COMPUTED_VALUE"""),"")</f>
        <v/>
      </c>
      <c r="G611" s="119" t="str">
        <f ca="1">IFERROR(__xludf.DUMMYFUNCTION("""COMPUTED_VALUE"""),"")</f>
        <v/>
      </c>
      <c r="H611" s="119" t="str">
        <f ca="1">IFERROR(__xludf.DUMMYFUNCTION("""COMPUTED_VALUE"""),"")</f>
        <v/>
      </c>
      <c r="I611" s="96" t="str">
        <f ca="1">IFERROR(__xludf.DUMMYFUNCTION("""COMPUTED_VALUE"""),"")</f>
        <v/>
      </c>
      <c r="J611" s="119" t="str">
        <f ca="1">IFERROR(__xludf.DUMMYFUNCTION("""COMPUTED_VALUE"""),"")</f>
        <v/>
      </c>
      <c r="K611" s="119" t="str">
        <f ca="1">IFERROR(__xludf.DUMMYFUNCTION("""COMPUTED_VALUE"""),"")</f>
        <v/>
      </c>
      <c r="L611" s="119" t="str">
        <f ca="1">IFERROR(__xludf.DUMMYFUNCTION("""COMPUTED_VALUE"""),"")</f>
        <v/>
      </c>
      <c r="M611" s="119" t="str">
        <f ca="1">IFERROR(__xludf.DUMMYFUNCTION("""COMPUTED_VALUE"""),"")</f>
        <v/>
      </c>
      <c r="N611" s="119" t="str">
        <f ca="1">IFERROR(__xludf.DUMMYFUNCTION("""COMPUTED_VALUE"""),"")</f>
        <v/>
      </c>
      <c r="O611" s="119" t="str">
        <f ca="1">IFERROR(__xludf.DUMMYFUNCTION("""COMPUTED_VALUE"""),"")</f>
        <v/>
      </c>
      <c r="P611" s="119" t="str">
        <f ca="1">IFERROR(__xludf.DUMMYFUNCTION("""COMPUTED_VALUE"""),"")</f>
        <v/>
      </c>
      <c r="Q611" s="119" t="str">
        <f ca="1">IFERROR(__xludf.DUMMYFUNCTION("""COMPUTED_VALUE"""),"")</f>
        <v/>
      </c>
      <c r="R611" s="119" t="str">
        <f ca="1">IFERROR(__xludf.DUMMYFUNCTION("""COMPUTED_VALUE"""),"")</f>
        <v/>
      </c>
      <c r="S611" s="119" t="str">
        <f ca="1">IFERROR(__xludf.DUMMYFUNCTION("""COMPUTED_VALUE"""),"")</f>
        <v/>
      </c>
      <c r="T611" s="119" t="str">
        <f ca="1">IFERROR(__xludf.DUMMYFUNCTION("""COMPUTED_VALUE"""),"")</f>
        <v/>
      </c>
      <c r="U611" s="119" t="str">
        <f ca="1">IFERROR(__xludf.DUMMYFUNCTION("""COMPUTED_VALUE"""),"")</f>
        <v/>
      </c>
      <c r="V611" s="119" t="str">
        <f ca="1">IFERROR(__xludf.DUMMYFUNCTION("""COMPUTED_VALUE"""),"")</f>
        <v/>
      </c>
      <c r="W611" s="119" t="str">
        <f ca="1">IFERROR(__xludf.DUMMYFUNCTION("""COMPUTED_VALUE"""),"")</f>
        <v/>
      </c>
      <c r="X611" s="119" t="str">
        <f ca="1">IFERROR(__xludf.DUMMYFUNCTION("""COMPUTED_VALUE"""),"")</f>
        <v/>
      </c>
      <c r="Y611" s="119" t="str">
        <f ca="1">IFERROR(__xludf.DUMMYFUNCTION("""COMPUTED_VALUE"""),"")</f>
        <v/>
      </c>
      <c r="Z611" s="119"/>
    </row>
    <row r="612" spans="1:26" ht="12.95">
      <c r="A612" s="119" t="str">
        <f ca="1">IFERROR(__xludf.DUMMYFUNCTION("""COMPUTED_VALUE"""),"")</f>
        <v/>
      </c>
      <c r="B612" s="119" t="str">
        <f ca="1">IFERROR(__xludf.DUMMYFUNCTION("""COMPUTED_VALUE"""),"")</f>
        <v/>
      </c>
      <c r="C612" s="119" t="str">
        <f ca="1">IFERROR(__xludf.DUMMYFUNCTION("""COMPUTED_VALUE"""),"")</f>
        <v/>
      </c>
      <c r="D612" s="119" t="str">
        <f ca="1">IFERROR(__xludf.DUMMYFUNCTION("""COMPUTED_VALUE"""),"")</f>
        <v/>
      </c>
      <c r="E612" s="119" t="str">
        <f ca="1">IFERROR(__xludf.DUMMYFUNCTION("""COMPUTED_VALUE"""),"")</f>
        <v/>
      </c>
      <c r="F612" s="119" t="str">
        <f ca="1">IFERROR(__xludf.DUMMYFUNCTION("""COMPUTED_VALUE"""),"")</f>
        <v/>
      </c>
      <c r="G612" s="119" t="str">
        <f ca="1">IFERROR(__xludf.DUMMYFUNCTION("""COMPUTED_VALUE"""),"")</f>
        <v/>
      </c>
      <c r="H612" s="119" t="str">
        <f ca="1">IFERROR(__xludf.DUMMYFUNCTION("""COMPUTED_VALUE"""),"")</f>
        <v/>
      </c>
      <c r="I612" s="96" t="str">
        <f ca="1">IFERROR(__xludf.DUMMYFUNCTION("""COMPUTED_VALUE"""),"")</f>
        <v/>
      </c>
      <c r="J612" s="119" t="str">
        <f ca="1">IFERROR(__xludf.DUMMYFUNCTION("""COMPUTED_VALUE"""),"")</f>
        <v/>
      </c>
      <c r="K612" s="119" t="str">
        <f ca="1">IFERROR(__xludf.DUMMYFUNCTION("""COMPUTED_VALUE"""),"")</f>
        <v/>
      </c>
      <c r="L612" s="119" t="str">
        <f ca="1">IFERROR(__xludf.DUMMYFUNCTION("""COMPUTED_VALUE"""),"")</f>
        <v/>
      </c>
      <c r="M612" s="119" t="str">
        <f ca="1">IFERROR(__xludf.DUMMYFUNCTION("""COMPUTED_VALUE"""),"")</f>
        <v/>
      </c>
      <c r="N612" s="119" t="str">
        <f ca="1">IFERROR(__xludf.DUMMYFUNCTION("""COMPUTED_VALUE"""),"")</f>
        <v/>
      </c>
      <c r="O612" s="119" t="str">
        <f ca="1">IFERROR(__xludf.DUMMYFUNCTION("""COMPUTED_VALUE"""),"")</f>
        <v/>
      </c>
      <c r="P612" s="119" t="str">
        <f ca="1">IFERROR(__xludf.DUMMYFUNCTION("""COMPUTED_VALUE"""),"")</f>
        <v/>
      </c>
      <c r="Q612" s="119" t="str">
        <f ca="1">IFERROR(__xludf.DUMMYFUNCTION("""COMPUTED_VALUE"""),"")</f>
        <v/>
      </c>
      <c r="R612" s="119" t="str">
        <f ca="1">IFERROR(__xludf.DUMMYFUNCTION("""COMPUTED_VALUE"""),"")</f>
        <v/>
      </c>
      <c r="S612" s="119" t="str">
        <f ca="1">IFERROR(__xludf.DUMMYFUNCTION("""COMPUTED_VALUE"""),"")</f>
        <v/>
      </c>
      <c r="T612" s="119" t="str">
        <f ca="1">IFERROR(__xludf.DUMMYFUNCTION("""COMPUTED_VALUE"""),"")</f>
        <v/>
      </c>
      <c r="U612" s="119" t="str">
        <f ca="1">IFERROR(__xludf.DUMMYFUNCTION("""COMPUTED_VALUE"""),"")</f>
        <v/>
      </c>
      <c r="V612" s="119" t="str">
        <f ca="1">IFERROR(__xludf.DUMMYFUNCTION("""COMPUTED_VALUE"""),"")</f>
        <v/>
      </c>
      <c r="W612" s="119" t="str">
        <f ca="1">IFERROR(__xludf.DUMMYFUNCTION("""COMPUTED_VALUE"""),"")</f>
        <v/>
      </c>
      <c r="X612" s="119" t="str">
        <f ca="1">IFERROR(__xludf.DUMMYFUNCTION("""COMPUTED_VALUE"""),"")</f>
        <v/>
      </c>
      <c r="Y612" s="119" t="str">
        <f ca="1">IFERROR(__xludf.DUMMYFUNCTION("""COMPUTED_VALUE"""),"")</f>
        <v/>
      </c>
      <c r="Z612" s="119"/>
    </row>
    <row r="613" spans="1:26" ht="12.95">
      <c r="A613" s="119" t="str">
        <f ca="1">IFERROR(__xludf.DUMMYFUNCTION("""COMPUTED_VALUE"""),"")</f>
        <v/>
      </c>
      <c r="B613" s="119" t="str">
        <f ca="1">IFERROR(__xludf.DUMMYFUNCTION("""COMPUTED_VALUE"""),"")</f>
        <v/>
      </c>
      <c r="C613" s="119" t="str">
        <f ca="1">IFERROR(__xludf.DUMMYFUNCTION("""COMPUTED_VALUE"""),"")</f>
        <v/>
      </c>
      <c r="D613" s="119" t="str">
        <f ca="1">IFERROR(__xludf.DUMMYFUNCTION("""COMPUTED_VALUE"""),"")</f>
        <v/>
      </c>
      <c r="E613" s="119" t="str">
        <f ca="1">IFERROR(__xludf.DUMMYFUNCTION("""COMPUTED_VALUE"""),"")</f>
        <v/>
      </c>
      <c r="F613" s="119" t="str">
        <f ca="1">IFERROR(__xludf.DUMMYFUNCTION("""COMPUTED_VALUE"""),"")</f>
        <v/>
      </c>
      <c r="G613" s="119" t="str">
        <f ca="1">IFERROR(__xludf.DUMMYFUNCTION("""COMPUTED_VALUE"""),"")</f>
        <v/>
      </c>
      <c r="H613" s="119" t="str">
        <f ca="1">IFERROR(__xludf.DUMMYFUNCTION("""COMPUTED_VALUE"""),"")</f>
        <v/>
      </c>
      <c r="I613" s="96" t="str">
        <f ca="1">IFERROR(__xludf.DUMMYFUNCTION("""COMPUTED_VALUE"""),"")</f>
        <v/>
      </c>
      <c r="J613" s="119" t="str">
        <f ca="1">IFERROR(__xludf.DUMMYFUNCTION("""COMPUTED_VALUE"""),"")</f>
        <v/>
      </c>
      <c r="K613" s="119" t="str">
        <f ca="1">IFERROR(__xludf.DUMMYFUNCTION("""COMPUTED_VALUE"""),"")</f>
        <v/>
      </c>
      <c r="L613" s="119" t="str">
        <f ca="1">IFERROR(__xludf.DUMMYFUNCTION("""COMPUTED_VALUE"""),"")</f>
        <v/>
      </c>
      <c r="M613" s="119" t="str">
        <f ca="1">IFERROR(__xludf.DUMMYFUNCTION("""COMPUTED_VALUE"""),"")</f>
        <v/>
      </c>
      <c r="N613" s="119" t="str">
        <f ca="1">IFERROR(__xludf.DUMMYFUNCTION("""COMPUTED_VALUE"""),"")</f>
        <v/>
      </c>
      <c r="O613" s="119" t="str">
        <f ca="1">IFERROR(__xludf.DUMMYFUNCTION("""COMPUTED_VALUE"""),"")</f>
        <v/>
      </c>
      <c r="P613" s="119" t="str">
        <f ca="1">IFERROR(__xludf.DUMMYFUNCTION("""COMPUTED_VALUE"""),"")</f>
        <v/>
      </c>
      <c r="Q613" s="119" t="str">
        <f ca="1">IFERROR(__xludf.DUMMYFUNCTION("""COMPUTED_VALUE"""),"")</f>
        <v/>
      </c>
      <c r="R613" s="119" t="str">
        <f ca="1">IFERROR(__xludf.DUMMYFUNCTION("""COMPUTED_VALUE"""),"")</f>
        <v/>
      </c>
      <c r="S613" s="119" t="str">
        <f ca="1">IFERROR(__xludf.DUMMYFUNCTION("""COMPUTED_VALUE"""),"")</f>
        <v/>
      </c>
      <c r="T613" s="119" t="str">
        <f ca="1">IFERROR(__xludf.DUMMYFUNCTION("""COMPUTED_VALUE"""),"")</f>
        <v/>
      </c>
      <c r="U613" s="119" t="str">
        <f ca="1">IFERROR(__xludf.DUMMYFUNCTION("""COMPUTED_VALUE"""),"")</f>
        <v/>
      </c>
      <c r="V613" s="119" t="str">
        <f ca="1">IFERROR(__xludf.DUMMYFUNCTION("""COMPUTED_VALUE"""),"")</f>
        <v/>
      </c>
      <c r="W613" s="119" t="str">
        <f ca="1">IFERROR(__xludf.DUMMYFUNCTION("""COMPUTED_VALUE"""),"")</f>
        <v/>
      </c>
      <c r="X613" s="119" t="str">
        <f ca="1">IFERROR(__xludf.DUMMYFUNCTION("""COMPUTED_VALUE"""),"")</f>
        <v/>
      </c>
      <c r="Y613" s="119" t="str">
        <f ca="1">IFERROR(__xludf.DUMMYFUNCTION("""COMPUTED_VALUE"""),"")</f>
        <v/>
      </c>
      <c r="Z613" s="119"/>
    </row>
    <row r="614" spans="1:26" ht="12.95">
      <c r="A614" s="119" t="str">
        <f ca="1">IFERROR(__xludf.DUMMYFUNCTION("""COMPUTED_VALUE"""),"")</f>
        <v/>
      </c>
      <c r="B614" s="119" t="str">
        <f ca="1">IFERROR(__xludf.DUMMYFUNCTION("""COMPUTED_VALUE"""),"")</f>
        <v/>
      </c>
      <c r="C614" s="119" t="str">
        <f ca="1">IFERROR(__xludf.DUMMYFUNCTION("""COMPUTED_VALUE"""),"")</f>
        <v/>
      </c>
      <c r="D614" s="119" t="str">
        <f ca="1">IFERROR(__xludf.DUMMYFUNCTION("""COMPUTED_VALUE"""),"")</f>
        <v/>
      </c>
      <c r="E614" s="119" t="str">
        <f ca="1">IFERROR(__xludf.DUMMYFUNCTION("""COMPUTED_VALUE"""),"")</f>
        <v/>
      </c>
      <c r="F614" s="119" t="str">
        <f ca="1">IFERROR(__xludf.DUMMYFUNCTION("""COMPUTED_VALUE"""),"")</f>
        <v/>
      </c>
      <c r="G614" s="119" t="str">
        <f ca="1">IFERROR(__xludf.DUMMYFUNCTION("""COMPUTED_VALUE"""),"")</f>
        <v/>
      </c>
      <c r="H614" s="119" t="str">
        <f ca="1">IFERROR(__xludf.DUMMYFUNCTION("""COMPUTED_VALUE"""),"")</f>
        <v/>
      </c>
      <c r="I614" s="96" t="str">
        <f ca="1">IFERROR(__xludf.DUMMYFUNCTION("""COMPUTED_VALUE"""),"")</f>
        <v/>
      </c>
      <c r="J614" s="119" t="str">
        <f ca="1">IFERROR(__xludf.DUMMYFUNCTION("""COMPUTED_VALUE"""),"")</f>
        <v/>
      </c>
      <c r="K614" s="119" t="str">
        <f ca="1">IFERROR(__xludf.DUMMYFUNCTION("""COMPUTED_VALUE"""),"")</f>
        <v/>
      </c>
      <c r="L614" s="119" t="str">
        <f ca="1">IFERROR(__xludf.DUMMYFUNCTION("""COMPUTED_VALUE"""),"")</f>
        <v/>
      </c>
      <c r="M614" s="119" t="str">
        <f ca="1">IFERROR(__xludf.DUMMYFUNCTION("""COMPUTED_VALUE"""),"")</f>
        <v/>
      </c>
      <c r="N614" s="119" t="str">
        <f ca="1">IFERROR(__xludf.DUMMYFUNCTION("""COMPUTED_VALUE"""),"")</f>
        <v/>
      </c>
      <c r="O614" s="119" t="str">
        <f ca="1">IFERROR(__xludf.DUMMYFUNCTION("""COMPUTED_VALUE"""),"")</f>
        <v/>
      </c>
      <c r="P614" s="119" t="str">
        <f ca="1">IFERROR(__xludf.DUMMYFUNCTION("""COMPUTED_VALUE"""),"")</f>
        <v/>
      </c>
      <c r="Q614" s="119" t="str">
        <f ca="1">IFERROR(__xludf.DUMMYFUNCTION("""COMPUTED_VALUE"""),"")</f>
        <v/>
      </c>
      <c r="R614" s="119" t="str">
        <f ca="1">IFERROR(__xludf.DUMMYFUNCTION("""COMPUTED_VALUE"""),"")</f>
        <v/>
      </c>
      <c r="S614" s="119" t="str">
        <f ca="1">IFERROR(__xludf.DUMMYFUNCTION("""COMPUTED_VALUE"""),"")</f>
        <v/>
      </c>
      <c r="T614" s="119" t="str">
        <f ca="1">IFERROR(__xludf.DUMMYFUNCTION("""COMPUTED_VALUE"""),"")</f>
        <v/>
      </c>
      <c r="U614" s="119" t="str">
        <f ca="1">IFERROR(__xludf.DUMMYFUNCTION("""COMPUTED_VALUE"""),"")</f>
        <v/>
      </c>
      <c r="V614" s="119" t="str">
        <f ca="1">IFERROR(__xludf.DUMMYFUNCTION("""COMPUTED_VALUE"""),"")</f>
        <v/>
      </c>
      <c r="W614" s="119" t="str">
        <f ca="1">IFERROR(__xludf.DUMMYFUNCTION("""COMPUTED_VALUE"""),"")</f>
        <v/>
      </c>
      <c r="X614" s="119" t="str">
        <f ca="1">IFERROR(__xludf.DUMMYFUNCTION("""COMPUTED_VALUE"""),"")</f>
        <v/>
      </c>
      <c r="Y614" s="119" t="str">
        <f ca="1">IFERROR(__xludf.DUMMYFUNCTION("""COMPUTED_VALUE"""),"")</f>
        <v/>
      </c>
      <c r="Z614" s="119"/>
    </row>
    <row r="615" spans="1:26" ht="12.95">
      <c r="A615" s="119" t="str">
        <f ca="1">IFERROR(__xludf.DUMMYFUNCTION("""COMPUTED_VALUE"""),"")</f>
        <v/>
      </c>
      <c r="B615" s="119" t="str">
        <f ca="1">IFERROR(__xludf.DUMMYFUNCTION("""COMPUTED_VALUE"""),"")</f>
        <v/>
      </c>
      <c r="C615" s="119" t="str">
        <f ca="1">IFERROR(__xludf.DUMMYFUNCTION("""COMPUTED_VALUE"""),"")</f>
        <v/>
      </c>
      <c r="D615" s="119" t="str">
        <f ca="1">IFERROR(__xludf.DUMMYFUNCTION("""COMPUTED_VALUE"""),"")</f>
        <v/>
      </c>
      <c r="E615" s="119" t="str">
        <f ca="1">IFERROR(__xludf.DUMMYFUNCTION("""COMPUTED_VALUE"""),"")</f>
        <v/>
      </c>
      <c r="F615" s="119" t="str">
        <f ca="1">IFERROR(__xludf.DUMMYFUNCTION("""COMPUTED_VALUE"""),"")</f>
        <v/>
      </c>
      <c r="G615" s="119" t="str">
        <f ca="1">IFERROR(__xludf.DUMMYFUNCTION("""COMPUTED_VALUE"""),"")</f>
        <v/>
      </c>
      <c r="H615" s="119" t="str">
        <f ca="1">IFERROR(__xludf.DUMMYFUNCTION("""COMPUTED_VALUE"""),"")</f>
        <v/>
      </c>
      <c r="I615" s="96" t="str">
        <f ca="1">IFERROR(__xludf.DUMMYFUNCTION("""COMPUTED_VALUE"""),"")</f>
        <v/>
      </c>
      <c r="J615" s="119" t="str">
        <f ca="1">IFERROR(__xludf.DUMMYFUNCTION("""COMPUTED_VALUE"""),"")</f>
        <v/>
      </c>
      <c r="K615" s="119" t="str">
        <f ca="1">IFERROR(__xludf.DUMMYFUNCTION("""COMPUTED_VALUE"""),"")</f>
        <v/>
      </c>
      <c r="L615" s="119" t="str">
        <f ca="1">IFERROR(__xludf.DUMMYFUNCTION("""COMPUTED_VALUE"""),"")</f>
        <v/>
      </c>
      <c r="M615" s="119" t="str">
        <f ca="1">IFERROR(__xludf.DUMMYFUNCTION("""COMPUTED_VALUE"""),"")</f>
        <v/>
      </c>
      <c r="N615" s="119" t="str">
        <f ca="1">IFERROR(__xludf.DUMMYFUNCTION("""COMPUTED_VALUE"""),"")</f>
        <v/>
      </c>
      <c r="O615" s="119" t="str">
        <f ca="1">IFERROR(__xludf.DUMMYFUNCTION("""COMPUTED_VALUE"""),"")</f>
        <v/>
      </c>
      <c r="P615" s="119" t="str">
        <f ca="1">IFERROR(__xludf.DUMMYFUNCTION("""COMPUTED_VALUE"""),"")</f>
        <v/>
      </c>
      <c r="Q615" s="119" t="str">
        <f ca="1">IFERROR(__xludf.DUMMYFUNCTION("""COMPUTED_VALUE"""),"")</f>
        <v/>
      </c>
      <c r="R615" s="119" t="str">
        <f ca="1">IFERROR(__xludf.DUMMYFUNCTION("""COMPUTED_VALUE"""),"")</f>
        <v/>
      </c>
      <c r="S615" s="119" t="str">
        <f ca="1">IFERROR(__xludf.DUMMYFUNCTION("""COMPUTED_VALUE"""),"")</f>
        <v/>
      </c>
      <c r="T615" s="119" t="str">
        <f ca="1">IFERROR(__xludf.DUMMYFUNCTION("""COMPUTED_VALUE"""),"")</f>
        <v/>
      </c>
      <c r="U615" s="119" t="str">
        <f ca="1">IFERROR(__xludf.DUMMYFUNCTION("""COMPUTED_VALUE"""),"")</f>
        <v/>
      </c>
      <c r="V615" s="119" t="str">
        <f ca="1">IFERROR(__xludf.DUMMYFUNCTION("""COMPUTED_VALUE"""),"")</f>
        <v/>
      </c>
      <c r="W615" s="119" t="str">
        <f ca="1">IFERROR(__xludf.DUMMYFUNCTION("""COMPUTED_VALUE"""),"")</f>
        <v/>
      </c>
      <c r="X615" s="119" t="str">
        <f ca="1">IFERROR(__xludf.DUMMYFUNCTION("""COMPUTED_VALUE"""),"")</f>
        <v/>
      </c>
      <c r="Y615" s="119" t="str">
        <f ca="1">IFERROR(__xludf.DUMMYFUNCTION("""COMPUTED_VALUE"""),"")</f>
        <v/>
      </c>
      <c r="Z615" s="119"/>
    </row>
    <row r="616" spans="1:26" ht="12.95">
      <c r="A616" s="119" t="str">
        <f ca="1">IFERROR(__xludf.DUMMYFUNCTION("""COMPUTED_VALUE"""),"")</f>
        <v/>
      </c>
      <c r="B616" s="119" t="str">
        <f ca="1">IFERROR(__xludf.DUMMYFUNCTION("""COMPUTED_VALUE"""),"")</f>
        <v/>
      </c>
      <c r="C616" s="119" t="str">
        <f ca="1">IFERROR(__xludf.DUMMYFUNCTION("""COMPUTED_VALUE"""),"")</f>
        <v/>
      </c>
      <c r="D616" s="119" t="str">
        <f ca="1">IFERROR(__xludf.DUMMYFUNCTION("""COMPUTED_VALUE"""),"")</f>
        <v/>
      </c>
      <c r="E616" s="119" t="str">
        <f ca="1">IFERROR(__xludf.DUMMYFUNCTION("""COMPUTED_VALUE"""),"")</f>
        <v/>
      </c>
      <c r="F616" s="119" t="str">
        <f ca="1">IFERROR(__xludf.DUMMYFUNCTION("""COMPUTED_VALUE"""),"")</f>
        <v/>
      </c>
      <c r="G616" s="119" t="str">
        <f ca="1">IFERROR(__xludf.DUMMYFUNCTION("""COMPUTED_VALUE"""),"")</f>
        <v/>
      </c>
      <c r="H616" s="119" t="str">
        <f ca="1">IFERROR(__xludf.DUMMYFUNCTION("""COMPUTED_VALUE"""),"")</f>
        <v/>
      </c>
      <c r="I616" s="96" t="str">
        <f ca="1">IFERROR(__xludf.DUMMYFUNCTION("""COMPUTED_VALUE"""),"")</f>
        <v/>
      </c>
      <c r="J616" s="119" t="str">
        <f ca="1">IFERROR(__xludf.DUMMYFUNCTION("""COMPUTED_VALUE"""),"")</f>
        <v/>
      </c>
      <c r="K616" s="119" t="str">
        <f ca="1">IFERROR(__xludf.DUMMYFUNCTION("""COMPUTED_VALUE"""),"")</f>
        <v/>
      </c>
      <c r="L616" s="119" t="str">
        <f ca="1">IFERROR(__xludf.DUMMYFUNCTION("""COMPUTED_VALUE"""),"")</f>
        <v/>
      </c>
      <c r="M616" s="119" t="str">
        <f ca="1">IFERROR(__xludf.DUMMYFUNCTION("""COMPUTED_VALUE"""),"")</f>
        <v/>
      </c>
      <c r="N616" s="119" t="str">
        <f ca="1">IFERROR(__xludf.DUMMYFUNCTION("""COMPUTED_VALUE"""),"")</f>
        <v/>
      </c>
      <c r="O616" s="119" t="str">
        <f ca="1">IFERROR(__xludf.DUMMYFUNCTION("""COMPUTED_VALUE"""),"")</f>
        <v/>
      </c>
      <c r="P616" s="119" t="str">
        <f ca="1">IFERROR(__xludf.DUMMYFUNCTION("""COMPUTED_VALUE"""),"")</f>
        <v/>
      </c>
      <c r="Q616" s="119" t="str">
        <f ca="1">IFERROR(__xludf.DUMMYFUNCTION("""COMPUTED_VALUE"""),"")</f>
        <v/>
      </c>
      <c r="R616" s="119" t="str">
        <f ca="1">IFERROR(__xludf.DUMMYFUNCTION("""COMPUTED_VALUE"""),"")</f>
        <v/>
      </c>
      <c r="S616" s="119" t="str">
        <f ca="1">IFERROR(__xludf.DUMMYFUNCTION("""COMPUTED_VALUE"""),"")</f>
        <v/>
      </c>
      <c r="T616" s="119" t="str">
        <f ca="1">IFERROR(__xludf.DUMMYFUNCTION("""COMPUTED_VALUE"""),"")</f>
        <v/>
      </c>
      <c r="U616" s="119" t="str">
        <f ca="1">IFERROR(__xludf.DUMMYFUNCTION("""COMPUTED_VALUE"""),"")</f>
        <v/>
      </c>
      <c r="V616" s="119" t="str">
        <f ca="1">IFERROR(__xludf.DUMMYFUNCTION("""COMPUTED_VALUE"""),"")</f>
        <v/>
      </c>
      <c r="W616" s="119" t="str">
        <f ca="1">IFERROR(__xludf.DUMMYFUNCTION("""COMPUTED_VALUE"""),"")</f>
        <v/>
      </c>
      <c r="X616" s="119" t="str">
        <f ca="1">IFERROR(__xludf.DUMMYFUNCTION("""COMPUTED_VALUE"""),"")</f>
        <v/>
      </c>
      <c r="Y616" s="119" t="str">
        <f ca="1">IFERROR(__xludf.DUMMYFUNCTION("""COMPUTED_VALUE"""),"")</f>
        <v/>
      </c>
      <c r="Z616" s="119"/>
    </row>
    <row r="617" spans="1:26" ht="12.95">
      <c r="A617" s="119" t="str">
        <f ca="1">IFERROR(__xludf.DUMMYFUNCTION("""COMPUTED_VALUE"""),"")</f>
        <v/>
      </c>
      <c r="B617" s="119" t="str">
        <f ca="1">IFERROR(__xludf.DUMMYFUNCTION("""COMPUTED_VALUE"""),"")</f>
        <v/>
      </c>
      <c r="C617" s="119" t="str">
        <f ca="1">IFERROR(__xludf.DUMMYFUNCTION("""COMPUTED_VALUE"""),"")</f>
        <v/>
      </c>
      <c r="D617" s="119" t="str">
        <f ca="1">IFERROR(__xludf.DUMMYFUNCTION("""COMPUTED_VALUE"""),"")</f>
        <v/>
      </c>
      <c r="E617" s="119" t="str">
        <f ca="1">IFERROR(__xludf.DUMMYFUNCTION("""COMPUTED_VALUE"""),"")</f>
        <v/>
      </c>
      <c r="F617" s="119" t="str">
        <f ca="1">IFERROR(__xludf.DUMMYFUNCTION("""COMPUTED_VALUE"""),"")</f>
        <v/>
      </c>
      <c r="G617" s="119" t="str">
        <f ca="1">IFERROR(__xludf.DUMMYFUNCTION("""COMPUTED_VALUE"""),"")</f>
        <v/>
      </c>
      <c r="H617" s="119" t="str">
        <f ca="1">IFERROR(__xludf.DUMMYFUNCTION("""COMPUTED_VALUE"""),"")</f>
        <v/>
      </c>
      <c r="I617" s="96" t="str">
        <f ca="1">IFERROR(__xludf.DUMMYFUNCTION("""COMPUTED_VALUE"""),"")</f>
        <v/>
      </c>
      <c r="J617" s="119" t="str">
        <f ca="1">IFERROR(__xludf.DUMMYFUNCTION("""COMPUTED_VALUE"""),"")</f>
        <v/>
      </c>
      <c r="K617" s="119" t="str">
        <f ca="1">IFERROR(__xludf.DUMMYFUNCTION("""COMPUTED_VALUE"""),"")</f>
        <v/>
      </c>
      <c r="L617" s="119" t="str">
        <f ca="1">IFERROR(__xludf.DUMMYFUNCTION("""COMPUTED_VALUE"""),"")</f>
        <v/>
      </c>
      <c r="M617" s="119" t="str">
        <f ca="1">IFERROR(__xludf.DUMMYFUNCTION("""COMPUTED_VALUE"""),"")</f>
        <v/>
      </c>
      <c r="N617" s="119" t="str">
        <f ca="1">IFERROR(__xludf.DUMMYFUNCTION("""COMPUTED_VALUE"""),"")</f>
        <v/>
      </c>
      <c r="O617" s="119" t="str">
        <f ca="1">IFERROR(__xludf.DUMMYFUNCTION("""COMPUTED_VALUE"""),"")</f>
        <v/>
      </c>
      <c r="P617" s="119" t="str">
        <f ca="1">IFERROR(__xludf.DUMMYFUNCTION("""COMPUTED_VALUE"""),"")</f>
        <v/>
      </c>
      <c r="Q617" s="119" t="str">
        <f ca="1">IFERROR(__xludf.DUMMYFUNCTION("""COMPUTED_VALUE"""),"")</f>
        <v/>
      </c>
      <c r="R617" s="119" t="str">
        <f ca="1">IFERROR(__xludf.DUMMYFUNCTION("""COMPUTED_VALUE"""),"")</f>
        <v/>
      </c>
      <c r="S617" s="119" t="str">
        <f ca="1">IFERROR(__xludf.DUMMYFUNCTION("""COMPUTED_VALUE"""),"")</f>
        <v/>
      </c>
      <c r="T617" s="119" t="str">
        <f ca="1">IFERROR(__xludf.DUMMYFUNCTION("""COMPUTED_VALUE"""),"")</f>
        <v/>
      </c>
      <c r="U617" s="119" t="str">
        <f ca="1">IFERROR(__xludf.DUMMYFUNCTION("""COMPUTED_VALUE"""),"")</f>
        <v/>
      </c>
      <c r="V617" s="119" t="str">
        <f ca="1">IFERROR(__xludf.DUMMYFUNCTION("""COMPUTED_VALUE"""),"")</f>
        <v/>
      </c>
      <c r="W617" s="119" t="str">
        <f ca="1">IFERROR(__xludf.DUMMYFUNCTION("""COMPUTED_VALUE"""),"")</f>
        <v/>
      </c>
      <c r="X617" s="119" t="str">
        <f ca="1">IFERROR(__xludf.DUMMYFUNCTION("""COMPUTED_VALUE"""),"")</f>
        <v/>
      </c>
      <c r="Y617" s="119" t="str">
        <f ca="1">IFERROR(__xludf.DUMMYFUNCTION("""COMPUTED_VALUE"""),"")</f>
        <v/>
      </c>
      <c r="Z617" s="119"/>
    </row>
    <row r="618" spans="1:26" ht="12.95">
      <c r="A618" s="119" t="str">
        <f ca="1">IFERROR(__xludf.DUMMYFUNCTION("""COMPUTED_VALUE"""),"")</f>
        <v/>
      </c>
      <c r="B618" s="119" t="str">
        <f ca="1">IFERROR(__xludf.DUMMYFUNCTION("""COMPUTED_VALUE"""),"")</f>
        <v/>
      </c>
      <c r="C618" s="119" t="str">
        <f ca="1">IFERROR(__xludf.DUMMYFUNCTION("""COMPUTED_VALUE"""),"")</f>
        <v/>
      </c>
      <c r="D618" s="119" t="str">
        <f ca="1">IFERROR(__xludf.DUMMYFUNCTION("""COMPUTED_VALUE"""),"")</f>
        <v/>
      </c>
      <c r="E618" s="119" t="str">
        <f ca="1">IFERROR(__xludf.DUMMYFUNCTION("""COMPUTED_VALUE"""),"")</f>
        <v/>
      </c>
      <c r="F618" s="119" t="str">
        <f ca="1">IFERROR(__xludf.DUMMYFUNCTION("""COMPUTED_VALUE"""),"")</f>
        <v/>
      </c>
      <c r="G618" s="119" t="str">
        <f ca="1">IFERROR(__xludf.DUMMYFUNCTION("""COMPUTED_VALUE"""),"")</f>
        <v/>
      </c>
      <c r="H618" s="119" t="str">
        <f ca="1">IFERROR(__xludf.DUMMYFUNCTION("""COMPUTED_VALUE"""),"")</f>
        <v/>
      </c>
      <c r="I618" s="96" t="str">
        <f ca="1">IFERROR(__xludf.DUMMYFUNCTION("""COMPUTED_VALUE"""),"")</f>
        <v/>
      </c>
      <c r="J618" s="119" t="str">
        <f ca="1">IFERROR(__xludf.DUMMYFUNCTION("""COMPUTED_VALUE"""),"")</f>
        <v/>
      </c>
      <c r="K618" s="119" t="str">
        <f ca="1">IFERROR(__xludf.DUMMYFUNCTION("""COMPUTED_VALUE"""),"")</f>
        <v/>
      </c>
      <c r="L618" s="119" t="str">
        <f ca="1">IFERROR(__xludf.DUMMYFUNCTION("""COMPUTED_VALUE"""),"")</f>
        <v/>
      </c>
      <c r="M618" s="119" t="str">
        <f ca="1">IFERROR(__xludf.DUMMYFUNCTION("""COMPUTED_VALUE"""),"")</f>
        <v/>
      </c>
      <c r="N618" s="119" t="str">
        <f ca="1">IFERROR(__xludf.DUMMYFUNCTION("""COMPUTED_VALUE"""),"")</f>
        <v/>
      </c>
      <c r="O618" s="119" t="str">
        <f ca="1">IFERROR(__xludf.DUMMYFUNCTION("""COMPUTED_VALUE"""),"")</f>
        <v/>
      </c>
      <c r="P618" s="119" t="str">
        <f ca="1">IFERROR(__xludf.DUMMYFUNCTION("""COMPUTED_VALUE"""),"")</f>
        <v/>
      </c>
      <c r="Q618" s="119" t="str">
        <f ca="1">IFERROR(__xludf.DUMMYFUNCTION("""COMPUTED_VALUE"""),"")</f>
        <v/>
      </c>
      <c r="R618" s="119" t="str">
        <f ca="1">IFERROR(__xludf.DUMMYFUNCTION("""COMPUTED_VALUE"""),"")</f>
        <v/>
      </c>
      <c r="S618" s="119" t="str">
        <f ca="1">IFERROR(__xludf.DUMMYFUNCTION("""COMPUTED_VALUE"""),"")</f>
        <v/>
      </c>
      <c r="T618" s="119" t="str">
        <f ca="1">IFERROR(__xludf.DUMMYFUNCTION("""COMPUTED_VALUE"""),"")</f>
        <v/>
      </c>
      <c r="U618" s="119" t="str">
        <f ca="1">IFERROR(__xludf.DUMMYFUNCTION("""COMPUTED_VALUE"""),"")</f>
        <v/>
      </c>
      <c r="V618" s="119" t="str">
        <f ca="1">IFERROR(__xludf.DUMMYFUNCTION("""COMPUTED_VALUE"""),"")</f>
        <v/>
      </c>
      <c r="W618" s="119" t="str">
        <f ca="1">IFERROR(__xludf.DUMMYFUNCTION("""COMPUTED_VALUE"""),"")</f>
        <v/>
      </c>
      <c r="X618" s="119" t="str">
        <f ca="1">IFERROR(__xludf.DUMMYFUNCTION("""COMPUTED_VALUE"""),"")</f>
        <v/>
      </c>
      <c r="Y618" s="119" t="str">
        <f ca="1">IFERROR(__xludf.DUMMYFUNCTION("""COMPUTED_VALUE"""),"")</f>
        <v/>
      </c>
      <c r="Z618" s="119"/>
    </row>
    <row r="619" spans="1:26" ht="12.95">
      <c r="A619" s="119" t="str">
        <f ca="1">IFERROR(__xludf.DUMMYFUNCTION("""COMPUTED_VALUE"""),"")</f>
        <v/>
      </c>
      <c r="B619" s="119" t="str">
        <f ca="1">IFERROR(__xludf.DUMMYFUNCTION("""COMPUTED_VALUE"""),"")</f>
        <v/>
      </c>
      <c r="C619" s="119" t="str">
        <f ca="1">IFERROR(__xludf.DUMMYFUNCTION("""COMPUTED_VALUE"""),"")</f>
        <v/>
      </c>
      <c r="D619" s="119" t="str">
        <f ca="1">IFERROR(__xludf.DUMMYFUNCTION("""COMPUTED_VALUE"""),"")</f>
        <v/>
      </c>
      <c r="E619" s="119" t="str">
        <f ca="1">IFERROR(__xludf.DUMMYFUNCTION("""COMPUTED_VALUE"""),"")</f>
        <v/>
      </c>
      <c r="F619" s="119" t="str">
        <f ca="1">IFERROR(__xludf.DUMMYFUNCTION("""COMPUTED_VALUE"""),"")</f>
        <v/>
      </c>
      <c r="G619" s="119" t="str">
        <f ca="1">IFERROR(__xludf.DUMMYFUNCTION("""COMPUTED_VALUE"""),"")</f>
        <v/>
      </c>
      <c r="H619" s="119" t="str">
        <f ca="1">IFERROR(__xludf.DUMMYFUNCTION("""COMPUTED_VALUE"""),"")</f>
        <v/>
      </c>
      <c r="I619" s="96" t="str">
        <f ca="1">IFERROR(__xludf.DUMMYFUNCTION("""COMPUTED_VALUE"""),"")</f>
        <v/>
      </c>
      <c r="J619" s="119" t="str">
        <f ca="1">IFERROR(__xludf.DUMMYFUNCTION("""COMPUTED_VALUE"""),"")</f>
        <v/>
      </c>
      <c r="K619" s="119" t="str">
        <f ca="1">IFERROR(__xludf.DUMMYFUNCTION("""COMPUTED_VALUE"""),"")</f>
        <v/>
      </c>
      <c r="L619" s="119" t="str">
        <f ca="1">IFERROR(__xludf.DUMMYFUNCTION("""COMPUTED_VALUE"""),"")</f>
        <v/>
      </c>
      <c r="M619" s="119" t="str">
        <f ca="1">IFERROR(__xludf.DUMMYFUNCTION("""COMPUTED_VALUE"""),"")</f>
        <v/>
      </c>
      <c r="N619" s="119" t="str">
        <f ca="1">IFERROR(__xludf.DUMMYFUNCTION("""COMPUTED_VALUE"""),"")</f>
        <v/>
      </c>
      <c r="O619" s="119" t="str">
        <f ca="1">IFERROR(__xludf.DUMMYFUNCTION("""COMPUTED_VALUE"""),"")</f>
        <v/>
      </c>
      <c r="P619" s="119" t="str">
        <f ca="1">IFERROR(__xludf.DUMMYFUNCTION("""COMPUTED_VALUE"""),"")</f>
        <v/>
      </c>
      <c r="Q619" s="119" t="str">
        <f ca="1">IFERROR(__xludf.DUMMYFUNCTION("""COMPUTED_VALUE"""),"")</f>
        <v/>
      </c>
      <c r="R619" s="119" t="str">
        <f ca="1">IFERROR(__xludf.DUMMYFUNCTION("""COMPUTED_VALUE"""),"")</f>
        <v/>
      </c>
      <c r="S619" s="119" t="str">
        <f ca="1">IFERROR(__xludf.DUMMYFUNCTION("""COMPUTED_VALUE"""),"")</f>
        <v/>
      </c>
      <c r="T619" s="119" t="str">
        <f ca="1">IFERROR(__xludf.DUMMYFUNCTION("""COMPUTED_VALUE"""),"")</f>
        <v/>
      </c>
      <c r="U619" s="119" t="str">
        <f ca="1">IFERROR(__xludf.DUMMYFUNCTION("""COMPUTED_VALUE"""),"")</f>
        <v/>
      </c>
      <c r="V619" s="119" t="str">
        <f ca="1">IFERROR(__xludf.DUMMYFUNCTION("""COMPUTED_VALUE"""),"")</f>
        <v/>
      </c>
      <c r="W619" s="119" t="str">
        <f ca="1">IFERROR(__xludf.DUMMYFUNCTION("""COMPUTED_VALUE"""),"")</f>
        <v/>
      </c>
      <c r="X619" s="119" t="str">
        <f ca="1">IFERROR(__xludf.DUMMYFUNCTION("""COMPUTED_VALUE"""),"")</f>
        <v/>
      </c>
      <c r="Y619" s="119" t="str">
        <f ca="1">IFERROR(__xludf.DUMMYFUNCTION("""COMPUTED_VALUE"""),"")</f>
        <v/>
      </c>
      <c r="Z619" s="119"/>
    </row>
    <row r="620" spans="1:26" ht="12.95">
      <c r="A620" s="119" t="str">
        <f ca="1">IFERROR(__xludf.DUMMYFUNCTION("""COMPUTED_VALUE"""),"")</f>
        <v/>
      </c>
      <c r="B620" s="119" t="str">
        <f ca="1">IFERROR(__xludf.DUMMYFUNCTION("""COMPUTED_VALUE"""),"")</f>
        <v/>
      </c>
      <c r="C620" s="119" t="str">
        <f ca="1">IFERROR(__xludf.DUMMYFUNCTION("""COMPUTED_VALUE"""),"")</f>
        <v/>
      </c>
      <c r="D620" s="119" t="str">
        <f ca="1">IFERROR(__xludf.DUMMYFUNCTION("""COMPUTED_VALUE"""),"")</f>
        <v/>
      </c>
      <c r="E620" s="119" t="str">
        <f ca="1">IFERROR(__xludf.DUMMYFUNCTION("""COMPUTED_VALUE"""),"")</f>
        <v/>
      </c>
      <c r="F620" s="119" t="str">
        <f ca="1">IFERROR(__xludf.DUMMYFUNCTION("""COMPUTED_VALUE"""),"")</f>
        <v/>
      </c>
      <c r="G620" s="119" t="str">
        <f ca="1">IFERROR(__xludf.DUMMYFUNCTION("""COMPUTED_VALUE"""),"")</f>
        <v/>
      </c>
      <c r="H620" s="119" t="str">
        <f ca="1">IFERROR(__xludf.DUMMYFUNCTION("""COMPUTED_VALUE"""),"")</f>
        <v/>
      </c>
      <c r="I620" s="96" t="str">
        <f ca="1">IFERROR(__xludf.DUMMYFUNCTION("""COMPUTED_VALUE"""),"")</f>
        <v/>
      </c>
      <c r="J620" s="119" t="str">
        <f ca="1">IFERROR(__xludf.DUMMYFUNCTION("""COMPUTED_VALUE"""),"")</f>
        <v/>
      </c>
      <c r="K620" s="119" t="str">
        <f ca="1">IFERROR(__xludf.DUMMYFUNCTION("""COMPUTED_VALUE"""),"")</f>
        <v/>
      </c>
      <c r="L620" s="119" t="str">
        <f ca="1">IFERROR(__xludf.DUMMYFUNCTION("""COMPUTED_VALUE"""),"")</f>
        <v/>
      </c>
      <c r="M620" s="119" t="str">
        <f ca="1">IFERROR(__xludf.DUMMYFUNCTION("""COMPUTED_VALUE"""),"")</f>
        <v/>
      </c>
      <c r="N620" s="119" t="str">
        <f ca="1">IFERROR(__xludf.DUMMYFUNCTION("""COMPUTED_VALUE"""),"")</f>
        <v/>
      </c>
      <c r="O620" s="119" t="str">
        <f ca="1">IFERROR(__xludf.DUMMYFUNCTION("""COMPUTED_VALUE"""),"")</f>
        <v/>
      </c>
      <c r="P620" s="119" t="str">
        <f ca="1">IFERROR(__xludf.DUMMYFUNCTION("""COMPUTED_VALUE"""),"")</f>
        <v/>
      </c>
      <c r="Q620" s="119" t="str">
        <f ca="1">IFERROR(__xludf.DUMMYFUNCTION("""COMPUTED_VALUE"""),"")</f>
        <v/>
      </c>
      <c r="R620" s="119" t="str">
        <f ca="1">IFERROR(__xludf.DUMMYFUNCTION("""COMPUTED_VALUE"""),"")</f>
        <v/>
      </c>
      <c r="S620" s="119" t="str">
        <f ca="1">IFERROR(__xludf.DUMMYFUNCTION("""COMPUTED_VALUE"""),"")</f>
        <v/>
      </c>
      <c r="T620" s="119" t="str">
        <f ca="1">IFERROR(__xludf.DUMMYFUNCTION("""COMPUTED_VALUE"""),"")</f>
        <v/>
      </c>
      <c r="U620" s="119" t="str">
        <f ca="1">IFERROR(__xludf.DUMMYFUNCTION("""COMPUTED_VALUE"""),"")</f>
        <v/>
      </c>
      <c r="V620" s="119" t="str">
        <f ca="1">IFERROR(__xludf.DUMMYFUNCTION("""COMPUTED_VALUE"""),"")</f>
        <v/>
      </c>
      <c r="W620" s="119" t="str">
        <f ca="1">IFERROR(__xludf.DUMMYFUNCTION("""COMPUTED_VALUE"""),"")</f>
        <v/>
      </c>
      <c r="X620" s="119" t="str">
        <f ca="1">IFERROR(__xludf.DUMMYFUNCTION("""COMPUTED_VALUE"""),"")</f>
        <v/>
      </c>
      <c r="Y620" s="119" t="str">
        <f ca="1">IFERROR(__xludf.DUMMYFUNCTION("""COMPUTED_VALUE"""),"")</f>
        <v/>
      </c>
      <c r="Z620" s="119"/>
    </row>
    <row r="621" spans="1:26" ht="12.95">
      <c r="A621" s="119" t="str">
        <f ca="1">IFERROR(__xludf.DUMMYFUNCTION("""COMPUTED_VALUE"""),"")</f>
        <v/>
      </c>
      <c r="B621" s="119" t="str">
        <f ca="1">IFERROR(__xludf.DUMMYFUNCTION("""COMPUTED_VALUE"""),"")</f>
        <v/>
      </c>
      <c r="C621" s="119" t="str">
        <f ca="1">IFERROR(__xludf.DUMMYFUNCTION("""COMPUTED_VALUE"""),"")</f>
        <v/>
      </c>
      <c r="D621" s="119" t="str">
        <f ca="1">IFERROR(__xludf.DUMMYFUNCTION("""COMPUTED_VALUE"""),"")</f>
        <v/>
      </c>
      <c r="E621" s="119" t="str">
        <f ca="1">IFERROR(__xludf.DUMMYFUNCTION("""COMPUTED_VALUE"""),"")</f>
        <v/>
      </c>
      <c r="F621" s="119" t="str">
        <f ca="1">IFERROR(__xludf.DUMMYFUNCTION("""COMPUTED_VALUE"""),"")</f>
        <v/>
      </c>
      <c r="G621" s="119" t="str">
        <f ca="1">IFERROR(__xludf.DUMMYFUNCTION("""COMPUTED_VALUE"""),"")</f>
        <v/>
      </c>
      <c r="H621" s="119" t="str">
        <f ca="1">IFERROR(__xludf.DUMMYFUNCTION("""COMPUTED_VALUE"""),"")</f>
        <v/>
      </c>
      <c r="I621" s="96" t="str">
        <f ca="1">IFERROR(__xludf.DUMMYFUNCTION("""COMPUTED_VALUE"""),"")</f>
        <v/>
      </c>
      <c r="J621" s="119" t="str">
        <f ca="1">IFERROR(__xludf.DUMMYFUNCTION("""COMPUTED_VALUE"""),"")</f>
        <v/>
      </c>
      <c r="K621" s="119" t="str">
        <f ca="1">IFERROR(__xludf.DUMMYFUNCTION("""COMPUTED_VALUE"""),"")</f>
        <v/>
      </c>
      <c r="L621" s="119" t="str">
        <f ca="1">IFERROR(__xludf.DUMMYFUNCTION("""COMPUTED_VALUE"""),"")</f>
        <v/>
      </c>
      <c r="M621" s="119" t="str">
        <f ca="1">IFERROR(__xludf.DUMMYFUNCTION("""COMPUTED_VALUE"""),"")</f>
        <v/>
      </c>
      <c r="N621" s="119" t="str">
        <f ca="1">IFERROR(__xludf.DUMMYFUNCTION("""COMPUTED_VALUE"""),"")</f>
        <v/>
      </c>
      <c r="O621" s="119" t="str">
        <f ca="1">IFERROR(__xludf.DUMMYFUNCTION("""COMPUTED_VALUE"""),"")</f>
        <v/>
      </c>
      <c r="P621" s="119" t="str">
        <f ca="1">IFERROR(__xludf.DUMMYFUNCTION("""COMPUTED_VALUE"""),"")</f>
        <v/>
      </c>
      <c r="Q621" s="119" t="str">
        <f ca="1">IFERROR(__xludf.DUMMYFUNCTION("""COMPUTED_VALUE"""),"")</f>
        <v/>
      </c>
      <c r="R621" s="119" t="str">
        <f ca="1">IFERROR(__xludf.DUMMYFUNCTION("""COMPUTED_VALUE"""),"")</f>
        <v/>
      </c>
      <c r="S621" s="119" t="str">
        <f ca="1">IFERROR(__xludf.DUMMYFUNCTION("""COMPUTED_VALUE"""),"")</f>
        <v/>
      </c>
      <c r="T621" s="119" t="str">
        <f ca="1">IFERROR(__xludf.DUMMYFUNCTION("""COMPUTED_VALUE"""),"")</f>
        <v/>
      </c>
      <c r="U621" s="119" t="str">
        <f ca="1">IFERROR(__xludf.DUMMYFUNCTION("""COMPUTED_VALUE"""),"")</f>
        <v/>
      </c>
      <c r="V621" s="119" t="str">
        <f ca="1">IFERROR(__xludf.DUMMYFUNCTION("""COMPUTED_VALUE"""),"")</f>
        <v/>
      </c>
      <c r="W621" s="119" t="str">
        <f ca="1">IFERROR(__xludf.DUMMYFUNCTION("""COMPUTED_VALUE"""),"")</f>
        <v/>
      </c>
      <c r="X621" s="119" t="str">
        <f ca="1">IFERROR(__xludf.DUMMYFUNCTION("""COMPUTED_VALUE"""),"")</f>
        <v/>
      </c>
      <c r="Y621" s="119" t="str">
        <f ca="1">IFERROR(__xludf.DUMMYFUNCTION("""COMPUTED_VALUE"""),"")</f>
        <v/>
      </c>
      <c r="Z621" s="119"/>
    </row>
    <row r="622" spans="1:26" ht="12.95">
      <c r="A622" s="119" t="str">
        <f ca="1">IFERROR(__xludf.DUMMYFUNCTION("""COMPUTED_VALUE"""),"")</f>
        <v/>
      </c>
      <c r="B622" s="119" t="str">
        <f ca="1">IFERROR(__xludf.DUMMYFUNCTION("""COMPUTED_VALUE"""),"")</f>
        <v/>
      </c>
      <c r="C622" s="119" t="str">
        <f ca="1">IFERROR(__xludf.DUMMYFUNCTION("""COMPUTED_VALUE"""),"")</f>
        <v/>
      </c>
      <c r="D622" s="119" t="str">
        <f ca="1">IFERROR(__xludf.DUMMYFUNCTION("""COMPUTED_VALUE"""),"")</f>
        <v/>
      </c>
      <c r="E622" s="119" t="str">
        <f ca="1">IFERROR(__xludf.DUMMYFUNCTION("""COMPUTED_VALUE"""),"")</f>
        <v/>
      </c>
      <c r="F622" s="119" t="str">
        <f ca="1">IFERROR(__xludf.DUMMYFUNCTION("""COMPUTED_VALUE"""),"")</f>
        <v/>
      </c>
      <c r="G622" s="119" t="str">
        <f ca="1">IFERROR(__xludf.DUMMYFUNCTION("""COMPUTED_VALUE"""),"")</f>
        <v/>
      </c>
      <c r="H622" s="119" t="str">
        <f ca="1">IFERROR(__xludf.DUMMYFUNCTION("""COMPUTED_VALUE"""),"")</f>
        <v/>
      </c>
      <c r="I622" s="96" t="str">
        <f ca="1">IFERROR(__xludf.DUMMYFUNCTION("""COMPUTED_VALUE"""),"")</f>
        <v/>
      </c>
      <c r="J622" s="119" t="str">
        <f ca="1">IFERROR(__xludf.DUMMYFUNCTION("""COMPUTED_VALUE"""),"")</f>
        <v/>
      </c>
      <c r="K622" s="119" t="str">
        <f ca="1">IFERROR(__xludf.DUMMYFUNCTION("""COMPUTED_VALUE"""),"")</f>
        <v/>
      </c>
      <c r="L622" s="119" t="str">
        <f ca="1">IFERROR(__xludf.DUMMYFUNCTION("""COMPUTED_VALUE"""),"")</f>
        <v/>
      </c>
      <c r="M622" s="119" t="str">
        <f ca="1">IFERROR(__xludf.DUMMYFUNCTION("""COMPUTED_VALUE"""),"")</f>
        <v/>
      </c>
      <c r="N622" s="119" t="str">
        <f ca="1">IFERROR(__xludf.DUMMYFUNCTION("""COMPUTED_VALUE"""),"")</f>
        <v/>
      </c>
      <c r="O622" s="119" t="str">
        <f ca="1">IFERROR(__xludf.DUMMYFUNCTION("""COMPUTED_VALUE"""),"")</f>
        <v/>
      </c>
      <c r="P622" s="119" t="str">
        <f ca="1">IFERROR(__xludf.DUMMYFUNCTION("""COMPUTED_VALUE"""),"")</f>
        <v/>
      </c>
      <c r="Q622" s="119" t="str">
        <f ca="1">IFERROR(__xludf.DUMMYFUNCTION("""COMPUTED_VALUE"""),"")</f>
        <v/>
      </c>
      <c r="R622" s="119" t="str">
        <f ca="1">IFERROR(__xludf.DUMMYFUNCTION("""COMPUTED_VALUE"""),"")</f>
        <v/>
      </c>
      <c r="S622" s="119" t="str">
        <f ca="1">IFERROR(__xludf.DUMMYFUNCTION("""COMPUTED_VALUE"""),"")</f>
        <v/>
      </c>
      <c r="T622" s="119" t="str">
        <f ca="1">IFERROR(__xludf.DUMMYFUNCTION("""COMPUTED_VALUE"""),"")</f>
        <v/>
      </c>
      <c r="U622" s="119" t="str">
        <f ca="1">IFERROR(__xludf.DUMMYFUNCTION("""COMPUTED_VALUE"""),"")</f>
        <v/>
      </c>
      <c r="V622" s="119" t="str">
        <f ca="1">IFERROR(__xludf.DUMMYFUNCTION("""COMPUTED_VALUE"""),"")</f>
        <v/>
      </c>
      <c r="W622" s="119" t="str">
        <f ca="1">IFERROR(__xludf.DUMMYFUNCTION("""COMPUTED_VALUE"""),"")</f>
        <v/>
      </c>
      <c r="X622" s="119" t="str">
        <f ca="1">IFERROR(__xludf.DUMMYFUNCTION("""COMPUTED_VALUE"""),"")</f>
        <v/>
      </c>
      <c r="Y622" s="119" t="str">
        <f ca="1">IFERROR(__xludf.DUMMYFUNCTION("""COMPUTED_VALUE"""),"")</f>
        <v/>
      </c>
      <c r="Z622" s="119"/>
    </row>
    <row r="623" spans="1:26" ht="12.95">
      <c r="A623" s="119" t="str">
        <f ca="1">IFERROR(__xludf.DUMMYFUNCTION("""COMPUTED_VALUE"""),"")</f>
        <v/>
      </c>
      <c r="B623" s="119" t="str">
        <f ca="1">IFERROR(__xludf.DUMMYFUNCTION("""COMPUTED_VALUE"""),"")</f>
        <v/>
      </c>
      <c r="C623" s="119" t="str">
        <f ca="1">IFERROR(__xludf.DUMMYFUNCTION("""COMPUTED_VALUE"""),"")</f>
        <v/>
      </c>
      <c r="D623" s="119" t="str">
        <f ca="1">IFERROR(__xludf.DUMMYFUNCTION("""COMPUTED_VALUE"""),"")</f>
        <v/>
      </c>
      <c r="E623" s="119" t="str">
        <f ca="1">IFERROR(__xludf.DUMMYFUNCTION("""COMPUTED_VALUE"""),"")</f>
        <v/>
      </c>
      <c r="F623" s="119" t="str">
        <f ca="1">IFERROR(__xludf.DUMMYFUNCTION("""COMPUTED_VALUE"""),"")</f>
        <v/>
      </c>
      <c r="G623" s="119" t="str">
        <f ca="1">IFERROR(__xludf.DUMMYFUNCTION("""COMPUTED_VALUE"""),"")</f>
        <v/>
      </c>
      <c r="H623" s="119" t="str">
        <f ca="1">IFERROR(__xludf.DUMMYFUNCTION("""COMPUTED_VALUE"""),"")</f>
        <v/>
      </c>
      <c r="I623" s="96" t="str">
        <f ca="1">IFERROR(__xludf.DUMMYFUNCTION("""COMPUTED_VALUE"""),"")</f>
        <v/>
      </c>
      <c r="J623" s="119" t="str">
        <f ca="1">IFERROR(__xludf.DUMMYFUNCTION("""COMPUTED_VALUE"""),"")</f>
        <v/>
      </c>
      <c r="K623" s="119" t="str">
        <f ca="1">IFERROR(__xludf.DUMMYFUNCTION("""COMPUTED_VALUE"""),"")</f>
        <v/>
      </c>
      <c r="L623" s="119" t="str">
        <f ca="1">IFERROR(__xludf.DUMMYFUNCTION("""COMPUTED_VALUE"""),"")</f>
        <v/>
      </c>
      <c r="M623" s="119" t="str">
        <f ca="1">IFERROR(__xludf.DUMMYFUNCTION("""COMPUTED_VALUE"""),"")</f>
        <v/>
      </c>
      <c r="N623" s="119" t="str">
        <f ca="1">IFERROR(__xludf.DUMMYFUNCTION("""COMPUTED_VALUE"""),"")</f>
        <v/>
      </c>
      <c r="O623" s="119" t="str">
        <f ca="1">IFERROR(__xludf.DUMMYFUNCTION("""COMPUTED_VALUE"""),"")</f>
        <v/>
      </c>
      <c r="P623" s="119" t="str">
        <f ca="1">IFERROR(__xludf.DUMMYFUNCTION("""COMPUTED_VALUE"""),"")</f>
        <v/>
      </c>
      <c r="Q623" s="119" t="str">
        <f ca="1">IFERROR(__xludf.DUMMYFUNCTION("""COMPUTED_VALUE"""),"")</f>
        <v/>
      </c>
      <c r="R623" s="119" t="str">
        <f ca="1">IFERROR(__xludf.DUMMYFUNCTION("""COMPUTED_VALUE"""),"")</f>
        <v/>
      </c>
      <c r="S623" s="119" t="str">
        <f ca="1">IFERROR(__xludf.DUMMYFUNCTION("""COMPUTED_VALUE"""),"")</f>
        <v/>
      </c>
      <c r="T623" s="119" t="str">
        <f ca="1">IFERROR(__xludf.DUMMYFUNCTION("""COMPUTED_VALUE"""),"")</f>
        <v/>
      </c>
      <c r="U623" s="119" t="str">
        <f ca="1">IFERROR(__xludf.DUMMYFUNCTION("""COMPUTED_VALUE"""),"")</f>
        <v/>
      </c>
      <c r="V623" s="119" t="str">
        <f ca="1">IFERROR(__xludf.DUMMYFUNCTION("""COMPUTED_VALUE"""),"")</f>
        <v/>
      </c>
      <c r="W623" s="119" t="str">
        <f ca="1">IFERROR(__xludf.DUMMYFUNCTION("""COMPUTED_VALUE"""),"")</f>
        <v/>
      </c>
      <c r="X623" s="119" t="str">
        <f ca="1">IFERROR(__xludf.DUMMYFUNCTION("""COMPUTED_VALUE"""),"")</f>
        <v/>
      </c>
      <c r="Y623" s="119" t="str">
        <f ca="1">IFERROR(__xludf.DUMMYFUNCTION("""COMPUTED_VALUE"""),"")</f>
        <v/>
      </c>
      <c r="Z623" s="119"/>
    </row>
    <row r="624" spans="1:26" ht="12.95">
      <c r="A624" s="119" t="str">
        <f ca="1">IFERROR(__xludf.DUMMYFUNCTION("""COMPUTED_VALUE"""),"")</f>
        <v/>
      </c>
      <c r="B624" s="119" t="str">
        <f ca="1">IFERROR(__xludf.DUMMYFUNCTION("""COMPUTED_VALUE"""),"")</f>
        <v/>
      </c>
      <c r="C624" s="119" t="str">
        <f ca="1">IFERROR(__xludf.DUMMYFUNCTION("""COMPUTED_VALUE"""),"")</f>
        <v/>
      </c>
      <c r="D624" s="119" t="str">
        <f ca="1">IFERROR(__xludf.DUMMYFUNCTION("""COMPUTED_VALUE"""),"")</f>
        <v/>
      </c>
      <c r="E624" s="119" t="str">
        <f ca="1">IFERROR(__xludf.DUMMYFUNCTION("""COMPUTED_VALUE"""),"")</f>
        <v/>
      </c>
      <c r="F624" s="119" t="str">
        <f ca="1">IFERROR(__xludf.DUMMYFUNCTION("""COMPUTED_VALUE"""),"")</f>
        <v/>
      </c>
      <c r="G624" s="119" t="str">
        <f ca="1">IFERROR(__xludf.DUMMYFUNCTION("""COMPUTED_VALUE"""),"")</f>
        <v/>
      </c>
      <c r="H624" s="119" t="str">
        <f ca="1">IFERROR(__xludf.DUMMYFUNCTION("""COMPUTED_VALUE"""),"")</f>
        <v/>
      </c>
      <c r="I624" s="96" t="str">
        <f ca="1">IFERROR(__xludf.DUMMYFUNCTION("""COMPUTED_VALUE"""),"")</f>
        <v/>
      </c>
      <c r="J624" s="119" t="str">
        <f ca="1">IFERROR(__xludf.DUMMYFUNCTION("""COMPUTED_VALUE"""),"")</f>
        <v/>
      </c>
      <c r="K624" s="119" t="str">
        <f ca="1">IFERROR(__xludf.DUMMYFUNCTION("""COMPUTED_VALUE"""),"")</f>
        <v/>
      </c>
      <c r="L624" s="119" t="str">
        <f ca="1">IFERROR(__xludf.DUMMYFUNCTION("""COMPUTED_VALUE"""),"")</f>
        <v/>
      </c>
      <c r="M624" s="119" t="str">
        <f ca="1">IFERROR(__xludf.DUMMYFUNCTION("""COMPUTED_VALUE"""),"")</f>
        <v/>
      </c>
      <c r="N624" s="119" t="str">
        <f ca="1">IFERROR(__xludf.DUMMYFUNCTION("""COMPUTED_VALUE"""),"")</f>
        <v/>
      </c>
      <c r="O624" s="119" t="str">
        <f ca="1">IFERROR(__xludf.DUMMYFUNCTION("""COMPUTED_VALUE"""),"")</f>
        <v/>
      </c>
      <c r="P624" s="119" t="str">
        <f ca="1">IFERROR(__xludf.DUMMYFUNCTION("""COMPUTED_VALUE"""),"")</f>
        <v/>
      </c>
      <c r="Q624" s="119" t="str">
        <f ca="1">IFERROR(__xludf.DUMMYFUNCTION("""COMPUTED_VALUE"""),"")</f>
        <v/>
      </c>
      <c r="R624" s="119" t="str">
        <f ca="1">IFERROR(__xludf.DUMMYFUNCTION("""COMPUTED_VALUE"""),"")</f>
        <v/>
      </c>
      <c r="S624" s="119" t="str">
        <f ca="1">IFERROR(__xludf.DUMMYFUNCTION("""COMPUTED_VALUE"""),"")</f>
        <v/>
      </c>
      <c r="T624" s="119" t="str">
        <f ca="1">IFERROR(__xludf.DUMMYFUNCTION("""COMPUTED_VALUE"""),"")</f>
        <v/>
      </c>
      <c r="U624" s="119" t="str">
        <f ca="1">IFERROR(__xludf.DUMMYFUNCTION("""COMPUTED_VALUE"""),"")</f>
        <v/>
      </c>
      <c r="V624" s="119" t="str">
        <f ca="1">IFERROR(__xludf.DUMMYFUNCTION("""COMPUTED_VALUE"""),"")</f>
        <v/>
      </c>
      <c r="W624" s="119" t="str">
        <f ca="1">IFERROR(__xludf.DUMMYFUNCTION("""COMPUTED_VALUE"""),"")</f>
        <v/>
      </c>
      <c r="X624" s="119" t="str">
        <f ca="1">IFERROR(__xludf.DUMMYFUNCTION("""COMPUTED_VALUE"""),"")</f>
        <v/>
      </c>
      <c r="Y624" s="119" t="str">
        <f ca="1">IFERROR(__xludf.DUMMYFUNCTION("""COMPUTED_VALUE"""),"")</f>
        <v/>
      </c>
      <c r="Z624" s="119"/>
    </row>
    <row r="625" spans="1:26" ht="12.95">
      <c r="A625" s="119" t="str">
        <f ca="1">IFERROR(__xludf.DUMMYFUNCTION("""COMPUTED_VALUE"""),"")</f>
        <v/>
      </c>
      <c r="B625" s="119" t="str">
        <f ca="1">IFERROR(__xludf.DUMMYFUNCTION("""COMPUTED_VALUE"""),"")</f>
        <v/>
      </c>
      <c r="C625" s="119" t="str">
        <f ca="1">IFERROR(__xludf.DUMMYFUNCTION("""COMPUTED_VALUE"""),"")</f>
        <v/>
      </c>
      <c r="D625" s="119" t="str">
        <f ca="1">IFERROR(__xludf.DUMMYFUNCTION("""COMPUTED_VALUE"""),"")</f>
        <v/>
      </c>
      <c r="E625" s="119" t="str">
        <f ca="1">IFERROR(__xludf.DUMMYFUNCTION("""COMPUTED_VALUE"""),"")</f>
        <v/>
      </c>
      <c r="F625" s="119" t="str">
        <f ca="1">IFERROR(__xludf.DUMMYFUNCTION("""COMPUTED_VALUE"""),"")</f>
        <v/>
      </c>
      <c r="G625" s="119" t="str">
        <f ca="1">IFERROR(__xludf.DUMMYFUNCTION("""COMPUTED_VALUE"""),"")</f>
        <v/>
      </c>
      <c r="H625" s="119" t="str">
        <f ca="1">IFERROR(__xludf.DUMMYFUNCTION("""COMPUTED_VALUE"""),"")</f>
        <v/>
      </c>
      <c r="I625" s="96" t="str">
        <f ca="1">IFERROR(__xludf.DUMMYFUNCTION("""COMPUTED_VALUE"""),"")</f>
        <v/>
      </c>
      <c r="J625" s="119" t="str">
        <f ca="1">IFERROR(__xludf.DUMMYFUNCTION("""COMPUTED_VALUE"""),"")</f>
        <v/>
      </c>
      <c r="K625" s="119" t="str">
        <f ca="1">IFERROR(__xludf.DUMMYFUNCTION("""COMPUTED_VALUE"""),"")</f>
        <v/>
      </c>
      <c r="L625" s="119" t="str">
        <f ca="1">IFERROR(__xludf.DUMMYFUNCTION("""COMPUTED_VALUE"""),"")</f>
        <v/>
      </c>
      <c r="M625" s="119" t="str">
        <f ca="1">IFERROR(__xludf.DUMMYFUNCTION("""COMPUTED_VALUE"""),"")</f>
        <v/>
      </c>
      <c r="N625" s="119" t="str">
        <f ca="1">IFERROR(__xludf.DUMMYFUNCTION("""COMPUTED_VALUE"""),"")</f>
        <v/>
      </c>
      <c r="O625" s="119" t="str">
        <f ca="1">IFERROR(__xludf.DUMMYFUNCTION("""COMPUTED_VALUE"""),"")</f>
        <v/>
      </c>
      <c r="P625" s="119" t="str">
        <f ca="1">IFERROR(__xludf.DUMMYFUNCTION("""COMPUTED_VALUE"""),"")</f>
        <v/>
      </c>
      <c r="Q625" s="119" t="str">
        <f ca="1">IFERROR(__xludf.DUMMYFUNCTION("""COMPUTED_VALUE"""),"")</f>
        <v/>
      </c>
      <c r="R625" s="119" t="str">
        <f ca="1">IFERROR(__xludf.DUMMYFUNCTION("""COMPUTED_VALUE"""),"")</f>
        <v/>
      </c>
      <c r="S625" s="119" t="str">
        <f ca="1">IFERROR(__xludf.DUMMYFUNCTION("""COMPUTED_VALUE"""),"")</f>
        <v/>
      </c>
      <c r="T625" s="119" t="str">
        <f ca="1">IFERROR(__xludf.DUMMYFUNCTION("""COMPUTED_VALUE"""),"")</f>
        <v/>
      </c>
      <c r="U625" s="119" t="str">
        <f ca="1">IFERROR(__xludf.DUMMYFUNCTION("""COMPUTED_VALUE"""),"")</f>
        <v/>
      </c>
      <c r="V625" s="119" t="str">
        <f ca="1">IFERROR(__xludf.DUMMYFUNCTION("""COMPUTED_VALUE"""),"")</f>
        <v/>
      </c>
      <c r="W625" s="119" t="str">
        <f ca="1">IFERROR(__xludf.DUMMYFUNCTION("""COMPUTED_VALUE"""),"")</f>
        <v/>
      </c>
      <c r="X625" s="119" t="str">
        <f ca="1">IFERROR(__xludf.DUMMYFUNCTION("""COMPUTED_VALUE"""),"")</f>
        <v/>
      </c>
      <c r="Y625" s="119" t="str">
        <f ca="1">IFERROR(__xludf.DUMMYFUNCTION("""COMPUTED_VALUE"""),"")</f>
        <v/>
      </c>
      <c r="Z625" s="119"/>
    </row>
    <row r="626" spans="1:26" ht="12.95">
      <c r="A626" s="119" t="str">
        <f ca="1">IFERROR(__xludf.DUMMYFUNCTION("""COMPUTED_VALUE"""),"")</f>
        <v/>
      </c>
      <c r="B626" s="119" t="str">
        <f ca="1">IFERROR(__xludf.DUMMYFUNCTION("""COMPUTED_VALUE"""),"")</f>
        <v/>
      </c>
      <c r="C626" s="119" t="str">
        <f ca="1">IFERROR(__xludf.DUMMYFUNCTION("""COMPUTED_VALUE"""),"")</f>
        <v/>
      </c>
      <c r="D626" s="119" t="str">
        <f ca="1">IFERROR(__xludf.DUMMYFUNCTION("""COMPUTED_VALUE"""),"")</f>
        <v/>
      </c>
      <c r="E626" s="119" t="str">
        <f ca="1">IFERROR(__xludf.DUMMYFUNCTION("""COMPUTED_VALUE"""),"")</f>
        <v/>
      </c>
      <c r="F626" s="119" t="str">
        <f ca="1">IFERROR(__xludf.DUMMYFUNCTION("""COMPUTED_VALUE"""),"")</f>
        <v/>
      </c>
      <c r="G626" s="119" t="str">
        <f ca="1">IFERROR(__xludf.DUMMYFUNCTION("""COMPUTED_VALUE"""),"")</f>
        <v/>
      </c>
      <c r="H626" s="119" t="str">
        <f ca="1">IFERROR(__xludf.DUMMYFUNCTION("""COMPUTED_VALUE"""),"")</f>
        <v/>
      </c>
      <c r="I626" s="96" t="str">
        <f ca="1">IFERROR(__xludf.DUMMYFUNCTION("""COMPUTED_VALUE"""),"")</f>
        <v/>
      </c>
      <c r="J626" s="119" t="str">
        <f ca="1">IFERROR(__xludf.DUMMYFUNCTION("""COMPUTED_VALUE"""),"")</f>
        <v/>
      </c>
      <c r="K626" s="119" t="str">
        <f ca="1">IFERROR(__xludf.DUMMYFUNCTION("""COMPUTED_VALUE"""),"")</f>
        <v/>
      </c>
      <c r="L626" s="119" t="str">
        <f ca="1">IFERROR(__xludf.DUMMYFUNCTION("""COMPUTED_VALUE"""),"")</f>
        <v/>
      </c>
      <c r="M626" s="119" t="str">
        <f ca="1">IFERROR(__xludf.DUMMYFUNCTION("""COMPUTED_VALUE"""),"")</f>
        <v/>
      </c>
      <c r="N626" s="119" t="str">
        <f ca="1">IFERROR(__xludf.DUMMYFUNCTION("""COMPUTED_VALUE"""),"")</f>
        <v/>
      </c>
      <c r="O626" s="119" t="str">
        <f ca="1">IFERROR(__xludf.DUMMYFUNCTION("""COMPUTED_VALUE"""),"")</f>
        <v/>
      </c>
      <c r="P626" s="119" t="str">
        <f ca="1">IFERROR(__xludf.DUMMYFUNCTION("""COMPUTED_VALUE"""),"")</f>
        <v/>
      </c>
      <c r="Q626" s="119" t="str">
        <f ca="1">IFERROR(__xludf.DUMMYFUNCTION("""COMPUTED_VALUE"""),"")</f>
        <v/>
      </c>
      <c r="R626" s="119" t="str">
        <f ca="1">IFERROR(__xludf.DUMMYFUNCTION("""COMPUTED_VALUE"""),"")</f>
        <v/>
      </c>
      <c r="S626" s="119" t="str">
        <f ca="1">IFERROR(__xludf.DUMMYFUNCTION("""COMPUTED_VALUE"""),"")</f>
        <v/>
      </c>
      <c r="T626" s="119" t="str">
        <f ca="1">IFERROR(__xludf.DUMMYFUNCTION("""COMPUTED_VALUE"""),"")</f>
        <v/>
      </c>
      <c r="U626" s="119" t="str">
        <f ca="1">IFERROR(__xludf.DUMMYFUNCTION("""COMPUTED_VALUE"""),"")</f>
        <v/>
      </c>
      <c r="V626" s="119" t="str">
        <f ca="1">IFERROR(__xludf.DUMMYFUNCTION("""COMPUTED_VALUE"""),"")</f>
        <v/>
      </c>
      <c r="W626" s="119" t="str">
        <f ca="1">IFERROR(__xludf.DUMMYFUNCTION("""COMPUTED_VALUE"""),"")</f>
        <v/>
      </c>
      <c r="X626" s="119" t="str">
        <f ca="1">IFERROR(__xludf.DUMMYFUNCTION("""COMPUTED_VALUE"""),"")</f>
        <v/>
      </c>
      <c r="Y626" s="119" t="str">
        <f ca="1">IFERROR(__xludf.DUMMYFUNCTION("""COMPUTED_VALUE"""),"")</f>
        <v/>
      </c>
      <c r="Z626" s="119"/>
    </row>
    <row r="627" spans="1:26" ht="12.95">
      <c r="A627" s="119" t="str">
        <f ca="1">IFERROR(__xludf.DUMMYFUNCTION("""COMPUTED_VALUE"""),"")</f>
        <v/>
      </c>
      <c r="B627" s="119" t="str">
        <f ca="1">IFERROR(__xludf.DUMMYFUNCTION("""COMPUTED_VALUE"""),"")</f>
        <v/>
      </c>
      <c r="C627" s="119" t="str">
        <f ca="1">IFERROR(__xludf.DUMMYFUNCTION("""COMPUTED_VALUE"""),"")</f>
        <v/>
      </c>
      <c r="D627" s="119" t="str">
        <f ca="1">IFERROR(__xludf.DUMMYFUNCTION("""COMPUTED_VALUE"""),"")</f>
        <v/>
      </c>
      <c r="E627" s="119" t="str">
        <f ca="1">IFERROR(__xludf.DUMMYFUNCTION("""COMPUTED_VALUE"""),"")</f>
        <v/>
      </c>
      <c r="F627" s="119" t="str">
        <f ca="1">IFERROR(__xludf.DUMMYFUNCTION("""COMPUTED_VALUE"""),"")</f>
        <v/>
      </c>
      <c r="G627" s="119" t="str">
        <f ca="1">IFERROR(__xludf.DUMMYFUNCTION("""COMPUTED_VALUE"""),"")</f>
        <v/>
      </c>
      <c r="H627" s="119" t="str">
        <f ca="1">IFERROR(__xludf.DUMMYFUNCTION("""COMPUTED_VALUE"""),"")</f>
        <v/>
      </c>
      <c r="I627" s="96" t="str">
        <f ca="1">IFERROR(__xludf.DUMMYFUNCTION("""COMPUTED_VALUE"""),"")</f>
        <v/>
      </c>
      <c r="J627" s="119" t="str">
        <f ca="1">IFERROR(__xludf.DUMMYFUNCTION("""COMPUTED_VALUE"""),"")</f>
        <v/>
      </c>
      <c r="K627" s="119" t="str">
        <f ca="1">IFERROR(__xludf.DUMMYFUNCTION("""COMPUTED_VALUE"""),"")</f>
        <v/>
      </c>
      <c r="L627" s="119" t="str">
        <f ca="1">IFERROR(__xludf.DUMMYFUNCTION("""COMPUTED_VALUE"""),"")</f>
        <v/>
      </c>
      <c r="M627" s="119" t="str">
        <f ca="1">IFERROR(__xludf.DUMMYFUNCTION("""COMPUTED_VALUE"""),"")</f>
        <v/>
      </c>
      <c r="N627" s="119" t="str">
        <f ca="1">IFERROR(__xludf.DUMMYFUNCTION("""COMPUTED_VALUE"""),"")</f>
        <v/>
      </c>
      <c r="O627" s="119" t="str">
        <f ca="1">IFERROR(__xludf.DUMMYFUNCTION("""COMPUTED_VALUE"""),"")</f>
        <v/>
      </c>
      <c r="P627" s="119" t="str">
        <f ca="1">IFERROR(__xludf.DUMMYFUNCTION("""COMPUTED_VALUE"""),"")</f>
        <v/>
      </c>
      <c r="Q627" s="119" t="str">
        <f ca="1">IFERROR(__xludf.DUMMYFUNCTION("""COMPUTED_VALUE"""),"")</f>
        <v/>
      </c>
      <c r="R627" s="119" t="str">
        <f ca="1">IFERROR(__xludf.DUMMYFUNCTION("""COMPUTED_VALUE"""),"")</f>
        <v/>
      </c>
      <c r="S627" s="119" t="str">
        <f ca="1">IFERROR(__xludf.DUMMYFUNCTION("""COMPUTED_VALUE"""),"")</f>
        <v/>
      </c>
      <c r="T627" s="119" t="str">
        <f ca="1">IFERROR(__xludf.DUMMYFUNCTION("""COMPUTED_VALUE"""),"")</f>
        <v/>
      </c>
      <c r="U627" s="119" t="str">
        <f ca="1">IFERROR(__xludf.DUMMYFUNCTION("""COMPUTED_VALUE"""),"")</f>
        <v/>
      </c>
      <c r="V627" s="119" t="str">
        <f ca="1">IFERROR(__xludf.DUMMYFUNCTION("""COMPUTED_VALUE"""),"")</f>
        <v/>
      </c>
      <c r="W627" s="119" t="str">
        <f ca="1">IFERROR(__xludf.DUMMYFUNCTION("""COMPUTED_VALUE"""),"")</f>
        <v/>
      </c>
      <c r="X627" s="119" t="str">
        <f ca="1">IFERROR(__xludf.DUMMYFUNCTION("""COMPUTED_VALUE"""),"")</f>
        <v/>
      </c>
      <c r="Y627" s="119" t="str">
        <f ca="1">IFERROR(__xludf.DUMMYFUNCTION("""COMPUTED_VALUE"""),"")</f>
        <v/>
      </c>
      <c r="Z627" s="119"/>
    </row>
    <row r="628" spans="1:26" ht="12.95">
      <c r="A628" s="119" t="str">
        <f ca="1">IFERROR(__xludf.DUMMYFUNCTION("""COMPUTED_VALUE"""),"")</f>
        <v/>
      </c>
      <c r="B628" s="119" t="str">
        <f ca="1">IFERROR(__xludf.DUMMYFUNCTION("""COMPUTED_VALUE"""),"")</f>
        <v/>
      </c>
      <c r="C628" s="119" t="str">
        <f ca="1">IFERROR(__xludf.DUMMYFUNCTION("""COMPUTED_VALUE"""),"")</f>
        <v/>
      </c>
      <c r="D628" s="119" t="str">
        <f ca="1">IFERROR(__xludf.DUMMYFUNCTION("""COMPUTED_VALUE"""),"")</f>
        <v/>
      </c>
      <c r="E628" s="119" t="str">
        <f ca="1">IFERROR(__xludf.DUMMYFUNCTION("""COMPUTED_VALUE"""),"")</f>
        <v/>
      </c>
      <c r="F628" s="119" t="str">
        <f ca="1">IFERROR(__xludf.DUMMYFUNCTION("""COMPUTED_VALUE"""),"")</f>
        <v/>
      </c>
      <c r="G628" s="119" t="str">
        <f ca="1">IFERROR(__xludf.DUMMYFUNCTION("""COMPUTED_VALUE"""),"")</f>
        <v/>
      </c>
      <c r="H628" s="119" t="str">
        <f ca="1">IFERROR(__xludf.DUMMYFUNCTION("""COMPUTED_VALUE"""),"")</f>
        <v/>
      </c>
      <c r="I628" s="96" t="str">
        <f ca="1">IFERROR(__xludf.DUMMYFUNCTION("""COMPUTED_VALUE"""),"")</f>
        <v/>
      </c>
      <c r="J628" s="119" t="str">
        <f ca="1">IFERROR(__xludf.DUMMYFUNCTION("""COMPUTED_VALUE"""),"")</f>
        <v/>
      </c>
      <c r="K628" s="119" t="str">
        <f ca="1">IFERROR(__xludf.DUMMYFUNCTION("""COMPUTED_VALUE"""),"")</f>
        <v/>
      </c>
      <c r="L628" s="119" t="str">
        <f ca="1">IFERROR(__xludf.DUMMYFUNCTION("""COMPUTED_VALUE"""),"")</f>
        <v/>
      </c>
      <c r="M628" s="119" t="str">
        <f ca="1">IFERROR(__xludf.DUMMYFUNCTION("""COMPUTED_VALUE"""),"")</f>
        <v/>
      </c>
      <c r="N628" s="119" t="str">
        <f ca="1">IFERROR(__xludf.DUMMYFUNCTION("""COMPUTED_VALUE"""),"")</f>
        <v/>
      </c>
      <c r="O628" s="119" t="str">
        <f ca="1">IFERROR(__xludf.DUMMYFUNCTION("""COMPUTED_VALUE"""),"")</f>
        <v/>
      </c>
      <c r="P628" s="119" t="str">
        <f ca="1">IFERROR(__xludf.DUMMYFUNCTION("""COMPUTED_VALUE"""),"")</f>
        <v/>
      </c>
      <c r="Q628" s="119" t="str">
        <f ca="1">IFERROR(__xludf.DUMMYFUNCTION("""COMPUTED_VALUE"""),"")</f>
        <v/>
      </c>
      <c r="R628" s="119" t="str">
        <f ca="1">IFERROR(__xludf.DUMMYFUNCTION("""COMPUTED_VALUE"""),"")</f>
        <v/>
      </c>
      <c r="S628" s="119" t="str">
        <f ca="1">IFERROR(__xludf.DUMMYFUNCTION("""COMPUTED_VALUE"""),"")</f>
        <v/>
      </c>
      <c r="T628" s="119" t="str">
        <f ca="1">IFERROR(__xludf.DUMMYFUNCTION("""COMPUTED_VALUE"""),"")</f>
        <v/>
      </c>
      <c r="U628" s="119" t="str">
        <f ca="1">IFERROR(__xludf.DUMMYFUNCTION("""COMPUTED_VALUE"""),"")</f>
        <v/>
      </c>
      <c r="V628" s="119" t="str">
        <f ca="1">IFERROR(__xludf.DUMMYFUNCTION("""COMPUTED_VALUE"""),"")</f>
        <v/>
      </c>
      <c r="W628" s="119" t="str">
        <f ca="1">IFERROR(__xludf.DUMMYFUNCTION("""COMPUTED_VALUE"""),"")</f>
        <v/>
      </c>
      <c r="X628" s="119" t="str">
        <f ca="1">IFERROR(__xludf.DUMMYFUNCTION("""COMPUTED_VALUE"""),"")</f>
        <v/>
      </c>
      <c r="Y628" s="119" t="str">
        <f ca="1">IFERROR(__xludf.DUMMYFUNCTION("""COMPUTED_VALUE"""),"")</f>
        <v/>
      </c>
      <c r="Z628" s="119"/>
    </row>
    <row r="629" spans="1:26" ht="12.95">
      <c r="A629" s="119" t="str">
        <f ca="1">IFERROR(__xludf.DUMMYFUNCTION("""COMPUTED_VALUE"""),"")</f>
        <v/>
      </c>
      <c r="B629" s="119" t="str">
        <f ca="1">IFERROR(__xludf.DUMMYFUNCTION("""COMPUTED_VALUE"""),"")</f>
        <v/>
      </c>
      <c r="C629" s="119" t="str">
        <f ca="1">IFERROR(__xludf.DUMMYFUNCTION("""COMPUTED_VALUE"""),"")</f>
        <v/>
      </c>
      <c r="D629" s="119" t="str">
        <f ca="1">IFERROR(__xludf.DUMMYFUNCTION("""COMPUTED_VALUE"""),"")</f>
        <v/>
      </c>
      <c r="E629" s="119" t="str">
        <f ca="1">IFERROR(__xludf.DUMMYFUNCTION("""COMPUTED_VALUE"""),"")</f>
        <v/>
      </c>
      <c r="F629" s="119" t="str">
        <f ca="1">IFERROR(__xludf.DUMMYFUNCTION("""COMPUTED_VALUE"""),"")</f>
        <v/>
      </c>
      <c r="G629" s="119" t="str">
        <f ca="1">IFERROR(__xludf.DUMMYFUNCTION("""COMPUTED_VALUE"""),"")</f>
        <v/>
      </c>
      <c r="H629" s="119" t="str">
        <f ca="1">IFERROR(__xludf.DUMMYFUNCTION("""COMPUTED_VALUE"""),"")</f>
        <v/>
      </c>
      <c r="I629" s="96" t="str">
        <f ca="1">IFERROR(__xludf.DUMMYFUNCTION("""COMPUTED_VALUE"""),"")</f>
        <v/>
      </c>
      <c r="J629" s="119" t="str">
        <f ca="1">IFERROR(__xludf.DUMMYFUNCTION("""COMPUTED_VALUE"""),"")</f>
        <v/>
      </c>
      <c r="K629" s="119" t="str">
        <f ca="1">IFERROR(__xludf.DUMMYFUNCTION("""COMPUTED_VALUE"""),"")</f>
        <v/>
      </c>
      <c r="L629" s="119" t="str">
        <f ca="1">IFERROR(__xludf.DUMMYFUNCTION("""COMPUTED_VALUE"""),"")</f>
        <v/>
      </c>
      <c r="M629" s="119" t="str">
        <f ca="1">IFERROR(__xludf.DUMMYFUNCTION("""COMPUTED_VALUE"""),"")</f>
        <v/>
      </c>
      <c r="N629" s="119" t="str">
        <f ca="1">IFERROR(__xludf.DUMMYFUNCTION("""COMPUTED_VALUE"""),"")</f>
        <v/>
      </c>
      <c r="O629" s="119" t="str">
        <f ca="1">IFERROR(__xludf.DUMMYFUNCTION("""COMPUTED_VALUE"""),"")</f>
        <v/>
      </c>
      <c r="P629" s="119" t="str">
        <f ca="1">IFERROR(__xludf.DUMMYFUNCTION("""COMPUTED_VALUE"""),"")</f>
        <v/>
      </c>
      <c r="Q629" s="119" t="str">
        <f ca="1">IFERROR(__xludf.DUMMYFUNCTION("""COMPUTED_VALUE"""),"")</f>
        <v/>
      </c>
      <c r="R629" s="119" t="str">
        <f ca="1">IFERROR(__xludf.DUMMYFUNCTION("""COMPUTED_VALUE"""),"")</f>
        <v/>
      </c>
      <c r="S629" s="119" t="str">
        <f ca="1">IFERROR(__xludf.DUMMYFUNCTION("""COMPUTED_VALUE"""),"")</f>
        <v/>
      </c>
      <c r="T629" s="119" t="str">
        <f ca="1">IFERROR(__xludf.DUMMYFUNCTION("""COMPUTED_VALUE"""),"")</f>
        <v/>
      </c>
      <c r="U629" s="119" t="str">
        <f ca="1">IFERROR(__xludf.DUMMYFUNCTION("""COMPUTED_VALUE"""),"")</f>
        <v/>
      </c>
      <c r="V629" s="119" t="str">
        <f ca="1">IFERROR(__xludf.DUMMYFUNCTION("""COMPUTED_VALUE"""),"")</f>
        <v/>
      </c>
      <c r="W629" s="119" t="str">
        <f ca="1">IFERROR(__xludf.DUMMYFUNCTION("""COMPUTED_VALUE"""),"")</f>
        <v/>
      </c>
      <c r="X629" s="119" t="str">
        <f ca="1">IFERROR(__xludf.DUMMYFUNCTION("""COMPUTED_VALUE"""),"")</f>
        <v/>
      </c>
      <c r="Y629" s="119" t="str">
        <f ca="1">IFERROR(__xludf.DUMMYFUNCTION("""COMPUTED_VALUE"""),"")</f>
        <v/>
      </c>
      <c r="Z629" s="119"/>
    </row>
    <row r="630" spans="1:26" ht="12.95">
      <c r="A630" s="119" t="str">
        <f ca="1">IFERROR(__xludf.DUMMYFUNCTION("""COMPUTED_VALUE"""),"")</f>
        <v/>
      </c>
      <c r="B630" s="119" t="str">
        <f ca="1">IFERROR(__xludf.DUMMYFUNCTION("""COMPUTED_VALUE"""),"")</f>
        <v/>
      </c>
      <c r="C630" s="119" t="str">
        <f ca="1">IFERROR(__xludf.DUMMYFUNCTION("""COMPUTED_VALUE"""),"")</f>
        <v/>
      </c>
      <c r="D630" s="119" t="str">
        <f ca="1">IFERROR(__xludf.DUMMYFUNCTION("""COMPUTED_VALUE"""),"")</f>
        <v/>
      </c>
      <c r="E630" s="119" t="str">
        <f ca="1">IFERROR(__xludf.DUMMYFUNCTION("""COMPUTED_VALUE"""),"")</f>
        <v/>
      </c>
      <c r="F630" s="119" t="str">
        <f ca="1">IFERROR(__xludf.DUMMYFUNCTION("""COMPUTED_VALUE"""),"")</f>
        <v/>
      </c>
      <c r="G630" s="119" t="str">
        <f ca="1">IFERROR(__xludf.DUMMYFUNCTION("""COMPUTED_VALUE"""),"")</f>
        <v/>
      </c>
      <c r="H630" s="119" t="str">
        <f ca="1">IFERROR(__xludf.DUMMYFUNCTION("""COMPUTED_VALUE"""),"")</f>
        <v/>
      </c>
      <c r="I630" s="96" t="str">
        <f ca="1">IFERROR(__xludf.DUMMYFUNCTION("""COMPUTED_VALUE"""),"")</f>
        <v/>
      </c>
      <c r="J630" s="119" t="str">
        <f ca="1">IFERROR(__xludf.DUMMYFUNCTION("""COMPUTED_VALUE"""),"")</f>
        <v/>
      </c>
      <c r="K630" s="119" t="str">
        <f ca="1">IFERROR(__xludf.DUMMYFUNCTION("""COMPUTED_VALUE"""),"")</f>
        <v/>
      </c>
      <c r="L630" s="119" t="str">
        <f ca="1">IFERROR(__xludf.DUMMYFUNCTION("""COMPUTED_VALUE"""),"")</f>
        <v/>
      </c>
      <c r="M630" s="119" t="str">
        <f ca="1">IFERROR(__xludf.DUMMYFUNCTION("""COMPUTED_VALUE"""),"")</f>
        <v/>
      </c>
      <c r="N630" s="119" t="str">
        <f ca="1">IFERROR(__xludf.DUMMYFUNCTION("""COMPUTED_VALUE"""),"")</f>
        <v/>
      </c>
      <c r="O630" s="119" t="str">
        <f ca="1">IFERROR(__xludf.DUMMYFUNCTION("""COMPUTED_VALUE"""),"")</f>
        <v/>
      </c>
      <c r="P630" s="119" t="str">
        <f ca="1">IFERROR(__xludf.DUMMYFUNCTION("""COMPUTED_VALUE"""),"")</f>
        <v/>
      </c>
      <c r="Q630" s="119" t="str">
        <f ca="1">IFERROR(__xludf.DUMMYFUNCTION("""COMPUTED_VALUE"""),"")</f>
        <v/>
      </c>
      <c r="R630" s="119" t="str">
        <f ca="1">IFERROR(__xludf.DUMMYFUNCTION("""COMPUTED_VALUE"""),"")</f>
        <v/>
      </c>
      <c r="S630" s="119" t="str">
        <f ca="1">IFERROR(__xludf.DUMMYFUNCTION("""COMPUTED_VALUE"""),"")</f>
        <v/>
      </c>
      <c r="T630" s="119" t="str">
        <f ca="1">IFERROR(__xludf.DUMMYFUNCTION("""COMPUTED_VALUE"""),"")</f>
        <v/>
      </c>
      <c r="U630" s="119" t="str">
        <f ca="1">IFERROR(__xludf.DUMMYFUNCTION("""COMPUTED_VALUE"""),"")</f>
        <v/>
      </c>
      <c r="V630" s="119" t="str">
        <f ca="1">IFERROR(__xludf.DUMMYFUNCTION("""COMPUTED_VALUE"""),"")</f>
        <v/>
      </c>
      <c r="W630" s="119" t="str">
        <f ca="1">IFERROR(__xludf.DUMMYFUNCTION("""COMPUTED_VALUE"""),"")</f>
        <v/>
      </c>
      <c r="X630" s="119" t="str">
        <f ca="1">IFERROR(__xludf.DUMMYFUNCTION("""COMPUTED_VALUE"""),"")</f>
        <v/>
      </c>
      <c r="Y630" s="119" t="str">
        <f ca="1">IFERROR(__xludf.DUMMYFUNCTION("""COMPUTED_VALUE"""),"")</f>
        <v/>
      </c>
      <c r="Z630" s="119"/>
    </row>
    <row r="631" spans="1:26" ht="12.95">
      <c r="A631" s="119" t="str">
        <f ca="1">IFERROR(__xludf.DUMMYFUNCTION("""COMPUTED_VALUE"""),"")</f>
        <v/>
      </c>
      <c r="B631" s="119" t="str">
        <f ca="1">IFERROR(__xludf.DUMMYFUNCTION("""COMPUTED_VALUE"""),"")</f>
        <v/>
      </c>
      <c r="C631" s="119" t="str">
        <f ca="1">IFERROR(__xludf.DUMMYFUNCTION("""COMPUTED_VALUE"""),"")</f>
        <v/>
      </c>
      <c r="D631" s="119" t="str">
        <f ca="1">IFERROR(__xludf.DUMMYFUNCTION("""COMPUTED_VALUE"""),"")</f>
        <v/>
      </c>
      <c r="E631" s="119" t="str">
        <f ca="1">IFERROR(__xludf.DUMMYFUNCTION("""COMPUTED_VALUE"""),"")</f>
        <v/>
      </c>
      <c r="F631" s="119" t="str">
        <f ca="1">IFERROR(__xludf.DUMMYFUNCTION("""COMPUTED_VALUE"""),"")</f>
        <v/>
      </c>
      <c r="G631" s="119" t="str">
        <f ca="1">IFERROR(__xludf.DUMMYFUNCTION("""COMPUTED_VALUE"""),"")</f>
        <v/>
      </c>
      <c r="H631" s="119" t="str">
        <f ca="1">IFERROR(__xludf.DUMMYFUNCTION("""COMPUTED_VALUE"""),"")</f>
        <v/>
      </c>
      <c r="I631" s="96" t="str">
        <f ca="1">IFERROR(__xludf.DUMMYFUNCTION("""COMPUTED_VALUE"""),"")</f>
        <v/>
      </c>
      <c r="J631" s="119" t="str">
        <f ca="1">IFERROR(__xludf.DUMMYFUNCTION("""COMPUTED_VALUE"""),"")</f>
        <v/>
      </c>
      <c r="K631" s="119" t="str">
        <f ca="1">IFERROR(__xludf.DUMMYFUNCTION("""COMPUTED_VALUE"""),"")</f>
        <v/>
      </c>
      <c r="L631" s="119" t="str">
        <f ca="1">IFERROR(__xludf.DUMMYFUNCTION("""COMPUTED_VALUE"""),"")</f>
        <v/>
      </c>
      <c r="M631" s="119" t="str">
        <f ca="1">IFERROR(__xludf.DUMMYFUNCTION("""COMPUTED_VALUE"""),"")</f>
        <v/>
      </c>
      <c r="N631" s="119" t="str">
        <f ca="1">IFERROR(__xludf.DUMMYFUNCTION("""COMPUTED_VALUE"""),"")</f>
        <v/>
      </c>
      <c r="O631" s="119" t="str">
        <f ca="1">IFERROR(__xludf.DUMMYFUNCTION("""COMPUTED_VALUE"""),"")</f>
        <v/>
      </c>
      <c r="P631" s="119" t="str">
        <f ca="1">IFERROR(__xludf.DUMMYFUNCTION("""COMPUTED_VALUE"""),"")</f>
        <v/>
      </c>
      <c r="Q631" s="119" t="str">
        <f ca="1">IFERROR(__xludf.DUMMYFUNCTION("""COMPUTED_VALUE"""),"")</f>
        <v/>
      </c>
      <c r="R631" s="119" t="str">
        <f ca="1">IFERROR(__xludf.DUMMYFUNCTION("""COMPUTED_VALUE"""),"")</f>
        <v/>
      </c>
      <c r="S631" s="119" t="str">
        <f ca="1">IFERROR(__xludf.DUMMYFUNCTION("""COMPUTED_VALUE"""),"")</f>
        <v/>
      </c>
      <c r="T631" s="119" t="str">
        <f ca="1">IFERROR(__xludf.DUMMYFUNCTION("""COMPUTED_VALUE"""),"")</f>
        <v/>
      </c>
      <c r="U631" s="119" t="str">
        <f ca="1">IFERROR(__xludf.DUMMYFUNCTION("""COMPUTED_VALUE"""),"")</f>
        <v/>
      </c>
      <c r="V631" s="119" t="str">
        <f ca="1">IFERROR(__xludf.DUMMYFUNCTION("""COMPUTED_VALUE"""),"")</f>
        <v/>
      </c>
      <c r="W631" s="119" t="str">
        <f ca="1">IFERROR(__xludf.DUMMYFUNCTION("""COMPUTED_VALUE"""),"")</f>
        <v/>
      </c>
      <c r="X631" s="119" t="str">
        <f ca="1">IFERROR(__xludf.DUMMYFUNCTION("""COMPUTED_VALUE"""),"")</f>
        <v/>
      </c>
      <c r="Y631" s="119" t="str">
        <f ca="1">IFERROR(__xludf.DUMMYFUNCTION("""COMPUTED_VALUE"""),"")</f>
        <v/>
      </c>
      <c r="Z631" s="119"/>
    </row>
    <row r="632" spans="1:26" ht="12.95">
      <c r="A632" s="119" t="str">
        <f ca="1">IFERROR(__xludf.DUMMYFUNCTION("""COMPUTED_VALUE"""),"")</f>
        <v/>
      </c>
      <c r="B632" s="119" t="str">
        <f ca="1">IFERROR(__xludf.DUMMYFUNCTION("""COMPUTED_VALUE"""),"")</f>
        <v/>
      </c>
      <c r="C632" s="119" t="str">
        <f ca="1">IFERROR(__xludf.DUMMYFUNCTION("""COMPUTED_VALUE"""),"")</f>
        <v/>
      </c>
      <c r="D632" s="119" t="str">
        <f ca="1">IFERROR(__xludf.DUMMYFUNCTION("""COMPUTED_VALUE"""),"")</f>
        <v/>
      </c>
      <c r="E632" s="119" t="str">
        <f ca="1">IFERROR(__xludf.DUMMYFUNCTION("""COMPUTED_VALUE"""),"")</f>
        <v/>
      </c>
      <c r="F632" s="119" t="str">
        <f ca="1">IFERROR(__xludf.DUMMYFUNCTION("""COMPUTED_VALUE"""),"")</f>
        <v/>
      </c>
      <c r="G632" s="119" t="str">
        <f ca="1">IFERROR(__xludf.DUMMYFUNCTION("""COMPUTED_VALUE"""),"")</f>
        <v/>
      </c>
      <c r="H632" s="119" t="str">
        <f ca="1">IFERROR(__xludf.DUMMYFUNCTION("""COMPUTED_VALUE"""),"")</f>
        <v/>
      </c>
      <c r="I632" s="96" t="str">
        <f ca="1">IFERROR(__xludf.DUMMYFUNCTION("""COMPUTED_VALUE"""),"")</f>
        <v/>
      </c>
      <c r="J632" s="119" t="str">
        <f ca="1">IFERROR(__xludf.DUMMYFUNCTION("""COMPUTED_VALUE"""),"")</f>
        <v/>
      </c>
      <c r="K632" s="119" t="str">
        <f ca="1">IFERROR(__xludf.DUMMYFUNCTION("""COMPUTED_VALUE"""),"")</f>
        <v/>
      </c>
      <c r="L632" s="119" t="str">
        <f ca="1">IFERROR(__xludf.DUMMYFUNCTION("""COMPUTED_VALUE"""),"")</f>
        <v/>
      </c>
      <c r="M632" s="119" t="str">
        <f ca="1">IFERROR(__xludf.DUMMYFUNCTION("""COMPUTED_VALUE"""),"")</f>
        <v/>
      </c>
      <c r="N632" s="119" t="str">
        <f ca="1">IFERROR(__xludf.DUMMYFUNCTION("""COMPUTED_VALUE"""),"")</f>
        <v/>
      </c>
      <c r="O632" s="119" t="str">
        <f ca="1">IFERROR(__xludf.DUMMYFUNCTION("""COMPUTED_VALUE"""),"")</f>
        <v/>
      </c>
      <c r="P632" s="119" t="str">
        <f ca="1">IFERROR(__xludf.DUMMYFUNCTION("""COMPUTED_VALUE"""),"")</f>
        <v/>
      </c>
      <c r="Q632" s="119" t="str">
        <f ca="1">IFERROR(__xludf.DUMMYFUNCTION("""COMPUTED_VALUE"""),"")</f>
        <v/>
      </c>
      <c r="R632" s="119" t="str">
        <f ca="1">IFERROR(__xludf.DUMMYFUNCTION("""COMPUTED_VALUE"""),"")</f>
        <v/>
      </c>
      <c r="S632" s="119" t="str">
        <f ca="1">IFERROR(__xludf.DUMMYFUNCTION("""COMPUTED_VALUE"""),"")</f>
        <v/>
      </c>
      <c r="T632" s="119" t="str">
        <f ca="1">IFERROR(__xludf.DUMMYFUNCTION("""COMPUTED_VALUE"""),"")</f>
        <v/>
      </c>
      <c r="U632" s="119" t="str">
        <f ca="1">IFERROR(__xludf.DUMMYFUNCTION("""COMPUTED_VALUE"""),"")</f>
        <v/>
      </c>
      <c r="V632" s="119" t="str">
        <f ca="1">IFERROR(__xludf.DUMMYFUNCTION("""COMPUTED_VALUE"""),"")</f>
        <v/>
      </c>
      <c r="W632" s="119" t="str">
        <f ca="1">IFERROR(__xludf.DUMMYFUNCTION("""COMPUTED_VALUE"""),"")</f>
        <v/>
      </c>
      <c r="X632" s="119" t="str">
        <f ca="1">IFERROR(__xludf.DUMMYFUNCTION("""COMPUTED_VALUE"""),"")</f>
        <v/>
      </c>
      <c r="Y632" s="119" t="str">
        <f ca="1">IFERROR(__xludf.DUMMYFUNCTION("""COMPUTED_VALUE"""),"")</f>
        <v/>
      </c>
      <c r="Z632" s="119"/>
    </row>
    <row r="633" spans="1:26" ht="12.95">
      <c r="A633" s="119" t="str">
        <f ca="1">IFERROR(__xludf.DUMMYFUNCTION("""COMPUTED_VALUE"""),"")</f>
        <v/>
      </c>
      <c r="B633" s="119" t="str">
        <f ca="1">IFERROR(__xludf.DUMMYFUNCTION("""COMPUTED_VALUE"""),"")</f>
        <v/>
      </c>
      <c r="C633" s="119" t="str">
        <f ca="1">IFERROR(__xludf.DUMMYFUNCTION("""COMPUTED_VALUE"""),"")</f>
        <v/>
      </c>
      <c r="D633" s="119" t="str">
        <f ca="1">IFERROR(__xludf.DUMMYFUNCTION("""COMPUTED_VALUE"""),"")</f>
        <v/>
      </c>
      <c r="E633" s="119" t="str">
        <f ca="1">IFERROR(__xludf.DUMMYFUNCTION("""COMPUTED_VALUE"""),"")</f>
        <v/>
      </c>
      <c r="F633" s="119" t="str">
        <f ca="1">IFERROR(__xludf.DUMMYFUNCTION("""COMPUTED_VALUE"""),"")</f>
        <v/>
      </c>
      <c r="G633" s="119" t="str">
        <f ca="1">IFERROR(__xludf.DUMMYFUNCTION("""COMPUTED_VALUE"""),"")</f>
        <v/>
      </c>
      <c r="H633" s="119" t="str">
        <f ca="1">IFERROR(__xludf.DUMMYFUNCTION("""COMPUTED_VALUE"""),"")</f>
        <v/>
      </c>
      <c r="I633" s="96" t="str">
        <f ca="1">IFERROR(__xludf.DUMMYFUNCTION("""COMPUTED_VALUE"""),"")</f>
        <v/>
      </c>
      <c r="J633" s="119" t="str">
        <f ca="1">IFERROR(__xludf.DUMMYFUNCTION("""COMPUTED_VALUE"""),"")</f>
        <v/>
      </c>
      <c r="K633" s="119" t="str">
        <f ca="1">IFERROR(__xludf.DUMMYFUNCTION("""COMPUTED_VALUE"""),"")</f>
        <v/>
      </c>
      <c r="L633" s="119" t="str">
        <f ca="1">IFERROR(__xludf.DUMMYFUNCTION("""COMPUTED_VALUE"""),"")</f>
        <v/>
      </c>
      <c r="M633" s="119" t="str">
        <f ca="1">IFERROR(__xludf.DUMMYFUNCTION("""COMPUTED_VALUE"""),"")</f>
        <v/>
      </c>
      <c r="N633" s="119" t="str">
        <f ca="1">IFERROR(__xludf.DUMMYFUNCTION("""COMPUTED_VALUE"""),"")</f>
        <v/>
      </c>
      <c r="O633" s="119" t="str">
        <f ca="1">IFERROR(__xludf.DUMMYFUNCTION("""COMPUTED_VALUE"""),"")</f>
        <v/>
      </c>
      <c r="P633" s="119" t="str">
        <f ca="1">IFERROR(__xludf.DUMMYFUNCTION("""COMPUTED_VALUE"""),"")</f>
        <v/>
      </c>
      <c r="Q633" s="119" t="str">
        <f ca="1">IFERROR(__xludf.DUMMYFUNCTION("""COMPUTED_VALUE"""),"")</f>
        <v/>
      </c>
      <c r="R633" s="119" t="str">
        <f ca="1">IFERROR(__xludf.DUMMYFUNCTION("""COMPUTED_VALUE"""),"")</f>
        <v/>
      </c>
      <c r="S633" s="119" t="str">
        <f ca="1">IFERROR(__xludf.DUMMYFUNCTION("""COMPUTED_VALUE"""),"")</f>
        <v/>
      </c>
      <c r="T633" s="119" t="str">
        <f ca="1">IFERROR(__xludf.DUMMYFUNCTION("""COMPUTED_VALUE"""),"")</f>
        <v/>
      </c>
      <c r="U633" s="119" t="str">
        <f ca="1">IFERROR(__xludf.DUMMYFUNCTION("""COMPUTED_VALUE"""),"")</f>
        <v/>
      </c>
      <c r="V633" s="119" t="str">
        <f ca="1">IFERROR(__xludf.DUMMYFUNCTION("""COMPUTED_VALUE"""),"")</f>
        <v/>
      </c>
      <c r="W633" s="119" t="str">
        <f ca="1">IFERROR(__xludf.DUMMYFUNCTION("""COMPUTED_VALUE"""),"")</f>
        <v/>
      </c>
      <c r="X633" s="119" t="str">
        <f ca="1">IFERROR(__xludf.DUMMYFUNCTION("""COMPUTED_VALUE"""),"")</f>
        <v/>
      </c>
      <c r="Y633" s="119" t="str">
        <f ca="1">IFERROR(__xludf.DUMMYFUNCTION("""COMPUTED_VALUE"""),"")</f>
        <v/>
      </c>
      <c r="Z633" s="119"/>
    </row>
    <row r="634" spans="1:26" ht="12.95">
      <c r="A634" s="119" t="str">
        <f ca="1">IFERROR(__xludf.DUMMYFUNCTION("""COMPUTED_VALUE"""),"")</f>
        <v/>
      </c>
      <c r="B634" s="119" t="str">
        <f ca="1">IFERROR(__xludf.DUMMYFUNCTION("""COMPUTED_VALUE"""),"")</f>
        <v/>
      </c>
      <c r="C634" s="119" t="str">
        <f ca="1">IFERROR(__xludf.DUMMYFUNCTION("""COMPUTED_VALUE"""),"")</f>
        <v/>
      </c>
      <c r="D634" s="119" t="str">
        <f ca="1">IFERROR(__xludf.DUMMYFUNCTION("""COMPUTED_VALUE"""),"")</f>
        <v/>
      </c>
      <c r="E634" s="119" t="str">
        <f ca="1">IFERROR(__xludf.DUMMYFUNCTION("""COMPUTED_VALUE"""),"")</f>
        <v/>
      </c>
      <c r="F634" s="119" t="str">
        <f ca="1">IFERROR(__xludf.DUMMYFUNCTION("""COMPUTED_VALUE"""),"")</f>
        <v/>
      </c>
      <c r="G634" s="119" t="str">
        <f ca="1">IFERROR(__xludf.DUMMYFUNCTION("""COMPUTED_VALUE"""),"")</f>
        <v/>
      </c>
      <c r="H634" s="119" t="str">
        <f ca="1">IFERROR(__xludf.DUMMYFUNCTION("""COMPUTED_VALUE"""),"")</f>
        <v/>
      </c>
      <c r="I634" s="96" t="str">
        <f ca="1">IFERROR(__xludf.DUMMYFUNCTION("""COMPUTED_VALUE"""),"")</f>
        <v/>
      </c>
      <c r="J634" s="119" t="str">
        <f ca="1">IFERROR(__xludf.DUMMYFUNCTION("""COMPUTED_VALUE"""),"")</f>
        <v/>
      </c>
      <c r="K634" s="119" t="str">
        <f ca="1">IFERROR(__xludf.DUMMYFUNCTION("""COMPUTED_VALUE"""),"")</f>
        <v/>
      </c>
      <c r="L634" s="119" t="str">
        <f ca="1">IFERROR(__xludf.DUMMYFUNCTION("""COMPUTED_VALUE"""),"")</f>
        <v/>
      </c>
      <c r="M634" s="119" t="str">
        <f ca="1">IFERROR(__xludf.DUMMYFUNCTION("""COMPUTED_VALUE"""),"")</f>
        <v/>
      </c>
      <c r="N634" s="119" t="str">
        <f ca="1">IFERROR(__xludf.DUMMYFUNCTION("""COMPUTED_VALUE"""),"")</f>
        <v/>
      </c>
      <c r="O634" s="119" t="str">
        <f ca="1">IFERROR(__xludf.DUMMYFUNCTION("""COMPUTED_VALUE"""),"")</f>
        <v/>
      </c>
      <c r="P634" s="119" t="str">
        <f ca="1">IFERROR(__xludf.DUMMYFUNCTION("""COMPUTED_VALUE"""),"")</f>
        <v/>
      </c>
      <c r="Q634" s="119" t="str">
        <f ca="1">IFERROR(__xludf.DUMMYFUNCTION("""COMPUTED_VALUE"""),"")</f>
        <v/>
      </c>
      <c r="R634" s="119" t="str">
        <f ca="1">IFERROR(__xludf.DUMMYFUNCTION("""COMPUTED_VALUE"""),"")</f>
        <v/>
      </c>
      <c r="S634" s="119" t="str">
        <f ca="1">IFERROR(__xludf.DUMMYFUNCTION("""COMPUTED_VALUE"""),"")</f>
        <v/>
      </c>
      <c r="T634" s="119" t="str">
        <f ca="1">IFERROR(__xludf.DUMMYFUNCTION("""COMPUTED_VALUE"""),"")</f>
        <v/>
      </c>
      <c r="U634" s="119" t="str">
        <f ca="1">IFERROR(__xludf.DUMMYFUNCTION("""COMPUTED_VALUE"""),"")</f>
        <v/>
      </c>
      <c r="V634" s="119" t="str">
        <f ca="1">IFERROR(__xludf.DUMMYFUNCTION("""COMPUTED_VALUE"""),"")</f>
        <v/>
      </c>
      <c r="W634" s="119" t="str">
        <f ca="1">IFERROR(__xludf.DUMMYFUNCTION("""COMPUTED_VALUE"""),"")</f>
        <v/>
      </c>
      <c r="X634" s="119" t="str">
        <f ca="1">IFERROR(__xludf.DUMMYFUNCTION("""COMPUTED_VALUE"""),"")</f>
        <v/>
      </c>
      <c r="Y634" s="119" t="str">
        <f ca="1">IFERROR(__xludf.DUMMYFUNCTION("""COMPUTED_VALUE"""),"")</f>
        <v/>
      </c>
      <c r="Z634" s="119"/>
    </row>
    <row r="635" spans="1:26" ht="12.95">
      <c r="A635" s="119" t="str">
        <f ca="1">IFERROR(__xludf.DUMMYFUNCTION("""COMPUTED_VALUE"""),"")</f>
        <v/>
      </c>
      <c r="B635" s="119" t="str">
        <f ca="1">IFERROR(__xludf.DUMMYFUNCTION("""COMPUTED_VALUE"""),"")</f>
        <v/>
      </c>
      <c r="C635" s="119" t="str">
        <f ca="1">IFERROR(__xludf.DUMMYFUNCTION("""COMPUTED_VALUE"""),"")</f>
        <v/>
      </c>
      <c r="D635" s="119" t="str">
        <f ca="1">IFERROR(__xludf.DUMMYFUNCTION("""COMPUTED_VALUE"""),"")</f>
        <v/>
      </c>
      <c r="E635" s="119" t="str">
        <f ca="1">IFERROR(__xludf.DUMMYFUNCTION("""COMPUTED_VALUE"""),"")</f>
        <v/>
      </c>
      <c r="F635" s="119" t="str">
        <f ca="1">IFERROR(__xludf.DUMMYFUNCTION("""COMPUTED_VALUE"""),"")</f>
        <v/>
      </c>
      <c r="G635" s="119" t="str">
        <f ca="1">IFERROR(__xludf.DUMMYFUNCTION("""COMPUTED_VALUE"""),"")</f>
        <v/>
      </c>
      <c r="H635" s="119" t="str">
        <f ca="1">IFERROR(__xludf.DUMMYFUNCTION("""COMPUTED_VALUE"""),"")</f>
        <v/>
      </c>
      <c r="I635" s="96" t="str">
        <f ca="1">IFERROR(__xludf.DUMMYFUNCTION("""COMPUTED_VALUE"""),"")</f>
        <v/>
      </c>
      <c r="J635" s="119" t="str">
        <f ca="1">IFERROR(__xludf.DUMMYFUNCTION("""COMPUTED_VALUE"""),"")</f>
        <v/>
      </c>
      <c r="K635" s="119" t="str">
        <f ca="1">IFERROR(__xludf.DUMMYFUNCTION("""COMPUTED_VALUE"""),"")</f>
        <v/>
      </c>
      <c r="L635" s="119" t="str">
        <f ca="1">IFERROR(__xludf.DUMMYFUNCTION("""COMPUTED_VALUE"""),"")</f>
        <v/>
      </c>
      <c r="M635" s="119" t="str">
        <f ca="1">IFERROR(__xludf.DUMMYFUNCTION("""COMPUTED_VALUE"""),"")</f>
        <v/>
      </c>
      <c r="N635" s="119" t="str">
        <f ca="1">IFERROR(__xludf.DUMMYFUNCTION("""COMPUTED_VALUE"""),"")</f>
        <v/>
      </c>
      <c r="O635" s="119" t="str">
        <f ca="1">IFERROR(__xludf.DUMMYFUNCTION("""COMPUTED_VALUE"""),"")</f>
        <v/>
      </c>
      <c r="P635" s="119" t="str">
        <f ca="1">IFERROR(__xludf.DUMMYFUNCTION("""COMPUTED_VALUE"""),"")</f>
        <v/>
      </c>
      <c r="Q635" s="119" t="str">
        <f ca="1">IFERROR(__xludf.DUMMYFUNCTION("""COMPUTED_VALUE"""),"")</f>
        <v/>
      </c>
      <c r="R635" s="119" t="str">
        <f ca="1">IFERROR(__xludf.DUMMYFUNCTION("""COMPUTED_VALUE"""),"")</f>
        <v/>
      </c>
      <c r="S635" s="119" t="str">
        <f ca="1">IFERROR(__xludf.DUMMYFUNCTION("""COMPUTED_VALUE"""),"")</f>
        <v/>
      </c>
      <c r="T635" s="119" t="str">
        <f ca="1">IFERROR(__xludf.DUMMYFUNCTION("""COMPUTED_VALUE"""),"")</f>
        <v/>
      </c>
      <c r="U635" s="119" t="str">
        <f ca="1">IFERROR(__xludf.DUMMYFUNCTION("""COMPUTED_VALUE"""),"")</f>
        <v/>
      </c>
      <c r="V635" s="119" t="str">
        <f ca="1">IFERROR(__xludf.DUMMYFUNCTION("""COMPUTED_VALUE"""),"")</f>
        <v/>
      </c>
      <c r="W635" s="119" t="str">
        <f ca="1">IFERROR(__xludf.DUMMYFUNCTION("""COMPUTED_VALUE"""),"")</f>
        <v/>
      </c>
      <c r="X635" s="119" t="str">
        <f ca="1">IFERROR(__xludf.DUMMYFUNCTION("""COMPUTED_VALUE"""),"")</f>
        <v/>
      </c>
      <c r="Y635" s="119" t="str">
        <f ca="1">IFERROR(__xludf.DUMMYFUNCTION("""COMPUTED_VALUE"""),"")</f>
        <v/>
      </c>
      <c r="Z635" s="119"/>
    </row>
    <row r="636" spans="1:26" ht="12.95">
      <c r="A636" s="119" t="str">
        <f ca="1">IFERROR(__xludf.DUMMYFUNCTION("""COMPUTED_VALUE"""),"")</f>
        <v/>
      </c>
      <c r="B636" s="119" t="str">
        <f ca="1">IFERROR(__xludf.DUMMYFUNCTION("""COMPUTED_VALUE"""),"")</f>
        <v/>
      </c>
      <c r="C636" s="119" t="str">
        <f ca="1">IFERROR(__xludf.DUMMYFUNCTION("""COMPUTED_VALUE"""),"")</f>
        <v/>
      </c>
      <c r="D636" s="119" t="str">
        <f ca="1">IFERROR(__xludf.DUMMYFUNCTION("""COMPUTED_VALUE"""),"")</f>
        <v/>
      </c>
      <c r="E636" s="119" t="str">
        <f ca="1">IFERROR(__xludf.DUMMYFUNCTION("""COMPUTED_VALUE"""),"")</f>
        <v/>
      </c>
      <c r="F636" s="119" t="str">
        <f ca="1">IFERROR(__xludf.DUMMYFUNCTION("""COMPUTED_VALUE"""),"")</f>
        <v/>
      </c>
      <c r="G636" s="119" t="str">
        <f ca="1">IFERROR(__xludf.DUMMYFUNCTION("""COMPUTED_VALUE"""),"")</f>
        <v/>
      </c>
      <c r="H636" s="119" t="str">
        <f ca="1">IFERROR(__xludf.DUMMYFUNCTION("""COMPUTED_VALUE"""),"")</f>
        <v/>
      </c>
      <c r="I636" s="96" t="str">
        <f ca="1">IFERROR(__xludf.DUMMYFUNCTION("""COMPUTED_VALUE"""),"")</f>
        <v/>
      </c>
      <c r="J636" s="119" t="str">
        <f ca="1">IFERROR(__xludf.DUMMYFUNCTION("""COMPUTED_VALUE"""),"")</f>
        <v/>
      </c>
      <c r="K636" s="119" t="str">
        <f ca="1">IFERROR(__xludf.DUMMYFUNCTION("""COMPUTED_VALUE"""),"")</f>
        <v/>
      </c>
      <c r="L636" s="119" t="str">
        <f ca="1">IFERROR(__xludf.DUMMYFUNCTION("""COMPUTED_VALUE"""),"")</f>
        <v/>
      </c>
      <c r="M636" s="119" t="str">
        <f ca="1">IFERROR(__xludf.DUMMYFUNCTION("""COMPUTED_VALUE"""),"")</f>
        <v/>
      </c>
      <c r="N636" s="119" t="str">
        <f ca="1">IFERROR(__xludf.DUMMYFUNCTION("""COMPUTED_VALUE"""),"")</f>
        <v/>
      </c>
      <c r="O636" s="119" t="str">
        <f ca="1">IFERROR(__xludf.DUMMYFUNCTION("""COMPUTED_VALUE"""),"")</f>
        <v/>
      </c>
      <c r="P636" s="119" t="str">
        <f ca="1">IFERROR(__xludf.DUMMYFUNCTION("""COMPUTED_VALUE"""),"")</f>
        <v/>
      </c>
      <c r="Q636" s="119" t="str">
        <f ca="1">IFERROR(__xludf.DUMMYFUNCTION("""COMPUTED_VALUE"""),"")</f>
        <v/>
      </c>
      <c r="R636" s="119" t="str">
        <f ca="1">IFERROR(__xludf.DUMMYFUNCTION("""COMPUTED_VALUE"""),"")</f>
        <v/>
      </c>
      <c r="S636" s="119" t="str">
        <f ca="1">IFERROR(__xludf.DUMMYFUNCTION("""COMPUTED_VALUE"""),"")</f>
        <v/>
      </c>
      <c r="T636" s="119" t="str">
        <f ca="1">IFERROR(__xludf.DUMMYFUNCTION("""COMPUTED_VALUE"""),"")</f>
        <v/>
      </c>
      <c r="U636" s="119" t="str">
        <f ca="1">IFERROR(__xludf.DUMMYFUNCTION("""COMPUTED_VALUE"""),"")</f>
        <v/>
      </c>
      <c r="V636" s="119" t="str">
        <f ca="1">IFERROR(__xludf.DUMMYFUNCTION("""COMPUTED_VALUE"""),"")</f>
        <v/>
      </c>
      <c r="W636" s="119" t="str">
        <f ca="1">IFERROR(__xludf.DUMMYFUNCTION("""COMPUTED_VALUE"""),"")</f>
        <v/>
      </c>
      <c r="X636" s="119" t="str">
        <f ca="1">IFERROR(__xludf.DUMMYFUNCTION("""COMPUTED_VALUE"""),"")</f>
        <v/>
      </c>
      <c r="Y636" s="119" t="str">
        <f ca="1">IFERROR(__xludf.DUMMYFUNCTION("""COMPUTED_VALUE"""),"")</f>
        <v/>
      </c>
      <c r="Z636" s="119"/>
    </row>
    <row r="637" spans="1:26" ht="12.95">
      <c r="A637" s="119" t="str">
        <f ca="1">IFERROR(__xludf.DUMMYFUNCTION("""COMPUTED_VALUE"""),"")</f>
        <v/>
      </c>
      <c r="B637" s="119" t="str">
        <f ca="1">IFERROR(__xludf.DUMMYFUNCTION("""COMPUTED_VALUE"""),"")</f>
        <v/>
      </c>
      <c r="C637" s="119" t="str">
        <f ca="1">IFERROR(__xludf.DUMMYFUNCTION("""COMPUTED_VALUE"""),"")</f>
        <v/>
      </c>
      <c r="D637" s="119" t="str">
        <f ca="1">IFERROR(__xludf.DUMMYFUNCTION("""COMPUTED_VALUE"""),"")</f>
        <v/>
      </c>
      <c r="E637" s="119" t="str">
        <f ca="1">IFERROR(__xludf.DUMMYFUNCTION("""COMPUTED_VALUE"""),"")</f>
        <v/>
      </c>
      <c r="F637" s="119" t="str">
        <f ca="1">IFERROR(__xludf.DUMMYFUNCTION("""COMPUTED_VALUE"""),"")</f>
        <v/>
      </c>
      <c r="G637" s="119" t="str">
        <f ca="1">IFERROR(__xludf.DUMMYFUNCTION("""COMPUTED_VALUE"""),"")</f>
        <v/>
      </c>
      <c r="H637" s="119" t="str">
        <f ca="1">IFERROR(__xludf.DUMMYFUNCTION("""COMPUTED_VALUE"""),"")</f>
        <v/>
      </c>
      <c r="I637" s="96" t="str">
        <f ca="1">IFERROR(__xludf.DUMMYFUNCTION("""COMPUTED_VALUE"""),"")</f>
        <v/>
      </c>
      <c r="J637" s="119" t="str">
        <f ca="1">IFERROR(__xludf.DUMMYFUNCTION("""COMPUTED_VALUE"""),"")</f>
        <v/>
      </c>
      <c r="K637" s="119" t="str">
        <f ca="1">IFERROR(__xludf.DUMMYFUNCTION("""COMPUTED_VALUE"""),"")</f>
        <v/>
      </c>
      <c r="L637" s="119" t="str">
        <f ca="1">IFERROR(__xludf.DUMMYFUNCTION("""COMPUTED_VALUE"""),"")</f>
        <v/>
      </c>
      <c r="M637" s="119" t="str">
        <f ca="1">IFERROR(__xludf.DUMMYFUNCTION("""COMPUTED_VALUE"""),"")</f>
        <v/>
      </c>
      <c r="N637" s="119" t="str">
        <f ca="1">IFERROR(__xludf.DUMMYFUNCTION("""COMPUTED_VALUE"""),"")</f>
        <v/>
      </c>
      <c r="O637" s="119" t="str">
        <f ca="1">IFERROR(__xludf.DUMMYFUNCTION("""COMPUTED_VALUE"""),"")</f>
        <v/>
      </c>
      <c r="P637" s="119" t="str">
        <f ca="1">IFERROR(__xludf.DUMMYFUNCTION("""COMPUTED_VALUE"""),"")</f>
        <v/>
      </c>
      <c r="Q637" s="119" t="str">
        <f ca="1">IFERROR(__xludf.DUMMYFUNCTION("""COMPUTED_VALUE"""),"")</f>
        <v/>
      </c>
      <c r="R637" s="119" t="str">
        <f ca="1">IFERROR(__xludf.DUMMYFUNCTION("""COMPUTED_VALUE"""),"")</f>
        <v/>
      </c>
      <c r="S637" s="119" t="str">
        <f ca="1">IFERROR(__xludf.DUMMYFUNCTION("""COMPUTED_VALUE"""),"")</f>
        <v/>
      </c>
      <c r="T637" s="119" t="str">
        <f ca="1">IFERROR(__xludf.DUMMYFUNCTION("""COMPUTED_VALUE"""),"")</f>
        <v/>
      </c>
      <c r="U637" s="119" t="str">
        <f ca="1">IFERROR(__xludf.DUMMYFUNCTION("""COMPUTED_VALUE"""),"")</f>
        <v/>
      </c>
      <c r="V637" s="119" t="str">
        <f ca="1">IFERROR(__xludf.DUMMYFUNCTION("""COMPUTED_VALUE"""),"")</f>
        <v/>
      </c>
      <c r="W637" s="119" t="str">
        <f ca="1">IFERROR(__xludf.DUMMYFUNCTION("""COMPUTED_VALUE"""),"")</f>
        <v/>
      </c>
      <c r="X637" s="119" t="str">
        <f ca="1">IFERROR(__xludf.DUMMYFUNCTION("""COMPUTED_VALUE"""),"")</f>
        <v/>
      </c>
      <c r="Y637" s="119" t="str">
        <f ca="1">IFERROR(__xludf.DUMMYFUNCTION("""COMPUTED_VALUE"""),"")</f>
        <v/>
      </c>
      <c r="Z637" s="119"/>
    </row>
    <row r="638" spans="1:26" ht="12.95">
      <c r="A638" s="119" t="str">
        <f ca="1">IFERROR(__xludf.DUMMYFUNCTION("""COMPUTED_VALUE"""),"")</f>
        <v/>
      </c>
      <c r="B638" s="119" t="str">
        <f ca="1">IFERROR(__xludf.DUMMYFUNCTION("""COMPUTED_VALUE"""),"")</f>
        <v/>
      </c>
      <c r="C638" s="119" t="str">
        <f ca="1">IFERROR(__xludf.DUMMYFUNCTION("""COMPUTED_VALUE"""),"")</f>
        <v/>
      </c>
      <c r="D638" s="119" t="str">
        <f ca="1">IFERROR(__xludf.DUMMYFUNCTION("""COMPUTED_VALUE"""),"")</f>
        <v/>
      </c>
      <c r="E638" s="119" t="str">
        <f ca="1">IFERROR(__xludf.DUMMYFUNCTION("""COMPUTED_VALUE"""),"")</f>
        <v/>
      </c>
      <c r="F638" s="119" t="str">
        <f ca="1">IFERROR(__xludf.DUMMYFUNCTION("""COMPUTED_VALUE"""),"")</f>
        <v/>
      </c>
      <c r="G638" s="119" t="str">
        <f ca="1">IFERROR(__xludf.DUMMYFUNCTION("""COMPUTED_VALUE"""),"")</f>
        <v/>
      </c>
      <c r="H638" s="119" t="str">
        <f ca="1">IFERROR(__xludf.DUMMYFUNCTION("""COMPUTED_VALUE"""),"")</f>
        <v/>
      </c>
      <c r="I638" s="96" t="str">
        <f ca="1">IFERROR(__xludf.DUMMYFUNCTION("""COMPUTED_VALUE"""),"")</f>
        <v/>
      </c>
      <c r="J638" s="119" t="str">
        <f ca="1">IFERROR(__xludf.DUMMYFUNCTION("""COMPUTED_VALUE"""),"")</f>
        <v/>
      </c>
      <c r="K638" s="119" t="str">
        <f ca="1">IFERROR(__xludf.DUMMYFUNCTION("""COMPUTED_VALUE"""),"")</f>
        <v/>
      </c>
      <c r="L638" s="119" t="str">
        <f ca="1">IFERROR(__xludf.DUMMYFUNCTION("""COMPUTED_VALUE"""),"")</f>
        <v/>
      </c>
      <c r="M638" s="119" t="str">
        <f ca="1">IFERROR(__xludf.DUMMYFUNCTION("""COMPUTED_VALUE"""),"")</f>
        <v/>
      </c>
      <c r="N638" s="119" t="str">
        <f ca="1">IFERROR(__xludf.DUMMYFUNCTION("""COMPUTED_VALUE"""),"")</f>
        <v/>
      </c>
      <c r="O638" s="119" t="str">
        <f ca="1">IFERROR(__xludf.DUMMYFUNCTION("""COMPUTED_VALUE"""),"")</f>
        <v/>
      </c>
      <c r="P638" s="119" t="str">
        <f ca="1">IFERROR(__xludf.DUMMYFUNCTION("""COMPUTED_VALUE"""),"")</f>
        <v/>
      </c>
      <c r="Q638" s="119" t="str">
        <f ca="1">IFERROR(__xludf.DUMMYFUNCTION("""COMPUTED_VALUE"""),"")</f>
        <v/>
      </c>
      <c r="R638" s="119" t="str">
        <f ca="1">IFERROR(__xludf.DUMMYFUNCTION("""COMPUTED_VALUE"""),"")</f>
        <v/>
      </c>
      <c r="S638" s="119" t="str">
        <f ca="1">IFERROR(__xludf.DUMMYFUNCTION("""COMPUTED_VALUE"""),"")</f>
        <v/>
      </c>
      <c r="T638" s="119" t="str">
        <f ca="1">IFERROR(__xludf.DUMMYFUNCTION("""COMPUTED_VALUE"""),"")</f>
        <v/>
      </c>
      <c r="U638" s="119" t="str">
        <f ca="1">IFERROR(__xludf.DUMMYFUNCTION("""COMPUTED_VALUE"""),"")</f>
        <v/>
      </c>
      <c r="V638" s="119" t="str">
        <f ca="1">IFERROR(__xludf.DUMMYFUNCTION("""COMPUTED_VALUE"""),"")</f>
        <v/>
      </c>
      <c r="W638" s="119" t="str">
        <f ca="1">IFERROR(__xludf.DUMMYFUNCTION("""COMPUTED_VALUE"""),"")</f>
        <v/>
      </c>
      <c r="X638" s="119" t="str">
        <f ca="1">IFERROR(__xludf.DUMMYFUNCTION("""COMPUTED_VALUE"""),"")</f>
        <v/>
      </c>
      <c r="Y638" s="119" t="str">
        <f ca="1">IFERROR(__xludf.DUMMYFUNCTION("""COMPUTED_VALUE"""),"")</f>
        <v/>
      </c>
      <c r="Z638" s="119"/>
    </row>
    <row r="639" spans="1:26" ht="12.95">
      <c r="A639" s="119" t="str">
        <f ca="1">IFERROR(__xludf.DUMMYFUNCTION("""COMPUTED_VALUE"""),"")</f>
        <v/>
      </c>
      <c r="B639" s="119" t="str">
        <f ca="1">IFERROR(__xludf.DUMMYFUNCTION("""COMPUTED_VALUE"""),"")</f>
        <v/>
      </c>
      <c r="C639" s="119" t="str">
        <f ca="1">IFERROR(__xludf.DUMMYFUNCTION("""COMPUTED_VALUE"""),"")</f>
        <v/>
      </c>
      <c r="D639" s="119" t="str">
        <f ca="1">IFERROR(__xludf.DUMMYFUNCTION("""COMPUTED_VALUE"""),"")</f>
        <v/>
      </c>
      <c r="E639" s="119" t="str">
        <f ca="1">IFERROR(__xludf.DUMMYFUNCTION("""COMPUTED_VALUE"""),"")</f>
        <v/>
      </c>
      <c r="F639" s="119" t="str">
        <f ca="1">IFERROR(__xludf.DUMMYFUNCTION("""COMPUTED_VALUE"""),"")</f>
        <v/>
      </c>
      <c r="G639" s="119" t="str">
        <f ca="1">IFERROR(__xludf.DUMMYFUNCTION("""COMPUTED_VALUE"""),"")</f>
        <v/>
      </c>
      <c r="H639" s="119" t="str">
        <f ca="1">IFERROR(__xludf.DUMMYFUNCTION("""COMPUTED_VALUE"""),"")</f>
        <v/>
      </c>
      <c r="I639" s="96" t="str">
        <f ca="1">IFERROR(__xludf.DUMMYFUNCTION("""COMPUTED_VALUE"""),"")</f>
        <v/>
      </c>
      <c r="J639" s="119" t="str">
        <f ca="1">IFERROR(__xludf.DUMMYFUNCTION("""COMPUTED_VALUE"""),"")</f>
        <v/>
      </c>
      <c r="K639" s="119" t="str">
        <f ca="1">IFERROR(__xludf.DUMMYFUNCTION("""COMPUTED_VALUE"""),"")</f>
        <v/>
      </c>
      <c r="L639" s="119" t="str">
        <f ca="1">IFERROR(__xludf.DUMMYFUNCTION("""COMPUTED_VALUE"""),"")</f>
        <v/>
      </c>
      <c r="M639" s="119" t="str">
        <f ca="1">IFERROR(__xludf.DUMMYFUNCTION("""COMPUTED_VALUE"""),"")</f>
        <v/>
      </c>
      <c r="N639" s="119" t="str">
        <f ca="1">IFERROR(__xludf.DUMMYFUNCTION("""COMPUTED_VALUE"""),"")</f>
        <v/>
      </c>
      <c r="O639" s="119" t="str">
        <f ca="1">IFERROR(__xludf.DUMMYFUNCTION("""COMPUTED_VALUE"""),"")</f>
        <v/>
      </c>
      <c r="P639" s="119" t="str">
        <f ca="1">IFERROR(__xludf.DUMMYFUNCTION("""COMPUTED_VALUE"""),"")</f>
        <v/>
      </c>
      <c r="Q639" s="119" t="str">
        <f ca="1">IFERROR(__xludf.DUMMYFUNCTION("""COMPUTED_VALUE"""),"")</f>
        <v/>
      </c>
      <c r="R639" s="119" t="str">
        <f ca="1">IFERROR(__xludf.DUMMYFUNCTION("""COMPUTED_VALUE"""),"")</f>
        <v/>
      </c>
      <c r="S639" s="119" t="str">
        <f ca="1">IFERROR(__xludf.DUMMYFUNCTION("""COMPUTED_VALUE"""),"")</f>
        <v/>
      </c>
      <c r="T639" s="119" t="str">
        <f ca="1">IFERROR(__xludf.DUMMYFUNCTION("""COMPUTED_VALUE"""),"")</f>
        <v/>
      </c>
      <c r="U639" s="119" t="str">
        <f ca="1">IFERROR(__xludf.DUMMYFUNCTION("""COMPUTED_VALUE"""),"")</f>
        <v/>
      </c>
      <c r="V639" s="119" t="str">
        <f ca="1">IFERROR(__xludf.DUMMYFUNCTION("""COMPUTED_VALUE"""),"")</f>
        <v/>
      </c>
      <c r="W639" s="119" t="str">
        <f ca="1">IFERROR(__xludf.DUMMYFUNCTION("""COMPUTED_VALUE"""),"")</f>
        <v/>
      </c>
      <c r="X639" s="119" t="str">
        <f ca="1">IFERROR(__xludf.DUMMYFUNCTION("""COMPUTED_VALUE"""),"")</f>
        <v/>
      </c>
      <c r="Y639" s="119" t="str">
        <f ca="1">IFERROR(__xludf.DUMMYFUNCTION("""COMPUTED_VALUE"""),"")</f>
        <v/>
      </c>
      <c r="Z639" s="119"/>
    </row>
    <row r="640" spans="1:26" ht="12.95">
      <c r="A640" s="119" t="str">
        <f ca="1">IFERROR(__xludf.DUMMYFUNCTION("""COMPUTED_VALUE"""),"")</f>
        <v/>
      </c>
      <c r="B640" s="119" t="str">
        <f ca="1">IFERROR(__xludf.DUMMYFUNCTION("""COMPUTED_VALUE"""),"")</f>
        <v/>
      </c>
      <c r="C640" s="119" t="str">
        <f ca="1">IFERROR(__xludf.DUMMYFUNCTION("""COMPUTED_VALUE"""),"")</f>
        <v/>
      </c>
      <c r="D640" s="119" t="str">
        <f ca="1">IFERROR(__xludf.DUMMYFUNCTION("""COMPUTED_VALUE"""),"")</f>
        <v/>
      </c>
      <c r="E640" s="119" t="str">
        <f ca="1">IFERROR(__xludf.DUMMYFUNCTION("""COMPUTED_VALUE"""),"")</f>
        <v/>
      </c>
      <c r="F640" s="119" t="str">
        <f ca="1">IFERROR(__xludf.DUMMYFUNCTION("""COMPUTED_VALUE"""),"")</f>
        <v/>
      </c>
      <c r="G640" s="119" t="str">
        <f ca="1">IFERROR(__xludf.DUMMYFUNCTION("""COMPUTED_VALUE"""),"")</f>
        <v/>
      </c>
      <c r="H640" s="119" t="str">
        <f ca="1">IFERROR(__xludf.DUMMYFUNCTION("""COMPUTED_VALUE"""),"")</f>
        <v/>
      </c>
      <c r="I640" s="96" t="str">
        <f ca="1">IFERROR(__xludf.DUMMYFUNCTION("""COMPUTED_VALUE"""),"")</f>
        <v/>
      </c>
      <c r="J640" s="119" t="str">
        <f ca="1">IFERROR(__xludf.DUMMYFUNCTION("""COMPUTED_VALUE"""),"")</f>
        <v/>
      </c>
      <c r="K640" s="119" t="str">
        <f ca="1">IFERROR(__xludf.DUMMYFUNCTION("""COMPUTED_VALUE"""),"")</f>
        <v/>
      </c>
      <c r="L640" s="119" t="str">
        <f ca="1">IFERROR(__xludf.DUMMYFUNCTION("""COMPUTED_VALUE"""),"")</f>
        <v/>
      </c>
      <c r="M640" s="119" t="str">
        <f ca="1">IFERROR(__xludf.DUMMYFUNCTION("""COMPUTED_VALUE"""),"")</f>
        <v/>
      </c>
      <c r="N640" s="119" t="str">
        <f ca="1">IFERROR(__xludf.DUMMYFUNCTION("""COMPUTED_VALUE"""),"")</f>
        <v/>
      </c>
      <c r="O640" s="119" t="str">
        <f ca="1">IFERROR(__xludf.DUMMYFUNCTION("""COMPUTED_VALUE"""),"")</f>
        <v/>
      </c>
      <c r="P640" s="119" t="str">
        <f ca="1">IFERROR(__xludf.DUMMYFUNCTION("""COMPUTED_VALUE"""),"")</f>
        <v/>
      </c>
      <c r="Q640" s="119" t="str">
        <f ca="1">IFERROR(__xludf.DUMMYFUNCTION("""COMPUTED_VALUE"""),"")</f>
        <v/>
      </c>
      <c r="R640" s="119" t="str">
        <f ca="1">IFERROR(__xludf.DUMMYFUNCTION("""COMPUTED_VALUE"""),"")</f>
        <v/>
      </c>
      <c r="S640" s="119" t="str">
        <f ca="1">IFERROR(__xludf.DUMMYFUNCTION("""COMPUTED_VALUE"""),"")</f>
        <v/>
      </c>
      <c r="T640" s="119" t="str">
        <f ca="1">IFERROR(__xludf.DUMMYFUNCTION("""COMPUTED_VALUE"""),"")</f>
        <v/>
      </c>
      <c r="U640" s="119" t="str">
        <f ca="1">IFERROR(__xludf.DUMMYFUNCTION("""COMPUTED_VALUE"""),"")</f>
        <v/>
      </c>
      <c r="V640" s="119" t="str">
        <f ca="1">IFERROR(__xludf.DUMMYFUNCTION("""COMPUTED_VALUE"""),"")</f>
        <v/>
      </c>
      <c r="W640" s="119" t="str">
        <f ca="1">IFERROR(__xludf.DUMMYFUNCTION("""COMPUTED_VALUE"""),"")</f>
        <v/>
      </c>
      <c r="X640" s="119" t="str">
        <f ca="1">IFERROR(__xludf.DUMMYFUNCTION("""COMPUTED_VALUE"""),"")</f>
        <v/>
      </c>
      <c r="Y640" s="119" t="str">
        <f ca="1">IFERROR(__xludf.DUMMYFUNCTION("""COMPUTED_VALUE"""),"")</f>
        <v/>
      </c>
      <c r="Z640" s="119"/>
    </row>
    <row r="641" spans="1:26" ht="12.95">
      <c r="A641" s="119" t="str">
        <f ca="1">IFERROR(__xludf.DUMMYFUNCTION("""COMPUTED_VALUE"""),"")</f>
        <v/>
      </c>
      <c r="B641" s="119" t="str">
        <f ca="1">IFERROR(__xludf.DUMMYFUNCTION("""COMPUTED_VALUE"""),"")</f>
        <v/>
      </c>
      <c r="C641" s="119" t="str">
        <f ca="1">IFERROR(__xludf.DUMMYFUNCTION("""COMPUTED_VALUE"""),"")</f>
        <v/>
      </c>
      <c r="D641" s="119" t="str">
        <f ca="1">IFERROR(__xludf.DUMMYFUNCTION("""COMPUTED_VALUE"""),"")</f>
        <v/>
      </c>
      <c r="E641" s="119" t="str">
        <f ca="1">IFERROR(__xludf.DUMMYFUNCTION("""COMPUTED_VALUE"""),"")</f>
        <v/>
      </c>
      <c r="F641" s="119" t="str">
        <f ca="1">IFERROR(__xludf.DUMMYFUNCTION("""COMPUTED_VALUE"""),"")</f>
        <v/>
      </c>
      <c r="G641" s="119" t="str">
        <f ca="1">IFERROR(__xludf.DUMMYFUNCTION("""COMPUTED_VALUE"""),"")</f>
        <v/>
      </c>
      <c r="H641" s="119" t="str">
        <f ca="1">IFERROR(__xludf.DUMMYFUNCTION("""COMPUTED_VALUE"""),"")</f>
        <v/>
      </c>
      <c r="I641" s="96" t="str">
        <f ca="1">IFERROR(__xludf.DUMMYFUNCTION("""COMPUTED_VALUE"""),"")</f>
        <v/>
      </c>
      <c r="J641" s="119" t="str">
        <f ca="1">IFERROR(__xludf.DUMMYFUNCTION("""COMPUTED_VALUE"""),"")</f>
        <v/>
      </c>
      <c r="K641" s="119" t="str">
        <f ca="1">IFERROR(__xludf.DUMMYFUNCTION("""COMPUTED_VALUE"""),"")</f>
        <v/>
      </c>
      <c r="L641" s="119" t="str">
        <f ca="1">IFERROR(__xludf.DUMMYFUNCTION("""COMPUTED_VALUE"""),"")</f>
        <v/>
      </c>
      <c r="M641" s="119" t="str">
        <f ca="1">IFERROR(__xludf.DUMMYFUNCTION("""COMPUTED_VALUE"""),"")</f>
        <v/>
      </c>
      <c r="N641" s="119" t="str">
        <f ca="1">IFERROR(__xludf.DUMMYFUNCTION("""COMPUTED_VALUE"""),"")</f>
        <v/>
      </c>
      <c r="O641" s="119" t="str">
        <f ca="1">IFERROR(__xludf.DUMMYFUNCTION("""COMPUTED_VALUE"""),"")</f>
        <v/>
      </c>
      <c r="P641" s="119" t="str">
        <f ca="1">IFERROR(__xludf.DUMMYFUNCTION("""COMPUTED_VALUE"""),"")</f>
        <v/>
      </c>
      <c r="Q641" s="119" t="str">
        <f ca="1">IFERROR(__xludf.DUMMYFUNCTION("""COMPUTED_VALUE"""),"")</f>
        <v/>
      </c>
      <c r="R641" s="119" t="str">
        <f ca="1">IFERROR(__xludf.DUMMYFUNCTION("""COMPUTED_VALUE"""),"")</f>
        <v/>
      </c>
      <c r="S641" s="119" t="str">
        <f ca="1">IFERROR(__xludf.DUMMYFUNCTION("""COMPUTED_VALUE"""),"")</f>
        <v/>
      </c>
      <c r="T641" s="119" t="str">
        <f ca="1">IFERROR(__xludf.DUMMYFUNCTION("""COMPUTED_VALUE"""),"")</f>
        <v/>
      </c>
      <c r="U641" s="119" t="str">
        <f ca="1">IFERROR(__xludf.DUMMYFUNCTION("""COMPUTED_VALUE"""),"")</f>
        <v/>
      </c>
      <c r="V641" s="119" t="str">
        <f ca="1">IFERROR(__xludf.DUMMYFUNCTION("""COMPUTED_VALUE"""),"")</f>
        <v/>
      </c>
      <c r="W641" s="119" t="str">
        <f ca="1">IFERROR(__xludf.DUMMYFUNCTION("""COMPUTED_VALUE"""),"")</f>
        <v/>
      </c>
      <c r="X641" s="119" t="str">
        <f ca="1">IFERROR(__xludf.DUMMYFUNCTION("""COMPUTED_VALUE"""),"")</f>
        <v/>
      </c>
      <c r="Y641" s="119" t="str">
        <f ca="1">IFERROR(__xludf.DUMMYFUNCTION("""COMPUTED_VALUE"""),"")</f>
        <v/>
      </c>
      <c r="Z641" s="119"/>
    </row>
    <row r="642" spans="1:26" ht="12.95">
      <c r="A642" s="119" t="str">
        <f ca="1">IFERROR(__xludf.DUMMYFUNCTION("""COMPUTED_VALUE"""),"")</f>
        <v/>
      </c>
      <c r="B642" s="119" t="str">
        <f ca="1">IFERROR(__xludf.DUMMYFUNCTION("""COMPUTED_VALUE"""),"")</f>
        <v/>
      </c>
      <c r="C642" s="119" t="str">
        <f ca="1">IFERROR(__xludf.DUMMYFUNCTION("""COMPUTED_VALUE"""),"")</f>
        <v/>
      </c>
      <c r="D642" s="119" t="str">
        <f ca="1">IFERROR(__xludf.DUMMYFUNCTION("""COMPUTED_VALUE"""),"")</f>
        <v/>
      </c>
      <c r="E642" s="119" t="str">
        <f ca="1">IFERROR(__xludf.DUMMYFUNCTION("""COMPUTED_VALUE"""),"")</f>
        <v/>
      </c>
      <c r="F642" s="119" t="str">
        <f ca="1">IFERROR(__xludf.DUMMYFUNCTION("""COMPUTED_VALUE"""),"")</f>
        <v/>
      </c>
      <c r="G642" s="119" t="str">
        <f ca="1">IFERROR(__xludf.DUMMYFUNCTION("""COMPUTED_VALUE"""),"")</f>
        <v/>
      </c>
      <c r="H642" s="119" t="str">
        <f ca="1">IFERROR(__xludf.DUMMYFUNCTION("""COMPUTED_VALUE"""),"")</f>
        <v/>
      </c>
      <c r="I642" s="96" t="str">
        <f ca="1">IFERROR(__xludf.DUMMYFUNCTION("""COMPUTED_VALUE"""),"")</f>
        <v/>
      </c>
      <c r="J642" s="119" t="str">
        <f ca="1">IFERROR(__xludf.DUMMYFUNCTION("""COMPUTED_VALUE"""),"")</f>
        <v/>
      </c>
      <c r="K642" s="119" t="str">
        <f ca="1">IFERROR(__xludf.DUMMYFUNCTION("""COMPUTED_VALUE"""),"")</f>
        <v/>
      </c>
      <c r="L642" s="119" t="str">
        <f ca="1">IFERROR(__xludf.DUMMYFUNCTION("""COMPUTED_VALUE"""),"")</f>
        <v/>
      </c>
      <c r="M642" s="119" t="str">
        <f ca="1">IFERROR(__xludf.DUMMYFUNCTION("""COMPUTED_VALUE"""),"")</f>
        <v/>
      </c>
      <c r="N642" s="119" t="str">
        <f ca="1">IFERROR(__xludf.DUMMYFUNCTION("""COMPUTED_VALUE"""),"")</f>
        <v/>
      </c>
      <c r="O642" s="119" t="str">
        <f ca="1">IFERROR(__xludf.DUMMYFUNCTION("""COMPUTED_VALUE"""),"")</f>
        <v/>
      </c>
      <c r="P642" s="119" t="str">
        <f ca="1">IFERROR(__xludf.DUMMYFUNCTION("""COMPUTED_VALUE"""),"")</f>
        <v/>
      </c>
      <c r="Q642" s="119" t="str">
        <f ca="1">IFERROR(__xludf.DUMMYFUNCTION("""COMPUTED_VALUE"""),"")</f>
        <v/>
      </c>
      <c r="R642" s="119" t="str">
        <f ca="1">IFERROR(__xludf.DUMMYFUNCTION("""COMPUTED_VALUE"""),"")</f>
        <v/>
      </c>
      <c r="S642" s="119" t="str">
        <f ca="1">IFERROR(__xludf.DUMMYFUNCTION("""COMPUTED_VALUE"""),"")</f>
        <v/>
      </c>
      <c r="T642" s="119" t="str">
        <f ca="1">IFERROR(__xludf.DUMMYFUNCTION("""COMPUTED_VALUE"""),"")</f>
        <v/>
      </c>
      <c r="U642" s="119" t="str">
        <f ca="1">IFERROR(__xludf.DUMMYFUNCTION("""COMPUTED_VALUE"""),"")</f>
        <v/>
      </c>
      <c r="V642" s="119" t="str">
        <f ca="1">IFERROR(__xludf.DUMMYFUNCTION("""COMPUTED_VALUE"""),"")</f>
        <v/>
      </c>
      <c r="W642" s="119" t="str">
        <f ca="1">IFERROR(__xludf.DUMMYFUNCTION("""COMPUTED_VALUE"""),"")</f>
        <v/>
      </c>
      <c r="X642" s="119" t="str">
        <f ca="1">IFERROR(__xludf.DUMMYFUNCTION("""COMPUTED_VALUE"""),"")</f>
        <v/>
      </c>
      <c r="Y642" s="119" t="str">
        <f ca="1">IFERROR(__xludf.DUMMYFUNCTION("""COMPUTED_VALUE"""),"")</f>
        <v/>
      </c>
      <c r="Z642" s="119"/>
    </row>
    <row r="643" spans="1:26" ht="12.95">
      <c r="A643" s="119" t="str">
        <f ca="1">IFERROR(__xludf.DUMMYFUNCTION("""COMPUTED_VALUE"""),"")</f>
        <v/>
      </c>
      <c r="B643" s="119" t="str">
        <f ca="1">IFERROR(__xludf.DUMMYFUNCTION("""COMPUTED_VALUE"""),"")</f>
        <v/>
      </c>
      <c r="C643" s="119" t="str">
        <f ca="1">IFERROR(__xludf.DUMMYFUNCTION("""COMPUTED_VALUE"""),"")</f>
        <v/>
      </c>
      <c r="D643" s="119" t="str">
        <f ca="1">IFERROR(__xludf.DUMMYFUNCTION("""COMPUTED_VALUE"""),"")</f>
        <v/>
      </c>
      <c r="E643" s="119" t="str">
        <f ca="1">IFERROR(__xludf.DUMMYFUNCTION("""COMPUTED_VALUE"""),"")</f>
        <v/>
      </c>
      <c r="F643" s="119" t="str">
        <f ca="1">IFERROR(__xludf.DUMMYFUNCTION("""COMPUTED_VALUE"""),"")</f>
        <v/>
      </c>
      <c r="G643" s="119" t="str">
        <f ca="1">IFERROR(__xludf.DUMMYFUNCTION("""COMPUTED_VALUE"""),"")</f>
        <v/>
      </c>
      <c r="H643" s="119" t="str">
        <f ca="1">IFERROR(__xludf.DUMMYFUNCTION("""COMPUTED_VALUE"""),"")</f>
        <v/>
      </c>
      <c r="I643" s="96" t="str">
        <f ca="1">IFERROR(__xludf.DUMMYFUNCTION("""COMPUTED_VALUE"""),"")</f>
        <v/>
      </c>
      <c r="J643" s="119" t="str">
        <f ca="1">IFERROR(__xludf.DUMMYFUNCTION("""COMPUTED_VALUE"""),"")</f>
        <v/>
      </c>
      <c r="K643" s="119" t="str">
        <f ca="1">IFERROR(__xludf.DUMMYFUNCTION("""COMPUTED_VALUE"""),"")</f>
        <v/>
      </c>
      <c r="L643" s="119" t="str">
        <f ca="1">IFERROR(__xludf.DUMMYFUNCTION("""COMPUTED_VALUE"""),"")</f>
        <v/>
      </c>
      <c r="M643" s="119" t="str">
        <f ca="1">IFERROR(__xludf.DUMMYFUNCTION("""COMPUTED_VALUE"""),"")</f>
        <v/>
      </c>
      <c r="N643" s="119" t="str">
        <f ca="1">IFERROR(__xludf.DUMMYFUNCTION("""COMPUTED_VALUE"""),"")</f>
        <v/>
      </c>
      <c r="O643" s="119" t="str">
        <f ca="1">IFERROR(__xludf.DUMMYFUNCTION("""COMPUTED_VALUE"""),"")</f>
        <v/>
      </c>
      <c r="P643" s="119" t="str">
        <f ca="1">IFERROR(__xludf.DUMMYFUNCTION("""COMPUTED_VALUE"""),"")</f>
        <v/>
      </c>
      <c r="Q643" s="119" t="str">
        <f ca="1">IFERROR(__xludf.DUMMYFUNCTION("""COMPUTED_VALUE"""),"")</f>
        <v/>
      </c>
      <c r="R643" s="119" t="str">
        <f ca="1">IFERROR(__xludf.DUMMYFUNCTION("""COMPUTED_VALUE"""),"")</f>
        <v/>
      </c>
      <c r="S643" s="119" t="str">
        <f ca="1">IFERROR(__xludf.DUMMYFUNCTION("""COMPUTED_VALUE"""),"")</f>
        <v/>
      </c>
      <c r="T643" s="119" t="str">
        <f ca="1">IFERROR(__xludf.DUMMYFUNCTION("""COMPUTED_VALUE"""),"")</f>
        <v/>
      </c>
      <c r="U643" s="119" t="str">
        <f ca="1">IFERROR(__xludf.DUMMYFUNCTION("""COMPUTED_VALUE"""),"")</f>
        <v/>
      </c>
      <c r="V643" s="119" t="str">
        <f ca="1">IFERROR(__xludf.DUMMYFUNCTION("""COMPUTED_VALUE"""),"")</f>
        <v/>
      </c>
      <c r="W643" s="119" t="str">
        <f ca="1">IFERROR(__xludf.DUMMYFUNCTION("""COMPUTED_VALUE"""),"")</f>
        <v/>
      </c>
      <c r="X643" s="119" t="str">
        <f ca="1">IFERROR(__xludf.DUMMYFUNCTION("""COMPUTED_VALUE"""),"")</f>
        <v/>
      </c>
      <c r="Y643" s="119" t="str">
        <f ca="1">IFERROR(__xludf.DUMMYFUNCTION("""COMPUTED_VALUE"""),"")</f>
        <v/>
      </c>
      <c r="Z643" s="119"/>
    </row>
    <row r="644" spans="1:26" ht="12.95">
      <c r="A644" s="119" t="str">
        <f ca="1">IFERROR(__xludf.DUMMYFUNCTION("""COMPUTED_VALUE"""),"")</f>
        <v/>
      </c>
      <c r="B644" s="119" t="str">
        <f ca="1">IFERROR(__xludf.DUMMYFUNCTION("""COMPUTED_VALUE"""),"")</f>
        <v/>
      </c>
      <c r="C644" s="119" t="str">
        <f ca="1">IFERROR(__xludf.DUMMYFUNCTION("""COMPUTED_VALUE"""),"")</f>
        <v/>
      </c>
      <c r="D644" s="119" t="str">
        <f ca="1">IFERROR(__xludf.DUMMYFUNCTION("""COMPUTED_VALUE"""),"")</f>
        <v/>
      </c>
      <c r="E644" s="119" t="str">
        <f ca="1">IFERROR(__xludf.DUMMYFUNCTION("""COMPUTED_VALUE"""),"")</f>
        <v/>
      </c>
      <c r="F644" s="119" t="str">
        <f ca="1">IFERROR(__xludf.DUMMYFUNCTION("""COMPUTED_VALUE"""),"")</f>
        <v/>
      </c>
      <c r="G644" s="119" t="str">
        <f ca="1">IFERROR(__xludf.DUMMYFUNCTION("""COMPUTED_VALUE"""),"")</f>
        <v/>
      </c>
      <c r="H644" s="119" t="str">
        <f ca="1">IFERROR(__xludf.DUMMYFUNCTION("""COMPUTED_VALUE"""),"")</f>
        <v/>
      </c>
      <c r="I644" s="96" t="str">
        <f ca="1">IFERROR(__xludf.DUMMYFUNCTION("""COMPUTED_VALUE"""),"")</f>
        <v/>
      </c>
      <c r="J644" s="119" t="str">
        <f ca="1">IFERROR(__xludf.DUMMYFUNCTION("""COMPUTED_VALUE"""),"")</f>
        <v/>
      </c>
      <c r="K644" s="119" t="str">
        <f ca="1">IFERROR(__xludf.DUMMYFUNCTION("""COMPUTED_VALUE"""),"")</f>
        <v/>
      </c>
      <c r="L644" s="119" t="str">
        <f ca="1">IFERROR(__xludf.DUMMYFUNCTION("""COMPUTED_VALUE"""),"")</f>
        <v/>
      </c>
      <c r="M644" s="119" t="str">
        <f ca="1">IFERROR(__xludf.DUMMYFUNCTION("""COMPUTED_VALUE"""),"")</f>
        <v/>
      </c>
      <c r="N644" s="119" t="str">
        <f ca="1">IFERROR(__xludf.DUMMYFUNCTION("""COMPUTED_VALUE"""),"")</f>
        <v/>
      </c>
      <c r="O644" s="119" t="str">
        <f ca="1">IFERROR(__xludf.DUMMYFUNCTION("""COMPUTED_VALUE"""),"")</f>
        <v/>
      </c>
      <c r="P644" s="119" t="str">
        <f ca="1">IFERROR(__xludf.DUMMYFUNCTION("""COMPUTED_VALUE"""),"")</f>
        <v/>
      </c>
      <c r="Q644" s="119" t="str">
        <f ca="1">IFERROR(__xludf.DUMMYFUNCTION("""COMPUTED_VALUE"""),"")</f>
        <v/>
      </c>
      <c r="R644" s="119" t="str">
        <f ca="1">IFERROR(__xludf.DUMMYFUNCTION("""COMPUTED_VALUE"""),"")</f>
        <v/>
      </c>
      <c r="S644" s="119" t="str">
        <f ca="1">IFERROR(__xludf.DUMMYFUNCTION("""COMPUTED_VALUE"""),"")</f>
        <v/>
      </c>
      <c r="T644" s="119" t="str">
        <f ca="1">IFERROR(__xludf.DUMMYFUNCTION("""COMPUTED_VALUE"""),"")</f>
        <v/>
      </c>
      <c r="U644" s="119" t="str">
        <f ca="1">IFERROR(__xludf.DUMMYFUNCTION("""COMPUTED_VALUE"""),"")</f>
        <v/>
      </c>
      <c r="V644" s="119" t="str">
        <f ca="1">IFERROR(__xludf.DUMMYFUNCTION("""COMPUTED_VALUE"""),"")</f>
        <v/>
      </c>
      <c r="W644" s="119" t="str">
        <f ca="1">IFERROR(__xludf.DUMMYFUNCTION("""COMPUTED_VALUE"""),"")</f>
        <v/>
      </c>
      <c r="X644" s="119" t="str">
        <f ca="1">IFERROR(__xludf.DUMMYFUNCTION("""COMPUTED_VALUE"""),"")</f>
        <v/>
      </c>
      <c r="Y644" s="119" t="str">
        <f ca="1">IFERROR(__xludf.DUMMYFUNCTION("""COMPUTED_VALUE"""),"")</f>
        <v/>
      </c>
      <c r="Z644" s="119"/>
    </row>
    <row r="645" spans="1:26" ht="12.95">
      <c r="A645" s="119" t="str">
        <f ca="1">IFERROR(__xludf.DUMMYFUNCTION("""COMPUTED_VALUE"""),"")</f>
        <v/>
      </c>
      <c r="B645" s="119" t="str">
        <f ca="1">IFERROR(__xludf.DUMMYFUNCTION("""COMPUTED_VALUE"""),"")</f>
        <v/>
      </c>
      <c r="C645" s="119" t="str">
        <f ca="1">IFERROR(__xludf.DUMMYFUNCTION("""COMPUTED_VALUE"""),"")</f>
        <v/>
      </c>
      <c r="D645" s="119" t="str">
        <f ca="1">IFERROR(__xludf.DUMMYFUNCTION("""COMPUTED_VALUE"""),"")</f>
        <v/>
      </c>
      <c r="E645" s="119" t="str">
        <f ca="1">IFERROR(__xludf.DUMMYFUNCTION("""COMPUTED_VALUE"""),"")</f>
        <v/>
      </c>
      <c r="F645" s="119" t="str">
        <f ca="1">IFERROR(__xludf.DUMMYFUNCTION("""COMPUTED_VALUE"""),"")</f>
        <v/>
      </c>
      <c r="G645" s="119" t="str">
        <f ca="1">IFERROR(__xludf.DUMMYFUNCTION("""COMPUTED_VALUE"""),"")</f>
        <v/>
      </c>
      <c r="H645" s="119" t="str">
        <f ca="1">IFERROR(__xludf.DUMMYFUNCTION("""COMPUTED_VALUE"""),"")</f>
        <v/>
      </c>
      <c r="I645" s="96" t="str">
        <f ca="1">IFERROR(__xludf.DUMMYFUNCTION("""COMPUTED_VALUE"""),"")</f>
        <v/>
      </c>
      <c r="J645" s="119" t="str">
        <f ca="1">IFERROR(__xludf.DUMMYFUNCTION("""COMPUTED_VALUE"""),"")</f>
        <v/>
      </c>
      <c r="K645" s="119" t="str">
        <f ca="1">IFERROR(__xludf.DUMMYFUNCTION("""COMPUTED_VALUE"""),"")</f>
        <v/>
      </c>
      <c r="L645" s="119" t="str">
        <f ca="1">IFERROR(__xludf.DUMMYFUNCTION("""COMPUTED_VALUE"""),"")</f>
        <v/>
      </c>
      <c r="M645" s="119" t="str">
        <f ca="1">IFERROR(__xludf.DUMMYFUNCTION("""COMPUTED_VALUE"""),"")</f>
        <v/>
      </c>
      <c r="N645" s="119" t="str">
        <f ca="1">IFERROR(__xludf.DUMMYFUNCTION("""COMPUTED_VALUE"""),"")</f>
        <v/>
      </c>
      <c r="O645" s="119" t="str">
        <f ca="1">IFERROR(__xludf.DUMMYFUNCTION("""COMPUTED_VALUE"""),"")</f>
        <v/>
      </c>
      <c r="P645" s="119" t="str">
        <f ca="1">IFERROR(__xludf.DUMMYFUNCTION("""COMPUTED_VALUE"""),"")</f>
        <v/>
      </c>
      <c r="Q645" s="119" t="str">
        <f ca="1">IFERROR(__xludf.DUMMYFUNCTION("""COMPUTED_VALUE"""),"")</f>
        <v/>
      </c>
      <c r="R645" s="119" t="str">
        <f ca="1">IFERROR(__xludf.DUMMYFUNCTION("""COMPUTED_VALUE"""),"")</f>
        <v/>
      </c>
      <c r="S645" s="119" t="str">
        <f ca="1">IFERROR(__xludf.DUMMYFUNCTION("""COMPUTED_VALUE"""),"")</f>
        <v/>
      </c>
      <c r="T645" s="119" t="str">
        <f ca="1">IFERROR(__xludf.DUMMYFUNCTION("""COMPUTED_VALUE"""),"")</f>
        <v/>
      </c>
      <c r="U645" s="119" t="str">
        <f ca="1">IFERROR(__xludf.DUMMYFUNCTION("""COMPUTED_VALUE"""),"")</f>
        <v/>
      </c>
      <c r="V645" s="119" t="str">
        <f ca="1">IFERROR(__xludf.DUMMYFUNCTION("""COMPUTED_VALUE"""),"")</f>
        <v/>
      </c>
      <c r="W645" s="119" t="str">
        <f ca="1">IFERROR(__xludf.DUMMYFUNCTION("""COMPUTED_VALUE"""),"")</f>
        <v/>
      </c>
      <c r="X645" s="119" t="str">
        <f ca="1">IFERROR(__xludf.DUMMYFUNCTION("""COMPUTED_VALUE"""),"")</f>
        <v/>
      </c>
      <c r="Y645" s="119" t="str">
        <f ca="1">IFERROR(__xludf.DUMMYFUNCTION("""COMPUTED_VALUE"""),"")</f>
        <v/>
      </c>
      <c r="Z645" s="119"/>
    </row>
    <row r="646" spans="1:26" ht="12.95">
      <c r="A646" s="119" t="str">
        <f ca="1">IFERROR(__xludf.DUMMYFUNCTION("""COMPUTED_VALUE"""),"")</f>
        <v/>
      </c>
      <c r="B646" s="119" t="str">
        <f ca="1">IFERROR(__xludf.DUMMYFUNCTION("""COMPUTED_VALUE"""),"")</f>
        <v/>
      </c>
      <c r="C646" s="119" t="str">
        <f ca="1">IFERROR(__xludf.DUMMYFUNCTION("""COMPUTED_VALUE"""),"")</f>
        <v/>
      </c>
      <c r="D646" s="119" t="str">
        <f ca="1">IFERROR(__xludf.DUMMYFUNCTION("""COMPUTED_VALUE"""),"")</f>
        <v/>
      </c>
      <c r="E646" s="119" t="str">
        <f ca="1">IFERROR(__xludf.DUMMYFUNCTION("""COMPUTED_VALUE"""),"")</f>
        <v/>
      </c>
      <c r="F646" s="119" t="str">
        <f ca="1">IFERROR(__xludf.DUMMYFUNCTION("""COMPUTED_VALUE"""),"")</f>
        <v/>
      </c>
      <c r="G646" s="119" t="str">
        <f ca="1">IFERROR(__xludf.DUMMYFUNCTION("""COMPUTED_VALUE"""),"")</f>
        <v/>
      </c>
      <c r="H646" s="119" t="str">
        <f ca="1">IFERROR(__xludf.DUMMYFUNCTION("""COMPUTED_VALUE"""),"")</f>
        <v/>
      </c>
      <c r="I646" s="96" t="str">
        <f ca="1">IFERROR(__xludf.DUMMYFUNCTION("""COMPUTED_VALUE"""),"")</f>
        <v/>
      </c>
      <c r="J646" s="119" t="str">
        <f ca="1">IFERROR(__xludf.DUMMYFUNCTION("""COMPUTED_VALUE"""),"")</f>
        <v/>
      </c>
      <c r="K646" s="119" t="str">
        <f ca="1">IFERROR(__xludf.DUMMYFUNCTION("""COMPUTED_VALUE"""),"")</f>
        <v/>
      </c>
      <c r="L646" s="119" t="str">
        <f ca="1">IFERROR(__xludf.DUMMYFUNCTION("""COMPUTED_VALUE"""),"")</f>
        <v/>
      </c>
      <c r="M646" s="119" t="str">
        <f ca="1">IFERROR(__xludf.DUMMYFUNCTION("""COMPUTED_VALUE"""),"")</f>
        <v/>
      </c>
      <c r="N646" s="119" t="str">
        <f ca="1">IFERROR(__xludf.DUMMYFUNCTION("""COMPUTED_VALUE"""),"")</f>
        <v/>
      </c>
      <c r="O646" s="119" t="str">
        <f ca="1">IFERROR(__xludf.DUMMYFUNCTION("""COMPUTED_VALUE"""),"")</f>
        <v/>
      </c>
      <c r="P646" s="119" t="str">
        <f ca="1">IFERROR(__xludf.DUMMYFUNCTION("""COMPUTED_VALUE"""),"")</f>
        <v/>
      </c>
      <c r="Q646" s="119" t="str">
        <f ca="1">IFERROR(__xludf.DUMMYFUNCTION("""COMPUTED_VALUE"""),"")</f>
        <v/>
      </c>
      <c r="R646" s="119" t="str">
        <f ca="1">IFERROR(__xludf.DUMMYFUNCTION("""COMPUTED_VALUE"""),"")</f>
        <v/>
      </c>
      <c r="S646" s="119" t="str">
        <f ca="1">IFERROR(__xludf.DUMMYFUNCTION("""COMPUTED_VALUE"""),"")</f>
        <v/>
      </c>
      <c r="T646" s="119" t="str">
        <f ca="1">IFERROR(__xludf.DUMMYFUNCTION("""COMPUTED_VALUE"""),"")</f>
        <v/>
      </c>
      <c r="U646" s="119" t="str">
        <f ca="1">IFERROR(__xludf.DUMMYFUNCTION("""COMPUTED_VALUE"""),"")</f>
        <v/>
      </c>
      <c r="V646" s="119" t="str">
        <f ca="1">IFERROR(__xludf.DUMMYFUNCTION("""COMPUTED_VALUE"""),"")</f>
        <v/>
      </c>
      <c r="W646" s="119" t="str">
        <f ca="1">IFERROR(__xludf.DUMMYFUNCTION("""COMPUTED_VALUE"""),"")</f>
        <v/>
      </c>
      <c r="X646" s="119" t="str">
        <f ca="1">IFERROR(__xludf.DUMMYFUNCTION("""COMPUTED_VALUE"""),"")</f>
        <v/>
      </c>
      <c r="Y646" s="119" t="str">
        <f ca="1">IFERROR(__xludf.DUMMYFUNCTION("""COMPUTED_VALUE"""),"")</f>
        <v/>
      </c>
      <c r="Z646" s="119"/>
    </row>
    <row r="647" spans="1:26" ht="12.95">
      <c r="A647" s="119" t="str">
        <f ca="1">IFERROR(__xludf.DUMMYFUNCTION("""COMPUTED_VALUE"""),"")</f>
        <v/>
      </c>
      <c r="B647" s="119" t="str">
        <f ca="1">IFERROR(__xludf.DUMMYFUNCTION("""COMPUTED_VALUE"""),"")</f>
        <v/>
      </c>
      <c r="C647" s="119" t="str">
        <f ca="1">IFERROR(__xludf.DUMMYFUNCTION("""COMPUTED_VALUE"""),"")</f>
        <v/>
      </c>
      <c r="D647" s="119" t="str">
        <f ca="1">IFERROR(__xludf.DUMMYFUNCTION("""COMPUTED_VALUE"""),"")</f>
        <v/>
      </c>
      <c r="E647" s="119" t="str">
        <f ca="1">IFERROR(__xludf.DUMMYFUNCTION("""COMPUTED_VALUE"""),"")</f>
        <v/>
      </c>
      <c r="F647" s="119" t="str">
        <f ca="1">IFERROR(__xludf.DUMMYFUNCTION("""COMPUTED_VALUE"""),"")</f>
        <v/>
      </c>
      <c r="G647" s="119" t="str">
        <f ca="1">IFERROR(__xludf.DUMMYFUNCTION("""COMPUTED_VALUE"""),"")</f>
        <v/>
      </c>
      <c r="H647" s="119" t="str">
        <f ca="1">IFERROR(__xludf.DUMMYFUNCTION("""COMPUTED_VALUE"""),"")</f>
        <v/>
      </c>
      <c r="I647" s="96" t="str">
        <f ca="1">IFERROR(__xludf.DUMMYFUNCTION("""COMPUTED_VALUE"""),"")</f>
        <v/>
      </c>
      <c r="J647" s="119" t="str">
        <f ca="1">IFERROR(__xludf.DUMMYFUNCTION("""COMPUTED_VALUE"""),"")</f>
        <v/>
      </c>
      <c r="K647" s="119" t="str">
        <f ca="1">IFERROR(__xludf.DUMMYFUNCTION("""COMPUTED_VALUE"""),"")</f>
        <v/>
      </c>
      <c r="L647" s="119" t="str">
        <f ca="1">IFERROR(__xludf.DUMMYFUNCTION("""COMPUTED_VALUE"""),"")</f>
        <v/>
      </c>
      <c r="M647" s="119" t="str">
        <f ca="1">IFERROR(__xludf.DUMMYFUNCTION("""COMPUTED_VALUE"""),"")</f>
        <v/>
      </c>
      <c r="N647" s="119" t="str">
        <f ca="1">IFERROR(__xludf.DUMMYFUNCTION("""COMPUTED_VALUE"""),"")</f>
        <v/>
      </c>
      <c r="O647" s="119" t="str">
        <f ca="1">IFERROR(__xludf.DUMMYFUNCTION("""COMPUTED_VALUE"""),"")</f>
        <v/>
      </c>
      <c r="P647" s="119" t="str">
        <f ca="1">IFERROR(__xludf.DUMMYFUNCTION("""COMPUTED_VALUE"""),"")</f>
        <v/>
      </c>
      <c r="Q647" s="119" t="str">
        <f ca="1">IFERROR(__xludf.DUMMYFUNCTION("""COMPUTED_VALUE"""),"")</f>
        <v/>
      </c>
      <c r="R647" s="119" t="str">
        <f ca="1">IFERROR(__xludf.DUMMYFUNCTION("""COMPUTED_VALUE"""),"")</f>
        <v/>
      </c>
      <c r="S647" s="119" t="str">
        <f ca="1">IFERROR(__xludf.DUMMYFUNCTION("""COMPUTED_VALUE"""),"")</f>
        <v/>
      </c>
      <c r="T647" s="119" t="str">
        <f ca="1">IFERROR(__xludf.DUMMYFUNCTION("""COMPUTED_VALUE"""),"")</f>
        <v/>
      </c>
      <c r="U647" s="119" t="str">
        <f ca="1">IFERROR(__xludf.DUMMYFUNCTION("""COMPUTED_VALUE"""),"")</f>
        <v/>
      </c>
      <c r="V647" s="119" t="str">
        <f ca="1">IFERROR(__xludf.DUMMYFUNCTION("""COMPUTED_VALUE"""),"")</f>
        <v/>
      </c>
      <c r="W647" s="119" t="str">
        <f ca="1">IFERROR(__xludf.DUMMYFUNCTION("""COMPUTED_VALUE"""),"")</f>
        <v/>
      </c>
      <c r="X647" s="119" t="str">
        <f ca="1">IFERROR(__xludf.DUMMYFUNCTION("""COMPUTED_VALUE"""),"")</f>
        <v/>
      </c>
      <c r="Y647" s="119" t="str">
        <f ca="1">IFERROR(__xludf.DUMMYFUNCTION("""COMPUTED_VALUE"""),"")</f>
        <v/>
      </c>
      <c r="Z647" s="119"/>
    </row>
    <row r="648" spans="1:26" ht="12.95">
      <c r="A648" s="119" t="str">
        <f ca="1">IFERROR(__xludf.DUMMYFUNCTION("""COMPUTED_VALUE"""),"")</f>
        <v/>
      </c>
      <c r="B648" s="119" t="str">
        <f ca="1">IFERROR(__xludf.DUMMYFUNCTION("""COMPUTED_VALUE"""),"")</f>
        <v/>
      </c>
      <c r="C648" s="119" t="str">
        <f ca="1">IFERROR(__xludf.DUMMYFUNCTION("""COMPUTED_VALUE"""),"")</f>
        <v/>
      </c>
      <c r="D648" s="119" t="str">
        <f ca="1">IFERROR(__xludf.DUMMYFUNCTION("""COMPUTED_VALUE"""),"")</f>
        <v/>
      </c>
      <c r="E648" s="119" t="str">
        <f ca="1">IFERROR(__xludf.DUMMYFUNCTION("""COMPUTED_VALUE"""),"")</f>
        <v/>
      </c>
      <c r="F648" s="119" t="str">
        <f ca="1">IFERROR(__xludf.DUMMYFUNCTION("""COMPUTED_VALUE"""),"")</f>
        <v/>
      </c>
      <c r="G648" s="119" t="str">
        <f ca="1">IFERROR(__xludf.DUMMYFUNCTION("""COMPUTED_VALUE"""),"")</f>
        <v/>
      </c>
      <c r="H648" s="119" t="str">
        <f ca="1">IFERROR(__xludf.DUMMYFUNCTION("""COMPUTED_VALUE"""),"")</f>
        <v/>
      </c>
      <c r="I648" s="96" t="str">
        <f ca="1">IFERROR(__xludf.DUMMYFUNCTION("""COMPUTED_VALUE"""),"")</f>
        <v/>
      </c>
      <c r="J648" s="119" t="str">
        <f ca="1">IFERROR(__xludf.DUMMYFUNCTION("""COMPUTED_VALUE"""),"")</f>
        <v/>
      </c>
      <c r="K648" s="119" t="str">
        <f ca="1">IFERROR(__xludf.DUMMYFUNCTION("""COMPUTED_VALUE"""),"")</f>
        <v/>
      </c>
      <c r="L648" s="119" t="str">
        <f ca="1">IFERROR(__xludf.DUMMYFUNCTION("""COMPUTED_VALUE"""),"")</f>
        <v/>
      </c>
      <c r="M648" s="119" t="str">
        <f ca="1">IFERROR(__xludf.DUMMYFUNCTION("""COMPUTED_VALUE"""),"")</f>
        <v/>
      </c>
      <c r="N648" s="119" t="str">
        <f ca="1">IFERROR(__xludf.DUMMYFUNCTION("""COMPUTED_VALUE"""),"")</f>
        <v/>
      </c>
      <c r="O648" s="119" t="str">
        <f ca="1">IFERROR(__xludf.DUMMYFUNCTION("""COMPUTED_VALUE"""),"")</f>
        <v/>
      </c>
      <c r="P648" s="119" t="str">
        <f ca="1">IFERROR(__xludf.DUMMYFUNCTION("""COMPUTED_VALUE"""),"")</f>
        <v/>
      </c>
      <c r="Q648" s="119" t="str">
        <f ca="1">IFERROR(__xludf.DUMMYFUNCTION("""COMPUTED_VALUE"""),"")</f>
        <v/>
      </c>
      <c r="R648" s="119" t="str">
        <f ca="1">IFERROR(__xludf.DUMMYFUNCTION("""COMPUTED_VALUE"""),"")</f>
        <v/>
      </c>
      <c r="S648" s="119" t="str">
        <f ca="1">IFERROR(__xludf.DUMMYFUNCTION("""COMPUTED_VALUE"""),"")</f>
        <v/>
      </c>
      <c r="T648" s="119" t="str">
        <f ca="1">IFERROR(__xludf.DUMMYFUNCTION("""COMPUTED_VALUE"""),"")</f>
        <v/>
      </c>
      <c r="U648" s="119" t="str">
        <f ca="1">IFERROR(__xludf.DUMMYFUNCTION("""COMPUTED_VALUE"""),"")</f>
        <v/>
      </c>
      <c r="V648" s="119" t="str">
        <f ca="1">IFERROR(__xludf.DUMMYFUNCTION("""COMPUTED_VALUE"""),"")</f>
        <v/>
      </c>
      <c r="W648" s="119" t="str">
        <f ca="1">IFERROR(__xludf.DUMMYFUNCTION("""COMPUTED_VALUE"""),"")</f>
        <v/>
      </c>
      <c r="X648" s="119" t="str">
        <f ca="1">IFERROR(__xludf.DUMMYFUNCTION("""COMPUTED_VALUE"""),"")</f>
        <v/>
      </c>
      <c r="Y648" s="119" t="str">
        <f ca="1">IFERROR(__xludf.DUMMYFUNCTION("""COMPUTED_VALUE"""),"")</f>
        <v/>
      </c>
      <c r="Z648" s="119"/>
    </row>
    <row r="649" spans="1:26" ht="12.95">
      <c r="A649" s="119" t="str">
        <f ca="1">IFERROR(__xludf.DUMMYFUNCTION("""COMPUTED_VALUE"""),"")</f>
        <v/>
      </c>
      <c r="B649" s="119" t="str">
        <f ca="1">IFERROR(__xludf.DUMMYFUNCTION("""COMPUTED_VALUE"""),"")</f>
        <v/>
      </c>
      <c r="C649" s="119" t="str">
        <f ca="1">IFERROR(__xludf.DUMMYFUNCTION("""COMPUTED_VALUE"""),"")</f>
        <v/>
      </c>
      <c r="D649" s="119" t="str">
        <f ca="1">IFERROR(__xludf.DUMMYFUNCTION("""COMPUTED_VALUE"""),"")</f>
        <v/>
      </c>
      <c r="E649" s="119" t="str">
        <f ca="1">IFERROR(__xludf.DUMMYFUNCTION("""COMPUTED_VALUE"""),"")</f>
        <v/>
      </c>
      <c r="F649" s="119" t="str">
        <f ca="1">IFERROR(__xludf.DUMMYFUNCTION("""COMPUTED_VALUE"""),"")</f>
        <v/>
      </c>
      <c r="G649" s="119" t="str">
        <f ca="1">IFERROR(__xludf.DUMMYFUNCTION("""COMPUTED_VALUE"""),"")</f>
        <v/>
      </c>
      <c r="H649" s="119" t="str">
        <f ca="1">IFERROR(__xludf.DUMMYFUNCTION("""COMPUTED_VALUE"""),"")</f>
        <v/>
      </c>
      <c r="I649" s="96" t="str">
        <f ca="1">IFERROR(__xludf.DUMMYFUNCTION("""COMPUTED_VALUE"""),"")</f>
        <v/>
      </c>
      <c r="J649" s="119" t="str">
        <f ca="1">IFERROR(__xludf.DUMMYFUNCTION("""COMPUTED_VALUE"""),"")</f>
        <v/>
      </c>
      <c r="K649" s="119" t="str">
        <f ca="1">IFERROR(__xludf.DUMMYFUNCTION("""COMPUTED_VALUE"""),"")</f>
        <v/>
      </c>
      <c r="L649" s="119" t="str">
        <f ca="1">IFERROR(__xludf.DUMMYFUNCTION("""COMPUTED_VALUE"""),"")</f>
        <v/>
      </c>
      <c r="M649" s="119" t="str">
        <f ca="1">IFERROR(__xludf.DUMMYFUNCTION("""COMPUTED_VALUE"""),"")</f>
        <v/>
      </c>
      <c r="N649" s="119" t="str">
        <f ca="1">IFERROR(__xludf.DUMMYFUNCTION("""COMPUTED_VALUE"""),"")</f>
        <v/>
      </c>
      <c r="O649" s="119" t="str">
        <f ca="1">IFERROR(__xludf.DUMMYFUNCTION("""COMPUTED_VALUE"""),"")</f>
        <v/>
      </c>
      <c r="P649" s="119" t="str">
        <f ca="1">IFERROR(__xludf.DUMMYFUNCTION("""COMPUTED_VALUE"""),"")</f>
        <v/>
      </c>
      <c r="Q649" s="119" t="str">
        <f ca="1">IFERROR(__xludf.DUMMYFUNCTION("""COMPUTED_VALUE"""),"")</f>
        <v/>
      </c>
      <c r="R649" s="119" t="str">
        <f ca="1">IFERROR(__xludf.DUMMYFUNCTION("""COMPUTED_VALUE"""),"")</f>
        <v/>
      </c>
      <c r="S649" s="119" t="str">
        <f ca="1">IFERROR(__xludf.DUMMYFUNCTION("""COMPUTED_VALUE"""),"")</f>
        <v/>
      </c>
      <c r="T649" s="119" t="str">
        <f ca="1">IFERROR(__xludf.DUMMYFUNCTION("""COMPUTED_VALUE"""),"")</f>
        <v/>
      </c>
      <c r="U649" s="119" t="str">
        <f ca="1">IFERROR(__xludf.DUMMYFUNCTION("""COMPUTED_VALUE"""),"")</f>
        <v/>
      </c>
      <c r="V649" s="119" t="str">
        <f ca="1">IFERROR(__xludf.DUMMYFUNCTION("""COMPUTED_VALUE"""),"")</f>
        <v/>
      </c>
      <c r="W649" s="119" t="str">
        <f ca="1">IFERROR(__xludf.DUMMYFUNCTION("""COMPUTED_VALUE"""),"")</f>
        <v/>
      </c>
      <c r="X649" s="119" t="str">
        <f ca="1">IFERROR(__xludf.DUMMYFUNCTION("""COMPUTED_VALUE"""),"")</f>
        <v/>
      </c>
      <c r="Y649" s="119" t="str">
        <f ca="1">IFERROR(__xludf.DUMMYFUNCTION("""COMPUTED_VALUE"""),"")</f>
        <v/>
      </c>
      <c r="Z649" s="119"/>
    </row>
    <row r="650" spans="1:26" ht="12.95">
      <c r="A650" s="119" t="str">
        <f ca="1">IFERROR(__xludf.DUMMYFUNCTION("""COMPUTED_VALUE"""),"")</f>
        <v/>
      </c>
      <c r="B650" s="119" t="str">
        <f ca="1">IFERROR(__xludf.DUMMYFUNCTION("""COMPUTED_VALUE"""),"")</f>
        <v/>
      </c>
      <c r="C650" s="119" t="str">
        <f ca="1">IFERROR(__xludf.DUMMYFUNCTION("""COMPUTED_VALUE"""),"")</f>
        <v/>
      </c>
      <c r="D650" s="119" t="str">
        <f ca="1">IFERROR(__xludf.DUMMYFUNCTION("""COMPUTED_VALUE"""),"")</f>
        <v/>
      </c>
      <c r="E650" s="119" t="str">
        <f ca="1">IFERROR(__xludf.DUMMYFUNCTION("""COMPUTED_VALUE"""),"")</f>
        <v/>
      </c>
      <c r="F650" s="119" t="str">
        <f ca="1">IFERROR(__xludf.DUMMYFUNCTION("""COMPUTED_VALUE"""),"")</f>
        <v/>
      </c>
      <c r="G650" s="119" t="str">
        <f ca="1">IFERROR(__xludf.DUMMYFUNCTION("""COMPUTED_VALUE"""),"")</f>
        <v/>
      </c>
      <c r="H650" s="119" t="str">
        <f ca="1">IFERROR(__xludf.DUMMYFUNCTION("""COMPUTED_VALUE"""),"")</f>
        <v/>
      </c>
      <c r="I650" s="96" t="str">
        <f ca="1">IFERROR(__xludf.DUMMYFUNCTION("""COMPUTED_VALUE"""),"")</f>
        <v/>
      </c>
      <c r="J650" s="119" t="str">
        <f ca="1">IFERROR(__xludf.DUMMYFUNCTION("""COMPUTED_VALUE"""),"")</f>
        <v/>
      </c>
      <c r="K650" s="119" t="str">
        <f ca="1">IFERROR(__xludf.DUMMYFUNCTION("""COMPUTED_VALUE"""),"")</f>
        <v/>
      </c>
      <c r="L650" s="119" t="str">
        <f ca="1">IFERROR(__xludf.DUMMYFUNCTION("""COMPUTED_VALUE"""),"")</f>
        <v/>
      </c>
      <c r="M650" s="119" t="str">
        <f ca="1">IFERROR(__xludf.DUMMYFUNCTION("""COMPUTED_VALUE"""),"")</f>
        <v/>
      </c>
      <c r="N650" s="119" t="str">
        <f ca="1">IFERROR(__xludf.DUMMYFUNCTION("""COMPUTED_VALUE"""),"")</f>
        <v/>
      </c>
      <c r="O650" s="119" t="str">
        <f ca="1">IFERROR(__xludf.DUMMYFUNCTION("""COMPUTED_VALUE"""),"")</f>
        <v/>
      </c>
      <c r="P650" s="119" t="str">
        <f ca="1">IFERROR(__xludf.DUMMYFUNCTION("""COMPUTED_VALUE"""),"")</f>
        <v/>
      </c>
      <c r="Q650" s="119" t="str">
        <f ca="1">IFERROR(__xludf.DUMMYFUNCTION("""COMPUTED_VALUE"""),"")</f>
        <v/>
      </c>
      <c r="R650" s="119" t="str">
        <f ca="1">IFERROR(__xludf.DUMMYFUNCTION("""COMPUTED_VALUE"""),"")</f>
        <v/>
      </c>
      <c r="S650" s="119" t="str">
        <f ca="1">IFERROR(__xludf.DUMMYFUNCTION("""COMPUTED_VALUE"""),"")</f>
        <v/>
      </c>
      <c r="T650" s="119" t="str">
        <f ca="1">IFERROR(__xludf.DUMMYFUNCTION("""COMPUTED_VALUE"""),"")</f>
        <v/>
      </c>
      <c r="U650" s="119" t="str">
        <f ca="1">IFERROR(__xludf.DUMMYFUNCTION("""COMPUTED_VALUE"""),"")</f>
        <v/>
      </c>
      <c r="V650" s="119" t="str">
        <f ca="1">IFERROR(__xludf.DUMMYFUNCTION("""COMPUTED_VALUE"""),"")</f>
        <v/>
      </c>
      <c r="W650" s="119" t="str">
        <f ca="1">IFERROR(__xludf.DUMMYFUNCTION("""COMPUTED_VALUE"""),"")</f>
        <v/>
      </c>
      <c r="X650" s="119" t="str">
        <f ca="1">IFERROR(__xludf.DUMMYFUNCTION("""COMPUTED_VALUE"""),"")</f>
        <v/>
      </c>
      <c r="Y650" s="119" t="str">
        <f ca="1">IFERROR(__xludf.DUMMYFUNCTION("""COMPUTED_VALUE"""),"")</f>
        <v/>
      </c>
      <c r="Z650" s="119"/>
    </row>
    <row r="651" spans="1:26" ht="12.95">
      <c r="A651" s="119" t="str">
        <f ca="1">IFERROR(__xludf.DUMMYFUNCTION("""COMPUTED_VALUE"""),"")</f>
        <v/>
      </c>
      <c r="B651" s="119" t="str">
        <f ca="1">IFERROR(__xludf.DUMMYFUNCTION("""COMPUTED_VALUE"""),"")</f>
        <v/>
      </c>
      <c r="C651" s="119" t="str">
        <f ca="1">IFERROR(__xludf.DUMMYFUNCTION("""COMPUTED_VALUE"""),"")</f>
        <v/>
      </c>
      <c r="D651" s="119" t="str">
        <f ca="1">IFERROR(__xludf.DUMMYFUNCTION("""COMPUTED_VALUE"""),"")</f>
        <v/>
      </c>
      <c r="E651" s="119" t="str">
        <f ca="1">IFERROR(__xludf.DUMMYFUNCTION("""COMPUTED_VALUE"""),"")</f>
        <v/>
      </c>
      <c r="F651" s="119" t="str">
        <f ca="1">IFERROR(__xludf.DUMMYFUNCTION("""COMPUTED_VALUE"""),"")</f>
        <v/>
      </c>
      <c r="G651" s="119" t="str">
        <f ca="1">IFERROR(__xludf.DUMMYFUNCTION("""COMPUTED_VALUE"""),"")</f>
        <v/>
      </c>
      <c r="H651" s="119" t="str">
        <f ca="1">IFERROR(__xludf.DUMMYFUNCTION("""COMPUTED_VALUE"""),"")</f>
        <v/>
      </c>
      <c r="I651" s="96" t="str">
        <f ca="1">IFERROR(__xludf.DUMMYFUNCTION("""COMPUTED_VALUE"""),"")</f>
        <v/>
      </c>
      <c r="J651" s="119" t="str">
        <f ca="1">IFERROR(__xludf.DUMMYFUNCTION("""COMPUTED_VALUE"""),"")</f>
        <v/>
      </c>
      <c r="K651" s="119" t="str">
        <f ca="1">IFERROR(__xludf.DUMMYFUNCTION("""COMPUTED_VALUE"""),"")</f>
        <v/>
      </c>
      <c r="L651" s="119" t="str">
        <f ca="1">IFERROR(__xludf.DUMMYFUNCTION("""COMPUTED_VALUE"""),"")</f>
        <v/>
      </c>
      <c r="M651" s="119" t="str">
        <f ca="1">IFERROR(__xludf.DUMMYFUNCTION("""COMPUTED_VALUE"""),"")</f>
        <v/>
      </c>
      <c r="N651" s="119" t="str">
        <f ca="1">IFERROR(__xludf.DUMMYFUNCTION("""COMPUTED_VALUE"""),"")</f>
        <v/>
      </c>
      <c r="O651" s="119" t="str">
        <f ca="1">IFERROR(__xludf.DUMMYFUNCTION("""COMPUTED_VALUE"""),"")</f>
        <v/>
      </c>
      <c r="P651" s="119" t="str">
        <f ca="1">IFERROR(__xludf.DUMMYFUNCTION("""COMPUTED_VALUE"""),"")</f>
        <v/>
      </c>
      <c r="Q651" s="119" t="str">
        <f ca="1">IFERROR(__xludf.DUMMYFUNCTION("""COMPUTED_VALUE"""),"")</f>
        <v/>
      </c>
      <c r="R651" s="119" t="str">
        <f ca="1">IFERROR(__xludf.DUMMYFUNCTION("""COMPUTED_VALUE"""),"")</f>
        <v/>
      </c>
      <c r="S651" s="119" t="str">
        <f ca="1">IFERROR(__xludf.DUMMYFUNCTION("""COMPUTED_VALUE"""),"")</f>
        <v/>
      </c>
      <c r="T651" s="119" t="str">
        <f ca="1">IFERROR(__xludf.DUMMYFUNCTION("""COMPUTED_VALUE"""),"")</f>
        <v/>
      </c>
      <c r="U651" s="119" t="str">
        <f ca="1">IFERROR(__xludf.DUMMYFUNCTION("""COMPUTED_VALUE"""),"")</f>
        <v/>
      </c>
      <c r="V651" s="119" t="str">
        <f ca="1">IFERROR(__xludf.DUMMYFUNCTION("""COMPUTED_VALUE"""),"")</f>
        <v/>
      </c>
      <c r="W651" s="119" t="str">
        <f ca="1">IFERROR(__xludf.DUMMYFUNCTION("""COMPUTED_VALUE"""),"")</f>
        <v/>
      </c>
      <c r="X651" s="119" t="str">
        <f ca="1">IFERROR(__xludf.DUMMYFUNCTION("""COMPUTED_VALUE"""),"")</f>
        <v/>
      </c>
      <c r="Y651" s="119" t="str">
        <f ca="1">IFERROR(__xludf.DUMMYFUNCTION("""COMPUTED_VALUE"""),"")</f>
        <v/>
      </c>
      <c r="Z651" s="119"/>
    </row>
    <row r="652" spans="1:26" ht="12.95">
      <c r="A652" s="119" t="str">
        <f ca="1">IFERROR(__xludf.DUMMYFUNCTION("""COMPUTED_VALUE"""),"")</f>
        <v/>
      </c>
      <c r="B652" s="119" t="str">
        <f ca="1">IFERROR(__xludf.DUMMYFUNCTION("""COMPUTED_VALUE"""),"")</f>
        <v/>
      </c>
      <c r="C652" s="119" t="str">
        <f ca="1">IFERROR(__xludf.DUMMYFUNCTION("""COMPUTED_VALUE"""),"")</f>
        <v/>
      </c>
      <c r="D652" s="119" t="str">
        <f ca="1">IFERROR(__xludf.DUMMYFUNCTION("""COMPUTED_VALUE"""),"")</f>
        <v/>
      </c>
      <c r="E652" s="119" t="str">
        <f ca="1">IFERROR(__xludf.DUMMYFUNCTION("""COMPUTED_VALUE"""),"")</f>
        <v/>
      </c>
      <c r="F652" s="119" t="str">
        <f ca="1">IFERROR(__xludf.DUMMYFUNCTION("""COMPUTED_VALUE"""),"")</f>
        <v/>
      </c>
      <c r="G652" s="119" t="str">
        <f ca="1">IFERROR(__xludf.DUMMYFUNCTION("""COMPUTED_VALUE"""),"")</f>
        <v/>
      </c>
      <c r="H652" s="119" t="str">
        <f ca="1">IFERROR(__xludf.DUMMYFUNCTION("""COMPUTED_VALUE"""),"")</f>
        <v/>
      </c>
      <c r="I652" s="96" t="str">
        <f ca="1">IFERROR(__xludf.DUMMYFUNCTION("""COMPUTED_VALUE"""),"")</f>
        <v/>
      </c>
      <c r="J652" s="119" t="str">
        <f ca="1">IFERROR(__xludf.DUMMYFUNCTION("""COMPUTED_VALUE"""),"")</f>
        <v/>
      </c>
      <c r="K652" s="119" t="str">
        <f ca="1">IFERROR(__xludf.DUMMYFUNCTION("""COMPUTED_VALUE"""),"")</f>
        <v/>
      </c>
      <c r="L652" s="119" t="str">
        <f ca="1">IFERROR(__xludf.DUMMYFUNCTION("""COMPUTED_VALUE"""),"")</f>
        <v/>
      </c>
      <c r="M652" s="119" t="str">
        <f ca="1">IFERROR(__xludf.DUMMYFUNCTION("""COMPUTED_VALUE"""),"")</f>
        <v/>
      </c>
      <c r="N652" s="119" t="str">
        <f ca="1">IFERROR(__xludf.DUMMYFUNCTION("""COMPUTED_VALUE"""),"")</f>
        <v/>
      </c>
      <c r="O652" s="119" t="str">
        <f ca="1">IFERROR(__xludf.DUMMYFUNCTION("""COMPUTED_VALUE"""),"")</f>
        <v/>
      </c>
      <c r="P652" s="119" t="str">
        <f ca="1">IFERROR(__xludf.DUMMYFUNCTION("""COMPUTED_VALUE"""),"")</f>
        <v/>
      </c>
      <c r="Q652" s="119" t="str">
        <f ca="1">IFERROR(__xludf.DUMMYFUNCTION("""COMPUTED_VALUE"""),"")</f>
        <v/>
      </c>
      <c r="R652" s="119" t="str">
        <f ca="1">IFERROR(__xludf.DUMMYFUNCTION("""COMPUTED_VALUE"""),"")</f>
        <v/>
      </c>
      <c r="S652" s="119" t="str">
        <f ca="1">IFERROR(__xludf.DUMMYFUNCTION("""COMPUTED_VALUE"""),"")</f>
        <v/>
      </c>
      <c r="T652" s="119" t="str">
        <f ca="1">IFERROR(__xludf.DUMMYFUNCTION("""COMPUTED_VALUE"""),"")</f>
        <v/>
      </c>
      <c r="U652" s="119" t="str">
        <f ca="1">IFERROR(__xludf.DUMMYFUNCTION("""COMPUTED_VALUE"""),"")</f>
        <v/>
      </c>
      <c r="V652" s="119" t="str">
        <f ca="1">IFERROR(__xludf.DUMMYFUNCTION("""COMPUTED_VALUE"""),"")</f>
        <v/>
      </c>
      <c r="W652" s="119" t="str">
        <f ca="1">IFERROR(__xludf.DUMMYFUNCTION("""COMPUTED_VALUE"""),"")</f>
        <v/>
      </c>
      <c r="X652" s="119" t="str">
        <f ca="1">IFERROR(__xludf.DUMMYFUNCTION("""COMPUTED_VALUE"""),"")</f>
        <v/>
      </c>
      <c r="Y652" s="119" t="str">
        <f ca="1">IFERROR(__xludf.DUMMYFUNCTION("""COMPUTED_VALUE"""),"")</f>
        <v/>
      </c>
      <c r="Z652" s="119"/>
    </row>
    <row r="653" spans="1:26" ht="12.95">
      <c r="A653" s="119" t="str">
        <f ca="1">IFERROR(__xludf.DUMMYFUNCTION("""COMPUTED_VALUE"""),"")</f>
        <v/>
      </c>
      <c r="B653" s="119" t="str">
        <f ca="1">IFERROR(__xludf.DUMMYFUNCTION("""COMPUTED_VALUE"""),"")</f>
        <v/>
      </c>
      <c r="C653" s="119" t="str">
        <f ca="1">IFERROR(__xludf.DUMMYFUNCTION("""COMPUTED_VALUE"""),"")</f>
        <v/>
      </c>
      <c r="D653" s="119" t="str">
        <f ca="1">IFERROR(__xludf.DUMMYFUNCTION("""COMPUTED_VALUE"""),"")</f>
        <v/>
      </c>
      <c r="E653" s="119" t="str">
        <f ca="1">IFERROR(__xludf.DUMMYFUNCTION("""COMPUTED_VALUE"""),"")</f>
        <v/>
      </c>
      <c r="F653" s="119" t="str">
        <f ca="1">IFERROR(__xludf.DUMMYFUNCTION("""COMPUTED_VALUE"""),"")</f>
        <v/>
      </c>
      <c r="G653" s="119" t="str">
        <f ca="1">IFERROR(__xludf.DUMMYFUNCTION("""COMPUTED_VALUE"""),"")</f>
        <v/>
      </c>
      <c r="H653" s="119" t="str">
        <f ca="1">IFERROR(__xludf.DUMMYFUNCTION("""COMPUTED_VALUE"""),"")</f>
        <v/>
      </c>
      <c r="I653" s="96" t="str">
        <f ca="1">IFERROR(__xludf.DUMMYFUNCTION("""COMPUTED_VALUE"""),"")</f>
        <v/>
      </c>
      <c r="J653" s="119" t="str">
        <f ca="1">IFERROR(__xludf.DUMMYFUNCTION("""COMPUTED_VALUE"""),"")</f>
        <v/>
      </c>
      <c r="K653" s="119" t="str">
        <f ca="1">IFERROR(__xludf.DUMMYFUNCTION("""COMPUTED_VALUE"""),"")</f>
        <v/>
      </c>
      <c r="L653" s="119" t="str">
        <f ca="1">IFERROR(__xludf.DUMMYFUNCTION("""COMPUTED_VALUE"""),"")</f>
        <v/>
      </c>
      <c r="M653" s="119" t="str">
        <f ca="1">IFERROR(__xludf.DUMMYFUNCTION("""COMPUTED_VALUE"""),"")</f>
        <v/>
      </c>
      <c r="N653" s="119" t="str">
        <f ca="1">IFERROR(__xludf.DUMMYFUNCTION("""COMPUTED_VALUE"""),"")</f>
        <v/>
      </c>
      <c r="O653" s="119" t="str">
        <f ca="1">IFERROR(__xludf.DUMMYFUNCTION("""COMPUTED_VALUE"""),"")</f>
        <v/>
      </c>
      <c r="P653" s="119" t="str">
        <f ca="1">IFERROR(__xludf.DUMMYFUNCTION("""COMPUTED_VALUE"""),"")</f>
        <v/>
      </c>
      <c r="Q653" s="119" t="str">
        <f ca="1">IFERROR(__xludf.DUMMYFUNCTION("""COMPUTED_VALUE"""),"")</f>
        <v/>
      </c>
      <c r="R653" s="119" t="str">
        <f ca="1">IFERROR(__xludf.DUMMYFUNCTION("""COMPUTED_VALUE"""),"")</f>
        <v/>
      </c>
      <c r="S653" s="119" t="str">
        <f ca="1">IFERROR(__xludf.DUMMYFUNCTION("""COMPUTED_VALUE"""),"")</f>
        <v/>
      </c>
      <c r="T653" s="119" t="str">
        <f ca="1">IFERROR(__xludf.DUMMYFUNCTION("""COMPUTED_VALUE"""),"")</f>
        <v/>
      </c>
      <c r="U653" s="119" t="str">
        <f ca="1">IFERROR(__xludf.DUMMYFUNCTION("""COMPUTED_VALUE"""),"")</f>
        <v/>
      </c>
      <c r="V653" s="119" t="str">
        <f ca="1">IFERROR(__xludf.DUMMYFUNCTION("""COMPUTED_VALUE"""),"")</f>
        <v/>
      </c>
      <c r="W653" s="119" t="str">
        <f ca="1">IFERROR(__xludf.DUMMYFUNCTION("""COMPUTED_VALUE"""),"")</f>
        <v/>
      </c>
      <c r="X653" s="119" t="str">
        <f ca="1">IFERROR(__xludf.DUMMYFUNCTION("""COMPUTED_VALUE"""),"")</f>
        <v/>
      </c>
      <c r="Y653" s="119" t="str">
        <f ca="1">IFERROR(__xludf.DUMMYFUNCTION("""COMPUTED_VALUE"""),"")</f>
        <v/>
      </c>
      <c r="Z653" s="119"/>
    </row>
    <row r="654" spans="1:26" ht="12.95">
      <c r="A654" s="119" t="str">
        <f ca="1">IFERROR(__xludf.DUMMYFUNCTION("""COMPUTED_VALUE"""),"")</f>
        <v/>
      </c>
      <c r="B654" s="119" t="str">
        <f ca="1">IFERROR(__xludf.DUMMYFUNCTION("""COMPUTED_VALUE"""),"")</f>
        <v/>
      </c>
      <c r="C654" s="119" t="str">
        <f ca="1">IFERROR(__xludf.DUMMYFUNCTION("""COMPUTED_VALUE"""),"")</f>
        <v/>
      </c>
      <c r="D654" s="119" t="str">
        <f ca="1">IFERROR(__xludf.DUMMYFUNCTION("""COMPUTED_VALUE"""),"")</f>
        <v/>
      </c>
      <c r="E654" s="119" t="str">
        <f ca="1">IFERROR(__xludf.DUMMYFUNCTION("""COMPUTED_VALUE"""),"")</f>
        <v/>
      </c>
      <c r="F654" s="119" t="str">
        <f ca="1">IFERROR(__xludf.DUMMYFUNCTION("""COMPUTED_VALUE"""),"")</f>
        <v/>
      </c>
      <c r="G654" s="119" t="str">
        <f ca="1">IFERROR(__xludf.DUMMYFUNCTION("""COMPUTED_VALUE"""),"")</f>
        <v/>
      </c>
      <c r="H654" s="119" t="str">
        <f ca="1">IFERROR(__xludf.DUMMYFUNCTION("""COMPUTED_VALUE"""),"")</f>
        <v/>
      </c>
      <c r="I654" s="96" t="str">
        <f ca="1">IFERROR(__xludf.DUMMYFUNCTION("""COMPUTED_VALUE"""),"")</f>
        <v/>
      </c>
      <c r="J654" s="119" t="str">
        <f ca="1">IFERROR(__xludf.DUMMYFUNCTION("""COMPUTED_VALUE"""),"")</f>
        <v/>
      </c>
      <c r="K654" s="119" t="str">
        <f ca="1">IFERROR(__xludf.DUMMYFUNCTION("""COMPUTED_VALUE"""),"")</f>
        <v/>
      </c>
      <c r="L654" s="119" t="str">
        <f ca="1">IFERROR(__xludf.DUMMYFUNCTION("""COMPUTED_VALUE"""),"")</f>
        <v/>
      </c>
      <c r="M654" s="119" t="str">
        <f ca="1">IFERROR(__xludf.DUMMYFUNCTION("""COMPUTED_VALUE"""),"")</f>
        <v/>
      </c>
      <c r="N654" s="119" t="str">
        <f ca="1">IFERROR(__xludf.DUMMYFUNCTION("""COMPUTED_VALUE"""),"")</f>
        <v/>
      </c>
      <c r="O654" s="119" t="str">
        <f ca="1">IFERROR(__xludf.DUMMYFUNCTION("""COMPUTED_VALUE"""),"")</f>
        <v/>
      </c>
      <c r="P654" s="119" t="str">
        <f ca="1">IFERROR(__xludf.DUMMYFUNCTION("""COMPUTED_VALUE"""),"")</f>
        <v/>
      </c>
      <c r="Q654" s="119" t="str">
        <f ca="1">IFERROR(__xludf.DUMMYFUNCTION("""COMPUTED_VALUE"""),"")</f>
        <v/>
      </c>
      <c r="R654" s="119" t="str">
        <f ca="1">IFERROR(__xludf.DUMMYFUNCTION("""COMPUTED_VALUE"""),"")</f>
        <v/>
      </c>
      <c r="S654" s="119" t="str">
        <f ca="1">IFERROR(__xludf.DUMMYFUNCTION("""COMPUTED_VALUE"""),"")</f>
        <v/>
      </c>
      <c r="T654" s="119" t="str">
        <f ca="1">IFERROR(__xludf.DUMMYFUNCTION("""COMPUTED_VALUE"""),"")</f>
        <v/>
      </c>
      <c r="U654" s="119" t="str">
        <f ca="1">IFERROR(__xludf.DUMMYFUNCTION("""COMPUTED_VALUE"""),"")</f>
        <v/>
      </c>
      <c r="V654" s="119" t="str">
        <f ca="1">IFERROR(__xludf.DUMMYFUNCTION("""COMPUTED_VALUE"""),"")</f>
        <v/>
      </c>
      <c r="W654" s="119" t="str">
        <f ca="1">IFERROR(__xludf.DUMMYFUNCTION("""COMPUTED_VALUE"""),"")</f>
        <v/>
      </c>
      <c r="X654" s="119" t="str">
        <f ca="1">IFERROR(__xludf.DUMMYFUNCTION("""COMPUTED_VALUE"""),"")</f>
        <v/>
      </c>
      <c r="Y654" s="119" t="str">
        <f ca="1">IFERROR(__xludf.DUMMYFUNCTION("""COMPUTED_VALUE"""),"")</f>
        <v/>
      </c>
      <c r="Z654" s="119"/>
    </row>
    <row r="655" spans="1:26" ht="12.95">
      <c r="A655" s="119" t="str">
        <f ca="1">IFERROR(__xludf.DUMMYFUNCTION("""COMPUTED_VALUE"""),"")</f>
        <v/>
      </c>
      <c r="B655" s="119" t="str">
        <f ca="1">IFERROR(__xludf.DUMMYFUNCTION("""COMPUTED_VALUE"""),"")</f>
        <v/>
      </c>
      <c r="C655" s="119" t="str">
        <f ca="1">IFERROR(__xludf.DUMMYFUNCTION("""COMPUTED_VALUE"""),"")</f>
        <v/>
      </c>
      <c r="D655" s="119" t="str">
        <f ca="1">IFERROR(__xludf.DUMMYFUNCTION("""COMPUTED_VALUE"""),"")</f>
        <v/>
      </c>
      <c r="E655" s="119" t="str">
        <f ca="1">IFERROR(__xludf.DUMMYFUNCTION("""COMPUTED_VALUE"""),"")</f>
        <v/>
      </c>
      <c r="F655" s="119" t="str">
        <f ca="1">IFERROR(__xludf.DUMMYFUNCTION("""COMPUTED_VALUE"""),"")</f>
        <v/>
      </c>
      <c r="G655" s="119" t="str">
        <f ca="1">IFERROR(__xludf.DUMMYFUNCTION("""COMPUTED_VALUE"""),"")</f>
        <v/>
      </c>
      <c r="H655" s="119" t="str">
        <f ca="1">IFERROR(__xludf.DUMMYFUNCTION("""COMPUTED_VALUE"""),"")</f>
        <v/>
      </c>
      <c r="I655" s="96" t="str">
        <f ca="1">IFERROR(__xludf.DUMMYFUNCTION("""COMPUTED_VALUE"""),"")</f>
        <v/>
      </c>
      <c r="J655" s="119" t="str">
        <f ca="1">IFERROR(__xludf.DUMMYFUNCTION("""COMPUTED_VALUE"""),"")</f>
        <v/>
      </c>
      <c r="K655" s="119" t="str">
        <f ca="1">IFERROR(__xludf.DUMMYFUNCTION("""COMPUTED_VALUE"""),"")</f>
        <v/>
      </c>
      <c r="L655" s="119" t="str">
        <f ca="1">IFERROR(__xludf.DUMMYFUNCTION("""COMPUTED_VALUE"""),"")</f>
        <v/>
      </c>
      <c r="M655" s="119" t="str">
        <f ca="1">IFERROR(__xludf.DUMMYFUNCTION("""COMPUTED_VALUE"""),"")</f>
        <v/>
      </c>
      <c r="N655" s="119" t="str">
        <f ca="1">IFERROR(__xludf.DUMMYFUNCTION("""COMPUTED_VALUE"""),"")</f>
        <v/>
      </c>
      <c r="O655" s="119" t="str">
        <f ca="1">IFERROR(__xludf.DUMMYFUNCTION("""COMPUTED_VALUE"""),"")</f>
        <v/>
      </c>
      <c r="P655" s="119" t="str">
        <f ca="1">IFERROR(__xludf.DUMMYFUNCTION("""COMPUTED_VALUE"""),"")</f>
        <v/>
      </c>
      <c r="Q655" s="119" t="str">
        <f ca="1">IFERROR(__xludf.DUMMYFUNCTION("""COMPUTED_VALUE"""),"")</f>
        <v/>
      </c>
      <c r="R655" s="119" t="str">
        <f ca="1">IFERROR(__xludf.DUMMYFUNCTION("""COMPUTED_VALUE"""),"")</f>
        <v/>
      </c>
      <c r="S655" s="119" t="str">
        <f ca="1">IFERROR(__xludf.DUMMYFUNCTION("""COMPUTED_VALUE"""),"")</f>
        <v/>
      </c>
      <c r="T655" s="119" t="str">
        <f ca="1">IFERROR(__xludf.DUMMYFUNCTION("""COMPUTED_VALUE"""),"")</f>
        <v/>
      </c>
      <c r="U655" s="119" t="str">
        <f ca="1">IFERROR(__xludf.DUMMYFUNCTION("""COMPUTED_VALUE"""),"")</f>
        <v/>
      </c>
      <c r="V655" s="119" t="str">
        <f ca="1">IFERROR(__xludf.DUMMYFUNCTION("""COMPUTED_VALUE"""),"")</f>
        <v/>
      </c>
      <c r="W655" s="119" t="str">
        <f ca="1">IFERROR(__xludf.DUMMYFUNCTION("""COMPUTED_VALUE"""),"")</f>
        <v/>
      </c>
      <c r="X655" s="119" t="str">
        <f ca="1">IFERROR(__xludf.DUMMYFUNCTION("""COMPUTED_VALUE"""),"")</f>
        <v/>
      </c>
      <c r="Y655" s="119" t="str">
        <f ca="1">IFERROR(__xludf.DUMMYFUNCTION("""COMPUTED_VALUE"""),"")</f>
        <v/>
      </c>
      <c r="Z655" s="119"/>
    </row>
    <row r="656" spans="1:26" ht="12.95">
      <c r="A656" s="119" t="str">
        <f ca="1">IFERROR(__xludf.DUMMYFUNCTION("""COMPUTED_VALUE"""),"")</f>
        <v/>
      </c>
      <c r="B656" s="119" t="str">
        <f ca="1">IFERROR(__xludf.DUMMYFUNCTION("""COMPUTED_VALUE"""),"")</f>
        <v/>
      </c>
      <c r="C656" s="119" t="str">
        <f ca="1">IFERROR(__xludf.DUMMYFUNCTION("""COMPUTED_VALUE"""),"")</f>
        <v/>
      </c>
      <c r="D656" s="119" t="str">
        <f ca="1">IFERROR(__xludf.DUMMYFUNCTION("""COMPUTED_VALUE"""),"")</f>
        <v/>
      </c>
      <c r="E656" s="119" t="str">
        <f ca="1">IFERROR(__xludf.DUMMYFUNCTION("""COMPUTED_VALUE"""),"")</f>
        <v/>
      </c>
      <c r="F656" s="119" t="str">
        <f ca="1">IFERROR(__xludf.DUMMYFUNCTION("""COMPUTED_VALUE"""),"")</f>
        <v/>
      </c>
      <c r="G656" s="119" t="str">
        <f ca="1">IFERROR(__xludf.DUMMYFUNCTION("""COMPUTED_VALUE"""),"")</f>
        <v/>
      </c>
      <c r="H656" s="119" t="str">
        <f ca="1">IFERROR(__xludf.DUMMYFUNCTION("""COMPUTED_VALUE"""),"")</f>
        <v/>
      </c>
      <c r="I656" s="96" t="str">
        <f ca="1">IFERROR(__xludf.DUMMYFUNCTION("""COMPUTED_VALUE"""),"")</f>
        <v/>
      </c>
      <c r="J656" s="119" t="str">
        <f ca="1">IFERROR(__xludf.DUMMYFUNCTION("""COMPUTED_VALUE"""),"")</f>
        <v/>
      </c>
      <c r="K656" s="119" t="str">
        <f ca="1">IFERROR(__xludf.DUMMYFUNCTION("""COMPUTED_VALUE"""),"")</f>
        <v/>
      </c>
      <c r="L656" s="119" t="str">
        <f ca="1">IFERROR(__xludf.DUMMYFUNCTION("""COMPUTED_VALUE"""),"")</f>
        <v/>
      </c>
      <c r="M656" s="119" t="str">
        <f ca="1">IFERROR(__xludf.DUMMYFUNCTION("""COMPUTED_VALUE"""),"")</f>
        <v/>
      </c>
      <c r="N656" s="119" t="str">
        <f ca="1">IFERROR(__xludf.DUMMYFUNCTION("""COMPUTED_VALUE"""),"")</f>
        <v/>
      </c>
      <c r="O656" s="119" t="str">
        <f ca="1">IFERROR(__xludf.DUMMYFUNCTION("""COMPUTED_VALUE"""),"")</f>
        <v/>
      </c>
      <c r="P656" s="119" t="str">
        <f ca="1">IFERROR(__xludf.DUMMYFUNCTION("""COMPUTED_VALUE"""),"")</f>
        <v/>
      </c>
      <c r="Q656" s="119" t="str">
        <f ca="1">IFERROR(__xludf.DUMMYFUNCTION("""COMPUTED_VALUE"""),"")</f>
        <v/>
      </c>
      <c r="R656" s="119" t="str">
        <f ca="1">IFERROR(__xludf.DUMMYFUNCTION("""COMPUTED_VALUE"""),"")</f>
        <v/>
      </c>
      <c r="S656" s="119" t="str">
        <f ca="1">IFERROR(__xludf.DUMMYFUNCTION("""COMPUTED_VALUE"""),"")</f>
        <v/>
      </c>
      <c r="T656" s="119" t="str">
        <f ca="1">IFERROR(__xludf.DUMMYFUNCTION("""COMPUTED_VALUE"""),"")</f>
        <v/>
      </c>
      <c r="U656" s="119" t="str">
        <f ca="1">IFERROR(__xludf.DUMMYFUNCTION("""COMPUTED_VALUE"""),"")</f>
        <v/>
      </c>
      <c r="V656" s="119" t="str">
        <f ca="1">IFERROR(__xludf.DUMMYFUNCTION("""COMPUTED_VALUE"""),"")</f>
        <v/>
      </c>
      <c r="W656" s="119" t="str">
        <f ca="1">IFERROR(__xludf.DUMMYFUNCTION("""COMPUTED_VALUE"""),"")</f>
        <v/>
      </c>
      <c r="X656" s="119" t="str">
        <f ca="1">IFERROR(__xludf.DUMMYFUNCTION("""COMPUTED_VALUE"""),"")</f>
        <v/>
      </c>
      <c r="Y656" s="119" t="str">
        <f ca="1">IFERROR(__xludf.DUMMYFUNCTION("""COMPUTED_VALUE"""),"")</f>
        <v/>
      </c>
      <c r="Z656" s="119"/>
    </row>
    <row r="657" spans="1:26" ht="12.95">
      <c r="A657" s="119" t="str">
        <f ca="1">IFERROR(__xludf.DUMMYFUNCTION("""COMPUTED_VALUE"""),"")</f>
        <v/>
      </c>
      <c r="B657" s="119" t="str">
        <f ca="1">IFERROR(__xludf.DUMMYFUNCTION("""COMPUTED_VALUE"""),"")</f>
        <v/>
      </c>
      <c r="C657" s="119" t="str">
        <f ca="1">IFERROR(__xludf.DUMMYFUNCTION("""COMPUTED_VALUE"""),"")</f>
        <v/>
      </c>
      <c r="D657" s="119" t="str">
        <f ca="1">IFERROR(__xludf.DUMMYFUNCTION("""COMPUTED_VALUE"""),"")</f>
        <v/>
      </c>
      <c r="E657" s="119" t="str">
        <f ca="1">IFERROR(__xludf.DUMMYFUNCTION("""COMPUTED_VALUE"""),"")</f>
        <v/>
      </c>
      <c r="F657" s="119" t="str">
        <f ca="1">IFERROR(__xludf.DUMMYFUNCTION("""COMPUTED_VALUE"""),"")</f>
        <v/>
      </c>
      <c r="G657" s="119" t="str">
        <f ca="1">IFERROR(__xludf.DUMMYFUNCTION("""COMPUTED_VALUE"""),"")</f>
        <v/>
      </c>
      <c r="H657" s="119" t="str">
        <f ca="1">IFERROR(__xludf.DUMMYFUNCTION("""COMPUTED_VALUE"""),"")</f>
        <v/>
      </c>
      <c r="I657" s="96" t="str">
        <f ca="1">IFERROR(__xludf.DUMMYFUNCTION("""COMPUTED_VALUE"""),"")</f>
        <v/>
      </c>
      <c r="J657" s="119" t="str">
        <f ca="1">IFERROR(__xludf.DUMMYFUNCTION("""COMPUTED_VALUE"""),"")</f>
        <v/>
      </c>
      <c r="K657" s="119" t="str">
        <f ca="1">IFERROR(__xludf.DUMMYFUNCTION("""COMPUTED_VALUE"""),"")</f>
        <v/>
      </c>
      <c r="L657" s="119" t="str">
        <f ca="1">IFERROR(__xludf.DUMMYFUNCTION("""COMPUTED_VALUE"""),"")</f>
        <v/>
      </c>
      <c r="M657" s="119" t="str">
        <f ca="1">IFERROR(__xludf.DUMMYFUNCTION("""COMPUTED_VALUE"""),"")</f>
        <v/>
      </c>
      <c r="N657" s="119" t="str">
        <f ca="1">IFERROR(__xludf.DUMMYFUNCTION("""COMPUTED_VALUE"""),"")</f>
        <v/>
      </c>
      <c r="O657" s="119" t="str">
        <f ca="1">IFERROR(__xludf.DUMMYFUNCTION("""COMPUTED_VALUE"""),"")</f>
        <v/>
      </c>
      <c r="P657" s="119" t="str">
        <f ca="1">IFERROR(__xludf.DUMMYFUNCTION("""COMPUTED_VALUE"""),"")</f>
        <v/>
      </c>
      <c r="Q657" s="119" t="str">
        <f ca="1">IFERROR(__xludf.DUMMYFUNCTION("""COMPUTED_VALUE"""),"")</f>
        <v/>
      </c>
      <c r="R657" s="119" t="str">
        <f ca="1">IFERROR(__xludf.DUMMYFUNCTION("""COMPUTED_VALUE"""),"")</f>
        <v/>
      </c>
      <c r="S657" s="119" t="str">
        <f ca="1">IFERROR(__xludf.DUMMYFUNCTION("""COMPUTED_VALUE"""),"")</f>
        <v/>
      </c>
      <c r="T657" s="119" t="str">
        <f ca="1">IFERROR(__xludf.DUMMYFUNCTION("""COMPUTED_VALUE"""),"")</f>
        <v/>
      </c>
      <c r="U657" s="119" t="str">
        <f ca="1">IFERROR(__xludf.DUMMYFUNCTION("""COMPUTED_VALUE"""),"")</f>
        <v/>
      </c>
      <c r="V657" s="119" t="str">
        <f ca="1">IFERROR(__xludf.DUMMYFUNCTION("""COMPUTED_VALUE"""),"")</f>
        <v/>
      </c>
      <c r="W657" s="119" t="str">
        <f ca="1">IFERROR(__xludf.DUMMYFUNCTION("""COMPUTED_VALUE"""),"")</f>
        <v/>
      </c>
      <c r="X657" s="119" t="str">
        <f ca="1">IFERROR(__xludf.DUMMYFUNCTION("""COMPUTED_VALUE"""),"")</f>
        <v/>
      </c>
      <c r="Y657" s="119" t="str">
        <f ca="1">IFERROR(__xludf.DUMMYFUNCTION("""COMPUTED_VALUE"""),"")</f>
        <v/>
      </c>
      <c r="Z657" s="119"/>
    </row>
    <row r="658" spans="1:26" ht="12.95">
      <c r="A658" s="119" t="str">
        <f ca="1">IFERROR(__xludf.DUMMYFUNCTION("""COMPUTED_VALUE"""),"")</f>
        <v/>
      </c>
      <c r="B658" s="119" t="str">
        <f ca="1">IFERROR(__xludf.DUMMYFUNCTION("""COMPUTED_VALUE"""),"")</f>
        <v/>
      </c>
      <c r="C658" s="119" t="str">
        <f ca="1">IFERROR(__xludf.DUMMYFUNCTION("""COMPUTED_VALUE"""),"")</f>
        <v/>
      </c>
      <c r="D658" s="119" t="str">
        <f ca="1">IFERROR(__xludf.DUMMYFUNCTION("""COMPUTED_VALUE"""),"")</f>
        <v/>
      </c>
      <c r="E658" s="119" t="str">
        <f ca="1">IFERROR(__xludf.DUMMYFUNCTION("""COMPUTED_VALUE"""),"")</f>
        <v/>
      </c>
      <c r="F658" s="119" t="str">
        <f ca="1">IFERROR(__xludf.DUMMYFUNCTION("""COMPUTED_VALUE"""),"")</f>
        <v/>
      </c>
      <c r="G658" s="119" t="str">
        <f ca="1">IFERROR(__xludf.DUMMYFUNCTION("""COMPUTED_VALUE"""),"")</f>
        <v/>
      </c>
      <c r="H658" s="119" t="str">
        <f ca="1">IFERROR(__xludf.DUMMYFUNCTION("""COMPUTED_VALUE"""),"")</f>
        <v/>
      </c>
      <c r="I658" s="96" t="str">
        <f ca="1">IFERROR(__xludf.DUMMYFUNCTION("""COMPUTED_VALUE"""),"")</f>
        <v/>
      </c>
      <c r="J658" s="119" t="str">
        <f ca="1">IFERROR(__xludf.DUMMYFUNCTION("""COMPUTED_VALUE"""),"")</f>
        <v/>
      </c>
      <c r="K658" s="119" t="str">
        <f ca="1">IFERROR(__xludf.DUMMYFUNCTION("""COMPUTED_VALUE"""),"")</f>
        <v/>
      </c>
      <c r="L658" s="119" t="str">
        <f ca="1">IFERROR(__xludf.DUMMYFUNCTION("""COMPUTED_VALUE"""),"")</f>
        <v/>
      </c>
      <c r="M658" s="119" t="str">
        <f ca="1">IFERROR(__xludf.DUMMYFUNCTION("""COMPUTED_VALUE"""),"")</f>
        <v/>
      </c>
      <c r="N658" s="119" t="str">
        <f ca="1">IFERROR(__xludf.DUMMYFUNCTION("""COMPUTED_VALUE"""),"")</f>
        <v/>
      </c>
      <c r="O658" s="119" t="str">
        <f ca="1">IFERROR(__xludf.DUMMYFUNCTION("""COMPUTED_VALUE"""),"")</f>
        <v/>
      </c>
      <c r="P658" s="119" t="str">
        <f ca="1">IFERROR(__xludf.DUMMYFUNCTION("""COMPUTED_VALUE"""),"")</f>
        <v/>
      </c>
      <c r="Q658" s="119" t="str">
        <f ca="1">IFERROR(__xludf.DUMMYFUNCTION("""COMPUTED_VALUE"""),"")</f>
        <v/>
      </c>
      <c r="R658" s="119" t="str">
        <f ca="1">IFERROR(__xludf.DUMMYFUNCTION("""COMPUTED_VALUE"""),"")</f>
        <v/>
      </c>
      <c r="S658" s="119" t="str">
        <f ca="1">IFERROR(__xludf.DUMMYFUNCTION("""COMPUTED_VALUE"""),"")</f>
        <v/>
      </c>
      <c r="T658" s="119" t="str">
        <f ca="1">IFERROR(__xludf.DUMMYFUNCTION("""COMPUTED_VALUE"""),"")</f>
        <v/>
      </c>
      <c r="U658" s="119" t="str">
        <f ca="1">IFERROR(__xludf.DUMMYFUNCTION("""COMPUTED_VALUE"""),"")</f>
        <v/>
      </c>
      <c r="V658" s="119" t="str">
        <f ca="1">IFERROR(__xludf.DUMMYFUNCTION("""COMPUTED_VALUE"""),"")</f>
        <v/>
      </c>
      <c r="W658" s="119" t="str">
        <f ca="1">IFERROR(__xludf.DUMMYFUNCTION("""COMPUTED_VALUE"""),"")</f>
        <v/>
      </c>
      <c r="X658" s="119" t="str">
        <f ca="1">IFERROR(__xludf.DUMMYFUNCTION("""COMPUTED_VALUE"""),"")</f>
        <v/>
      </c>
      <c r="Y658" s="119" t="str">
        <f ca="1">IFERROR(__xludf.DUMMYFUNCTION("""COMPUTED_VALUE"""),"")</f>
        <v/>
      </c>
      <c r="Z658" s="119"/>
    </row>
    <row r="659" spans="1:26" ht="12.95">
      <c r="A659" s="119" t="str">
        <f ca="1">IFERROR(__xludf.DUMMYFUNCTION("""COMPUTED_VALUE"""),"")</f>
        <v/>
      </c>
      <c r="B659" s="119" t="str">
        <f ca="1">IFERROR(__xludf.DUMMYFUNCTION("""COMPUTED_VALUE"""),"")</f>
        <v/>
      </c>
      <c r="C659" s="119" t="str">
        <f ca="1">IFERROR(__xludf.DUMMYFUNCTION("""COMPUTED_VALUE"""),"")</f>
        <v/>
      </c>
      <c r="D659" s="119" t="str">
        <f ca="1">IFERROR(__xludf.DUMMYFUNCTION("""COMPUTED_VALUE"""),"")</f>
        <v/>
      </c>
      <c r="E659" s="119" t="str">
        <f ca="1">IFERROR(__xludf.DUMMYFUNCTION("""COMPUTED_VALUE"""),"")</f>
        <v/>
      </c>
      <c r="F659" s="119" t="str">
        <f ca="1">IFERROR(__xludf.DUMMYFUNCTION("""COMPUTED_VALUE"""),"")</f>
        <v/>
      </c>
      <c r="G659" s="119" t="str">
        <f ca="1">IFERROR(__xludf.DUMMYFUNCTION("""COMPUTED_VALUE"""),"")</f>
        <v/>
      </c>
      <c r="H659" s="119" t="str">
        <f ca="1">IFERROR(__xludf.DUMMYFUNCTION("""COMPUTED_VALUE"""),"")</f>
        <v/>
      </c>
      <c r="I659" s="96" t="str">
        <f ca="1">IFERROR(__xludf.DUMMYFUNCTION("""COMPUTED_VALUE"""),"")</f>
        <v/>
      </c>
      <c r="J659" s="119" t="str">
        <f ca="1">IFERROR(__xludf.DUMMYFUNCTION("""COMPUTED_VALUE"""),"")</f>
        <v/>
      </c>
      <c r="K659" s="119" t="str">
        <f ca="1">IFERROR(__xludf.DUMMYFUNCTION("""COMPUTED_VALUE"""),"")</f>
        <v/>
      </c>
      <c r="L659" s="119" t="str">
        <f ca="1">IFERROR(__xludf.DUMMYFUNCTION("""COMPUTED_VALUE"""),"")</f>
        <v/>
      </c>
      <c r="M659" s="119" t="str">
        <f ca="1">IFERROR(__xludf.DUMMYFUNCTION("""COMPUTED_VALUE"""),"")</f>
        <v/>
      </c>
      <c r="N659" s="119" t="str">
        <f ca="1">IFERROR(__xludf.DUMMYFUNCTION("""COMPUTED_VALUE"""),"")</f>
        <v/>
      </c>
      <c r="O659" s="119" t="str">
        <f ca="1">IFERROR(__xludf.DUMMYFUNCTION("""COMPUTED_VALUE"""),"")</f>
        <v/>
      </c>
      <c r="P659" s="119" t="str">
        <f ca="1">IFERROR(__xludf.DUMMYFUNCTION("""COMPUTED_VALUE"""),"")</f>
        <v/>
      </c>
      <c r="Q659" s="119" t="str">
        <f ca="1">IFERROR(__xludf.DUMMYFUNCTION("""COMPUTED_VALUE"""),"")</f>
        <v/>
      </c>
      <c r="R659" s="119" t="str">
        <f ca="1">IFERROR(__xludf.DUMMYFUNCTION("""COMPUTED_VALUE"""),"")</f>
        <v/>
      </c>
      <c r="S659" s="119" t="str">
        <f ca="1">IFERROR(__xludf.DUMMYFUNCTION("""COMPUTED_VALUE"""),"")</f>
        <v/>
      </c>
      <c r="T659" s="119" t="str">
        <f ca="1">IFERROR(__xludf.DUMMYFUNCTION("""COMPUTED_VALUE"""),"")</f>
        <v/>
      </c>
      <c r="U659" s="119" t="str">
        <f ca="1">IFERROR(__xludf.DUMMYFUNCTION("""COMPUTED_VALUE"""),"")</f>
        <v/>
      </c>
      <c r="V659" s="119" t="str">
        <f ca="1">IFERROR(__xludf.DUMMYFUNCTION("""COMPUTED_VALUE"""),"")</f>
        <v/>
      </c>
      <c r="W659" s="119" t="str">
        <f ca="1">IFERROR(__xludf.DUMMYFUNCTION("""COMPUTED_VALUE"""),"")</f>
        <v/>
      </c>
      <c r="X659" s="119" t="str">
        <f ca="1">IFERROR(__xludf.DUMMYFUNCTION("""COMPUTED_VALUE"""),"")</f>
        <v/>
      </c>
      <c r="Y659" s="119" t="str">
        <f ca="1">IFERROR(__xludf.DUMMYFUNCTION("""COMPUTED_VALUE"""),"")</f>
        <v/>
      </c>
      <c r="Z659" s="119"/>
    </row>
    <row r="660" spans="1:26" ht="12.95">
      <c r="A660" s="119" t="str">
        <f ca="1">IFERROR(__xludf.DUMMYFUNCTION("""COMPUTED_VALUE"""),"")</f>
        <v/>
      </c>
      <c r="B660" s="119" t="str">
        <f ca="1">IFERROR(__xludf.DUMMYFUNCTION("""COMPUTED_VALUE"""),"")</f>
        <v/>
      </c>
      <c r="C660" s="119" t="str">
        <f ca="1">IFERROR(__xludf.DUMMYFUNCTION("""COMPUTED_VALUE"""),"")</f>
        <v/>
      </c>
      <c r="D660" s="119" t="str">
        <f ca="1">IFERROR(__xludf.DUMMYFUNCTION("""COMPUTED_VALUE"""),"")</f>
        <v/>
      </c>
      <c r="E660" s="119" t="str">
        <f ca="1">IFERROR(__xludf.DUMMYFUNCTION("""COMPUTED_VALUE"""),"")</f>
        <v/>
      </c>
      <c r="F660" s="119" t="str">
        <f ca="1">IFERROR(__xludf.DUMMYFUNCTION("""COMPUTED_VALUE"""),"")</f>
        <v/>
      </c>
      <c r="G660" s="119" t="str">
        <f ca="1">IFERROR(__xludf.DUMMYFUNCTION("""COMPUTED_VALUE"""),"")</f>
        <v/>
      </c>
      <c r="H660" s="119" t="str">
        <f ca="1">IFERROR(__xludf.DUMMYFUNCTION("""COMPUTED_VALUE"""),"")</f>
        <v/>
      </c>
      <c r="I660" s="96" t="str">
        <f ca="1">IFERROR(__xludf.DUMMYFUNCTION("""COMPUTED_VALUE"""),"")</f>
        <v/>
      </c>
      <c r="J660" s="119" t="str">
        <f ca="1">IFERROR(__xludf.DUMMYFUNCTION("""COMPUTED_VALUE"""),"")</f>
        <v/>
      </c>
      <c r="K660" s="119" t="str">
        <f ca="1">IFERROR(__xludf.DUMMYFUNCTION("""COMPUTED_VALUE"""),"")</f>
        <v/>
      </c>
      <c r="L660" s="119" t="str">
        <f ca="1">IFERROR(__xludf.DUMMYFUNCTION("""COMPUTED_VALUE"""),"")</f>
        <v/>
      </c>
      <c r="M660" s="119" t="str">
        <f ca="1">IFERROR(__xludf.DUMMYFUNCTION("""COMPUTED_VALUE"""),"")</f>
        <v/>
      </c>
      <c r="N660" s="119" t="str">
        <f ca="1">IFERROR(__xludf.DUMMYFUNCTION("""COMPUTED_VALUE"""),"")</f>
        <v/>
      </c>
      <c r="O660" s="119" t="str">
        <f ca="1">IFERROR(__xludf.DUMMYFUNCTION("""COMPUTED_VALUE"""),"")</f>
        <v/>
      </c>
      <c r="P660" s="119" t="str">
        <f ca="1">IFERROR(__xludf.DUMMYFUNCTION("""COMPUTED_VALUE"""),"")</f>
        <v/>
      </c>
      <c r="Q660" s="119" t="str">
        <f ca="1">IFERROR(__xludf.DUMMYFUNCTION("""COMPUTED_VALUE"""),"")</f>
        <v/>
      </c>
      <c r="R660" s="119" t="str">
        <f ca="1">IFERROR(__xludf.DUMMYFUNCTION("""COMPUTED_VALUE"""),"")</f>
        <v/>
      </c>
      <c r="S660" s="119" t="str">
        <f ca="1">IFERROR(__xludf.DUMMYFUNCTION("""COMPUTED_VALUE"""),"")</f>
        <v/>
      </c>
      <c r="T660" s="119" t="str">
        <f ca="1">IFERROR(__xludf.DUMMYFUNCTION("""COMPUTED_VALUE"""),"")</f>
        <v/>
      </c>
      <c r="U660" s="119" t="str">
        <f ca="1">IFERROR(__xludf.DUMMYFUNCTION("""COMPUTED_VALUE"""),"")</f>
        <v/>
      </c>
      <c r="V660" s="119" t="str">
        <f ca="1">IFERROR(__xludf.DUMMYFUNCTION("""COMPUTED_VALUE"""),"")</f>
        <v/>
      </c>
      <c r="W660" s="119" t="str">
        <f ca="1">IFERROR(__xludf.DUMMYFUNCTION("""COMPUTED_VALUE"""),"")</f>
        <v/>
      </c>
      <c r="X660" s="119" t="str">
        <f ca="1">IFERROR(__xludf.DUMMYFUNCTION("""COMPUTED_VALUE"""),"")</f>
        <v/>
      </c>
      <c r="Y660" s="119" t="str">
        <f ca="1">IFERROR(__xludf.DUMMYFUNCTION("""COMPUTED_VALUE"""),"")</f>
        <v/>
      </c>
      <c r="Z660" s="119"/>
    </row>
    <row r="661" spans="1:26" ht="12.95">
      <c r="A661" s="119" t="str">
        <f ca="1">IFERROR(__xludf.DUMMYFUNCTION("""COMPUTED_VALUE"""),"")</f>
        <v/>
      </c>
      <c r="B661" s="119" t="str">
        <f ca="1">IFERROR(__xludf.DUMMYFUNCTION("""COMPUTED_VALUE"""),"")</f>
        <v/>
      </c>
      <c r="C661" s="119" t="str">
        <f ca="1">IFERROR(__xludf.DUMMYFUNCTION("""COMPUTED_VALUE"""),"")</f>
        <v/>
      </c>
      <c r="D661" s="119" t="str">
        <f ca="1">IFERROR(__xludf.DUMMYFUNCTION("""COMPUTED_VALUE"""),"")</f>
        <v/>
      </c>
      <c r="E661" s="119" t="str">
        <f ca="1">IFERROR(__xludf.DUMMYFUNCTION("""COMPUTED_VALUE"""),"")</f>
        <v/>
      </c>
      <c r="F661" s="119" t="str">
        <f ca="1">IFERROR(__xludf.DUMMYFUNCTION("""COMPUTED_VALUE"""),"")</f>
        <v/>
      </c>
      <c r="G661" s="119" t="str">
        <f ca="1">IFERROR(__xludf.DUMMYFUNCTION("""COMPUTED_VALUE"""),"")</f>
        <v/>
      </c>
      <c r="H661" s="119" t="str">
        <f ca="1">IFERROR(__xludf.DUMMYFUNCTION("""COMPUTED_VALUE"""),"")</f>
        <v/>
      </c>
      <c r="I661" s="96" t="str">
        <f ca="1">IFERROR(__xludf.DUMMYFUNCTION("""COMPUTED_VALUE"""),"")</f>
        <v/>
      </c>
      <c r="J661" s="119" t="str">
        <f ca="1">IFERROR(__xludf.DUMMYFUNCTION("""COMPUTED_VALUE"""),"")</f>
        <v/>
      </c>
      <c r="K661" s="119" t="str">
        <f ca="1">IFERROR(__xludf.DUMMYFUNCTION("""COMPUTED_VALUE"""),"")</f>
        <v/>
      </c>
      <c r="L661" s="119" t="str">
        <f ca="1">IFERROR(__xludf.DUMMYFUNCTION("""COMPUTED_VALUE"""),"")</f>
        <v/>
      </c>
      <c r="M661" s="119" t="str">
        <f ca="1">IFERROR(__xludf.DUMMYFUNCTION("""COMPUTED_VALUE"""),"")</f>
        <v/>
      </c>
      <c r="N661" s="119" t="str">
        <f ca="1">IFERROR(__xludf.DUMMYFUNCTION("""COMPUTED_VALUE"""),"")</f>
        <v/>
      </c>
      <c r="O661" s="119" t="str">
        <f ca="1">IFERROR(__xludf.DUMMYFUNCTION("""COMPUTED_VALUE"""),"")</f>
        <v/>
      </c>
      <c r="P661" s="119" t="str">
        <f ca="1">IFERROR(__xludf.DUMMYFUNCTION("""COMPUTED_VALUE"""),"")</f>
        <v/>
      </c>
      <c r="Q661" s="119" t="str">
        <f ca="1">IFERROR(__xludf.DUMMYFUNCTION("""COMPUTED_VALUE"""),"")</f>
        <v/>
      </c>
      <c r="R661" s="119" t="str">
        <f ca="1">IFERROR(__xludf.DUMMYFUNCTION("""COMPUTED_VALUE"""),"")</f>
        <v/>
      </c>
      <c r="S661" s="119" t="str">
        <f ca="1">IFERROR(__xludf.DUMMYFUNCTION("""COMPUTED_VALUE"""),"")</f>
        <v/>
      </c>
      <c r="T661" s="119" t="str">
        <f ca="1">IFERROR(__xludf.DUMMYFUNCTION("""COMPUTED_VALUE"""),"")</f>
        <v/>
      </c>
      <c r="U661" s="119" t="str">
        <f ca="1">IFERROR(__xludf.DUMMYFUNCTION("""COMPUTED_VALUE"""),"")</f>
        <v/>
      </c>
      <c r="V661" s="119" t="str">
        <f ca="1">IFERROR(__xludf.DUMMYFUNCTION("""COMPUTED_VALUE"""),"")</f>
        <v/>
      </c>
      <c r="W661" s="119" t="str">
        <f ca="1">IFERROR(__xludf.DUMMYFUNCTION("""COMPUTED_VALUE"""),"")</f>
        <v/>
      </c>
      <c r="X661" s="119" t="str">
        <f ca="1">IFERROR(__xludf.DUMMYFUNCTION("""COMPUTED_VALUE"""),"")</f>
        <v/>
      </c>
      <c r="Y661" s="119" t="str">
        <f ca="1">IFERROR(__xludf.DUMMYFUNCTION("""COMPUTED_VALUE"""),"")</f>
        <v/>
      </c>
      <c r="Z661" s="119"/>
    </row>
    <row r="662" spans="1:26" ht="12.95">
      <c r="A662" s="119" t="str">
        <f ca="1">IFERROR(__xludf.DUMMYFUNCTION("""COMPUTED_VALUE"""),"")</f>
        <v/>
      </c>
      <c r="B662" s="119" t="str">
        <f ca="1">IFERROR(__xludf.DUMMYFUNCTION("""COMPUTED_VALUE"""),"")</f>
        <v/>
      </c>
      <c r="C662" s="119" t="str">
        <f ca="1">IFERROR(__xludf.DUMMYFUNCTION("""COMPUTED_VALUE"""),"")</f>
        <v/>
      </c>
      <c r="D662" s="119" t="str">
        <f ca="1">IFERROR(__xludf.DUMMYFUNCTION("""COMPUTED_VALUE"""),"")</f>
        <v/>
      </c>
      <c r="E662" s="119" t="str">
        <f ca="1">IFERROR(__xludf.DUMMYFUNCTION("""COMPUTED_VALUE"""),"")</f>
        <v/>
      </c>
      <c r="F662" s="119" t="str">
        <f ca="1">IFERROR(__xludf.DUMMYFUNCTION("""COMPUTED_VALUE"""),"")</f>
        <v/>
      </c>
      <c r="G662" s="119" t="str">
        <f ca="1">IFERROR(__xludf.DUMMYFUNCTION("""COMPUTED_VALUE"""),"")</f>
        <v/>
      </c>
      <c r="H662" s="119" t="str">
        <f ca="1">IFERROR(__xludf.DUMMYFUNCTION("""COMPUTED_VALUE"""),"")</f>
        <v/>
      </c>
      <c r="I662" s="96" t="str">
        <f ca="1">IFERROR(__xludf.DUMMYFUNCTION("""COMPUTED_VALUE"""),"")</f>
        <v/>
      </c>
      <c r="J662" s="119" t="str">
        <f ca="1">IFERROR(__xludf.DUMMYFUNCTION("""COMPUTED_VALUE"""),"")</f>
        <v/>
      </c>
      <c r="K662" s="119" t="str">
        <f ca="1">IFERROR(__xludf.DUMMYFUNCTION("""COMPUTED_VALUE"""),"")</f>
        <v/>
      </c>
      <c r="L662" s="119" t="str">
        <f ca="1">IFERROR(__xludf.DUMMYFUNCTION("""COMPUTED_VALUE"""),"")</f>
        <v/>
      </c>
      <c r="M662" s="119" t="str">
        <f ca="1">IFERROR(__xludf.DUMMYFUNCTION("""COMPUTED_VALUE"""),"")</f>
        <v/>
      </c>
      <c r="N662" s="119" t="str">
        <f ca="1">IFERROR(__xludf.DUMMYFUNCTION("""COMPUTED_VALUE"""),"")</f>
        <v/>
      </c>
      <c r="O662" s="119" t="str">
        <f ca="1">IFERROR(__xludf.DUMMYFUNCTION("""COMPUTED_VALUE"""),"")</f>
        <v/>
      </c>
      <c r="P662" s="119" t="str">
        <f ca="1">IFERROR(__xludf.DUMMYFUNCTION("""COMPUTED_VALUE"""),"")</f>
        <v/>
      </c>
      <c r="Q662" s="119" t="str">
        <f ca="1">IFERROR(__xludf.DUMMYFUNCTION("""COMPUTED_VALUE"""),"")</f>
        <v/>
      </c>
      <c r="R662" s="119" t="str">
        <f ca="1">IFERROR(__xludf.DUMMYFUNCTION("""COMPUTED_VALUE"""),"")</f>
        <v/>
      </c>
      <c r="S662" s="119" t="str">
        <f ca="1">IFERROR(__xludf.DUMMYFUNCTION("""COMPUTED_VALUE"""),"")</f>
        <v/>
      </c>
      <c r="T662" s="119" t="str">
        <f ca="1">IFERROR(__xludf.DUMMYFUNCTION("""COMPUTED_VALUE"""),"")</f>
        <v/>
      </c>
      <c r="U662" s="119" t="str">
        <f ca="1">IFERROR(__xludf.DUMMYFUNCTION("""COMPUTED_VALUE"""),"")</f>
        <v/>
      </c>
      <c r="V662" s="119" t="str">
        <f ca="1">IFERROR(__xludf.DUMMYFUNCTION("""COMPUTED_VALUE"""),"")</f>
        <v/>
      </c>
      <c r="W662" s="119" t="str">
        <f ca="1">IFERROR(__xludf.DUMMYFUNCTION("""COMPUTED_VALUE"""),"")</f>
        <v/>
      </c>
      <c r="X662" s="119" t="str">
        <f ca="1">IFERROR(__xludf.DUMMYFUNCTION("""COMPUTED_VALUE"""),"")</f>
        <v/>
      </c>
      <c r="Y662" s="119" t="str">
        <f ca="1">IFERROR(__xludf.DUMMYFUNCTION("""COMPUTED_VALUE"""),"")</f>
        <v/>
      </c>
      <c r="Z662" s="119"/>
    </row>
    <row r="663" spans="1:26" ht="12.95">
      <c r="A663" s="119" t="str">
        <f ca="1">IFERROR(__xludf.DUMMYFUNCTION("""COMPUTED_VALUE"""),"")</f>
        <v/>
      </c>
      <c r="B663" s="119" t="str">
        <f ca="1">IFERROR(__xludf.DUMMYFUNCTION("""COMPUTED_VALUE"""),"")</f>
        <v/>
      </c>
      <c r="C663" s="119" t="str">
        <f ca="1">IFERROR(__xludf.DUMMYFUNCTION("""COMPUTED_VALUE"""),"")</f>
        <v/>
      </c>
      <c r="D663" s="119" t="str">
        <f ca="1">IFERROR(__xludf.DUMMYFUNCTION("""COMPUTED_VALUE"""),"")</f>
        <v/>
      </c>
      <c r="E663" s="119" t="str">
        <f ca="1">IFERROR(__xludf.DUMMYFUNCTION("""COMPUTED_VALUE"""),"")</f>
        <v/>
      </c>
      <c r="F663" s="119" t="str">
        <f ca="1">IFERROR(__xludf.DUMMYFUNCTION("""COMPUTED_VALUE"""),"")</f>
        <v/>
      </c>
      <c r="G663" s="119" t="str">
        <f ca="1">IFERROR(__xludf.DUMMYFUNCTION("""COMPUTED_VALUE"""),"")</f>
        <v/>
      </c>
      <c r="H663" s="119" t="str">
        <f ca="1">IFERROR(__xludf.DUMMYFUNCTION("""COMPUTED_VALUE"""),"")</f>
        <v/>
      </c>
      <c r="I663" s="96" t="str">
        <f ca="1">IFERROR(__xludf.DUMMYFUNCTION("""COMPUTED_VALUE"""),"")</f>
        <v/>
      </c>
      <c r="J663" s="119" t="str">
        <f ca="1">IFERROR(__xludf.DUMMYFUNCTION("""COMPUTED_VALUE"""),"")</f>
        <v/>
      </c>
      <c r="K663" s="119" t="str">
        <f ca="1">IFERROR(__xludf.DUMMYFUNCTION("""COMPUTED_VALUE"""),"")</f>
        <v/>
      </c>
      <c r="L663" s="119" t="str">
        <f ca="1">IFERROR(__xludf.DUMMYFUNCTION("""COMPUTED_VALUE"""),"")</f>
        <v/>
      </c>
      <c r="M663" s="119" t="str">
        <f ca="1">IFERROR(__xludf.DUMMYFUNCTION("""COMPUTED_VALUE"""),"")</f>
        <v/>
      </c>
      <c r="N663" s="119" t="str">
        <f ca="1">IFERROR(__xludf.DUMMYFUNCTION("""COMPUTED_VALUE"""),"")</f>
        <v/>
      </c>
      <c r="O663" s="119" t="str">
        <f ca="1">IFERROR(__xludf.DUMMYFUNCTION("""COMPUTED_VALUE"""),"")</f>
        <v/>
      </c>
      <c r="P663" s="119" t="str">
        <f ca="1">IFERROR(__xludf.DUMMYFUNCTION("""COMPUTED_VALUE"""),"")</f>
        <v/>
      </c>
      <c r="Q663" s="119" t="str">
        <f ca="1">IFERROR(__xludf.DUMMYFUNCTION("""COMPUTED_VALUE"""),"")</f>
        <v/>
      </c>
      <c r="R663" s="119" t="str">
        <f ca="1">IFERROR(__xludf.DUMMYFUNCTION("""COMPUTED_VALUE"""),"")</f>
        <v/>
      </c>
      <c r="S663" s="119" t="str">
        <f ca="1">IFERROR(__xludf.DUMMYFUNCTION("""COMPUTED_VALUE"""),"")</f>
        <v/>
      </c>
      <c r="T663" s="119" t="str">
        <f ca="1">IFERROR(__xludf.DUMMYFUNCTION("""COMPUTED_VALUE"""),"")</f>
        <v/>
      </c>
      <c r="U663" s="119" t="str">
        <f ca="1">IFERROR(__xludf.DUMMYFUNCTION("""COMPUTED_VALUE"""),"")</f>
        <v/>
      </c>
      <c r="V663" s="119" t="str">
        <f ca="1">IFERROR(__xludf.DUMMYFUNCTION("""COMPUTED_VALUE"""),"")</f>
        <v/>
      </c>
      <c r="W663" s="119" t="str">
        <f ca="1">IFERROR(__xludf.DUMMYFUNCTION("""COMPUTED_VALUE"""),"")</f>
        <v/>
      </c>
      <c r="X663" s="119" t="str">
        <f ca="1">IFERROR(__xludf.DUMMYFUNCTION("""COMPUTED_VALUE"""),"")</f>
        <v/>
      </c>
      <c r="Y663" s="119" t="str">
        <f ca="1">IFERROR(__xludf.DUMMYFUNCTION("""COMPUTED_VALUE"""),"")</f>
        <v/>
      </c>
      <c r="Z663" s="119"/>
    </row>
    <row r="664" spans="1:26" ht="12.95">
      <c r="A664" s="119" t="str">
        <f ca="1">IFERROR(__xludf.DUMMYFUNCTION("""COMPUTED_VALUE"""),"")</f>
        <v/>
      </c>
      <c r="B664" s="119" t="str">
        <f ca="1">IFERROR(__xludf.DUMMYFUNCTION("""COMPUTED_VALUE"""),"")</f>
        <v/>
      </c>
      <c r="C664" s="119" t="str">
        <f ca="1">IFERROR(__xludf.DUMMYFUNCTION("""COMPUTED_VALUE"""),"")</f>
        <v/>
      </c>
      <c r="D664" s="119" t="str">
        <f ca="1">IFERROR(__xludf.DUMMYFUNCTION("""COMPUTED_VALUE"""),"")</f>
        <v/>
      </c>
      <c r="E664" s="119" t="str">
        <f ca="1">IFERROR(__xludf.DUMMYFUNCTION("""COMPUTED_VALUE"""),"")</f>
        <v/>
      </c>
      <c r="F664" s="119" t="str">
        <f ca="1">IFERROR(__xludf.DUMMYFUNCTION("""COMPUTED_VALUE"""),"")</f>
        <v/>
      </c>
      <c r="G664" s="119" t="str">
        <f ca="1">IFERROR(__xludf.DUMMYFUNCTION("""COMPUTED_VALUE"""),"")</f>
        <v/>
      </c>
      <c r="H664" s="119" t="str">
        <f ca="1">IFERROR(__xludf.DUMMYFUNCTION("""COMPUTED_VALUE"""),"")</f>
        <v/>
      </c>
      <c r="I664" s="96" t="str">
        <f ca="1">IFERROR(__xludf.DUMMYFUNCTION("""COMPUTED_VALUE"""),"")</f>
        <v/>
      </c>
      <c r="J664" s="119" t="str">
        <f ca="1">IFERROR(__xludf.DUMMYFUNCTION("""COMPUTED_VALUE"""),"")</f>
        <v/>
      </c>
      <c r="K664" s="119" t="str">
        <f ca="1">IFERROR(__xludf.DUMMYFUNCTION("""COMPUTED_VALUE"""),"")</f>
        <v/>
      </c>
      <c r="L664" s="119" t="str">
        <f ca="1">IFERROR(__xludf.DUMMYFUNCTION("""COMPUTED_VALUE"""),"")</f>
        <v/>
      </c>
      <c r="M664" s="119" t="str">
        <f ca="1">IFERROR(__xludf.DUMMYFUNCTION("""COMPUTED_VALUE"""),"")</f>
        <v/>
      </c>
      <c r="N664" s="119" t="str">
        <f ca="1">IFERROR(__xludf.DUMMYFUNCTION("""COMPUTED_VALUE"""),"")</f>
        <v/>
      </c>
      <c r="O664" s="119" t="str">
        <f ca="1">IFERROR(__xludf.DUMMYFUNCTION("""COMPUTED_VALUE"""),"")</f>
        <v/>
      </c>
      <c r="P664" s="119" t="str">
        <f ca="1">IFERROR(__xludf.DUMMYFUNCTION("""COMPUTED_VALUE"""),"")</f>
        <v/>
      </c>
      <c r="Q664" s="119" t="str">
        <f ca="1">IFERROR(__xludf.DUMMYFUNCTION("""COMPUTED_VALUE"""),"")</f>
        <v/>
      </c>
      <c r="R664" s="119" t="str">
        <f ca="1">IFERROR(__xludf.DUMMYFUNCTION("""COMPUTED_VALUE"""),"")</f>
        <v/>
      </c>
      <c r="S664" s="119" t="str">
        <f ca="1">IFERROR(__xludf.DUMMYFUNCTION("""COMPUTED_VALUE"""),"")</f>
        <v/>
      </c>
      <c r="T664" s="119" t="str">
        <f ca="1">IFERROR(__xludf.DUMMYFUNCTION("""COMPUTED_VALUE"""),"")</f>
        <v/>
      </c>
      <c r="U664" s="119" t="str">
        <f ca="1">IFERROR(__xludf.DUMMYFUNCTION("""COMPUTED_VALUE"""),"")</f>
        <v/>
      </c>
      <c r="V664" s="119" t="str">
        <f ca="1">IFERROR(__xludf.DUMMYFUNCTION("""COMPUTED_VALUE"""),"")</f>
        <v/>
      </c>
      <c r="W664" s="119" t="str">
        <f ca="1">IFERROR(__xludf.DUMMYFUNCTION("""COMPUTED_VALUE"""),"")</f>
        <v/>
      </c>
      <c r="X664" s="119" t="str">
        <f ca="1">IFERROR(__xludf.DUMMYFUNCTION("""COMPUTED_VALUE"""),"")</f>
        <v/>
      </c>
      <c r="Y664" s="119" t="str">
        <f ca="1">IFERROR(__xludf.DUMMYFUNCTION("""COMPUTED_VALUE"""),"")</f>
        <v/>
      </c>
      <c r="Z664" s="119"/>
    </row>
    <row r="665" spans="1:26" ht="12.95">
      <c r="A665" s="119" t="str">
        <f ca="1">IFERROR(__xludf.DUMMYFUNCTION("""COMPUTED_VALUE"""),"")</f>
        <v/>
      </c>
      <c r="B665" s="119" t="str">
        <f ca="1">IFERROR(__xludf.DUMMYFUNCTION("""COMPUTED_VALUE"""),"")</f>
        <v/>
      </c>
      <c r="C665" s="119" t="str">
        <f ca="1">IFERROR(__xludf.DUMMYFUNCTION("""COMPUTED_VALUE"""),"")</f>
        <v/>
      </c>
      <c r="D665" s="119" t="str">
        <f ca="1">IFERROR(__xludf.DUMMYFUNCTION("""COMPUTED_VALUE"""),"")</f>
        <v/>
      </c>
      <c r="E665" s="119" t="str">
        <f ca="1">IFERROR(__xludf.DUMMYFUNCTION("""COMPUTED_VALUE"""),"")</f>
        <v/>
      </c>
      <c r="F665" s="119" t="str">
        <f ca="1">IFERROR(__xludf.DUMMYFUNCTION("""COMPUTED_VALUE"""),"")</f>
        <v/>
      </c>
      <c r="G665" s="119" t="str">
        <f ca="1">IFERROR(__xludf.DUMMYFUNCTION("""COMPUTED_VALUE"""),"")</f>
        <v/>
      </c>
      <c r="H665" s="119" t="str">
        <f ca="1">IFERROR(__xludf.DUMMYFUNCTION("""COMPUTED_VALUE"""),"")</f>
        <v/>
      </c>
      <c r="I665" s="96" t="str">
        <f ca="1">IFERROR(__xludf.DUMMYFUNCTION("""COMPUTED_VALUE"""),"")</f>
        <v/>
      </c>
      <c r="J665" s="119" t="str">
        <f ca="1">IFERROR(__xludf.DUMMYFUNCTION("""COMPUTED_VALUE"""),"")</f>
        <v/>
      </c>
      <c r="K665" s="119" t="str">
        <f ca="1">IFERROR(__xludf.DUMMYFUNCTION("""COMPUTED_VALUE"""),"")</f>
        <v/>
      </c>
      <c r="L665" s="119" t="str">
        <f ca="1">IFERROR(__xludf.DUMMYFUNCTION("""COMPUTED_VALUE"""),"")</f>
        <v/>
      </c>
      <c r="M665" s="119" t="str">
        <f ca="1">IFERROR(__xludf.DUMMYFUNCTION("""COMPUTED_VALUE"""),"")</f>
        <v/>
      </c>
      <c r="N665" s="119" t="str">
        <f ca="1">IFERROR(__xludf.DUMMYFUNCTION("""COMPUTED_VALUE"""),"")</f>
        <v/>
      </c>
      <c r="O665" s="119" t="str">
        <f ca="1">IFERROR(__xludf.DUMMYFUNCTION("""COMPUTED_VALUE"""),"")</f>
        <v/>
      </c>
      <c r="P665" s="119" t="str">
        <f ca="1">IFERROR(__xludf.DUMMYFUNCTION("""COMPUTED_VALUE"""),"")</f>
        <v/>
      </c>
      <c r="Q665" s="119" t="str">
        <f ca="1">IFERROR(__xludf.DUMMYFUNCTION("""COMPUTED_VALUE"""),"")</f>
        <v/>
      </c>
      <c r="R665" s="119" t="str">
        <f ca="1">IFERROR(__xludf.DUMMYFUNCTION("""COMPUTED_VALUE"""),"")</f>
        <v/>
      </c>
      <c r="S665" s="119" t="str">
        <f ca="1">IFERROR(__xludf.DUMMYFUNCTION("""COMPUTED_VALUE"""),"")</f>
        <v/>
      </c>
      <c r="T665" s="119" t="str">
        <f ca="1">IFERROR(__xludf.DUMMYFUNCTION("""COMPUTED_VALUE"""),"")</f>
        <v/>
      </c>
      <c r="U665" s="119" t="str">
        <f ca="1">IFERROR(__xludf.DUMMYFUNCTION("""COMPUTED_VALUE"""),"")</f>
        <v/>
      </c>
      <c r="V665" s="119" t="str">
        <f ca="1">IFERROR(__xludf.DUMMYFUNCTION("""COMPUTED_VALUE"""),"")</f>
        <v/>
      </c>
      <c r="W665" s="119" t="str">
        <f ca="1">IFERROR(__xludf.DUMMYFUNCTION("""COMPUTED_VALUE"""),"")</f>
        <v/>
      </c>
      <c r="X665" s="119" t="str">
        <f ca="1">IFERROR(__xludf.DUMMYFUNCTION("""COMPUTED_VALUE"""),"")</f>
        <v/>
      </c>
      <c r="Y665" s="119" t="str">
        <f ca="1">IFERROR(__xludf.DUMMYFUNCTION("""COMPUTED_VALUE"""),"")</f>
        <v/>
      </c>
      <c r="Z665" s="119"/>
    </row>
    <row r="666" spans="1:26" ht="12.95">
      <c r="A666" s="119" t="str">
        <f ca="1">IFERROR(__xludf.DUMMYFUNCTION("""COMPUTED_VALUE"""),"")</f>
        <v/>
      </c>
      <c r="B666" s="119" t="str">
        <f ca="1">IFERROR(__xludf.DUMMYFUNCTION("""COMPUTED_VALUE"""),"")</f>
        <v/>
      </c>
      <c r="C666" s="119" t="str">
        <f ca="1">IFERROR(__xludf.DUMMYFUNCTION("""COMPUTED_VALUE"""),"")</f>
        <v/>
      </c>
      <c r="D666" s="119" t="str">
        <f ca="1">IFERROR(__xludf.DUMMYFUNCTION("""COMPUTED_VALUE"""),"")</f>
        <v/>
      </c>
      <c r="E666" s="119" t="str">
        <f ca="1">IFERROR(__xludf.DUMMYFUNCTION("""COMPUTED_VALUE"""),"")</f>
        <v/>
      </c>
      <c r="F666" s="119" t="str">
        <f ca="1">IFERROR(__xludf.DUMMYFUNCTION("""COMPUTED_VALUE"""),"")</f>
        <v/>
      </c>
      <c r="G666" s="119" t="str">
        <f ca="1">IFERROR(__xludf.DUMMYFUNCTION("""COMPUTED_VALUE"""),"")</f>
        <v/>
      </c>
      <c r="H666" s="119" t="str">
        <f ca="1">IFERROR(__xludf.DUMMYFUNCTION("""COMPUTED_VALUE"""),"")</f>
        <v/>
      </c>
      <c r="I666" s="96" t="str">
        <f ca="1">IFERROR(__xludf.DUMMYFUNCTION("""COMPUTED_VALUE"""),"")</f>
        <v/>
      </c>
      <c r="J666" s="119" t="str">
        <f ca="1">IFERROR(__xludf.DUMMYFUNCTION("""COMPUTED_VALUE"""),"")</f>
        <v/>
      </c>
      <c r="K666" s="119" t="str">
        <f ca="1">IFERROR(__xludf.DUMMYFUNCTION("""COMPUTED_VALUE"""),"")</f>
        <v/>
      </c>
      <c r="L666" s="119" t="str">
        <f ca="1">IFERROR(__xludf.DUMMYFUNCTION("""COMPUTED_VALUE"""),"")</f>
        <v/>
      </c>
      <c r="M666" s="119" t="str">
        <f ca="1">IFERROR(__xludf.DUMMYFUNCTION("""COMPUTED_VALUE"""),"")</f>
        <v/>
      </c>
      <c r="N666" s="119" t="str">
        <f ca="1">IFERROR(__xludf.DUMMYFUNCTION("""COMPUTED_VALUE"""),"")</f>
        <v/>
      </c>
      <c r="O666" s="119" t="str">
        <f ca="1">IFERROR(__xludf.DUMMYFUNCTION("""COMPUTED_VALUE"""),"")</f>
        <v/>
      </c>
      <c r="P666" s="119" t="str">
        <f ca="1">IFERROR(__xludf.DUMMYFUNCTION("""COMPUTED_VALUE"""),"")</f>
        <v/>
      </c>
      <c r="Q666" s="119" t="str">
        <f ca="1">IFERROR(__xludf.DUMMYFUNCTION("""COMPUTED_VALUE"""),"")</f>
        <v/>
      </c>
      <c r="R666" s="119" t="str">
        <f ca="1">IFERROR(__xludf.DUMMYFUNCTION("""COMPUTED_VALUE"""),"")</f>
        <v/>
      </c>
      <c r="S666" s="119" t="str">
        <f ca="1">IFERROR(__xludf.DUMMYFUNCTION("""COMPUTED_VALUE"""),"")</f>
        <v/>
      </c>
      <c r="T666" s="119" t="str">
        <f ca="1">IFERROR(__xludf.DUMMYFUNCTION("""COMPUTED_VALUE"""),"")</f>
        <v/>
      </c>
      <c r="U666" s="119" t="str">
        <f ca="1">IFERROR(__xludf.DUMMYFUNCTION("""COMPUTED_VALUE"""),"")</f>
        <v/>
      </c>
      <c r="V666" s="119" t="str">
        <f ca="1">IFERROR(__xludf.DUMMYFUNCTION("""COMPUTED_VALUE"""),"")</f>
        <v/>
      </c>
      <c r="W666" s="119" t="str">
        <f ca="1">IFERROR(__xludf.DUMMYFUNCTION("""COMPUTED_VALUE"""),"")</f>
        <v/>
      </c>
      <c r="X666" s="119" t="str">
        <f ca="1">IFERROR(__xludf.DUMMYFUNCTION("""COMPUTED_VALUE"""),"")</f>
        <v/>
      </c>
      <c r="Y666" s="119" t="str">
        <f ca="1">IFERROR(__xludf.DUMMYFUNCTION("""COMPUTED_VALUE"""),"")</f>
        <v/>
      </c>
      <c r="Z666" s="119"/>
    </row>
    <row r="667" spans="1:26" ht="12.95">
      <c r="A667" s="119" t="str">
        <f ca="1">IFERROR(__xludf.DUMMYFUNCTION("""COMPUTED_VALUE"""),"")</f>
        <v/>
      </c>
      <c r="B667" s="119" t="str">
        <f ca="1">IFERROR(__xludf.DUMMYFUNCTION("""COMPUTED_VALUE"""),"")</f>
        <v/>
      </c>
      <c r="C667" s="119" t="str">
        <f ca="1">IFERROR(__xludf.DUMMYFUNCTION("""COMPUTED_VALUE"""),"")</f>
        <v/>
      </c>
      <c r="D667" s="119" t="str">
        <f ca="1">IFERROR(__xludf.DUMMYFUNCTION("""COMPUTED_VALUE"""),"")</f>
        <v/>
      </c>
      <c r="E667" s="119" t="str">
        <f ca="1">IFERROR(__xludf.DUMMYFUNCTION("""COMPUTED_VALUE"""),"")</f>
        <v/>
      </c>
      <c r="F667" s="119" t="str">
        <f ca="1">IFERROR(__xludf.DUMMYFUNCTION("""COMPUTED_VALUE"""),"")</f>
        <v/>
      </c>
      <c r="G667" s="119" t="str">
        <f ca="1">IFERROR(__xludf.DUMMYFUNCTION("""COMPUTED_VALUE"""),"")</f>
        <v/>
      </c>
      <c r="H667" s="119" t="str">
        <f ca="1">IFERROR(__xludf.DUMMYFUNCTION("""COMPUTED_VALUE"""),"")</f>
        <v/>
      </c>
      <c r="I667" s="96" t="str">
        <f ca="1">IFERROR(__xludf.DUMMYFUNCTION("""COMPUTED_VALUE"""),"")</f>
        <v/>
      </c>
      <c r="J667" s="119" t="str">
        <f ca="1">IFERROR(__xludf.DUMMYFUNCTION("""COMPUTED_VALUE"""),"")</f>
        <v/>
      </c>
      <c r="K667" s="119" t="str">
        <f ca="1">IFERROR(__xludf.DUMMYFUNCTION("""COMPUTED_VALUE"""),"")</f>
        <v/>
      </c>
      <c r="L667" s="119" t="str">
        <f ca="1">IFERROR(__xludf.DUMMYFUNCTION("""COMPUTED_VALUE"""),"")</f>
        <v/>
      </c>
      <c r="M667" s="119" t="str">
        <f ca="1">IFERROR(__xludf.DUMMYFUNCTION("""COMPUTED_VALUE"""),"")</f>
        <v/>
      </c>
      <c r="N667" s="119" t="str">
        <f ca="1">IFERROR(__xludf.DUMMYFUNCTION("""COMPUTED_VALUE"""),"")</f>
        <v/>
      </c>
      <c r="O667" s="119" t="str">
        <f ca="1">IFERROR(__xludf.DUMMYFUNCTION("""COMPUTED_VALUE"""),"")</f>
        <v/>
      </c>
      <c r="P667" s="119" t="str">
        <f ca="1">IFERROR(__xludf.DUMMYFUNCTION("""COMPUTED_VALUE"""),"")</f>
        <v/>
      </c>
      <c r="Q667" s="119" t="str">
        <f ca="1">IFERROR(__xludf.DUMMYFUNCTION("""COMPUTED_VALUE"""),"")</f>
        <v/>
      </c>
      <c r="R667" s="119" t="str">
        <f ca="1">IFERROR(__xludf.DUMMYFUNCTION("""COMPUTED_VALUE"""),"")</f>
        <v/>
      </c>
      <c r="S667" s="119" t="str">
        <f ca="1">IFERROR(__xludf.DUMMYFUNCTION("""COMPUTED_VALUE"""),"")</f>
        <v/>
      </c>
      <c r="T667" s="119" t="str">
        <f ca="1">IFERROR(__xludf.DUMMYFUNCTION("""COMPUTED_VALUE"""),"")</f>
        <v/>
      </c>
      <c r="U667" s="119" t="str">
        <f ca="1">IFERROR(__xludf.DUMMYFUNCTION("""COMPUTED_VALUE"""),"")</f>
        <v/>
      </c>
      <c r="V667" s="119" t="str">
        <f ca="1">IFERROR(__xludf.DUMMYFUNCTION("""COMPUTED_VALUE"""),"")</f>
        <v/>
      </c>
      <c r="W667" s="119" t="str">
        <f ca="1">IFERROR(__xludf.DUMMYFUNCTION("""COMPUTED_VALUE"""),"")</f>
        <v/>
      </c>
      <c r="X667" s="119" t="str">
        <f ca="1">IFERROR(__xludf.DUMMYFUNCTION("""COMPUTED_VALUE"""),"")</f>
        <v/>
      </c>
      <c r="Y667" s="119" t="str">
        <f ca="1">IFERROR(__xludf.DUMMYFUNCTION("""COMPUTED_VALUE"""),"")</f>
        <v/>
      </c>
      <c r="Z667" s="119"/>
    </row>
    <row r="668" spans="1:26" ht="12.95">
      <c r="A668" s="119" t="str">
        <f ca="1">IFERROR(__xludf.DUMMYFUNCTION("""COMPUTED_VALUE"""),"")</f>
        <v/>
      </c>
      <c r="B668" s="119" t="str">
        <f ca="1">IFERROR(__xludf.DUMMYFUNCTION("""COMPUTED_VALUE"""),"")</f>
        <v/>
      </c>
      <c r="C668" s="119" t="str">
        <f ca="1">IFERROR(__xludf.DUMMYFUNCTION("""COMPUTED_VALUE"""),"")</f>
        <v/>
      </c>
      <c r="D668" s="119" t="str">
        <f ca="1">IFERROR(__xludf.DUMMYFUNCTION("""COMPUTED_VALUE"""),"")</f>
        <v/>
      </c>
      <c r="E668" s="119" t="str">
        <f ca="1">IFERROR(__xludf.DUMMYFUNCTION("""COMPUTED_VALUE"""),"")</f>
        <v/>
      </c>
      <c r="F668" s="119" t="str">
        <f ca="1">IFERROR(__xludf.DUMMYFUNCTION("""COMPUTED_VALUE"""),"")</f>
        <v/>
      </c>
      <c r="G668" s="119" t="str">
        <f ca="1">IFERROR(__xludf.DUMMYFUNCTION("""COMPUTED_VALUE"""),"")</f>
        <v/>
      </c>
      <c r="H668" s="119" t="str">
        <f ca="1">IFERROR(__xludf.DUMMYFUNCTION("""COMPUTED_VALUE"""),"")</f>
        <v/>
      </c>
      <c r="I668" s="96" t="str">
        <f ca="1">IFERROR(__xludf.DUMMYFUNCTION("""COMPUTED_VALUE"""),"")</f>
        <v/>
      </c>
      <c r="J668" s="119" t="str">
        <f ca="1">IFERROR(__xludf.DUMMYFUNCTION("""COMPUTED_VALUE"""),"")</f>
        <v/>
      </c>
      <c r="K668" s="119" t="str">
        <f ca="1">IFERROR(__xludf.DUMMYFUNCTION("""COMPUTED_VALUE"""),"")</f>
        <v/>
      </c>
      <c r="L668" s="119" t="str">
        <f ca="1">IFERROR(__xludf.DUMMYFUNCTION("""COMPUTED_VALUE"""),"")</f>
        <v/>
      </c>
      <c r="M668" s="119" t="str">
        <f ca="1">IFERROR(__xludf.DUMMYFUNCTION("""COMPUTED_VALUE"""),"")</f>
        <v/>
      </c>
      <c r="N668" s="119" t="str">
        <f ca="1">IFERROR(__xludf.DUMMYFUNCTION("""COMPUTED_VALUE"""),"")</f>
        <v/>
      </c>
      <c r="O668" s="119" t="str">
        <f ca="1">IFERROR(__xludf.DUMMYFUNCTION("""COMPUTED_VALUE"""),"")</f>
        <v/>
      </c>
      <c r="P668" s="119" t="str">
        <f ca="1">IFERROR(__xludf.DUMMYFUNCTION("""COMPUTED_VALUE"""),"")</f>
        <v/>
      </c>
      <c r="Q668" s="119" t="str">
        <f ca="1">IFERROR(__xludf.DUMMYFUNCTION("""COMPUTED_VALUE"""),"")</f>
        <v/>
      </c>
      <c r="R668" s="119" t="str">
        <f ca="1">IFERROR(__xludf.DUMMYFUNCTION("""COMPUTED_VALUE"""),"")</f>
        <v/>
      </c>
      <c r="S668" s="119" t="str">
        <f ca="1">IFERROR(__xludf.DUMMYFUNCTION("""COMPUTED_VALUE"""),"")</f>
        <v/>
      </c>
      <c r="T668" s="119" t="str">
        <f ca="1">IFERROR(__xludf.DUMMYFUNCTION("""COMPUTED_VALUE"""),"")</f>
        <v/>
      </c>
      <c r="U668" s="119" t="str">
        <f ca="1">IFERROR(__xludf.DUMMYFUNCTION("""COMPUTED_VALUE"""),"")</f>
        <v/>
      </c>
      <c r="V668" s="119" t="str">
        <f ca="1">IFERROR(__xludf.DUMMYFUNCTION("""COMPUTED_VALUE"""),"")</f>
        <v/>
      </c>
      <c r="W668" s="119" t="str">
        <f ca="1">IFERROR(__xludf.DUMMYFUNCTION("""COMPUTED_VALUE"""),"")</f>
        <v/>
      </c>
      <c r="X668" s="119" t="str">
        <f ca="1">IFERROR(__xludf.DUMMYFUNCTION("""COMPUTED_VALUE"""),"")</f>
        <v/>
      </c>
      <c r="Y668" s="119" t="str">
        <f ca="1">IFERROR(__xludf.DUMMYFUNCTION("""COMPUTED_VALUE"""),"")</f>
        <v/>
      </c>
      <c r="Z668" s="119"/>
    </row>
    <row r="669" spans="1:26" ht="12.95">
      <c r="A669" s="119" t="str">
        <f ca="1">IFERROR(__xludf.DUMMYFUNCTION("""COMPUTED_VALUE"""),"")</f>
        <v/>
      </c>
      <c r="B669" s="119" t="str">
        <f ca="1">IFERROR(__xludf.DUMMYFUNCTION("""COMPUTED_VALUE"""),"")</f>
        <v/>
      </c>
      <c r="C669" s="119" t="str">
        <f ca="1">IFERROR(__xludf.DUMMYFUNCTION("""COMPUTED_VALUE"""),"")</f>
        <v/>
      </c>
      <c r="D669" s="119" t="str">
        <f ca="1">IFERROR(__xludf.DUMMYFUNCTION("""COMPUTED_VALUE"""),"")</f>
        <v/>
      </c>
      <c r="E669" s="119" t="str">
        <f ca="1">IFERROR(__xludf.DUMMYFUNCTION("""COMPUTED_VALUE"""),"")</f>
        <v/>
      </c>
      <c r="F669" s="119" t="str">
        <f ca="1">IFERROR(__xludf.DUMMYFUNCTION("""COMPUTED_VALUE"""),"")</f>
        <v/>
      </c>
      <c r="G669" s="119" t="str">
        <f ca="1">IFERROR(__xludf.DUMMYFUNCTION("""COMPUTED_VALUE"""),"")</f>
        <v/>
      </c>
      <c r="H669" s="119" t="str">
        <f ca="1">IFERROR(__xludf.DUMMYFUNCTION("""COMPUTED_VALUE"""),"")</f>
        <v/>
      </c>
      <c r="I669" s="96" t="str">
        <f ca="1">IFERROR(__xludf.DUMMYFUNCTION("""COMPUTED_VALUE"""),"")</f>
        <v/>
      </c>
      <c r="J669" s="119" t="str">
        <f ca="1">IFERROR(__xludf.DUMMYFUNCTION("""COMPUTED_VALUE"""),"")</f>
        <v/>
      </c>
      <c r="K669" s="119" t="str">
        <f ca="1">IFERROR(__xludf.DUMMYFUNCTION("""COMPUTED_VALUE"""),"")</f>
        <v/>
      </c>
      <c r="L669" s="119" t="str">
        <f ca="1">IFERROR(__xludf.DUMMYFUNCTION("""COMPUTED_VALUE"""),"")</f>
        <v/>
      </c>
      <c r="M669" s="119" t="str">
        <f ca="1">IFERROR(__xludf.DUMMYFUNCTION("""COMPUTED_VALUE"""),"")</f>
        <v/>
      </c>
      <c r="N669" s="119" t="str">
        <f ca="1">IFERROR(__xludf.DUMMYFUNCTION("""COMPUTED_VALUE"""),"")</f>
        <v/>
      </c>
      <c r="O669" s="119" t="str">
        <f ca="1">IFERROR(__xludf.DUMMYFUNCTION("""COMPUTED_VALUE"""),"")</f>
        <v/>
      </c>
      <c r="P669" s="119" t="str">
        <f ca="1">IFERROR(__xludf.DUMMYFUNCTION("""COMPUTED_VALUE"""),"")</f>
        <v/>
      </c>
      <c r="Q669" s="119" t="str">
        <f ca="1">IFERROR(__xludf.DUMMYFUNCTION("""COMPUTED_VALUE"""),"")</f>
        <v/>
      </c>
      <c r="R669" s="119" t="str">
        <f ca="1">IFERROR(__xludf.DUMMYFUNCTION("""COMPUTED_VALUE"""),"")</f>
        <v/>
      </c>
      <c r="S669" s="119" t="str">
        <f ca="1">IFERROR(__xludf.DUMMYFUNCTION("""COMPUTED_VALUE"""),"")</f>
        <v/>
      </c>
      <c r="T669" s="119" t="str">
        <f ca="1">IFERROR(__xludf.DUMMYFUNCTION("""COMPUTED_VALUE"""),"")</f>
        <v/>
      </c>
      <c r="U669" s="119" t="str">
        <f ca="1">IFERROR(__xludf.DUMMYFUNCTION("""COMPUTED_VALUE"""),"")</f>
        <v/>
      </c>
      <c r="V669" s="119" t="str">
        <f ca="1">IFERROR(__xludf.DUMMYFUNCTION("""COMPUTED_VALUE"""),"")</f>
        <v/>
      </c>
      <c r="W669" s="119" t="str">
        <f ca="1">IFERROR(__xludf.DUMMYFUNCTION("""COMPUTED_VALUE"""),"")</f>
        <v/>
      </c>
      <c r="X669" s="119" t="str">
        <f ca="1">IFERROR(__xludf.DUMMYFUNCTION("""COMPUTED_VALUE"""),"")</f>
        <v/>
      </c>
      <c r="Y669" s="119" t="str">
        <f ca="1">IFERROR(__xludf.DUMMYFUNCTION("""COMPUTED_VALUE"""),"")</f>
        <v/>
      </c>
      <c r="Z669" s="119"/>
    </row>
    <row r="670" spans="1:26" ht="12.95">
      <c r="A670" s="119" t="str">
        <f ca="1">IFERROR(__xludf.DUMMYFUNCTION("""COMPUTED_VALUE"""),"")</f>
        <v/>
      </c>
      <c r="B670" s="119" t="str">
        <f ca="1">IFERROR(__xludf.DUMMYFUNCTION("""COMPUTED_VALUE"""),"")</f>
        <v/>
      </c>
      <c r="C670" s="119" t="str">
        <f ca="1">IFERROR(__xludf.DUMMYFUNCTION("""COMPUTED_VALUE"""),"")</f>
        <v/>
      </c>
      <c r="D670" s="119" t="str">
        <f ca="1">IFERROR(__xludf.DUMMYFUNCTION("""COMPUTED_VALUE"""),"")</f>
        <v/>
      </c>
      <c r="E670" s="119" t="str">
        <f ca="1">IFERROR(__xludf.DUMMYFUNCTION("""COMPUTED_VALUE"""),"")</f>
        <v/>
      </c>
      <c r="F670" s="119" t="str">
        <f ca="1">IFERROR(__xludf.DUMMYFUNCTION("""COMPUTED_VALUE"""),"")</f>
        <v/>
      </c>
      <c r="G670" s="119" t="str">
        <f ca="1">IFERROR(__xludf.DUMMYFUNCTION("""COMPUTED_VALUE"""),"")</f>
        <v/>
      </c>
      <c r="H670" s="119" t="str">
        <f ca="1">IFERROR(__xludf.DUMMYFUNCTION("""COMPUTED_VALUE"""),"")</f>
        <v/>
      </c>
      <c r="I670" s="96" t="str">
        <f ca="1">IFERROR(__xludf.DUMMYFUNCTION("""COMPUTED_VALUE"""),"")</f>
        <v/>
      </c>
      <c r="J670" s="119" t="str">
        <f ca="1">IFERROR(__xludf.DUMMYFUNCTION("""COMPUTED_VALUE"""),"")</f>
        <v/>
      </c>
      <c r="K670" s="119" t="str">
        <f ca="1">IFERROR(__xludf.DUMMYFUNCTION("""COMPUTED_VALUE"""),"")</f>
        <v/>
      </c>
      <c r="L670" s="119" t="str">
        <f ca="1">IFERROR(__xludf.DUMMYFUNCTION("""COMPUTED_VALUE"""),"")</f>
        <v/>
      </c>
      <c r="M670" s="119" t="str">
        <f ca="1">IFERROR(__xludf.DUMMYFUNCTION("""COMPUTED_VALUE"""),"")</f>
        <v/>
      </c>
      <c r="N670" s="119" t="str">
        <f ca="1">IFERROR(__xludf.DUMMYFUNCTION("""COMPUTED_VALUE"""),"")</f>
        <v/>
      </c>
      <c r="O670" s="119" t="str">
        <f ca="1">IFERROR(__xludf.DUMMYFUNCTION("""COMPUTED_VALUE"""),"")</f>
        <v/>
      </c>
      <c r="P670" s="119" t="str">
        <f ca="1">IFERROR(__xludf.DUMMYFUNCTION("""COMPUTED_VALUE"""),"")</f>
        <v/>
      </c>
      <c r="Q670" s="119" t="str">
        <f ca="1">IFERROR(__xludf.DUMMYFUNCTION("""COMPUTED_VALUE"""),"")</f>
        <v/>
      </c>
      <c r="R670" s="119" t="str">
        <f ca="1">IFERROR(__xludf.DUMMYFUNCTION("""COMPUTED_VALUE"""),"")</f>
        <v/>
      </c>
      <c r="S670" s="119" t="str">
        <f ca="1">IFERROR(__xludf.DUMMYFUNCTION("""COMPUTED_VALUE"""),"")</f>
        <v/>
      </c>
      <c r="T670" s="119" t="str">
        <f ca="1">IFERROR(__xludf.DUMMYFUNCTION("""COMPUTED_VALUE"""),"")</f>
        <v/>
      </c>
      <c r="U670" s="119" t="str">
        <f ca="1">IFERROR(__xludf.DUMMYFUNCTION("""COMPUTED_VALUE"""),"")</f>
        <v/>
      </c>
      <c r="V670" s="119" t="str">
        <f ca="1">IFERROR(__xludf.DUMMYFUNCTION("""COMPUTED_VALUE"""),"")</f>
        <v/>
      </c>
      <c r="W670" s="119" t="str">
        <f ca="1">IFERROR(__xludf.DUMMYFUNCTION("""COMPUTED_VALUE"""),"")</f>
        <v/>
      </c>
      <c r="X670" s="119" t="str">
        <f ca="1">IFERROR(__xludf.DUMMYFUNCTION("""COMPUTED_VALUE"""),"")</f>
        <v/>
      </c>
      <c r="Y670" s="119" t="str">
        <f ca="1">IFERROR(__xludf.DUMMYFUNCTION("""COMPUTED_VALUE"""),"")</f>
        <v/>
      </c>
      <c r="Z670" s="119"/>
    </row>
    <row r="671" spans="1:26" ht="12.95">
      <c r="A671" s="119" t="str">
        <f ca="1">IFERROR(__xludf.DUMMYFUNCTION("""COMPUTED_VALUE"""),"")</f>
        <v/>
      </c>
      <c r="B671" s="119" t="str">
        <f ca="1">IFERROR(__xludf.DUMMYFUNCTION("""COMPUTED_VALUE"""),"")</f>
        <v/>
      </c>
      <c r="C671" s="119" t="str">
        <f ca="1">IFERROR(__xludf.DUMMYFUNCTION("""COMPUTED_VALUE"""),"")</f>
        <v/>
      </c>
      <c r="D671" s="119" t="str">
        <f ca="1">IFERROR(__xludf.DUMMYFUNCTION("""COMPUTED_VALUE"""),"")</f>
        <v/>
      </c>
      <c r="E671" s="119" t="str">
        <f ca="1">IFERROR(__xludf.DUMMYFUNCTION("""COMPUTED_VALUE"""),"")</f>
        <v/>
      </c>
      <c r="F671" s="119" t="str">
        <f ca="1">IFERROR(__xludf.DUMMYFUNCTION("""COMPUTED_VALUE"""),"")</f>
        <v/>
      </c>
      <c r="G671" s="119" t="str">
        <f ca="1">IFERROR(__xludf.DUMMYFUNCTION("""COMPUTED_VALUE"""),"")</f>
        <v/>
      </c>
      <c r="H671" s="119" t="str">
        <f ca="1">IFERROR(__xludf.DUMMYFUNCTION("""COMPUTED_VALUE"""),"")</f>
        <v/>
      </c>
      <c r="I671" s="96" t="str">
        <f ca="1">IFERROR(__xludf.DUMMYFUNCTION("""COMPUTED_VALUE"""),"")</f>
        <v/>
      </c>
      <c r="J671" s="119" t="str">
        <f ca="1">IFERROR(__xludf.DUMMYFUNCTION("""COMPUTED_VALUE"""),"")</f>
        <v/>
      </c>
      <c r="K671" s="119" t="str">
        <f ca="1">IFERROR(__xludf.DUMMYFUNCTION("""COMPUTED_VALUE"""),"")</f>
        <v/>
      </c>
      <c r="L671" s="119" t="str">
        <f ca="1">IFERROR(__xludf.DUMMYFUNCTION("""COMPUTED_VALUE"""),"")</f>
        <v/>
      </c>
      <c r="M671" s="119" t="str">
        <f ca="1">IFERROR(__xludf.DUMMYFUNCTION("""COMPUTED_VALUE"""),"")</f>
        <v/>
      </c>
      <c r="N671" s="119" t="str">
        <f ca="1">IFERROR(__xludf.DUMMYFUNCTION("""COMPUTED_VALUE"""),"")</f>
        <v/>
      </c>
      <c r="O671" s="119" t="str">
        <f ca="1">IFERROR(__xludf.DUMMYFUNCTION("""COMPUTED_VALUE"""),"")</f>
        <v/>
      </c>
      <c r="P671" s="119" t="str">
        <f ca="1">IFERROR(__xludf.DUMMYFUNCTION("""COMPUTED_VALUE"""),"")</f>
        <v/>
      </c>
      <c r="Q671" s="119" t="str">
        <f ca="1">IFERROR(__xludf.DUMMYFUNCTION("""COMPUTED_VALUE"""),"")</f>
        <v/>
      </c>
      <c r="R671" s="119" t="str">
        <f ca="1">IFERROR(__xludf.DUMMYFUNCTION("""COMPUTED_VALUE"""),"")</f>
        <v/>
      </c>
      <c r="S671" s="119" t="str">
        <f ca="1">IFERROR(__xludf.DUMMYFUNCTION("""COMPUTED_VALUE"""),"")</f>
        <v/>
      </c>
      <c r="T671" s="119" t="str">
        <f ca="1">IFERROR(__xludf.DUMMYFUNCTION("""COMPUTED_VALUE"""),"")</f>
        <v/>
      </c>
      <c r="U671" s="119" t="str">
        <f ca="1">IFERROR(__xludf.DUMMYFUNCTION("""COMPUTED_VALUE"""),"")</f>
        <v/>
      </c>
      <c r="V671" s="119" t="str">
        <f ca="1">IFERROR(__xludf.DUMMYFUNCTION("""COMPUTED_VALUE"""),"")</f>
        <v/>
      </c>
      <c r="W671" s="119" t="str">
        <f ca="1">IFERROR(__xludf.DUMMYFUNCTION("""COMPUTED_VALUE"""),"")</f>
        <v/>
      </c>
      <c r="X671" s="119" t="str">
        <f ca="1">IFERROR(__xludf.DUMMYFUNCTION("""COMPUTED_VALUE"""),"")</f>
        <v/>
      </c>
      <c r="Y671" s="119" t="str">
        <f ca="1">IFERROR(__xludf.DUMMYFUNCTION("""COMPUTED_VALUE"""),"")</f>
        <v/>
      </c>
      <c r="Z671" s="119"/>
    </row>
    <row r="672" spans="1:26" ht="12.95">
      <c r="A672" s="119" t="str">
        <f ca="1">IFERROR(__xludf.DUMMYFUNCTION("""COMPUTED_VALUE"""),"")</f>
        <v/>
      </c>
      <c r="B672" s="119" t="str">
        <f ca="1">IFERROR(__xludf.DUMMYFUNCTION("""COMPUTED_VALUE"""),"")</f>
        <v/>
      </c>
      <c r="C672" s="119" t="str">
        <f ca="1">IFERROR(__xludf.DUMMYFUNCTION("""COMPUTED_VALUE"""),"")</f>
        <v/>
      </c>
      <c r="D672" s="119" t="str">
        <f ca="1">IFERROR(__xludf.DUMMYFUNCTION("""COMPUTED_VALUE"""),"")</f>
        <v/>
      </c>
      <c r="E672" s="119" t="str">
        <f ca="1">IFERROR(__xludf.DUMMYFUNCTION("""COMPUTED_VALUE"""),"")</f>
        <v/>
      </c>
      <c r="F672" s="119" t="str">
        <f ca="1">IFERROR(__xludf.DUMMYFUNCTION("""COMPUTED_VALUE"""),"")</f>
        <v/>
      </c>
      <c r="G672" s="119" t="str">
        <f ca="1">IFERROR(__xludf.DUMMYFUNCTION("""COMPUTED_VALUE"""),"")</f>
        <v/>
      </c>
      <c r="H672" s="119" t="str">
        <f ca="1">IFERROR(__xludf.DUMMYFUNCTION("""COMPUTED_VALUE"""),"")</f>
        <v/>
      </c>
      <c r="I672" s="96" t="str">
        <f ca="1">IFERROR(__xludf.DUMMYFUNCTION("""COMPUTED_VALUE"""),"")</f>
        <v/>
      </c>
      <c r="J672" s="119" t="str">
        <f ca="1">IFERROR(__xludf.DUMMYFUNCTION("""COMPUTED_VALUE"""),"")</f>
        <v/>
      </c>
      <c r="K672" s="119" t="str">
        <f ca="1">IFERROR(__xludf.DUMMYFUNCTION("""COMPUTED_VALUE"""),"")</f>
        <v/>
      </c>
      <c r="L672" s="119" t="str">
        <f ca="1">IFERROR(__xludf.DUMMYFUNCTION("""COMPUTED_VALUE"""),"")</f>
        <v/>
      </c>
      <c r="M672" s="119" t="str">
        <f ca="1">IFERROR(__xludf.DUMMYFUNCTION("""COMPUTED_VALUE"""),"")</f>
        <v/>
      </c>
      <c r="N672" s="119" t="str">
        <f ca="1">IFERROR(__xludf.DUMMYFUNCTION("""COMPUTED_VALUE"""),"")</f>
        <v/>
      </c>
      <c r="O672" s="119" t="str">
        <f ca="1">IFERROR(__xludf.DUMMYFUNCTION("""COMPUTED_VALUE"""),"")</f>
        <v/>
      </c>
      <c r="P672" s="119" t="str">
        <f ca="1">IFERROR(__xludf.DUMMYFUNCTION("""COMPUTED_VALUE"""),"")</f>
        <v/>
      </c>
      <c r="Q672" s="119" t="str">
        <f ca="1">IFERROR(__xludf.DUMMYFUNCTION("""COMPUTED_VALUE"""),"")</f>
        <v/>
      </c>
      <c r="R672" s="119" t="str">
        <f ca="1">IFERROR(__xludf.DUMMYFUNCTION("""COMPUTED_VALUE"""),"")</f>
        <v/>
      </c>
      <c r="S672" s="119" t="str">
        <f ca="1">IFERROR(__xludf.DUMMYFUNCTION("""COMPUTED_VALUE"""),"")</f>
        <v/>
      </c>
      <c r="T672" s="119" t="str">
        <f ca="1">IFERROR(__xludf.DUMMYFUNCTION("""COMPUTED_VALUE"""),"")</f>
        <v/>
      </c>
      <c r="U672" s="119" t="str">
        <f ca="1">IFERROR(__xludf.DUMMYFUNCTION("""COMPUTED_VALUE"""),"")</f>
        <v/>
      </c>
      <c r="V672" s="119" t="str">
        <f ca="1">IFERROR(__xludf.DUMMYFUNCTION("""COMPUTED_VALUE"""),"")</f>
        <v/>
      </c>
      <c r="W672" s="119" t="str">
        <f ca="1">IFERROR(__xludf.DUMMYFUNCTION("""COMPUTED_VALUE"""),"")</f>
        <v/>
      </c>
      <c r="X672" s="119" t="str">
        <f ca="1">IFERROR(__xludf.DUMMYFUNCTION("""COMPUTED_VALUE"""),"")</f>
        <v/>
      </c>
      <c r="Y672" s="119" t="str">
        <f ca="1">IFERROR(__xludf.DUMMYFUNCTION("""COMPUTED_VALUE"""),"")</f>
        <v/>
      </c>
      <c r="Z672" s="119"/>
    </row>
    <row r="673" spans="1:26" ht="12.95">
      <c r="A673" s="119" t="str">
        <f ca="1">IFERROR(__xludf.DUMMYFUNCTION("""COMPUTED_VALUE"""),"")</f>
        <v/>
      </c>
      <c r="B673" s="119" t="str">
        <f ca="1">IFERROR(__xludf.DUMMYFUNCTION("""COMPUTED_VALUE"""),"")</f>
        <v/>
      </c>
      <c r="C673" s="119" t="str">
        <f ca="1">IFERROR(__xludf.DUMMYFUNCTION("""COMPUTED_VALUE"""),"")</f>
        <v/>
      </c>
      <c r="D673" s="119" t="str">
        <f ca="1">IFERROR(__xludf.DUMMYFUNCTION("""COMPUTED_VALUE"""),"")</f>
        <v/>
      </c>
      <c r="E673" s="119" t="str">
        <f ca="1">IFERROR(__xludf.DUMMYFUNCTION("""COMPUTED_VALUE"""),"")</f>
        <v/>
      </c>
      <c r="F673" s="119" t="str">
        <f ca="1">IFERROR(__xludf.DUMMYFUNCTION("""COMPUTED_VALUE"""),"")</f>
        <v/>
      </c>
      <c r="G673" s="119" t="str">
        <f ca="1">IFERROR(__xludf.DUMMYFUNCTION("""COMPUTED_VALUE"""),"")</f>
        <v/>
      </c>
      <c r="H673" s="119" t="str">
        <f ca="1">IFERROR(__xludf.DUMMYFUNCTION("""COMPUTED_VALUE"""),"")</f>
        <v/>
      </c>
      <c r="I673" s="96" t="str">
        <f ca="1">IFERROR(__xludf.DUMMYFUNCTION("""COMPUTED_VALUE"""),"")</f>
        <v/>
      </c>
      <c r="J673" s="119" t="str">
        <f ca="1">IFERROR(__xludf.DUMMYFUNCTION("""COMPUTED_VALUE"""),"")</f>
        <v/>
      </c>
      <c r="K673" s="119" t="str">
        <f ca="1">IFERROR(__xludf.DUMMYFUNCTION("""COMPUTED_VALUE"""),"")</f>
        <v/>
      </c>
      <c r="L673" s="119" t="str">
        <f ca="1">IFERROR(__xludf.DUMMYFUNCTION("""COMPUTED_VALUE"""),"")</f>
        <v/>
      </c>
      <c r="M673" s="119" t="str">
        <f ca="1">IFERROR(__xludf.DUMMYFUNCTION("""COMPUTED_VALUE"""),"")</f>
        <v/>
      </c>
      <c r="N673" s="119" t="str">
        <f ca="1">IFERROR(__xludf.DUMMYFUNCTION("""COMPUTED_VALUE"""),"")</f>
        <v/>
      </c>
      <c r="O673" s="119" t="str">
        <f ca="1">IFERROR(__xludf.DUMMYFUNCTION("""COMPUTED_VALUE"""),"")</f>
        <v/>
      </c>
      <c r="P673" s="119" t="str">
        <f ca="1">IFERROR(__xludf.DUMMYFUNCTION("""COMPUTED_VALUE"""),"")</f>
        <v/>
      </c>
      <c r="Q673" s="119" t="str">
        <f ca="1">IFERROR(__xludf.DUMMYFUNCTION("""COMPUTED_VALUE"""),"")</f>
        <v/>
      </c>
      <c r="R673" s="119" t="str">
        <f ca="1">IFERROR(__xludf.DUMMYFUNCTION("""COMPUTED_VALUE"""),"")</f>
        <v/>
      </c>
      <c r="S673" s="119" t="str">
        <f ca="1">IFERROR(__xludf.DUMMYFUNCTION("""COMPUTED_VALUE"""),"")</f>
        <v/>
      </c>
      <c r="T673" s="119" t="str">
        <f ca="1">IFERROR(__xludf.DUMMYFUNCTION("""COMPUTED_VALUE"""),"")</f>
        <v/>
      </c>
      <c r="U673" s="119" t="str">
        <f ca="1">IFERROR(__xludf.DUMMYFUNCTION("""COMPUTED_VALUE"""),"")</f>
        <v/>
      </c>
      <c r="V673" s="119" t="str">
        <f ca="1">IFERROR(__xludf.DUMMYFUNCTION("""COMPUTED_VALUE"""),"")</f>
        <v/>
      </c>
      <c r="W673" s="119" t="str">
        <f ca="1">IFERROR(__xludf.DUMMYFUNCTION("""COMPUTED_VALUE"""),"")</f>
        <v/>
      </c>
      <c r="X673" s="119" t="str">
        <f ca="1">IFERROR(__xludf.DUMMYFUNCTION("""COMPUTED_VALUE"""),"")</f>
        <v/>
      </c>
      <c r="Y673" s="119" t="str">
        <f ca="1">IFERROR(__xludf.DUMMYFUNCTION("""COMPUTED_VALUE"""),"")</f>
        <v/>
      </c>
      <c r="Z673" s="119"/>
    </row>
    <row r="674" spans="1:26" ht="12.95">
      <c r="A674" s="119" t="str">
        <f ca="1">IFERROR(__xludf.DUMMYFUNCTION("""COMPUTED_VALUE"""),"")</f>
        <v/>
      </c>
      <c r="B674" s="119" t="str">
        <f ca="1">IFERROR(__xludf.DUMMYFUNCTION("""COMPUTED_VALUE"""),"")</f>
        <v/>
      </c>
      <c r="C674" s="119" t="str">
        <f ca="1">IFERROR(__xludf.DUMMYFUNCTION("""COMPUTED_VALUE"""),"")</f>
        <v/>
      </c>
      <c r="D674" s="119" t="str">
        <f ca="1">IFERROR(__xludf.DUMMYFUNCTION("""COMPUTED_VALUE"""),"")</f>
        <v/>
      </c>
      <c r="E674" s="119" t="str">
        <f ca="1">IFERROR(__xludf.DUMMYFUNCTION("""COMPUTED_VALUE"""),"")</f>
        <v/>
      </c>
      <c r="F674" s="119" t="str">
        <f ca="1">IFERROR(__xludf.DUMMYFUNCTION("""COMPUTED_VALUE"""),"")</f>
        <v/>
      </c>
      <c r="G674" s="119" t="str">
        <f ca="1">IFERROR(__xludf.DUMMYFUNCTION("""COMPUTED_VALUE"""),"")</f>
        <v/>
      </c>
      <c r="H674" s="119" t="str">
        <f ca="1">IFERROR(__xludf.DUMMYFUNCTION("""COMPUTED_VALUE"""),"")</f>
        <v/>
      </c>
      <c r="I674" s="96" t="str">
        <f ca="1">IFERROR(__xludf.DUMMYFUNCTION("""COMPUTED_VALUE"""),"")</f>
        <v/>
      </c>
      <c r="J674" s="119" t="str">
        <f ca="1">IFERROR(__xludf.DUMMYFUNCTION("""COMPUTED_VALUE"""),"")</f>
        <v/>
      </c>
      <c r="K674" s="119" t="str">
        <f ca="1">IFERROR(__xludf.DUMMYFUNCTION("""COMPUTED_VALUE"""),"")</f>
        <v/>
      </c>
      <c r="L674" s="119" t="str">
        <f ca="1">IFERROR(__xludf.DUMMYFUNCTION("""COMPUTED_VALUE"""),"")</f>
        <v/>
      </c>
      <c r="M674" s="119" t="str">
        <f ca="1">IFERROR(__xludf.DUMMYFUNCTION("""COMPUTED_VALUE"""),"")</f>
        <v/>
      </c>
      <c r="N674" s="119" t="str">
        <f ca="1">IFERROR(__xludf.DUMMYFUNCTION("""COMPUTED_VALUE"""),"")</f>
        <v/>
      </c>
      <c r="O674" s="119" t="str">
        <f ca="1">IFERROR(__xludf.DUMMYFUNCTION("""COMPUTED_VALUE"""),"")</f>
        <v/>
      </c>
      <c r="P674" s="119" t="str">
        <f ca="1">IFERROR(__xludf.DUMMYFUNCTION("""COMPUTED_VALUE"""),"")</f>
        <v/>
      </c>
      <c r="Q674" s="119" t="str">
        <f ca="1">IFERROR(__xludf.DUMMYFUNCTION("""COMPUTED_VALUE"""),"")</f>
        <v/>
      </c>
      <c r="R674" s="119" t="str">
        <f ca="1">IFERROR(__xludf.DUMMYFUNCTION("""COMPUTED_VALUE"""),"")</f>
        <v/>
      </c>
      <c r="S674" s="119" t="str">
        <f ca="1">IFERROR(__xludf.DUMMYFUNCTION("""COMPUTED_VALUE"""),"")</f>
        <v/>
      </c>
      <c r="T674" s="119" t="str">
        <f ca="1">IFERROR(__xludf.DUMMYFUNCTION("""COMPUTED_VALUE"""),"")</f>
        <v/>
      </c>
      <c r="U674" s="119" t="str">
        <f ca="1">IFERROR(__xludf.DUMMYFUNCTION("""COMPUTED_VALUE"""),"")</f>
        <v/>
      </c>
      <c r="V674" s="119" t="str">
        <f ca="1">IFERROR(__xludf.DUMMYFUNCTION("""COMPUTED_VALUE"""),"")</f>
        <v/>
      </c>
      <c r="W674" s="119" t="str">
        <f ca="1">IFERROR(__xludf.DUMMYFUNCTION("""COMPUTED_VALUE"""),"")</f>
        <v/>
      </c>
      <c r="X674" s="119" t="str">
        <f ca="1">IFERROR(__xludf.DUMMYFUNCTION("""COMPUTED_VALUE"""),"")</f>
        <v/>
      </c>
      <c r="Y674" s="119" t="str">
        <f ca="1">IFERROR(__xludf.DUMMYFUNCTION("""COMPUTED_VALUE"""),"")</f>
        <v/>
      </c>
      <c r="Z674" s="119"/>
    </row>
    <row r="675" spans="1:26" ht="12.95">
      <c r="A675" s="119" t="str">
        <f ca="1">IFERROR(__xludf.DUMMYFUNCTION("""COMPUTED_VALUE"""),"")</f>
        <v/>
      </c>
      <c r="B675" s="119" t="str">
        <f ca="1">IFERROR(__xludf.DUMMYFUNCTION("""COMPUTED_VALUE"""),"")</f>
        <v/>
      </c>
      <c r="C675" s="119" t="str">
        <f ca="1">IFERROR(__xludf.DUMMYFUNCTION("""COMPUTED_VALUE"""),"")</f>
        <v/>
      </c>
      <c r="D675" s="119" t="str">
        <f ca="1">IFERROR(__xludf.DUMMYFUNCTION("""COMPUTED_VALUE"""),"")</f>
        <v/>
      </c>
      <c r="E675" s="119" t="str">
        <f ca="1">IFERROR(__xludf.DUMMYFUNCTION("""COMPUTED_VALUE"""),"")</f>
        <v/>
      </c>
      <c r="F675" s="119" t="str">
        <f ca="1">IFERROR(__xludf.DUMMYFUNCTION("""COMPUTED_VALUE"""),"")</f>
        <v/>
      </c>
      <c r="G675" s="119" t="str">
        <f ca="1">IFERROR(__xludf.DUMMYFUNCTION("""COMPUTED_VALUE"""),"")</f>
        <v/>
      </c>
      <c r="H675" s="119" t="str">
        <f ca="1">IFERROR(__xludf.DUMMYFUNCTION("""COMPUTED_VALUE"""),"")</f>
        <v/>
      </c>
      <c r="I675" s="96" t="str">
        <f ca="1">IFERROR(__xludf.DUMMYFUNCTION("""COMPUTED_VALUE"""),"")</f>
        <v/>
      </c>
      <c r="J675" s="119" t="str">
        <f ca="1">IFERROR(__xludf.DUMMYFUNCTION("""COMPUTED_VALUE"""),"")</f>
        <v/>
      </c>
      <c r="K675" s="119" t="str">
        <f ca="1">IFERROR(__xludf.DUMMYFUNCTION("""COMPUTED_VALUE"""),"")</f>
        <v/>
      </c>
      <c r="L675" s="119" t="str">
        <f ca="1">IFERROR(__xludf.DUMMYFUNCTION("""COMPUTED_VALUE"""),"")</f>
        <v/>
      </c>
      <c r="M675" s="119" t="str">
        <f ca="1">IFERROR(__xludf.DUMMYFUNCTION("""COMPUTED_VALUE"""),"")</f>
        <v/>
      </c>
      <c r="N675" s="119" t="str">
        <f ca="1">IFERROR(__xludf.DUMMYFUNCTION("""COMPUTED_VALUE"""),"")</f>
        <v/>
      </c>
      <c r="O675" s="119" t="str">
        <f ca="1">IFERROR(__xludf.DUMMYFUNCTION("""COMPUTED_VALUE"""),"")</f>
        <v/>
      </c>
      <c r="P675" s="119" t="str">
        <f ca="1">IFERROR(__xludf.DUMMYFUNCTION("""COMPUTED_VALUE"""),"")</f>
        <v/>
      </c>
      <c r="Q675" s="119" t="str">
        <f ca="1">IFERROR(__xludf.DUMMYFUNCTION("""COMPUTED_VALUE"""),"")</f>
        <v/>
      </c>
      <c r="R675" s="119" t="str">
        <f ca="1">IFERROR(__xludf.DUMMYFUNCTION("""COMPUTED_VALUE"""),"")</f>
        <v/>
      </c>
      <c r="S675" s="119" t="str">
        <f ca="1">IFERROR(__xludf.DUMMYFUNCTION("""COMPUTED_VALUE"""),"")</f>
        <v/>
      </c>
      <c r="T675" s="119" t="str">
        <f ca="1">IFERROR(__xludf.DUMMYFUNCTION("""COMPUTED_VALUE"""),"")</f>
        <v/>
      </c>
      <c r="U675" s="119" t="str">
        <f ca="1">IFERROR(__xludf.DUMMYFUNCTION("""COMPUTED_VALUE"""),"")</f>
        <v/>
      </c>
      <c r="V675" s="119" t="str">
        <f ca="1">IFERROR(__xludf.DUMMYFUNCTION("""COMPUTED_VALUE"""),"")</f>
        <v/>
      </c>
      <c r="W675" s="119" t="str">
        <f ca="1">IFERROR(__xludf.DUMMYFUNCTION("""COMPUTED_VALUE"""),"")</f>
        <v/>
      </c>
      <c r="X675" s="119" t="str">
        <f ca="1">IFERROR(__xludf.DUMMYFUNCTION("""COMPUTED_VALUE"""),"")</f>
        <v/>
      </c>
      <c r="Y675" s="119" t="str">
        <f ca="1">IFERROR(__xludf.DUMMYFUNCTION("""COMPUTED_VALUE"""),"")</f>
        <v/>
      </c>
      <c r="Z675" s="119"/>
    </row>
    <row r="676" spans="1:26" ht="12.95">
      <c r="A676" s="119" t="str">
        <f ca="1">IFERROR(__xludf.DUMMYFUNCTION("""COMPUTED_VALUE"""),"")</f>
        <v/>
      </c>
      <c r="B676" s="119" t="str">
        <f ca="1">IFERROR(__xludf.DUMMYFUNCTION("""COMPUTED_VALUE"""),"")</f>
        <v/>
      </c>
      <c r="C676" s="119" t="str">
        <f ca="1">IFERROR(__xludf.DUMMYFUNCTION("""COMPUTED_VALUE"""),"")</f>
        <v/>
      </c>
      <c r="D676" s="119" t="str">
        <f ca="1">IFERROR(__xludf.DUMMYFUNCTION("""COMPUTED_VALUE"""),"")</f>
        <v/>
      </c>
      <c r="E676" s="119" t="str">
        <f ca="1">IFERROR(__xludf.DUMMYFUNCTION("""COMPUTED_VALUE"""),"")</f>
        <v/>
      </c>
      <c r="F676" s="119" t="str">
        <f ca="1">IFERROR(__xludf.DUMMYFUNCTION("""COMPUTED_VALUE"""),"")</f>
        <v/>
      </c>
      <c r="G676" s="119" t="str">
        <f ca="1">IFERROR(__xludf.DUMMYFUNCTION("""COMPUTED_VALUE"""),"")</f>
        <v/>
      </c>
      <c r="H676" s="119" t="str">
        <f ca="1">IFERROR(__xludf.DUMMYFUNCTION("""COMPUTED_VALUE"""),"")</f>
        <v/>
      </c>
      <c r="I676" s="96" t="str">
        <f ca="1">IFERROR(__xludf.DUMMYFUNCTION("""COMPUTED_VALUE"""),"")</f>
        <v/>
      </c>
      <c r="J676" s="119" t="str">
        <f ca="1">IFERROR(__xludf.DUMMYFUNCTION("""COMPUTED_VALUE"""),"")</f>
        <v/>
      </c>
      <c r="K676" s="119" t="str">
        <f ca="1">IFERROR(__xludf.DUMMYFUNCTION("""COMPUTED_VALUE"""),"")</f>
        <v/>
      </c>
      <c r="L676" s="119" t="str">
        <f ca="1">IFERROR(__xludf.DUMMYFUNCTION("""COMPUTED_VALUE"""),"")</f>
        <v/>
      </c>
      <c r="M676" s="119" t="str">
        <f ca="1">IFERROR(__xludf.DUMMYFUNCTION("""COMPUTED_VALUE"""),"")</f>
        <v/>
      </c>
      <c r="N676" s="119" t="str">
        <f ca="1">IFERROR(__xludf.DUMMYFUNCTION("""COMPUTED_VALUE"""),"")</f>
        <v/>
      </c>
      <c r="O676" s="119" t="str">
        <f ca="1">IFERROR(__xludf.DUMMYFUNCTION("""COMPUTED_VALUE"""),"")</f>
        <v/>
      </c>
      <c r="P676" s="119" t="str">
        <f ca="1">IFERROR(__xludf.DUMMYFUNCTION("""COMPUTED_VALUE"""),"")</f>
        <v/>
      </c>
      <c r="Q676" s="119" t="str">
        <f ca="1">IFERROR(__xludf.DUMMYFUNCTION("""COMPUTED_VALUE"""),"")</f>
        <v/>
      </c>
      <c r="R676" s="119" t="str">
        <f ca="1">IFERROR(__xludf.DUMMYFUNCTION("""COMPUTED_VALUE"""),"")</f>
        <v/>
      </c>
      <c r="S676" s="119" t="str">
        <f ca="1">IFERROR(__xludf.DUMMYFUNCTION("""COMPUTED_VALUE"""),"")</f>
        <v/>
      </c>
      <c r="T676" s="119" t="str">
        <f ca="1">IFERROR(__xludf.DUMMYFUNCTION("""COMPUTED_VALUE"""),"")</f>
        <v/>
      </c>
      <c r="U676" s="119" t="str">
        <f ca="1">IFERROR(__xludf.DUMMYFUNCTION("""COMPUTED_VALUE"""),"")</f>
        <v/>
      </c>
      <c r="V676" s="119" t="str">
        <f ca="1">IFERROR(__xludf.DUMMYFUNCTION("""COMPUTED_VALUE"""),"")</f>
        <v/>
      </c>
      <c r="W676" s="119" t="str">
        <f ca="1">IFERROR(__xludf.DUMMYFUNCTION("""COMPUTED_VALUE"""),"")</f>
        <v/>
      </c>
      <c r="X676" s="119" t="str">
        <f ca="1">IFERROR(__xludf.DUMMYFUNCTION("""COMPUTED_VALUE"""),"")</f>
        <v/>
      </c>
      <c r="Y676" s="119" t="str">
        <f ca="1">IFERROR(__xludf.DUMMYFUNCTION("""COMPUTED_VALUE"""),"")</f>
        <v/>
      </c>
      <c r="Z676" s="119"/>
    </row>
    <row r="677" spans="1:26" ht="12.95">
      <c r="A677" s="119" t="str">
        <f ca="1">IFERROR(__xludf.DUMMYFUNCTION("""COMPUTED_VALUE"""),"")</f>
        <v/>
      </c>
      <c r="B677" s="119" t="str">
        <f ca="1">IFERROR(__xludf.DUMMYFUNCTION("""COMPUTED_VALUE"""),"")</f>
        <v/>
      </c>
      <c r="C677" s="119" t="str">
        <f ca="1">IFERROR(__xludf.DUMMYFUNCTION("""COMPUTED_VALUE"""),"")</f>
        <v/>
      </c>
      <c r="D677" s="119" t="str">
        <f ca="1">IFERROR(__xludf.DUMMYFUNCTION("""COMPUTED_VALUE"""),"")</f>
        <v/>
      </c>
      <c r="E677" s="119" t="str">
        <f ca="1">IFERROR(__xludf.DUMMYFUNCTION("""COMPUTED_VALUE"""),"")</f>
        <v/>
      </c>
      <c r="F677" s="119" t="str">
        <f ca="1">IFERROR(__xludf.DUMMYFUNCTION("""COMPUTED_VALUE"""),"")</f>
        <v/>
      </c>
      <c r="G677" s="119" t="str">
        <f ca="1">IFERROR(__xludf.DUMMYFUNCTION("""COMPUTED_VALUE"""),"")</f>
        <v/>
      </c>
      <c r="H677" s="119" t="str">
        <f ca="1">IFERROR(__xludf.DUMMYFUNCTION("""COMPUTED_VALUE"""),"")</f>
        <v/>
      </c>
      <c r="I677" s="96" t="str">
        <f ca="1">IFERROR(__xludf.DUMMYFUNCTION("""COMPUTED_VALUE"""),"")</f>
        <v/>
      </c>
      <c r="J677" s="119" t="str">
        <f ca="1">IFERROR(__xludf.DUMMYFUNCTION("""COMPUTED_VALUE"""),"")</f>
        <v/>
      </c>
      <c r="K677" s="119" t="str">
        <f ca="1">IFERROR(__xludf.DUMMYFUNCTION("""COMPUTED_VALUE"""),"")</f>
        <v/>
      </c>
      <c r="L677" s="119" t="str">
        <f ca="1">IFERROR(__xludf.DUMMYFUNCTION("""COMPUTED_VALUE"""),"")</f>
        <v/>
      </c>
      <c r="M677" s="119" t="str">
        <f ca="1">IFERROR(__xludf.DUMMYFUNCTION("""COMPUTED_VALUE"""),"")</f>
        <v/>
      </c>
      <c r="N677" s="119" t="str">
        <f ca="1">IFERROR(__xludf.DUMMYFUNCTION("""COMPUTED_VALUE"""),"")</f>
        <v/>
      </c>
      <c r="O677" s="119" t="str">
        <f ca="1">IFERROR(__xludf.DUMMYFUNCTION("""COMPUTED_VALUE"""),"")</f>
        <v/>
      </c>
      <c r="P677" s="119" t="str">
        <f ca="1">IFERROR(__xludf.DUMMYFUNCTION("""COMPUTED_VALUE"""),"")</f>
        <v/>
      </c>
      <c r="Q677" s="119" t="str">
        <f ca="1">IFERROR(__xludf.DUMMYFUNCTION("""COMPUTED_VALUE"""),"")</f>
        <v/>
      </c>
      <c r="R677" s="119" t="str">
        <f ca="1">IFERROR(__xludf.DUMMYFUNCTION("""COMPUTED_VALUE"""),"")</f>
        <v/>
      </c>
      <c r="S677" s="119" t="str">
        <f ca="1">IFERROR(__xludf.DUMMYFUNCTION("""COMPUTED_VALUE"""),"")</f>
        <v/>
      </c>
      <c r="T677" s="119" t="str">
        <f ca="1">IFERROR(__xludf.DUMMYFUNCTION("""COMPUTED_VALUE"""),"")</f>
        <v/>
      </c>
      <c r="U677" s="119" t="str">
        <f ca="1">IFERROR(__xludf.DUMMYFUNCTION("""COMPUTED_VALUE"""),"")</f>
        <v/>
      </c>
      <c r="V677" s="119" t="str">
        <f ca="1">IFERROR(__xludf.DUMMYFUNCTION("""COMPUTED_VALUE"""),"")</f>
        <v/>
      </c>
      <c r="W677" s="119" t="str">
        <f ca="1">IFERROR(__xludf.DUMMYFUNCTION("""COMPUTED_VALUE"""),"")</f>
        <v/>
      </c>
      <c r="X677" s="119" t="str">
        <f ca="1">IFERROR(__xludf.DUMMYFUNCTION("""COMPUTED_VALUE"""),"")</f>
        <v/>
      </c>
      <c r="Y677" s="119" t="str">
        <f ca="1">IFERROR(__xludf.DUMMYFUNCTION("""COMPUTED_VALUE"""),"")</f>
        <v/>
      </c>
      <c r="Z677" s="119"/>
    </row>
    <row r="678" spans="1:26" ht="12.95">
      <c r="A678" s="119" t="str">
        <f ca="1">IFERROR(__xludf.DUMMYFUNCTION("""COMPUTED_VALUE"""),"")</f>
        <v/>
      </c>
      <c r="B678" s="119" t="str">
        <f ca="1">IFERROR(__xludf.DUMMYFUNCTION("""COMPUTED_VALUE"""),"")</f>
        <v/>
      </c>
      <c r="C678" s="119" t="str">
        <f ca="1">IFERROR(__xludf.DUMMYFUNCTION("""COMPUTED_VALUE"""),"")</f>
        <v/>
      </c>
      <c r="D678" s="119" t="str">
        <f ca="1">IFERROR(__xludf.DUMMYFUNCTION("""COMPUTED_VALUE"""),"")</f>
        <v/>
      </c>
      <c r="E678" s="119" t="str">
        <f ca="1">IFERROR(__xludf.DUMMYFUNCTION("""COMPUTED_VALUE"""),"")</f>
        <v/>
      </c>
      <c r="F678" s="119" t="str">
        <f ca="1">IFERROR(__xludf.DUMMYFUNCTION("""COMPUTED_VALUE"""),"")</f>
        <v/>
      </c>
      <c r="G678" s="119" t="str">
        <f ca="1">IFERROR(__xludf.DUMMYFUNCTION("""COMPUTED_VALUE"""),"")</f>
        <v/>
      </c>
      <c r="H678" s="119" t="str">
        <f ca="1">IFERROR(__xludf.DUMMYFUNCTION("""COMPUTED_VALUE"""),"")</f>
        <v/>
      </c>
      <c r="I678" s="96" t="str">
        <f ca="1">IFERROR(__xludf.DUMMYFUNCTION("""COMPUTED_VALUE"""),"")</f>
        <v/>
      </c>
      <c r="J678" s="119" t="str">
        <f ca="1">IFERROR(__xludf.DUMMYFUNCTION("""COMPUTED_VALUE"""),"")</f>
        <v/>
      </c>
      <c r="K678" s="119" t="str">
        <f ca="1">IFERROR(__xludf.DUMMYFUNCTION("""COMPUTED_VALUE"""),"")</f>
        <v/>
      </c>
      <c r="L678" s="119" t="str">
        <f ca="1">IFERROR(__xludf.DUMMYFUNCTION("""COMPUTED_VALUE"""),"")</f>
        <v/>
      </c>
      <c r="M678" s="119" t="str">
        <f ca="1">IFERROR(__xludf.DUMMYFUNCTION("""COMPUTED_VALUE"""),"")</f>
        <v/>
      </c>
      <c r="N678" s="119" t="str">
        <f ca="1">IFERROR(__xludf.DUMMYFUNCTION("""COMPUTED_VALUE"""),"")</f>
        <v/>
      </c>
      <c r="O678" s="119" t="str">
        <f ca="1">IFERROR(__xludf.DUMMYFUNCTION("""COMPUTED_VALUE"""),"")</f>
        <v/>
      </c>
      <c r="P678" s="119" t="str">
        <f ca="1">IFERROR(__xludf.DUMMYFUNCTION("""COMPUTED_VALUE"""),"")</f>
        <v/>
      </c>
      <c r="Q678" s="119" t="str">
        <f ca="1">IFERROR(__xludf.DUMMYFUNCTION("""COMPUTED_VALUE"""),"")</f>
        <v/>
      </c>
      <c r="R678" s="119" t="str">
        <f ca="1">IFERROR(__xludf.DUMMYFUNCTION("""COMPUTED_VALUE"""),"")</f>
        <v/>
      </c>
      <c r="S678" s="119" t="str">
        <f ca="1">IFERROR(__xludf.DUMMYFUNCTION("""COMPUTED_VALUE"""),"")</f>
        <v/>
      </c>
      <c r="T678" s="119" t="str">
        <f ca="1">IFERROR(__xludf.DUMMYFUNCTION("""COMPUTED_VALUE"""),"")</f>
        <v/>
      </c>
      <c r="U678" s="119" t="str">
        <f ca="1">IFERROR(__xludf.DUMMYFUNCTION("""COMPUTED_VALUE"""),"")</f>
        <v/>
      </c>
      <c r="V678" s="119" t="str">
        <f ca="1">IFERROR(__xludf.DUMMYFUNCTION("""COMPUTED_VALUE"""),"")</f>
        <v/>
      </c>
      <c r="W678" s="119" t="str">
        <f ca="1">IFERROR(__xludf.DUMMYFUNCTION("""COMPUTED_VALUE"""),"")</f>
        <v/>
      </c>
      <c r="X678" s="119" t="str">
        <f ca="1">IFERROR(__xludf.DUMMYFUNCTION("""COMPUTED_VALUE"""),"")</f>
        <v/>
      </c>
      <c r="Y678" s="119" t="str">
        <f ca="1">IFERROR(__xludf.DUMMYFUNCTION("""COMPUTED_VALUE"""),"")</f>
        <v/>
      </c>
      <c r="Z678" s="119"/>
    </row>
    <row r="679" spans="1:26" ht="12.95">
      <c r="A679" s="119" t="str">
        <f ca="1">IFERROR(__xludf.DUMMYFUNCTION("""COMPUTED_VALUE"""),"")</f>
        <v/>
      </c>
      <c r="B679" s="119" t="str">
        <f ca="1">IFERROR(__xludf.DUMMYFUNCTION("""COMPUTED_VALUE"""),"")</f>
        <v/>
      </c>
      <c r="C679" s="119" t="str">
        <f ca="1">IFERROR(__xludf.DUMMYFUNCTION("""COMPUTED_VALUE"""),"")</f>
        <v/>
      </c>
      <c r="D679" s="119" t="str">
        <f ca="1">IFERROR(__xludf.DUMMYFUNCTION("""COMPUTED_VALUE"""),"")</f>
        <v/>
      </c>
      <c r="E679" s="119" t="str">
        <f ca="1">IFERROR(__xludf.DUMMYFUNCTION("""COMPUTED_VALUE"""),"")</f>
        <v/>
      </c>
      <c r="F679" s="119" t="str">
        <f ca="1">IFERROR(__xludf.DUMMYFUNCTION("""COMPUTED_VALUE"""),"")</f>
        <v/>
      </c>
      <c r="G679" s="119" t="str">
        <f ca="1">IFERROR(__xludf.DUMMYFUNCTION("""COMPUTED_VALUE"""),"")</f>
        <v/>
      </c>
      <c r="H679" s="119" t="str">
        <f ca="1">IFERROR(__xludf.DUMMYFUNCTION("""COMPUTED_VALUE"""),"")</f>
        <v/>
      </c>
      <c r="I679" s="96" t="str">
        <f ca="1">IFERROR(__xludf.DUMMYFUNCTION("""COMPUTED_VALUE"""),"")</f>
        <v/>
      </c>
      <c r="J679" s="119" t="str">
        <f ca="1">IFERROR(__xludf.DUMMYFUNCTION("""COMPUTED_VALUE"""),"")</f>
        <v/>
      </c>
      <c r="K679" s="119" t="str">
        <f ca="1">IFERROR(__xludf.DUMMYFUNCTION("""COMPUTED_VALUE"""),"")</f>
        <v/>
      </c>
      <c r="L679" s="119" t="str">
        <f ca="1">IFERROR(__xludf.DUMMYFUNCTION("""COMPUTED_VALUE"""),"")</f>
        <v/>
      </c>
      <c r="M679" s="119" t="str">
        <f ca="1">IFERROR(__xludf.DUMMYFUNCTION("""COMPUTED_VALUE"""),"")</f>
        <v/>
      </c>
      <c r="N679" s="119" t="str">
        <f ca="1">IFERROR(__xludf.DUMMYFUNCTION("""COMPUTED_VALUE"""),"")</f>
        <v/>
      </c>
      <c r="O679" s="119" t="str">
        <f ca="1">IFERROR(__xludf.DUMMYFUNCTION("""COMPUTED_VALUE"""),"")</f>
        <v/>
      </c>
      <c r="P679" s="119" t="str">
        <f ca="1">IFERROR(__xludf.DUMMYFUNCTION("""COMPUTED_VALUE"""),"")</f>
        <v/>
      </c>
      <c r="Q679" s="119" t="str">
        <f ca="1">IFERROR(__xludf.DUMMYFUNCTION("""COMPUTED_VALUE"""),"")</f>
        <v/>
      </c>
      <c r="R679" s="119" t="str">
        <f ca="1">IFERROR(__xludf.DUMMYFUNCTION("""COMPUTED_VALUE"""),"")</f>
        <v/>
      </c>
      <c r="S679" s="119" t="str">
        <f ca="1">IFERROR(__xludf.DUMMYFUNCTION("""COMPUTED_VALUE"""),"")</f>
        <v/>
      </c>
      <c r="T679" s="119" t="str">
        <f ca="1">IFERROR(__xludf.DUMMYFUNCTION("""COMPUTED_VALUE"""),"")</f>
        <v/>
      </c>
      <c r="U679" s="119" t="str">
        <f ca="1">IFERROR(__xludf.DUMMYFUNCTION("""COMPUTED_VALUE"""),"")</f>
        <v/>
      </c>
      <c r="V679" s="119" t="str">
        <f ca="1">IFERROR(__xludf.DUMMYFUNCTION("""COMPUTED_VALUE"""),"")</f>
        <v/>
      </c>
      <c r="W679" s="119" t="str">
        <f ca="1">IFERROR(__xludf.DUMMYFUNCTION("""COMPUTED_VALUE"""),"")</f>
        <v/>
      </c>
      <c r="X679" s="119" t="str">
        <f ca="1">IFERROR(__xludf.DUMMYFUNCTION("""COMPUTED_VALUE"""),"")</f>
        <v/>
      </c>
      <c r="Y679" s="119" t="str">
        <f ca="1">IFERROR(__xludf.DUMMYFUNCTION("""COMPUTED_VALUE"""),"")</f>
        <v/>
      </c>
      <c r="Z679" s="119"/>
    </row>
    <row r="680" spans="1:26" ht="12.95">
      <c r="A680" s="119" t="str">
        <f ca="1">IFERROR(__xludf.DUMMYFUNCTION("""COMPUTED_VALUE"""),"")</f>
        <v/>
      </c>
      <c r="B680" s="119" t="str">
        <f ca="1">IFERROR(__xludf.DUMMYFUNCTION("""COMPUTED_VALUE"""),"")</f>
        <v/>
      </c>
      <c r="C680" s="119" t="str">
        <f ca="1">IFERROR(__xludf.DUMMYFUNCTION("""COMPUTED_VALUE"""),"")</f>
        <v/>
      </c>
      <c r="D680" s="119" t="str">
        <f ca="1">IFERROR(__xludf.DUMMYFUNCTION("""COMPUTED_VALUE"""),"")</f>
        <v/>
      </c>
      <c r="E680" s="119" t="str">
        <f ca="1">IFERROR(__xludf.DUMMYFUNCTION("""COMPUTED_VALUE"""),"")</f>
        <v/>
      </c>
      <c r="F680" s="119" t="str">
        <f ca="1">IFERROR(__xludf.DUMMYFUNCTION("""COMPUTED_VALUE"""),"")</f>
        <v/>
      </c>
      <c r="G680" s="119" t="str">
        <f ca="1">IFERROR(__xludf.DUMMYFUNCTION("""COMPUTED_VALUE"""),"")</f>
        <v/>
      </c>
      <c r="H680" s="119" t="str">
        <f ca="1">IFERROR(__xludf.DUMMYFUNCTION("""COMPUTED_VALUE"""),"")</f>
        <v/>
      </c>
      <c r="I680" s="96" t="str">
        <f ca="1">IFERROR(__xludf.DUMMYFUNCTION("""COMPUTED_VALUE"""),"")</f>
        <v/>
      </c>
      <c r="J680" s="119" t="str">
        <f ca="1">IFERROR(__xludf.DUMMYFUNCTION("""COMPUTED_VALUE"""),"")</f>
        <v/>
      </c>
      <c r="K680" s="119" t="str">
        <f ca="1">IFERROR(__xludf.DUMMYFUNCTION("""COMPUTED_VALUE"""),"")</f>
        <v/>
      </c>
      <c r="L680" s="119" t="str">
        <f ca="1">IFERROR(__xludf.DUMMYFUNCTION("""COMPUTED_VALUE"""),"")</f>
        <v/>
      </c>
      <c r="M680" s="119" t="str">
        <f ca="1">IFERROR(__xludf.DUMMYFUNCTION("""COMPUTED_VALUE"""),"")</f>
        <v/>
      </c>
      <c r="N680" s="119" t="str">
        <f ca="1">IFERROR(__xludf.DUMMYFUNCTION("""COMPUTED_VALUE"""),"")</f>
        <v/>
      </c>
      <c r="O680" s="119" t="str">
        <f ca="1">IFERROR(__xludf.DUMMYFUNCTION("""COMPUTED_VALUE"""),"")</f>
        <v/>
      </c>
      <c r="P680" s="119" t="str">
        <f ca="1">IFERROR(__xludf.DUMMYFUNCTION("""COMPUTED_VALUE"""),"")</f>
        <v/>
      </c>
      <c r="Q680" s="119" t="str">
        <f ca="1">IFERROR(__xludf.DUMMYFUNCTION("""COMPUTED_VALUE"""),"")</f>
        <v/>
      </c>
      <c r="R680" s="119" t="str">
        <f ca="1">IFERROR(__xludf.DUMMYFUNCTION("""COMPUTED_VALUE"""),"")</f>
        <v/>
      </c>
      <c r="S680" s="119" t="str">
        <f ca="1">IFERROR(__xludf.DUMMYFUNCTION("""COMPUTED_VALUE"""),"")</f>
        <v/>
      </c>
      <c r="T680" s="119" t="str">
        <f ca="1">IFERROR(__xludf.DUMMYFUNCTION("""COMPUTED_VALUE"""),"")</f>
        <v/>
      </c>
      <c r="U680" s="119" t="str">
        <f ca="1">IFERROR(__xludf.DUMMYFUNCTION("""COMPUTED_VALUE"""),"")</f>
        <v/>
      </c>
      <c r="V680" s="119" t="str">
        <f ca="1">IFERROR(__xludf.DUMMYFUNCTION("""COMPUTED_VALUE"""),"")</f>
        <v/>
      </c>
      <c r="W680" s="119" t="str">
        <f ca="1">IFERROR(__xludf.DUMMYFUNCTION("""COMPUTED_VALUE"""),"")</f>
        <v/>
      </c>
      <c r="X680" s="119" t="str">
        <f ca="1">IFERROR(__xludf.DUMMYFUNCTION("""COMPUTED_VALUE"""),"")</f>
        <v/>
      </c>
      <c r="Y680" s="119" t="str">
        <f ca="1">IFERROR(__xludf.DUMMYFUNCTION("""COMPUTED_VALUE"""),"")</f>
        <v/>
      </c>
      <c r="Z680" s="119"/>
    </row>
    <row r="681" spans="1:26" ht="12.95">
      <c r="A681" s="119" t="str">
        <f ca="1">IFERROR(__xludf.DUMMYFUNCTION("""COMPUTED_VALUE"""),"")</f>
        <v/>
      </c>
      <c r="B681" s="119" t="str">
        <f ca="1">IFERROR(__xludf.DUMMYFUNCTION("""COMPUTED_VALUE"""),"")</f>
        <v/>
      </c>
      <c r="C681" s="119" t="str">
        <f ca="1">IFERROR(__xludf.DUMMYFUNCTION("""COMPUTED_VALUE"""),"")</f>
        <v/>
      </c>
      <c r="D681" s="119" t="str">
        <f ca="1">IFERROR(__xludf.DUMMYFUNCTION("""COMPUTED_VALUE"""),"")</f>
        <v/>
      </c>
      <c r="E681" s="119" t="str">
        <f ca="1">IFERROR(__xludf.DUMMYFUNCTION("""COMPUTED_VALUE"""),"")</f>
        <v/>
      </c>
      <c r="F681" s="119" t="str">
        <f ca="1">IFERROR(__xludf.DUMMYFUNCTION("""COMPUTED_VALUE"""),"")</f>
        <v/>
      </c>
      <c r="G681" s="119" t="str">
        <f ca="1">IFERROR(__xludf.DUMMYFUNCTION("""COMPUTED_VALUE"""),"")</f>
        <v/>
      </c>
      <c r="H681" s="119" t="str">
        <f ca="1">IFERROR(__xludf.DUMMYFUNCTION("""COMPUTED_VALUE"""),"")</f>
        <v/>
      </c>
      <c r="I681" s="96" t="str">
        <f ca="1">IFERROR(__xludf.DUMMYFUNCTION("""COMPUTED_VALUE"""),"")</f>
        <v/>
      </c>
      <c r="J681" s="119" t="str">
        <f ca="1">IFERROR(__xludf.DUMMYFUNCTION("""COMPUTED_VALUE"""),"")</f>
        <v/>
      </c>
      <c r="K681" s="119" t="str">
        <f ca="1">IFERROR(__xludf.DUMMYFUNCTION("""COMPUTED_VALUE"""),"")</f>
        <v/>
      </c>
      <c r="L681" s="119" t="str">
        <f ca="1">IFERROR(__xludf.DUMMYFUNCTION("""COMPUTED_VALUE"""),"")</f>
        <v/>
      </c>
      <c r="M681" s="119" t="str">
        <f ca="1">IFERROR(__xludf.DUMMYFUNCTION("""COMPUTED_VALUE"""),"")</f>
        <v/>
      </c>
      <c r="N681" s="119" t="str">
        <f ca="1">IFERROR(__xludf.DUMMYFUNCTION("""COMPUTED_VALUE"""),"")</f>
        <v/>
      </c>
      <c r="O681" s="119" t="str">
        <f ca="1">IFERROR(__xludf.DUMMYFUNCTION("""COMPUTED_VALUE"""),"")</f>
        <v/>
      </c>
      <c r="P681" s="119" t="str">
        <f ca="1">IFERROR(__xludf.DUMMYFUNCTION("""COMPUTED_VALUE"""),"")</f>
        <v/>
      </c>
      <c r="Q681" s="119" t="str">
        <f ca="1">IFERROR(__xludf.DUMMYFUNCTION("""COMPUTED_VALUE"""),"")</f>
        <v/>
      </c>
      <c r="R681" s="119" t="str">
        <f ca="1">IFERROR(__xludf.DUMMYFUNCTION("""COMPUTED_VALUE"""),"")</f>
        <v/>
      </c>
      <c r="S681" s="119" t="str">
        <f ca="1">IFERROR(__xludf.DUMMYFUNCTION("""COMPUTED_VALUE"""),"")</f>
        <v/>
      </c>
      <c r="T681" s="119" t="str">
        <f ca="1">IFERROR(__xludf.DUMMYFUNCTION("""COMPUTED_VALUE"""),"")</f>
        <v/>
      </c>
      <c r="U681" s="119" t="str">
        <f ca="1">IFERROR(__xludf.DUMMYFUNCTION("""COMPUTED_VALUE"""),"")</f>
        <v/>
      </c>
      <c r="V681" s="119" t="str">
        <f ca="1">IFERROR(__xludf.DUMMYFUNCTION("""COMPUTED_VALUE"""),"")</f>
        <v/>
      </c>
      <c r="W681" s="119" t="str">
        <f ca="1">IFERROR(__xludf.DUMMYFUNCTION("""COMPUTED_VALUE"""),"")</f>
        <v/>
      </c>
      <c r="X681" s="119" t="str">
        <f ca="1">IFERROR(__xludf.DUMMYFUNCTION("""COMPUTED_VALUE"""),"")</f>
        <v/>
      </c>
      <c r="Y681" s="119" t="str">
        <f ca="1">IFERROR(__xludf.DUMMYFUNCTION("""COMPUTED_VALUE"""),"")</f>
        <v/>
      </c>
      <c r="Z681" s="119"/>
    </row>
    <row r="682" spans="1:26" ht="12.95">
      <c r="A682" s="119" t="str">
        <f ca="1">IFERROR(__xludf.DUMMYFUNCTION("""COMPUTED_VALUE"""),"")</f>
        <v/>
      </c>
      <c r="B682" s="119" t="str">
        <f ca="1">IFERROR(__xludf.DUMMYFUNCTION("""COMPUTED_VALUE"""),"")</f>
        <v/>
      </c>
      <c r="C682" s="119" t="str">
        <f ca="1">IFERROR(__xludf.DUMMYFUNCTION("""COMPUTED_VALUE"""),"")</f>
        <v/>
      </c>
      <c r="D682" s="119" t="str">
        <f ca="1">IFERROR(__xludf.DUMMYFUNCTION("""COMPUTED_VALUE"""),"")</f>
        <v/>
      </c>
      <c r="E682" s="119" t="str">
        <f ca="1">IFERROR(__xludf.DUMMYFUNCTION("""COMPUTED_VALUE"""),"")</f>
        <v/>
      </c>
      <c r="F682" s="119" t="str">
        <f ca="1">IFERROR(__xludf.DUMMYFUNCTION("""COMPUTED_VALUE"""),"")</f>
        <v/>
      </c>
      <c r="G682" s="119" t="str">
        <f ca="1">IFERROR(__xludf.DUMMYFUNCTION("""COMPUTED_VALUE"""),"")</f>
        <v/>
      </c>
      <c r="H682" s="119" t="str">
        <f ca="1">IFERROR(__xludf.DUMMYFUNCTION("""COMPUTED_VALUE"""),"")</f>
        <v/>
      </c>
      <c r="I682" s="96" t="str">
        <f ca="1">IFERROR(__xludf.DUMMYFUNCTION("""COMPUTED_VALUE"""),"")</f>
        <v/>
      </c>
      <c r="J682" s="119" t="str">
        <f ca="1">IFERROR(__xludf.DUMMYFUNCTION("""COMPUTED_VALUE"""),"")</f>
        <v/>
      </c>
      <c r="K682" s="119" t="str">
        <f ca="1">IFERROR(__xludf.DUMMYFUNCTION("""COMPUTED_VALUE"""),"")</f>
        <v/>
      </c>
      <c r="L682" s="119" t="str">
        <f ca="1">IFERROR(__xludf.DUMMYFUNCTION("""COMPUTED_VALUE"""),"")</f>
        <v/>
      </c>
      <c r="M682" s="119" t="str">
        <f ca="1">IFERROR(__xludf.DUMMYFUNCTION("""COMPUTED_VALUE"""),"")</f>
        <v/>
      </c>
      <c r="N682" s="119" t="str">
        <f ca="1">IFERROR(__xludf.DUMMYFUNCTION("""COMPUTED_VALUE"""),"")</f>
        <v/>
      </c>
      <c r="O682" s="119" t="str">
        <f ca="1">IFERROR(__xludf.DUMMYFUNCTION("""COMPUTED_VALUE"""),"")</f>
        <v/>
      </c>
      <c r="P682" s="119" t="str">
        <f ca="1">IFERROR(__xludf.DUMMYFUNCTION("""COMPUTED_VALUE"""),"")</f>
        <v/>
      </c>
      <c r="Q682" s="119" t="str">
        <f ca="1">IFERROR(__xludf.DUMMYFUNCTION("""COMPUTED_VALUE"""),"")</f>
        <v/>
      </c>
      <c r="R682" s="119" t="str">
        <f ca="1">IFERROR(__xludf.DUMMYFUNCTION("""COMPUTED_VALUE"""),"")</f>
        <v/>
      </c>
      <c r="S682" s="119" t="str">
        <f ca="1">IFERROR(__xludf.DUMMYFUNCTION("""COMPUTED_VALUE"""),"")</f>
        <v/>
      </c>
      <c r="T682" s="119" t="str">
        <f ca="1">IFERROR(__xludf.DUMMYFUNCTION("""COMPUTED_VALUE"""),"")</f>
        <v/>
      </c>
      <c r="U682" s="119" t="str">
        <f ca="1">IFERROR(__xludf.DUMMYFUNCTION("""COMPUTED_VALUE"""),"")</f>
        <v/>
      </c>
      <c r="V682" s="119" t="str">
        <f ca="1">IFERROR(__xludf.DUMMYFUNCTION("""COMPUTED_VALUE"""),"")</f>
        <v/>
      </c>
      <c r="W682" s="119" t="str">
        <f ca="1">IFERROR(__xludf.DUMMYFUNCTION("""COMPUTED_VALUE"""),"")</f>
        <v/>
      </c>
      <c r="X682" s="119" t="str">
        <f ca="1">IFERROR(__xludf.DUMMYFUNCTION("""COMPUTED_VALUE"""),"")</f>
        <v/>
      </c>
      <c r="Y682" s="119" t="str">
        <f ca="1">IFERROR(__xludf.DUMMYFUNCTION("""COMPUTED_VALUE"""),"")</f>
        <v/>
      </c>
      <c r="Z682" s="119"/>
    </row>
    <row r="683" spans="1:26" ht="12.95">
      <c r="A683" s="119" t="str">
        <f ca="1">IFERROR(__xludf.DUMMYFUNCTION("""COMPUTED_VALUE"""),"")</f>
        <v/>
      </c>
      <c r="B683" s="119" t="str">
        <f ca="1">IFERROR(__xludf.DUMMYFUNCTION("""COMPUTED_VALUE"""),"")</f>
        <v/>
      </c>
      <c r="C683" s="119" t="str">
        <f ca="1">IFERROR(__xludf.DUMMYFUNCTION("""COMPUTED_VALUE"""),"")</f>
        <v/>
      </c>
      <c r="D683" s="119" t="str">
        <f ca="1">IFERROR(__xludf.DUMMYFUNCTION("""COMPUTED_VALUE"""),"")</f>
        <v/>
      </c>
      <c r="E683" s="119" t="str">
        <f ca="1">IFERROR(__xludf.DUMMYFUNCTION("""COMPUTED_VALUE"""),"")</f>
        <v/>
      </c>
      <c r="F683" s="119" t="str">
        <f ca="1">IFERROR(__xludf.DUMMYFUNCTION("""COMPUTED_VALUE"""),"")</f>
        <v/>
      </c>
      <c r="G683" s="119" t="str">
        <f ca="1">IFERROR(__xludf.DUMMYFUNCTION("""COMPUTED_VALUE"""),"")</f>
        <v/>
      </c>
      <c r="H683" s="119" t="str">
        <f ca="1">IFERROR(__xludf.DUMMYFUNCTION("""COMPUTED_VALUE"""),"")</f>
        <v/>
      </c>
      <c r="I683" s="96" t="str">
        <f ca="1">IFERROR(__xludf.DUMMYFUNCTION("""COMPUTED_VALUE"""),"")</f>
        <v/>
      </c>
      <c r="J683" s="119" t="str">
        <f ca="1">IFERROR(__xludf.DUMMYFUNCTION("""COMPUTED_VALUE"""),"")</f>
        <v/>
      </c>
      <c r="K683" s="119" t="str">
        <f ca="1">IFERROR(__xludf.DUMMYFUNCTION("""COMPUTED_VALUE"""),"")</f>
        <v/>
      </c>
      <c r="L683" s="119" t="str">
        <f ca="1">IFERROR(__xludf.DUMMYFUNCTION("""COMPUTED_VALUE"""),"")</f>
        <v/>
      </c>
      <c r="M683" s="119" t="str">
        <f ca="1">IFERROR(__xludf.DUMMYFUNCTION("""COMPUTED_VALUE"""),"")</f>
        <v/>
      </c>
      <c r="N683" s="119" t="str">
        <f ca="1">IFERROR(__xludf.DUMMYFUNCTION("""COMPUTED_VALUE"""),"")</f>
        <v/>
      </c>
      <c r="O683" s="119" t="str">
        <f ca="1">IFERROR(__xludf.DUMMYFUNCTION("""COMPUTED_VALUE"""),"")</f>
        <v/>
      </c>
      <c r="P683" s="119" t="str">
        <f ca="1">IFERROR(__xludf.DUMMYFUNCTION("""COMPUTED_VALUE"""),"")</f>
        <v/>
      </c>
      <c r="Q683" s="119" t="str">
        <f ca="1">IFERROR(__xludf.DUMMYFUNCTION("""COMPUTED_VALUE"""),"")</f>
        <v/>
      </c>
      <c r="R683" s="119" t="str">
        <f ca="1">IFERROR(__xludf.DUMMYFUNCTION("""COMPUTED_VALUE"""),"")</f>
        <v/>
      </c>
      <c r="S683" s="119" t="str">
        <f ca="1">IFERROR(__xludf.DUMMYFUNCTION("""COMPUTED_VALUE"""),"")</f>
        <v/>
      </c>
      <c r="T683" s="119" t="str">
        <f ca="1">IFERROR(__xludf.DUMMYFUNCTION("""COMPUTED_VALUE"""),"")</f>
        <v/>
      </c>
      <c r="U683" s="119" t="str">
        <f ca="1">IFERROR(__xludf.DUMMYFUNCTION("""COMPUTED_VALUE"""),"")</f>
        <v/>
      </c>
      <c r="V683" s="119" t="str">
        <f ca="1">IFERROR(__xludf.DUMMYFUNCTION("""COMPUTED_VALUE"""),"")</f>
        <v/>
      </c>
      <c r="W683" s="119" t="str">
        <f ca="1">IFERROR(__xludf.DUMMYFUNCTION("""COMPUTED_VALUE"""),"")</f>
        <v/>
      </c>
      <c r="X683" s="119" t="str">
        <f ca="1">IFERROR(__xludf.DUMMYFUNCTION("""COMPUTED_VALUE"""),"")</f>
        <v/>
      </c>
      <c r="Y683" s="119" t="str">
        <f ca="1">IFERROR(__xludf.DUMMYFUNCTION("""COMPUTED_VALUE"""),"")</f>
        <v/>
      </c>
      <c r="Z683" s="119"/>
    </row>
    <row r="684" spans="1:26" ht="12.95">
      <c r="A684" s="119" t="str">
        <f ca="1">IFERROR(__xludf.DUMMYFUNCTION("""COMPUTED_VALUE"""),"")</f>
        <v/>
      </c>
      <c r="B684" s="119" t="str">
        <f ca="1">IFERROR(__xludf.DUMMYFUNCTION("""COMPUTED_VALUE"""),"")</f>
        <v/>
      </c>
      <c r="C684" s="119" t="str">
        <f ca="1">IFERROR(__xludf.DUMMYFUNCTION("""COMPUTED_VALUE"""),"")</f>
        <v/>
      </c>
      <c r="D684" s="119" t="str">
        <f ca="1">IFERROR(__xludf.DUMMYFUNCTION("""COMPUTED_VALUE"""),"")</f>
        <v/>
      </c>
      <c r="E684" s="119" t="str">
        <f ca="1">IFERROR(__xludf.DUMMYFUNCTION("""COMPUTED_VALUE"""),"")</f>
        <v/>
      </c>
      <c r="F684" s="119" t="str">
        <f ca="1">IFERROR(__xludf.DUMMYFUNCTION("""COMPUTED_VALUE"""),"")</f>
        <v/>
      </c>
      <c r="G684" s="119" t="str">
        <f ca="1">IFERROR(__xludf.DUMMYFUNCTION("""COMPUTED_VALUE"""),"")</f>
        <v/>
      </c>
      <c r="H684" s="119" t="str">
        <f ca="1">IFERROR(__xludf.DUMMYFUNCTION("""COMPUTED_VALUE"""),"")</f>
        <v/>
      </c>
      <c r="I684" s="96" t="str">
        <f ca="1">IFERROR(__xludf.DUMMYFUNCTION("""COMPUTED_VALUE"""),"")</f>
        <v/>
      </c>
      <c r="J684" s="119" t="str">
        <f ca="1">IFERROR(__xludf.DUMMYFUNCTION("""COMPUTED_VALUE"""),"")</f>
        <v/>
      </c>
      <c r="K684" s="119" t="str">
        <f ca="1">IFERROR(__xludf.DUMMYFUNCTION("""COMPUTED_VALUE"""),"")</f>
        <v/>
      </c>
      <c r="L684" s="119" t="str">
        <f ca="1">IFERROR(__xludf.DUMMYFUNCTION("""COMPUTED_VALUE"""),"")</f>
        <v/>
      </c>
      <c r="M684" s="119" t="str">
        <f ca="1">IFERROR(__xludf.DUMMYFUNCTION("""COMPUTED_VALUE"""),"")</f>
        <v/>
      </c>
      <c r="N684" s="119" t="str">
        <f ca="1">IFERROR(__xludf.DUMMYFUNCTION("""COMPUTED_VALUE"""),"")</f>
        <v/>
      </c>
      <c r="O684" s="119" t="str">
        <f ca="1">IFERROR(__xludf.DUMMYFUNCTION("""COMPUTED_VALUE"""),"")</f>
        <v/>
      </c>
      <c r="P684" s="119" t="str">
        <f ca="1">IFERROR(__xludf.DUMMYFUNCTION("""COMPUTED_VALUE"""),"")</f>
        <v/>
      </c>
      <c r="Q684" s="119" t="str">
        <f ca="1">IFERROR(__xludf.DUMMYFUNCTION("""COMPUTED_VALUE"""),"")</f>
        <v/>
      </c>
      <c r="R684" s="119" t="str">
        <f ca="1">IFERROR(__xludf.DUMMYFUNCTION("""COMPUTED_VALUE"""),"")</f>
        <v/>
      </c>
      <c r="S684" s="119" t="str">
        <f ca="1">IFERROR(__xludf.DUMMYFUNCTION("""COMPUTED_VALUE"""),"")</f>
        <v/>
      </c>
      <c r="T684" s="119" t="str">
        <f ca="1">IFERROR(__xludf.DUMMYFUNCTION("""COMPUTED_VALUE"""),"")</f>
        <v/>
      </c>
      <c r="U684" s="119" t="str">
        <f ca="1">IFERROR(__xludf.DUMMYFUNCTION("""COMPUTED_VALUE"""),"")</f>
        <v/>
      </c>
      <c r="V684" s="119" t="str">
        <f ca="1">IFERROR(__xludf.DUMMYFUNCTION("""COMPUTED_VALUE"""),"")</f>
        <v/>
      </c>
      <c r="W684" s="119" t="str">
        <f ca="1">IFERROR(__xludf.DUMMYFUNCTION("""COMPUTED_VALUE"""),"")</f>
        <v/>
      </c>
      <c r="X684" s="119" t="str">
        <f ca="1">IFERROR(__xludf.DUMMYFUNCTION("""COMPUTED_VALUE"""),"")</f>
        <v/>
      </c>
      <c r="Y684" s="119" t="str">
        <f ca="1">IFERROR(__xludf.DUMMYFUNCTION("""COMPUTED_VALUE"""),"")</f>
        <v/>
      </c>
      <c r="Z684" s="119"/>
    </row>
    <row r="685" spans="1:26" ht="12.95">
      <c r="A685" s="119" t="str">
        <f ca="1">IFERROR(__xludf.DUMMYFUNCTION("""COMPUTED_VALUE"""),"")</f>
        <v/>
      </c>
      <c r="B685" s="119" t="str">
        <f ca="1">IFERROR(__xludf.DUMMYFUNCTION("""COMPUTED_VALUE"""),"")</f>
        <v/>
      </c>
      <c r="C685" s="119" t="str">
        <f ca="1">IFERROR(__xludf.DUMMYFUNCTION("""COMPUTED_VALUE"""),"")</f>
        <v/>
      </c>
      <c r="D685" s="119" t="str">
        <f ca="1">IFERROR(__xludf.DUMMYFUNCTION("""COMPUTED_VALUE"""),"")</f>
        <v/>
      </c>
      <c r="E685" s="119" t="str">
        <f ca="1">IFERROR(__xludf.DUMMYFUNCTION("""COMPUTED_VALUE"""),"")</f>
        <v/>
      </c>
      <c r="F685" s="119" t="str">
        <f ca="1">IFERROR(__xludf.DUMMYFUNCTION("""COMPUTED_VALUE"""),"")</f>
        <v/>
      </c>
      <c r="G685" s="119" t="str">
        <f ca="1">IFERROR(__xludf.DUMMYFUNCTION("""COMPUTED_VALUE"""),"")</f>
        <v/>
      </c>
      <c r="H685" s="119" t="str">
        <f ca="1">IFERROR(__xludf.DUMMYFUNCTION("""COMPUTED_VALUE"""),"")</f>
        <v/>
      </c>
      <c r="I685" s="96" t="str">
        <f ca="1">IFERROR(__xludf.DUMMYFUNCTION("""COMPUTED_VALUE"""),"")</f>
        <v/>
      </c>
      <c r="J685" s="119" t="str">
        <f ca="1">IFERROR(__xludf.DUMMYFUNCTION("""COMPUTED_VALUE"""),"")</f>
        <v/>
      </c>
      <c r="K685" s="119" t="str">
        <f ca="1">IFERROR(__xludf.DUMMYFUNCTION("""COMPUTED_VALUE"""),"")</f>
        <v/>
      </c>
      <c r="L685" s="119" t="str">
        <f ca="1">IFERROR(__xludf.DUMMYFUNCTION("""COMPUTED_VALUE"""),"")</f>
        <v/>
      </c>
      <c r="M685" s="119" t="str">
        <f ca="1">IFERROR(__xludf.DUMMYFUNCTION("""COMPUTED_VALUE"""),"")</f>
        <v/>
      </c>
      <c r="N685" s="119" t="str">
        <f ca="1">IFERROR(__xludf.DUMMYFUNCTION("""COMPUTED_VALUE"""),"")</f>
        <v/>
      </c>
      <c r="O685" s="119" t="str">
        <f ca="1">IFERROR(__xludf.DUMMYFUNCTION("""COMPUTED_VALUE"""),"")</f>
        <v/>
      </c>
      <c r="P685" s="119" t="str">
        <f ca="1">IFERROR(__xludf.DUMMYFUNCTION("""COMPUTED_VALUE"""),"")</f>
        <v/>
      </c>
      <c r="Q685" s="119" t="str">
        <f ca="1">IFERROR(__xludf.DUMMYFUNCTION("""COMPUTED_VALUE"""),"")</f>
        <v/>
      </c>
      <c r="R685" s="119" t="str">
        <f ca="1">IFERROR(__xludf.DUMMYFUNCTION("""COMPUTED_VALUE"""),"")</f>
        <v/>
      </c>
      <c r="S685" s="119" t="str">
        <f ca="1">IFERROR(__xludf.DUMMYFUNCTION("""COMPUTED_VALUE"""),"")</f>
        <v/>
      </c>
      <c r="T685" s="119" t="str">
        <f ca="1">IFERROR(__xludf.DUMMYFUNCTION("""COMPUTED_VALUE"""),"")</f>
        <v/>
      </c>
      <c r="U685" s="119" t="str">
        <f ca="1">IFERROR(__xludf.DUMMYFUNCTION("""COMPUTED_VALUE"""),"")</f>
        <v/>
      </c>
      <c r="V685" s="119" t="str">
        <f ca="1">IFERROR(__xludf.DUMMYFUNCTION("""COMPUTED_VALUE"""),"")</f>
        <v/>
      </c>
      <c r="W685" s="119" t="str">
        <f ca="1">IFERROR(__xludf.DUMMYFUNCTION("""COMPUTED_VALUE"""),"")</f>
        <v/>
      </c>
      <c r="X685" s="119" t="str">
        <f ca="1">IFERROR(__xludf.DUMMYFUNCTION("""COMPUTED_VALUE"""),"")</f>
        <v/>
      </c>
      <c r="Y685" s="119" t="str">
        <f ca="1">IFERROR(__xludf.DUMMYFUNCTION("""COMPUTED_VALUE"""),"")</f>
        <v/>
      </c>
      <c r="Z685" s="119"/>
    </row>
    <row r="686" spans="1:26" ht="12.95">
      <c r="A686" s="119" t="str">
        <f ca="1">IFERROR(__xludf.DUMMYFUNCTION("""COMPUTED_VALUE"""),"")</f>
        <v/>
      </c>
      <c r="B686" s="119" t="str">
        <f ca="1">IFERROR(__xludf.DUMMYFUNCTION("""COMPUTED_VALUE"""),"")</f>
        <v/>
      </c>
      <c r="C686" s="119" t="str">
        <f ca="1">IFERROR(__xludf.DUMMYFUNCTION("""COMPUTED_VALUE"""),"")</f>
        <v/>
      </c>
      <c r="D686" s="119" t="str">
        <f ca="1">IFERROR(__xludf.DUMMYFUNCTION("""COMPUTED_VALUE"""),"")</f>
        <v/>
      </c>
      <c r="E686" s="119" t="str">
        <f ca="1">IFERROR(__xludf.DUMMYFUNCTION("""COMPUTED_VALUE"""),"")</f>
        <v/>
      </c>
      <c r="F686" s="119" t="str">
        <f ca="1">IFERROR(__xludf.DUMMYFUNCTION("""COMPUTED_VALUE"""),"")</f>
        <v/>
      </c>
      <c r="G686" s="119" t="str">
        <f ca="1">IFERROR(__xludf.DUMMYFUNCTION("""COMPUTED_VALUE"""),"")</f>
        <v/>
      </c>
      <c r="H686" s="119" t="str">
        <f ca="1">IFERROR(__xludf.DUMMYFUNCTION("""COMPUTED_VALUE"""),"")</f>
        <v/>
      </c>
      <c r="I686" s="96" t="str">
        <f ca="1">IFERROR(__xludf.DUMMYFUNCTION("""COMPUTED_VALUE"""),"")</f>
        <v/>
      </c>
      <c r="J686" s="119" t="str">
        <f ca="1">IFERROR(__xludf.DUMMYFUNCTION("""COMPUTED_VALUE"""),"")</f>
        <v/>
      </c>
      <c r="K686" s="119" t="str">
        <f ca="1">IFERROR(__xludf.DUMMYFUNCTION("""COMPUTED_VALUE"""),"")</f>
        <v/>
      </c>
      <c r="L686" s="119" t="str">
        <f ca="1">IFERROR(__xludf.DUMMYFUNCTION("""COMPUTED_VALUE"""),"")</f>
        <v/>
      </c>
      <c r="M686" s="119" t="str">
        <f ca="1">IFERROR(__xludf.DUMMYFUNCTION("""COMPUTED_VALUE"""),"")</f>
        <v/>
      </c>
      <c r="N686" s="119" t="str">
        <f ca="1">IFERROR(__xludf.DUMMYFUNCTION("""COMPUTED_VALUE"""),"")</f>
        <v/>
      </c>
      <c r="O686" s="119" t="str">
        <f ca="1">IFERROR(__xludf.DUMMYFUNCTION("""COMPUTED_VALUE"""),"")</f>
        <v/>
      </c>
      <c r="P686" s="119" t="str">
        <f ca="1">IFERROR(__xludf.DUMMYFUNCTION("""COMPUTED_VALUE"""),"")</f>
        <v/>
      </c>
      <c r="Q686" s="119" t="str">
        <f ca="1">IFERROR(__xludf.DUMMYFUNCTION("""COMPUTED_VALUE"""),"")</f>
        <v/>
      </c>
      <c r="R686" s="119" t="str">
        <f ca="1">IFERROR(__xludf.DUMMYFUNCTION("""COMPUTED_VALUE"""),"")</f>
        <v/>
      </c>
      <c r="S686" s="119" t="str">
        <f ca="1">IFERROR(__xludf.DUMMYFUNCTION("""COMPUTED_VALUE"""),"")</f>
        <v/>
      </c>
      <c r="T686" s="119" t="str">
        <f ca="1">IFERROR(__xludf.DUMMYFUNCTION("""COMPUTED_VALUE"""),"")</f>
        <v/>
      </c>
      <c r="U686" s="119" t="str">
        <f ca="1">IFERROR(__xludf.DUMMYFUNCTION("""COMPUTED_VALUE"""),"")</f>
        <v/>
      </c>
      <c r="V686" s="119" t="str">
        <f ca="1">IFERROR(__xludf.DUMMYFUNCTION("""COMPUTED_VALUE"""),"")</f>
        <v/>
      </c>
      <c r="W686" s="119" t="str">
        <f ca="1">IFERROR(__xludf.DUMMYFUNCTION("""COMPUTED_VALUE"""),"")</f>
        <v/>
      </c>
      <c r="X686" s="119" t="str">
        <f ca="1">IFERROR(__xludf.DUMMYFUNCTION("""COMPUTED_VALUE"""),"")</f>
        <v/>
      </c>
      <c r="Y686" s="119" t="str">
        <f ca="1">IFERROR(__xludf.DUMMYFUNCTION("""COMPUTED_VALUE"""),"")</f>
        <v/>
      </c>
      <c r="Z686" s="119"/>
    </row>
    <row r="687" spans="1:26" ht="12.95">
      <c r="A687" s="119" t="str">
        <f ca="1">IFERROR(__xludf.DUMMYFUNCTION("""COMPUTED_VALUE"""),"")</f>
        <v/>
      </c>
      <c r="B687" s="119" t="str">
        <f ca="1">IFERROR(__xludf.DUMMYFUNCTION("""COMPUTED_VALUE"""),"")</f>
        <v/>
      </c>
      <c r="C687" s="119" t="str">
        <f ca="1">IFERROR(__xludf.DUMMYFUNCTION("""COMPUTED_VALUE"""),"")</f>
        <v/>
      </c>
      <c r="D687" s="119" t="str">
        <f ca="1">IFERROR(__xludf.DUMMYFUNCTION("""COMPUTED_VALUE"""),"")</f>
        <v/>
      </c>
      <c r="E687" s="119" t="str">
        <f ca="1">IFERROR(__xludf.DUMMYFUNCTION("""COMPUTED_VALUE"""),"")</f>
        <v/>
      </c>
      <c r="F687" s="119" t="str">
        <f ca="1">IFERROR(__xludf.DUMMYFUNCTION("""COMPUTED_VALUE"""),"")</f>
        <v/>
      </c>
      <c r="G687" s="119" t="str">
        <f ca="1">IFERROR(__xludf.DUMMYFUNCTION("""COMPUTED_VALUE"""),"")</f>
        <v/>
      </c>
      <c r="H687" s="119" t="str">
        <f ca="1">IFERROR(__xludf.DUMMYFUNCTION("""COMPUTED_VALUE"""),"")</f>
        <v/>
      </c>
      <c r="I687" s="96" t="str">
        <f ca="1">IFERROR(__xludf.DUMMYFUNCTION("""COMPUTED_VALUE"""),"")</f>
        <v/>
      </c>
      <c r="J687" s="119" t="str">
        <f ca="1">IFERROR(__xludf.DUMMYFUNCTION("""COMPUTED_VALUE"""),"")</f>
        <v/>
      </c>
      <c r="K687" s="119" t="str">
        <f ca="1">IFERROR(__xludf.DUMMYFUNCTION("""COMPUTED_VALUE"""),"")</f>
        <v/>
      </c>
      <c r="L687" s="119" t="str">
        <f ca="1">IFERROR(__xludf.DUMMYFUNCTION("""COMPUTED_VALUE"""),"")</f>
        <v/>
      </c>
      <c r="M687" s="119" t="str">
        <f ca="1">IFERROR(__xludf.DUMMYFUNCTION("""COMPUTED_VALUE"""),"")</f>
        <v/>
      </c>
      <c r="N687" s="119" t="str">
        <f ca="1">IFERROR(__xludf.DUMMYFUNCTION("""COMPUTED_VALUE"""),"")</f>
        <v/>
      </c>
      <c r="O687" s="119" t="str">
        <f ca="1">IFERROR(__xludf.DUMMYFUNCTION("""COMPUTED_VALUE"""),"")</f>
        <v/>
      </c>
      <c r="P687" s="119" t="str">
        <f ca="1">IFERROR(__xludf.DUMMYFUNCTION("""COMPUTED_VALUE"""),"")</f>
        <v/>
      </c>
      <c r="Q687" s="119" t="str">
        <f ca="1">IFERROR(__xludf.DUMMYFUNCTION("""COMPUTED_VALUE"""),"")</f>
        <v/>
      </c>
      <c r="R687" s="119" t="str">
        <f ca="1">IFERROR(__xludf.DUMMYFUNCTION("""COMPUTED_VALUE"""),"")</f>
        <v/>
      </c>
      <c r="S687" s="119" t="str">
        <f ca="1">IFERROR(__xludf.DUMMYFUNCTION("""COMPUTED_VALUE"""),"")</f>
        <v/>
      </c>
      <c r="T687" s="119" t="str">
        <f ca="1">IFERROR(__xludf.DUMMYFUNCTION("""COMPUTED_VALUE"""),"")</f>
        <v/>
      </c>
      <c r="U687" s="119" t="str">
        <f ca="1">IFERROR(__xludf.DUMMYFUNCTION("""COMPUTED_VALUE"""),"")</f>
        <v/>
      </c>
      <c r="V687" s="119" t="str">
        <f ca="1">IFERROR(__xludf.DUMMYFUNCTION("""COMPUTED_VALUE"""),"")</f>
        <v/>
      </c>
      <c r="W687" s="119" t="str">
        <f ca="1">IFERROR(__xludf.DUMMYFUNCTION("""COMPUTED_VALUE"""),"")</f>
        <v/>
      </c>
      <c r="X687" s="119" t="str">
        <f ca="1">IFERROR(__xludf.DUMMYFUNCTION("""COMPUTED_VALUE"""),"")</f>
        <v/>
      </c>
      <c r="Y687" s="119" t="str">
        <f ca="1">IFERROR(__xludf.DUMMYFUNCTION("""COMPUTED_VALUE"""),"")</f>
        <v/>
      </c>
      <c r="Z687" s="119"/>
    </row>
    <row r="688" spans="1:26" ht="12.95">
      <c r="A688" s="119" t="str">
        <f ca="1">IFERROR(__xludf.DUMMYFUNCTION("""COMPUTED_VALUE"""),"")</f>
        <v/>
      </c>
      <c r="B688" s="119" t="str">
        <f ca="1">IFERROR(__xludf.DUMMYFUNCTION("""COMPUTED_VALUE"""),"")</f>
        <v/>
      </c>
      <c r="C688" s="119" t="str">
        <f ca="1">IFERROR(__xludf.DUMMYFUNCTION("""COMPUTED_VALUE"""),"")</f>
        <v/>
      </c>
      <c r="D688" s="119" t="str">
        <f ca="1">IFERROR(__xludf.DUMMYFUNCTION("""COMPUTED_VALUE"""),"")</f>
        <v/>
      </c>
      <c r="E688" s="119" t="str">
        <f ca="1">IFERROR(__xludf.DUMMYFUNCTION("""COMPUTED_VALUE"""),"")</f>
        <v/>
      </c>
      <c r="F688" s="119" t="str">
        <f ca="1">IFERROR(__xludf.DUMMYFUNCTION("""COMPUTED_VALUE"""),"")</f>
        <v/>
      </c>
      <c r="G688" s="119" t="str">
        <f ca="1">IFERROR(__xludf.DUMMYFUNCTION("""COMPUTED_VALUE"""),"")</f>
        <v/>
      </c>
      <c r="H688" s="119" t="str">
        <f ca="1">IFERROR(__xludf.DUMMYFUNCTION("""COMPUTED_VALUE"""),"")</f>
        <v/>
      </c>
      <c r="I688" s="96" t="str">
        <f ca="1">IFERROR(__xludf.DUMMYFUNCTION("""COMPUTED_VALUE"""),"")</f>
        <v/>
      </c>
      <c r="J688" s="119" t="str">
        <f ca="1">IFERROR(__xludf.DUMMYFUNCTION("""COMPUTED_VALUE"""),"")</f>
        <v/>
      </c>
      <c r="K688" s="119" t="str">
        <f ca="1">IFERROR(__xludf.DUMMYFUNCTION("""COMPUTED_VALUE"""),"")</f>
        <v/>
      </c>
      <c r="L688" s="119" t="str">
        <f ca="1">IFERROR(__xludf.DUMMYFUNCTION("""COMPUTED_VALUE"""),"")</f>
        <v/>
      </c>
      <c r="M688" s="119" t="str">
        <f ca="1">IFERROR(__xludf.DUMMYFUNCTION("""COMPUTED_VALUE"""),"")</f>
        <v/>
      </c>
      <c r="N688" s="119" t="str">
        <f ca="1">IFERROR(__xludf.DUMMYFUNCTION("""COMPUTED_VALUE"""),"")</f>
        <v/>
      </c>
      <c r="O688" s="119" t="str">
        <f ca="1">IFERROR(__xludf.DUMMYFUNCTION("""COMPUTED_VALUE"""),"")</f>
        <v/>
      </c>
      <c r="P688" s="119" t="str">
        <f ca="1">IFERROR(__xludf.DUMMYFUNCTION("""COMPUTED_VALUE"""),"")</f>
        <v/>
      </c>
      <c r="Q688" s="119" t="str">
        <f ca="1">IFERROR(__xludf.DUMMYFUNCTION("""COMPUTED_VALUE"""),"")</f>
        <v/>
      </c>
      <c r="R688" s="119" t="str">
        <f ca="1">IFERROR(__xludf.DUMMYFUNCTION("""COMPUTED_VALUE"""),"")</f>
        <v/>
      </c>
      <c r="S688" s="119" t="str">
        <f ca="1">IFERROR(__xludf.DUMMYFUNCTION("""COMPUTED_VALUE"""),"")</f>
        <v/>
      </c>
      <c r="T688" s="119" t="str">
        <f ca="1">IFERROR(__xludf.DUMMYFUNCTION("""COMPUTED_VALUE"""),"")</f>
        <v/>
      </c>
      <c r="U688" s="119" t="str">
        <f ca="1">IFERROR(__xludf.DUMMYFUNCTION("""COMPUTED_VALUE"""),"")</f>
        <v/>
      </c>
      <c r="V688" s="119" t="str">
        <f ca="1">IFERROR(__xludf.DUMMYFUNCTION("""COMPUTED_VALUE"""),"")</f>
        <v/>
      </c>
      <c r="W688" s="119" t="str">
        <f ca="1">IFERROR(__xludf.DUMMYFUNCTION("""COMPUTED_VALUE"""),"")</f>
        <v/>
      </c>
      <c r="X688" s="119" t="str">
        <f ca="1">IFERROR(__xludf.DUMMYFUNCTION("""COMPUTED_VALUE"""),"")</f>
        <v/>
      </c>
      <c r="Y688" s="119" t="str">
        <f ca="1">IFERROR(__xludf.DUMMYFUNCTION("""COMPUTED_VALUE"""),"")</f>
        <v/>
      </c>
      <c r="Z688" s="119"/>
    </row>
    <row r="689" spans="1:26" ht="12.95">
      <c r="A689" s="119" t="str">
        <f ca="1">IFERROR(__xludf.DUMMYFUNCTION("""COMPUTED_VALUE"""),"")</f>
        <v/>
      </c>
      <c r="B689" s="119" t="str">
        <f ca="1">IFERROR(__xludf.DUMMYFUNCTION("""COMPUTED_VALUE"""),"")</f>
        <v/>
      </c>
      <c r="C689" s="119" t="str">
        <f ca="1">IFERROR(__xludf.DUMMYFUNCTION("""COMPUTED_VALUE"""),"")</f>
        <v/>
      </c>
      <c r="D689" s="119" t="str">
        <f ca="1">IFERROR(__xludf.DUMMYFUNCTION("""COMPUTED_VALUE"""),"")</f>
        <v/>
      </c>
      <c r="E689" s="119" t="str">
        <f ca="1">IFERROR(__xludf.DUMMYFUNCTION("""COMPUTED_VALUE"""),"")</f>
        <v/>
      </c>
      <c r="F689" s="119" t="str">
        <f ca="1">IFERROR(__xludf.DUMMYFUNCTION("""COMPUTED_VALUE"""),"")</f>
        <v/>
      </c>
      <c r="G689" s="119" t="str">
        <f ca="1">IFERROR(__xludf.DUMMYFUNCTION("""COMPUTED_VALUE"""),"")</f>
        <v/>
      </c>
      <c r="H689" s="119" t="str">
        <f ca="1">IFERROR(__xludf.DUMMYFUNCTION("""COMPUTED_VALUE"""),"")</f>
        <v/>
      </c>
      <c r="I689" s="96" t="str">
        <f ca="1">IFERROR(__xludf.DUMMYFUNCTION("""COMPUTED_VALUE"""),"")</f>
        <v/>
      </c>
      <c r="J689" s="119" t="str">
        <f ca="1">IFERROR(__xludf.DUMMYFUNCTION("""COMPUTED_VALUE"""),"")</f>
        <v/>
      </c>
      <c r="K689" s="119" t="str">
        <f ca="1">IFERROR(__xludf.DUMMYFUNCTION("""COMPUTED_VALUE"""),"")</f>
        <v/>
      </c>
      <c r="L689" s="119" t="str">
        <f ca="1">IFERROR(__xludf.DUMMYFUNCTION("""COMPUTED_VALUE"""),"")</f>
        <v/>
      </c>
      <c r="M689" s="119" t="str">
        <f ca="1">IFERROR(__xludf.DUMMYFUNCTION("""COMPUTED_VALUE"""),"")</f>
        <v/>
      </c>
      <c r="N689" s="119" t="str">
        <f ca="1">IFERROR(__xludf.DUMMYFUNCTION("""COMPUTED_VALUE"""),"")</f>
        <v/>
      </c>
      <c r="O689" s="119" t="str">
        <f ca="1">IFERROR(__xludf.DUMMYFUNCTION("""COMPUTED_VALUE"""),"")</f>
        <v/>
      </c>
      <c r="P689" s="119" t="str">
        <f ca="1">IFERROR(__xludf.DUMMYFUNCTION("""COMPUTED_VALUE"""),"")</f>
        <v/>
      </c>
      <c r="Q689" s="119" t="str">
        <f ca="1">IFERROR(__xludf.DUMMYFUNCTION("""COMPUTED_VALUE"""),"")</f>
        <v/>
      </c>
      <c r="R689" s="119" t="str">
        <f ca="1">IFERROR(__xludf.DUMMYFUNCTION("""COMPUTED_VALUE"""),"")</f>
        <v/>
      </c>
      <c r="S689" s="119" t="str">
        <f ca="1">IFERROR(__xludf.DUMMYFUNCTION("""COMPUTED_VALUE"""),"")</f>
        <v/>
      </c>
      <c r="T689" s="119" t="str">
        <f ca="1">IFERROR(__xludf.DUMMYFUNCTION("""COMPUTED_VALUE"""),"")</f>
        <v/>
      </c>
      <c r="U689" s="119" t="str">
        <f ca="1">IFERROR(__xludf.DUMMYFUNCTION("""COMPUTED_VALUE"""),"")</f>
        <v/>
      </c>
      <c r="V689" s="119" t="str">
        <f ca="1">IFERROR(__xludf.DUMMYFUNCTION("""COMPUTED_VALUE"""),"")</f>
        <v/>
      </c>
      <c r="W689" s="119" t="str">
        <f ca="1">IFERROR(__xludf.DUMMYFUNCTION("""COMPUTED_VALUE"""),"")</f>
        <v/>
      </c>
      <c r="X689" s="119" t="str">
        <f ca="1">IFERROR(__xludf.DUMMYFUNCTION("""COMPUTED_VALUE"""),"")</f>
        <v/>
      </c>
      <c r="Y689" s="119" t="str">
        <f ca="1">IFERROR(__xludf.DUMMYFUNCTION("""COMPUTED_VALUE"""),"")</f>
        <v/>
      </c>
      <c r="Z689" s="119"/>
    </row>
    <row r="690" spans="1:26" ht="12.95">
      <c r="A690" s="119" t="str">
        <f ca="1">IFERROR(__xludf.DUMMYFUNCTION("""COMPUTED_VALUE"""),"")</f>
        <v/>
      </c>
      <c r="B690" s="119" t="str">
        <f ca="1">IFERROR(__xludf.DUMMYFUNCTION("""COMPUTED_VALUE"""),"")</f>
        <v/>
      </c>
      <c r="C690" s="119" t="str">
        <f ca="1">IFERROR(__xludf.DUMMYFUNCTION("""COMPUTED_VALUE"""),"")</f>
        <v/>
      </c>
      <c r="D690" s="119" t="str">
        <f ca="1">IFERROR(__xludf.DUMMYFUNCTION("""COMPUTED_VALUE"""),"")</f>
        <v/>
      </c>
      <c r="E690" s="119" t="str">
        <f ca="1">IFERROR(__xludf.DUMMYFUNCTION("""COMPUTED_VALUE"""),"")</f>
        <v/>
      </c>
      <c r="F690" s="119" t="str">
        <f ca="1">IFERROR(__xludf.DUMMYFUNCTION("""COMPUTED_VALUE"""),"")</f>
        <v/>
      </c>
      <c r="G690" s="119" t="str">
        <f ca="1">IFERROR(__xludf.DUMMYFUNCTION("""COMPUTED_VALUE"""),"")</f>
        <v/>
      </c>
      <c r="H690" s="119" t="str">
        <f ca="1">IFERROR(__xludf.DUMMYFUNCTION("""COMPUTED_VALUE"""),"")</f>
        <v/>
      </c>
      <c r="I690" s="96" t="str">
        <f ca="1">IFERROR(__xludf.DUMMYFUNCTION("""COMPUTED_VALUE"""),"")</f>
        <v/>
      </c>
      <c r="J690" s="119" t="str">
        <f ca="1">IFERROR(__xludf.DUMMYFUNCTION("""COMPUTED_VALUE"""),"")</f>
        <v/>
      </c>
      <c r="K690" s="119" t="str">
        <f ca="1">IFERROR(__xludf.DUMMYFUNCTION("""COMPUTED_VALUE"""),"")</f>
        <v/>
      </c>
      <c r="L690" s="119" t="str">
        <f ca="1">IFERROR(__xludf.DUMMYFUNCTION("""COMPUTED_VALUE"""),"")</f>
        <v/>
      </c>
      <c r="M690" s="119" t="str">
        <f ca="1">IFERROR(__xludf.DUMMYFUNCTION("""COMPUTED_VALUE"""),"")</f>
        <v/>
      </c>
      <c r="N690" s="119" t="str">
        <f ca="1">IFERROR(__xludf.DUMMYFUNCTION("""COMPUTED_VALUE"""),"")</f>
        <v/>
      </c>
      <c r="O690" s="119" t="str">
        <f ca="1">IFERROR(__xludf.DUMMYFUNCTION("""COMPUTED_VALUE"""),"")</f>
        <v/>
      </c>
      <c r="P690" s="119" t="str">
        <f ca="1">IFERROR(__xludf.DUMMYFUNCTION("""COMPUTED_VALUE"""),"")</f>
        <v/>
      </c>
      <c r="Q690" s="119" t="str">
        <f ca="1">IFERROR(__xludf.DUMMYFUNCTION("""COMPUTED_VALUE"""),"")</f>
        <v/>
      </c>
      <c r="R690" s="119" t="str">
        <f ca="1">IFERROR(__xludf.DUMMYFUNCTION("""COMPUTED_VALUE"""),"")</f>
        <v/>
      </c>
      <c r="S690" s="119" t="str">
        <f ca="1">IFERROR(__xludf.DUMMYFUNCTION("""COMPUTED_VALUE"""),"")</f>
        <v/>
      </c>
      <c r="T690" s="119" t="str">
        <f ca="1">IFERROR(__xludf.DUMMYFUNCTION("""COMPUTED_VALUE"""),"")</f>
        <v/>
      </c>
      <c r="U690" s="119" t="str">
        <f ca="1">IFERROR(__xludf.DUMMYFUNCTION("""COMPUTED_VALUE"""),"")</f>
        <v/>
      </c>
      <c r="V690" s="119" t="str">
        <f ca="1">IFERROR(__xludf.DUMMYFUNCTION("""COMPUTED_VALUE"""),"")</f>
        <v/>
      </c>
      <c r="W690" s="119" t="str">
        <f ca="1">IFERROR(__xludf.DUMMYFUNCTION("""COMPUTED_VALUE"""),"")</f>
        <v/>
      </c>
      <c r="X690" s="119" t="str">
        <f ca="1">IFERROR(__xludf.DUMMYFUNCTION("""COMPUTED_VALUE"""),"")</f>
        <v/>
      </c>
      <c r="Y690" s="119" t="str">
        <f ca="1">IFERROR(__xludf.DUMMYFUNCTION("""COMPUTED_VALUE"""),"")</f>
        <v/>
      </c>
      <c r="Z690" s="119"/>
    </row>
    <row r="691" spans="1:26" ht="12.95">
      <c r="A691" s="119" t="str">
        <f ca="1">IFERROR(__xludf.DUMMYFUNCTION("""COMPUTED_VALUE"""),"")</f>
        <v/>
      </c>
      <c r="B691" s="119" t="str">
        <f ca="1">IFERROR(__xludf.DUMMYFUNCTION("""COMPUTED_VALUE"""),"")</f>
        <v/>
      </c>
      <c r="C691" s="119" t="str">
        <f ca="1">IFERROR(__xludf.DUMMYFUNCTION("""COMPUTED_VALUE"""),"")</f>
        <v/>
      </c>
      <c r="D691" s="119" t="str">
        <f ca="1">IFERROR(__xludf.DUMMYFUNCTION("""COMPUTED_VALUE"""),"")</f>
        <v/>
      </c>
      <c r="E691" s="119" t="str">
        <f ca="1">IFERROR(__xludf.DUMMYFUNCTION("""COMPUTED_VALUE"""),"")</f>
        <v/>
      </c>
      <c r="F691" s="119" t="str">
        <f ca="1">IFERROR(__xludf.DUMMYFUNCTION("""COMPUTED_VALUE"""),"")</f>
        <v/>
      </c>
      <c r="G691" s="119" t="str">
        <f ca="1">IFERROR(__xludf.DUMMYFUNCTION("""COMPUTED_VALUE"""),"")</f>
        <v/>
      </c>
      <c r="H691" s="119" t="str">
        <f ca="1">IFERROR(__xludf.DUMMYFUNCTION("""COMPUTED_VALUE"""),"")</f>
        <v/>
      </c>
      <c r="I691" s="96" t="str">
        <f ca="1">IFERROR(__xludf.DUMMYFUNCTION("""COMPUTED_VALUE"""),"")</f>
        <v/>
      </c>
      <c r="J691" s="119" t="str">
        <f ca="1">IFERROR(__xludf.DUMMYFUNCTION("""COMPUTED_VALUE"""),"")</f>
        <v/>
      </c>
      <c r="K691" s="119" t="str">
        <f ca="1">IFERROR(__xludf.DUMMYFUNCTION("""COMPUTED_VALUE"""),"")</f>
        <v/>
      </c>
      <c r="L691" s="119" t="str">
        <f ca="1">IFERROR(__xludf.DUMMYFUNCTION("""COMPUTED_VALUE"""),"")</f>
        <v/>
      </c>
      <c r="M691" s="119" t="str">
        <f ca="1">IFERROR(__xludf.DUMMYFUNCTION("""COMPUTED_VALUE"""),"")</f>
        <v/>
      </c>
      <c r="N691" s="119" t="str">
        <f ca="1">IFERROR(__xludf.DUMMYFUNCTION("""COMPUTED_VALUE"""),"")</f>
        <v/>
      </c>
      <c r="O691" s="119" t="str">
        <f ca="1">IFERROR(__xludf.DUMMYFUNCTION("""COMPUTED_VALUE"""),"")</f>
        <v/>
      </c>
      <c r="P691" s="119" t="str">
        <f ca="1">IFERROR(__xludf.DUMMYFUNCTION("""COMPUTED_VALUE"""),"")</f>
        <v/>
      </c>
      <c r="Q691" s="119" t="str">
        <f ca="1">IFERROR(__xludf.DUMMYFUNCTION("""COMPUTED_VALUE"""),"")</f>
        <v/>
      </c>
      <c r="R691" s="119" t="str">
        <f ca="1">IFERROR(__xludf.DUMMYFUNCTION("""COMPUTED_VALUE"""),"")</f>
        <v/>
      </c>
      <c r="S691" s="119" t="str">
        <f ca="1">IFERROR(__xludf.DUMMYFUNCTION("""COMPUTED_VALUE"""),"")</f>
        <v/>
      </c>
      <c r="T691" s="119" t="str">
        <f ca="1">IFERROR(__xludf.DUMMYFUNCTION("""COMPUTED_VALUE"""),"")</f>
        <v/>
      </c>
      <c r="U691" s="119" t="str">
        <f ca="1">IFERROR(__xludf.DUMMYFUNCTION("""COMPUTED_VALUE"""),"")</f>
        <v/>
      </c>
      <c r="V691" s="119" t="str">
        <f ca="1">IFERROR(__xludf.DUMMYFUNCTION("""COMPUTED_VALUE"""),"")</f>
        <v/>
      </c>
      <c r="W691" s="119" t="str">
        <f ca="1">IFERROR(__xludf.DUMMYFUNCTION("""COMPUTED_VALUE"""),"")</f>
        <v/>
      </c>
      <c r="X691" s="119" t="str">
        <f ca="1">IFERROR(__xludf.DUMMYFUNCTION("""COMPUTED_VALUE"""),"")</f>
        <v/>
      </c>
      <c r="Y691" s="119" t="str">
        <f ca="1">IFERROR(__xludf.DUMMYFUNCTION("""COMPUTED_VALUE"""),"")</f>
        <v/>
      </c>
      <c r="Z691" s="119"/>
    </row>
    <row r="692" spans="1:26" ht="12.95">
      <c r="A692" s="119" t="str">
        <f ca="1">IFERROR(__xludf.DUMMYFUNCTION("""COMPUTED_VALUE"""),"")</f>
        <v/>
      </c>
      <c r="B692" s="119" t="str">
        <f ca="1">IFERROR(__xludf.DUMMYFUNCTION("""COMPUTED_VALUE"""),"")</f>
        <v/>
      </c>
      <c r="C692" s="119" t="str">
        <f ca="1">IFERROR(__xludf.DUMMYFUNCTION("""COMPUTED_VALUE"""),"")</f>
        <v/>
      </c>
      <c r="D692" s="119" t="str">
        <f ca="1">IFERROR(__xludf.DUMMYFUNCTION("""COMPUTED_VALUE"""),"")</f>
        <v/>
      </c>
      <c r="E692" s="119" t="str">
        <f ca="1">IFERROR(__xludf.DUMMYFUNCTION("""COMPUTED_VALUE"""),"")</f>
        <v/>
      </c>
      <c r="F692" s="119" t="str">
        <f ca="1">IFERROR(__xludf.DUMMYFUNCTION("""COMPUTED_VALUE"""),"")</f>
        <v/>
      </c>
      <c r="G692" s="119" t="str">
        <f ca="1">IFERROR(__xludf.DUMMYFUNCTION("""COMPUTED_VALUE"""),"")</f>
        <v/>
      </c>
      <c r="H692" s="119" t="str">
        <f ca="1">IFERROR(__xludf.DUMMYFUNCTION("""COMPUTED_VALUE"""),"")</f>
        <v/>
      </c>
      <c r="I692" s="96" t="str">
        <f ca="1">IFERROR(__xludf.DUMMYFUNCTION("""COMPUTED_VALUE"""),"")</f>
        <v/>
      </c>
      <c r="J692" s="119" t="str">
        <f ca="1">IFERROR(__xludf.DUMMYFUNCTION("""COMPUTED_VALUE"""),"")</f>
        <v/>
      </c>
      <c r="K692" s="119" t="str">
        <f ca="1">IFERROR(__xludf.DUMMYFUNCTION("""COMPUTED_VALUE"""),"")</f>
        <v/>
      </c>
      <c r="L692" s="119" t="str">
        <f ca="1">IFERROR(__xludf.DUMMYFUNCTION("""COMPUTED_VALUE"""),"")</f>
        <v/>
      </c>
      <c r="M692" s="119" t="str">
        <f ca="1">IFERROR(__xludf.DUMMYFUNCTION("""COMPUTED_VALUE"""),"")</f>
        <v/>
      </c>
      <c r="N692" s="119" t="str">
        <f ca="1">IFERROR(__xludf.DUMMYFUNCTION("""COMPUTED_VALUE"""),"")</f>
        <v/>
      </c>
      <c r="O692" s="119" t="str">
        <f ca="1">IFERROR(__xludf.DUMMYFUNCTION("""COMPUTED_VALUE"""),"")</f>
        <v/>
      </c>
      <c r="P692" s="119" t="str">
        <f ca="1">IFERROR(__xludf.DUMMYFUNCTION("""COMPUTED_VALUE"""),"")</f>
        <v/>
      </c>
      <c r="Q692" s="119" t="str">
        <f ca="1">IFERROR(__xludf.DUMMYFUNCTION("""COMPUTED_VALUE"""),"")</f>
        <v/>
      </c>
      <c r="R692" s="119" t="str">
        <f ca="1">IFERROR(__xludf.DUMMYFUNCTION("""COMPUTED_VALUE"""),"")</f>
        <v/>
      </c>
      <c r="S692" s="119" t="str">
        <f ca="1">IFERROR(__xludf.DUMMYFUNCTION("""COMPUTED_VALUE"""),"")</f>
        <v/>
      </c>
      <c r="T692" s="119" t="str">
        <f ca="1">IFERROR(__xludf.DUMMYFUNCTION("""COMPUTED_VALUE"""),"")</f>
        <v/>
      </c>
      <c r="U692" s="119" t="str">
        <f ca="1">IFERROR(__xludf.DUMMYFUNCTION("""COMPUTED_VALUE"""),"")</f>
        <v/>
      </c>
      <c r="V692" s="119" t="str">
        <f ca="1">IFERROR(__xludf.DUMMYFUNCTION("""COMPUTED_VALUE"""),"")</f>
        <v/>
      </c>
      <c r="W692" s="119" t="str">
        <f ca="1">IFERROR(__xludf.DUMMYFUNCTION("""COMPUTED_VALUE"""),"")</f>
        <v/>
      </c>
      <c r="X692" s="119" t="str">
        <f ca="1">IFERROR(__xludf.DUMMYFUNCTION("""COMPUTED_VALUE"""),"")</f>
        <v/>
      </c>
      <c r="Y692" s="119" t="str">
        <f ca="1">IFERROR(__xludf.DUMMYFUNCTION("""COMPUTED_VALUE"""),"")</f>
        <v/>
      </c>
      <c r="Z692" s="119"/>
    </row>
    <row r="693" spans="1:26" ht="12.95">
      <c r="A693" s="119" t="str">
        <f ca="1">IFERROR(__xludf.DUMMYFUNCTION("""COMPUTED_VALUE"""),"")</f>
        <v/>
      </c>
      <c r="B693" s="119" t="str">
        <f ca="1">IFERROR(__xludf.DUMMYFUNCTION("""COMPUTED_VALUE"""),"")</f>
        <v/>
      </c>
      <c r="C693" s="119" t="str">
        <f ca="1">IFERROR(__xludf.DUMMYFUNCTION("""COMPUTED_VALUE"""),"")</f>
        <v/>
      </c>
      <c r="D693" s="119" t="str">
        <f ca="1">IFERROR(__xludf.DUMMYFUNCTION("""COMPUTED_VALUE"""),"")</f>
        <v/>
      </c>
      <c r="E693" s="119" t="str">
        <f ca="1">IFERROR(__xludf.DUMMYFUNCTION("""COMPUTED_VALUE"""),"")</f>
        <v/>
      </c>
      <c r="F693" s="119" t="str">
        <f ca="1">IFERROR(__xludf.DUMMYFUNCTION("""COMPUTED_VALUE"""),"")</f>
        <v/>
      </c>
      <c r="G693" s="119" t="str">
        <f ca="1">IFERROR(__xludf.DUMMYFUNCTION("""COMPUTED_VALUE"""),"")</f>
        <v/>
      </c>
      <c r="H693" s="119" t="str">
        <f ca="1">IFERROR(__xludf.DUMMYFUNCTION("""COMPUTED_VALUE"""),"")</f>
        <v/>
      </c>
      <c r="I693" s="96" t="str">
        <f ca="1">IFERROR(__xludf.DUMMYFUNCTION("""COMPUTED_VALUE"""),"")</f>
        <v/>
      </c>
      <c r="J693" s="119" t="str">
        <f ca="1">IFERROR(__xludf.DUMMYFUNCTION("""COMPUTED_VALUE"""),"")</f>
        <v/>
      </c>
      <c r="K693" s="119" t="str">
        <f ca="1">IFERROR(__xludf.DUMMYFUNCTION("""COMPUTED_VALUE"""),"")</f>
        <v/>
      </c>
      <c r="L693" s="119" t="str">
        <f ca="1">IFERROR(__xludf.DUMMYFUNCTION("""COMPUTED_VALUE"""),"")</f>
        <v/>
      </c>
      <c r="M693" s="119" t="str">
        <f ca="1">IFERROR(__xludf.DUMMYFUNCTION("""COMPUTED_VALUE"""),"")</f>
        <v/>
      </c>
      <c r="N693" s="119" t="str">
        <f ca="1">IFERROR(__xludf.DUMMYFUNCTION("""COMPUTED_VALUE"""),"")</f>
        <v/>
      </c>
      <c r="O693" s="119" t="str">
        <f ca="1">IFERROR(__xludf.DUMMYFUNCTION("""COMPUTED_VALUE"""),"")</f>
        <v/>
      </c>
      <c r="P693" s="119" t="str">
        <f ca="1">IFERROR(__xludf.DUMMYFUNCTION("""COMPUTED_VALUE"""),"")</f>
        <v/>
      </c>
      <c r="Q693" s="119" t="str">
        <f ca="1">IFERROR(__xludf.DUMMYFUNCTION("""COMPUTED_VALUE"""),"")</f>
        <v/>
      </c>
      <c r="R693" s="119" t="str">
        <f ca="1">IFERROR(__xludf.DUMMYFUNCTION("""COMPUTED_VALUE"""),"")</f>
        <v/>
      </c>
      <c r="S693" s="119" t="str">
        <f ca="1">IFERROR(__xludf.DUMMYFUNCTION("""COMPUTED_VALUE"""),"")</f>
        <v/>
      </c>
      <c r="T693" s="119" t="str">
        <f ca="1">IFERROR(__xludf.DUMMYFUNCTION("""COMPUTED_VALUE"""),"")</f>
        <v/>
      </c>
      <c r="U693" s="119" t="str">
        <f ca="1">IFERROR(__xludf.DUMMYFUNCTION("""COMPUTED_VALUE"""),"")</f>
        <v/>
      </c>
      <c r="V693" s="119" t="str">
        <f ca="1">IFERROR(__xludf.DUMMYFUNCTION("""COMPUTED_VALUE"""),"")</f>
        <v/>
      </c>
      <c r="W693" s="119" t="str">
        <f ca="1">IFERROR(__xludf.DUMMYFUNCTION("""COMPUTED_VALUE"""),"")</f>
        <v/>
      </c>
      <c r="X693" s="119" t="str">
        <f ca="1">IFERROR(__xludf.DUMMYFUNCTION("""COMPUTED_VALUE"""),"")</f>
        <v/>
      </c>
      <c r="Y693" s="119" t="str">
        <f ca="1">IFERROR(__xludf.DUMMYFUNCTION("""COMPUTED_VALUE"""),"")</f>
        <v/>
      </c>
      <c r="Z693" s="119"/>
    </row>
    <row r="694" spans="1:26" ht="12.95">
      <c r="A694" s="119" t="str">
        <f ca="1">IFERROR(__xludf.DUMMYFUNCTION("""COMPUTED_VALUE"""),"")</f>
        <v/>
      </c>
      <c r="B694" s="119" t="str">
        <f ca="1">IFERROR(__xludf.DUMMYFUNCTION("""COMPUTED_VALUE"""),"")</f>
        <v/>
      </c>
      <c r="C694" s="119" t="str">
        <f ca="1">IFERROR(__xludf.DUMMYFUNCTION("""COMPUTED_VALUE"""),"")</f>
        <v/>
      </c>
      <c r="D694" s="119" t="str">
        <f ca="1">IFERROR(__xludf.DUMMYFUNCTION("""COMPUTED_VALUE"""),"")</f>
        <v/>
      </c>
      <c r="E694" s="119" t="str">
        <f ca="1">IFERROR(__xludf.DUMMYFUNCTION("""COMPUTED_VALUE"""),"")</f>
        <v/>
      </c>
      <c r="F694" s="119" t="str">
        <f ca="1">IFERROR(__xludf.DUMMYFUNCTION("""COMPUTED_VALUE"""),"")</f>
        <v/>
      </c>
      <c r="G694" s="119" t="str">
        <f ca="1">IFERROR(__xludf.DUMMYFUNCTION("""COMPUTED_VALUE"""),"")</f>
        <v/>
      </c>
      <c r="H694" s="119" t="str">
        <f ca="1">IFERROR(__xludf.DUMMYFUNCTION("""COMPUTED_VALUE"""),"")</f>
        <v/>
      </c>
      <c r="I694" s="96" t="str">
        <f ca="1">IFERROR(__xludf.DUMMYFUNCTION("""COMPUTED_VALUE"""),"")</f>
        <v/>
      </c>
      <c r="J694" s="119" t="str">
        <f ca="1">IFERROR(__xludf.DUMMYFUNCTION("""COMPUTED_VALUE"""),"")</f>
        <v/>
      </c>
      <c r="K694" s="119" t="str">
        <f ca="1">IFERROR(__xludf.DUMMYFUNCTION("""COMPUTED_VALUE"""),"")</f>
        <v/>
      </c>
      <c r="L694" s="119" t="str">
        <f ca="1">IFERROR(__xludf.DUMMYFUNCTION("""COMPUTED_VALUE"""),"")</f>
        <v/>
      </c>
      <c r="M694" s="119" t="str">
        <f ca="1">IFERROR(__xludf.DUMMYFUNCTION("""COMPUTED_VALUE"""),"")</f>
        <v/>
      </c>
      <c r="N694" s="119" t="str">
        <f ca="1">IFERROR(__xludf.DUMMYFUNCTION("""COMPUTED_VALUE"""),"")</f>
        <v/>
      </c>
      <c r="O694" s="119" t="str">
        <f ca="1">IFERROR(__xludf.DUMMYFUNCTION("""COMPUTED_VALUE"""),"")</f>
        <v/>
      </c>
      <c r="P694" s="119" t="str">
        <f ca="1">IFERROR(__xludf.DUMMYFUNCTION("""COMPUTED_VALUE"""),"")</f>
        <v/>
      </c>
      <c r="Q694" s="119" t="str">
        <f ca="1">IFERROR(__xludf.DUMMYFUNCTION("""COMPUTED_VALUE"""),"")</f>
        <v/>
      </c>
      <c r="R694" s="119" t="str">
        <f ca="1">IFERROR(__xludf.DUMMYFUNCTION("""COMPUTED_VALUE"""),"")</f>
        <v/>
      </c>
      <c r="S694" s="119" t="str">
        <f ca="1">IFERROR(__xludf.DUMMYFUNCTION("""COMPUTED_VALUE"""),"")</f>
        <v/>
      </c>
      <c r="T694" s="119" t="str">
        <f ca="1">IFERROR(__xludf.DUMMYFUNCTION("""COMPUTED_VALUE"""),"")</f>
        <v/>
      </c>
      <c r="U694" s="119" t="str">
        <f ca="1">IFERROR(__xludf.DUMMYFUNCTION("""COMPUTED_VALUE"""),"")</f>
        <v/>
      </c>
      <c r="V694" s="119" t="str">
        <f ca="1">IFERROR(__xludf.DUMMYFUNCTION("""COMPUTED_VALUE"""),"")</f>
        <v/>
      </c>
      <c r="W694" s="119" t="str">
        <f ca="1">IFERROR(__xludf.DUMMYFUNCTION("""COMPUTED_VALUE"""),"")</f>
        <v/>
      </c>
      <c r="X694" s="119" t="str">
        <f ca="1">IFERROR(__xludf.DUMMYFUNCTION("""COMPUTED_VALUE"""),"")</f>
        <v/>
      </c>
      <c r="Y694" s="119" t="str">
        <f ca="1">IFERROR(__xludf.DUMMYFUNCTION("""COMPUTED_VALUE"""),"")</f>
        <v/>
      </c>
      <c r="Z694" s="119"/>
    </row>
    <row r="695" spans="1:26" ht="12.95">
      <c r="A695" s="119" t="str">
        <f ca="1">IFERROR(__xludf.DUMMYFUNCTION("""COMPUTED_VALUE"""),"")</f>
        <v/>
      </c>
      <c r="B695" s="119" t="str">
        <f ca="1">IFERROR(__xludf.DUMMYFUNCTION("""COMPUTED_VALUE"""),"")</f>
        <v/>
      </c>
      <c r="C695" s="119" t="str">
        <f ca="1">IFERROR(__xludf.DUMMYFUNCTION("""COMPUTED_VALUE"""),"")</f>
        <v/>
      </c>
      <c r="D695" s="119" t="str">
        <f ca="1">IFERROR(__xludf.DUMMYFUNCTION("""COMPUTED_VALUE"""),"")</f>
        <v/>
      </c>
      <c r="E695" s="119" t="str">
        <f ca="1">IFERROR(__xludf.DUMMYFUNCTION("""COMPUTED_VALUE"""),"")</f>
        <v/>
      </c>
      <c r="F695" s="119" t="str">
        <f ca="1">IFERROR(__xludf.DUMMYFUNCTION("""COMPUTED_VALUE"""),"")</f>
        <v/>
      </c>
      <c r="G695" s="119" t="str">
        <f ca="1">IFERROR(__xludf.DUMMYFUNCTION("""COMPUTED_VALUE"""),"")</f>
        <v/>
      </c>
      <c r="H695" s="119" t="str">
        <f ca="1">IFERROR(__xludf.DUMMYFUNCTION("""COMPUTED_VALUE"""),"")</f>
        <v/>
      </c>
      <c r="I695" s="96" t="str">
        <f ca="1">IFERROR(__xludf.DUMMYFUNCTION("""COMPUTED_VALUE"""),"")</f>
        <v/>
      </c>
      <c r="J695" s="119" t="str">
        <f ca="1">IFERROR(__xludf.DUMMYFUNCTION("""COMPUTED_VALUE"""),"")</f>
        <v/>
      </c>
      <c r="K695" s="119" t="str">
        <f ca="1">IFERROR(__xludf.DUMMYFUNCTION("""COMPUTED_VALUE"""),"")</f>
        <v/>
      </c>
      <c r="L695" s="119" t="str">
        <f ca="1">IFERROR(__xludf.DUMMYFUNCTION("""COMPUTED_VALUE"""),"")</f>
        <v/>
      </c>
      <c r="M695" s="119" t="str">
        <f ca="1">IFERROR(__xludf.DUMMYFUNCTION("""COMPUTED_VALUE"""),"")</f>
        <v/>
      </c>
      <c r="N695" s="119" t="str">
        <f ca="1">IFERROR(__xludf.DUMMYFUNCTION("""COMPUTED_VALUE"""),"")</f>
        <v/>
      </c>
      <c r="O695" s="119" t="str">
        <f ca="1">IFERROR(__xludf.DUMMYFUNCTION("""COMPUTED_VALUE"""),"")</f>
        <v/>
      </c>
      <c r="P695" s="119" t="str">
        <f ca="1">IFERROR(__xludf.DUMMYFUNCTION("""COMPUTED_VALUE"""),"")</f>
        <v/>
      </c>
      <c r="Q695" s="119" t="str">
        <f ca="1">IFERROR(__xludf.DUMMYFUNCTION("""COMPUTED_VALUE"""),"")</f>
        <v/>
      </c>
      <c r="R695" s="119" t="str">
        <f ca="1">IFERROR(__xludf.DUMMYFUNCTION("""COMPUTED_VALUE"""),"")</f>
        <v/>
      </c>
      <c r="S695" s="119" t="str">
        <f ca="1">IFERROR(__xludf.DUMMYFUNCTION("""COMPUTED_VALUE"""),"")</f>
        <v/>
      </c>
      <c r="T695" s="119" t="str">
        <f ca="1">IFERROR(__xludf.DUMMYFUNCTION("""COMPUTED_VALUE"""),"")</f>
        <v/>
      </c>
      <c r="U695" s="119" t="str">
        <f ca="1">IFERROR(__xludf.DUMMYFUNCTION("""COMPUTED_VALUE"""),"")</f>
        <v/>
      </c>
      <c r="V695" s="119" t="str">
        <f ca="1">IFERROR(__xludf.DUMMYFUNCTION("""COMPUTED_VALUE"""),"")</f>
        <v/>
      </c>
      <c r="W695" s="119" t="str">
        <f ca="1">IFERROR(__xludf.DUMMYFUNCTION("""COMPUTED_VALUE"""),"")</f>
        <v/>
      </c>
      <c r="X695" s="119" t="str">
        <f ca="1">IFERROR(__xludf.DUMMYFUNCTION("""COMPUTED_VALUE"""),"")</f>
        <v/>
      </c>
      <c r="Y695" s="119" t="str">
        <f ca="1">IFERROR(__xludf.DUMMYFUNCTION("""COMPUTED_VALUE"""),"")</f>
        <v/>
      </c>
      <c r="Z695" s="119"/>
    </row>
    <row r="696" spans="1:26" ht="12.95">
      <c r="A696" s="119" t="str">
        <f ca="1">IFERROR(__xludf.DUMMYFUNCTION("""COMPUTED_VALUE"""),"")</f>
        <v/>
      </c>
      <c r="B696" s="119" t="str">
        <f ca="1">IFERROR(__xludf.DUMMYFUNCTION("""COMPUTED_VALUE"""),"")</f>
        <v/>
      </c>
      <c r="C696" s="119" t="str">
        <f ca="1">IFERROR(__xludf.DUMMYFUNCTION("""COMPUTED_VALUE"""),"")</f>
        <v/>
      </c>
      <c r="D696" s="119" t="str">
        <f ca="1">IFERROR(__xludf.DUMMYFUNCTION("""COMPUTED_VALUE"""),"")</f>
        <v/>
      </c>
      <c r="E696" s="119" t="str">
        <f ca="1">IFERROR(__xludf.DUMMYFUNCTION("""COMPUTED_VALUE"""),"")</f>
        <v/>
      </c>
      <c r="F696" s="119" t="str">
        <f ca="1">IFERROR(__xludf.DUMMYFUNCTION("""COMPUTED_VALUE"""),"")</f>
        <v/>
      </c>
      <c r="G696" s="119" t="str">
        <f ca="1">IFERROR(__xludf.DUMMYFUNCTION("""COMPUTED_VALUE"""),"")</f>
        <v/>
      </c>
      <c r="H696" s="119" t="str">
        <f ca="1">IFERROR(__xludf.DUMMYFUNCTION("""COMPUTED_VALUE"""),"")</f>
        <v/>
      </c>
      <c r="I696" s="96" t="str">
        <f ca="1">IFERROR(__xludf.DUMMYFUNCTION("""COMPUTED_VALUE"""),"")</f>
        <v/>
      </c>
      <c r="J696" s="119" t="str">
        <f ca="1">IFERROR(__xludf.DUMMYFUNCTION("""COMPUTED_VALUE"""),"")</f>
        <v/>
      </c>
      <c r="K696" s="119" t="str">
        <f ca="1">IFERROR(__xludf.DUMMYFUNCTION("""COMPUTED_VALUE"""),"")</f>
        <v/>
      </c>
      <c r="L696" s="119" t="str">
        <f ca="1">IFERROR(__xludf.DUMMYFUNCTION("""COMPUTED_VALUE"""),"")</f>
        <v/>
      </c>
      <c r="M696" s="119" t="str">
        <f ca="1">IFERROR(__xludf.DUMMYFUNCTION("""COMPUTED_VALUE"""),"")</f>
        <v/>
      </c>
      <c r="N696" s="119" t="str">
        <f ca="1">IFERROR(__xludf.DUMMYFUNCTION("""COMPUTED_VALUE"""),"")</f>
        <v/>
      </c>
      <c r="O696" s="119" t="str">
        <f ca="1">IFERROR(__xludf.DUMMYFUNCTION("""COMPUTED_VALUE"""),"")</f>
        <v/>
      </c>
      <c r="P696" s="119" t="str">
        <f ca="1">IFERROR(__xludf.DUMMYFUNCTION("""COMPUTED_VALUE"""),"")</f>
        <v/>
      </c>
      <c r="Q696" s="119" t="str">
        <f ca="1">IFERROR(__xludf.DUMMYFUNCTION("""COMPUTED_VALUE"""),"")</f>
        <v/>
      </c>
      <c r="R696" s="119" t="str">
        <f ca="1">IFERROR(__xludf.DUMMYFUNCTION("""COMPUTED_VALUE"""),"")</f>
        <v/>
      </c>
      <c r="S696" s="119" t="str">
        <f ca="1">IFERROR(__xludf.DUMMYFUNCTION("""COMPUTED_VALUE"""),"")</f>
        <v/>
      </c>
      <c r="T696" s="119" t="str">
        <f ca="1">IFERROR(__xludf.DUMMYFUNCTION("""COMPUTED_VALUE"""),"")</f>
        <v/>
      </c>
      <c r="U696" s="119" t="str">
        <f ca="1">IFERROR(__xludf.DUMMYFUNCTION("""COMPUTED_VALUE"""),"")</f>
        <v/>
      </c>
      <c r="V696" s="119" t="str">
        <f ca="1">IFERROR(__xludf.DUMMYFUNCTION("""COMPUTED_VALUE"""),"")</f>
        <v/>
      </c>
      <c r="W696" s="119" t="str">
        <f ca="1">IFERROR(__xludf.DUMMYFUNCTION("""COMPUTED_VALUE"""),"")</f>
        <v/>
      </c>
      <c r="X696" s="119" t="str">
        <f ca="1">IFERROR(__xludf.DUMMYFUNCTION("""COMPUTED_VALUE"""),"")</f>
        <v/>
      </c>
      <c r="Y696" s="119" t="str">
        <f ca="1">IFERROR(__xludf.DUMMYFUNCTION("""COMPUTED_VALUE"""),"")</f>
        <v/>
      </c>
      <c r="Z696" s="119"/>
    </row>
    <row r="697" spans="1:26" ht="12.95">
      <c r="A697" s="119" t="str">
        <f ca="1">IFERROR(__xludf.DUMMYFUNCTION("""COMPUTED_VALUE"""),"")</f>
        <v/>
      </c>
      <c r="B697" s="119" t="str">
        <f ca="1">IFERROR(__xludf.DUMMYFUNCTION("""COMPUTED_VALUE"""),"")</f>
        <v/>
      </c>
      <c r="C697" s="119" t="str">
        <f ca="1">IFERROR(__xludf.DUMMYFUNCTION("""COMPUTED_VALUE"""),"")</f>
        <v/>
      </c>
      <c r="D697" s="119" t="str">
        <f ca="1">IFERROR(__xludf.DUMMYFUNCTION("""COMPUTED_VALUE"""),"")</f>
        <v/>
      </c>
      <c r="E697" s="119" t="str">
        <f ca="1">IFERROR(__xludf.DUMMYFUNCTION("""COMPUTED_VALUE"""),"")</f>
        <v/>
      </c>
      <c r="F697" s="119" t="str">
        <f ca="1">IFERROR(__xludf.DUMMYFUNCTION("""COMPUTED_VALUE"""),"")</f>
        <v/>
      </c>
      <c r="G697" s="119" t="str">
        <f ca="1">IFERROR(__xludf.DUMMYFUNCTION("""COMPUTED_VALUE"""),"")</f>
        <v/>
      </c>
      <c r="H697" s="119" t="str">
        <f ca="1">IFERROR(__xludf.DUMMYFUNCTION("""COMPUTED_VALUE"""),"")</f>
        <v/>
      </c>
      <c r="I697" s="96" t="str">
        <f ca="1">IFERROR(__xludf.DUMMYFUNCTION("""COMPUTED_VALUE"""),"")</f>
        <v/>
      </c>
      <c r="J697" s="119" t="str">
        <f ca="1">IFERROR(__xludf.DUMMYFUNCTION("""COMPUTED_VALUE"""),"")</f>
        <v/>
      </c>
      <c r="K697" s="119" t="str">
        <f ca="1">IFERROR(__xludf.DUMMYFUNCTION("""COMPUTED_VALUE"""),"")</f>
        <v/>
      </c>
      <c r="L697" s="119" t="str">
        <f ca="1">IFERROR(__xludf.DUMMYFUNCTION("""COMPUTED_VALUE"""),"")</f>
        <v/>
      </c>
      <c r="M697" s="119" t="str">
        <f ca="1">IFERROR(__xludf.DUMMYFUNCTION("""COMPUTED_VALUE"""),"")</f>
        <v/>
      </c>
      <c r="N697" s="119" t="str">
        <f ca="1">IFERROR(__xludf.DUMMYFUNCTION("""COMPUTED_VALUE"""),"")</f>
        <v/>
      </c>
      <c r="O697" s="119" t="str">
        <f ca="1">IFERROR(__xludf.DUMMYFUNCTION("""COMPUTED_VALUE"""),"")</f>
        <v/>
      </c>
      <c r="P697" s="119" t="str">
        <f ca="1">IFERROR(__xludf.DUMMYFUNCTION("""COMPUTED_VALUE"""),"")</f>
        <v/>
      </c>
      <c r="Q697" s="119" t="str">
        <f ca="1">IFERROR(__xludf.DUMMYFUNCTION("""COMPUTED_VALUE"""),"")</f>
        <v/>
      </c>
      <c r="R697" s="119" t="str">
        <f ca="1">IFERROR(__xludf.DUMMYFUNCTION("""COMPUTED_VALUE"""),"")</f>
        <v/>
      </c>
      <c r="S697" s="119" t="str">
        <f ca="1">IFERROR(__xludf.DUMMYFUNCTION("""COMPUTED_VALUE"""),"")</f>
        <v/>
      </c>
      <c r="T697" s="119" t="str">
        <f ca="1">IFERROR(__xludf.DUMMYFUNCTION("""COMPUTED_VALUE"""),"")</f>
        <v/>
      </c>
      <c r="U697" s="119" t="str">
        <f ca="1">IFERROR(__xludf.DUMMYFUNCTION("""COMPUTED_VALUE"""),"")</f>
        <v/>
      </c>
      <c r="V697" s="119" t="str">
        <f ca="1">IFERROR(__xludf.DUMMYFUNCTION("""COMPUTED_VALUE"""),"")</f>
        <v/>
      </c>
      <c r="W697" s="119" t="str">
        <f ca="1">IFERROR(__xludf.DUMMYFUNCTION("""COMPUTED_VALUE"""),"")</f>
        <v/>
      </c>
      <c r="X697" s="119" t="str">
        <f ca="1">IFERROR(__xludf.DUMMYFUNCTION("""COMPUTED_VALUE"""),"")</f>
        <v/>
      </c>
      <c r="Y697" s="119" t="str">
        <f ca="1">IFERROR(__xludf.DUMMYFUNCTION("""COMPUTED_VALUE"""),"")</f>
        <v/>
      </c>
      <c r="Z697" s="119"/>
    </row>
    <row r="698" spans="1:26" ht="12.95">
      <c r="A698" s="119" t="str">
        <f ca="1">IFERROR(__xludf.DUMMYFUNCTION("""COMPUTED_VALUE"""),"")</f>
        <v/>
      </c>
      <c r="B698" s="119" t="str">
        <f ca="1">IFERROR(__xludf.DUMMYFUNCTION("""COMPUTED_VALUE"""),"")</f>
        <v/>
      </c>
      <c r="C698" s="119" t="str">
        <f ca="1">IFERROR(__xludf.DUMMYFUNCTION("""COMPUTED_VALUE"""),"")</f>
        <v/>
      </c>
      <c r="D698" s="119" t="str">
        <f ca="1">IFERROR(__xludf.DUMMYFUNCTION("""COMPUTED_VALUE"""),"")</f>
        <v/>
      </c>
      <c r="E698" s="119" t="str">
        <f ca="1">IFERROR(__xludf.DUMMYFUNCTION("""COMPUTED_VALUE"""),"")</f>
        <v/>
      </c>
      <c r="F698" s="119" t="str">
        <f ca="1">IFERROR(__xludf.DUMMYFUNCTION("""COMPUTED_VALUE"""),"")</f>
        <v/>
      </c>
      <c r="G698" s="119" t="str">
        <f ca="1">IFERROR(__xludf.DUMMYFUNCTION("""COMPUTED_VALUE"""),"")</f>
        <v/>
      </c>
      <c r="H698" s="119" t="str">
        <f ca="1">IFERROR(__xludf.DUMMYFUNCTION("""COMPUTED_VALUE"""),"")</f>
        <v/>
      </c>
      <c r="I698" s="96" t="str">
        <f ca="1">IFERROR(__xludf.DUMMYFUNCTION("""COMPUTED_VALUE"""),"")</f>
        <v/>
      </c>
      <c r="J698" s="119" t="str">
        <f ca="1">IFERROR(__xludf.DUMMYFUNCTION("""COMPUTED_VALUE"""),"")</f>
        <v/>
      </c>
      <c r="K698" s="119" t="str">
        <f ca="1">IFERROR(__xludf.DUMMYFUNCTION("""COMPUTED_VALUE"""),"")</f>
        <v/>
      </c>
      <c r="L698" s="119" t="str">
        <f ca="1">IFERROR(__xludf.DUMMYFUNCTION("""COMPUTED_VALUE"""),"")</f>
        <v/>
      </c>
      <c r="M698" s="119" t="str">
        <f ca="1">IFERROR(__xludf.DUMMYFUNCTION("""COMPUTED_VALUE"""),"")</f>
        <v/>
      </c>
      <c r="N698" s="119" t="str">
        <f ca="1">IFERROR(__xludf.DUMMYFUNCTION("""COMPUTED_VALUE"""),"")</f>
        <v/>
      </c>
      <c r="O698" s="119" t="str">
        <f ca="1">IFERROR(__xludf.DUMMYFUNCTION("""COMPUTED_VALUE"""),"")</f>
        <v/>
      </c>
      <c r="P698" s="119" t="str">
        <f ca="1">IFERROR(__xludf.DUMMYFUNCTION("""COMPUTED_VALUE"""),"")</f>
        <v/>
      </c>
      <c r="Q698" s="119" t="str">
        <f ca="1">IFERROR(__xludf.DUMMYFUNCTION("""COMPUTED_VALUE"""),"")</f>
        <v/>
      </c>
      <c r="R698" s="119" t="str">
        <f ca="1">IFERROR(__xludf.DUMMYFUNCTION("""COMPUTED_VALUE"""),"")</f>
        <v/>
      </c>
      <c r="S698" s="119" t="str">
        <f ca="1">IFERROR(__xludf.DUMMYFUNCTION("""COMPUTED_VALUE"""),"")</f>
        <v/>
      </c>
      <c r="T698" s="119" t="str">
        <f ca="1">IFERROR(__xludf.DUMMYFUNCTION("""COMPUTED_VALUE"""),"")</f>
        <v/>
      </c>
      <c r="U698" s="119" t="str">
        <f ca="1">IFERROR(__xludf.DUMMYFUNCTION("""COMPUTED_VALUE"""),"")</f>
        <v/>
      </c>
      <c r="V698" s="119" t="str">
        <f ca="1">IFERROR(__xludf.DUMMYFUNCTION("""COMPUTED_VALUE"""),"")</f>
        <v/>
      </c>
      <c r="W698" s="119" t="str">
        <f ca="1">IFERROR(__xludf.DUMMYFUNCTION("""COMPUTED_VALUE"""),"")</f>
        <v/>
      </c>
      <c r="X698" s="119" t="str">
        <f ca="1">IFERROR(__xludf.DUMMYFUNCTION("""COMPUTED_VALUE"""),"")</f>
        <v/>
      </c>
      <c r="Y698" s="119" t="str">
        <f ca="1">IFERROR(__xludf.DUMMYFUNCTION("""COMPUTED_VALUE"""),"")</f>
        <v/>
      </c>
      <c r="Z698" s="119"/>
    </row>
    <row r="699" spans="1:26" ht="12.95">
      <c r="A699" s="119" t="str">
        <f ca="1">IFERROR(__xludf.DUMMYFUNCTION("""COMPUTED_VALUE"""),"")</f>
        <v/>
      </c>
      <c r="B699" s="119" t="str">
        <f ca="1">IFERROR(__xludf.DUMMYFUNCTION("""COMPUTED_VALUE"""),"")</f>
        <v/>
      </c>
      <c r="C699" s="119" t="str">
        <f ca="1">IFERROR(__xludf.DUMMYFUNCTION("""COMPUTED_VALUE"""),"")</f>
        <v/>
      </c>
      <c r="D699" s="119" t="str">
        <f ca="1">IFERROR(__xludf.DUMMYFUNCTION("""COMPUTED_VALUE"""),"")</f>
        <v/>
      </c>
      <c r="E699" s="119" t="str">
        <f ca="1">IFERROR(__xludf.DUMMYFUNCTION("""COMPUTED_VALUE"""),"")</f>
        <v/>
      </c>
      <c r="F699" s="119" t="str">
        <f ca="1">IFERROR(__xludf.DUMMYFUNCTION("""COMPUTED_VALUE"""),"")</f>
        <v/>
      </c>
      <c r="G699" s="119" t="str">
        <f ca="1">IFERROR(__xludf.DUMMYFUNCTION("""COMPUTED_VALUE"""),"")</f>
        <v/>
      </c>
      <c r="H699" s="119" t="str">
        <f ca="1">IFERROR(__xludf.DUMMYFUNCTION("""COMPUTED_VALUE"""),"")</f>
        <v/>
      </c>
      <c r="I699" s="96" t="str">
        <f ca="1">IFERROR(__xludf.DUMMYFUNCTION("""COMPUTED_VALUE"""),"")</f>
        <v/>
      </c>
      <c r="J699" s="119" t="str">
        <f ca="1">IFERROR(__xludf.DUMMYFUNCTION("""COMPUTED_VALUE"""),"")</f>
        <v/>
      </c>
      <c r="K699" s="119" t="str">
        <f ca="1">IFERROR(__xludf.DUMMYFUNCTION("""COMPUTED_VALUE"""),"")</f>
        <v/>
      </c>
      <c r="L699" s="119" t="str">
        <f ca="1">IFERROR(__xludf.DUMMYFUNCTION("""COMPUTED_VALUE"""),"")</f>
        <v/>
      </c>
      <c r="M699" s="119" t="str">
        <f ca="1">IFERROR(__xludf.DUMMYFUNCTION("""COMPUTED_VALUE"""),"")</f>
        <v/>
      </c>
      <c r="N699" s="119" t="str">
        <f ca="1">IFERROR(__xludf.DUMMYFUNCTION("""COMPUTED_VALUE"""),"")</f>
        <v/>
      </c>
      <c r="O699" s="119" t="str">
        <f ca="1">IFERROR(__xludf.DUMMYFUNCTION("""COMPUTED_VALUE"""),"")</f>
        <v/>
      </c>
      <c r="P699" s="119" t="str">
        <f ca="1">IFERROR(__xludf.DUMMYFUNCTION("""COMPUTED_VALUE"""),"")</f>
        <v/>
      </c>
      <c r="Q699" s="119" t="str">
        <f ca="1">IFERROR(__xludf.DUMMYFUNCTION("""COMPUTED_VALUE"""),"")</f>
        <v/>
      </c>
      <c r="R699" s="119" t="str">
        <f ca="1">IFERROR(__xludf.DUMMYFUNCTION("""COMPUTED_VALUE"""),"")</f>
        <v/>
      </c>
      <c r="S699" s="119" t="str">
        <f ca="1">IFERROR(__xludf.DUMMYFUNCTION("""COMPUTED_VALUE"""),"")</f>
        <v/>
      </c>
      <c r="T699" s="119" t="str">
        <f ca="1">IFERROR(__xludf.DUMMYFUNCTION("""COMPUTED_VALUE"""),"")</f>
        <v/>
      </c>
      <c r="U699" s="119" t="str">
        <f ca="1">IFERROR(__xludf.DUMMYFUNCTION("""COMPUTED_VALUE"""),"")</f>
        <v/>
      </c>
      <c r="V699" s="119" t="str">
        <f ca="1">IFERROR(__xludf.DUMMYFUNCTION("""COMPUTED_VALUE"""),"")</f>
        <v/>
      </c>
      <c r="W699" s="119" t="str">
        <f ca="1">IFERROR(__xludf.DUMMYFUNCTION("""COMPUTED_VALUE"""),"")</f>
        <v/>
      </c>
      <c r="X699" s="119" t="str">
        <f ca="1">IFERROR(__xludf.DUMMYFUNCTION("""COMPUTED_VALUE"""),"")</f>
        <v/>
      </c>
      <c r="Y699" s="119" t="str">
        <f ca="1">IFERROR(__xludf.DUMMYFUNCTION("""COMPUTED_VALUE"""),"")</f>
        <v/>
      </c>
      <c r="Z699" s="119"/>
    </row>
    <row r="700" spans="1:26" ht="12.95">
      <c r="A700" s="119" t="str">
        <f ca="1">IFERROR(__xludf.DUMMYFUNCTION("""COMPUTED_VALUE"""),"")</f>
        <v/>
      </c>
      <c r="B700" s="119" t="str">
        <f ca="1">IFERROR(__xludf.DUMMYFUNCTION("""COMPUTED_VALUE"""),"")</f>
        <v/>
      </c>
      <c r="C700" s="119" t="str">
        <f ca="1">IFERROR(__xludf.DUMMYFUNCTION("""COMPUTED_VALUE"""),"")</f>
        <v/>
      </c>
      <c r="D700" s="119" t="str">
        <f ca="1">IFERROR(__xludf.DUMMYFUNCTION("""COMPUTED_VALUE"""),"")</f>
        <v/>
      </c>
      <c r="E700" s="119" t="str">
        <f ca="1">IFERROR(__xludf.DUMMYFUNCTION("""COMPUTED_VALUE"""),"")</f>
        <v/>
      </c>
      <c r="F700" s="119" t="str">
        <f ca="1">IFERROR(__xludf.DUMMYFUNCTION("""COMPUTED_VALUE"""),"")</f>
        <v/>
      </c>
      <c r="G700" s="119" t="str">
        <f ca="1">IFERROR(__xludf.DUMMYFUNCTION("""COMPUTED_VALUE"""),"")</f>
        <v/>
      </c>
      <c r="H700" s="119" t="str">
        <f ca="1">IFERROR(__xludf.DUMMYFUNCTION("""COMPUTED_VALUE"""),"")</f>
        <v/>
      </c>
      <c r="I700" s="96" t="str">
        <f ca="1">IFERROR(__xludf.DUMMYFUNCTION("""COMPUTED_VALUE"""),"")</f>
        <v/>
      </c>
      <c r="J700" s="119" t="str">
        <f ca="1">IFERROR(__xludf.DUMMYFUNCTION("""COMPUTED_VALUE"""),"")</f>
        <v/>
      </c>
      <c r="K700" s="119" t="str">
        <f ca="1">IFERROR(__xludf.DUMMYFUNCTION("""COMPUTED_VALUE"""),"")</f>
        <v/>
      </c>
      <c r="L700" s="119" t="str">
        <f ca="1">IFERROR(__xludf.DUMMYFUNCTION("""COMPUTED_VALUE"""),"")</f>
        <v/>
      </c>
      <c r="M700" s="119" t="str">
        <f ca="1">IFERROR(__xludf.DUMMYFUNCTION("""COMPUTED_VALUE"""),"")</f>
        <v/>
      </c>
      <c r="N700" s="119" t="str">
        <f ca="1">IFERROR(__xludf.DUMMYFUNCTION("""COMPUTED_VALUE"""),"")</f>
        <v/>
      </c>
      <c r="O700" s="119" t="str">
        <f ca="1">IFERROR(__xludf.DUMMYFUNCTION("""COMPUTED_VALUE"""),"")</f>
        <v/>
      </c>
      <c r="P700" s="119" t="str">
        <f ca="1">IFERROR(__xludf.DUMMYFUNCTION("""COMPUTED_VALUE"""),"")</f>
        <v/>
      </c>
      <c r="Q700" s="119" t="str">
        <f ca="1">IFERROR(__xludf.DUMMYFUNCTION("""COMPUTED_VALUE"""),"")</f>
        <v/>
      </c>
      <c r="R700" s="119" t="str">
        <f ca="1">IFERROR(__xludf.DUMMYFUNCTION("""COMPUTED_VALUE"""),"")</f>
        <v/>
      </c>
      <c r="S700" s="119" t="str">
        <f ca="1">IFERROR(__xludf.DUMMYFUNCTION("""COMPUTED_VALUE"""),"")</f>
        <v/>
      </c>
      <c r="T700" s="119" t="str">
        <f ca="1">IFERROR(__xludf.DUMMYFUNCTION("""COMPUTED_VALUE"""),"")</f>
        <v/>
      </c>
      <c r="U700" s="119" t="str">
        <f ca="1">IFERROR(__xludf.DUMMYFUNCTION("""COMPUTED_VALUE"""),"")</f>
        <v/>
      </c>
      <c r="V700" s="119" t="str">
        <f ca="1">IFERROR(__xludf.DUMMYFUNCTION("""COMPUTED_VALUE"""),"")</f>
        <v/>
      </c>
      <c r="W700" s="119" t="str">
        <f ca="1">IFERROR(__xludf.DUMMYFUNCTION("""COMPUTED_VALUE"""),"")</f>
        <v/>
      </c>
      <c r="X700" s="119" t="str">
        <f ca="1">IFERROR(__xludf.DUMMYFUNCTION("""COMPUTED_VALUE"""),"")</f>
        <v/>
      </c>
      <c r="Y700" s="119" t="str">
        <f ca="1">IFERROR(__xludf.DUMMYFUNCTION("""COMPUTED_VALUE"""),"")</f>
        <v/>
      </c>
      <c r="Z700" s="119"/>
    </row>
    <row r="701" spans="1:26" ht="12.95">
      <c r="A701" s="119" t="str">
        <f ca="1">IFERROR(__xludf.DUMMYFUNCTION("""COMPUTED_VALUE"""),"")</f>
        <v/>
      </c>
      <c r="B701" s="119" t="str">
        <f ca="1">IFERROR(__xludf.DUMMYFUNCTION("""COMPUTED_VALUE"""),"")</f>
        <v/>
      </c>
      <c r="C701" s="119" t="str">
        <f ca="1">IFERROR(__xludf.DUMMYFUNCTION("""COMPUTED_VALUE"""),"")</f>
        <v/>
      </c>
      <c r="D701" s="119" t="str">
        <f ca="1">IFERROR(__xludf.DUMMYFUNCTION("""COMPUTED_VALUE"""),"")</f>
        <v/>
      </c>
      <c r="E701" s="119" t="str">
        <f ca="1">IFERROR(__xludf.DUMMYFUNCTION("""COMPUTED_VALUE"""),"")</f>
        <v/>
      </c>
      <c r="F701" s="119" t="str">
        <f ca="1">IFERROR(__xludf.DUMMYFUNCTION("""COMPUTED_VALUE"""),"")</f>
        <v/>
      </c>
      <c r="G701" s="119" t="str">
        <f ca="1">IFERROR(__xludf.DUMMYFUNCTION("""COMPUTED_VALUE"""),"")</f>
        <v/>
      </c>
      <c r="H701" s="119" t="str">
        <f ca="1">IFERROR(__xludf.DUMMYFUNCTION("""COMPUTED_VALUE"""),"")</f>
        <v/>
      </c>
      <c r="I701" s="96" t="str">
        <f ca="1">IFERROR(__xludf.DUMMYFUNCTION("""COMPUTED_VALUE"""),"")</f>
        <v/>
      </c>
      <c r="J701" s="119" t="str">
        <f ca="1">IFERROR(__xludf.DUMMYFUNCTION("""COMPUTED_VALUE"""),"")</f>
        <v/>
      </c>
      <c r="K701" s="119" t="str">
        <f ca="1">IFERROR(__xludf.DUMMYFUNCTION("""COMPUTED_VALUE"""),"")</f>
        <v/>
      </c>
      <c r="L701" s="119" t="str">
        <f ca="1">IFERROR(__xludf.DUMMYFUNCTION("""COMPUTED_VALUE"""),"")</f>
        <v/>
      </c>
      <c r="M701" s="119" t="str">
        <f ca="1">IFERROR(__xludf.DUMMYFUNCTION("""COMPUTED_VALUE"""),"")</f>
        <v/>
      </c>
      <c r="N701" s="119" t="str">
        <f ca="1">IFERROR(__xludf.DUMMYFUNCTION("""COMPUTED_VALUE"""),"")</f>
        <v/>
      </c>
      <c r="O701" s="119" t="str">
        <f ca="1">IFERROR(__xludf.DUMMYFUNCTION("""COMPUTED_VALUE"""),"")</f>
        <v/>
      </c>
      <c r="P701" s="119" t="str">
        <f ca="1">IFERROR(__xludf.DUMMYFUNCTION("""COMPUTED_VALUE"""),"")</f>
        <v/>
      </c>
      <c r="Q701" s="119" t="str">
        <f ca="1">IFERROR(__xludf.DUMMYFUNCTION("""COMPUTED_VALUE"""),"")</f>
        <v/>
      </c>
      <c r="R701" s="119" t="str">
        <f ca="1">IFERROR(__xludf.DUMMYFUNCTION("""COMPUTED_VALUE"""),"")</f>
        <v/>
      </c>
      <c r="S701" s="119" t="str">
        <f ca="1">IFERROR(__xludf.DUMMYFUNCTION("""COMPUTED_VALUE"""),"")</f>
        <v/>
      </c>
      <c r="T701" s="119" t="str">
        <f ca="1">IFERROR(__xludf.DUMMYFUNCTION("""COMPUTED_VALUE"""),"")</f>
        <v/>
      </c>
      <c r="U701" s="119" t="str">
        <f ca="1">IFERROR(__xludf.DUMMYFUNCTION("""COMPUTED_VALUE"""),"")</f>
        <v/>
      </c>
      <c r="V701" s="119" t="str">
        <f ca="1">IFERROR(__xludf.DUMMYFUNCTION("""COMPUTED_VALUE"""),"")</f>
        <v/>
      </c>
      <c r="W701" s="119" t="str">
        <f ca="1">IFERROR(__xludf.DUMMYFUNCTION("""COMPUTED_VALUE"""),"")</f>
        <v/>
      </c>
      <c r="X701" s="119" t="str">
        <f ca="1">IFERROR(__xludf.DUMMYFUNCTION("""COMPUTED_VALUE"""),"")</f>
        <v/>
      </c>
      <c r="Y701" s="119" t="str">
        <f ca="1">IFERROR(__xludf.DUMMYFUNCTION("""COMPUTED_VALUE"""),"")</f>
        <v/>
      </c>
      <c r="Z701" s="119"/>
    </row>
    <row r="702" spans="1:26" ht="12.95">
      <c r="A702" s="119" t="str">
        <f ca="1">IFERROR(__xludf.DUMMYFUNCTION("""COMPUTED_VALUE"""),"")</f>
        <v/>
      </c>
      <c r="B702" s="119" t="str">
        <f ca="1">IFERROR(__xludf.DUMMYFUNCTION("""COMPUTED_VALUE"""),"")</f>
        <v/>
      </c>
      <c r="C702" s="119" t="str">
        <f ca="1">IFERROR(__xludf.DUMMYFUNCTION("""COMPUTED_VALUE"""),"")</f>
        <v/>
      </c>
      <c r="D702" s="119" t="str">
        <f ca="1">IFERROR(__xludf.DUMMYFUNCTION("""COMPUTED_VALUE"""),"")</f>
        <v/>
      </c>
      <c r="E702" s="119" t="str">
        <f ca="1">IFERROR(__xludf.DUMMYFUNCTION("""COMPUTED_VALUE"""),"")</f>
        <v/>
      </c>
      <c r="F702" s="119" t="str">
        <f ca="1">IFERROR(__xludf.DUMMYFUNCTION("""COMPUTED_VALUE"""),"")</f>
        <v/>
      </c>
      <c r="G702" s="119" t="str">
        <f ca="1">IFERROR(__xludf.DUMMYFUNCTION("""COMPUTED_VALUE"""),"")</f>
        <v/>
      </c>
      <c r="H702" s="119" t="str">
        <f ca="1">IFERROR(__xludf.DUMMYFUNCTION("""COMPUTED_VALUE"""),"")</f>
        <v/>
      </c>
      <c r="I702" s="96" t="str">
        <f ca="1">IFERROR(__xludf.DUMMYFUNCTION("""COMPUTED_VALUE"""),"")</f>
        <v/>
      </c>
      <c r="J702" s="119" t="str">
        <f ca="1">IFERROR(__xludf.DUMMYFUNCTION("""COMPUTED_VALUE"""),"")</f>
        <v/>
      </c>
      <c r="K702" s="119" t="str">
        <f ca="1">IFERROR(__xludf.DUMMYFUNCTION("""COMPUTED_VALUE"""),"")</f>
        <v/>
      </c>
      <c r="L702" s="119" t="str">
        <f ca="1">IFERROR(__xludf.DUMMYFUNCTION("""COMPUTED_VALUE"""),"")</f>
        <v/>
      </c>
      <c r="M702" s="119" t="str">
        <f ca="1">IFERROR(__xludf.DUMMYFUNCTION("""COMPUTED_VALUE"""),"")</f>
        <v/>
      </c>
      <c r="N702" s="119" t="str">
        <f ca="1">IFERROR(__xludf.DUMMYFUNCTION("""COMPUTED_VALUE"""),"")</f>
        <v/>
      </c>
      <c r="O702" s="119" t="str">
        <f ca="1">IFERROR(__xludf.DUMMYFUNCTION("""COMPUTED_VALUE"""),"")</f>
        <v/>
      </c>
      <c r="P702" s="119" t="str">
        <f ca="1">IFERROR(__xludf.DUMMYFUNCTION("""COMPUTED_VALUE"""),"")</f>
        <v/>
      </c>
      <c r="Q702" s="119" t="str">
        <f ca="1">IFERROR(__xludf.DUMMYFUNCTION("""COMPUTED_VALUE"""),"")</f>
        <v/>
      </c>
      <c r="R702" s="119" t="str">
        <f ca="1">IFERROR(__xludf.DUMMYFUNCTION("""COMPUTED_VALUE"""),"")</f>
        <v/>
      </c>
      <c r="S702" s="119" t="str">
        <f ca="1">IFERROR(__xludf.DUMMYFUNCTION("""COMPUTED_VALUE"""),"")</f>
        <v/>
      </c>
      <c r="T702" s="119" t="str">
        <f ca="1">IFERROR(__xludf.DUMMYFUNCTION("""COMPUTED_VALUE"""),"")</f>
        <v/>
      </c>
      <c r="U702" s="119" t="str">
        <f ca="1">IFERROR(__xludf.DUMMYFUNCTION("""COMPUTED_VALUE"""),"")</f>
        <v/>
      </c>
      <c r="V702" s="119" t="str">
        <f ca="1">IFERROR(__xludf.DUMMYFUNCTION("""COMPUTED_VALUE"""),"")</f>
        <v/>
      </c>
      <c r="W702" s="119" t="str">
        <f ca="1">IFERROR(__xludf.DUMMYFUNCTION("""COMPUTED_VALUE"""),"")</f>
        <v/>
      </c>
      <c r="X702" s="119" t="str">
        <f ca="1">IFERROR(__xludf.DUMMYFUNCTION("""COMPUTED_VALUE"""),"")</f>
        <v/>
      </c>
      <c r="Y702" s="119" t="str">
        <f ca="1">IFERROR(__xludf.DUMMYFUNCTION("""COMPUTED_VALUE"""),"")</f>
        <v/>
      </c>
      <c r="Z702" s="119"/>
    </row>
    <row r="703" spans="1:26" ht="12.95">
      <c r="A703" s="119" t="str">
        <f ca="1">IFERROR(__xludf.DUMMYFUNCTION("""COMPUTED_VALUE"""),"")</f>
        <v/>
      </c>
      <c r="B703" s="119" t="str">
        <f ca="1">IFERROR(__xludf.DUMMYFUNCTION("""COMPUTED_VALUE"""),"")</f>
        <v/>
      </c>
      <c r="C703" s="119" t="str">
        <f ca="1">IFERROR(__xludf.DUMMYFUNCTION("""COMPUTED_VALUE"""),"")</f>
        <v/>
      </c>
      <c r="D703" s="119" t="str">
        <f ca="1">IFERROR(__xludf.DUMMYFUNCTION("""COMPUTED_VALUE"""),"")</f>
        <v/>
      </c>
      <c r="E703" s="119" t="str">
        <f ca="1">IFERROR(__xludf.DUMMYFUNCTION("""COMPUTED_VALUE"""),"")</f>
        <v/>
      </c>
      <c r="F703" s="119" t="str">
        <f ca="1">IFERROR(__xludf.DUMMYFUNCTION("""COMPUTED_VALUE"""),"")</f>
        <v/>
      </c>
      <c r="G703" s="119" t="str">
        <f ca="1">IFERROR(__xludf.DUMMYFUNCTION("""COMPUTED_VALUE"""),"")</f>
        <v/>
      </c>
      <c r="H703" s="119" t="str">
        <f ca="1">IFERROR(__xludf.DUMMYFUNCTION("""COMPUTED_VALUE"""),"")</f>
        <v/>
      </c>
      <c r="I703" s="96" t="str">
        <f ca="1">IFERROR(__xludf.DUMMYFUNCTION("""COMPUTED_VALUE"""),"")</f>
        <v/>
      </c>
      <c r="J703" s="119" t="str">
        <f ca="1">IFERROR(__xludf.DUMMYFUNCTION("""COMPUTED_VALUE"""),"")</f>
        <v/>
      </c>
      <c r="K703" s="119" t="str">
        <f ca="1">IFERROR(__xludf.DUMMYFUNCTION("""COMPUTED_VALUE"""),"")</f>
        <v/>
      </c>
      <c r="L703" s="119" t="str">
        <f ca="1">IFERROR(__xludf.DUMMYFUNCTION("""COMPUTED_VALUE"""),"")</f>
        <v/>
      </c>
      <c r="M703" s="119" t="str">
        <f ca="1">IFERROR(__xludf.DUMMYFUNCTION("""COMPUTED_VALUE"""),"")</f>
        <v/>
      </c>
      <c r="N703" s="119" t="str">
        <f ca="1">IFERROR(__xludf.DUMMYFUNCTION("""COMPUTED_VALUE"""),"")</f>
        <v/>
      </c>
      <c r="O703" s="119" t="str">
        <f ca="1">IFERROR(__xludf.DUMMYFUNCTION("""COMPUTED_VALUE"""),"")</f>
        <v/>
      </c>
      <c r="P703" s="119" t="str">
        <f ca="1">IFERROR(__xludf.DUMMYFUNCTION("""COMPUTED_VALUE"""),"")</f>
        <v/>
      </c>
      <c r="Q703" s="119" t="str">
        <f ca="1">IFERROR(__xludf.DUMMYFUNCTION("""COMPUTED_VALUE"""),"")</f>
        <v/>
      </c>
      <c r="R703" s="119" t="str">
        <f ca="1">IFERROR(__xludf.DUMMYFUNCTION("""COMPUTED_VALUE"""),"")</f>
        <v/>
      </c>
      <c r="S703" s="119" t="str">
        <f ca="1">IFERROR(__xludf.DUMMYFUNCTION("""COMPUTED_VALUE"""),"")</f>
        <v/>
      </c>
      <c r="T703" s="119" t="str">
        <f ca="1">IFERROR(__xludf.DUMMYFUNCTION("""COMPUTED_VALUE"""),"")</f>
        <v/>
      </c>
      <c r="U703" s="119" t="str">
        <f ca="1">IFERROR(__xludf.DUMMYFUNCTION("""COMPUTED_VALUE"""),"")</f>
        <v/>
      </c>
      <c r="V703" s="119" t="str">
        <f ca="1">IFERROR(__xludf.DUMMYFUNCTION("""COMPUTED_VALUE"""),"")</f>
        <v/>
      </c>
      <c r="W703" s="119" t="str">
        <f ca="1">IFERROR(__xludf.DUMMYFUNCTION("""COMPUTED_VALUE"""),"")</f>
        <v/>
      </c>
      <c r="X703" s="119" t="str">
        <f ca="1">IFERROR(__xludf.DUMMYFUNCTION("""COMPUTED_VALUE"""),"")</f>
        <v/>
      </c>
      <c r="Y703" s="119" t="str">
        <f ca="1">IFERROR(__xludf.DUMMYFUNCTION("""COMPUTED_VALUE"""),"")</f>
        <v/>
      </c>
      <c r="Z703" s="119"/>
    </row>
    <row r="704" spans="1:26" ht="12.95">
      <c r="A704" s="119" t="str">
        <f ca="1">IFERROR(__xludf.DUMMYFUNCTION("""COMPUTED_VALUE"""),"")</f>
        <v/>
      </c>
      <c r="B704" s="119" t="str">
        <f ca="1">IFERROR(__xludf.DUMMYFUNCTION("""COMPUTED_VALUE"""),"")</f>
        <v/>
      </c>
      <c r="C704" s="119" t="str">
        <f ca="1">IFERROR(__xludf.DUMMYFUNCTION("""COMPUTED_VALUE"""),"")</f>
        <v/>
      </c>
      <c r="D704" s="119" t="str">
        <f ca="1">IFERROR(__xludf.DUMMYFUNCTION("""COMPUTED_VALUE"""),"")</f>
        <v/>
      </c>
      <c r="E704" s="119" t="str">
        <f ca="1">IFERROR(__xludf.DUMMYFUNCTION("""COMPUTED_VALUE"""),"")</f>
        <v/>
      </c>
      <c r="F704" s="119" t="str">
        <f ca="1">IFERROR(__xludf.DUMMYFUNCTION("""COMPUTED_VALUE"""),"")</f>
        <v/>
      </c>
      <c r="G704" s="119" t="str">
        <f ca="1">IFERROR(__xludf.DUMMYFUNCTION("""COMPUTED_VALUE"""),"")</f>
        <v/>
      </c>
      <c r="H704" s="119" t="str">
        <f ca="1">IFERROR(__xludf.DUMMYFUNCTION("""COMPUTED_VALUE"""),"")</f>
        <v/>
      </c>
      <c r="I704" s="96" t="str">
        <f ca="1">IFERROR(__xludf.DUMMYFUNCTION("""COMPUTED_VALUE"""),"")</f>
        <v/>
      </c>
      <c r="J704" s="119" t="str">
        <f ca="1">IFERROR(__xludf.DUMMYFUNCTION("""COMPUTED_VALUE"""),"")</f>
        <v/>
      </c>
      <c r="K704" s="119" t="str">
        <f ca="1">IFERROR(__xludf.DUMMYFUNCTION("""COMPUTED_VALUE"""),"")</f>
        <v/>
      </c>
      <c r="L704" s="119" t="str">
        <f ca="1">IFERROR(__xludf.DUMMYFUNCTION("""COMPUTED_VALUE"""),"")</f>
        <v/>
      </c>
      <c r="M704" s="119" t="str">
        <f ca="1">IFERROR(__xludf.DUMMYFUNCTION("""COMPUTED_VALUE"""),"")</f>
        <v/>
      </c>
      <c r="N704" s="119" t="str">
        <f ca="1">IFERROR(__xludf.DUMMYFUNCTION("""COMPUTED_VALUE"""),"")</f>
        <v/>
      </c>
      <c r="O704" s="119" t="str">
        <f ca="1">IFERROR(__xludf.DUMMYFUNCTION("""COMPUTED_VALUE"""),"")</f>
        <v/>
      </c>
      <c r="P704" s="119" t="str">
        <f ca="1">IFERROR(__xludf.DUMMYFUNCTION("""COMPUTED_VALUE"""),"")</f>
        <v/>
      </c>
      <c r="Q704" s="119" t="str">
        <f ca="1">IFERROR(__xludf.DUMMYFUNCTION("""COMPUTED_VALUE"""),"")</f>
        <v/>
      </c>
      <c r="R704" s="119" t="str">
        <f ca="1">IFERROR(__xludf.DUMMYFUNCTION("""COMPUTED_VALUE"""),"")</f>
        <v/>
      </c>
      <c r="S704" s="119" t="str">
        <f ca="1">IFERROR(__xludf.DUMMYFUNCTION("""COMPUTED_VALUE"""),"")</f>
        <v/>
      </c>
      <c r="T704" s="119" t="str">
        <f ca="1">IFERROR(__xludf.DUMMYFUNCTION("""COMPUTED_VALUE"""),"")</f>
        <v/>
      </c>
      <c r="U704" s="119" t="str">
        <f ca="1">IFERROR(__xludf.DUMMYFUNCTION("""COMPUTED_VALUE"""),"")</f>
        <v/>
      </c>
      <c r="V704" s="119" t="str">
        <f ca="1">IFERROR(__xludf.DUMMYFUNCTION("""COMPUTED_VALUE"""),"")</f>
        <v/>
      </c>
      <c r="W704" s="119" t="str">
        <f ca="1">IFERROR(__xludf.DUMMYFUNCTION("""COMPUTED_VALUE"""),"")</f>
        <v/>
      </c>
      <c r="X704" s="119" t="str">
        <f ca="1">IFERROR(__xludf.DUMMYFUNCTION("""COMPUTED_VALUE"""),"")</f>
        <v/>
      </c>
      <c r="Y704" s="119" t="str">
        <f ca="1">IFERROR(__xludf.DUMMYFUNCTION("""COMPUTED_VALUE"""),"")</f>
        <v/>
      </c>
      <c r="Z704" s="119"/>
    </row>
    <row r="705" spans="1:26" ht="12.95">
      <c r="A705" s="119" t="str">
        <f ca="1">IFERROR(__xludf.DUMMYFUNCTION("""COMPUTED_VALUE"""),"")</f>
        <v/>
      </c>
      <c r="B705" s="119" t="str">
        <f ca="1">IFERROR(__xludf.DUMMYFUNCTION("""COMPUTED_VALUE"""),"")</f>
        <v/>
      </c>
      <c r="C705" s="119" t="str">
        <f ca="1">IFERROR(__xludf.DUMMYFUNCTION("""COMPUTED_VALUE"""),"")</f>
        <v/>
      </c>
      <c r="D705" s="119" t="str">
        <f ca="1">IFERROR(__xludf.DUMMYFUNCTION("""COMPUTED_VALUE"""),"")</f>
        <v/>
      </c>
      <c r="E705" s="119" t="str">
        <f ca="1">IFERROR(__xludf.DUMMYFUNCTION("""COMPUTED_VALUE"""),"")</f>
        <v/>
      </c>
      <c r="F705" s="119" t="str">
        <f ca="1">IFERROR(__xludf.DUMMYFUNCTION("""COMPUTED_VALUE"""),"")</f>
        <v/>
      </c>
      <c r="G705" s="119" t="str">
        <f ca="1">IFERROR(__xludf.DUMMYFUNCTION("""COMPUTED_VALUE"""),"")</f>
        <v/>
      </c>
      <c r="H705" s="119" t="str">
        <f ca="1">IFERROR(__xludf.DUMMYFUNCTION("""COMPUTED_VALUE"""),"")</f>
        <v/>
      </c>
      <c r="I705" s="96" t="str">
        <f ca="1">IFERROR(__xludf.DUMMYFUNCTION("""COMPUTED_VALUE"""),"")</f>
        <v/>
      </c>
      <c r="J705" s="119" t="str">
        <f ca="1">IFERROR(__xludf.DUMMYFUNCTION("""COMPUTED_VALUE"""),"")</f>
        <v/>
      </c>
      <c r="K705" s="119" t="str">
        <f ca="1">IFERROR(__xludf.DUMMYFUNCTION("""COMPUTED_VALUE"""),"")</f>
        <v/>
      </c>
      <c r="L705" s="119" t="str">
        <f ca="1">IFERROR(__xludf.DUMMYFUNCTION("""COMPUTED_VALUE"""),"")</f>
        <v/>
      </c>
      <c r="M705" s="119" t="str">
        <f ca="1">IFERROR(__xludf.DUMMYFUNCTION("""COMPUTED_VALUE"""),"")</f>
        <v/>
      </c>
      <c r="N705" s="119" t="str">
        <f ca="1">IFERROR(__xludf.DUMMYFUNCTION("""COMPUTED_VALUE"""),"")</f>
        <v/>
      </c>
      <c r="O705" s="119" t="str">
        <f ca="1">IFERROR(__xludf.DUMMYFUNCTION("""COMPUTED_VALUE"""),"")</f>
        <v/>
      </c>
      <c r="P705" s="119" t="str">
        <f ca="1">IFERROR(__xludf.DUMMYFUNCTION("""COMPUTED_VALUE"""),"")</f>
        <v/>
      </c>
      <c r="Q705" s="119" t="str">
        <f ca="1">IFERROR(__xludf.DUMMYFUNCTION("""COMPUTED_VALUE"""),"")</f>
        <v/>
      </c>
      <c r="R705" s="119" t="str">
        <f ca="1">IFERROR(__xludf.DUMMYFUNCTION("""COMPUTED_VALUE"""),"")</f>
        <v/>
      </c>
      <c r="S705" s="119" t="str">
        <f ca="1">IFERROR(__xludf.DUMMYFUNCTION("""COMPUTED_VALUE"""),"")</f>
        <v/>
      </c>
      <c r="T705" s="119" t="str">
        <f ca="1">IFERROR(__xludf.DUMMYFUNCTION("""COMPUTED_VALUE"""),"")</f>
        <v/>
      </c>
      <c r="U705" s="119" t="str">
        <f ca="1">IFERROR(__xludf.DUMMYFUNCTION("""COMPUTED_VALUE"""),"")</f>
        <v/>
      </c>
      <c r="V705" s="119" t="str">
        <f ca="1">IFERROR(__xludf.DUMMYFUNCTION("""COMPUTED_VALUE"""),"")</f>
        <v/>
      </c>
      <c r="W705" s="119" t="str">
        <f ca="1">IFERROR(__xludf.DUMMYFUNCTION("""COMPUTED_VALUE"""),"")</f>
        <v/>
      </c>
      <c r="X705" s="119" t="str">
        <f ca="1">IFERROR(__xludf.DUMMYFUNCTION("""COMPUTED_VALUE"""),"")</f>
        <v/>
      </c>
      <c r="Y705" s="119" t="str">
        <f ca="1">IFERROR(__xludf.DUMMYFUNCTION("""COMPUTED_VALUE"""),"")</f>
        <v/>
      </c>
      <c r="Z705" s="119"/>
    </row>
    <row r="706" spans="1:26" ht="12.95">
      <c r="A706" s="119" t="str">
        <f ca="1">IFERROR(__xludf.DUMMYFUNCTION("""COMPUTED_VALUE"""),"")</f>
        <v/>
      </c>
      <c r="B706" s="119" t="str">
        <f ca="1">IFERROR(__xludf.DUMMYFUNCTION("""COMPUTED_VALUE"""),"")</f>
        <v/>
      </c>
      <c r="C706" s="119" t="str">
        <f ca="1">IFERROR(__xludf.DUMMYFUNCTION("""COMPUTED_VALUE"""),"")</f>
        <v/>
      </c>
      <c r="D706" s="119" t="str">
        <f ca="1">IFERROR(__xludf.DUMMYFUNCTION("""COMPUTED_VALUE"""),"")</f>
        <v/>
      </c>
      <c r="E706" s="119" t="str">
        <f ca="1">IFERROR(__xludf.DUMMYFUNCTION("""COMPUTED_VALUE"""),"")</f>
        <v/>
      </c>
      <c r="F706" s="119" t="str">
        <f ca="1">IFERROR(__xludf.DUMMYFUNCTION("""COMPUTED_VALUE"""),"")</f>
        <v/>
      </c>
      <c r="G706" s="119" t="str">
        <f ca="1">IFERROR(__xludf.DUMMYFUNCTION("""COMPUTED_VALUE"""),"")</f>
        <v/>
      </c>
      <c r="H706" s="119" t="str">
        <f ca="1">IFERROR(__xludf.DUMMYFUNCTION("""COMPUTED_VALUE"""),"")</f>
        <v/>
      </c>
      <c r="I706" s="96" t="str">
        <f ca="1">IFERROR(__xludf.DUMMYFUNCTION("""COMPUTED_VALUE"""),"")</f>
        <v/>
      </c>
      <c r="J706" s="119" t="str">
        <f ca="1">IFERROR(__xludf.DUMMYFUNCTION("""COMPUTED_VALUE"""),"")</f>
        <v/>
      </c>
      <c r="K706" s="119" t="str">
        <f ca="1">IFERROR(__xludf.DUMMYFUNCTION("""COMPUTED_VALUE"""),"")</f>
        <v/>
      </c>
      <c r="L706" s="119" t="str">
        <f ca="1">IFERROR(__xludf.DUMMYFUNCTION("""COMPUTED_VALUE"""),"")</f>
        <v/>
      </c>
      <c r="M706" s="119" t="str">
        <f ca="1">IFERROR(__xludf.DUMMYFUNCTION("""COMPUTED_VALUE"""),"")</f>
        <v/>
      </c>
      <c r="N706" s="119" t="str">
        <f ca="1">IFERROR(__xludf.DUMMYFUNCTION("""COMPUTED_VALUE"""),"")</f>
        <v/>
      </c>
      <c r="O706" s="119" t="str">
        <f ca="1">IFERROR(__xludf.DUMMYFUNCTION("""COMPUTED_VALUE"""),"")</f>
        <v/>
      </c>
      <c r="P706" s="119" t="str">
        <f ca="1">IFERROR(__xludf.DUMMYFUNCTION("""COMPUTED_VALUE"""),"")</f>
        <v/>
      </c>
      <c r="Q706" s="119" t="str">
        <f ca="1">IFERROR(__xludf.DUMMYFUNCTION("""COMPUTED_VALUE"""),"")</f>
        <v/>
      </c>
      <c r="R706" s="119" t="str">
        <f ca="1">IFERROR(__xludf.DUMMYFUNCTION("""COMPUTED_VALUE"""),"")</f>
        <v/>
      </c>
      <c r="S706" s="119" t="str">
        <f ca="1">IFERROR(__xludf.DUMMYFUNCTION("""COMPUTED_VALUE"""),"")</f>
        <v/>
      </c>
      <c r="T706" s="119" t="str">
        <f ca="1">IFERROR(__xludf.DUMMYFUNCTION("""COMPUTED_VALUE"""),"")</f>
        <v/>
      </c>
      <c r="U706" s="119" t="str">
        <f ca="1">IFERROR(__xludf.DUMMYFUNCTION("""COMPUTED_VALUE"""),"")</f>
        <v/>
      </c>
      <c r="V706" s="119" t="str">
        <f ca="1">IFERROR(__xludf.DUMMYFUNCTION("""COMPUTED_VALUE"""),"")</f>
        <v/>
      </c>
      <c r="W706" s="119" t="str">
        <f ca="1">IFERROR(__xludf.DUMMYFUNCTION("""COMPUTED_VALUE"""),"")</f>
        <v/>
      </c>
      <c r="X706" s="119" t="str">
        <f ca="1">IFERROR(__xludf.DUMMYFUNCTION("""COMPUTED_VALUE"""),"")</f>
        <v/>
      </c>
      <c r="Y706" s="119" t="str">
        <f ca="1">IFERROR(__xludf.DUMMYFUNCTION("""COMPUTED_VALUE"""),"")</f>
        <v/>
      </c>
      <c r="Z706" s="119"/>
    </row>
    <row r="707" spans="1:26" ht="12.95">
      <c r="A707" s="119" t="str">
        <f ca="1">IFERROR(__xludf.DUMMYFUNCTION("""COMPUTED_VALUE"""),"")</f>
        <v/>
      </c>
      <c r="B707" s="119" t="str">
        <f ca="1">IFERROR(__xludf.DUMMYFUNCTION("""COMPUTED_VALUE"""),"")</f>
        <v/>
      </c>
      <c r="C707" s="119" t="str">
        <f ca="1">IFERROR(__xludf.DUMMYFUNCTION("""COMPUTED_VALUE"""),"")</f>
        <v/>
      </c>
      <c r="D707" s="119" t="str">
        <f ca="1">IFERROR(__xludf.DUMMYFUNCTION("""COMPUTED_VALUE"""),"")</f>
        <v/>
      </c>
      <c r="E707" s="119" t="str">
        <f ca="1">IFERROR(__xludf.DUMMYFUNCTION("""COMPUTED_VALUE"""),"")</f>
        <v/>
      </c>
      <c r="F707" s="119" t="str">
        <f ca="1">IFERROR(__xludf.DUMMYFUNCTION("""COMPUTED_VALUE"""),"")</f>
        <v/>
      </c>
      <c r="G707" s="119" t="str">
        <f ca="1">IFERROR(__xludf.DUMMYFUNCTION("""COMPUTED_VALUE"""),"")</f>
        <v/>
      </c>
      <c r="H707" s="119" t="str">
        <f ca="1">IFERROR(__xludf.DUMMYFUNCTION("""COMPUTED_VALUE"""),"")</f>
        <v/>
      </c>
      <c r="I707" s="96" t="str">
        <f ca="1">IFERROR(__xludf.DUMMYFUNCTION("""COMPUTED_VALUE"""),"")</f>
        <v/>
      </c>
      <c r="J707" s="119" t="str">
        <f ca="1">IFERROR(__xludf.DUMMYFUNCTION("""COMPUTED_VALUE"""),"")</f>
        <v/>
      </c>
      <c r="K707" s="119" t="str">
        <f ca="1">IFERROR(__xludf.DUMMYFUNCTION("""COMPUTED_VALUE"""),"")</f>
        <v/>
      </c>
      <c r="L707" s="119" t="str">
        <f ca="1">IFERROR(__xludf.DUMMYFUNCTION("""COMPUTED_VALUE"""),"")</f>
        <v/>
      </c>
      <c r="M707" s="119" t="str">
        <f ca="1">IFERROR(__xludf.DUMMYFUNCTION("""COMPUTED_VALUE"""),"")</f>
        <v/>
      </c>
      <c r="N707" s="119" t="str">
        <f ca="1">IFERROR(__xludf.DUMMYFUNCTION("""COMPUTED_VALUE"""),"")</f>
        <v/>
      </c>
      <c r="O707" s="119" t="str">
        <f ca="1">IFERROR(__xludf.DUMMYFUNCTION("""COMPUTED_VALUE"""),"")</f>
        <v/>
      </c>
      <c r="P707" s="119" t="str">
        <f ca="1">IFERROR(__xludf.DUMMYFUNCTION("""COMPUTED_VALUE"""),"")</f>
        <v/>
      </c>
      <c r="Q707" s="119" t="str">
        <f ca="1">IFERROR(__xludf.DUMMYFUNCTION("""COMPUTED_VALUE"""),"")</f>
        <v/>
      </c>
      <c r="R707" s="119" t="str">
        <f ca="1">IFERROR(__xludf.DUMMYFUNCTION("""COMPUTED_VALUE"""),"")</f>
        <v/>
      </c>
      <c r="S707" s="119" t="str">
        <f ca="1">IFERROR(__xludf.DUMMYFUNCTION("""COMPUTED_VALUE"""),"")</f>
        <v/>
      </c>
      <c r="T707" s="119" t="str">
        <f ca="1">IFERROR(__xludf.DUMMYFUNCTION("""COMPUTED_VALUE"""),"")</f>
        <v/>
      </c>
      <c r="U707" s="119" t="str">
        <f ca="1">IFERROR(__xludf.DUMMYFUNCTION("""COMPUTED_VALUE"""),"")</f>
        <v/>
      </c>
      <c r="V707" s="119" t="str">
        <f ca="1">IFERROR(__xludf.DUMMYFUNCTION("""COMPUTED_VALUE"""),"")</f>
        <v/>
      </c>
      <c r="W707" s="119" t="str">
        <f ca="1">IFERROR(__xludf.DUMMYFUNCTION("""COMPUTED_VALUE"""),"")</f>
        <v/>
      </c>
      <c r="X707" s="119" t="str">
        <f ca="1">IFERROR(__xludf.DUMMYFUNCTION("""COMPUTED_VALUE"""),"")</f>
        <v/>
      </c>
      <c r="Y707" s="119" t="str">
        <f ca="1">IFERROR(__xludf.DUMMYFUNCTION("""COMPUTED_VALUE"""),"")</f>
        <v/>
      </c>
      <c r="Z707" s="119"/>
    </row>
    <row r="708" spans="1:26" ht="12.95">
      <c r="A708" s="119" t="str">
        <f ca="1">IFERROR(__xludf.DUMMYFUNCTION("""COMPUTED_VALUE"""),"")</f>
        <v/>
      </c>
      <c r="B708" s="119" t="str">
        <f ca="1">IFERROR(__xludf.DUMMYFUNCTION("""COMPUTED_VALUE"""),"")</f>
        <v/>
      </c>
      <c r="C708" s="119" t="str">
        <f ca="1">IFERROR(__xludf.DUMMYFUNCTION("""COMPUTED_VALUE"""),"")</f>
        <v/>
      </c>
      <c r="D708" s="119" t="str">
        <f ca="1">IFERROR(__xludf.DUMMYFUNCTION("""COMPUTED_VALUE"""),"")</f>
        <v/>
      </c>
      <c r="E708" s="119" t="str">
        <f ca="1">IFERROR(__xludf.DUMMYFUNCTION("""COMPUTED_VALUE"""),"")</f>
        <v/>
      </c>
      <c r="F708" s="119" t="str">
        <f ca="1">IFERROR(__xludf.DUMMYFUNCTION("""COMPUTED_VALUE"""),"")</f>
        <v/>
      </c>
      <c r="G708" s="119" t="str">
        <f ca="1">IFERROR(__xludf.DUMMYFUNCTION("""COMPUTED_VALUE"""),"")</f>
        <v/>
      </c>
      <c r="H708" s="119" t="str">
        <f ca="1">IFERROR(__xludf.DUMMYFUNCTION("""COMPUTED_VALUE"""),"")</f>
        <v/>
      </c>
      <c r="I708" s="96" t="str">
        <f ca="1">IFERROR(__xludf.DUMMYFUNCTION("""COMPUTED_VALUE"""),"")</f>
        <v/>
      </c>
      <c r="J708" s="119" t="str">
        <f ca="1">IFERROR(__xludf.DUMMYFUNCTION("""COMPUTED_VALUE"""),"")</f>
        <v/>
      </c>
      <c r="K708" s="119" t="str">
        <f ca="1">IFERROR(__xludf.DUMMYFUNCTION("""COMPUTED_VALUE"""),"")</f>
        <v/>
      </c>
      <c r="L708" s="119" t="str">
        <f ca="1">IFERROR(__xludf.DUMMYFUNCTION("""COMPUTED_VALUE"""),"")</f>
        <v/>
      </c>
      <c r="M708" s="119" t="str">
        <f ca="1">IFERROR(__xludf.DUMMYFUNCTION("""COMPUTED_VALUE"""),"")</f>
        <v/>
      </c>
      <c r="N708" s="119" t="str">
        <f ca="1">IFERROR(__xludf.DUMMYFUNCTION("""COMPUTED_VALUE"""),"")</f>
        <v/>
      </c>
      <c r="O708" s="119" t="str">
        <f ca="1">IFERROR(__xludf.DUMMYFUNCTION("""COMPUTED_VALUE"""),"")</f>
        <v/>
      </c>
      <c r="P708" s="119" t="str">
        <f ca="1">IFERROR(__xludf.DUMMYFUNCTION("""COMPUTED_VALUE"""),"")</f>
        <v/>
      </c>
      <c r="Q708" s="119" t="str">
        <f ca="1">IFERROR(__xludf.DUMMYFUNCTION("""COMPUTED_VALUE"""),"")</f>
        <v/>
      </c>
      <c r="R708" s="119" t="str">
        <f ca="1">IFERROR(__xludf.DUMMYFUNCTION("""COMPUTED_VALUE"""),"")</f>
        <v/>
      </c>
      <c r="S708" s="119" t="str">
        <f ca="1">IFERROR(__xludf.DUMMYFUNCTION("""COMPUTED_VALUE"""),"")</f>
        <v/>
      </c>
      <c r="T708" s="119" t="str">
        <f ca="1">IFERROR(__xludf.DUMMYFUNCTION("""COMPUTED_VALUE"""),"")</f>
        <v/>
      </c>
      <c r="U708" s="119" t="str">
        <f ca="1">IFERROR(__xludf.DUMMYFUNCTION("""COMPUTED_VALUE"""),"")</f>
        <v/>
      </c>
      <c r="V708" s="119" t="str">
        <f ca="1">IFERROR(__xludf.DUMMYFUNCTION("""COMPUTED_VALUE"""),"")</f>
        <v/>
      </c>
      <c r="W708" s="119" t="str">
        <f ca="1">IFERROR(__xludf.DUMMYFUNCTION("""COMPUTED_VALUE"""),"")</f>
        <v/>
      </c>
      <c r="X708" s="119" t="str">
        <f ca="1">IFERROR(__xludf.DUMMYFUNCTION("""COMPUTED_VALUE"""),"")</f>
        <v/>
      </c>
      <c r="Y708" s="119" t="str">
        <f ca="1">IFERROR(__xludf.DUMMYFUNCTION("""COMPUTED_VALUE"""),"")</f>
        <v/>
      </c>
      <c r="Z708" s="119"/>
    </row>
    <row r="709" spans="1:26" ht="12.95">
      <c r="A709" s="119" t="str">
        <f ca="1">IFERROR(__xludf.DUMMYFUNCTION("""COMPUTED_VALUE"""),"")</f>
        <v/>
      </c>
      <c r="B709" s="119" t="str">
        <f ca="1">IFERROR(__xludf.DUMMYFUNCTION("""COMPUTED_VALUE"""),"")</f>
        <v/>
      </c>
      <c r="C709" s="119" t="str">
        <f ca="1">IFERROR(__xludf.DUMMYFUNCTION("""COMPUTED_VALUE"""),"")</f>
        <v/>
      </c>
      <c r="D709" s="119" t="str">
        <f ca="1">IFERROR(__xludf.DUMMYFUNCTION("""COMPUTED_VALUE"""),"")</f>
        <v/>
      </c>
      <c r="E709" s="119" t="str">
        <f ca="1">IFERROR(__xludf.DUMMYFUNCTION("""COMPUTED_VALUE"""),"")</f>
        <v/>
      </c>
      <c r="F709" s="119" t="str">
        <f ca="1">IFERROR(__xludf.DUMMYFUNCTION("""COMPUTED_VALUE"""),"")</f>
        <v/>
      </c>
      <c r="G709" s="119" t="str">
        <f ca="1">IFERROR(__xludf.DUMMYFUNCTION("""COMPUTED_VALUE"""),"")</f>
        <v/>
      </c>
      <c r="H709" s="119" t="str">
        <f ca="1">IFERROR(__xludf.DUMMYFUNCTION("""COMPUTED_VALUE"""),"")</f>
        <v/>
      </c>
      <c r="I709" s="96" t="str">
        <f ca="1">IFERROR(__xludf.DUMMYFUNCTION("""COMPUTED_VALUE"""),"")</f>
        <v/>
      </c>
      <c r="J709" s="119" t="str">
        <f ca="1">IFERROR(__xludf.DUMMYFUNCTION("""COMPUTED_VALUE"""),"")</f>
        <v/>
      </c>
      <c r="K709" s="119" t="str">
        <f ca="1">IFERROR(__xludf.DUMMYFUNCTION("""COMPUTED_VALUE"""),"")</f>
        <v/>
      </c>
      <c r="L709" s="119" t="str">
        <f ca="1">IFERROR(__xludf.DUMMYFUNCTION("""COMPUTED_VALUE"""),"")</f>
        <v/>
      </c>
      <c r="M709" s="119" t="str">
        <f ca="1">IFERROR(__xludf.DUMMYFUNCTION("""COMPUTED_VALUE"""),"")</f>
        <v/>
      </c>
      <c r="N709" s="119" t="str">
        <f ca="1">IFERROR(__xludf.DUMMYFUNCTION("""COMPUTED_VALUE"""),"")</f>
        <v/>
      </c>
      <c r="O709" s="119" t="str">
        <f ca="1">IFERROR(__xludf.DUMMYFUNCTION("""COMPUTED_VALUE"""),"")</f>
        <v/>
      </c>
      <c r="P709" s="119" t="str">
        <f ca="1">IFERROR(__xludf.DUMMYFUNCTION("""COMPUTED_VALUE"""),"")</f>
        <v/>
      </c>
      <c r="Q709" s="119" t="str">
        <f ca="1">IFERROR(__xludf.DUMMYFUNCTION("""COMPUTED_VALUE"""),"")</f>
        <v/>
      </c>
      <c r="R709" s="119" t="str">
        <f ca="1">IFERROR(__xludf.DUMMYFUNCTION("""COMPUTED_VALUE"""),"")</f>
        <v/>
      </c>
      <c r="S709" s="119" t="str">
        <f ca="1">IFERROR(__xludf.DUMMYFUNCTION("""COMPUTED_VALUE"""),"")</f>
        <v/>
      </c>
      <c r="T709" s="119" t="str">
        <f ca="1">IFERROR(__xludf.DUMMYFUNCTION("""COMPUTED_VALUE"""),"")</f>
        <v/>
      </c>
      <c r="U709" s="119" t="str">
        <f ca="1">IFERROR(__xludf.DUMMYFUNCTION("""COMPUTED_VALUE"""),"")</f>
        <v/>
      </c>
      <c r="V709" s="119" t="str">
        <f ca="1">IFERROR(__xludf.DUMMYFUNCTION("""COMPUTED_VALUE"""),"")</f>
        <v/>
      </c>
      <c r="W709" s="119" t="str">
        <f ca="1">IFERROR(__xludf.DUMMYFUNCTION("""COMPUTED_VALUE"""),"")</f>
        <v/>
      </c>
      <c r="X709" s="119" t="str">
        <f ca="1">IFERROR(__xludf.DUMMYFUNCTION("""COMPUTED_VALUE"""),"")</f>
        <v/>
      </c>
      <c r="Y709" s="119" t="str">
        <f ca="1">IFERROR(__xludf.DUMMYFUNCTION("""COMPUTED_VALUE"""),"")</f>
        <v/>
      </c>
      <c r="Z709" s="119"/>
    </row>
    <row r="710" spans="1:26" ht="12.95">
      <c r="A710" s="119" t="str">
        <f ca="1">IFERROR(__xludf.DUMMYFUNCTION("""COMPUTED_VALUE"""),"")</f>
        <v/>
      </c>
      <c r="B710" s="119" t="str">
        <f ca="1">IFERROR(__xludf.DUMMYFUNCTION("""COMPUTED_VALUE"""),"")</f>
        <v/>
      </c>
      <c r="C710" s="119" t="str">
        <f ca="1">IFERROR(__xludf.DUMMYFUNCTION("""COMPUTED_VALUE"""),"")</f>
        <v/>
      </c>
      <c r="D710" s="119" t="str">
        <f ca="1">IFERROR(__xludf.DUMMYFUNCTION("""COMPUTED_VALUE"""),"")</f>
        <v/>
      </c>
      <c r="E710" s="119" t="str">
        <f ca="1">IFERROR(__xludf.DUMMYFUNCTION("""COMPUTED_VALUE"""),"")</f>
        <v/>
      </c>
      <c r="F710" s="119" t="str">
        <f ca="1">IFERROR(__xludf.DUMMYFUNCTION("""COMPUTED_VALUE"""),"")</f>
        <v/>
      </c>
      <c r="G710" s="119" t="str">
        <f ca="1">IFERROR(__xludf.DUMMYFUNCTION("""COMPUTED_VALUE"""),"")</f>
        <v/>
      </c>
      <c r="H710" s="119" t="str">
        <f ca="1">IFERROR(__xludf.DUMMYFUNCTION("""COMPUTED_VALUE"""),"")</f>
        <v/>
      </c>
      <c r="I710" s="96" t="str">
        <f ca="1">IFERROR(__xludf.DUMMYFUNCTION("""COMPUTED_VALUE"""),"")</f>
        <v/>
      </c>
      <c r="J710" s="119" t="str">
        <f ca="1">IFERROR(__xludf.DUMMYFUNCTION("""COMPUTED_VALUE"""),"")</f>
        <v/>
      </c>
      <c r="K710" s="119" t="str">
        <f ca="1">IFERROR(__xludf.DUMMYFUNCTION("""COMPUTED_VALUE"""),"")</f>
        <v/>
      </c>
      <c r="L710" s="119" t="str">
        <f ca="1">IFERROR(__xludf.DUMMYFUNCTION("""COMPUTED_VALUE"""),"")</f>
        <v/>
      </c>
      <c r="M710" s="119" t="str">
        <f ca="1">IFERROR(__xludf.DUMMYFUNCTION("""COMPUTED_VALUE"""),"")</f>
        <v/>
      </c>
      <c r="N710" s="119" t="str">
        <f ca="1">IFERROR(__xludf.DUMMYFUNCTION("""COMPUTED_VALUE"""),"")</f>
        <v/>
      </c>
      <c r="O710" s="119" t="str">
        <f ca="1">IFERROR(__xludf.DUMMYFUNCTION("""COMPUTED_VALUE"""),"")</f>
        <v/>
      </c>
      <c r="P710" s="119" t="str">
        <f ca="1">IFERROR(__xludf.DUMMYFUNCTION("""COMPUTED_VALUE"""),"")</f>
        <v/>
      </c>
      <c r="Q710" s="119" t="str">
        <f ca="1">IFERROR(__xludf.DUMMYFUNCTION("""COMPUTED_VALUE"""),"")</f>
        <v/>
      </c>
      <c r="R710" s="119" t="str">
        <f ca="1">IFERROR(__xludf.DUMMYFUNCTION("""COMPUTED_VALUE"""),"")</f>
        <v/>
      </c>
      <c r="S710" s="119" t="str">
        <f ca="1">IFERROR(__xludf.DUMMYFUNCTION("""COMPUTED_VALUE"""),"")</f>
        <v/>
      </c>
      <c r="T710" s="119" t="str">
        <f ca="1">IFERROR(__xludf.DUMMYFUNCTION("""COMPUTED_VALUE"""),"")</f>
        <v/>
      </c>
      <c r="U710" s="119" t="str">
        <f ca="1">IFERROR(__xludf.DUMMYFUNCTION("""COMPUTED_VALUE"""),"")</f>
        <v/>
      </c>
      <c r="V710" s="119" t="str">
        <f ca="1">IFERROR(__xludf.DUMMYFUNCTION("""COMPUTED_VALUE"""),"")</f>
        <v/>
      </c>
      <c r="W710" s="119" t="str">
        <f ca="1">IFERROR(__xludf.DUMMYFUNCTION("""COMPUTED_VALUE"""),"")</f>
        <v/>
      </c>
      <c r="X710" s="119" t="str">
        <f ca="1">IFERROR(__xludf.DUMMYFUNCTION("""COMPUTED_VALUE"""),"")</f>
        <v/>
      </c>
      <c r="Y710" s="119" t="str">
        <f ca="1">IFERROR(__xludf.DUMMYFUNCTION("""COMPUTED_VALUE"""),"")</f>
        <v/>
      </c>
      <c r="Z710" s="119"/>
    </row>
    <row r="711" spans="1:26" ht="12.95">
      <c r="A711" s="119" t="str">
        <f ca="1">IFERROR(__xludf.DUMMYFUNCTION("""COMPUTED_VALUE"""),"")</f>
        <v/>
      </c>
      <c r="B711" s="119" t="str">
        <f ca="1">IFERROR(__xludf.DUMMYFUNCTION("""COMPUTED_VALUE"""),"")</f>
        <v/>
      </c>
      <c r="C711" s="119" t="str">
        <f ca="1">IFERROR(__xludf.DUMMYFUNCTION("""COMPUTED_VALUE"""),"")</f>
        <v/>
      </c>
      <c r="D711" s="119" t="str">
        <f ca="1">IFERROR(__xludf.DUMMYFUNCTION("""COMPUTED_VALUE"""),"")</f>
        <v/>
      </c>
      <c r="E711" s="119" t="str">
        <f ca="1">IFERROR(__xludf.DUMMYFUNCTION("""COMPUTED_VALUE"""),"")</f>
        <v/>
      </c>
      <c r="F711" s="119" t="str">
        <f ca="1">IFERROR(__xludf.DUMMYFUNCTION("""COMPUTED_VALUE"""),"")</f>
        <v/>
      </c>
      <c r="G711" s="119" t="str">
        <f ca="1">IFERROR(__xludf.DUMMYFUNCTION("""COMPUTED_VALUE"""),"")</f>
        <v/>
      </c>
      <c r="H711" s="119" t="str">
        <f ca="1">IFERROR(__xludf.DUMMYFUNCTION("""COMPUTED_VALUE"""),"")</f>
        <v/>
      </c>
      <c r="I711" s="96" t="str">
        <f ca="1">IFERROR(__xludf.DUMMYFUNCTION("""COMPUTED_VALUE"""),"")</f>
        <v/>
      </c>
      <c r="J711" s="119" t="str">
        <f ca="1">IFERROR(__xludf.DUMMYFUNCTION("""COMPUTED_VALUE"""),"")</f>
        <v/>
      </c>
      <c r="K711" s="119" t="str">
        <f ca="1">IFERROR(__xludf.DUMMYFUNCTION("""COMPUTED_VALUE"""),"")</f>
        <v/>
      </c>
      <c r="L711" s="119" t="str">
        <f ca="1">IFERROR(__xludf.DUMMYFUNCTION("""COMPUTED_VALUE"""),"")</f>
        <v/>
      </c>
      <c r="M711" s="119" t="str">
        <f ca="1">IFERROR(__xludf.DUMMYFUNCTION("""COMPUTED_VALUE"""),"")</f>
        <v/>
      </c>
      <c r="N711" s="119" t="str">
        <f ca="1">IFERROR(__xludf.DUMMYFUNCTION("""COMPUTED_VALUE"""),"")</f>
        <v/>
      </c>
      <c r="O711" s="119" t="str">
        <f ca="1">IFERROR(__xludf.DUMMYFUNCTION("""COMPUTED_VALUE"""),"")</f>
        <v/>
      </c>
      <c r="P711" s="119" t="str">
        <f ca="1">IFERROR(__xludf.DUMMYFUNCTION("""COMPUTED_VALUE"""),"")</f>
        <v/>
      </c>
      <c r="Q711" s="119" t="str">
        <f ca="1">IFERROR(__xludf.DUMMYFUNCTION("""COMPUTED_VALUE"""),"")</f>
        <v/>
      </c>
      <c r="R711" s="119" t="str">
        <f ca="1">IFERROR(__xludf.DUMMYFUNCTION("""COMPUTED_VALUE"""),"")</f>
        <v/>
      </c>
      <c r="S711" s="119" t="str">
        <f ca="1">IFERROR(__xludf.DUMMYFUNCTION("""COMPUTED_VALUE"""),"")</f>
        <v/>
      </c>
      <c r="T711" s="119" t="str">
        <f ca="1">IFERROR(__xludf.DUMMYFUNCTION("""COMPUTED_VALUE"""),"")</f>
        <v/>
      </c>
      <c r="U711" s="119" t="str">
        <f ca="1">IFERROR(__xludf.DUMMYFUNCTION("""COMPUTED_VALUE"""),"")</f>
        <v/>
      </c>
      <c r="V711" s="119" t="str">
        <f ca="1">IFERROR(__xludf.DUMMYFUNCTION("""COMPUTED_VALUE"""),"")</f>
        <v/>
      </c>
      <c r="W711" s="119" t="str">
        <f ca="1">IFERROR(__xludf.DUMMYFUNCTION("""COMPUTED_VALUE"""),"")</f>
        <v/>
      </c>
      <c r="X711" s="119" t="str">
        <f ca="1">IFERROR(__xludf.DUMMYFUNCTION("""COMPUTED_VALUE"""),"")</f>
        <v/>
      </c>
      <c r="Y711" s="119" t="str">
        <f ca="1">IFERROR(__xludf.DUMMYFUNCTION("""COMPUTED_VALUE"""),"")</f>
        <v/>
      </c>
      <c r="Z711" s="119"/>
    </row>
    <row r="712" spans="1:26" ht="12.95">
      <c r="A712" s="119" t="str">
        <f ca="1">IFERROR(__xludf.DUMMYFUNCTION("""COMPUTED_VALUE"""),"")</f>
        <v/>
      </c>
      <c r="B712" s="119" t="str">
        <f ca="1">IFERROR(__xludf.DUMMYFUNCTION("""COMPUTED_VALUE"""),"")</f>
        <v/>
      </c>
      <c r="C712" s="119" t="str">
        <f ca="1">IFERROR(__xludf.DUMMYFUNCTION("""COMPUTED_VALUE"""),"")</f>
        <v/>
      </c>
      <c r="D712" s="119" t="str">
        <f ca="1">IFERROR(__xludf.DUMMYFUNCTION("""COMPUTED_VALUE"""),"")</f>
        <v/>
      </c>
      <c r="E712" s="119" t="str">
        <f ca="1">IFERROR(__xludf.DUMMYFUNCTION("""COMPUTED_VALUE"""),"")</f>
        <v/>
      </c>
      <c r="F712" s="119" t="str">
        <f ca="1">IFERROR(__xludf.DUMMYFUNCTION("""COMPUTED_VALUE"""),"")</f>
        <v/>
      </c>
      <c r="G712" s="119" t="str">
        <f ca="1">IFERROR(__xludf.DUMMYFUNCTION("""COMPUTED_VALUE"""),"")</f>
        <v/>
      </c>
      <c r="H712" s="119" t="str">
        <f ca="1">IFERROR(__xludf.DUMMYFUNCTION("""COMPUTED_VALUE"""),"")</f>
        <v/>
      </c>
      <c r="I712" s="96" t="str">
        <f ca="1">IFERROR(__xludf.DUMMYFUNCTION("""COMPUTED_VALUE"""),"")</f>
        <v/>
      </c>
      <c r="J712" s="119" t="str">
        <f ca="1">IFERROR(__xludf.DUMMYFUNCTION("""COMPUTED_VALUE"""),"")</f>
        <v/>
      </c>
      <c r="K712" s="119" t="str">
        <f ca="1">IFERROR(__xludf.DUMMYFUNCTION("""COMPUTED_VALUE"""),"")</f>
        <v/>
      </c>
      <c r="L712" s="119" t="str">
        <f ca="1">IFERROR(__xludf.DUMMYFUNCTION("""COMPUTED_VALUE"""),"")</f>
        <v/>
      </c>
      <c r="M712" s="119" t="str">
        <f ca="1">IFERROR(__xludf.DUMMYFUNCTION("""COMPUTED_VALUE"""),"")</f>
        <v/>
      </c>
      <c r="N712" s="119" t="str">
        <f ca="1">IFERROR(__xludf.DUMMYFUNCTION("""COMPUTED_VALUE"""),"")</f>
        <v/>
      </c>
      <c r="O712" s="119" t="str">
        <f ca="1">IFERROR(__xludf.DUMMYFUNCTION("""COMPUTED_VALUE"""),"")</f>
        <v/>
      </c>
      <c r="P712" s="119" t="str">
        <f ca="1">IFERROR(__xludf.DUMMYFUNCTION("""COMPUTED_VALUE"""),"")</f>
        <v/>
      </c>
      <c r="Q712" s="119" t="str">
        <f ca="1">IFERROR(__xludf.DUMMYFUNCTION("""COMPUTED_VALUE"""),"")</f>
        <v/>
      </c>
      <c r="R712" s="119" t="str">
        <f ca="1">IFERROR(__xludf.DUMMYFUNCTION("""COMPUTED_VALUE"""),"")</f>
        <v/>
      </c>
      <c r="S712" s="119" t="str">
        <f ca="1">IFERROR(__xludf.DUMMYFUNCTION("""COMPUTED_VALUE"""),"")</f>
        <v/>
      </c>
      <c r="T712" s="119" t="str">
        <f ca="1">IFERROR(__xludf.DUMMYFUNCTION("""COMPUTED_VALUE"""),"")</f>
        <v/>
      </c>
      <c r="U712" s="119" t="str">
        <f ca="1">IFERROR(__xludf.DUMMYFUNCTION("""COMPUTED_VALUE"""),"")</f>
        <v/>
      </c>
      <c r="V712" s="119" t="str">
        <f ca="1">IFERROR(__xludf.DUMMYFUNCTION("""COMPUTED_VALUE"""),"")</f>
        <v/>
      </c>
      <c r="W712" s="119" t="str">
        <f ca="1">IFERROR(__xludf.DUMMYFUNCTION("""COMPUTED_VALUE"""),"")</f>
        <v/>
      </c>
      <c r="X712" s="119" t="str">
        <f ca="1">IFERROR(__xludf.DUMMYFUNCTION("""COMPUTED_VALUE"""),"")</f>
        <v/>
      </c>
      <c r="Y712" s="119" t="str">
        <f ca="1">IFERROR(__xludf.DUMMYFUNCTION("""COMPUTED_VALUE"""),"")</f>
        <v/>
      </c>
      <c r="Z712" s="119"/>
    </row>
    <row r="713" spans="1:26" ht="12.95">
      <c r="A713" s="119" t="str">
        <f ca="1">IFERROR(__xludf.DUMMYFUNCTION("""COMPUTED_VALUE"""),"")</f>
        <v/>
      </c>
      <c r="B713" s="119" t="str">
        <f ca="1">IFERROR(__xludf.DUMMYFUNCTION("""COMPUTED_VALUE"""),"")</f>
        <v/>
      </c>
      <c r="C713" s="119" t="str">
        <f ca="1">IFERROR(__xludf.DUMMYFUNCTION("""COMPUTED_VALUE"""),"")</f>
        <v/>
      </c>
      <c r="D713" s="119" t="str">
        <f ca="1">IFERROR(__xludf.DUMMYFUNCTION("""COMPUTED_VALUE"""),"")</f>
        <v/>
      </c>
      <c r="E713" s="119" t="str">
        <f ca="1">IFERROR(__xludf.DUMMYFUNCTION("""COMPUTED_VALUE"""),"")</f>
        <v/>
      </c>
      <c r="F713" s="119" t="str">
        <f ca="1">IFERROR(__xludf.DUMMYFUNCTION("""COMPUTED_VALUE"""),"")</f>
        <v/>
      </c>
      <c r="G713" s="119" t="str">
        <f ca="1">IFERROR(__xludf.DUMMYFUNCTION("""COMPUTED_VALUE"""),"")</f>
        <v/>
      </c>
      <c r="H713" s="119" t="str">
        <f ca="1">IFERROR(__xludf.DUMMYFUNCTION("""COMPUTED_VALUE"""),"")</f>
        <v/>
      </c>
      <c r="I713" s="96" t="str">
        <f ca="1">IFERROR(__xludf.DUMMYFUNCTION("""COMPUTED_VALUE"""),"")</f>
        <v/>
      </c>
      <c r="J713" s="119" t="str">
        <f ca="1">IFERROR(__xludf.DUMMYFUNCTION("""COMPUTED_VALUE"""),"")</f>
        <v/>
      </c>
      <c r="K713" s="119" t="str">
        <f ca="1">IFERROR(__xludf.DUMMYFUNCTION("""COMPUTED_VALUE"""),"")</f>
        <v/>
      </c>
      <c r="L713" s="119" t="str">
        <f ca="1">IFERROR(__xludf.DUMMYFUNCTION("""COMPUTED_VALUE"""),"")</f>
        <v/>
      </c>
      <c r="M713" s="119" t="str">
        <f ca="1">IFERROR(__xludf.DUMMYFUNCTION("""COMPUTED_VALUE"""),"")</f>
        <v/>
      </c>
      <c r="N713" s="119" t="str">
        <f ca="1">IFERROR(__xludf.DUMMYFUNCTION("""COMPUTED_VALUE"""),"")</f>
        <v/>
      </c>
      <c r="O713" s="119" t="str">
        <f ca="1">IFERROR(__xludf.DUMMYFUNCTION("""COMPUTED_VALUE"""),"")</f>
        <v/>
      </c>
      <c r="P713" s="119" t="str">
        <f ca="1">IFERROR(__xludf.DUMMYFUNCTION("""COMPUTED_VALUE"""),"")</f>
        <v/>
      </c>
      <c r="Q713" s="119" t="str">
        <f ca="1">IFERROR(__xludf.DUMMYFUNCTION("""COMPUTED_VALUE"""),"")</f>
        <v/>
      </c>
      <c r="R713" s="119" t="str">
        <f ca="1">IFERROR(__xludf.DUMMYFUNCTION("""COMPUTED_VALUE"""),"")</f>
        <v/>
      </c>
      <c r="S713" s="119" t="str">
        <f ca="1">IFERROR(__xludf.DUMMYFUNCTION("""COMPUTED_VALUE"""),"")</f>
        <v/>
      </c>
      <c r="T713" s="119" t="str">
        <f ca="1">IFERROR(__xludf.DUMMYFUNCTION("""COMPUTED_VALUE"""),"")</f>
        <v/>
      </c>
      <c r="U713" s="119" t="str">
        <f ca="1">IFERROR(__xludf.DUMMYFUNCTION("""COMPUTED_VALUE"""),"")</f>
        <v/>
      </c>
      <c r="V713" s="119" t="str">
        <f ca="1">IFERROR(__xludf.DUMMYFUNCTION("""COMPUTED_VALUE"""),"")</f>
        <v/>
      </c>
      <c r="W713" s="119" t="str">
        <f ca="1">IFERROR(__xludf.DUMMYFUNCTION("""COMPUTED_VALUE"""),"")</f>
        <v/>
      </c>
      <c r="X713" s="119" t="str">
        <f ca="1">IFERROR(__xludf.DUMMYFUNCTION("""COMPUTED_VALUE"""),"")</f>
        <v/>
      </c>
      <c r="Y713" s="119" t="str">
        <f ca="1">IFERROR(__xludf.DUMMYFUNCTION("""COMPUTED_VALUE"""),"")</f>
        <v/>
      </c>
      <c r="Z713" s="119"/>
    </row>
    <row r="714" spans="1:26" ht="12.95">
      <c r="A714" s="119" t="str">
        <f ca="1">IFERROR(__xludf.DUMMYFUNCTION("""COMPUTED_VALUE"""),"")</f>
        <v/>
      </c>
      <c r="B714" s="119" t="str">
        <f ca="1">IFERROR(__xludf.DUMMYFUNCTION("""COMPUTED_VALUE"""),"")</f>
        <v/>
      </c>
      <c r="C714" s="119" t="str">
        <f ca="1">IFERROR(__xludf.DUMMYFUNCTION("""COMPUTED_VALUE"""),"")</f>
        <v/>
      </c>
      <c r="D714" s="119" t="str">
        <f ca="1">IFERROR(__xludf.DUMMYFUNCTION("""COMPUTED_VALUE"""),"")</f>
        <v/>
      </c>
      <c r="E714" s="119" t="str">
        <f ca="1">IFERROR(__xludf.DUMMYFUNCTION("""COMPUTED_VALUE"""),"")</f>
        <v/>
      </c>
      <c r="F714" s="119" t="str">
        <f ca="1">IFERROR(__xludf.DUMMYFUNCTION("""COMPUTED_VALUE"""),"")</f>
        <v/>
      </c>
      <c r="G714" s="119" t="str">
        <f ca="1">IFERROR(__xludf.DUMMYFUNCTION("""COMPUTED_VALUE"""),"")</f>
        <v/>
      </c>
      <c r="H714" s="119" t="str">
        <f ca="1">IFERROR(__xludf.DUMMYFUNCTION("""COMPUTED_VALUE"""),"")</f>
        <v/>
      </c>
      <c r="I714" s="96" t="str">
        <f ca="1">IFERROR(__xludf.DUMMYFUNCTION("""COMPUTED_VALUE"""),"")</f>
        <v/>
      </c>
      <c r="J714" s="119" t="str">
        <f ca="1">IFERROR(__xludf.DUMMYFUNCTION("""COMPUTED_VALUE"""),"")</f>
        <v/>
      </c>
      <c r="K714" s="119" t="str">
        <f ca="1">IFERROR(__xludf.DUMMYFUNCTION("""COMPUTED_VALUE"""),"")</f>
        <v/>
      </c>
      <c r="L714" s="119" t="str">
        <f ca="1">IFERROR(__xludf.DUMMYFUNCTION("""COMPUTED_VALUE"""),"")</f>
        <v/>
      </c>
      <c r="M714" s="119" t="str">
        <f ca="1">IFERROR(__xludf.DUMMYFUNCTION("""COMPUTED_VALUE"""),"")</f>
        <v/>
      </c>
      <c r="N714" s="119" t="str">
        <f ca="1">IFERROR(__xludf.DUMMYFUNCTION("""COMPUTED_VALUE"""),"")</f>
        <v/>
      </c>
      <c r="O714" s="119" t="str">
        <f ca="1">IFERROR(__xludf.DUMMYFUNCTION("""COMPUTED_VALUE"""),"")</f>
        <v/>
      </c>
      <c r="P714" s="119" t="str">
        <f ca="1">IFERROR(__xludf.DUMMYFUNCTION("""COMPUTED_VALUE"""),"")</f>
        <v/>
      </c>
      <c r="Q714" s="119" t="str">
        <f ca="1">IFERROR(__xludf.DUMMYFUNCTION("""COMPUTED_VALUE"""),"")</f>
        <v/>
      </c>
      <c r="R714" s="119" t="str">
        <f ca="1">IFERROR(__xludf.DUMMYFUNCTION("""COMPUTED_VALUE"""),"")</f>
        <v/>
      </c>
      <c r="S714" s="119" t="str">
        <f ca="1">IFERROR(__xludf.DUMMYFUNCTION("""COMPUTED_VALUE"""),"")</f>
        <v/>
      </c>
      <c r="T714" s="119" t="str">
        <f ca="1">IFERROR(__xludf.DUMMYFUNCTION("""COMPUTED_VALUE"""),"")</f>
        <v/>
      </c>
      <c r="U714" s="119" t="str">
        <f ca="1">IFERROR(__xludf.DUMMYFUNCTION("""COMPUTED_VALUE"""),"")</f>
        <v/>
      </c>
      <c r="V714" s="119" t="str">
        <f ca="1">IFERROR(__xludf.DUMMYFUNCTION("""COMPUTED_VALUE"""),"")</f>
        <v/>
      </c>
      <c r="W714" s="119" t="str">
        <f ca="1">IFERROR(__xludf.DUMMYFUNCTION("""COMPUTED_VALUE"""),"")</f>
        <v/>
      </c>
      <c r="X714" s="119" t="str">
        <f ca="1">IFERROR(__xludf.DUMMYFUNCTION("""COMPUTED_VALUE"""),"")</f>
        <v/>
      </c>
      <c r="Y714" s="119" t="str">
        <f ca="1">IFERROR(__xludf.DUMMYFUNCTION("""COMPUTED_VALUE"""),"")</f>
        <v/>
      </c>
      <c r="Z714" s="119"/>
    </row>
    <row r="715" spans="1:26" ht="12.95">
      <c r="A715" s="119" t="str">
        <f ca="1">IFERROR(__xludf.DUMMYFUNCTION("""COMPUTED_VALUE"""),"")</f>
        <v/>
      </c>
      <c r="B715" s="119" t="str">
        <f ca="1">IFERROR(__xludf.DUMMYFUNCTION("""COMPUTED_VALUE"""),"")</f>
        <v/>
      </c>
      <c r="C715" s="119" t="str">
        <f ca="1">IFERROR(__xludf.DUMMYFUNCTION("""COMPUTED_VALUE"""),"")</f>
        <v/>
      </c>
      <c r="D715" s="119" t="str">
        <f ca="1">IFERROR(__xludf.DUMMYFUNCTION("""COMPUTED_VALUE"""),"")</f>
        <v/>
      </c>
      <c r="E715" s="119" t="str">
        <f ca="1">IFERROR(__xludf.DUMMYFUNCTION("""COMPUTED_VALUE"""),"")</f>
        <v/>
      </c>
      <c r="F715" s="119" t="str">
        <f ca="1">IFERROR(__xludf.DUMMYFUNCTION("""COMPUTED_VALUE"""),"")</f>
        <v/>
      </c>
      <c r="G715" s="119" t="str">
        <f ca="1">IFERROR(__xludf.DUMMYFUNCTION("""COMPUTED_VALUE"""),"")</f>
        <v/>
      </c>
      <c r="H715" s="119" t="str">
        <f ca="1">IFERROR(__xludf.DUMMYFUNCTION("""COMPUTED_VALUE"""),"")</f>
        <v/>
      </c>
      <c r="I715" s="96" t="str">
        <f ca="1">IFERROR(__xludf.DUMMYFUNCTION("""COMPUTED_VALUE"""),"")</f>
        <v/>
      </c>
      <c r="J715" s="119" t="str">
        <f ca="1">IFERROR(__xludf.DUMMYFUNCTION("""COMPUTED_VALUE"""),"")</f>
        <v/>
      </c>
      <c r="K715" s="119" t="str">
        <f ca="1">IFERROR(__xludf.DUMMYFUNCTION("""COMPUTED_VALUE"""),"")</f>
        <v/>
      </c>
      <c r="L715" s="119" t="str">
        <f ca="1">IFERROR(__xludf.DUMMYFUNCTION("""COMPUTED_VALUE"""),"")</f>
        <v/>
      </c>
      <c r="M715" s="119" t="str">
        <f ca="1">IFERROR(__xludf.DUMMYFUNCTION("""COMPUTED_VALUE"""),"")</f>
        <v/>
      </c>
      <c r="N715" s="119" t="str">
        <f ca="1">IFERROR(__xludf.DUMMYFUNCTION("""COMPUTED_VALUE"""),"")</f>
        <v/>
      </c>
      <c r="O715" s="119" t="str">
        <f ca="1">IFERROR(__xludf.DUMMYFUNCTION("""COMPUTED_VALUE"""),"")</f>
        <v/>
      </c>
      <c r="P715" s="119" t="str">
        <f ca="1">IFERROR(__xludf.DUMMYFUNCTION("""COMPUTED_VALUE"""),"")</f>
        <v/>
      </c>
      <c r="Q715" s="119" t="str">
        <f ca="1">IFERROR(__xludf.DUMMYFUNCTION("""COMPUTED_VALUE"""),"")</f>
        <v/>
      </c>
      <c r="R715" s="119" t="str">
        <f ca="1">IFERROR(__xludf.DUMMYFUNCTION("""COMPUTED_VALUE"""),"")</f>
        <v/>
      </c>
      <c r="S715" s="119" t="str">
        <f ca="1">IFERROR(__xludf.DUMMYFUNCTION("""COMPUTED_VALUE"""),"")</f>
        <v/>
      </c>
      <c r="T715" s="119" t="str">
        <f ca="1">IFERROR(__xludf.DUMMYFUNCTION("""COMPUTED_VALUE"""),"")</f>
        <v/>
      </c>
      <c r="U715" s="119" t="str">
        <f ca="1">IFERROR(__xludf.DUMMYFUNCTION("""COMPUTED_VALUE"""),"")</f>
        <v/>
      </c>
      <c r="V715" s="119" t="str">
        <f ca="1">IFERROR(__xludf.DUMMYFUNCTION("""COMPUTED_VALUE"""),"")</f>
        <v/>
      </c>
      <c r="W715" s="119" t="str">
        <f ca="1">IFERROR(__xludf.DUMMYFUNCTION("""COMPUTED_VALUE"""),"")</f>
        <v/>
      </c>
      <c r="X715" s="119" t="str">
        <f ca="1">IFERROR(__xludf.DUMMYFUNCTION("""COMPUTED_VALUE"""),"")</f>
        <v/>
      </c>
      <c r="Y715" s="119" t="str">
        <f ca="1">IFERROR(__xludf.DUMMYFUNCTION("""COMPUTED_VALUE"""),"")</f>
        <v/>
      </c>
      <c r="Z715" s="119"/>
    </row>
    <row r="716" spans="1:26" ht="12.95">
      <c r="A716" s="119" t="str">
        <f ca="1">IFERROR(__xludf.DUMMYFUNCTION("""COMPUTED_VALUE"""),"")</f>
        <v/>
      </c>
      <c r="B716" s="119" t="str">
        <f ca="1">IFERROR(__xludf.DUMMYFUNCTION("""COMPUTED_VALUE"""),"")</f>
        <v/>
      </c>
      <c r="C716" s="119" t="str">
        <f ca="1">IFERROR(__xludf.DUMMYFUNCTION("""COMPUTED_VALUE"""),"")</f>
        <v/>
      </c>
      <c r="D716" s="119" t="str">
        <f ca="1">IFERROR(__xludf.DUMMYFUNCTION("""COMPUTED_VALUE"""),"")</f>
        <v/>
      </c>
      <c r="E716" s="119" t="str">
        <f ca="1">IFERROR(__xludf.DUMMYFUNCTION("""COMPUTED_VALUE"""),"")</f>
        <v/>
      </c>
      <c r="F716" s="119" t="str">
        <f ca="1">IFERROR(__xludf.DUMMYFUNCTION("""COMPUTED_VALUE"""),"")</f>
        <v/>
      </c>
      <c r="G716" s="119" t="str">
        <f ca="1">IFERROR(__xludf.DUMMYFUNCTION("""COMPUTED_VALUE"""),"")</f>
        <v/>
      </c>
      <c r="H716" s="119" t="str">
        <f ca="1">IFERROR(__xludf.DUMMYFUNCTION("""COMPUTED_VALUE"""),"")</f>
        <v/>
      </c>
      <c r="I716" s="96" t="str">
        <f ca="1">IFERROR(__xludf.DUMMYFUNCTION("""COMPUTED_VALUE"""),"")</f>
        <v/>
      </c>
      <c r="J716" s="119" t="str">
        <f ca="1">IFERROR(__xludf.DUMMYFUNCTION("""COMPUTED_VALUE"""),"")</f>
        <v/>
      </c>
      <c r="K716" s="119" t="str">
        <f ca="1">IFERROR(__xludf.DUMMYFUNCTION("""COMPUTED_VALUE"""),"")</f>
        <v/>
      </c>
      <c r="L716" s="119" t="str">
        <f ca="1">IFERROR(__xludf.DUMMYFUNCTION("""COMPUTED_VALUE"""),"")</f>
        <v/>
      </c>
      <c r="M716" s="119" t="str">
        <f ca="1">IFERROR(__xludf.DUMMYFUNCTION("""COMPUTED_VALUE"""),"")</f>
        <v/>
      </c>
      <c r="N716" s="119" t="str">
        <f ca="1">IFERROR(__xludf.DUMMYFUNCTION("""COMPUTED_VALUE"""),"")</f>
        <v/>
      </c>
      <c r="O716" s="119" t="str">
        <f ca="1">IFERROR(__xludf.DUMMYFUNCTION("""COMPUTED_VALUE"""),"")</f>
        <v/>
      </c>
      <c r="P716" s="119" t="str">
        <f ca="1">IFERROR(__xludf.DUMMYFUNCTION("""COMPUTED_VALUE"""),"")</f>
        <v/>
      </c>
      <c r="Q716" s="119" t="str">
        <f ca="1">IFERROR(__xludf.DUMMYFUNCTION("""COMPUTED_VALUE"""),"")</f>
        <v/>
      </c>
      <c r="R716" s="119" t="str">
        <f ca="1">IFERROR(__xludf.DUMMYFUNCTION("""COMPUTED_VALUE"""),"")</f>
        <v/>
      </c>
      <c r="S716" s="119" t="str">
        <f ca="1">IFERROR(__xludf.DUMMYFUNCTION("""COMPUTED_VALUE"""),"")</f>
        <v/>
      </c>
      <c r="T716" s="119" t="str">
        <f ca="1">IFERROR(__xludf.DUMMYFUNCTION("""COMPUTED_VALUE"""),"")</f>
        <v/>
      </c>
      <c r="U716" s="119" t="str">
        <f ca="1">IFERROR(__xludf.DUMMYFUNCTION("""COMPUTED_VALUE"""),"")</f>
        <v/>
      </c>
      <c r="V716" s="119" t="str">
        <f ca="1">IFERROR(__xludf.DUMMYFUNCTION("""COMPUTED_VALUE"""),"")</f>
        <v/>
      </c>
      <c r="W716" s="119" t="str">
        <f ca="1">IFERROR(__xludf.DUMMYFUNCTION("""COMPUTED_VALUE"""),"")</f>
        <v/>
      </c>
      <c r="X716" s="119" t="str">
        <f ca="1">IFERROR(__xludf.DUMMYFUNCTION("""COMPUTED_VALUE"""),"")</f>
        <v/>
      </c>
      <c r="Y716" s="119" t="str">
        <f ca="1">IFERROR(__xludf.DUMMYFUNCTION("""COMPUTED_VALUE"""),"")</f>
        <v/>
      </c>
      <c r="Z716" s="119"/>
    </row>
    <row r="717" spans="1:26" ht="12.95">
      <c r="A717" s="119" t="str">
        <f ca="1">IFERROR(__xludf.DUMMYFUNCTION("""COMPUTED_VALUE"""),"")</f>
        <v/>
      </c>
      <c r="B717" s="119" t="str">
        <f ca="1">IFERROR(__xludf.DUMMYFUNCTION("""COMPUTED_VALUE"""),"")</f>
        <v/>
      </c>
      <c r="C717" s="119" t="str">
        <f ca="1">IFERROR(__xludf.DUMMYFUNCTION("""COMPUTED_VALUE"""),"")</f>
        <v/>
      </c>
      <c r="D717" s="119" t="str">
        <f ca="1">IFERROR(__xludf.DUMMYFUNCTION("""COMPUTED_VALUE"""),"")</f>
        <v/>
      </c>
      <c r="E717" s="119" t="str">
        <f ca="1">IFERROR(__xludf.DUMMYFUNCTION("""COMPUTED_VALUE"""),"")</f>
        <v/>
      </c>
      <c r="F717" s="119" t="str">
        <f ca="1">IFERROR(__xludf.DUMMYFUNCTION("""COMPUTED_VALUE"""),"")</f>
        <v/>
      </c>
      <c r="G717" s="119" t="str">
        <f ca="1">IFERROR(__xludf.DUMMYFUNCTION("""COMPUTED_VALUE"""),"")</f>
        <v/>
      </c>
      <c r="H717" s="119" t="str">
        <f ca="1">IFERROR(__xludf.DUMMYFUNCTION("""COMPUTED_VALUE"""),"")</f>
        <v/>
      </c>
      <c r="I717" s="96" t="str">
        <f ca="1">IFERROR(__xludf.DUMMYFUNCTION("""COMPUTED_VALUE"""),"")</f>
        <v/>
      </c>
      <c r="J717" s="119" t="str">
        <f ca="1">IFERROR(__xludf.DUMMYFUNCTION("""COMPUTED_VALUE"""),"")</f>
        <v/>
      </c>
      <c r="K717" s="119" t="str">
        <f ca="1">IFERROR(__xludf.DUMMYFUNCTION("""COMPUTED_VALUE"""),"")</f>
        <v/>
      </c>
      <c r="L717" s="119" t="str">
        <f ca="1">IFERROR(__xludf.DUMMYFUNCTION("""COMPUTED_VALUE"""),"")</f>
        <v/>
      </c>
      <c r="M717" s="119" t="str">
        <f ca="1">IFERROR(__xludf.DUMMYFUNCTION("""COMPUTED_VALUE"""),"")</f>
        <v/>
      </c>
      <c r="N717" s="119" t="str">
        <f ca="1">IFERROR(__xludf.DUMMYFUNCTION("""COMPUTED_VALUE"""),"")</f>
        <v/>
      </c>
      <c r="O717" s="119" t="str">
        <f ca="1">IFERROR(__xludf.DUMMYFUNCTION("""COMPUTED_VALUE"""),"")</f>
        <v/>
      </c>
      <c r="P717" s="119" t="str">
        <f ca="1">IFERROR(__xludf.DUMMYFUNCTION("""COMPUTED_VALUE"""),"")</f>
        <v/>
      </c>
      <c r="Q717" s="119" t="str">
        <f ca="1">IFERROR(__xludf.DUMMYFUNCTION("""COMPUTED_VALUE"""),"")</f>
        <v/>
      </c>
      <c r="R717" s="119" t="str">
        <f ca="1">IFERROR(__xludf.DUMMYFUNCTION("""COMPUTED_VALUE"""),"")</f>
        <v/>
      </c>
      <c r="S717" s="119" t="str">
        <f ca="1">IFERROR(__xludf.DUMMYFUNCTION("""COMPUTED_VALUE"""),"")</f>
        <v/>
      </c>
      <c r="T717" s="119" t="str">
        <f ca="1">IFERROR(__xludf.DUMMYFUNCTION("""COMPUTED_VALUE"""),"")</f>
        <v/>
      </c>
      <c r="U717" s="119" t="str">
        <f ca="1">IFERROR(__xludf.DUMMYFUNCTION("""COMPUTED_VALUE"""),"")</f>
        <v/>
      </c>
      <c r="V717" s="119" t="str">
        <f ca="1">IFERROR(__xludf.DUMMYFUNCTION("""COMPUTED_VALUE"""),"")</f>
        <v/>
      </c>
      <c r="W717" s="119" t="str">
        <f ca="1">IFERROR(__xludf.DUMMYFUNCTION("""COMPUTED_VALUE"""),"")</f>
        <v/>
      </c>
      <c r="X717" s="119" t="str">
        <f ca="1">IFERROR(__xludf.DUMMYFUNCTION("""COMPUTED_VALUE"""),"")</f>
        <v/>
      </c>
      <c r="Y717" s="119" t="str">
        <f ca="1">IFERROR(__xludf.DUMMYFUNCTION("""COMPUTED_VALUE"""),"")</f>
        <v/>
      </c>
      <c r="Z717" s="119"/>
    </row>
    <row r="718" spans="1:26" ht="12.95">
      <c r="A718" s="119" t="str">
        <f ca="1">IFERROR(__xludf.DUMMYFUNCTION("""COMPUTED_VALUE"""),"")</f>
        <v/>
      </c>
      <c r="B718" s="119" t="str">
        <f ca="1">IFERROR(__xludf.DUMMYFUNCTION("""COMPUTED_VALUE"""),"")</f>
        <v/>
      </c>
      <c r="C718" s="119" t="str">
        <f ca="1">IFERROR(__xludf.DUMMYFUNCTION("""COMPUTED_VALUE"""),"")</f>
        <v/>
      </c>
      <c r="D718" s="119" t="str">
        <f ca="1">IFERROR(__xludf.DUMMYFUNCTION("""COMPUTED_VALUE"""),"")</f>
        <v/>
      </c>
      <c r="E718" s="119" t="str">
        <f ca="1">IFERROR(__xludf.DUMMYFUNCTION("""COMPUTED_VALUE"""),"")</f>
        <v/>
      </c>
      <c r="F718" s="119" t="str">
        <f ca="1">IFERROR(__xludf.DUMMYFUNCTION("""COMPUTED_VALUE"""),"")</f>
        <v/>
      </c>
      <c r="G718" s="119" t="str">
        <f ca="1">IFERROR(__xludf.DUMMYFUNCTION("""COMPUTED_VALUE"""),"")</f>
        <v/>
      </c>
      <c r="H718" s="119" t="str">
        <f ca="1">IFERROR(__xludf.DUMMYFUNCTION("""COMPUTED_VALUE"""),"")</f>
        <v/>
      </c>
      <c r="I718" s="96" t="str">
        <f ca="1">IFERROR(__xludf.DUMMYFUNCTION("""COMPUTED_VALUE"""),"")</f>
        <v/>
      </c>
      <c r="J718" s="119" t="str">
        <f ca="1">IFERROR(__xludf.DUMMYFUNCTION("""COMPUTED_VALUE"""),"")</f>
        <v/>
      </c>
      <c r="K718" s="119" t="str">
        <f ca="1">IFERROR(__xludf.DUMMYFUNCTION("""COMPUTED_VALUE"""),"")</f>
        <v/>
      </c>
      <c r="L718" s="119" t="str">
        <f ca="1">IFERROR(__xludf.DUMMYFUNCTION("""COMPUTED_VALUE"""),"")</f>
        <v/>
      </c>
      <c r="M718" s="119" t="str">
        <f ca="1">IFERROR(__xludf.DUMMYFUNCTION("""COMPUTED_VALUE"""),"")</f>
        <v/>
      </c>
      <c r="N718" s="119" t="str">
        <f ca="1">IFERROR(__xludf.DUMMYFUNCTION("""COMPUTED_VALUE"""),"")</f>
        <v/>
      </c>
      <c r="O718" s="119" t="str">
        <f ca="1">IFERROR(__xludf.DUMMYFUNCTION("""COMPUTED_VALUE"""),"")</f>
        <v/>
      </c>
      <c r="P718" s="119" t="str">
        <f ca="1">IFERROR(__xludf.DUMMYFUNCTION("""COMPUTED_VALUE"""),"")</f>
        <v/>
      </c>
      <c r="Q718" s="119" t="str">
        <f ca="1">IFERROR(__xludf.DUMMYFUNCTION("""COMPUTED_VALUE"""),"")</f>
        <v/>
      </c>
      <c r="R718" s="119" t="str">
        <f ca="1">IFERROR(__xludf.DUMMYFUNCTION("""COMPUTED_VALUE"""),"")</f>
        <v/>
      </c>
      <c r="S718" s="119" t="str">
        <f ca="1">IFERROR(__xludf.DUMMYFUNCTION("""COMPUTED_VALUE"""),"")</f>
        <v/>
      </c>
      <c r="T718" s="119" t="str">
        <f ca="1">IFERROR(__xludf.DUMMYFUNCTION("""COMPUTED_VALUE"""),"")</f>
        <v/>
      </c>
      <c r="U718" s="119" t="str">
        <f ca="1">IFERROR(__xludf.DUMMYFUNCTION("""COMPUTED_VALUE"""),"")</f>
        <v/>
      </c>
      <c r="V718" s="119" t="str">
        <f ca="1">IFERROR(__xludf.DUMMYFUNCTION("""COMPUTED_VALUE"""),"")</f>
        <v/>
      </c>
      <c r="W718" s="119" t="str">
        <f ca="1">IFERROR(__xludf.DUMMYFUNCTION("""COMPUTED_VALUE"""),"")</f>
        <v/>
      </c>
      <c r="X718" s="119" t="str">
        <f ca="1">IFERROR(__xludf.DUMMYFUNCTION("""COMPUTED_VALUE"""),"")</f>
        <v/>
      </c>
      <c r="Y718" s="119" t="str">
        <f ca="1">IFERROR(__xludf.DUMMYFUNCTION("""COMPUTED_VALUE"""),"")</f>
        <v/>
      </c>
      <c r="Z718" s="119"/>
    </row>
    <row r="719" spans="1:26" ht="12.95">
      <c r="A719" s="119" t="str">
        <f ca="1">IFERROR(__xludf.DUMMYFUNCTION("""COMPUTED_VALUE"""),"")</f>
        <v/>
      </c>
      <c r="B719" s="119" t="str">
        <f ca="1">IFERROR(__xludf.DUMMYFUNCTION("""COMPUTED_VALUE"""),"")</f>
        <v/>
      </c>
      <c r="C719" s="119" t="str">
        <f ca="1">IFERROR(__xludf.DUMMYFUNCTION("""COMPUTED_VALUE"""),"")</f>
        <v/>
      </c>
      <c r="D719" s="119" t="str">
        <f ca="1">IFERROR(__xludf.DUMMYFUNCTION("""COMPUTED_VALUE"""),"")</f>
        <v/>
      </c>
      <c r="E719" s="119" t="str">
        <f ca="1">IFERROR(__xludf.DUMMYFUNCTION("""COMPUTED_VALUE"""),"")</f>
        <v/>
      </c>
      <c r="F719" s="119" t="str">
        <f ca="1">IFERROR(__xludf.DUMMYFUNCTION("""COMPUTED_VALUE"""),"")</f>
        <v/>
      </c>
      <c r="G719" s="119" t="str">
        <f ca="1">IFERROR(__xludf.DUMMYFUNCTION("""COMPUTED_VALUE"""),"")</f>
        <v/>
      </c>
      <c r="H719" s="119" t="str">
        <f ca="1">IFERROR(__xludf.DUMMYFUNCTION("""COMPUTED_VALUE"""),"")</f>
        <v/>
      </c>
      <c r="I719" s="96" t="str">
        <f ca="1">IFERROR(__xludf.DUMMYFUNCTION("""COMPUTED_VALUE"""),"")</f>
        <v/>
      </c>
      <c r="J719" s="119" t="str">
        <f ca="1">IFERROR(__xludf.DUMMYFUNCTION("""COMPUTED_VALUE"""),"")</f>
        <v/>
      </c>
      <c r="K719" s="119" t="str">
        <f ca="1">IFERROR(__xludf.DUMMYFUNCTION("""COMPUTED_VALUE"""),"")</f>
        <v/>
      </c>
      <c r="L719" s="119" t="str">
        <f ca="1">IFERROR(__xludf.DUMMYFUNCTION("""COMPUTED_VALUE"""),"")</f>
        <v/>
      </c>
      <c r="M719" s="119" t="str">
        <f ca="1">IFERROR(__xludf.DUMMYFUNCTION("""COMPUTED_VALUE"""),"")</f>
        <v/>
      </c>
      <c r="N719" s="119" t="str">
        <f ca="1">IFERROR(__xludf.DUMMYFUNCTION("""COMPUTED_VALUE"""),"")</f>
        <v/>
      </c>
      <c r="O719" s="119" t="str">
        <f ca="1">IFERROR(__xludf.DUMMYFUNCTION("""COMPUTED_VALUE"""),"")</f>
        <v/>
      </c>
      <c r="P719" s="119" t="str">
        <f ca="1">IFERROR(__xludf.DUMMYFUNCTION("""COMPUTED_VALUE"""),"")</f>
        <v/>
      </c>
      <c r="Q719" s="119" t="str">
        <f ca="1">IFERROR(__xludf.DUMMYFUNCTION("""COMPUTED_VALUE"""),"")</f>
        <v/>
      </c>
      <c r="R719" s="119" t="str">
        <f ca="1">IFERROR(__xludf.DUMMYFUNCTION("""COMPUTED_VALUE"""),"")</f>
        <v/>
      </c>
      <c r="S719" s="119" t="str">
        <f ca="1">IFERROR(__xludf.DUMMYFUNCTION("""COMPUTED_VALUE"""),"")</f>
        <v/>
      </c>
      <c r="T719" s="119" t="str">
        <f ca="1">IFERROR(__xludf.DUMMYFUNCTION("""COMPUTED_VALUE"""),"")</f>
        <v/>
      </c>
      <c r="U719" s="119" t="str">
        <f ca="1">IFERROR(__xludf.DUMMYFUNCTION("""COMPUTED_VALUE"""),"")</f>
        <v/>
      </c>
      <c r="V719" s="119" t="str">
        <f ca="1">IFERROR(__xludf.DUMMYFUNCTION("""COMPUTED_VALUE"""),"")</f>
        <v/>
      </c>
      <c r="W719" s="119" t="str">
        <f ca="1">IFERROR(__xludf.DUMMYFUNCTION("""COMPUTED_VALUE"""),"")</f>
        <v/>
      </c>
      <c r="X719" s="119" t="str">
        <f ca="1">IFERROR(__xludf.DUMMYFUNCTION("""COMPUTED_VALUE"""),"")</f>
        <v/>
      </c>
      <c r="Y719" s="119" t="str">
        <f ca="1">IFERROR(__xludf.DUMMYFUNCTION("""COMPUTED_VALUE"""),"")</f>
        <v/>
      </c>
      <c r="Z719" s="119"/>
    </row>
    <row r="720" spans="1:26" ht="12.95">
      <c r="A720" s="119" t="str">
        <f ca="1">IFERROR(__xludf.DUMMYFUNCTION("""COMPUTED_VALUE"""),"")</f>
        <v/>
      </c>
      <c r="B720" s="119" t="str">
        <f ca="1">IFERROR(__xludf.DUMMYFUNCTION("""COMPUTED_VALUE"""),"")</f>
        <v/>
      </c>
      <c r="C720" s="119" t="str">
        <f ca="1">IFERROR(__xludf.DUMMYFUNCTION("""COMPUTED_VALUE"""),"")</f>
        <v/>
      </c>
      <c r="D720" s="119" t="str">
        <f ca="1">IFERROR(__xludf.DUMMYFUNCTION("""COMPUTED_VALUE"""),"")</f>
        <v/>
      </c>
      <c r="E720" s="119" t="str">
        <f ca="1">IFERROR(__xludf.DUMMYFUNCTION("""COMPUTED_VALUE"""),"")</f>
        <v/>
      </c>
      <c r="F720" s="119" t="str">
        <f ca="1">IFERROR(__xludf.DUMMYFUNCTION("""COMPUTED_VALUE"""),"")</f>
        <v/>
      </c>
      <c r="G720" s="119" t="str">
        <f ca="1">IFERROR(__xludf.DUMMYFUNCTION("""COMPUTED_VALUE"""),"")</f>
        <v/>
      </c>
      <c r="H720" s="119" t="str">
        <f ca="1">IFERROR(__xludf.DUMMYFUNCTION("""COMPUTED_VALUE"""),"")</f>
        <v/>
      </c>
      <c r="I720" s="96" t="str">
        <f ca="1">IFERROR(__xludf.DUMMYFUNCTION("""COMPUTED_VALUE"""),"")</f>
        <v/>
      </c>
      <c r="J720" s="119" t="str">
        <f ca="1">IFERROR(__xludf.DUMMYFUNCTION("""COMPUTED_VALUE"""),"")</f>
        <v/>
      </c>
      <c r="K720" s="119" t="str">
        <f ca="1">IFERROR(__xludf.DUMMYFUNCTION("""COMPUTED_VALUE"""),"")</f>
        <v/>
      </c>
      <c r="L720" s="119" t="str">
        <f ca="1">IFERROR(__xludf.DUMMYFUNCTION("""COMPUTED_VALUE"""),"")</f>
        <v/>
      </c>
      <c r="M720" s="119" t="str">
        <f ca="1">IFERROR(__xludf.DUMMYFUNCTION("""COMPUTED_VALUE"""),"")</f>
        <v/>
      </c>
      <c r="N720" s="119" t="str">
        <f ca="1">IFERROR(__xludf.DUMMYFUNCTION("""COMPUTED_VALUE"""),"")</f>
        <v/>
      </c>
      <c r="O720" s="119" t="str">
        <f ca="1">IFERROR(__xludf.DUMMYFUNCTION("""COMPUTED_VALUE"""),"")</f>
        <v/>
      </c>
      <c r="P720" s="119" t="str">
        <f ca="1">IFERROR(__xludf.DUMMYFUNCTION("""COMPUTED_VALUE"""),"")</f>
        <v/>
      </c>
      <c r="Q720" s="119" t="str">
        <f ca="1">IFERROR(__xludf.DUMMYFUNCTION("""COMPUTED_VALUE"""),"")</f>
        <v/>
      </c>
      <c r="R720" s="119" t="str">
        <f ca="1">IFERROR(__xludf.DUMMYFUNCTION("""COMPUTED_VALUE"""),"")</f>
        <v/>
      </c>
      <c r="S720" s="119" t="str">
        <f ca="1">IFERROR(__xludf.DUMMYFUNCTION("""COMPUTED_VALUE"""),"")</f>
        <v/>
      </c>
      <c r="T720" s="119" t="str">
        <f ca="1">IFERROR(__xludf.DUMMYFUNCTION("""COMPUTED_VALUE"""),"")</f>
        <v/>
      </c>
      <c r="U720" s="119" t="str">
        <f ca="1">IFERROR(__xludf.DUMMYFUNCTION("""COMPUTED_VALUE"""),"")</f>
        <v/>
      </c>
      <c r="V720" s="119" t="str">
        <f ca="1">IFERROR(__xludf.DUMMYFUNCTION("""COMPUTED_VALUE"""),"")</f>
        <v/>
      </c>
      <c r="W720" s="119" t="str">
        <f ca="1">IFERROR(__xludf.DUMMYFUNCTION("""COMPUTED_VALUE"""),"")</f>
        <v/>
      </c>
      <c r="X720" s="119" t="str">
        <f ca="1">IFERROR(__xludf.DUMMYFUNCTION("""COMPUTED_VALUE"""),"")</f>
        <v/>
      </c>
      <c r="Y720" s="119" t="str">
        <f ca="1">IFERROR(__xludf.DUMMYFUNCTION("""COMPUTED_VALUE"""),"")</f>
        <v/>
      </c>
      <c r="Z720" s="119"/>
    </row>
    <row r="721" spans="1:26" ht="12.95">
      <c r="A721" s="119" t="str">
        <f ca="1">IFERROR(__xludf.DUMMYFUNCTION("""COMPUTED_VALUE"""),"")</f>
        <v/>
      </c>
      <c r="B721" s="119" t="str">
        <f ca="1">IFERROR(__xludf.DUMMYFUNCTION("""COMPUTED_VALUE"""),"")</f>
        <v/>
      </c>
      <c r="C721" s="119" t="str">
        <f ca="1">IFERROR(__xludf.DUMMYFUNCTION("""COMPUTED_VALUE"""),"")</f>
        <v/>
      </c>
      <c r="D721" s="119" t="str">
        <f ca="1">IFERROR(__xludf.DUMMYFUNCTION("""COMPUTED_VALUE"""),"")</f>
        <v/>
      </c>
      <c r="E721" s="119" t="str">
        <f ca="1">IFERROR(__xludf.DUMMYFUNCTION("""COMPUTED_VALUE"""),"")</f>
        <v/>
      </c>
      <c r="F721" s="119" t="str">
        <f ca="1">IFERROR(__xludf.DUMMYFUNCTION("""COMPUTED_VALUE"""),"")</f>
        <v/>
      </c>
      <c r="G721" s="119" t="str">
        <f ca="1">IFERROR(__xludf.DUMMYFUNCTION("""COMPUTED_VALUE"""),"")</f>
        <v/>
      </c>
      <c r="H721" s="119" t="str">
        <f ca="1">IFERROR(__xludf.DUMMYFUNCTION("""COMPUTED_VALUE"""),"")</f>
        <v/>
      </c>
      <c r="I721" s="96" t="str">
        <f ca="1">IFERROR(__xludf.DUMMYFUNCTION("""COMPUTED_VALUE"""),"")</f>
        <v/>
      </c>
      <c r="J721" s="119" t="str">
        <f ca="1">IFERROR(__xludf.DUMMYFUNCTION("""COMPUTED_VALUE"""),"")</f>
        <v/>
      </c>
      <c r="K721" s="119" t="str">
        <f ca="1">IFERROR(__xludf.DUMMYFUNCTION("""COMPUTED_VALUE"""),"")</f>
        <v/>
      </c>
      <c r="L721" s="119" t="str">
        <f ca="1">IFERROR(__xludf.DUMMYFUNCTION("""COMPUTED_VALUE"""),"")</f>
        <v/>
      </c>
      <c r="M721" s="119" t="str">
        <f ca="1">IFERROR(__xludf.DUMMYFUNCTION("""COMPUTED_VALUE"""),"")</f>
        <v/>
      </c>
      <c r="N721" s="119" t="str">
        <f ca="1">IFERROR(__xludf.DUMMYFUNCTION("""COMPUTED_VALUE"""),"")</f>
        <v/>
      </c>
      <c r="O721" s="119" t="str">
        <f ca="1">IFERROR(__xludf.DUMMYFUNCTION("""COMPUTED_VALUE"""),"")</f>
        <v/>
      </c>
      <c r="P721" s="119" t="str">
        <f ca="1">IFERROR(__xludf.DUMMYFUNCTION("""COMPUTED_VALUE"""),"")</f>
        <v/>
      </c>
      <c r="Q721" s="119" t="str">
        <f ca="1">IFERROR(__xludf.DUMMYFUNCTION("""COMPUTED_VALUE"""),"")</f>
        <v/>
      </c>
      <c r="R721" s="119" t="str">
        <f ca="1">IFERROR(__xludf.DUMMYFUNCTION("""COMPUTED_VALUE"""),"")</f>
        <v/>
      </c>
      <c r="S721" s="119" t="str">
        <f ca="1">IFERROR(__xludf.DUMMYFUNCTION("""COMPUTED_VALUE"""),"")</f>
        <v/>
      </c>
      <c r="T721" s="119" t="str">
        <f ca="1">IFERROR(__xludf.DUMMYFUNCTION("""COMPUTED_VALUE"""),"")</f>
        <v/>
      </c>
      <c r="U721" s="119" t="str">
        <f ca="1">IFERROR(__xludf.DUMMYFUNCTION("""COMPUTED_VALUE"""),"")</f>
        <v/>
      </c>
      <c r="V721" s="119" t="str">
        <f ca="1">IFERROR(__xludf.DUMMYFUNCTION("""COMPUTED_VALUE"""),"")</f>
        <v/>
      </c>
      <c r="W721" s="119" t="str">
        <f ca="1">IFERROR(__xludf.DUMMYFUNCTION("""COMPUTED_VALUE"""),"")</f>
        <v/>
      </c>
      <c r="X721" s="119" t="str">
        <f ca="1">IFERROR(__xludf.DUMMYFUNCTION("""COMPUTED_VALUE"""),"")</f>
        <v/>
      </c>
      <c r="Y721" s="119" t="str">
        <f ca="1">IFERROR(__xludf.DUMMYFUNCTION("""COMPUTED_VALUE"""),"")</f>
        <v/>
      </c>
      <c r="Z721" s="119"/>
    </row>
    <row r="722" spans="1:26" ht="12.95">
      <c r="A722" s="119" t="str">
        <f ca="1">IFERROR(__xludf.DUMMYFUNCTION("""COMPUTED_VALUE"""),"")</f>
        <v/>
      </c>
      <c r="B722" s="119" t="str">
        <f ca="1">IFERROR(__xludf.DUMMYFUNCTION("""COMPUTED_VALUE"""),"")</f>
        <v/>
      </c>
      <c r="C722" s="119" t="str">
        <f ca="1">IFERROR(__xludf.DUMMYFUNCTION("""COMPUTED_VALUE"""),"")</f>
        <v/>
      </c>
      <c r="D722" s="119" t="str">
        <f ca="1">IFERROR(__xludf.DUMMYFUNCTION("""COMPUTED_VALUE"""),"")</f>
        <v/>
      </c>
      <c r="E722" s="119" t="str">
        <f ca="1">IFERROR(__xludf.DUMMYFUNCTION("""COMPUTED_VALUE"""),"")</f>
        <v/>
      </c>
      <c r="F722" s="119" t="str">
        <f ca="1">IFERROR(__xludf.DUMMYFUNCTION("""COMPUTED_VALUE"""),"")</f>
        <v/>
      </c>
      <c r="G722" s="119" t="str">
        <f ca="1">IFERROR(__xludf.DUMMYFUNCTION("""COMPUTED_VALUE"""),"")</f>
        <v/>
      </c>
      <c r="H722" s="119" t="str">
        <f ca="1">IFERROR(__xludf.DUMMYFUNCTION("""COMPUTED_VALUE"""),"")</f>
        <v/>
      </c>
      <c r="I722" s="96" t="str">
        <f ca="1">IFERROR(__xludf.DUMMYFUNCTION("""COMPUTED_VALUE"""),"")</f>
        <v/>
      </c>
      <c r="J722" s="119" t="str">
        <f ca="1">IFERROR(__xludf.DUMMYFUNCTION("""COMPUTED_VALUE"""),"")</f>
        <v/>
      </c>
      <c r="K722" s="119" t="str">
        <f ca="1">IFERROR(__xludf.DUMMYFUNCTION("""COMPUTED_VALUE"""),"")</f>
        <v/>
      </c>
      <c r="L722" s="119" t="str">
        <f ca="1">IFERROR(__xludf.DUMMYFUNCTION("""COMPUTED_VALUE"""),"")</f>
        <v/>
      </c>
      <c r="M722" s="119" t="str">
        <f ca="1">IFERROR(__xludf.DUMMYFUNCTION("""COMPUTED_VALUE"""),"")</f>
        <v/>
      </c>
      <c r="N722" s="119" t="str">
        <f ca="1">IFERROR(__xludf.DUMMYFUNCTION("""COMPUTED_VALUE"""),"")</f>
        <v/>
      </c>
      <c r="O722" s="119" t="str">
        <f ca="1">IFERROR(__xludf.DUMMYFUNCTION("""COMPUTED_VALUE"""),"")</f>
        <v/>
      </c>
      <c r="P722" s="119" t="str">
        <f ca="1">IFERROR(__xludf.DUMMYFUNCTION("""COMPUTED_VALUE"""),"")</f>
        <v/>
      </c>
      <c r="Q722" s="119" t="str">
        <f ca="1">IFERROR(__xludf.DUMMYFUNCTION("""COMPUTED_VALUE"""),"")</f>
        <v/>
      </c>
      <c r="R722" s="119" t="str">
        <f ca="1">IFERROR(__xludf.DUMMYFUNCTION("""COMPUTED_VALUE"""),"")</f>
        <v/>
      </c>
      <c r="S722" s="119" t="str">
        <f ca="1">IFERROR(__xludf.DUMMYFUNCTION("""COMPUTED_VALUE"""),"")</f>
        <v/>
      </c>
      <c r="T722" s="119" t="str">
        <f ca="1">IFERROR(__xludf.DUMMYFUNCTION("""COMPUTED_VALUE"""),"")</f>
        <v/>
      </c>
      <c r="U722" s="119" t="str">
        <f ca="1">IFERROR(__xludf.DUMMYFUNCTION("""COMPUTED_VALUE"""),"")</f>
        <v/>
      </c>
      <c r="V722" s="119" t="str">
        <f ca="1">IFERROR(__xludf.DUMMYFUNCTION("""COMPUTED_VALUE"""),"")</f>
        <v/>
      </c>
      <c r="W722" s="119" t="str">
        <f ca="1">IFERROR(__xludf.DUMMYFUNCTION("""COMPUTED_VALUE"""),"")</f>
        <v/>
      </c>
      <c r="X722" s="119" t="str">
        <f ca="1">IFERROR(__xludf.DUMMYFUNCTION("""COMPUTED_VALUE"""),"")</f>
        <v/>
      </c>
      <c r="Y722" s="119" t="str">
        <f ca="1">IFERROR(__xludf.DUMMYFUNCTION("""COMPUTED_VALUE"""),"")</f>
        <v/>
      </c>
      <c r="Z722" s="119"/>
    </row>
    <row r="723" spans="1:26" ht="12.95">
      <c r="A723" s="119" t="str">
        <f ca="1">IFERROR(__xludf.DUMMYFUNCTION("""COMPUTED_VALUE"""),"")</f>
        <v/>
      </c>
      <c r="B723" s="119" t="str">
        <f ca="1">IFERROR(__xludf.DUMMYFUNCTION("""COMPUTED_VALUE"""),"")</f>
        <v/>
      </c>
      <c r="C723" s="119" t="str">
        <f ca="1">IFERROR(__xludf.DUMMYFUNCTION("""COMPUTED_VALUE"""),"")</f>
        <v/>
      </c>
      <c r="D723" s="119" t="str">
        <f ca="1">IFERROR(__xludf.DUMMYFUNCTION("""COMPUTED_VALUE"""),"")</f>
        <v/>
      </c>
      <c r="E723" s="119" t="str">
        <f ca="1">IFERROR(__xludf.DUMMYFUNCTION("""COMPUTED_VALUE"""),"")</f>
        <v/>
      </c>
      <c r="F723" s="119" t="str">
        <f ca="1">IFERROR(__xludf.DUMMYFUNCTION("""COMPUTED_VALUE"""),"")</f>
        <v/>
      </c>
      <c r="G723" s="119" t="str">
        <f ca="1">IFERROR(__xludf.DUMMYFUNCTION("""COMPUTED_VALUE"""),"")</f>
        <v/>
      </c>
      <c r="H723" s="119" t="str">
        <f ca="1">IFERROR(__xludf.DUMMYFUNCTION("""COMPUTED_VALUE"""),"")</f>
        <v/>
      </c>
      <c r="I723" s="96" t="str">
        <f ca="1">IFERROR(__xludf.DUMMYFUNCTION("""COMPUTED_VALUE"""),"")</f>
        <v/>
      </c>
      <c r="J723" s="119" t="str">
        <f ca="1">IFERROR(__xludf.DUMMYFUNCTION("""COMPUTED_VALUE"""),"")</f>
        <v/>
      </c>
      <c r="K723" s="119" t="str">
        <f ca="1">IFERROR(__xludf.DUMMYFUNCTION("""COMPUTED_VALUE"""),"")</f>
        <v/>
      </c>
      <c r="L723" s="119" t="str">
        <f ca="1">IFERROR(__xludf.DUMMYFUNCTION("""COMPUTED_VALUE"""),"")</f>
        <v/>
      </c>
      <c r="M723" s="119" t="str">
        <f ca="1">IFERROR(__xludf.DUMMYFUNCTION("""COMPUTED_VALUE"""),"")</f>
        <v/>
      </c>
      <c r="N723" s="119" t="str">
        <f ca="1">IFERROR(__xludf.DUMMYFUNCTION("""COMPUTED_VALUE"""),"")</f>
        <v/>
      </c>
      <c r="O723" s="119" t="str">
        <f ca="1">IFERROR(__xludf.DUMMYFUNCTION("""COMPUTED_VALUE"""),"")</f>
        <v/>
      </c>
      <c r="P723" s="119" t="str">
        <f ca="1">IFERROR(__xludf.DUMMYFUNCTION("""COMPUTED_VALUE"""),"")</f>
        <v/>
      </c>
      <c r="Q723" s="119" t="str">
        <f ca="1">IFERROR(__xludf.DUMMYFUNCTION("""COMPUTED_VALUE"""),"")</f>
        <v/>
      </c>
      <c r="R723" s="119" t="str">
        <f ca="1">IFERROR(__xludf.DUMMYFUNCTION("""COMPUTED_VALUE"""),"")</f>
        <v/>
      </c>
      <c r="S723" s="119" t="str">
        <f ca="1">IFERROR(__xludf.DUMMYFUNCTION("""COMPUTED_VALUE"""),"")</f>
        <v/>
      </c>
      <c r="T723" s="119" t="str">
        <f ca="1">IFERROR(__xludf.DUMMYFUNCTION("""COMPUTED_VALUE"""),"")</f>
        <v/>
      </c>
      <c r="U723" s="119" t="str">
        <f ca="1">IFERROR(__xludf.DUMMYFUNCTION("""COMPUTED_VALUE"""),"")</f>
        <v/>
      </c>
      <c r="V723" s="119" t="str">
        <f ca="1">IFERROR(__xludf.DUMMYFUNCTION("""COMPUTED_VALUE"""),"")</f>
        <v/>
      </c>
      <c r="W723" s="119" t="str">
        <f ca="1">IFERROR(__xludf.DUMMYFUNCTION("""COMPUTED_VALUE"""),"")</f>
        <v/>
      </c>
      <c r="X723" s="119" t="str">
        <f ca="1">IFERROR(__xludf.DUMMYFUNCTION("""COMPUTED_VALUE"""),"")</f>
        <v/>
      </c>
      <c r="Y723" s="119" t="str">
        <f ca="1">IFERROR(__xludf.DUMMYFUNCTION("""COMPUTED_VALUE"""),"")</f>
        <v/>
      </c>
      <c r="Z723" s="119"/>
    </row>
    <row r="724" spans="1:26" ht="12.95">
      <c r="A724" s="119" t="str">
        <f ca="1">IFERROR(__xludf.DUMMYFUNCTION("""COMPUTED_VALUE"""),"")</f>
        <v/>
      </c>
      <c r="B724" s="119" t="str">
        <f ca="1">IFERROR(__xludf.DUMMYFUNCTION("""COMPUTED_VALUE"""),"")</f>
        <v/>
      </c>
      <c r="C724" s="119" t="str">
        <f ca="1">IFERROR(__xludf.DUMMYFUNCTION("""COMPUTED_VALUE"""),"")</f>
        <v/>
      </c>
      <c r="D724" s="119" t="str">
        <f ca="1">IFERROR(__xludf.DUMMYFUNCTION("""COMPUTED_VALUE"""),"")</f>
        <v/>
      </c>
      <c r="E724" s="119" t="str">
        <f ca="1">IFERROR(__xludf.DUMMYFUNCTION("""COMPUTED_VALUE"""),"")</f>
        <v/>
      </c>
      <c r="F724" s="119" t="str">
        <f ca="1">IFERROR(__xludf.DUMMYFUNCTION("""COMPUTED_VALUE"""),"")</f>
        <v/>
      </c>
      <c r="G724" s="119" t="str">
        <f ca="1">IFERROR(__xludf.DUMMYFUNCTION("""COMPUTED_VALUE"""),"")</f>
        <v/>
      </c>
      <c r="H724" s="119" t="str">
        <f ca="1">IFERROR(__xludf.DUMMYFUNCTION("""COMPUTED_VALUE"""),"")</f>
        <v/>
      </c>
      <c r="I724" s="96" t="str">
        <f ca="1">IFERROR(__xludf.DUMMYFUNCTION("""COMPUTED_VALUE"""),"")</f>
        <v/>
      </c>
      <c r="J724" s="119" t="str">
        <f ca="1">IFERROR(__xludf.DUMMYFUNCTION("""COMPUTED_VALUE"""),"")</f>
        <v/>
      </c>
      <c r="K724" s="119" t="str">
        <f ca="1">IFERROR(__xludf.DUMMYFUNCTION("""COMPUTED_VALUE"""),"")</f>
        <v/>
      </c>
      <c r="L724" s="119" t="str">
        <f ca="1">IFERROR(__xludf.DUMMYFUNCTION("""COMPUTED_VALUE"""),"")</f>
        <v/>
      </c>
      <c r="M724" s="119" t="str">
        <f ca="1">IFERROR(__xludf.DUMMYFUNCTION("""COMPUTED_VALUE"""),"")</f>
        <v/>
      </c>
      <c r="N724" s="119" t="str">
        <f ca="1">IFERROR(__xludf.DUMMYFUNCTION("""COMPUTED_VALUE"""),"")</f>
        <v/>
      </c>
      <c r="O724" s="119" t="str">
        <f ca="1">IFERROR(__xludf.DUMMYFUNCTION("""COMPUTED_VALUE"""),"")</f>
        <v/>
      </c>
      <c r="P724" s="119" t="str">
        <f ca="1">IFERROR(__xludf.DUMMYFUNCTION("""COMPUTED_VALUE"""),"")</f>
        <v/>
      </c>
      <c r="Q724" s="119" t="str">
        <f ca="1">IFERROR(__xludf.DUMMYFUNCTION("""COMPUTED_VALUE"""),"")</f>
        <v/>
      </c>
      <c r="R724" s="119" t="str">
        <f ca="1">IFERROR(__xludf.DUMMYFUNCTION("""COMPUTED_VALUE"""),"")</f>
        <v/>
      </c>
      <c r="S724" s="119" t="str">
        <f ca="1">IFERROR(__xludf.DUMMYFUNCTION("""COMPUTED_VALUE"""),"")</f>
        <v/>
      </c>
      <c r="T724" s="119" t="str">
        <f ca="1">IFERROR(__xludf.DUMMYFUNCTION("""COMPUTED_VALUE"""),"")</f>
        <v/>
      </c>
      <c r="U724" s="119" t="str">
        <f ca="1">IFERROR(__xludf.DUMMYFUNCTION("""COMPUTED_VALUE"""),"")</f>
        <v/>
      </c>
      <c r="V724" s="119" t="str">
        <f ca="1">IFERROR(__xludf.DUMMYFUNCTION("""COMPUTED_VALUE"""),"")</f>
        <v/>
      </c>
      <c r="W724" s="119" t="str">
        <f ca="1">IFERROR(__xludf.DUMMYFUNCTION("""COMPUTED_VALUE"""),"")</f>
        <v/>
      </c>
      <c r="X724" s="119" t="str">
        <f ca="1">IFERROR(__xludf.DUMMYFUNCTION("""COMPUTED_VALUE"""),"")</f>
        <v/>
      </c>
      <c r="Y724" s="119" t="str">
        <f ca="1">IFERROR(__xludf.DUMMYFUNCTION("""COMPUTED_VALUE"""),"")</f>
        <v/>
      </c>
      <c r="Z724" s="119"/>
    </row>
    <row r="725" spans="1:26" ht="12.95">
      <c r="A725" s="119" t="str">
        <f ca="1">IFERROR(__xludf.DUMMYFUNCTION("""COMPUTED_VALUE"""),"")</f>
        <v/>
      </c>
      <c r="B725" s="119" t="str">
        <f ca="1">IFERROR(__xludf.DUMMYFUNCTION("""COMPUTED_VALUE"""),"")</f>
        <v/>
      </c>
      <c r="C725" s="119" t="str">
        <f ca="1">IFERROR(__xludf.DUMMYFUNCTION("""COMPUTED_VALUE"""),"")</f>
        <v/>
      </c>
      <c r="D725" s="119" t="str">
        <f ca="1">IFERROR(__xludf.DUMMYFUNCTION("""COMPUTED_VALUE"""),"")</f>
        <v/>
      </c>
      <c r="E725" s="119" t="str">
        <f ca="1">IFERROR(__xludf.DUMMYFUNCTION("""COMPUTED_VALUE"""),"")</f>
        <v/>
      </c>
      <c r="F725" s="119" t="str">
        <f ca="1">IFERROR(__xludf.DUMMYFUNCTION("""COMPUTED_VALUE"""),"")</f>
        <v/>
      </c>
      <c r="G725" s="119" t="str">
        <f ca="1">IFERROR(__xludf.DUMMYFUNCTION("""COMPUTED_VALUE"""),"")</f>
        <v/>
      </c>
      <c r="H725" s="119" t="str">
        <f ca="1">IFERROR(__xludf.DUMMYFUNCTION("""COMPUTED_VALUE"""),"")</f>
        <v/>
      </c>
      <c r="I725" s="96" t="str">
        <f ca="1">IFERROR(__xludf.DUMMYFUNCTION("""COMPUTED_VALUE"""),"")</f>
        <v/>
      </c>
      <c r="J725" s="119" t="str">
        <f ca="1">IFERROR(__xludf.DUMMYFUNCTION("""COMPUTED_VALUE"""),"")</f>
        <v/>
      </c>
      <c r="K725" s="119" t="str">
        <f ca="1">IFERROR(__xludf.DUMMYFUNCTION("""COMPUTED_VALUE"""),"")</f>
        <v/>
      </c>
      <c r="L725" s="119" t="str">
        <f ca="1">IFERROR(__xludf.DUMMYFUNCTION("""COMPUTED_VALUE"""),"")</f>
        <v/>
      </c>
      <c r="M725" s="119" t="str">
        <f ca="1">IFERROR(__xludf.DUMMYFUNCTION("""COMPUTED_VALUE"""),"")</f>
        <v/>
      </c>
      <c r="N725" s="119" t="str">
        <f ca="1">IFERROR(__xludf.DUMMYFUNCTION("""COMPUTED_VALUE"""),"")</f>
        <v/>
      </c>
      <c r="O725" s="119" t="str">
        <f ca="1">IFERROR(__xludf.DUMMYFUNCTION("""COMPUTED_VALUE"""),"")</f>
        <v/>
      </c>
      <c r="P725" s="119" t="str">
        <f ca="1">IFERROR(__xludf.DUMMYFUNCTION("""COMPUTED_VALUE"""),"")</f>
        <v/>
      </c>
      <c r="Q725" s="119" t="str">
        <f ca="1">IFERROR(__xludf.DUMMYFUNCTION("""COMPUTED_VALUE"""),"")</f>
        <v/>
      </c>
      <c r="R725" s="119" t="str">
        <f ca="1">IFERROR(__xludf.DUMMYFUNCTION("""COMPUTED_VALUE"""),"")</f>
        <v/>
      </c>
      <c r="S725" s="119" t="str">
        <f ca="1">IFERROR(__xludf.DUMMYFUNCTION("""COMPUTED_VALUE"""),"")</f>
        <v/>
      </c>
      <c r="T725" s="119" t="str">
        <f ca="1">IFERROR(__xludf.DUMMYFUNCTION("""COMPUTED_VALUE"""),"")</f>
        <v/>
      </c>
      <c r="U725" s="119" t="str">
        <f ca="1">IFERROR(__xludf.DUMMYFUNCTION("""COMPUTED_VALUE"""),"")</f>
        <v/>
      </c>
      <c r="V725" s="119" t="str">
        <f ca="1">IFERROR(__xludf.DUMMYFUNCTION("""COMPUTED_VALUE"""),"")</f>
        <v/>
      </c>
      <c r="W725" s="119" t="str">
        <f ca="1">IFERROR(__xludf.DUMMYFUNCTION("""COMPUTED_VALUE"""),"")</f>
        <v/>
      </c>
      <c r="X725" s="119" t="str">
        <f ca="1">IFERROR(__xludf.DUMMYFUNCTION("""COMPUTED_VALUE"""),"")</f>
        <v/>
      </c>
      <c r="Y725" s="119" t="str">
        <f ca="1">IFERROR(__xludf.DUMMYFUNCTION("""COMPUTED_VALUE"""),"")</f>
        <v/>
      </c>
      <c r="Z725" s="119"/>
    </row>
    <row r="726" spans="1:26" ht="12.95">
      <c r="A726" s="119" t="str">
        <f ca="1">IFERROR(__xludf.DUMMYFUNCTION("""COMPUTED_VALUE"""),"")</f>
        <v/>
      </c>
      <c r="B726" s="119" t="str">
        <f ca="1">IFERROR(__xludf.DUMMYFUNCTION("""COMPUTED_VALUE"""),"")</f>
        <v/>
      </c>
      <c r="C726" s="119" t="str">
        <f ca="1">IFERROR(__xludf.DUMMYFUNCTION("""COMPUTED_VALUE"""),"")</f>
        <v/>
      </c>
      <c r="D726" s="119" t="str">
        <f ca="1">IFERROR(__xludf.DUMMYFUNCTION("""COMPUTED_VALUE"""),"")</f>
        <v/>
      </c>
      <c r="E726" s="119" t="str">
        <f ca="1">IFERROR(__xludf.DUMMYFUNCTION("""COMPUTED_VALUE"""),"")</f>
        <v/>
      </c>
      <c r="F726" s="119" t="str">
        <f ca="1">IFERROR(__xludf.DUMMYFUNCTION("""COMPUTED_VALUE"""),"")</f>
        <v/>
      </c>
      <c r="G726" s="119" t="str">
        <f ca="1">IFERROR(__xludf.DUMMYFUNCTION("""COMPUTED_VALUE"""),"")</f>
        <v/>
      </c>
      <c r="H726" s="119" t="str">
        <f ca="1">IFERROR(__xludf.DUMMYFUNCTION("""COMPUTED_VALUE"""),"")</f>
        <v/>
      </c>
      <c r="I726" s="96" t="str">
        <f ca="1">IFERROR(__xludf.DUMMYFUNCTION("""COMPUTED_VALUE"""),"")</f>
        <v/>
      </c>
      <c r="J726" s="119" t="str">
        <f ca="1">IFERROR(__xludf.DUMMYFUNCTION("""COMPUTED_VALUE"""),"")</f>
        <v/>
      </c>
      <c r="K726" s="119" t="str">
        <f ca="1">IFERROR(__xludf.DUMMYFUNCTION("""COMPUTED_VALUE"""),"")</f>
        <v/>
      </c>
      <c r="L726" s="119" t="str">
        <f ca="1">IFERROR(__xludf.DUMMYFUNCTION("""COMPUTED_VALUE"""),"")</f>
        <v/>
      </c>
      <c r="M726" s="119" t="str">
        <f ca="1">IFERROR(__xludf.DUMMYFUNCTION("""COMPUTED_VALUE"""),"")</f>
        <v/>
      </c>
      <c r="N726" s="119" t="str">
        <f ca="1">IFERROR(__xludf.DUMMYFUNCTION("""COMPUTED_VALUE"""),"")</f>
        <v/>
      </c>
      <c r="O726" s="119" t="str">
        <f ca="1">IFERROR(__xludf.DUMMYFUNCTION("""COMPUTED_VALUE"""),"")</f>
        <v/>
      </c>
      <c r="P726" s="119" t="str">
        <f ca="1">IFERROR(__xludf.DUMMYFUNCTION("""COMPUTED_VALUE"""),"")</f>
        <v/>
      </c>
      <c r="Q726" s="119" t="str">
        <f ca="1">IFERROR(__xludf.DUMMYFUNCTION("""COMPUTED_VALUE"""),"")</f>
        <v/>
      </c>
      <c r="R726" s="119" t="str">
        <f ca="1">IFERROR(__xludf.DUMMYFUNCTION("""COMPUTED_VALUE"""),"")</f>
        <v/>
      </c>
      <c r="S726" s="119" t="str">
        <f ca="1">IFERROR(__xludf.DUMMYFUNCTION("""COMPUTED_VALUE"""),"")</f>
        <v/>
      </c>
      <c r="T726" s="119" t="str">
        <f ca="1">IFERROR(__xludf.DUMMYFUNCTION("""COMPUTED_VALUE"""),"")</f>
        <v/>
      </c>
      <c r="U726" s="119" t="str">
        <f ca="1">IFERROR(__xludf.DUMMYFUNCTION("""COMPUTED_VALUE"""),"")</f>
        <v/>
      </c>
      <c r="V726" s="119" t="str">
        <f ca="1">IFERROR(__xludf.DUMMYFUNCTION("""COMPUTED_VALUE"""),"")</f>
        <v/>
      </c>
      <c r="W726" s="119" t="str">
        <f ca="1">IFERROR(__xludf.DUMMYFUNCTION("""COMPUTED_VALUE"""),"")</f>
        <v/>
      </c>
      <c r="X726" s="119" t="str">
        <f ca="1">IFERROR(__xludf.DUMMYFUNCTION("""COMPUTED_VALUE"""),"")</f>
        <v/>
      </c>
      <c r="Y726" s="119" t="str">
        <f ca="1">IFERROR(__xludf.DUMMYFUNCTION("""COMPUTED_VALUE"""),"")</f>
        <v/>
      </c>
      <c r="Z726" s="119"/>
    </row>
    <row r="727" spans="1:26" ht="12.95">
      <c r="A727" s="119" t="str">
        <f ca="1">IFERROR(__xludf.DUMMYFUNCTION("""COMPUTED_VALUE"""),"")</f>
        <v/>
      </c>
      <c r="B727" s="119" t="str">
        <f ca="1">IFERROR(__xludf.DUMMYFUNCTION("""COMPUTED_VALUE"""),"")</f>
        <v/>
      </c>
      <c r="C727" s="119" t="str">
        <f ca="1">IFERROR(__xludf.DUMMYFUNCTION("""COMPUTED_VALUE"""),"")</f>
        <v/>
      </c>
      <c r="D727" s="119" t="str">
        <f ca="1">IFERROR(__xludf.DUMMYFUNCTION("""COMPUTED_VALUE"""),"")</f>
        <v/>
      </c>
      <c r="E727" s="119" t="str">
        <f ca="1">IFERROR(__xludf.DUMMYFUNCTION("""COMPUTED_VALUE"""),"")</f>
        <v/>
      </c>
      <c r="F727" s="119" t="str">
        <f ca="1">IFERROR(__xludf.DUMMYFUNCTION("""COMPUTED_VALUE"""),"")</f>
        <v/>
      </c>
      <c r="G727" s="119" t="str">
        <f ca="1">IFERROR(__xludf.DUMMYFUNCTION("""COMPUTED_VALUE"""),"")</f>
        <v/>
      </c>
      <c r="H727" s="119" t="str">
        <f ca="1">IFERROR(__xludf.DUMMYFUNCTION("""COMPUTED_VALUE"""),"")</f>
        <v/>
      </c>
      <c r="I727" s="96" t="str">
        <f ca="1">IFERROR(__xludf.DUMMYFUNCTION("""COMPUTED_VALUE"""),"")</f>
        <v/>
      </c>
      <c r="J727" s="119" t="str">
        <f ca="1">IFERROR(__xludf.DUMMYFUNCTION("""COMPUTED_VALUE"""),"")</f>
        <v/>
      </c>
      <c r="K727" s="119" t="str">
        <f ca="1">IFERROR(__xludf.DUMMYFUNCTION("""COMPUTED_VALUE"""),"")</f>
        <v/>
      </c>
      <c r="L727" s="119" t="str">
        <f ca="1">IFERROR(__xludf.DUMMYFUNCTION("""COMPUTED_VALUE"""),"")</f>
        <v/>
      </c>
      <c r="M727" s="119" t="str">
        <f ca="1">IFERROR(__xludf.DUMMYFUNCTION("""COMPUTED_VALUE"""),"")</f>
        <v/>
      </c>
      <c r="N727" s="119" t="str">
        <f ca="1">IFERROR(__xludf.DUMMYFUNCTION("""COMPUTED_VALUE"""),"")</f>
        <v/>
      </c>
      <c r="O727" s="119" t="str">
        <f ca="1">IFERROR(__xludf.DUMMYFUNCTION("""COMPUTED_VALUE"""),"")</f>
        <v/>
      </c>
      <c r="P727" s="119" t="str">
        <f ca="1">IFERROR(__xludf.DUMMYFUNCTION("""COMPUTED_VALUE"""),"")</f>
        <v/>
      </c>
      <c r="Q727" s="119" t="str">
        <f ca="1">IFERROR(__xludf.DUMMYFUNCTION("""COMPUTED_VALUE"""),"")</f>
        <v/>
      </c>
      <c r="R727" s="119" t="str">
        <f ca="1">IFERROR(__xludf.DUMMYFUNCTION("""COMPUTED_VALUE"""),"")</f>
        <v/>
      </c>
      <c r="S727" s="119" t="str">
        <f ca="1">IFERROR(__xludf.DUMMYFUNCTION("""COMPUTED_VALUE"""),"")</f>
        <v/>
      </c>
      <c r="T727" s="119" t="str">
        <f ca="1">IFERROR(__xludf.DUMMYFUNCTION("""COMPUTED_VALUE"""),"")</f>
        <v/>
      </c>
      <c r="U727" s="119" t="str">
        <f ca="1">IFERROR(__xludf.DUMMYFUNCTION("""COMPUTED_VALUE"""),"")</f>
        <v/>
      </c>
      <c r="V727" s="119" t="str">
        <f ca="1">IFERROR(__xludf.DUMMYFUNCTION("""COMPUTED_VALUE"""),"")</f>
        <v/>
      </c>
      <c r="W727" s="119" t="str">
        <f ca="1">IFERROR(__xludf.DUMMYFUNCTION("""COMPUTED_VALUE"""),"")</f>
        <v/>
      </c>
      <c r="X727" s="119" t="str">
        <f ca="1">IFERROR(__xludf.DUMMYFUNCTION("""COMPUTED_VALUE"""),"")</f>
        <v/>
      </c>
      <c r="Y727" s="119" t="str">
        <f ca="1">IFERROR(__xludf.DUMMYFUNCTION("""COMPUTED_VALUE"""),"")</f>
        <v/>
      </c>
      <c r="Z727" s="119"/>
    </row>
    <row r="728" spans="1:26" ht="12.95">
      <c r="A728" s="119" t="str">
        <f ca="1">IFERROR(__xludf.DUMMYFUNCTION("""COMPUTED_VALUE"""),"")</f>
        <v/>
      </c>
      <c r="B728" s="119" t="str">
        <f ca="1">IFERROR(__xludf.DUMMYFUNCTION("""COMPUTED_VALUE"""),"")</f>
        <v/>
      </c>
      <c r="C728" s="119" t="str">
        <f ca="1">IFERROR(__xludf.DUMMYFUNCTION("""COMPUTED_VALUE"""),"")</f>
        <v/>
      </c>
      <c r="D728" s="119" t="str">
        <f ca="1">IFERROR(__xludf.DUMMYFUNCTION("""COMPUTED_VALUE"""),"")</f>
        <v/>
      </c>
      <c r="E728" s="119" t="str">
        <f ca="1">IFERROR(__xludf.DUMMYFUNCTION("""COMPUTED_VALUE"""),"")</f>
        <v/>
      </c>
      <c r="F728" s="119" t="str">
        <f ca="1">IFERROR(__xludf.DUMMYFUNCTION("""COMPUTED_VALUE"""),"")</f>
        <v/>
      </c>
      <c r="G728" s="119" t="str">
        <f ca="1">IFERROR(__xludf.DUMMYFUNCTION("""COMPUTED_VALUE"""),"")</f>
        <v/>
      </c>
      <c r="H728" s="119" t="str">
        <f ca="1">IFERROR(__xludf.DUMMYFUNCTION("""COMPUTED_VALUE"""),"")</f>
        <v/>
      </c>
      <c r="I728" s="96" t="str">
        <f ca="1">IFERROR(__xludf.DUMMYFUNCTION("""COMPUTED_VALUE"""),"")</f>
        <v/>
      </c>
      <c r="J728" s="119" t="str">
        <f ca="1">IFERROR(__xludf.DUMMYFUNCTION("""COMPUTED_VALUE"""),"")</f>
        <v/>
      </c>
      <c r="K728" s="119" t="str">
        <f ca="1">IFERROR(__xludf.DUMMYFUNCTION("""COMPUTED_VALUE"""),"")</f>
        <v/>
      </c>
      <c r="L728" s="119" t="str">
        <f ca="1">IFERROR(__xludf.DUMMYFUNCTION("""COMPUTED_VALUE"""),"")</f>
        <v/>
      </c>
      <c r="M728" s="119" t="str">
        <f ca="1">IFERROR(__xludf.DUMMYFUNCTION("""COMPUTED_VALUE"""),"")</f>
        <v/>
      </c>
      <c r="N728" s="119" t="str">
        <f ca="1">IFERROR(__xludf.DUMMYFUNCTION("""COMPUTED_VALUE"""),"")</f>
        <v/>
      </c>
      <c r="O728" s="119" t="str">
        <f ca="1">IFERROR(__xludf.DUMMYFUNCTION("""COMPUTED_VALUE"""),"")</f>
        <v/>
      </c>
      <c r="P728" s="119" t="str">
        <f ca="1">IFERROR(__xludf.DUMMYFUNCTION("""COMPUTED_VALUE"""),"")</f>
        <v/>
      </c>
      <c r="Q728" s="119" t="str">
        <f ca="1">IFERROR(__xludf.DUMMYFUNCTION("""COMPUTED_VALUE"""),"")</f>
        <v/>
      </c>
      <c r="R728" s="119" t="str">
        <f ca="1">IFERROR(__xludf.DUMMYFUNCTION("""COMPUTED_VALUE"""),"")</f>
        <v/>
      </c>
      <c r="S728" s="119" t="str">
        <f ca="1">IFERROR(__xludf.DUMMYFUNCTION("""COMPUTED_VALUE"""),"")</f>
        <v/>
      </c>
      <c r="T728" s="119" t="str">
        <f ca="1">IFERROR(__xludf.DUMMYFUNCTION("""COMPUTED_VALUE"""),"")</f>
        <v/>
      </c>
      <c r="U728" s="119" t="str">
        <f ca="1">IFERROR(__xludf.DUMMYFUNCTION("""COMPUTED_VALUE"""),"")</f>
        <v/>
      </c>
      <c r="V728" s="119" t="str">
        <f ca="1">IFERROR(__xludf.DUMMYFUNCTION("""COMPUTED_VALUE"""),"")</f>
        <v/>
      </c>
      <c r="W728" s="119" t="str">
        <f ca="1">IFERROR(__xludf.DUMMYFUNCTION("""COMPUTED_VALUE"""),"")</f>
        <v/>
      </c>
      <c r="X728" s="119" t="str">
        <f ca="1">IFERROR(__xludf.DUMMYFUNCTION("""COMPUTED_VALUE"""),"")</f>
        <v/>
      </c>
      <c r="Y728" s="119" t="str">
        <f ca="1">IFERROR(__xludf.DUMMYFUNCTION("""COMPUTED_VALUE"""),"")</f>
        <v/>
      </c>
      <c r="Z728" s="119"/>
    </row>
    <row r="729" spans="1:26" ht="12.95">
      <c r="A729" s="119" t="str">
        <f ca="1">IFERROR(__xludf.DUMMYFUNCTION("""COMPUTED_VALUE"""),"")</f>
        <v/>
      </c>
      <c r="B729" s="119" t="str">
        <f ca="1">IFERROR(__xludf.DUMMYFUNCTION("""COMPUTED_VALUE"""),"")</f>
        <v/>
      </c>
      <c r="C729" s="119" t="str">
        <f ca="1">IFERROR(__xludf.DUMMYFUNCTION("""COMPUTED_VALUE"""),"")</f>
        <v/>
      </c>
      <c r="D729" s="119" t="str">
        <f ca="1">IFERROR(__xludf.DUMMYFUNCTION("""COMPUTED_VALUE"""),"")</f>
        <v/>
      </c>
      <c r="E729" s="119" t="str">
        <f ca="1">IFERROR(__xludf.DUMMYFUNCTION("""COMPUTED_VALUE"""),"")</f>
        <v/>
      </c>
      <c r="F729" s="119" t="str">
        <f ca="1">IFERROR(__xludf.DUMMYFUNCTION("""COMPUTED_VALUE"""),"")</f>
        <v/>
      </c>
      <c r="G729" s="119" t="str">
        <f ca="1">IFERROR(__xludf.DUMMYFUNCTION("""COMPUTED_VALUE"""),"")</f>
        <v/>
      </c>
      <c r="H729" s="119" t="str">
        <f ca="1">IFERROR(__xludf.DUMMYFUNCTION("""COMPUTED_VALUE"""),"")</f>
        <v/>
      </c>
      <c r="I729" s="96" t="str">
        <f ca="1">IFERROR(__xludf.DUMMYFUNCTION("""COMPUTED_VALUE"""),"")</f>
        <v/>
      </c>
      <c r="J729" s="119" t="str">
        <f ca="1">IFERROR(__xludf.DUMMYFUNCTION("""COMPUTED_VALUE"""),"")</f>
        <v/>
      </c>
      <c r="K729" s="119" t="str">
        <f ca="1">IFERROR(__xludf.DUMMYFUNCTION("""COMPUTED_VALUE"""),"")</f>
        <v/>
      </c>
      <c r="L729" s="119" t="str">
        <f ca="1">IFERROR(__xludf.DUMMYFUNCTION("""COMPUTED_VALUE"""),"")</f>
        <v/>
      </c>
      <c r="M729" s="119" t="str">
        <f ca="1">IFERROR(__xludf.DUMMYFUNCTION("""COMPUTED_VALUE"""),"")</f>
        <v/>
      </c>
      <c r="N729" s="119" t="str">
        <f ca="1">IFERROR(__xludf.DUMMYFUNCTION("""COMPUTED_VALUE"""),"")</f>
        <v/>
      </c>
      <c r="O729" s="119" t="str">
        <f ca="1">IFERROR(__xludf.DUMMYFUNCTION("""COMPUTED_VALUE"""),"")</f>
        <v/>
      </c>
      <c r="P729" s="119" t="str">
        <f ca="1">IFERROR(__xludf.DUMMYFUNCTION("""COMPUTED_VALUE"""),"")</f>
        <v/>
      </c>
      <c r="Q729" s="119" t="str">
        <f ca="1">IFERROR(__xludf.DUMMYFUNCTION("""COMPUTED_VALUE"""),"")</f>
        <v/>
      </c>
      <c r="R729" s="119" t="str">
        <f ca="1">IFERROR(__xludf.DUMMYFUNCTION("""COMPUTED_VALUE"""),"")</f>
        <v/>
      </c>
      <c r="S729" s="119" t="str">
        <f ca="1">IFERROR(__xludf.DUMMYFUNCTION("""COMPUTED_VALUE"""),"")</f>
        <v/>
      </c>
      <c r="T729" s="119" t="str">
        <f ca="1">IFERROR(__xludf.DUMMYFUNCTION("""COMPUTED_VALUE"""),"")</f>
        <v/>
      </c>
      <c r="U729" s="119" t="str">
        <f ca="1">IFERROR(__xludf.DUMMYFUNCTION("""COMPUTED_VALUE"""),"")</f>
        <v/>
      </c>
      <c r="V729" s="119" t="str">
        <f ca="1">IFERROR(__xludf.DUMMYFUNCTION("""COMPUTED_VALUE"""),"")</f>
        <v/>
      </c>
      <c r="W729" s="119" t="str">
        <f ca="1">IFERROR(__xludf.DUMMYFUNCTION("""COMPUTED_VALUE"""),"")</f>
        <v/>
      </c>
      <c r="X729" s="119" t="str">
        <f ca="1">IFERROR(__xludf.DUMMYFUNCTION("""COMPUTED_VALUE"""),"")</f>
        <v/>
      </c>
      <c r="Y729" s="119" t="str">
        <f ca="1">IFERROR(__xludf.DUMMYFUNCTION("""COMPUTED_VALUE"""),"")</f>
        <v/>
      </c>
      <c r="Z729" s="119"/>
    </row>
    <row r="730" spans="1:26" ht="12.95">
      <c r="A730" s="119" t="str">
        <f ca="1">IFERROR(__xludf.DUMMYFUNCTION("""COMPUTED_VALUE"""),"")</f>
        <v/>
      </c>
      <c r="B730" s="119" t="str">
        <f ca="1">IFERROR(__xludf.DUMMYFUNCTION("""COMPUTED_VALUE"""),"")</f>
        <v/>
      </c>
      <c r="C730" s="119" t="str">
        <f ca="1">IFERROR(__xludf.DUMMYFUNCTION("""COMPUTED_VALUE"""),"")</f>
        <v/>
      </c>
      <c r="D730" s="119" t="str">
        <f ca="1">IFERROR(__xludf.DUMMYFUNCTION("""COMPUTED_VALUE"""),"")</f>
        <v/>
      </c>
      <c r="E730" s="119" t="str">
        <f ca="1">IFERROR(__xludf.DUMMYFUNCTION("""COMPUTED_VALUE"""),"")</f>
        <v/>
      </c>
      <c r="F730" s="119" t="str">
        <f ca="1">IFERROR(__xludf.DUMMYFUNCTION("""COMPUTED_VALUE"""),"")</f>
        <v/>
      </c>
      <c r="G730" s="119" t="str">
        <f ca="1">IFERROR(__xludf.DUMMYFUNCTION("""COMPUTED_VALUE"""),"")</f>
        <v/>
      </c>
      <c r="H730" s="119" t="str">
        <f ca="1">IFERROR(__xludf.DUMMYFUNCTION("""COMPUTED_VALUE"""),"")</f>
        <v/>
      </c>
      <c r="I730" s="96" t="str">
        <f ca="1">IFERROR(__xludf.DUMMYFUNCTION("""COMPUTED_VALUE"""),"")</f>
        <v/>
      </c>
      <c r="J730" s="119" t="str">
        <f ca="1">IFERROR(__xludf.DUMMYFUNCTION("""COMPUTED_VALUE"""),"")</f>
        <v/>
      </c>
      <c r="K730" s="119" t="str">
        <f ca="1">IFERROR(__xludf.DUMMYFUNCTION("""COMPUTED_VALUE"""),"")</f>
        <v/>
      </c>
      <c r="L730" s="119" t="str">
        <f ca="1">IFERROR(__xludf.DUMMYFUNCTION("""COMPUTED_VALUE"""),"")</f>
        <v/>
      </c>
      <c r="M730" s="119" t="str">
        <f ca="1">IFERROR(__xludf.DUMMYFUNCTION("""COMPUTED_VALUE"""),"")</f>
        <v/>
      </c>
      <c r="N730" s="119" t="str">
        <f ca="1">IFERROR(__xludf.DUMMYFUNCTION("""COMPUTED_VALUE"""),"")</f>
        <v/>
      </c>
      <c r="O730" s="119" t="str">
        <f ca="1">IFERROR(__xludf.DUMMYFUNCTION("""COMPUTED_VALUE"""),"")</f>
        <v/>
      </c>
      <c r="P730" s="119" t="str">
        <f ca="1">IFERROR(__xludf.DUMMYFUNCTION("""COMPUTED_VALUE"""),"")</f>
        <v/>
      </c>
      <c r="Q730" s="119" t="str">
        <f ca="1">IFERROR(__xludf.DUMMYFUNCTION("""COMPUTED_VALUE"""),"")</f>
        <v/>
      </c>
      <c r="R730" s="119" t="str">
        <f ca="1">IFERROR(__xludf.DUMMYFUNCTION("""COMPUTED_VALUE"""),"")</f>
        <v/>
      </c>
      <c r="S730" s="119" t="str">
        <f ca="1">IFERROR(__xludf.DUMMYFUNCTION("""COMPUTED_VALUE"""),"")</f>
        <v/>
      </c>
      <c r="T730" s="119" t="str">
        <f ca="1">IFERROR(__xludf.DUMMYFUNCTION("""COMPUTED_VALUE"""),"")</f>
        <v/>
      </c>
      <c r="U730" s="119" t="str">
        <f ca="1">IFERROR(__xludf.DUMMYFUNCTION("""COMPUTED_VALUE"""),"")</f>
        <v/>
      </c>
      <c r="V730" s="119" t="str">
        <f ca="1">IFERROR(__xludf.DUMMYFUNCTION("""COMPUTED_VALUE"""),"")</f>
        <v/>
      </c>
      <c r="W730" s="119" t="str">
        <f ca="1">IFERROR(__xludf.DUMMYFUNCTION("""COMPUTED_VALUE"""),"")</f>
        <v/>
      </c>
      <c r="X730" s="119" t="str">
        <f ca="1">IFERROR(__xludf.DUMMYFUNCTION("""COMPUTED_VALUE"""),"")</f>
        <v/>
      </c>
      <c r="Y730" s="119" t="str">
        <f ca="1">IFERROR(__xludf.DUMMYFUNCTION("""COMPUTED_VALUE"""),"")</f>
        <v/>
      </c>
      <c r="Z730" s="119"/>
    </row>
    <row r="731" spans="1:26" ht="12.95">
      <c r="A731" s="119" t="str">
        <f ca="1">IFERROR(__xludf.DUMMYFUNCTION("""COMPUTED_VALUE"""),"")</f>
        <v/>
      </c>
      <c r="B731" s="119" t="str">
        <f ca="1">IFERROR(__xludf.DUMMYFUNCTION("""COMPUTED_VALUE"""),"")</f>
        <v/>
      </c>
      <c r="C731" s="119" t="str">
        <f ca="1">IFERROR(__xludf.DUMMYFUNCTION("""COMPUTED_VALUE"""),"")</f>
        <v/>
      </c>
      <c r="D731" s="119" t="str">
        <f ca="1">IFERROR(__xludf.DUMMYFUNCTION("""COMPUTED_VALUE"""),"")</f>
        <v/>
      </c>
      <c r="E731" s="119" t="str">
        <f ca="1">IFERROR(__xludf.DUMMYFUNCTION("""COMPUTED_VALUE"""),"")</f>
        <v/>
      </c>
      <c r="F731" s="119" t="str">
        <f ca="1">IFERROR(__xludf.DUMMYFUNCTION("""COMPUTED_VALUE"""),"")</f>
        <v/>
      </c>
      <c r="G731" s="119" t="str">
        <f ca="1">IFERROR(__xludf.DUMMYFUNCTION("""COMPUTED_VALUE"""),"")</f>
        <v/>
      </c>
      <c r="H731" s="119" t="str">
        <f ca="1">IFERROR(__xludf.DUMMYFUNCTION("""COMPUTED_VALUE"""),"")</f>
        <v/>
      </c>
      <c r="I731" s="96" t="str">
        <f ca="1">IFERROR(__xludf.DUMMYFUNCTION("""COMPUTED_VALUE"""),"")</f>
        <v/>
      </c>
      <c r="J731" s="119" t="str">
        <f ca="1">IFERROR(__xludf.DUMMYFUNCTION("""COMPUTED_VALUE"""),"")</f>
        <v/>
      </c>
      <c r="K731" s="119" t="str">
        <f ca="1">IFERROR(__xludf.DUMMYFUNCTION("""COMPUTED_VALUE"""),"")</f>
        <v/>
      </c>
      <c r="L731" s="119" t="str">
        <f ca="1">IFERROR(__xludf.DUMMYFUNCTION("""COMPUTED_VALUE"""),"")</f>
        <v/>
      </c>
      <c r="M731" s="119" t="str">
        <f ca="1">IFERROR(__xludf.DUMMYFUNCTION("""COMPUTED_VALUE"""),"")</f>
        <v/>
      </c>
      <c r="N731" s="119" t="str">
        <f ca="1">IFERROR(__xludf.DUMMYFUNCTION("""COMPUTED_VALUE"""),"")</f>
        <v/>
      </c>
      <c r="O731" s="119" t="str">
        <f ca="1">IFERROR(__xludf.DUMMYFUNCTION("""COMPUTED_VALUE"""),"")</f>
        <v/>
      </c>
      <c r="P731" s="119" t="str">
        <f ca="1">IFERROR(__xludf.DUMMYFUNCTION("""COMPUTED_VALUE"""),"")</f>
        <v/>
      </c>
      <c r="Q731" s="119" t="str">
        <f ca="1">IFERROR(__xludf.DUMMYFUNCTION("""COMPUTED_VALUE"""),"")</f>
        <v/>
      </c>
      <c r="R731" s="119" t="str">
        <f ca="1">IFERROR(__xludf.DUMMYFUNCTION("""COMPUTED_VALUE"""),"")</f>
        <v/>
      </c>
      <c r="S731" s="119" t="str">
        <f ca="1">IFERROR(__xludf.DUMMYFUNCTION("""COMPUTED_VALUE"""),"")</f>
        <v/>
      </c>
      <c r="T731" s="119" t="str">
        <f ca="1">IFERROR(__xludf.DUMMYFUNCTION("""COMPUTED_VALUE"""),"")</f>
        <v/>
      </c>
      <c r="U731" s="119" t="str">
        <f ca="1">IFERROR(__xludf.DUMMYFUNCTION("""COMPUTED_VALUE"""),"")</f>
        <v/>
      </c>
      <c r="V731" s="119" t="str">
        <f ca="1">IFERROR(__xludf.DUMMYFUNCTION("""COMPUTED_VALUE"""),"")</f>
        <v/>
      </c>
      <c r="W731" s="119" t="str">
        <f ca="1">IFERROR(__xludf.DUMMYFUNCTION("""COMPUTED_VALUE"""),"")</f>
        <v/>
      </c>
      <c r="X731" s="119" t="str">
        <f ca="1">IFERROR(__xludf.DUMMYFUNCTION("""COMPUTED_VALUE"""),"")</f>
        <v/>
      </c>
      <c r="Y731" s="119" t="str">
        <f ca="1">IFERROR(__xludf.DUMMYFUNCTION("""COMPUTED_VALUE"""),"")</f>
        <v/>
      </c>
      <c r="Z731" s="119"/>
    </row>
    <row r="732" spans="1:26" ht="12.95">
      <c r="A732" s="119" t="str">
        <f ca="1">IFERROR(__xludf.DUMMYFUNCTION("""COMPUTED_VALUE"""),"")</f>
        <v/>
      </c>
      <c r="B732" s="119" t="str">
        <f ca="1">IFERROR(__xludf.DUMMYFUNCTION("""COMPUTED_VALUE"""),"")</f>
        <v/>
      </c>
      <c r="C732" s="119" t="str">
        <f ca="1">IFERROR(__xludf.DUMMYFUNCTION("""COMPUTED_VALUE"""),"")</f>
        <v/>
      </c>
      <c r="D732" s="119" t="str">
        <f ca="1">IFERROR(__xludf.DUMMYFUNCTION("""COMPUTED_VALUE"""),"")</f>
        <v/>
      </c>
      <c r="E732" s="119" t="str">
        <f ca="1">IFERROR(__xludf.DUMMYFUNCTION("""COMPUTED_VALUE"""),"")</f>
        <v/>
      </c>
      <c r="F732" s="119" t="str">
        <f ca="1">IFERROR(__xludf.DUMMYFUNCTION("""COMPUTED_VALUE"""),"")</f>
        <v/>
      </c>
      <c r="G732" s="119" t="str">
        <f ca="1">IFERROR(__xludf.DUMMYFUNCTION("""COMPUTED_VALUE"""),"")</f>
        <v/>
      </c>
      <c r="H732" s="119" t="str">
        <f ca="1">IFERROR(__xludf.DUMMYFUNCTION("""COMPUTED_VALUE"""),"")</f>
        <v/>
      </c>
      <c r="I732" s="96" t="str">
        <f ca="1">IFERROR(__xludf.DUMMYFUNCTION("""COMPUTED_VALUE"""),"")</f>
        <v/>
      </c>
      <c r="J732" s="119" t="str">
        <f ca="1">IFERROR(__xludf.DUMMYFUNCTION("""COMPUTED_VALUE"""),"")</f>
        <v/>
      </c>
      <c r="K732" s="119" t="str">
        <f ca="1">IFERROR(__xludf.DUMMYFUNCTION("""COMPUTED_VALUE"""),"")</f>
        <v/>
      </c>
      <c r="L732" s="119" t="str">
        <f ca="1">IFERROR(__xludf.DUMMYFUNCTION("""COMPUTED_VALUE"""),"")</f>
        <v/>
      </c>
      <c r="M732" s="119" t="str">
        <f ca="1">IFERROR(__xludf.DUMMYFUNCTION("""COMPUTED_VALUE"""),"")</f>
        <v/>
      </c>
      <c r="N732" s="119" t="str">
        <f ca="1">IFERROR(__xludf.DUMMYFUNCTION("""COMPUTED_VALUE"""),"")</f>
        <v/>
      </c>
      <c r="O732" s="119" t="str">
        <f ca="1">IFERROR(__xludf.DUMMYFUNCTION("""COMPUTED_VALUE"""),"")</f>
        <v/>
      </c>
      <c r="P732" s="119" t="str">
        <f ca="1">IFERROR(__xludf.DUMMYFUNCTION("""COMPUTED_VALUE"""),"")</f>
        <v/>
      </c>
      <c r="Q732" s="119" t="str">
        <f ca="1">IFERROR(__xludf.DUMMYFUNCTION("""COMPUTED_VALUE"""),"")</f>
        <v/>
      </c>
      <c r="R732" s="119" t="str">
        <f ca="1">IFERROR(__xludf.DUMMYFUNCTION("""COMPUTED_VALUE"""),"")</f>
        <v/>
      </c>
      <c r="S732" s="119" t="str">
        <f ca="1">IFERROR(__xludf.DUMMYFUNCTION("""COMPUTED_VALUE"""),"")</f>
        <v/>
      </c>
      <c r="T732" s="119" t="str">
        <f ca="1">IFERROR(__xludf.DUMMYFUNCTION("""COMPUTED_VALUE"""),"")</f>
        <v/>
      </c>
      <c r="U732" s="119" t="str">
        <f ca="1">IFERROR(__xludf.DUMMYFUNCTION("""COMPUTED_VALUE"""),"")</f>
        <v/>
      </c>
      <c r="V732" s="119" t="str">
        <f ca="1">IFERROR(__xludf.DUMMYFUNCTION("""COMPUTED_VALUE"""),"")</f>
        <v/>
      </c>
      <c r="W732" s="119" t="str">
        <f ca="1">IFERROR(__xludf.DUMMYFUNCTION("""COMPUTED_VALUE"""),"")</f>
        <v/>
      </c>
      <c r="X732" s="119" t="str">
        <f ca="1">IFERROR(__xludf.DUMMYFUNCTION("""COMPUTED_VALUE"""),"")</f>
        <v/>
      </c>
      <c r="Y732" s="119" t="str">
        <f ca="1">IFERROR(__xludf.DUMMYFUNCTION("""COMPUTED_VALUE"""),"")</f>
        <v/>
      </c>
      <c r="Z732" s="119"/>
    </row>
    <row r="733" spans="1:26" ht="12.95">
      <c r="A733" s="119" t="str">
        <f ca="1">IFERROR(__xludf.DUMMYFUNCTION("""COMPUTED_VALUE"""),"")</f>
        <v/>
      </c>
      <c r="B733" s="119" t="str">
        <f ca="1">IFERROR(__xludf.DUMMYFUNCTION("""COMPUTED_VALUE"""),"")</f>
        <v/>
      </c>
      <c r="C733" s="119" t="str">
        <f ca="1">IFERROR(__xludf.DUMMYFUNCTION("""COMPUTED_VALUE"""),"")</f>
        <v/>
      </c>
      <c r="D733" s="119" t="str">
        <f ca="1">IFERROR(__xludf.DUMMYFUNCTION("""COMPUTED_VALUE"""),"")</f>
        <v/>
      </c>
      <c r="E733" s="119" t="str">
        <f ca="1">IFERROR(__xludf.DUMMYFUNCTION("""COMPUTED_VALUE"""),"")</f>
        <v/>
      </c>
      <c r="F733" s="119" t="str">
        <f ca="1">IFERROR(__xludf.DUMMYFUNCTION("""COMPUTED_VALUE"""),"")</f>
        <v/>
      </c>
      <c r="G733" s="119" t="str">
        <f ca="1">IFERROR(__xludf.DUMMYFUNCTION("""COMPUTED_VALUE"""),"")</f>
        <v/>
      </c>
      <c r="H733" s="119" t="str">
        <f ca="1">IFERROR(__xludf.DUMMYFUNCTION("""COMPUTED_VALUE"""),"")</f>
        <v/>
      </c>
      <c r="I733" s="96" t="str">
        <f ca="1">IFERROR(__xludf.DUMMYFUNCTION("""COMPUTED_VALUE"""),"")</f>
        <v/>
      </c>
      <c r="J733" s="119" t="str">
        <f ca="1">IFERROR(__xludf.DUMMYFUNCTION("""COMPUTED_VALUE"""),"")</f>
        <v/>
      </c>
      <c r="K733" s="119" t="str">
        <f ca="1">IFERROR(__xludf.DUMMYFUNCTION("""COMPUTED_VALUE"""),"")</f>
        <v/>
      </c>
      <c r="L733" s="119" t="str">
        <f ca="1">IFERROR(__xludf.DUMMYFUNCTION("""COMPUTED_VALUE"""),"")</f>
        <v/>
      </c>
      <c r="M733" s="119" t="str">
        <f ca="1">IFERROR(__xludf.DUMMYFUNCTION("""COMPUTED_VALUE"""),"")</f>
        <v/>
      </c>
      <c r="N733" s="119" t="str">
        <f ca="1">IFERROR(__xludf.DUMMYFUNCTION("""COMPUTED_VALUE"""),"")</f>
        <v/>
      </c>
      <c r="O733" s="119" t="str">
        <f ca="1">IFERROR(__xludf.DUMMYFUNCTION("""COMPUTED_VALUE"""),"")</f>
        <v/>
      </c>
      <c r="P733" s="119" t="str">
        <f ca="1">IFERROR(__xludf.DUMMYFUNCTION("""COMPUTED_VALUE"""),"")</f>
        <v/>
      </c>
      <c r="Q733" s="119" t="str">
        <f ca="1">IFERROR(__xludf.DUMMYFUNCTION("""COMPUTED_VALUE"""),"")</f>
        <v/>
      </c>
      <c r="R733" s="119" t="str">
        <f ca="1">IFERROR(__xludf.DUMMYFUNCTION("""COMPUTED_VALUE"""),"")</f>
        <v/>
      </c>
      <c r="S733" s="119" t="str">
        <f ca="1">IFERROR(__xludf.DUMMYFUNCTION("""COMPUTED_VALUE"""),"")</f>
        <v/>
      </c>
      <c r="T733" s="119" t="str">
        <f ca="1">IFERROR(__xludf.DUMMYFUNCTION("""COMPUTED_VALUE"""),"")</f>
        <v/>
      </c>
      <c r="U733" s="119" t="str">
        <f ca="1">IFERROR(__xludf.DUMMYFUNCTION("""COMPUTED_VALUE"""),"")</f>
        <v/>
      </c>
      <c r="V733" s="119" t="str">
        <f ca="1">IFERROR(__xludf.DUMMYFUNCTION("""COMPUTED_VALUE"""),"")</f>
        <v/>
      </c>
      <c r="W733" s="119" t="str">
        <f ca="1">IFERROR(__xludf.DUMMYFUNCTION("""COMPUTED_VALUE"""),"")</f>
        <v/>
      </c>
      <c r="X733" s="119" t="str">
        <f ca="1">IFERROR(__xludf.DUMMYFUNCTION("""COMPUTED_VALUE"""),"")</f>
        <v/>
      </c>
      <c r="Y733" s="119" t="str">
        <f ca="1">IFERROR(__xludf.DUMMYFUNCTION("""COMPUTED_VALUE"""),"")</f>
        <v/>
      </c>
      <c r="Z733" s="119"/>
    </row>
    <row r="734" spans="1:26" ht="12.95">
      <c r="A734" s="119" t="str">
        <f ca="1">IFERROR(__xludf.DUMMYFUNCTION("""COMPUTED_VALUE"""),"")</f>
        <v/>
      </c>
      <c r="B734" s="119" t="str">
        <f ca="1">IFERROR(__xludf.DUMMYFUNCTION("""COMPUTED_VALUE"""),"")</f>
        <v/>
      </c>
      <c r="C734" s="119" t="str">
        <f ca="1">IFERROR(__xludf.DUMMYFUNCTION("""COMPUTED_VALUE"""),"")</f>
        <v/>
      </c>
      <c r="D734" s="119" t="str">
        <f ca="1">IFERROR(__xludf.DUMMYFUNCTION("""COMPUTED_VALUE"""),"")</f>
        <v/>
      </c>
      <c r="E734" s="119" t="str">
        <f ca="1">IFERROR(__xludf.DUMMYFUNCTION("""COMPUTED_VALUE"""),"")</f>
        <v/>
      </c>
      <c r="F734" s="119" t="str">
        <f ca="1">IFERROR(__xludf.DUMMYFUNCTION("""COMPUTED_VALUE"""),"")</f>
        <v/>
      </c>
      <c r="G734" s="119" t="str">
        <f ca="1">IFERROR(__xludf.DUMMYFUNCTION("""COMPUTED_VALUE"""),"")</f>
        <v/>
      </c>
      <c r="H734" s="119" t="str">
        <f ca="1">IFERROR(__xludf.DUMMYFUNCTION("""COMPUTED_VALUE"""),"")</f>
        <v/>
      </c>
      <c r="I734" s="96" t="str">
        <f ca="1">IFERROR(__xludf.DUMMYFUNCTION("""COMPUTED_VALUE"""),"")</f>
        <v/>
      </c>
      <c r="J734" s="119" t="str">
        <f ca="1">IFERROR(__xludf.DUMMYFUNCTION("""COMPUTED_VALUE"""),"")</f>
        <v/>
      </c>
      <c r="K734" s="119" t="str">
        <f ca="1">IFERROR(__xludf.DUMMYFUNCTION("""COMPUTED_VALUE"""),"")</f>
        <v/>
      </c>
      <c r="L734" s="119" t="str">
        <f ca="1">IFERROR(__xludf.DUMMYFUNCTION("""COMPUTED_VALUE"""),"")</f>
        <v/>
      </c>
      <c r="M734" s="119" t="str">
        <f ca="1">IFERROR(__xludf.DUMMYFUNCTION("""COMPUTED_VALUE"""),"")</f>
        <v/>
      </c>
      <c r="N734" s="119" t="str">
        <f ca="1">IFERROR(__xludf.DUMMYFUNCTION("""COMPUTED_VALUE"""),"")</f>
        <v/>
      </c>
      <c r="O734" s="119" t="str">
        <f ca="1">IFERROR(__xludf.DUMMYFUNCTION("""COMPUTED_VALUE"""),"")</f>
        <v/>
      </c>
      <c r="P734" s="119" t="str">
        <f ca="1">IFERROR(__xludf.DUMMYFUNCTION("""COMPUTED_VALUE"""),"")</f>
        <v/>
      </c>
      <c r="Q734" s="119" t="str">
        <f ca="1">IFERROR(__xludf.DUMMYFUNCTION("""COMPUTED_VALUE"""),"")</f>
        <v/>
      </c>
      <c r="R734" s="119" t="str">
        <f ca="1">IFERROR(__xludf.DUMMYFUNCTION("""COMPUTED_VALUE"""),"")</f>
        <v/>
      </c>
      <c r="S734" s="119" t="str">
        <f ca="1">IFERROR(__xludf.DUMMYFUNCTION("""COMPUTED_VALUE"""),"")</f>
        <v/>
      </c>
      <c r="T734" s="119" t="str">
        <f ca="1">IFERROR(__xludf.DUMMYFUNCTION("""COMPUTED_VALUE"""),"")</f>
        <v/>
      </c>
      <c r="U734" s="119" t="str">
        <f ca="1">IFERROR(__xludf.DUMMYFUNCTION("""COMPUTED_VALUE"""),"")</f>
        <v/>
      </c>
      <c r="V734" s="119" t="str">
        <f ca="1">IFERROR(__xludf.DUMMYFUNCTION("""COMPUTED_VALUE"""),"")</f>
        <v/>
      </c>
      <c r="W734" s="119" t="str">
        <f ca="1">IFERROR(__xludf.DUMMYFUNCTION("""COMPUTED_VALUE"""),"")</f>
        <v/>
      </c>
      <c r="X734" s="119" t="str">
        <f ca="1">IFERROR(__xludf.DUMMYFUNCTION("""COMPUTED_VALUE"""),"")</f>
        <v/>
      </c>
      <c r="Y734" s="119" t="str">
        <f ca="1">IFERROR(__xludf.DUMMYFUNCTION("""COMPUTED_VALUE"""),"")</f>
        <v/>
      </c>
      <c r="Z734" s="119"/>
    </row>
    <row r="735" spans="1:26" ht="12.95">
      <c r="A735" s="119" t="str">
        <f ca="1">IFERROR(__xludf.DUMMYFUNCTION("""COMPUTED_VALUE"""),"")</f>
        <v/>
      </c>
      <c r="B735" s="119" t="str">
        <f ca="1">IFERROR(__xludf.DUMMYFUNCTION("""COMPUTED_VALUE"""),"")</f>
        <v/>
      </c>
      <c r="C735" s="119" t="str">
        <f ca="1">IFERROR(__xludf.DUMMYFUNCTION("""COMPUTED_VALUE"""),"")</f>
        <v/>
      </c>
      <c r="D735" s="119" t="str">
        <f ca="1">IFERROR(__xludf.DUMMYFUNCTION("""COMPUTED_VALUE"""),"")</f>
        <v/>
      </c>
      <c r="E735" s="119" t="str">
        <f ca="1">IFERROR(__xludf.DUMMYFUNCTION("""COMPUTED_VALUE"""),"")</f>
        <v/>
      </c>
      <c r="F735" s="119" t="str">
        <f ca="1">IFERROR(__xludf.DUMMYFUNCTION("""COMPUTED_VALUE"""),"")</f>
        <v/>
      </c>
      <c r="G735" s="119" t="str">
        <f ca="1">IFERROR(__xludf.DUMMYFUNCTION("""COMPUTED_VALUE"""),"")</f>
        <v/>
      </c>
      <c r="H735" s="119" t="str">
        <f ca="1">IFERROR(__xludf.DUMMYFUNCTION("""COMPUTED_VALUE"""),"")</f>
        <v/>
      </c>
      <c r="I735" s="96" t="str">
        <f ca="1">IFERROR(__xludf.DUMMYFUNCTION("""COMPUTED_VALUE"""),"")</f>
        <v/>
      </c>
      <c r="J735" s="119" t="str">
        <f ca="1">IFERROR(__xludf.DUMMYFUNCTION("""COMPUTED_VALUE"""),"")</f>
        <v/>
      </c>
      <c r="K735" s="119" t="str">
        <f ca="1">IFERROR(__xludf.DUMMYFUNCTION("""COMPUTED_VALUE"""),"")</f>
        <v/>
      </c>
      <c r="L735" s="119" t="str">
        <f ca="1">IFERROR(__xludf.DUMMYFUNCTION("""COMPUTED_VALUE"""),"")</f>
        <v/>
      </c>
      <c r="M735" s="119" t="str">
        <f ca="1">IFERROR(__xludf.DUMMYFUNCTION("""COMPUTED_VALUE"""),"")</f>
        <v/>
      </c>
      <c r="N735" s="119" t="str">
        <f ca="1">IFERROR(__xludf.DUMMYFUNCTION("""COMPUTED_VALUE"""),"")</f>
        <v/>
      </c>
      <c r="O735" s="119" t="str">
        <f ca="1">IFERROR(__xludf.DUMMYFUNCTION("""COMPUTED_VALUE"""),"")</f>
        <v/>
      </c>
      <c r="P735" s="119" t="str">
        <f ca="1">IFERROR(__xludf.DUMMYFUNCTION("""COMPUTED_VALUE"""),"")</f>
        <v/>
      </c>
      <c r="Q735" s="119" t="str">
        <f ca="1">IFERROR(__xludf.DUMMYFUNCTION("""COMPUTED_VALUE"""),"")</f>
        <v/>
      </c>
      <c r="R735" s="119" t="str">
        <f ca="1">IFERROR(__xludf.DUMMYFUNCTION("""COMPUTED_VALUE"""),"")</f>
        <v/>
      </c>
      <c r="S735" s="119" t="str">
        <f ca="1">IFERROR(__xludf.DUMMYFUNCTION("""COMPUTED_VALUE"""),"")</f>
        <v/>
      </c>
      <c r="T735" s="119" t="str">
        <f ca="1">IFERROR(__xludf.DUMMYFUNCTION("""COMPUTED_VALUE"""),"")</f>
        <v/>
      </c>
      <c r="U735" s="119" t="str">
        <f ca="1">IFERROR(__xludf.DUMMYFUNCTION("""COMPUTED_VALUE"""),"")</f>
        <v/>
      </c>
      <c r="V735" s="119" t="str">
        <f ca="1">IFERROR(__xludf.DUMMYFUNCTION("""COMPUTED_VALUE"""),"")</f>
        <v/>
      </c>
      <c r="W735" s="119" t="str">
        <f ca="1">IFERROR(__xludf.DUMMYFUNCTION("""COMPUTED_VALUE"""),"")</f>
        <v/>
      </c>
      <c r="X735" s="119" t="str">
        <f ca="1">IFERROR(__xludf.DUMMYFUNCTION("""COMPUTED_VALUE"""),"")</f>
        <v/>
      </c>
      <c r="Y735" s="119" t="str">
        <f ca="1">IFERROR(__xludf.DUMMYFUNCTION("""COMPUTED_VALUE"""),"")</f>
        <v/>
      </c>
      <c r="Z735" s="119"/>
    </row>
    <row r="736" spans="1:26" ht="12.95">
      <c r="A736" s="119" t="str">
        <f ca="1">IFERROR(__xludf.DUMMYFUNCTION("""COMPUTED_VALUE"""),"")</f>
        <v/>
      </c>
      <c r="B736" s="119" t="str">
        <f ca="1">IFERROR(__xludf.DUMMYFUNCTION("""COMPUTED_VALUE"""),"")</f>
        <v/>
      </c>
      <c r="C736" s="119" t="str">
        <f ca="1">IFERROR(__xludf.DUMMYFUNCTION("""COMPUTED_VALUE"""),"")</f>
        <v/>
      </c>
      <c r="D736" s="119" t="str">
        <f ca="1">IFERROR(__xludf.DUMMYFUNCTION("""COMPUTED_VALUE"""),"")</f>
        <v/>
      </c>
      <c r="E736" s="119" t="str">
        <f ca="1">IFERROR(__xludf.DUMMYFUNCTION("""COMPUTED_VALUE"""),"")</f>
        <v/>
      </c>
      <c r="F736" s="119" t="str">
        <f ca="1">IFERROR(__xludf.DUMMYFUNCTION("""COMPUTED_VALUE"""),"")</f>
        <v/>
      </c>
      <c r="G736" s="119" t="str">
        <f ca="1">IFERROR(__xludf.DUMMYFUNCTION("""COMPUTED_VALUE"""),"")</f>
        <v/>
      </c>
      <c r="H736" s="119" t="str">
        <f ca="1">IFERROR(__xludf.DUMMYFUNCTION("""COMPUTED_VALUE"""),"")</f>
        <v/>
      </c>
      <c r="I736" s="96" t="str">
        <f ca="1">IFERROR(__xludf.DUMMYFUNCTION("""COMPUTED_VALUE"""),"")</f>
        <v/>
      </c>
      <c r="J736" s="119" t="str">
        <f ca="1">IFERROR(__xludf.DUMMYFUNCTION("""COMPUTED_VALUE"""),"")</f>
        <v/>
      </c>
      <c r="K736" s="119" t="str">
        <f ca="1">IFERROR(__xludf.DUMMYFUNCTION("""COMPUTED_VALUE"""),"")</f>
        <v/>
      </c>
      <c r="L736" s="119" t="str">
        <f ca="1">IFERROR(__xludf.DUMMYFUNCTION("""COMPUTED_VALUE"""),"")</f>
        <v/>
      </c>
      <c r="M736" s="119" t="str">
        <f ca="1">IFERROR(__xludf.DUMMYFUNCTION("""COMPUTED_VALUE"""),"")</f>
        <v/>
      </c>
      <c r="N736" s="119" t="str">
        <f ca="1">IFERROR(__xludf.DUMMYFUNCTION("""COMPUTED_VALUE"""),"")</f>
        <v/>
      </c>
      <c r="O736" s="119" t="str">
        <f ca="1">IFERROR(__xludf.DUMMYFUNCTION("""COMPUTED_VALUE"""),"")</f>
        <v/>
      </c>
      <c r="P736" s="119" t="str">
        <f ca="1">IFERROR(__xludf.DUMMYFUNCTION("""COMPUTED_VALUE"""),"")</f>
        <v/>
      </c>
      <c r="Q736" s="119" t="str">
        <f ca="1">IFERROR(__xludf.DUMMYFUNCTION("""COMPUTED_VALUE"""),"")</f>
        <v/>
      </c>
      <c r="R736" s="119" t="str">
        <f ca="1">IFERROR(__xludf.DUMMYFUNCTION("""COMPUTED_VALUE"""),"")</f>
        <v/>
      </c>
      <c r="S736" s="119" t="str">
        <f ca="1">IFERROR(__xludf.DUMMYFUNCTION("""COMPUTED_VALUE"""),"")</f>
        <v/>
      </c>
      <c r="T736" s="119" t="str">
        <f ca="1">IFERROR(__xludf.DUMMYFUNCTION("""COMPUTED_VALUE"""),"")</f>
        <v/>
      </c>
      <c r="U736" s="119" t="str">
        <f ca="1">IFERROR(__xludf.DUMMYFUNCTION("""COMPUTED_VALUE"""),"")</f>
        <v/>
      </c>
      <c r="V736" s="119" t="str">
        <f ca="1">IFERROR(__xludf.DUMMYFUNCTION("""COMPUTED_VALUE"""),"")</f>
        <v/>
      </c>
      <c r="W736" s="119" t="str">
        <f ca="1">IFERROR(__xludf.DUMMYFUNCTION("""COMPUTED_VALUE"""),"")</f>
        <v/>
      </c>
      <c r="X736" s="119" t="str">
        <f ca="1">IFERROR(__xludf.DUMMYFUNCTION("""COMPUTED_VALUE"""),"")</f>
        <v/>
      </c>
      <c r="Y736" s="119" t="str">
        <f ca="1">IFERROR(__xludf.DUMMYFUNCTION("""COMPUTED_VALUE"""),"")</f>
        <v/>
      </c>
      <c r="Z736" s="119"/>
    </row>
    <row r="737" spans="1:26" ht="12.95">
      <c r="A737" s="119" t="str">
        <f ca="1">IFERROR(__xludf.DUMMYFUNCTION("""COMPUTED_VALUE"""),"")</f>
        <v/>
      </c>
      <c r="B737" s="119" t="str">
        <f ca="1">IFERROR(__xludf.DUMMYFUNCTION("""COMPUTED_VALUE"""),"")</f>
        <v/>
      </c>
      <c r="C737" s="119" t="str">
        <f ca="1">IFERROR(__xludf.DUMMYFUNCTION("""COMPUTED_VALUE"""),"")</f>
        <v/>
      </c>
      <c r="D737" s="119" t="str">
        <f ca="1">IFERROR(__xludf.DUMMYFUNCTION("""COMPUTED_VALUE"""),"")</f>
        <v/>
      </c>
      <c r="E737" s="119" t="str">
        <f ca="1">IFERROR(__xludf.DUMMYFUNCTION("""COMPUTED_VALUE"""),"")</f>
        <v/>
      </c>
      <c r="F737" s="119" t="str">
        <f ca="1">IFERROR(__xludf.DUMMYFUNCTION("""COMPUTED_VALUE"""),"")</f>
        <v/>
      </c>
      <c r="G737" s="119" t="str">
        <f ca="1">IFERROR(__xludf.DUMMYFUNCTION("""COMPUTED_VALUE"""),"")</f>
        <v/>
      </c>
      <c r="H737" s="119" t="str">
        <f ca="1">IFERROR(__xludf.DUMMYFUNCTION("""COMPUTED_VALUE"""),"")</f>
        <v/>
      </c>
      <c r="I737" s="96" t="str">
        <f ca="1">IFERROR(__xludf.DUMMYFUNCTION("""COMPUTED_VALUE"""),"")</f>
        <v/>
      </c>
      <c r="J737" s="119" t="str">
        <f ca="1">IFERROR(__xludf.DUMMYFUNCTION("""COMPUTED_VALUE"""),"")</f>
        <v/>
      </c>
      <c r="K737" s="119" t="str">
        <f ca="1">IFERROR(__xludf.DUMMYFUNCTION("""COMPUTED_VALUE"""),"")</f>
        <v/>
      </c>
      <c r="L737" s="119" t="str">
        <f ca="1">IFERROR(__xludf.DUMMYFUNCTION("""COMPUTED_VALUE"""),"")</f>
        <v/>
      </c>
      <c r="M737" s="119" t="str">
        <f ca="1">IFERROR(__xludf.DUMMYFUNCTION("""COMPUTED_VALUE"""),"")</f>
        <v/>
      </c>
      <c r="N737" s="119" t="str">
        <f ca="1">IFERROR(__xludf.DUMMYFUNCTION("""COMPUTED_VALUE"""),"")</f>
        <v/>
      </c>
      <c r="O737" s="119" t="str">
        <f ca="1">IFERROR(__xludf.DUMMYFUNCTION("""COMPUTED_VALUE"""),"")</f>
        <v/>
      </c>
      <c r="P737" s="119" t="str">
        <f ca="1">IFERROR(__xludf.DUMMYFUNCTION("""COMPUTED_VALUE"""),"")</f>
        <v/>
      </c>
      <c r="Q737" s="119" t="str">
        <f ca="1">IFERROR(__xludf.DUMMYFUNCTION("""COMPUTED_VALUE"""),"")</f>
        <v/>
      </c>
      <c r="R737" s="119" t="str">
        <f ca="1">IFERROR(__xludf.DUMMYFUNCTION("""COMPUTED_VALUE"""),"")</f>
        <v/>
      </c>
      <c r="S737" s="119" t="str">
        <f ca="1">IFERROR(__xludf.DUMMYFUNCTION("""COMPUTED_VALUE"""),"")</f>
        <v/>
      </c>
      <c r="T737" s="119" t="str">
        <f ca="1">IFERROR(__xludf.DUMMYFUNCTION("""COMPUTED_VALUE"""),"")</f>
        <v/>
      </c>
      <c r="U737" s="119" t="str">
        <f ca="1">IFERROR(__xludf.DUMMYFUNCTION("""COMPUTED_VALUE"""),"")</f>
        <v/>
      </c>
      <c r="V737" s="119" t="str">
        <f ca="1">IFERROR(__xludf.DUMMYFUNCTION("""COMPUTED_VALUE"""),"")</f>
        <v/>
      </c>
      <c r="W737" s="119" t="str">
        <f ca="1">IFERROR(__xludf.DUMMYFUNCTION("""COMPUTED_VALUE"""),"")</f>
        <v/>
      </c>
      <c r="X737" s="119" t="str">
        <f ca="1">IFERROR(__xludf.DUMMYFUNCTION("""COMPUTED_VALUE"""),"")</f>
        <v/>
      </c>
      <c r="Y737" s="119" t="str">
        <f ca="1">IFERROR(__xludf.DUMMYFUNCTION("""COMPUTED_VALUE"""),"")</f>
        <v/>
      </c>
      <c r="Z737" s="119"/>
    </row>
    <row r="738" spans="1:26" ht="12.95">
      <c r="A738" s="119" t="str">
        <f ca="1">IFERROR(__xludf.DUMMYFUNCTION("""COMPUTED_VALUE"""),"")</f>
        <v/>
      </c>
      <c r="B738" s="119" t="str">
        <f ca="1">IFERROR(__xludf.DUMMYFUNCTION("""COMPUTED_VALUE"""),"")</f>
        <v/>
      </c>
      <c r="C738" s="119" t="str">
        <f ca="1">IFERROR(__xludf.DUMMYFUNCTION("""COMPUTED_VALUE"""),"")</f>
        <v/>
      </c>
      <c r="D738" s="119" t="str">
        <f ca="1">IFERROR(__xludf.DUMMYFUNCTION("""COMPUTED_VALUE"""),"")</f>
        <v/>
      </c>
      <c r="E738" s="119" t="str">
        <f ca="1">IFERROR(__xludf.DUMMYFUNCTION("""COMPUTED_VALUE"""),"")</f>
        <v/>
      </c>
      <c r="F738" s="119" t="str">
        <f ca="1">IFERROR(__xludf.DUMMYFUNCTION("""COMPUTED_VALUE"""),"")</f>
        <v/>
      </c>
      <c r="G738" s="119" t="str">
        <f ca="1">IFERROR(__xludf.DUMMYFUNCTION("""COMPUTED_VALUE"""),"")</f>
        <v/>
      </c>
      <c r="H738" s="119" t="str">
        <f ca="1">IFERROR(__xludf.DUMMYFUNCTION("""COMPUTED_VALUE"""),"")</f>
        <v/>
      </c>
      <c r="I738" s="96" t="str">
        <f ca="1">IFERROR(__xludf.DUMMYFUNCTION("""COMPUTED_VALUE"""),"")</f>
        <v/>
      </c>
      <c r="J738" s="119" t="str">
        <f ca="1">IFERROR(__xludf.DUMMYFUNCTION("""COMPUTED_VALUE"""),"")</f>
        <v/>
      </c>
      <c r="K738" s="119" t="str">
        <f ca="1">IFERROR(__xludf.DUMMYFUNCTION("""COMPUTED_VALUE"""),"")</f>
        <v/>
      </c>
      <c r="L738" s="119" t="str">
        <f ca="1">IFERROR(__xludf.DUMMYFUNCTION("""COMPUTED_VALUE"""),"")</f>
        <v/>
      </c>
      <c r="M738" s="119" t="str">
        <f ca="1">IFERROR(__xludf.DUMMYFUNCTION("""COMPUTED_VALUE"""),"")</f>
        <v/>
      </c>
      <c r="N738" s="119" t="str">
        <f ca="1">IFERROR(__xludf.DUMMYFUNCTION("""COMPUTED_VALUE"""),"")</f>
        <v/>
      </c>
      <c r="O738" s="119" t="str">
        <f ca="1">IFERROR(__xludf.DUMMYFUNCTION("""COMPUTED_VALUE"""),"")</f>
        <v/>
      </c>
      <c r="P738" s="119" t="str">
        <f ca="1">IFERROR(__xludf.DUMMYFUNCTION("""COMPUTED_VALUE"""),"")</f>
        <v/>
      </c>
      <c r="Q738" s="119" t="str">
        <f ca="1">IFERROR(__xludf.DUMMYFUNCTION("""COMPUTED_VALUE"""),"")</f>
        <v/>
      </c>
      <c r="R738" s="119" t="str">
        <f ca="1">IFERROR(__xludf.DUMMYFUNCTION("""COMPUTED_VALUE"""),"")</f>
        <v/>
      </c>
      <c r="S738" s="119" t="str">
        <f ca="1">IFERROR(__xludf.DUMMYFUNCTION("""COMPUTED_VALUE"""),"")</f>
        <v/>
      </c>
      <c r="T738" s="119" t="str">
        <f ca="1">IFERROR(__xludf.DUMMYFUNCTION("""COMPUTED_VALUE"""),"")</f>
        <v/>
      </c>
      <c r="U738" s="119" t="str">
        <f ca="1">IFERROR(__xludf.DUMMYFUNCTION("""COMPUTED_VALUE"""),"")</f>
        <v/>
      </c>
      <c r="V738" s="119" t="str">
        <f ca="1">IFERROR(__xludf.DUMMYFUNCTION("""COMPUTED_VALUE"""),"")</f>
        <v/>
      </c>
      <c r="W738" s="119" t="str">
        <f ca="1">IFERROR(__xludf.DUMMYFUNCTION("""COMPUTED_VALUE"""),"")</f>
        <v/>
      </c>
      <c r="X738" s="119" t="str">
        <f ca="1">IFERROR(__xludf.DUMMYFUNCTION("""COMPUTED_VALUE"""),"")</f>
        <v/>
      </c>
      <c r="Y738" s="119" t="str">
        <f ca="1">IFERROR(__xludf.DUMMYFUNCTION("""COMPUTED_VALUE"""),"")</f>
        <v/>
      </c>
      <c r="Z738" s="119"/>
    </row>
    <row r="739" spans="1:26" ht="12.95">
      <c r="A739" s="119" t="str">
        <f ca="1">IFERROR(__xludf.DUMMYFUNCTION("""COMPUTED_VALUE"""),"")</f>
        <v/>
      </c>
      <c r="B739" s="119" t="str">
        <f ca="1">IFERROR(__xludf.DUMMYFUNCTION("""COMPUTED_VALUE"""),"")</f>
        <v/>
      </c>
      <c r="C739" s="119" t="str">
        <f ca="1">IFERROR(__xludf.DUMMYFUNCTION("""COMPUTED_VALUE"""),"")</f>
        <v/>
      </c>
      <c r="D739" s="119" t="str">
        <f ca="1">IFERROR(__xludf.DUMMYFUNCTION("""COMPUTED_VALUE"""),"")</f>
        <v/>
      </c>
      <c r="E739" s="119" t="str">
        <f ca="1">IFERROR(__xludf.DUMMYFUNCTION("""COMPUTED_VALUE"""),"")</f>
        <v/>
      </c>
      <c r="F739" s="119" t="str">
        <f ca="1">IFERROR(__xludf.DUMMYFUNCTION("""COMPUTED_VALUE"""),"")</f>
        <v/>
      </c>
      <c r="G739" s="119" t="str">
        <f ca="1">IFERROR(__xludf.DUMMYFUNCTION("""COMPUTED_VALUE"""),"")</f>
        <v/>
      </c>
      <c r="H739" s="119" t="str">
        <f ca="1">IFERROR(__xludf.DUMMYFUNCTION("""COMPUTED_VALUE"""),"")</f>
        <v/>
      </c>
      <c r="I739" s="96" t="str">
        <f ca="1">IFERROR(__xludf.DUMMYFUNCTION("""COMPUTED_VALUE"""),"")</f>
        <v/>
      </c>
      <c r="J739" s="119" t="str">
        <f ca="1">IFERROR(__xludf.DUMMYFUNCTION("""COMPUTED_VALUE"""),"")</f>
        <v/>
      </c>
      <c r="K739" s="119" t="str">
        <f ca="1">IFERROR(__xludf.DUMMYFUNCTION("""COMPUTED_VALUE"""),"")</f>
        <v/>
      </c>
      <c r="L739" s="119" t="str">
        <f ca="1">IFERROR(__xludf.DUMMYFUNCTION("""COMPUTED_VALUE"""),"")</f>
        <v/>
      </c>
      <c r="M739" s="119" t="str">
        <f ca="1">IFERROR(__xludf.DUMMYFUNCTION("""COMPUTED_VALUE"""),"")</f>
        <v/>
      </c>
      <c r="N739" s="119" t="str">
        <f ca="1">IFERROR(__xludf.DUMMYFUNCTION("""COMPUTED_VALUE"""),"")</f>
        <v/>
      </c>
      <c r="O739" s="119" t="str">
        <f ca="1">IFERROR(__xludf.DUMMYFUNCTION("""COMPUTED_VALUE"""),"")</f>
        <v/>
      </c>
      <c r="P739" s="119" t="str">
        <f ca="1">IFERROR(__xludf.DUMMYFUNCTION("""COMPUTED_VALUE"""),"")</f>
        <v/>
      </c>
      <c r="Q739" s="119" t="str">
        <f ca="1">IFERROR(__xludf.DUMMYFUNCTION("""COMPUTED_VALUE"""),"")</f>
        <v/>
      </c>
      <c r="R739" s="119" t="str">
        <f ca="1">IFERROR(__xludf.DUMMYFUNCTION("""COMPUTED_VALUE"""),"")</f>
        <v/>
      </c>
      <c r="S739" s="119" t="str">
        <f ca="1">IFERROR(__xludf.DUMMYFUNCTION("""COMPUTED_VALUE"""),"")</f>
        <v/>
      </c>
      <c r="T739" s="119" t="str">
        <f ca="1">IFERROR(__xludf.DUMMYFUNCTION("""COMPUTED_VALUE"""),"")</f>
        <v/>
      </c>
      <c r="U739" s="119" t="str">
        <f ca="1">IFERROR(__xludf.DUMMYFUNCTION("""COMPUTED_VALUE"""),"")</f>
        <v/>
      </c>
      <c r="V739" s="119" t="str">
        <f ca="1">IFERROR(__xludf.DUMMYFUNCTION("""COMPUTED_VALUE"""),"")</f>
        <v/>
      </c>
      <c r="W739" s="119" t="str">
        <f ca="1">IFERROR(__xludf.DUMMYFUNCTION("""COMPUTED_VALUE"""),"")</f>
        <v/>
      </c>
      <c r="X739" s="119" t="str">
        <f ca="1">IFERROR(__xludf.DUMMYFUNCTION("""COMPUTED_VALUE"""),"")</f>
        <v/>
      </c>
      <c r="Y739" s="119" t="str">
        <f ca="1">IFERROR(__xludf.DUMMYFUNCTION("""COMPUTED_VALUE"""),"")</f>
        <v/>
      </c>
      <c r="Z739" s="119"/>
    </row>
    <row r="740" spans="1:26" ht="12.95">
      <c r="A740" s="119" t="str">
        <f ca="1">IFERROR(__xludf.DUMMYFUNCTION("""COMPUTED_VALUE"""),"")</f>
        <v/>
      </c>
      <c r="B740" s="119" t="str">
        <f ca="1">IFERROR(__xludf.DUMMYFUNCTION("""COMPUTED_VALUE"""),"")</f>
        <v/>
      </c>
      <c r="C740" s="119" t="str">
        <f ca="1">IFERROR(__xludf.DUMMYFUNCTION("""COMPUTED_VALUE"""),"")</f>
        <v/>
      </c>
      <c r="D740" s="119" t="str">
        <f ca="1">IFERROR(__xludf.DUMMYFUNCTION("""COMPUTED_VALUE"""),"")</f>
        <v/>
      </c>
      <c r="E740" s="119" t="str">
        <f ca="1">IFERROR(__xludf.DUMMYFUNCTION("""COMPUTED_VALUE"""),"")</f>
        <v/>
      </c>
      <c r="F740" s="119" t="str">
        <f ca="1">IFERROR(__xludf.DUMMYFUNCTION("""COMPUTED_VALUE"""),"")</f>
        <v/>
      </c>
      <c r="G740" s="119" t="str">
        <f ca="1">IFERROR(__xludf.DUMMYFUNCTION("""COMPUTED_VALUE"""),"")</f>
        <v/>
      </c>
      <c r="H740" s="119" t="str">
        <f ca="1">IFERROR(__xludf.DUMMYFUNCTION("""COMPUTED_VALUE"""),"")</f>
        <v/>
      </c>
      <c r="I740" s="96" t="str">
        <f ca="1">IFERROR(__xludf.DUMMYFUNCTION("""COMPUTED_VALUE"""),"")</f>
        <v/>
      </c>
      <c r="J740" s="119" t="str">
        <f ca="1">IFERROR(__xludf.DUMMYFUNCTION("""COMPUTED_VALUE"""),"")</f>
        <v/>
      </c>
      <c r="K740" s="119" t="str">
        <f ca="1">IFERROR(__xludf.DUMMYFUNCTION("""COMPUTED_VALUE"""),"")</f>
        <v/>
      </c>
      <c r="L740" s="119" t="str">
        <f ca="1">IFERROR(__xludf.DUMMYFUNCTION("""COMPUTED_VALUE"""),"")</f>
        <v/>
      </c>
      <c r="M740" s="119" t="str">
        <f ca="1">IFERROR(__xludf.DUMMYFUNCTION("""COMPUTED_VALUE"""),"")</f>
        <v/>
      </c>
      <c r="N740" s="119" t="str">
        <f ca="1">IFERROR(__xludf.DUMMYFUNCTION("""COMPUTED_VALUE"""),"")</f>
        <v/>
      </c>
      <c r="O740" s="119" t="str">
        <f ca="1">IFERROR(__xludf.DUMMYFUNCTION("""COMPUTED_VALUE"""),"")</f>
        <v/>
      </c>
      <c r="P740" s="119" t="str">
        <f ca="1">IFERROR(__xludf.DUMMYFUNCTION("""COMPUTED_VALUE"""),"")</f>
        <v/>
      </c>
      <c r="Q740" s="119" t="str">
        <f ca="1">IFERROR(__xludf.DUMMYFUNCTION("""COMPUTED_VALUE"""),"")</f>
        <v/>
      </c>
      <c r="R740" s="119" t="str">
        <f ca="1">IFERROR(__xludf.DUMMYFUNCTION("""COMPUTED_VALUE"""),"")</f>
        <v/>
      </c>
      <c r="S740" s="119" t="str">
        <f ca="1">IFERROR(__xludf.DUMMYFUNCTION("""COMPUTED_VALUE"""),"")</f>
        <v/>
      </c>
      <c r="T740" s="119" t="str">
        <f ca="1">IFERROR(__xludf.DUMMYFUNCTION("""COMPUTED_VALUE"""),"")</f>
        <v/>
      </c>
      <c r="U740" s="119" t="str">
        <f ca="1">IFERROR(__xludf.DUMMYFUNCTION("""COMPUTED_VALUE"""),"")</f>
        <v/>
      </c>
      <c r="V740" s="119" t="str">
        <f ca="1">IFERROR(__xludf.DUMMYFUNCTION("""COMPUTED_VALUE"""),"")</f>
        <v/>
      </c>
      <c r="W740" s="119" t="str">
        <f ca="1">IFERROR(__xludf.DUMMYFUNCTION("""COMPUTED_VALUE"""),"")</f>
        <v/>
      </c>
      <c r="X740" s="119" t="str">
        <f ca="1">IFERROR(__xludf.DUMMYFUNCTION("""COMPUTED_VALUE"""),"")</f>
        <v/>
      </c>
      <c r="Y740" s="119" t="str">
        <f ca="1">IFERROR(__xludf.DUMMYFUNCTION("""COMPUTED_VALUE"""),"")</f>
        <v/>
      </c>
      <c r="Z740" s="119"/>
    </row>
    <row r="741" spans="1:26" ht="12.95">
      <c r="A741" s="119" t="str">
        <f ca="1">IFERROR(__xludf.DUMMYFUNCTION("""COMPUTED_VALUE"""),"")</f>
        <v/>
      </c>
      <c r="B741" s="119" t="str">
        <f ca="1">IFERROR(__xludf.DUMMYFUNCTION("""COMPUTED_VALUE"""),"")</f>
        <v/>
      </c>
      <c r="C741" s="119" t="str">
        <f ca="1">IFERROR(__xludf.DUMMYFUNCTION("""COMPUTED_VALUE"""),"")</f>
        <v/>
      </c>
      <c r="D741" s="119" t="str">
        <f ca="1">IFERROR(__xludf.DUMMYFUNCTION("""COMPUTED_VALUE"""),"")</f>
        <v/>
      </c>
      <c r="E741" s="119" t="str">
        <f ca="1">IFERROR(__xludf.DUMMYFUNCTION("""COMPUTED_VALUE"""),"")</f>
        <v/>
      </c>
      <c r="F741" s="119" t="str">
        <f ca="1">IFERROR(__xludf.DUMMYFUNCTION("""COMPUTED_VALUE"""),"")</f>
        <v/>
      </c>
      <c r="G741" s="119" t="str">
        <f ca="1">IFERROR(__xludf.DUMMYFUNCTION("""COMPUTED_VALUE"""),"")</f>
        <v/>
      </c>
      <c r="H741" s="119" t="str">
        <f ca="1">IFERROR(__xludf.DUMMYFUNCTION("""COMPUTED_VALUE"""),"")</f>
        <v/>
      </c>
      <c r="I741" s="96" t="str">
        <f ca="1">IFERROR(__xludf.DUMMYFUNCTION("""COMPUTED_VALUE"""),"")</f>
        <v/>
      </c>
      <c r="J741" s="119" t="str">
        <f ca="1">IFERROR(__xludf.DUMMYFUNCTION("""COMPUTED_VALUE"""),"")</f>
        <v/>
      </c>
      <c r="K741" s="119" t="str">
        <f ca="1">IFERROR(__xludf.DUMMYFUNCTION("""COMPUTED_VALUE"""),"")</f>
        <v/>
      </c>
      <c r="L741" s="119" t="str">
        <f ca="1">IFERROR(__xludf.DUMMYFUNCTION("""COMPUTED_VALUE"""),"")</f>
        <v/>
      </c>
      <c r="M741" s="119" t="str">
        <f ca="1">IFERROR(__xludf.DUMMYFUNCTION("""COMPUTED_VALUE"""),"")</f>
        <v/>
      </c>
      <c r="N741" s="119" t="str">
        <f ca="1">IFERROR(__xludf.DUMMYFUNCTION("""COMPUTED_VALUE"""),"")</f>
        <v/>
      </c>
      <c r="O741" s="119" t="str">
        <f ca="1">IFERROR(__xludf.DUMMYFUNCTION("""COMPUTED_VALUE"""),"")</f>
        <v/>
      </c>
      <c r="P741" s="119" t="str">
        <f ca="1">IFERROR(__xludf.DUMMYFUNCTION("""COMPUTED_VALUE"""),"")</f>
        <v/>
      </c>
      <c r="Q741" s="119" t="str">
        <f ca="1">IFERROR(__xludf.DUMMYFUNCTION("""COMPUTED_VALUE"""),"")</f>
        <v/>
      </c>
      <c r="R741" s="119" t="str">
        <f ca="1">IFERROR(__xludf.DUMMYFUNCTION("""COMPUTED_VALUE"""),"")</f>
        <v/>
      </c>
      <c r="S741" s="119" t="str">
        <f ca="1">IFERROR(__xludf.DUMMYFUNCTION("""COMPUTED_VALUE"""),"")</f>
        <v/>
      </c>
      <c r="T741" s="119" t="str">
        <f ca="1">IFERROR(__xludf.DUMMYFUNCTION("""COMPUTED_VALUE"""),"")</f>
        <v/>
      </c>
      <c r="U741" s="119" t="str">
        <f ca="1">IFERROR(__xludf.DUMMYFUNCTION("""COMPUTED_VALUE"""),"")</f>
        <v/>
      </c>
      <c r="V741" s="119" t="str">
        <f ca="1">IFERROR(__xludf.DUMMYFUNCTION("""COMPUTED_VALUE"""),"")</f>
        <v/>
      </c>
      <c r="W741" s="119" t="str">
        <f ca="1">IFERROR(__xludf.DUMMYFUNCTION("""COMPUTED_VALUE"""),"")</f>
        <v/>
      </c>
      <c r="X741" s="119" t="str">
        <f ca="1">IFERROR(__xludf.DUMMYFUNCTION("""COMPUTED_VALUE"""),"")</f>
        <v/>
      </c>
      <c r="Y741" s="119" t="str">
        <f ca="1">IFERROR(__xludf.DUMMYFUNCTION("""COMPUTED_VALUE"""),"")</f>
        <v/>
      </c>
      <c r="Z741" s="119"/>
    </row>
    <row r="742" spans="1:26" ht="12.95">
      <c r="A742" s="119" t="str">
        <f ca="1">IFERROR(__xludf.DUMMYFUNCTION("""COMPUTED_VALUE"""),"")</f>
        <v/>
      </c>
      <c r="B742" s="119" t="str">
        <f ca="1">IFERROR(__xludf.DUMMYFUNCTION("""COMPUTED_VALUE"""),"")</f>
        <v/>
      </c>
      <c r="C742" s="119" t="str">
        <f ca="1">IFERROR(__xludf.DUMMYFUNCTION("""COMPUTED_VALUE"""),"")</f>
        <v/>
      </c>
      <c r="D742" s="119" t="str">
        <f ca="1">IFERROR(__xludf.DUMMYFUNCTION("""COMPUTED_VALUE"""),"")</f>
        <v/>
      </c>
      <c r="E742" s="119" t="str">
        <f ca="1">IFERROR(__xludf.DUMMYFUNCTION("""COMPUTED_VALUE"""),"")</f>
        <v/>
      </c>
      <c r="F742" s="119" t="str">
        <f ca="1">IFERROR(__xludf.DUMMYFUNCTION("""COMPUTED_VALUE"""),"")</f>
        <v/>
      </c>
      <c r="G742" s="119" t="str">
        <f ca="1">IFERROR(__xludf.DUMMYFUNCTION("""COMPUTED_VALUE"""),"")</f>
        <v/>
      </c>
      <c r="H742" s="119" t="str">
        <f ca="1">IFERROR(__xludf.DUMMYFUNCTION("""COMPUTED_VALUE"""),"")</f>
        <v/>
      </c>
      <c r="I742" s="96" t="str">
        <f ca="1">IFERROR(__xludf.DUMMYFUNCTION("""COMPUTED_VALUE"""),"")</f>
        <v/>
      </c>
      <c r="J742" s="119" t="str">
        <f ca="1">IFERROR(__xludf.DUMMYFUNCTION("""COMPUTED_VALUE"""),"")</f>
        <v/>
      </c>
      <c r="K742" s="119" t="str">
        <f ca="1">IFERROR(__xludf.DUMMYFUNCTION("""COMPUTED_VALUE"""),"")</f>
        <v/>
      </c>
      <c r="L742" s="119" t="str">
        <f ca="1">IFERROR(__xludf.DUMMYFUNCTION("""COMPUTED_VALUE"""),"")</f>
        <v/>
      </c>
      <c r="M742" s="119" t="str">
        <f ca="1">IFERROR(__xludf.DUMMYFUNCTION("""COMPUTED_VALUE"""),"")</f>
        <v/>
      </c>
      <c r="N742" s="119" t="str">
        <f ca="1">IFERROR(__xludf.DUMMYFUNCTION("""COMPUTED_VALUE"""),"")</f>
        <v/>
      </c>
      <c r="O742" s="119" t="str">
        <f ca="1">IFERROR(__xludf.DUMMYFUNCTION("""COMPUTED_VALUE"""),"")</f>
        <v/>
      </c>
      <c r="P742" s="119" t="str">
        <f ca="1">IFERROR(__xludf.DUMMYFUNCTION("""COMPUTED_VALUE"""),"")</f>
        <v/>
      </c>
      <c r="Q742" s="119" t="str">
        <f ca="1">IFERROR(__xludf.DUMMYFUNCTION("""COMPUTED_VALUE"""),"")</f>
        <v/>
      </c>
      <c r="R742" s="119" t="str">
        <f ca="1">IFERROR(__xludf.DUMMYFUNCTION("""COMPUTED_VALUE"""),"")</f>
        <v/>
      </c>
      <c r="S742" s="119" t="str">
        <f ca="1">IFERROR(__xludf.DUMMYFUNCTION("""COMPUTED_VALUE"""),"")</f>
        <v/>
      </c>
      <c r="T742" s="119" t="str">
        <f ca="1">IFERROR(__xludf.DUMMYFUNCTION("""COMPUTED_VALUE"""),"")</f>
        <v/>
      </c>
      <c r="U742" s="119" t="str">
        <f ca="1">IFERROR(__xludf.DUMMYFUNCTION("""COMPUTED_VALUE"""),"")</f>
        <v/>
      </c>
      <c r="V742" s="119" t="str">
        <f ca="1">IFERROR(__xludf.DUMMYFUNCTION("""COMPUTED_VALUE"""),"")</f>
        <v/>
      </c>
      <c r="W742" s="119" t="str">
        <f ca="1">IFERROR(__xludf.DUMMYFUNCTION("""COMPUTED_VALUE"""),"")</f>
        <v/>
      </c>
      <c r="X742" s="119" t="str">
        <f ca="1">IFERROR(__xludf.DUMMYFUNCTION("""COMPUTED_VALUE"""),"")</f>
        <v/>
      </c>
      <c r="Y742" s="119" t="str">
        <f ca="1">IFERROR(__xludf.DUMMYFUNCTION("""COMPUTED_VALUE"""),"")</f>
        <v/>
      </c>
      <c r="Z742" s="119"/>
    </row>
    <row r="743" spans="1:26" ht="12.95">
      <c r="A743" s="119" t="str">
        <f ca="1">IFERROR(__xludf.DUMMYFUNCTION("""COMPUTED_VALUE"""),"")</f>
        <v/>
      </c>
      <c r="B743" s="119" t="str">
        <f ca="1">IFERROR(__xludf.DUMMYFUNCTION("""COMPUTED_VALUE"""),"")</f>
        <v/>
      </c>
      <c r="C743" s="119" t="str">
        <f ca="1">IFERROR(__xludf.DUMMYFUNCTION("""COMPUTED_VALUE"""),"")</f>
        <v/>
      </c>
      <c r="D743" s="119" t="str">
        <f ca="1">IFERROR(__xludf.DUMMYFUNCTION("""COMPUTED_VALUE"""),"")</f>
        <v/>
      </c>
      <c r="E743" s="119" t="str">
        <f ca="1">IFERROR(__xludf.DUMMYFUNCTION("""COMPUTED_VALUE"""),"")</f>
        <v/>
      </c>
      <c r="F743" s="119" t="str">
        <f ca="1">IFERROR(__xludf.DUMMYFUNCTION("""COMPUTED_VALUE"""),"")</f>
        <v/>
      </c>
      <c r="G743" s="119" t="str">
        <f ca="1">IFERROR(__xludf.DUMMYFUNCTION("""COMPUTED_VALUE"""),"")</f>
        <v/>
      </c>
      <c r="H743" s="119" t="str">
        <f ca="1">IFERROR(__xludf.DUMMYFUNCTION("""COMPUTED_VALUE"""),"")</f>
        <v/>
      </c>
      <c r="I743" s="96" t="str">
        <f ca="1">IFERROR(__xludf.DUMMYFUNCTION("""COMPUTED_VALUE"""),"")</f>
        <v/>
      </c>
      <c r="J743" s="119" t="str">
        <f ca="1">IFERROR(__xludf.DUMMYFUNCTION("""COMPUTED_VALUE"""),"")</f>
        <v/>
      </c>
      <c r="K743" s="119" t="str">
        <f ca="1">IFERROR(__xludf.DUMMYFUNCTION("""COMPUTED_VALUE"""),"")</f>
        <v/>
      </c>
      <c r="L743" s="119" t="str">
        <f ca="1">IFERROR(__xludf.DUMMYFUNCTION("""COMPUTED_VALUE"""),"")</f>
        <v/>
      </c>
      <c r="M743" s="119" t="str">
        <f ca="1">IFERROR(__xludf.DUMMYFUNCTION("""COMPUTED_VALUE"""),"")</f>
        <v/>
      </c>
      <c r="N743" s="119" t="str">
        <f ca="1">IFERROR(__xludf.DUMMYFUNCTION("""COMPUTED_VALUE"""),"")</f>
        <v/>
      </c>
      <c r="O743" s="119" t="str">
        <f ca="1">IFERROR(__xludf.DUMMYFUNCTION("""COMPUTED_VALUE"""),"")</f>
        <v/>
      </c>
      <c r="P743" s="119" t="str">
        <f ca="1">IFERROR(__xludf.DUMMYFUNCTION("""COMPUTED_VALUE"""),"")</f>
        <v/>
      </c>
      <c r="Q743" s="119" t="str">
        <f ca="1">IFERROR(__xludf.DUMMYFUNCTION("""COMPUTED_VALUE"""),"")</f>
        <v/>
      </c>
      <c r="R743" s="119" t="str">
        <f ca="1">IFERROR(__xludf.DUMMYFUNCTION("""COMPUTED_VALUE"""),"")</f>
        <v/>
      </c>
      <c r="S743" s="119" t="str">
        <f ca="1">IFERROR(__xludf.DUMMYFUNCTION("""COMPUTED_VALUE"""),"")</f>
        <v/>
      </c>
      <c r="T743" s="119" t="str">
        <f ca="1">IFERROR(__xludf.DUMMYFUNCTION("""COMPUTED_VALUE"""),"")</f>
        <v/>
      </c>
      <c r="U743" s="119" t="str">
        <f ca="1">IFERROR(__xludf.DUMMYFUNCTION("""COMPUTED_VALUE"""),"")</f>
        <v/>
      </c>
      <c r="V743" s="119" t="str">
        <f ca="1">IFERROR(__xludf.DUMMYFUNCTION("""COMPUTED_VALUE"""),"")</f>
        <v/>
      </c>
      <c r="W743" s="119" t="str">
        <f ca="1">IFERROR(__xludf.DUMMYFUNCTION("""COMPUTED_VALUE"""),"")</f>
        <v/>
      </c>
      <c r="X743" s="119" t="str">
        <f ca="1">IFERROR(__xludf.DUMMYFUNCTION("""COMPUTED_VALUE"""),"")</f>
        <v/>
      </c>
      <c r="Y743" s="119" t="str">
        <f ca="1">IFERROR(__xludf.DUMMYFUNCTION("""COMPUTED_VALUE"""),"")</f>
        <v/>
      </c>
      <c r="Z743" s="119"/>
    </row>
    <row r="744" spans="1:26" ht="12.95">
      <c r="A744" s="119" t="str">
        <f ca="1">IFERROR(__xludf.DUMMYFUNCTION("""COMPUTED_VALUE"""),"")</f>
        <v/>
      </c>
      <c r="B744" s="119" t="str">
        <f ca="1">IFERROR(__xludf.DUMMYFUNCTION("""COMPUTED_VALUE"""),"")</f>
        <v/>
      </c>
      <c r="C744" s="119" t="str">
        <f ca="1">IFERROR(__xludf.DUMMYFUNCTION("""COMPUTED_VALUE"""),"")</f>
        <v/>
      </c>
      <c r="D744" s="119" t="str">
        <f ca="1">IFERROR(__xludf.DUMMYFUNCTION("""COMPUTED_VALUE"""),"")</f>
        <v/>
      </c>
      <c r="E744" s="119" t="str">
        <f ca="1">IFERROR(__xludf.DUMMYFUNCTION("""COMPUTED_VALUE"""),"")</f>
        <v/>
      </c>
      <c r="F744" s="119" t="str">
        <f ca="1">IFERROR(__xludf.DUMMYFUNCTION("""COMPUTED_VALUE"""),"")</f>
        <v/>
      </c>
      <c r="G744" s="119" t="str">
        <f ca="1">IFERROR(__xludf.DUMMYFUNCTION("""COMPUTED_VALUE"""),"")</f>
        <v/>
      </c>
      <c r="H744" s="119" t="str">
        <f ca="1">IFERROR(__xludf.DUMMYFUNCTION("""COMPUTED_VALUE"""),"")</f>
        <v/>
      </c>
      <c r="I744" s="96" t="str">
        <f ca="1">IFERROR(__xludf.DUMMYFUNCTION("""COMPUTED_VALUE"""),"")</f>
        <v/>
      </c>
      <c r="J744" s="119" t="str">
        <f ca="1">IFERROR(__xludf.DUMMYFUNCTION("""COMPUTED_VALUE"""),"")</f>
        <v/>
      </c>
      <c r="K744" s="119" t="str">
        <f ca="1">IFERROR(__xludf.DUMMYFUNCTION("""COMPUTED_VALUE"""),"")</f>
        <v/>
      </c>
      <c r="L744" s="119" t="str">
        <f ca="1">IFERROR(__xludf.DUMMYFUNCTION("""COMPUTED_VALUE"""),"")</f>
        <v/>
      </c>
      <c r="M744" s="119" t="str">
        <f ca="1">IFERROR(__xludf.DUMMYFUNCTION("""COMPUTED_VALUE"""),"")</f>
        <v/>
      </c>
      <c r="N744" s="119" t="str">
        <f ca="1">IFERROR(__xludf.DUMMYFUNCTION("""COMPUTED_VALUE"""),"")</f>
        <v/>
      </c>
      <c r="O744" s="119" t="str">
        <f ca="1">IFERROR(__xludf.DUMMYFUNCTION("""COMPUTED_VALUE"""),"")</f>
        <v/>
      </c>
      <c r="P744" s="119" t="str">
        <f ca="1">IFERROR(__xludf.DUMMYFUNCTION("""COMPUTED_VALUE"""),"")</f>
        <v/>
      </c>
      <c r="Q744" s="119" t="str">
        <f ca="1">IFERROR(__xludf.DUMMYFUNCTION("""COMPUTED_VALUE"""),"")</f>
        <v/>
      </c>
      <c r="R744" s="119" t="str">
        <f ca="1">IFERROR(__xludf.DUMMYFUNCTION("""COMPUTED_VALUE"""),"")</f>
        <v/>
      </c>
      <c r="S744" s="119" t="str">
        <f ca="1">IFERROR(__xludf.DUMMYFUNCTION("""COMPUTED_VALUE"""),"")</f>
        <v/>
      </c>
      <c r="T744" s="119" t="str">
        <f ca="1">IFERROR(__xludf.DUMMYFUNCTION("""COMPUTED_VALUE"""),"")</f>
        <v/>
      </c>
      <c r="U744" s="119" t="str">
        <f ca="1">IFERROR(__xludf.DUMMYFUNCTION("""COMPUTED_VALUE"""),"")</f>
        <v/>
      </c>
      <c r="V744" s="119" t="str">
        <f ca="1">IFERROR(__xludf.DUMMYFUNCTION("""COMPUTED_VALUE"""),"")</f>
        <v/>
      </c>
      <c r="W744" s="119" t="str">
        <f ca="1">IFERROR(__xludf.DUMMYFUNCTION("""COMPUTED_VALUE"""),"")</f>
        <v/>
      </c>
      <c r="X744" s="119" t="str">
        <f ca="1">IFERROR(__xludf.DUMMYFUNCTION("""COMPUTED_VALUE"""),"")</f>
        <v/>
      </c>
      <c r="Y744" s="119" t="str">
        <f ca="1">IFERROR(__xludf.DUMMYFUNCTION("""COMPUTED_VALUE"""),"")</f>
        <v/>
      </c>
      <c r="Z744" s="119"/>
    </row>
    <row r="745" spans="1:26" ht="12.95">
      <c r="A745" s="119" t="str">
        <f ca="1">IFERROR(__xludf.DUMMYFUNCTION("""COMPUTED_VALUE"""),"")</f>
        <v/>
      </c>
      <c r="B745" s="119" t="str">
        <f ca="1">IFERROR(__xludf.DUMMYFUNCTION("""COMPUTED_VALUE"""),"")</f>
        <v/>
      </c>
      <c r="C745" s="119" t="str">
        <f ca="1">IFERROR(__xludf.DUMMYFUNCTION("""COMPUTED_VALUE"""),"")</f>
        <v/>
      </c>
      <c r="D745" s="119" t="str">
        <f ca="1">IFERROR(__xludf.DUMMYFUNCTION("""COMPUTED_VALUE"""),"")</f>
        <v/>
      </c>
      <c r="E745" s="119" t="str">
        <f ca="1">IFERROR(__xludf.DUMMYFUNCTION("""COMPUTED_VALUE"""),"")</f>
        <v/>
      </c>
      <c r="F745" s="119" t="str">
        <f ca="1">IFERROR(__xludf.DUMMYFUNCTION("""COMPUTED_VALUE"""),"")</f>
        <v/>
      </c>
      <c r="G745" s="119" t="str">
        <f ca="1">IFERROR(__xludf.DUMMYFUNCTION("""COMPUTED_VALUE"""),"")</f>
        <v/>
      </c>
      <c r="H745" s="119" t="str">
        <f ca="1">IFERROR(__xludf.DUMMYFUNCTION("""COMPUTED_VALUE"""),"")</f>
        <v/>
      </c>
      <c r="I745" s="96" t="str">
        <f ca="1">IFERROR(__xludf.DUMMYFUNCTION("""COMPUTED_VALUE"""),"")</f>
        <v/>
      </c>
      <c r="J745" s="119" t="str">
        <f ca="1">IFERROR(__xludf.DUMMYFUNCTION("""COMPUTED_VALUE"""),"")</f>
        <v/>
      </c>
      <c r="K745" s="119" t="str">
        <f ca="1">IFERROR(__xludf.DUMMYFUNCTION("""COMPUTED_VALUE"""),"")</f>
        <v/>
      </c>
      <c r="L745" s="119" t="str">
        <f ca="1">IFERROR(__xludf.DUMMYFUNCTION("""COMPUTED_VALUE"""),"")</f>
        <v/>
      </c>
      <c r="M745" s="119" t="str">
        <f ca="1">IFERROR(__xludf.DUMMYFUNCTION("""COMPUTED_VALUE"""),"")</f>
        <v/>
      </c>
      <c r="N745" s="119" t="str">
        <f ca="1">IFERROR(__xludf.DUMMYFUNCTION("""COMPUTED_VALUE"""),"")</f>
        <v/>
      </c>
      <c r="O745" s="119" t="str">
        <f ca="1">IFERROR(__xludf.DUMMYFUNCTION("""COMPUTED_VALUE"""),"")</f>
        <v/>
      </c>
      <c r="P745" s="119" t="str">
        <f ca="1">IFERROR(__xludf.DUMMYFUNCTION("""COMPUTED_VALUE"""),"")</f>
        <v/>
      </c>
      <c r="Q745" s="119" t="str">
        <f ca="1">IFERROR(__xludf.DUMMYFUNCTION("""COMPUTED_VALUE"""),"")</f>
        <v/>
      </c>
      <c r="R745" s="119" t="str">
        <f ca="1">IFERROR(__xludf.DUMMYFUNCTION("""COMPUTED_VALUE"""),"")</f>
        <v/>
      </c>
      <c r="S745" s="119" t="str">
        <f ca="1">IFERROR(__xludf.DUMMYFUNCTION("""COMPUTED_VALUE"""),"")</f>
        <v/>
      </c>
      <c r="T745" s="119" t="str">
        <f ca="1">IFERROR(__xludf.DUMMYFUNCTION("""COMPUTED_VALUE"""),"")</f>
        <v/>
      </c>
      <c r="U745" s="119" t="str">
        <f ca="1">IFERROR(__xludf.DUMMYFUNCTION("""COMPUTED_VALUE"""),"")</f>
        <v/>
      </c>
      <c r="V745" s="119" t="str">
        <f ca="1">IFERROR(__xludf.DUMMYFUNCTION("""COMPUTED_VALUE"""),"")</f>
        <v/>
      </c>
      <c r="W745" s="119" t="str">
        <f ca="1">IFERROR(__xludf.DUMMYFUNCTION("""COMPUTED_VALUE"""),"")</f>
        <v/>
      </c>
      <c r="X745" s="119" t="str">
        <f ca="1">IFERROR(__xludf.DUMMYFUNCTION("""COMPUTED_VALUE"""),"")</f>
        <v/>
      </c>
      <c r="Y745" s="119" t="str">
        <f ca="1">IFERROR(__xludf.DUMMYFUNCTION("""COMPUTED_VALUE"""),"")</f>
        <v/>
      </c>
      <c r="Z745" s="119"/>
    </row>
    <row r="746" spans="1:26" ht="12.95">
      <c r="A746" s="119" t="str">
        <f ca="1">IFERROR(__xludf.DUMMYFUNCTION("""COMPUTED_VALUE"""),"")</f>
        <v/>
      </c>
      <c r="B746" s="119" t="str">
        <f ca="1">IFERROR(__xludf.DUMMYFUNCTION("""COMPUTED_VALUE"""),"")</f>
        <v/>
      </c>
      <c r="C746" s="119" t="str">
        <f ca="1">IFERROR(__xludf.DUMMYFUNCTION("""COMPUTED_VALUE"""),"")</f>
        <v/>
      </c>
      <c r="D746" s="119" t="str">
        <f ca="1">IFERROR(__xludf.DUMMYFUNCTION("""COMPUTED_VALUE"""),"")</f>
        <v/>
      </c>
      <c r="E746" s="119" t="str">
        <f ca="1">IFERROR(__xludf.DUMMYFUNCTION("""COMPUTED_VALUE"""),"")</f>
        <v/>
      </c>
      <c r="F746" s="119" t="str">
        <f ca="1">IFERROR(__xludf.DUMMYFUNCTION("""COMPUTED_VALUE"""),"")</f>
        <v/>
      </c>
      <c r="G746" s="119" t="str">
        <f ca="1">IFERROR(__xludf.DUMMYFUNCTION("""COMPUTED_VALUE"""),"")</f>
        <v/>
      </c>
      <c r="H746" s="119" t="str">
        <f ca="1">IFERROR(__xludf.DUMMYFUNCTION("""COMPUTED_VALUE"""),"")</f>
        <v/>
      </c>
      <c r="I746" s="96" t="str">
        <f ca="1">IFERROR(__xludf.DUMMYFUNCTION("""COMPUTED_VALUE"""),"")</f>
        <v/>
      </c>
      <c r="J746" s="119" t="str">
        <f ca="1">IFERROR(__xludf.DUMMYFUNCTION("""COMPUTED_VALUE"""),"")</f>
        <v/>
      </c>
      <c r="K746" s="119" t="str">
        <f ca="1">IFERROR(__xludf.DUMMYFUNCTION("""COMPUTED_VALUE"""),"")</f>
        <v/>
      </c>
      <c r="L746" s="119" t="str">
        <f ca="1">IFERROR(__xludf.DUMMYFUNCTION("""COMPUTED_VALUE"""),"")</f>
        <v/>
      </c>
      <c r="M746" s="119" t="str">
        <f ca="1">IFERROR(__xludf.DUMMYFUNCTION("""COMPUTED_VALUE"""),"")</f>
        <v/>
      </c>
      <c r="N746" s="119" t="str">
        <f ca="1">IFERROR(__xludf.DUMMYFUNCTION("""COMPUTED_VALUE"""),"")</f>
        <v/>
      </c>
      <c r="O746" s="119" t="str">
        <f ca="1">IFERROR(__xludf.DUMMYFUNCTION("""COMPUTED_VALUE"""),"")</f>
        <v/>
      </c>
      <c r="P746" s="119" t="str">
        <f ca="1">IFERROR(__xludf.DUMMYFUNCTION("""COMPUTED_VALUE"""),"")</f>
        <v/>
      </c>
      <c r="Q746" s="119" t="str">
        <f ca="1">IFERROR(__xludf.DUMMYFUNCTION("""COMPUTED_VALUE"""),"")</f>
        <v/>
      </c>
      <c r="R746" s="119" t="str">
        <f ca="1">IFERROR(__xludf.DUMMYFUNCTION("""COMPUTED_VALUE"""),"")</f>
        <v/>
      </c>
      <c r="S746" s="119" t="str">
        <f ca="1">IFERROR(__xludf.DUMMYFUNCTION("""COMPUTED_VALUE"""),"")</f>
        <v/>
      </c>
      <c r="T746" s="119" t="str">
        <f ca="1">IFERROR(__xludf.DUMMYFUNCTION("""COMPUTED_VALUE"""),"")</f>
        <v/>
      </c>
      <c r="U746" s="119" t="str">
        <f ca="1">IFERROR(__xludf.DUMMYFUNCTION("""COMPUTED_VALUE"""),"")</f>
        <v/>
      </c>
      <c r="V746" s="119" t="str">
        <f ca="1">IFERROR(__xludf.DUMMYFUNCTION("""COMPUTED_VALUE"""),"")</f>
        <v/>
      </c>
      <c r="W746" s="119" t="str">
        <f ca="1">IFERROR(__xludf.DUMMYFUNCTION("""COMPUTED_VALUE"""),"")</f>
        <v/>
      </c>
      <c r="X746" s="119" t="str">
        <f ca="1">IFERROR(__xludf.DUMMYFUNCTION("""COMPUTED_VALUE"""),"")</f>
        <v/>
      </c>
      <c r="Y746" s="119" t="str">
        <f ca="1">IFERROR(__xludf.DUMMYFUNCTION("""COMPUTED_VALUE"""),"")</f>
        <v/>
      </c>
      <c r="Z746" s="119"/>
    </row>
    <row r="747" spans="1:26" ht="12.95">
      <c r="A747" s="119" t="str">
        <f ca="1">IFERROR(__xludf.DUMMYFUNCTION("""COMPUTED_VALUE"""),"")</f>
        <v/>
      </c>
      <c r="B747" s="119" t="str">
        <f ca="1">IFERROR(__xludf.DUMMYFUNCTION("""COMPUTED_VALUE"""),"")</f>
        <v/>
      </c>
      <c r="C747" s="119" t="str">
        <f ca="1">IFERROR(__xludf.DUMMYFUNCTION("""COMPUTED_VALUE"""),"")</f>
        <v/>
      </c>
      <c r="D747" s="119" t="str">
        <f ca="1">IFERROR(__xludf.DUMMYFUNCTION("""COMPUTED_VALUE"""),"")</f>
        <v/>
      </c>
      <c r="E747" s="119" t="str">
        <f ca="1">IFERROR(__xludf.DUMMYFUNCTION("""COMPUTED_VALUE"""),"")</f>
        <v/>
      </c>
      <c r="F747" s="119" t="str">
        <f ca="1">IFERROR(__xludf.DUMMYFUNCTION("""COMPUTED_VALUE"""),"")</f>
        <v/>
      </c>
      <c r="G747" s="119" t="str">
        <f ca="1">IFERROR(__xludf.DUMMYFUNCTION("""COMPUTED_VALUE"""),"")</f>
        <v/>
      </c>
      <c r="H747" s="119" t="str">
        <f ca="1">IFERROR(__xludf.DUMMYFUNCTION("""COMPUTED_VALUE"""),"")</f>
        <v/>
      </c>
      <c r="I747" s="96" t="str">
        <f ca="1">IFERROR(__xludf.DUMMYFUNCTION("""COMPUTED_VALUE"""),"")</f>
        <v/>
      </c>
      <c r="J747" s="119" t="str">
        <f ca="1">IFERROR(__xludf.DUMMYFUNCTION("""COMPUTED_VALUE"""),"")</f>
        <v/>
      </c>
      <c r="K747" s="119" t="str">
        <f ca="1">IFERROR(__xludf.DUMMYFUNCTION("""COMPUTED_VALUE"""),"")</f>
        <v/>
      </c>
      <c r="L747" s="119" t="str">
        <f ca="1">IFERROR(__xludf.DUMMYFUNCTION("""COMPUTED_VALUE"""),"")</f>
        <v/>
      </c>
      <c r="M747" s="119" t="str">
        <f ca="1">IFERROR(__xludf.DUMMYFUNCTION("""COMPUTED_VALUE"""),"")</f>
        <v/>
      </c>
      <c r="N747" s="119" t="str">
        <f ca="1">IFERROR(__xludf.DUMMYFUNCTION("""COMPUTED_VALUE"""),"")</f>
        <v/>
      </c>
      <c r="O747" s="119" t="str">
        <f ca="1">IFERROR(__xludf.DUMMYFUNCTION("""COMPUTED_VALUE"""),"")</f>
        <v/>
      </c>
      <c r="P747" s="119" t="str">
        <f ca="1">IFERROR(__xludf.DUMMYFUNCTION("""COMPUTED_VALUE"""),"")</f>
        <v/>
      </c>
      <c r="Q747" s="119" t="str">
        <f ca="1">IFERROR(__xludf.DUMMYFUNCTION("""COMPUTED_VALUE"""),"")</f>
        <v/>
      </c>
      <c r="R747" s="119" t="str">
        <f ca="1">IFERROR(__xludf.DUMMYFUNCTION("""COMPUTED_VALUE"""),"")</f>
        <v/>
      </c>
      <c r="S747" s="119" t="str">
        <f ca="1">IFERROR(__xludf.DUMMYFUNCTION("""COMPUTED_VALUE"""),"")</f>
        <v/>
      </c>
      <c r="T747" s="119" t="str">
        <f ca="1">IFERROR(__xludf.DUMMYFUNCTION("""COMPUTED_VALUE"""),"")</f>
        <v/>
      </c>
      <c r="U747" s="119" t="str">
        <f ca="1">IFERROR(__xludf.DUMMYFUNCTION("""COMPUTED_VALUE"""),"")</f>
        <v/>
      </c>
      <c r="V747" s="119" t="str">
        <f ca="1">IFERROR(__xludf.DUMMYFUNCTION("""COMPUTED_VALUE"""),"")</f>
        <v/>
      </c>
      <c r="W747" s="119" t="str">
        <f ca="1">IFERROR(__xludf.DUMMYFUNCTION("""COMPUTED_VALUE"""),"")</f>
        <v/>
      </c>
      <c r="X747" s="119" t="str">
        <f ca="1">IFERROR(__xludf.DUMMYFUNCTION("""COMPUTED_VALUE"""),"")</f>
        <v/>
      </c>
      <c r="Y747" s="119" t="str">
        <f ca="1">IFERROR(__xludf.DUMMYFUNCTION("""COMPUTED_VALUE"""),"")</f>
        <v/>
      </c>
      <c r="Z747" s="119"/>
    </row>
    <row r="748" spans="1:26" ht="12.95">
      <c r="A748" s="119" t="str">
        <f ca="1">IFERROR(__xludf.DUMMYFUNCTION("""COMPUTED_VALUE"""),"")</f>
        <v/>
      </c>
      <c r="B748" s="119" t="str">
        <f ca="1">IFERROR(__xludf.DUMMYFUNCTION("""COMPUTED_VALUE"""),"")</f>
        <v/>
      </c>
      <c r="C748" s="119" t="str">
        <f ca="1">IFERROR(__xludf.DUMMYFUNCTION("""COMPUTED_VALUE"""),"")</f>
        <v/>
      </c>
      <c r="D748" s="119" t="str">
        <f ca="1">IFERROR(__xludf.DUMMYFUNCTION("""COMPUTED_VALUE"""),"")</f>
        <v/>
      </c>
      <c r="E748" s="119" t="str">
        <f ca="1">IFERROR(__xludf.DUMMYFUNCTION("""COMPUTED_VALUE"""),"")</f>
        <v/>
      </c>
      <c r="F748" s="119" t="str">
        <f ca="1">IFERROR(__xludf.DUMMYFUNCTION("""COMPUTED_VALUE"""),"")</f>
        <v/>
      </c>
      <c r="G748" s="119" t="str">
        <f ca="1">IFERROR(__xludf.DUMMYFUNCTION("""COMPUTED_VALUE"""),"")</f>
        <v/>
      </c>
      <c r="H748" s="119" t="str">
        <f ca="1">IFERROR(__xludf.DUMMYFUNCTION("""COMPUTED_VALUE"""),"")</f>
        <v/>
      </c>
      <c r="I748" s="96" t="str">
        <f ca="1">IFERROR(__xludf.DUMMYFUNCTION("""COMPUTED_VALUE"""),"")</f>
        <v/>
      </c>
      <c r="J748" s="119" t="str">
        <f ca="1">IFERROR(__xludf.DUMMYFUNCTION("""COMPUTED_VALUE"""),"")</f>
        <v/>
      </c>
      <c r="K748" s="119" t="str">
        <f ca="1">IFERROR(__xludf.DUMMYFUNCTION("""COMPUTED_VALUE"""),"")</f>
        <v/>
      </c>
      <c r="L748" s="119" t="str">
        <f ca="1">IFERROR(__xludf.DUMMYFUNCTION("""COMPUTED_VALUE"""),"")</f>
        <v/>
      </c>
      <c r="M748" s="119" t="str">
        <f ca="1">IFERROR(__xludf.DUMMYFUNCTION("""COMPUTED_VALUE"""),"")</f>
        <v/>
      </c>
      <c r="N748" s="119" t="str">
        <f ca="1">IFERROR(__xludf.DUMMYFUNCTION("""COMPUTED_VALUE"""),"")</f>
        <v/>
      </c>
      <c r="O748" s="119" t="str">
        <f ca="1">IFERROR(__xludf.DUMMYFUNCTION("""COMPUTED_VALUE"""),"")</f>
        <v/>
      </c>
      <c r="P748" s="119" t="str">
        <f ca="1">IFERROR(__xludf.DUMMYFUNCTION("""COMPUTED_VALUE"""),"")</f>
        <v/>
      </c>
      <c r="Q748" s="119" t="str">
        <f ca="1">IFERROR(__xludf.DUMMYFUNCTION("""COMPUTED_VALUE"""),"")</f>
        <v/>
      </c>
      <c r="R748" s="119" t="str">
        <f ca="1">IFERROR(__xludf.DUMMYFUNCTION("""COMPUTED_VALUE"""),"")</f>
        <v/>
      </c>
      <c r="S748" s="119" t="str">
        <f ca="1">IFERROR(__xludf.DUMMYFUNCTION("""COMPUTED_VALUE"""),"")</f>
        <v/>
      </c>
      <c r="T748" s="119" t="str">
        <f ca="1">IFERROR(__xludf.DUMMYFUNCTION("""COMPUTED_VALUE"""),"")</f>
        <v/>
      </c>
      <c r="U748" s="119" t="str">
        <f ca="1">IFERROR(__xludf.DUMMYFUNCTION("""COMPUTED_VALUE"""),"")</f>
        <v/>
      </c>
      <c r="V748" s="119" t="str">
        <f ca="1">IFERROR(__xludf.DUMMYFUNCTION("""COMPUTED_VALUE"""),"")</f>
        <v/>
      </c>
      <c r="W748" s="119" t="str">
        <f ca="1">IFERROR(__xludf.DUMMYFUNCTION("""COMPUTED_VALUE"""),"")</f>
        <v/>
      </c>
      <c r="X748" s="119" t="str">
        <f ca="1">IFERROR(__xludf.DUMMYFUNCTION("""COMPUTED_VALUE"""),"")</f>
        <v/>
      </c>
      <c r="Y748" s="119" t="str">
        <f ca="1">IFERROR(__xludf.DUMMYFUNCTION("""COMPUTED_VALUE"""),"")</f>
        <v/>
      </c>
      <c r="Z748" s="119"/>
    </row>
    <row r="749" spans="1:26" ht="12.95">
      <c r="A749" s="119" t="str">
        <f ca="1">IFERROR(__xludf.DUMMYFUNCTION("""COMPUTED_VALUE"""),"")</f>
        <v/>
      </c>
      <c r="B749" s="119" t="str">
        <f ca="1">IFERROR(__xludf.DUMMYFUNCTION("""COMPUTED_VALUE"""),"")</f>
        <v/>
      </c>
      <c r="C749" s="119" t="str">
        <f ca="1">IFERROR(__xludf.DUMMYFUNCTION("""COMPUTED_VALUE"""),"")</f>
        <v/>
      </c>
      <c r="D749" s="119" t="str">
        <f ca="1">IFERROR(__xludf.DUMMYFUNCTION("""COMPUTED_VALUE"""),"")</f>
        <v/>
      </c>
      <c r="E749" s="119" t="str">
        <f ca="1">IFERROR(__xludf.DUMMYFUNCTION("""COMPUTED_VALUE"""),"")</f>
        <v/>
      </c>
      <c r="F749" s="119" t="str">
        <f ca="1">IFERROR(__xludf.DUMMYFUNCTION("""COMPUTED_VALUE"""),"")</f>
        <v/>
      </c>
      <c r="G749" s="119" t="str">
        <f ca="1">IFERROR(__xludf.DUMMYFUNCTION("""COMPUTED_VALUE"""),"")</f>
        <v/>
      </c>
      <c r="H749" s="119" t="str">
        <f ca="1">IFERROR(__xludf.DUMMYFUNCTION("""COMPUTED_VALUE"""),"")</f>
        <v/>
      </c>
      <c r="I749" s="96" t="str">
        <f ca="1">IFERROR(__xludf.DUMMYFUNCTION("""COMPUTED_VALUE"""),"")</f>
        <v/>
      </c>
      <c r="J749" s="119" t="str">
        <f ca="1">IFERROR(__xludf.DUMMYFUNCTION("""COMPUTED_VALUE"""),"")</f>
        <v/>
      </c>
      <c r="K749" s="119" t="str">
        <f ca="1">IFERROR(__xludf.DUMMYFUNCTION("""COMPUTED_VALUE"""),"")</f>
        <v/>
      </c>
      <c r="L749" s="119" t="str">
        <f ca="1">IFERROR(__xludf.DUMMYFUNCTION("""COMPUTED_VALUE"""),"")</f>
        <v/>
      </c>
      <c r="M749" s="119" t="str">
        <f ca="1">IFERROR(__xludf.DUMMYFUNCTION("""COMPUTED_VALUE"""),"")</f>
        <v/>
      </c>
      <c r="N749" s="119" t="str">
        <f ca="1">IFERROR(__xludf.DUMMYFUNCTION("""COMPUTED_VALUE"""),"")</f>
        <v/>
      </c>
      <c r="O749" s="119" t="str">
        <f ca="1">IFERROR(__xludf.DUMMYFUNCTION("""COMPUTED_VALUE"""),"")</f>
        <v/>
      </c>
      <c r="P749" s="119" t="str">
        <f ca="1">IFERROR(__xludf.DUMMYFUNCTION("""COMPUTED_VALUE"""),"")</f>
        <v/>
      </c>
      <c r="Q749" s="119" t="str">
        <f ca="1">IFERROR(__xludf.DUMMYFUNCTION("""COMPUTED_VALUE"""),"")</f>
        <v/>
      </c>
      <c r="R749" s="119" t="str">
        <f ca="1">IFERROR(__xludf.DUMMYFUNCTION("""COMPUTED_VALUE"""),"")</f>
        <v/>
      </c>
      <c r="S749" s="119" t="str">
        <f ca="1">IFERROR(__xludf.DUMMYFUNCTION("""COMPUTED_VALUE"""),"")</f>
        <v/>
      </c>
      <c r="T749" s="119" t="str">
        <f ca="1">IFERROR(__xludf.DUMMYFUNCTION("""COMPUTED_VALUE"""),"")</f>
        <v/>
      </c>
      <c r="U749" s="119" t="str">
        <f ca="1">IFERROR(__xludf.DUMMYFUNCTION("""COMPUTED_VALUE"""),"")</f>
        <v/>
      </c>
      <c r="V749" s="119" t="str">
        <f ca="1">IFERROR(__xludf.DUMMYFUNCTION("""COMPUTED_VALUE"""),"")</f>
        <v/>
      </c>
      <c r="W749" s="119" t="str">
        <f ca="1">IFERROR(__xludf.DUMMYFUNCTION("""COMPUTED_VALUE"""),"")</f>
        <v/>
      </c>
      <c r="X749" s="119" t="str">
        <f ca="1">IFERROR(__xludf.DUMMYFUNCTION("""COMPUTED_VALUE"""),"")</f>
        <v/>
      </c>
      <c r="Y749" s="119" t="str">
        <f ca="1">IFERROR(__xludf.DUMMYFUNCTION("""COMPUTED_VALUE"""),"")</f>
        <v/>
      </c>
      <c r="Z749" s="119"/>
    </row>
    <row r="750" spans="1:26" ht="12.95">
      <c r="A750" s="119" t="str">
        <f ca="1">IFERROR(__xludf.DUMMYFUNCTION("""COMPUTED_VALUE"""),"")</f>
        <v/>
      </c>
      <c r="B750" s="119" t="str">
        <f ca="1">IFERROR(__xludf.DUMMYFUNCTION("""COMPUTED_VALUE"""),"")</f>
        <v/>
      </c>
      <c r="C750" s="119" t="str">
        <f ca="1">IFERROR(__xludf.DUMMYFUNCTION("""COMPUTED_VALUE"""),"")</f>
        <v/>
      </c>
      <c r="D750" s="119" t="str">
        <f ca="1">IFERROR(__xludf.DUMMYFUNCTION("""COMPUTED_VALUE"""),"")</f>
        <v/>
      </c>
      <c r="E750" s="119" t="str">
        <f ca="1">IFERROR(__xludf.DUMMYFUNCTION("""COMPUTED_VALUE"""),"")</f>
        <v/>
      </c>
      <c r="F750" s="119" t="str">
        <f ca="1">IFERROR(__xludf.DUMMYFUNCTION("""COMPUTED_VALUE"""),"")</f>
        <v/>
      </c>
      <c r="G750" s="119" t="str">
        <f ca="1">IFERROR(__xludf.DUMMYFUNCTION("""COMPUTED_VALUE"""),"")</f>
        <v/>
      </c>
      <c r="H750" s="119" t="str">
        <f ca="1">IFERROR(__xludf.DUMMYFUNCTION("""COMPUTED_VALUE"""),"")</f>
        <v/>
      </c>
      <c r="I750" s="96" t="str">
        <f ca="1">IFERROR(__xludf.DUMMYFUNCTION("""COMPUTED_VALUE"""),"")</f>
        <v/>
      </c>
      <c r="J750" s="119" t="str">
        <f ca="1">IFERROR(__xludf.DUMMYFUNCTION("""COMPUTED_VALUE"""),"")</f>
        <v/>
      </c>
      <c r="K750" s="119" t="str">
        <f ca="1">IFERROR(__xludf.DUMMYFUNCTION("""COMPUTED_VALUE"""),"")</f>
        <v/>
      </c>
      <c r="L750" s="119" t="str">
        <f ca="1">IFERROR(__xludf.DUMMYFUNCTION("""COMPUTED_VALUE"""),"")</f>
        <v/>
      </c>
      <c r="M750" s="119" t="str">
        <f ca="1">IFERROR(__xludf.DUMMYFUNCTION("""COMPUTED_VALUE"""),"")</f>
        <v/>
      </c>
      <c r="N750" s="119" t="str">
        <f ca="1">IFERROR(__xludf.DUMMYFUNCTION("""COMPUTED_VALUE"""),"")</f>
        <v/>
      </c>
      <c r="O750" s="119" t="str">
        <f ca="1">IFERROR(__xludf.DUMMYFUNCTION("""COMPUTED_VALUE"""),"")</f>
        <v/>
      </c>
      <c r="P750" s="119" t="str">
        <f ca="1">IFERROR(__xludf.DUMMYFUNCTION("""COMPUTED_VALUE"""),"")</f>
        <v/>
      </c>
      <c r="Q750" s="119" t="str">
        <f ca="1">IFERROR(__xludf.DUMMYFUNCTION("""COMPUTED_VALUE"""),"")</f>
        <v/>
      </c>
      <c r="R750" s="119" t="str">
        <f ca="1">IFERROR(__xludf.DUMMYFUNCTION("""COMPUTED_VALUE"""),"")</f>
        <v/>
      </c>
      <c r="S750" s="119" t="str">
        <f ca="1">IFERROR(__xludf.DUMMYFUNCTION("""COMPUTED_VALUE"""),"")</f>
        <v/>
      </c>
      <c r="T750" s="119" t="str">
        <f ca="1">IFERROR(__xludf.DUMMYFUNCTION("""COMPUTED_VALUE"""),"")</f>
        <v/>
      </c>
      <c r="U750" s="119" t="str">
        <f ca="1">IFERROR(__xludf.DUMMYFUNCTION("""COMPUTED_VALUE"""),"")</f>
        <v/>
      </c>
      <c r="V750" s="119" t="str">
        <f ca="1">IFERROR(__xludf.DUMMYFUNCTION("""COMPUTED_VALUE"""),"")</f>
        <v/>
      </c>
      <c r="W750" s="119" t="str">
        <f ca="1">IFERROR(__xludf.DUMMYFUNCTION("""COMPUTED_VALUE"""),"")</f>
        <v/>
      </c>
      <c r="X750" s="119" t="str">
        <f ca="1">IFERROR(__xludf.DUMMYFUNCTION("""COMPUTED_VALUE"""),"")</f>
        <v/>
      </c>
      <c r="Y750" s="119" t="str">
        <f ca="1">IFERROR(__xludf.DUMMYFUNCTION("""COMPUTED_VALUE"""),"")</f>
        <v/>
      </c>
      <c r="Z750" s="119"/>
    </row>
    <row r="751" spans="1:26" ht="12.95">
      <c r="A751" s="119" t="str">
        <f ca="1">IFERROR(__xludf.DUMMYFUNCTION("""COMPUTED_VALUE"""),"")</f>
        <v/>
      </c>
      <c r="B751" s="119" t="str">
        <f ca="1">IFERROR(__xludf.DUMMYFUNCTION("""COMPUTED_VALUE"""),"")</f>
        <v/>
      </c>
      <c r="C751" s="119" t="str">
        <f ca="1">IFERROR(__xludf.DUMMYFUNCTION("""COMPUTED_VALUE"""),"")</f>
        <v/>
      </c>
      <c r="D751" s="119" t="str">
        <f ca="1">IFERROR(__xludf.DUMMYFUNCTION("""COMPUTED_VALUE"""),"")</f>
        <v/>
      </c>
      <c r="E751" s="119" t="str">
        <f ca="1">IFERROR(__xludf.DUMMYFUNCTION("""COMPUTED_VALUE"""),"")</f>
        <v/>
      </c>
      <c r="F751" s="119" t="str">
        <f ca="1">IFERROR(__xludf.DUMMYFUNCTION("""COMPUTED_VALUE"""),"")</f>
        <v/>
      </c>
      <c r="G751" s="119" t="str">
        <f ca="1">IFERROR(__xludf.DUMMYFUNCTION("""COMPUTED_VALUE"""),"")</f>
        <v/>
      </c>
      <c r="H751" s="119" t="str">
        <f ca="1">IFERROR(__xludf.DUMMYFUNCTION("""COMPUTED_VALUE"""),"")</f>
        <v/>
      </c>
      <c r="I751" s="96" t="str">
        <f ca="1">IFERROR(__xludf.DUMMYFUNCTION("""COMPUTED_VALUE"""),"")</f>
        <v/>
      </c>
      <c r="J751" s="119" t="str">
        <f ca="1">IFERROR(__xludf.DUMMYFUNCTION("""COMPUTED_VALUE"""),"")</f>
        <v/>
      </c>
      <c r="K751" s="119" t="str">
        <f ca="1">IFERROR(__xludf.DUMMYFUNCTION("""COMPUTED_VALUE"""),"")</f>
        <v/>
      </c>
      <c r="L751" s="119" t="str">
        <f ca="1">IFERROR(__xludf.DUMMYFUNCTION("""COMPUTED_VALUE"""),"")</f>
        <v/>
      </c>
      <c r="M751" s="119" t="str">
        <f ca="1">IFERROR(__xludf.DUMMYFUNCTION("""COMPUTED_VALUE"""),"")</f>
        <v/>
      </c>
      <c r="N751" s="119" t="str">
        <f ca="1">IFERROR(__xludf.DUMMYFUNCTION("""COMPUTED_VALUE"""),"")</f>
        <v/>
      </c>
      <c r="O751" s="119" t="str">
        <f ca="1">IFERROR(__xludf.DUMMYFUNCTION("""COMPUTED_VALUE"""),"")</f>
        <v/>
      </c>
      <c r="P751" s="119" t="str">
        <f ca="1">IFERROR(__xludf.DUMMYFUNCTION("""COMPUTED_VALUE"""),"")</f>
        <v/>
      </c>
      <c r="Q751" s="119" t="str">
        <f ca="1">IFERROR(__xludf.DUMMYFUNCTION("""COMPUTED_VALUE"""),"")</f>
        <v/>
      </c>
      <c r="R751" s="119" t="str">
        <f ca="1">IFERROR(__xludf.DUMMYFUNCTION("""COMPUTED_VALUE"""),"")</f>
        <v/>
      </c>
      <c r="S751" s="119" t="str">
        <f ca="1">IFERROR(__xludf.DUMMYFUNCTION("""COMPUTED_VALUE"""),"")</f>
        <v/>
      </c>
      <c r="T751" s="119" t="str">
        <f ca="1">IFERROR(__xludf.DUMMYFUNCTION("""COMPUTED_VALUE"""),"")</f>
        <v/>
      </c>
      <c r="U751" s="119" t="str">
        <f ca="1">IFERROR(__xludf.DUMMYFUNCTION("""COMPUTED_VALUE"""),"")</f>
        <v/>
      </c>
      <c r="V751" s="119" t="str">
        <f ca="1">IFERROR(__xludf.DUMMYFUNCTION("""COMPUTED_VALUE"""),"")</f>
        <v/>
      </c>
      <c r="W751" s="119" t="str">
        <f ca="1">IFERROR(__xludf.DUMMYFUNCTION("""COMPUTED_VALUE"""),"")</f>
        <v/>
      </c>
      <c r="X751" s="119" t="str">
        <f ca="1">IFERROR(__xludf.DUMMYFUNCTION("""COMPUTED_VALUE"""),"")</f>
        <v/>
      </c>
      <c r="Y751" s="119" t="str">
        <f ca="1">IFERROR(__xludf.DUMMYFUNCTION("""COMPUTED_VALUE"""),"")</f>
        <v/>
      </c>
      <c r="Z751" s="119"/>
    </row>
    <row r="752" spans="1:26" ht="12.95">
      <c r="A752" s="119" t="str">
        <f ca="1">IFERROR(__xludf.DUMMYFUNCTION("""COMPUTED_VALUE"""),"")</f>
        <v/>
      </c>
      <c r="B752" s="119" t="str">
        <f ca="1">IFERROR(__xludf.DUMMYFUNCTION("""COMPUTED_VALUE"""),"")</f>
        <v/>
      </c>
      <c r="C752" s="119" t="str">
        <f ca="1">IFERROR(__xludf.DUMMYFUNCTION("""COMPUTED_VALUE"""),"")</f>
        <v/>
      </c>
      <c r="D752" s="119" t="str">
        <f ca="1">IFERROR(__xludf.DUMMYFUNCTION("""COMPUTED_VALUE"""),"")</f>
        <v/>
      </c>
      <c r="E752" s="119" t="str">
        <f ca="1">IFERROR(__xludf.DUMMYFUNCTION("""COMPUTED_VALUE"""),"")</f>
        <v/>
      </c>
      <c r="F752" s="119" t="str">
        <f ca="1">IFERROR(__xludf.DUMMYFUNCTION("""COMPUTED_VALUE"""),"")</f>
        <v/>
      </c>
      <c r="G752" s="119" t="str">
        <f ca="1">IFERROR(__xludf.DUMMYFUNCTION("""COMPUTED_VALUE"""),"")</f>
        <v/>
      </c>
      <c r="H752" s="119" t="str">
        <f ca="1">IFERROR(__xludf.DUMMYFUNCTION("""COMPUTED_VALUE"""),"")</f>
        <v/>
      </c>
      <c r="I752" s="96" t="str">
        <f ca="1">IFERROR(__xludf.DUMMYFUNCTION("""COMPUTED_VALUE"""),"")</f>
        <v/>
      </c>
      <c r="J752" s="119" t="str">
        <f ca="1">IFERROR(__xludf.DUMMYFUNCTION("""COMPUTED_VALUE"""),"")</f>
        <v/>
      </c>
      <c r="K752" s="119" t="str">
        <f ca="1">IFERROR(__xludf.DUMMYFUNCTION("""COMPUTED_VALUE"""),"")</f>
        <v/>
      </c>
      <c r="L752" s="119" t="str">
        <f ca="1">IFERROR(__xludf.DUMMYFUNCTION("""COMPUTED_VALUE"""),"")</f>
        <v/>
      </c>
      <c r="M752" s="119" t="str">
        <f ca="1">IFERROR(__xludf.DUMMYFUNCTION("""COMPUTED_VALUE"""),"")</f>
        <v/>
      </c>
      <c r="N752" s="119" t="str">
        <f ca="1">IFERROR(__xludf.DUMMYFUNCTION("""COMPUTED_VALUE"""),"")</f>
        <v/>
      </c>
      <c r="O752" s="119" t="str">
        <f ca="1">IFERROR(__xludf.DUMMYFUNCTION("""COMPUTED_VALUE"""),"")</f>
        <v/>
      </c>
      <c r="P752" s="119" t="str">
        <f ca="1">IFERROR(__xludf.DUMMYFUNCTION("""COMPUTED_VALUE"""),"")</f>
        <v/>
      </c>
      <c r="Q752" s="119" t="str">
        <f ca="1">IFERROR(__xludf.DUMMYFUNCTION("""COMPUTED_VALUE"""),"")</f>
        <v/>
      </c>
      <c r="R752" s="119" t="str">
        <f ca="1">IFERROR(__xludf.DUMMYFUNCTION("""COMPUTED_VALUE"""),"")</f>
        <v/>
      </c>
      <c r="S752" s="119" t="str">
        <f ca="1">IFERROR(__xludf.DUMMYFUNCTION("""COMPUTED_VALUE"""),"")</f>
        <v/>
      </c>
      <c r="T752" s="119" t="str">
        <f ca="1">IFERROR(__xludf.DUMMYFUNCTION("""COMPUTED_VALUE"""),"")</f>
        <v/>
      </c>
      <c r="U752" s="119" t="str">
        <f ca="1">IFERROR(__xludf.DUMMYFUNCTION("""COMPUTED_VALUE"""),"")</f>
        <v/>
      </c>
      <c r="V752" s="119" t="str">
        <f ca="1">IFERROR(__xludf.DUMMYFUNCTION("""COMPUTED_VALUE"""),"")</f>
        <v/>
      </c>
      <c r="W752" s="119" t="str">
        <f ca="1">IFERROR(__xludf.DUMMYFUNCTION("""COMPUTED_VALUE"""),"")</f>
        <v/>
      </c>
      <c r="X752" s="119" t="str">
        <f ca="1">IFERROR(__xludf.DUMMYFUNCTION("""COMPUTED_VALUE"""),"")</f>
        <v/>
      </c>
      <c r="Y752" s="119" t="str">
        <f ca="1">IFERROR(__xludf.DUMMYFUNCTION("""COMPUTED_VALUE"""),"")</f>
        <v/>
      </c>
      <c r="Z752" s="119"/>
    </row>
    <row r="753" spans="1:26" ht="12.95">
      <c r="A753" s="119" t="str">
        <f ca="1">IFERROR(__xludf.DUMMYFUNCTION("""COMPUTED_VALUE"""),"")</f>
        <v/>
      </c>
      <c r="B753" s="119" t="str">
        <f ca="1">IFERROR(__xludf.DUMMYFUNCTION("""COMPUTED_VALUE"""),"")</f>
        <v/>
      </c>
      <c r="C753" s="119" t="str">
        <f ca="1">IFERROR(__xludf.DUMMYFUNCTION("""COMPUTED_VALUE"""),"")</f>
        <v/>
      </c>
      <c r="D753" s="119" t="str">
        <f ca="1">IFERROR(__xludf.DUMMYFUNCTION("""COMPUTED_VALUE"""),"")</f>
        <v/>
      </c>
      <c r="E753" s="119" t="str">
        <f ca="1">IFERROR(__xludf.DUMMYFUNCTION("""COMPUTED_VALUE"""),"")</f>
        <v/>
      </c>
      <c r="F753" s="119" t="str">
        <f ca="1">IFERROR(__xludf.DUMMYFUNCTION("""COMPUTED_VALUE"""),"")</f>
        <v/>
      </c>
      <c r="G753" s="119" t="str">
        <f ca="1">IFERROR(__xludf.DUMMYFUNCTION("""COMPUTED_VALUE"""),"")</f>
        <v/>
      </c>
      <c r="H753" s="119" t="str">
        <f ca="1">IFERROR(__xludf.DUMMYFUNCTION("""COMPUTED_VALUE"""),"")</f>
        <v/>
      </c>
      <c r="I753" s="96" t="str">
        <f ca="1">IFERROR(__xludf.DUMMYFUNCTION("""COMPUTED_VALUE"""),"")</f>
        <v/>
      </c>
      <c r="J753" s="119" t="str">
        <f ca="1">IFERROR(__xludf.DUMMYFUNCTION("""COMPUTED_VALUE"""),"")</f>
        <v/>
      </c>
      <c r="K753" s="119" t="str">
        <f ca="1">IFERROR(__xludf.DUMMYFUNCTION("""COMPUTED_VALUE"""),"")</f>
        <v/>
      </c>
      <c r="L753" s="119" t="str">
        <f ca="1">IFERROR(__xludf.DUMMYFUNCTION("""COMPUTED_VALUE"""),"")</f>
        <v/>
      </c>
      <c r="M753" s="119" t="str">
        <f ca="1">IFERROR(__xludf.DUMMYFUNCTION("""COMPUTED_VALUE"""),"")</f>
        <v/>
      </c>
      <c r="N753" s="119" t="str">
        <f ca="1">IFERROR(__xludf.DUMMYFUNCTION("""COMPUTED_VALUE"""),"")</f>
        <v/>
      </c>
      <c r="O753" s="119" t="str">
        <f ca="1">IFERROR(__xludf.DUMMYFUNCTION("""COMPUTED_VALUE"""),"")</f>
        <v/>
      </c>
      <c r="P753" s="119" t="str">
        <f ca="1">IFERROR(__xludf.DUMMYFUNCTION("""COMPUTED_VALUE"""),"")</f>
        <v/>
      </c>
      <c r="Q753" s="119" t="str">
        <f ca="1">IFERROR(__xludf.DUMMYFUNCTION("""COMPUTED_VALUE"""),"")</f>
        <v/>
      </c>
      <c r="R753" s="119" t="str">
        <f ca="1">IFERROR(__xludf.DUMMYFUNCTION("""COMPUTED_VALUE"""),"")</f>
        <v/>
      </c>
      <c r="S753" s="119" t="str">
        <f ca="1">IFERROR(__xludf.DUMMYFUNCTION("""COMPUTED_VALUE"""),"")</f>
        <v/>
      </c>
      <c r="T753" s="119" t="str">
        <f ca="1">IFERROR(__xludf.DUMMYFUNCTION("""COMPUTED_VALUE"""),"")</f>
        <v/>
      </c>
      <c r="U753" s="119" t="str">
        <f ca="1">IFERROR(__xludf.DUMMYFUNCTION("""COMPUTED_VALUE"""),"")</f>
        <v/>
      </c>
      <c r="V753" s="119" t="str">
        <f ca="1">IFERROR(__xludf.DUMMYFUNCTION("""COMPUTED_VALUE"""),"")</f>
        <v/>
      </c>
      <c r="W753" s="119" t="str">
        <f ca="1">IFERROR(__xludf.DUMMYFUNCTION("""COMPUTED_VALUE"""),"")</f>
        <v/>
      </c>
      <c r="X753" s="119" t="str">
        <f ca="1">IFERROR(__xludf.DUMMYFUNCTION("""COMPUTED_VALUE"""),"")</f>
        <v/>
      </c>
      <c r="Y753" s="119" t="str">
        <f ca="1">IFERROR(__xludf.DUMMYFUNCTION("""COMPUTED_VALUE"""),"")</f>
        <v/>
      </c>
      <c r="Z753" s="119"/>
    </row>
    <row r="754" spans="1:26" ht="12.95">
      <c r="A754" s="119" t="str">
        <f ca="1">IFERROR(__xludf.DUMMYFUNCTION("""COMPUTED_VALUE"""),"")</f>
        <v/>
      </c>
      <c r="B754" s="119" t="str">
        <f ca="1">IFERROR(__xludf.DUMMYFUNCTION("""COMPUTED_VALUE"""),"")</f>
        <v/>
      </c>
      <c r="C754" s="119" t="str">
        <f ca="1">IFERROR(__xludf.DUMMYFUNCTION("""COMPUTED_VALUE"""),"")</f>
        <v/>
      </c>
      <c r="D754" s="119" t="str">
        <f ca="1">IFERROR(__xludf.DUMMYFUNCTION("""COMPUTED_VALUE"""),"")</f>
        <v/>
      </c>
      <c r="E754" s="119" t="str">
        <f ca="1">IFERROR(__xludf.DUMMYFUNCTION("""COMPUTED_VALUE"""),"")</f>
        <v/>
      </c>
      <c r="F754" s="119" t="str">
        <f ca="1">IFERROR(__xludf.DUMMYFUNCTION("""COMPUTED_VALUE"""),"")</f>
        <v/>
      </c>
      <c r="G754" s="119" t="str">
        <f ca="1">IFERROR(__xludf.DUMMYFUNCTION("""COMPUTED_VALUE"""),"")</f>
        <v/>
      </c>
      <c r="H754" s="119" t="str">
        <f ca="1">IFERROR(__xludf.DUMMYFUNCTION("""COMPUTED_VALUE"""),"")</f>
        <v/>
      </c>
      <c r="I754" s="96" t="str">
        <f ca="1">IFERROR(__xludf.DUMMYFUNCTION("""COMPUTED_VALUE"""),"")</f>
        <v/>
      </c>
      <c r="J754" s="119" t="str">
        <f ca="1">IFERROR(__xludf.DUMMYFUNCTION("""COMPUTED_VALUE"""),"")</f>
        <v/>
      </c>
      <c r="K754" s="119" t="str">
        <f ca="1">IFERROR(__xludf.DUMMYFUNCTION("""COMPUTED_VALUE"""),"")</f>
        <v/>
      </c>
      <c r="L754" s="119" t="str">
        <f ca="1">IFERROR(__xludf.DUMMYFUNCTION("""COMPUTED_VALUE"""),"")</f>
        <v/>
      </c>
      <c r="M754" s="119" t="str">
        <f ca="1">IFERROR(__xludf.DUMMYFUNCTION("""COMPUTED_VALUE"""),"")</f>
        <v/>
      </c>
      <c r="N754" s="119" t="str">
        <f ca="1">IFERROR(__xludf.DUMMYFUNCTION("""COMPUTED_VALUE"""),"")</f>
        <v/>
      </c>
      <c r="O754" s="119" t="str">
        <f ca="1">IFERROR(__xludf.DUMMYFUNCTION("""COMPUTED_VALUE"""),"")</f>
        <v/>
      </c>
      <c r="P754" s="119" t="str">
        <f ca="1">IFERROR(__xludf.DUMMYFUNCTION("""COMPUTED_VALUE"""),"")</f>
        <v/>
      </c>
      <c r="Q754" s="119" t="str">
        <f ca="1">IFERROR(__xludf.DUMMYFUNCTION("""COMPUTED_VALUE"""),"")</f>
        <v/>
      </c>
      <c r="R754" s="119" t="str">
        <f ca="1">IFERROR(__xludf.DUMMYFUNCTION("""COMPUTED_VALUE"""),"")</f>
        <v/>
      </c>
      <c r="S754" s="119" t="str">
        <f ca="1">IFERROR(__xludf.DUMMYFUNCTION("""COMPUTED_VALUE"""),"")</f>
        <v/>
      </c>
      <c r="T754" s="119" t="str">
        <f ca="1">IFERROR(__xludf.DUMMYFUNCTION("""COMPUTED_VALUE"""),"")</f>
        <v/>
      </c>
      <c r="U754" s="119" t="str">
        <f ca="1">IFERROR(__xludf.DUMMYFUNCTION("""COMPUTED_VALUE"""),"")</f>
        <v/>
      </c>
      <c r="V754" s="119" t="str">
        <f ca="1">IFERROR(__xludf.DUMMYFUNCTION("""COMPUTED_VALUE"""),"")</f>
        <v/>
      </c>
      <c r="W754" s="119" t="str">
        <f ca="1">IFERROR(__xludf.DUMMYFUNCTION("""COMPUTED_VALUE"""),"")</f>
        <v/>
      </c>
      <c r="X754" s="119" t="str">
        <f ca="1">IFERROR(__xludf.DUMMYFUNCTION("""COMPUTED_VALUE"""),"")</f>
        <v/>
      </c>
      <c r="Y754" s="119" t="str">
        <f ca="1">IFERROR(__xludf.DUMMYFUNCTION("""COMPUTED_VALUE"""),"")</f>
        <v/>
      </c>
      <c r="Z754" s="119"/>
    </row>
    <row r="755" spans="1:26" ht="12.95">
      <c r="A755" s="119" t="str">
        <f ca="1">IFERROR(__xludf.DUMMYFUNCTION("""COMPUTED_VALUE"""),"")</f>
        <v/>
      </c>
      <c r="B755" s="119" t="str">
        <f ca="1">IFERROR(__xludf.DUMMYFUNCTION("""COMPUTED_VALUE"""),"")</f>
        <v/>
      </c>
      <c r="C755" s="119" t="str">
        <f ca="1">IFERROR(__xludf.DUMMYFUNCTION("""COMPUTED_VALUE"""),"")</f>
        <v/>
      </c>
      <c r="D755" s="119" t="str">
        <f ca="1">IFERROR(__xludf.DUMMYFUNCTION("""COMPUTED_VALUE"""),"")</f>
        <v/>
      </c>
      <c r="E755" s="119" t="str">
        <f ca="1">IFERROR(__xludf.DUMMYFUNCTION("""COMPUTED_VALUE"""),"")</f>
        <v/>
      </c>
      <c r="F755" s="119" t="str">
        <f ca="1">IFERROR(__xludf.DUMMYFUNCTION("""COMPUTED_VALUE"""),"")</f>
        <v/>
      </c>
      <c r="G755" s="119" t="str">
        <f ca="1">IFERROR(__xludf.DUMMYFUNCTION("""COMPUTED_VALUE"""),"")</f>
        <v/>
      </c>
      <c r="H755" s="119" t="str">
        <f ca="1">IFERROR(__xludf.DUMMYFUNCTION("""COMPUTED_VALUE"""),"")</f>
        <v/>
      </c>
      <c r="I755" s="96" t="str">
        <f ca="1">IFERROR(__xludf.DUMMYFUNCTION("""COMPUTED_VALUE"""),"")</f>
        <v/>
      </c>
      <c r="J755" s="119" t="str">
        <f ca="1">IFERROR(__xludf.DUMMYFUNCTION("""COMPUTED_VALUE"""),"")</f>
        <v/>
      </c>
      <c r="K755" s="119" t="str">
        <f ca="1">IFERROR(__xludf.DUMMYFUNCTION("""COMPUTED_VALUE"""),"")</f>
        <v/>
      </c>
      <c r="L755" s="119" t="str">
        <f ca="1">IFERROR(__xludf.DUMMYFUNCTION("""COMPUTED_VALUE"""),"")</f>
        <v/>
      </c>
      <c r="M755" s="119" t="str">
        <f ca="1">IFERROR(__xludf.DUMMYFUNCTION("""COMPUTED_VALUE"""),"")</f>
        <v/>
      </c>
      <c r="N755" s="119" t="str">
        <f ca="1">IFERROR(__xludf.DUMMYFUNCTION("""COMPUTED_VALUE"""),"")</f>
        <v/>
      </c>
      <c r="O755" s="119" t="str">
        <f ca="1">IFERROR(__xludf.DUMMYFUNCTION("""COMPUTED_VALUE"""),"")</f>
        <v/>
      </c>
      <c r="P755" s="119" t="str">
        <f ca="1">IFERROR(__xludf.DUMMYFUNCTION("""COMPUTED_VALUE"""),"")</f>
        <v/>
      </c>
      <c r="Q755" s="119" t="str">
        <f ca="1">IFERROR(__xludf.DUMMYFUNCTION("""COMPUTED_VALUE"""),"")</f>
        <v/>
      </c>
      <c r="R755" s="119" t="str">
        <f ca="1">IFERROR(__xludf.DUMMYFUNCTION("""COMPUTED_VALUE"""),"")</f>
        <v/>
      </c>
      <c r="S755" s="119" t="str">
        <f ca="1">IFERROR(__xludf.DUMMYFUNCTION("""COMPUTED_VALUE"""),"")</f>
        <v/>
      </c>
      <c r="T755" s="119" t="str">
        <f ca="1">IFERROR(__xludf.DUMMYFUNCTION("""COMPUTED_VALUE"""),"")</f>
        <v/>
      </c>
      <c r="U755" s="119" t="str">
        <f ca="1">IFERROR(__xludf.DUMMYFUNCTION("""COMPUTED_VALUE"""),"")</f>
        <v/>
      </c>
      <c r="V755" s="119" t="str">
        <f ca="1">IFERROR(__xludf.DUMMYFUNCTION("""COMPUTED_VALUE"""),"")</f>
        <v/>
      </c>
      <c r="W755" s="119" t="str">
        <f ca="1">IFERROR(__xludf.DUMMYFUNCTION("""COMPUTED_VALUE"""),"")</f>
        <v/>
      </c>
      <c r="X755" s="119" t="str">
        <f ca="1">IFERROR(__xludf.DUMMYFUNCTION("""COMPUTED_VALUE"""),"")</f>
        <v/>
      </c>
      <c r="Y755" s="119" t="str">
        <f ca="1">IFERROR(__xludf.DUMMYFUNCTION("""COMPUTED_VALUE"""),"")</f>
        <v/>
      </c>
      <c r="Z755" s="119"/>
    </row>
    <row r="756" spans="1:26" ht="12.95">
      <c r="A756" s="119" t="str">
        <f ca="1">IFERROR(__xludf.DUMMYFUNCTION("""COMPUTED_VALUE"""),"")</f>
        <v/>
      </c>
      <c r="B756" s="119" t="str">
        <f ca="1">IFERROR(__xludf.DUMMYFUNCTION("""COMPUTED_VALUE"""),"")</f>
        <v/>
      </c>
      <c r="C756" s="119" t="str">
        <f ca="1">IFERROR(__xludf.DUMMYFUNCTION("""COMPUTED_VALUE"""),"")</f>
        <v/>
      </c>
      <c r="D756" s="119" t="str">
        <f ca="1">IFERROR(__xludf.DUMMYFUNCTION("""COMPUTED_VALUE"""),"")</f>
        <v/>
      </c>
      <c r="E756" s="119" t="str">
        <f ca="1">IFERROR(__xludf.DUMMYFUNCTION("""COMPUTED_VALUE"""),"")</f>
        <v/>
      </c>
      <c r="F756" s="119" t="str">
        <f ca="1">IFERROR(__xludf.DUMMYFUNCTION("""COMPUTED_VALUE"""),"")</f>
        <v/>
      </c>
      <c r="G756" s="119" t="str">
        <f ca="1">IFERROR(__xludf.DUMMYFUNCTION("""COMPUTED_VALUE"""),"")</f>
        <v/>
      </c>
      <c r="H756" s="119" t="str">
        <f ca="1">IFERROR(__xludf.DUMMYFUNCTION("""COMPUTED_VALUE"""),"")</f>
        <v/>
      </c>
      <c r="I756" s="96" t="str">
        <f ca="1">IFERROR(__xludf.DUMMYFUNCTION("""COMPUTED_VALUE"""),"")</f>
        <v/>
      </c>
      <c r="J756" s="119" t="str">
        <f ca="1">IFERROR(__xludf.DUMMYFUNCTION("""COMPUTED_VALUE"""),"")</f>
        <v/>
      </c>
      <c r="K756" s="119" t="str">
        <f ca="1">IFERROR(__xludf.DUMMYFUNCTION("""COMPUTED_VALUE"""),"")</f>
        <v/>
      </c>
      <c r="L756" s="119" t="str">
        <f ca="1">IFERROR(__xludf.DUMMYFUNCTION("""COMPUTED_VALUE"""),"")</f>
        <v/>
      </c>
      <c r="M756" s="119" t="str">
        <f ca="1">IFERROR(__xludf.DUMMYFUNCTION("""COMPUTED_VALUE"""),"")</f>
        <v/>
      </c>
      <c r="N756" s="119" t="str">
        <f ca="1">IFERROR(__xludf.DUMMYFUNCTION("""COMPUTED_VALUE"""),"")</f>
        <v/>
      </c>
      <c r="O756" s="119" t="str">
        <f ca="1">IFERROR(__xludf.DUMMYFUNCTION("""COMPUTED_VALUE"""),"")</f>
        <v/>
      </c>
      <c r="P756" s="119" t="str">
        <f ca="1">IFERROR(__xludf.DUMMYFUNCTION("""COMPUTED_VALUE"""),"")</f>
        <v/>
      </c>
      <c r="Q756" s="119" t="str">
        <f ca="1">IFERROR(__xludf.DUMMYFUNCTION("""COMPUTED_VALUE"""),"")</f>
        <v/>
      </c>
      <c r="R756" s="119" t="str">
        <f ca="1">IFERROR(__xludf.DUMMYFUNCTION("""COMPUTED_VALUE"""),"")</f>
        <v/>
      </c>
      <c r="S756" s="119" t="str">
        <f ca="1">IFERROR(__xludf.DUMMYFUNCTION("""COMPUTED_VALUE"""),"")</f>
        <v/>
      </c>
      <c r="T756" s="119" t="str">
        <f ca="1">IFERROR(__xludf.DUMMYFUNCTION("""COMPUTED_VALUE"""),"")</f>
        <v/>
      </c>
      <c r="U756" s="119" t="str">
        <f ca="1">IFERROR(__xludf.DUMMYFUNCTION("""COMPUTED_VALUE"""),"")</f>
        <v/>
      </c>
      <c r="V756" s="119" t="str">
        <f ca="1">IFERROR(__xludf.DUMMYFUNCTION("""COMPUTED_VALUE"""),"")</f>
        <v/>
      </c>
      <c r="W756" s="119" t="str">
        <f ca="1">IFERROR(__xludf.DUMMYFUNCTION("""COMPUTED_VALUE"""),"")</f>
        <v/>
      </c>
      <c r="X756" s="119" t="str">
        <f ca="1">IFERROR(__xludf.DUMMYFUNCTION("""COMPUTED_VALUE"""),"")</f>
        <v/>
      </c>
      <c r="Y756" s="119" t="str">
        <f ca="1">IFERROR(__xludf.DUMMYFUNCTION("""COMPUTED_VALUE"""),"")</f>
        <v/>
      </c>
      <c r="Z756" s="119"/>
    </row>
    <row r="757" spans="1:26" ht="12.95">
      <c r="A757" s="119" t="str">
        <f ca="1">IFERROR(__xludf.DUMMYFUNCTION("""COMPUTED_VALUE"""),"")</f>
        <v/>
      </c>
      <c r="B757" s="119" t="str">
        <f ca="1">IFERROR(__xludf.DUMMYFUNCTION("""COMPUTED_VALUE"""),"")</f>
        <v/>
      </c>
      <c r="C757" s="119" t="str">
        <f ca="1">IFERROR(__xludf.DUMMYFUNCTION("""COMPUTED_VALUE"""),"")</f>
        <v/>
      </c>
      <c r="D757" s="119" t="str">
        <f ca="1">IFERROR(__xludf.DUMMYFUNCTION("""COMPUTED_VALUE"""),"")</f>
        <v/>
      </c>
      <c r="E757" s="119" t="str">
        <f ca="1">IFERROR(__xludf.DUMMYFUNCTION("""COMPUTED_VALUE"""),"")</f>
        <v/>
      </c>
      <c r="F757" s="119" t="str">
        <f ca="1">IFERROR(__xludf.DUMMYFUNCTION("""COMPUTED_VALUE"""),"")</f>
        <v/>
      </c>
      <c r="G757" s="119" t="str">
        <f ca="1">IFERROR(__xludf.DUMMYFUNCTION("""COMPUTED_VALUE"""),"")</f>
        <v/>
      </c>
      <c r="H757" s="119" t="str">
        <f ca="1">IFERROR(__xludf.DUMMYFUNCTION("""COMPUTED_VALUE"""),"")</f>
        <v/>
      </c>
      <c r="I757" s="96" t="str">
        <f ca="1">IFERROR(__xludf.DUMMYFUNCTION("""COMPUTED_VALUE"""),"")</f>
        <v/>
      </c>
      <c r="J757" s="119" t="str">
        <f ca="1">IFERROR(__xludf.DUMMYFUNCTION("""COMPUTED_VALUE"""),"")</f>
        <v/>
      </c>
      <c r="K757" s="119" t="str">
        <f ca="1">IFERROR(__xludf.DUMMYFUNCTION("""COMPUTED_VALUE"""),"")</f>
        <v/>
      </c>
      <c r="L757" s="119" t="str">
        <f ca="1">IFERROR(__xludf.DUMMYFUNCTION("""COMPUTED_VALUE"""),"")</f>
        <v/>
      </c>
      <c r="M757" s="119" t="str">
        <f ca="1">IFERROR(__xludf.DUMMYFUNCTION("""COMPUTED_VALUE"""),"")</f>
        <v/>
      </c>
      <c r="N757" s="119" t="str">
        <f ca="1">IFERROR(__xludf.DUMMYFUNCTION("""COMPUTED_VALUE"""),"")</f>
        <v/>
      </c>
      <c r="O757" s="119" t="str">
        <f ca="1">IFERROR(__xludf.DUMMYFUNCTION("""COMPUTED_VALUE"""),"")</f>
        <v/>
      </c>
      <c r="P757" s="119" t="str">
        <f ca="1">IFERROR(__xludf.DUMMYFUNCTION("""COMPUTED_VALUE"""),"")</f>
        <v/>
      </c>
      <c r="Q757" s="119" t="str">
        <f ca="1">IFERROR(__xludf.DUMMYFUNCTION("""COMPUTED_VALUE"""),"")</f>
        <v/>
      </c>
      <c r="R757" s="119" t="str">
        <f ca="1">IFERROR(__xludf.DUMMYFUNCTION("""COMPUTED_VALUE"""),"")</f>
        <v/>
      </c>
      <c r="S757" s="119" t="str">
        <f ca="1">IFERROR(__xludf.DUMMYFUNCTION("""COMPUTED_VALUE"""),"")</f>
        <v/>
      </c>
      <c r="T757" s="119" t="str">
        <f ca="1">IFERROR(__xludf.DUMMYFUNCTION("""COMPUTED_VALUE"""),"")</f>
        <v/>
      </c>
      <c r="U757" s="119" t="str">
        <f ca="1">IFERROR(__xludf.DUMMYFUNCTION("""COMPUTED_VALUE"""),"")</f>
        <v/>
      </c>
      <c r="V757" s="119" t="str">
        <f ca="1">IFERROR(__xludf.DUMMYFUNCTION("""COMPUTED_VALUE"""),"")</f>
        <v/>
      </c>
      <c r="W757" s="119" t="str">
        <f ca="1">IFERROR(__xludf.DUMMYFUNCTION("""COMPUTED_VALUE"""),"")</f>
        <v/>
      </c>
      <c r="X757" s="119" t="str">
        <f ca="1">IFERROR(__xludf.DUMMYFUNCTION("""COMPUTED_VALUE"""),"")</f>
        <v/>
      </c>
      <c r="Y757" s="119" t="str">
        <f ca="1">IFERROR(__xludf.DUMMYFUNCTION("""COMPUTED_VALUE"""),"")</f>
        <v/>
      </c>
      <c r="Z757" s="119"/>
    </row>
    <row r="758" spans="1:26" ht="12.95">
      <c r="A758" s="119" t="str">
        <f ca="1">IFERROR(__xludf.DUMMYFUNCTION("""COMPUTED_VALUE"""),"")</f>
        <v/>
      </c>
      <c r="B758" s="119" t="str">
        <f ca="1">IFERROR(__xludf.DUMMYFUNCTION("""COMPUTED_VALUE"""),"")</f>
        <v/>
      </c>
      <c r="C758" s="119" t="str">
        <f ca="1">IFERROR(__xludf.DUMMYFUNCTION("""COMPUTED_VALUE"""),"")</f>
        <v/>
      </c>
      <c r="D758" s="119" t="str">
        <f ca="1">IFERROR(__xludf.DUMMYFUNCTION("""COMPUTED_VALUE"""),"")</f>
        <v/>
      </c>
      <c r="E758" s="119" t="str">
        <f ca="1">IFERROR(__xludf.DUMMYFUNCTION("""COMPUTED_VALUE"""),"")</f>
        <v/>
      </c>
      <c r="F758" s="119" t="str">
        <f ca="1">IFERROR(__xludf.DUMMYFUNCTION("""COMPUTED_VALUE"""),"")</f>
        <v/>
      </c>
      <c r="G758" s="119" t="str">
        <f ca="1">IFERROR(__xludf.DUMMYFUNCTION("""COMPUTED_VALUE"""),"")</f>
        <v/>
      </c>
      <c r="H758" s="119" t="str">
        <f ca="1">IFERROR(__xludf.DUMMYFUNCTION("""COMPUTED_VALUE"""),"")</f>
        <v/>
      </c>
      <c r="I758" s="96" t="str">
        <f ca="1">IFERROR(__xludf.DUMMYFUNCTION("""COMPUTED_VALUE"""),"")</f>
        <v/>
      </c>
      <c r="J758" s="119" t="str">
        <f ca="1">IFERROR(__xludf.DUMMYFUNCTION("""COMPUTED_VALUE"""),"")</f>
        <v/>
      </c>
      <c r="K758" s="119" t="str">
        <f ca="1">IFERROR(__xludf.DUMMYFUNCTION("""COMPUTED_VALUE"""),"")</f>
        <v/>
      </c>
      <c r="L758" s="119" t="str">
        <f ca="1">IFERROR(__xludf.DUMMYFUNCTION("""COMPUTED_VALUE"""),"")</f>
        <v/>
      </c>
      <c r="M758" s="119" t="str">
        <f ca="1">IFERROR(__xludf.DUMMYFUNCTION("""COMPUTED_VALUE"""),"")</f>
        <v/>
      </c>
      <c r="N758" s="119" t="str">
        <f ca="1">IFERROR(__xludf.DUMMYFUNCTION("""COMPUTED_VALUE"""),"")</f>
        <v/>
      </c>
      <c r="O758" s="119" t="str">
        <f ca="1">IFERROR(__xludf.DUMMYFUNCTION("""COMPUTED_VALUE"""),"")</f>
        <v/>
      </c>
      <c r="P758" s="119" t="str">
        <f ca="1">IFERROR(__xludf.DUMMYFUNCTION("""COMPUTED_VALUE"""),"")</f>
        <v/>
      </c>
      <c r="Q758" s="119" t="str">
        <f ca="1">IFERROR(__xludf.DUMMYFUNCTION("""COMPUTED_VALUE"""),"")</f>
        <v/>
      </c>
      <c r="R758" s="119" t="str">
        <f ca="1">IFERROR(__xludf.DUMMYFUNCTION("""COMPUTED_VALUE"""),"")</f>
        <v/>
      </c>
      <c r="S758" s="119" t="str">
        <f ca="1">IFERROR(__xludf.DUMMYFUNCTION("""COMPUTED_VALUE"""),"")</f>
        <v/>
      </c>
      <c r="T758" s="119" t="str">
        <f ca="1">IFERROR(__xludf.DUMMYFUNCTION("""COMPUTED_VALUE"""),"")</f>
        <v/>
      </c>
      <c r="U758" s="119" t="str">
        <f ca="1">IFERROR(__xludf.DUMMYFUNCTION("""COMPUTED_VALUE"""),"")</f>
        <v/>
      </c>
      <c r="V758" s="119" t="str">
        <f ca="1">IFERROR(__xludf.DUMMYFUNCTION("""COMPUTED_VALUE"""),"")</f>
        <v/>
      </c>
      <c r="W758" s="119" t="str">
        <f ca="1">IFERROR(__xludf.DUMMYFUNCTION("""COMPUTED_VALUE"""),"")</f>
        <v/>
      </c>
      <c r="X758" s="119" t="str">
        <f ca="1">IFERROR(__xludf.DUMMYFUNCTION("""COMPUTED_VALUE"""),"")</f>
        <v/>
      </c>
      <c r="Y758" s="119" t="str">
        <f ca="1">IFERROR(__xludf.DUMMYFUNCTION("""COMPUTED_VALUE"""),"")</f>
        <v/>
      </c>
      <c r="Z758" s="119"/>
    </row>
    <row r="759" spans="1:26" ht="12.95">
      <c r="A759" s="119" t="str">
        <f ca="1">IFERROR(__xludf.DUMMYFUNCTION("""COMPUTED_VALUE"""),"")</f>
        <v/>
      </c>
      <c r="B759" s="119" t="str">
        <f ca="1">IFERROR(__xludf.DUMMYFUNCTION("""COMPUTED_VALUE"""),"")</f>
        <v/>
      </c>
      <c r="C759" s="119" t="str">
        <f ca="1">IFERROR(__xludf.DUMMYFUNCTION("""COMPUTED_VALUE"""),"")</f>
        <v/>
      </c>
      <c r="D759" s="119" t="str">
        <f ca="1">IFERROR(__xludf.DUMMYFUNCTION("""COMPUTED_VALUE"""),"")</f>
        <v/>
      </c>
      <c r="E759" s="119" t="str">
        <f ca="1">IFERROR(__xludf.DUMMYFUNCTION("""COMPUTED_VALUE"""),"")</f>
        <v/>
      </c>
      <c r="F759" s="119" t="str">
        <f ca="1">IFERROR(__xludf.DUMMYFUNCTION("""COMPUTED_VALUE"""),"")</f>
        <v/>
      </c>
      <c r="G759" s="119" t="str">
        <f ca="1">IFERROR(__xludf.DUMMYFUNCTION("""COMPUTED_VALUE"""),"")</f>
        <v/>
      </c>
      <c r="H759" s="119" t="str">
        <f ca="1">IFERROR(__xludf.DUMMYFUNCTION("""COMPUTED_VALUE"""),"")</f>
        <v/>
      </c>
      <c r="I759" s="96" t="str">
        <f ca="1">IFERROR(__xludf.DUMMYFUNCTION("""COMPUTED_VALUE"""),"")</f>
        <v/>
      </c>
      <c r="J759" s="119" t="str">
        <f ca="1">IFERROR(__xludf.DUMMYFUNCTION("""COMPUTED_VALUE"""),"")</f>
        <v/>
      </c>
      <c r="K759" s="119" t="str">
        <f ca="1">IFERROR(__xludf.DUMMYFUNCTION("""COMPUTED_VALUE"""),"")</f>
        <v/>
      </c>
      <c r="L759" s="119" t="str">
        <f ca="1">IFERROR(__xludf.DUMMYFUNCTION("""COMPUTED_VALUE"""),"")</f>
        <v/>
      </c>
      <c r="M759" s="119" t="str">
        <f ca="1">IFERROR(__xludf.DUMMYFUNCTION("""COMPUTED_VALUE"""),"")</f>
        <v/>
      </c>
      <c r="N759" s="119" t="str">
        <f ca="1">IFERROR(__xludf.DUMMYFUNCTION("""COMPUTED_VALUE"""),"")</f>
        <v/>
      </c>
      <c r="O759" s="119" t="str">
        <f ca="1">IFERROR(__xludf.DUMMYFUNCTION("""COMPUTED_VALUE"""),"")</f>
        <v/>
      </c>
      <c r="P759" s="119" t="str">
        <f ca="1">IFERROR(__xludf.DUMMYFUNCTION("""COMPUTED_VALUE"""),"")</f>
        <v/>
      </c>
      <c r="Q759" s="119" t="str">
        <f ca="1">IFERROR(__xludf.DUMMYFUNCTION("""COMPUTED_VALUE"""),"")</f>
        <v/>
      </c>
      <c r="R759" s="119" t="str">
        <f ca="1">IFERROR(__xludf.DUMMYFUNCTION("""COMPUTED_VALUE"""),"")</f>
        <v/>
      </c>
      <c r="S759" s="119" t="str">
        <f ca="1">IFERROR(__xludf.DUMMYFUNCTION("""COMPUTED_VALUE"""),"")</f>
        <v/>
      </c>
      <c r="T759" s="119" t="str">
        <f ca="1">IFERROR(__xludf.DUMMYFUNCTION("""COMPUTED_VALUE"""),"")</f>
        <v/>
      </c>
      <c r="U759" s="119" t="str">
        <f ca="1">IFERROR(__xludf.DUMMYFUNCTION("""COMPUTED_VALUE"""),"")</f>
        <v/>
      </c>
      <c r="V759" s="119" t="str">
        <f ca="1">IFERROR(__xludf.DUMMYFUNCTION("""COMPUTED_VALUE"""),"")</f>
        <v/>
      </c>
      <c r="W759" s="119" t="str">
        <f ca="1">IFERROR(__xludf.DUMMYFUNCTION("""COMPUTED_VALUE"""),"")</f>
        <v/>
      </c>
      <c r="X759" s="119" t="str">
        <f ca="1">IFERROR(__xludf.DUMMYFUNCTION("""COMPUTED_VALUE"""),"")</f>
        <v/>
      </c>
      <c r="Y759" s="119" t="str">
        <f ca="1">IFERROR(__xludf.DUMMYFUNCTION("""COMPUTED_VALUE"""),"")</f>
        <v/>
      </c>
      <c r="Z759" s="119"/>
    </row>
    <row r="760" spans="1:26" ht="12.95">
      <c r="A760" s="119" t="str">
        <f ca="1">IFERROR(__xludf.DUMMYFUNCTION("""COMPUTED_VALUE"""),"")</f>
        <v/>
      </c>
      <c r="B760" s="119" t="str">
        <f ca="1">IFERROR(__xludf.DUMMYFUNCTION("""COMPUTED_VALUE"""),"")</f>
        <v/>
      </c>
      <c r="C760" s="119" t="str">
        <f ca="1">IFERROR(__xludf.DUMMYFUNCTION("""COMPUTED_VALUE"""),"")</f>
        <v/>
      </c>
      <c r="D760" s="119" t="str">
        <f ca="1">IFERROR(__xludf.DUMMYFUNCTION("""COMPUTED_VALUE"""),"")</f>
        <v/>
      </c>
      <c r="E760" s="119" t="str">
        <f ca="1">IFERROR(__xludf.DUMMYFUNCTION("""COMPUTED_VALUE"""),"")</f>
        <v/>
      </c>
      <c r="F760" s="119" t="str">
        <f ca="1">IFERROR(__xludf.DUMMYFUNCTION("""COMPUTED_VALUE"""),"")</f>
        <v/>
      </c>
      <c r="G760" s="119" t="str">
        <f ca="1">IFERROR(__xludf.DUMMYFUNCTION("""COMPUTED_VALUE"""),"")</f>
        <v/>
      </c>
      <c r="H760" s="119" t="str">
        <f ca="1">IFERROR(__xludf.DUMMYFUNCTION("""COMPUTED_VALUE"""),"")</f>
        <v/>
      </c>
      <c r="I760" s="96" t="str">
        <f ca="1">IFERROR(__xludf.DUMMYFUNCTION("""COMPUTED_VALUE"""),"")</f>
        <v/>
      </c>
      <c r="J760" s="119" t="str">
        <f ca="1">IFERROR(__xludf.DUMMYFUNCTION("""COMPUTED_VALUE"""),"")</f>
        <v/>
      </c>
      <c r="K760" s="119" t="str">
        <f ca="1">IFERROR(__xludf.DUMMYFUNCTION("""COMPUTED_VALUE"""),"")</f>
        <v/>
      </c>
      <c r="L760" s="119" t="str">
        <f ca="1">IFERROR(__xludf.DUMMYFUNCTION("""COMPUTED_VALUE"""),"")</f>
        <v/>
      </c>
      <c r="M760" s="119" t="str">
        <f ca="1">IFERROR(__xludf.DUMMYFUNCTION("""COMPUTED_VALUE"""),"")</f>
        <v/>
      </c>
      <c r="N760" s="119" t="str">
        <f ca="1">IFERROR(__xludf.DUMMYFUNCTION("""COMPUTED_VALUE"""),"")</f>
        <v/>
      </c>
      <c r="O760" s="119" t="str">
        <f ca="1">IFERROR(__xludf.DUMMYFUNCTION("""COMPUTED_VALUE"""),"")</f>
        <v/>
      </c>
      <c r="P760" s="119" t="str">
        <f ca="1">IFERROR(__xludf.DUMMYFUNCTION("""COMPUTED_VALUE"""),"")</f>
        <v/>
      </c>
      <c r="Q760" s="119" t="str">
        <f ca="1">IFERROR(__xludf.DUMMYFUNCTION("""COMPUTED_VALUE"""),"")</f>
        <v/>
      </c>
      <c r="R760" s="119" t="str">
        <f ca="1">IFERROR(__xludf.DUMMYFUNCTION("""COMPUTED_VALUE"""),"")</f>
        <v/>
      </c>
      <c r="S760" s="119" t="str">
        <f ca="1">IFERROR(__xludf.DUMMYFUNCTION("""COMPUTED_VALUE"""),"")</f>
        <v/>
      </c>
      <c r="T760" s="119" t="str">
        <f ca="1">IFERROR(__xludf.DUMMYFUNCTION("""COMPUTED_VALUE"""),"")</f>
        <v/>
      </c>
      <c r="U760" s="119" t="str">
        <f ca="1">IFERROR(__xludf.DUMMYFUNCTION("""COMPUTED_VALUE"""),"")</f>
        <v/>
      </c>
      <c r="V760" s="119" t="str">
        <f ca="1">IFERROR(__xludf.DUMMYFUNCTION("""COMPUTED_VALUE"""),"")</f>
        <v/>
      </c>
      <c r="W760" s="119" t="str">
        <f ca="1">IFERROR(__xludf.DUMMYFUNCTION("""COMPUTED_VALUE"""),"")</f>
        <v/>
      </c>
      <c r="X760" s="119" t="str">
        <f ca="1">IFERROR(__xludf.DUMMYFUNCTION("""COMPUTED_VALUE"""),"")</f>
        <v/>
      </c>
      <c r="Y760" s="119" t="str">
        <f ca="1">IFERROR(__xludf.DUMMYFUNCTION("""COMPUTED_VALUE"""),"")</f>
        <v/>
      </c>
      <c r="Z760" s="119"/>
    </row>
    <row r="761" spans="1:26" ht="12.95">
      <c r="A761" s="119" t="str">
        <f ca="1">IFERROR(__xludf.DUMMYFUNCTION("""COMPUTED_VALUE"""),"")</f>
        <v/>
      </c>
      <c r="B761" s="119" t="str">
        <f ca="1">IFERROR(__xludf.DUMMYFUNCTION("""COMPUTED_VALUE"""),"")</f>
        <v/>
      </c>
      <c r="C761" s="119" t="str">
        <f ca="1">IFERROR(__xludf.DUMMYFUNCTION("""COMPUTED_VALUE"""),"")</f>
        <v/>
      </c>
      <c r="D761" s="119" t="str">
        <f ca="1">IFERROR(__xludf.DUMMYFUNCTION("""COMPUTED_VALUE"""),"")</f>
        <v/>
      </c>
      <c r="E761" s="119" t="str">
        <f ca="1">IFERROR(__xludf.DUMMYFUNCTION("""COMPUTED_VALUE"""),"")</f>
        <v/>
      </c>
      <c r="F761" s="119" t="str">
        <f ca="1">IFERROR(__xludf.DUMMYFUNCTION("""COMPUTED_VALUE"""),"")</f>
        <v/>
      </c>
      <c r="G761" s="119" t="str">
        <f ca="1">IFERROR(__xludf.DUMMYFUNCTION("""COMPUTED_VALUE"""),"")</f>
        <v/>
      </c>
      <c r="H761" s="119" t="str">
        <f ca="1">IFERROR(__xludf.DUMMYFUNCTION("""COMPUTED_VALUE"""),"")</f>
        <v/>
      </c>
      <c r="I761" s="96" t="str">
        <f ca="1">IFERROR(__xludf.DUMMYFUNCTION("""COMPUTED_VALUE"""),"")</f>
        <v/>
      </c>
      <c r="J761" s="119" t="str">
        <f ca="1">IFERROR(__xludf.DUMMYFUNCTION("""COMPUTED_VALUE"""),"")</f>
        <v/>
      </c>
      <c r="K761" s="119" t="str">
        <f ca="1">IFERROR(__xludf.DUMMYFUNCTION("""COMPUTED_VALUE"""),"")</f>
        <v/>
      </c>
      <c r="L761" s="119" t="str">
        <f ca="1">IFERROR(__xludf.DUMMYFUNCTION("""COMPUTED_VALUE"""),"")</f>
        <v/>
      </c>
      <c r="M761" s="119" t="str">
        <f ca="1">IFERROR(__xludf.DUMMYFUNCTION("""COMPUTED_VALUE"""),"")</f>
        <v/>
      </c>
      <c r="N761" s="119" t="str">
        <f ca="1">IFERROR(__xludf.DUMMYFUNCTION("""COMPUTED_VALUE"""),"")</f>
        <v/>
      </c>
      <c r="O761" s="119" t="str">
        <f ca="1">IFERROR(__xludf.DUMMYFUNCTION("""COMPUTED_VALUE"""),"")</f>
        <v/>
      </c>
      <c r="P761" s="119" t="str">
        <f ca="1">IFERROR(__xludf.DUMMYFUNCTION("""COMPUTED_VALUE"""),"")</f>
        <v/>
      </c>
      <c r="Q761" s="119" t="str">
        <f ca="1">IFERROR(__xludf.DUMMYFUNCTION("""COMPUTED_VALUE"""),"")</f>
        <v/>
      </c>
      <c r="R761" s="119" t="str">
        <f ca="1">IFERROR(__xludf.DUMMYFUNCTION("""COMPUTED_VALUE"""),"")</f>
        <v/>
      </c>
      <c r="S761" s="119" t="str">
        <f ca="1">IFERROR(__xludf.DUMMYFUNCTION("""COMPUTED_VALUE"""),"")</f>
        <v/>
      </c>
      <c r="T761" s="119" t="str">
        <f ca="1">IFERROR(__xludf.DUMMYFUNCTION("""COMPUTED_VALUE"""),"")</f>
        <v/>
      </c>
      <c r="U761" s="119" t="str">
        <f ca="1">IFERROR(__xludf.DUMMYFUNCTION("""COMPUTED_VALUE"""),"")</f>
        <v/>
      </c>
      <c r="V761" s="119" t="str">
        <f ca="1">IFERROR(__xludf.DUMMYFUNCTION("""COMPUTED_VALUE"""),"")</f>
        <v/>
      </c>
      <c r="W761" s="119" t="str">
        <f ca="1">IFERROR(__xludf.DUMMYFUNCTION("""COMPUTED_VALUE"""),"")</f>
        <v/>
      </c>
      <c r="X761" s="119" t="str">
        <f ca="1">IFERROR(__xludf.DUMMYFUNCTION("""COMPUTED_VALUE"""),"")</f>
        <v/>
      </c>
      <c r="Y761" s="119" t="str">
        <f ca="1">IFERROR(__xludf.DUMMYFUNCTION("""COMPUTED_VALUE"""),"")</f>
        <v/>
      </c>
      <c r="Z761" s="119"/>
    </row>
    <row r="762" spans="1:26" ht="12.95">
      <c r="A762" s="119" t="str">
        <f ca="1">IFERROR(__xludf.DUMMYFUNCTION("""COMPUTED_VALUE"""),"")</f>
        <v/>
      </c>
      <c r="B762" s="119" t="str">
        <f ca="1">IFERROR(__xludf.DUMMYFUNCTION("""COMPUTED_VALUE"""),"")</f>
        <v/>
      </c>
      <c r="C762" s="119" t="str">
        <f ca="1">IFERROR(__xludf.DUMMYFUNCTION("""COMPUTED_VALUE"""),"")</f>
        <v/>
      </c>
      <c r="D762" s="119" t="str">
        <f ca="1">IFERROR(__xludf.DUMMYFUNCTION("""COMPUTED_VALUE"""),"")</f>
        <v/>
      </c>
      <c r="E762" s="119" t="str">
        <f ca="1">IFERROR(__xludf.DUMMYFUNCTION("""COMPUTED_VALUE"""),"")</f>
        <v/>
      </c>
      <c r="F762" s="119" t="str">
        <f ca="1">IFERROR(__xludf.DUMMYFUNCTION("""COMPUTED_VALUE"""),"")</f>
        <v/>
      </c>
      <c r="G762" s="119" t="str">
        <f ca="1">IFERROR(__xludf.DUMMYFUNCTION("""COMPUTED_VALUE"""),"")</f>
        <v/>
      </c>
      <c r="H762" s="119" t="str">
        <f ca="1">IFERROR(__xludf.DUMMYFUNCTION("""COMPUTED_VALUE"""),"")</f>
        <v/>
      </c>
      <c r="I762" s="96" t="str">
        <f ca="1">IFERROR(__xludf.DUMMYFUNCTION("""COMPUTED_VALUE"""),"")</f>
        <v/>
      </c>
      <c r="J762" s="119" t="str">
        <f ca="1">IFERROR(__xludf.DUMMYFUNCTION("""COMPUTED_VALUE"""),"")</f>
        <v/>
      </c>
      <c r="K762" s="119" t="str">
        <f ca="1">IFERROR(__xludf.DUMMYFUNCTION("""COMPUTED_VALUE"""),"")</f>
        <v/>
      </c>
      <c r="L762" s="119" t="str">
        <f ca="1">IFERROR(__xludf.DUMMYFUNCTION("""COMPUTED_VALUE"""),"")</f>
        <v/>
      </c>
      <c r="M762" s="119" t="str">
        <f ca="1">IFERROR(__xludf.DUMMYFUNCTION("""COMPUTED_VALUE"""),"")</f>
        <v/>
      </c>
      <c r="N762" s="119" t="str">
        <f ca="1">IFERROR(__xludf.DUMMYFUNCTION("""COMPUTED_VALUE"""),"")</f>
        <v/>
      </c>
      <c r="O762" s="119" t="str">
        <f ca="1">IFERROR(__xludf.DUMMYFUNCTION("""COMPUTED_VALUE"""),"")</f>
        <v/>
      </c>
      <c r="P762" s="119" t="str">
        <f ca="1">IFERROR(__xludf.DUMMYFUNCTION("""COMPUTED_VALUE"""),"")</f>
        <v/>
      </c>
      <c r="Q762" s="119" t="str">
        <f ca="1">IFERROR(__xludf.DUMMYFUNCTION("""COMPUTED_VALUE"""),"")</f>
        <v/>
      </c>
      <c r="R762" s="119" t="str">
        <f ca="1">IFERROR(__xludf.DUMMYFUNCTION("""COMPUTED_VALUE"""),"")</f>
        <v/>
      </c>
      <c r="S762" s="119" t="str">
        <f ca="1">IFERROR(__xludf.DUMMYFUNCTION("""COMPUTED_VALUE"""),"")</f>
        <v/>
      </c>
      <c r="T762" s="119" t="str">
        <f ca="1">IFERROR(__xludf.DUMMYFUNCTION("""COMPUTED_VALUE"""),"")</f>
        <v/>
      </c>
      <c r="U762" s="119" t="str">
        <f ca="1">IFERROR(__xludf.DUMMYFUNCTION("""COMPUTED_VALUE"""),"")</f>
        <v/>
      </c>
      <c r="V762" s="119" t="str">
        <f ca="1">IFERROR(__xludf.DUMMYFUNCTION("""COMPUTED_VALUE"""),"")</f>
        <v/>
      </c>
      <c r="W762" s="119" t="str">
        <f ca="1">IFERROR(__xludf.DUMMYFUNCTION("""COMPUTED_VALUE"""),"")</f>
        <v/>
      </c>
      <c r="X762" s="119" t="str">
        <f ca="1">IFERROR(__xludf.DUMMYFUNCTION("""COMPUTED_VALUE"""),"")</f>
        <v/>
      </c>
      <c r="Y762" s="119" t="str">
        <f ca="1">IFERROR(__xludf.DUMMYFUNCTION("""COMPUTED_VALUE"""),"")</f>
        <v/>
      </c>
      <c r="Z762" s="119"/>
    </row>
    <row r="763" spans="1:26" ht="12.95">
      <c r="A763" s="119" t="str">
        <f ca="1">IFERROR(__xludf.DUMMYFUNCTION("""COMPUTED_VALUE"""),"")</f>
        <v/>
      </c>
      <c r="B763" s="119" t="str">
        <f ca="1">IFERROR(__xludf.DUMMYFUNCTION("""COMPUTED_VALUE"""),"")</f>
        <v/>
      </c>
      <c r="C763" s="119" t="str">
        <f ca="1">IFERROR(__xludf.DUMMYFUNCTION("""COMPUTED_VALUE"""),"")</f>
        <v/>
      </c>
      <c r="D763" s="119" t="str">
        <f ca="1">IFERROR(__xludf.DUMMYFUNCTION("""COMPUTED_VALUE"""),"")</f>
        <v/>
      </c>
      <c r="E763" s="119" t="str">
        <f ca="1">IFERROR(__xludf.DUMMYFUNCTION("""COMPUTED_VALUE"""),"")</f>
        <v/>
      </c>
      <c r="F763" s="119" t="str">
        <f ca="1">IFERROR(__xludf.DUMMYFUNCTION("""COMPUTED_VALUE"""),"")</f>
        <v/>
      </c>
      <c r="G763" s="119" t="str">
        <f ca="1">IFERROR(__xludf.DUMMYFUNCTION("""COMPUTED_VALUE"""),"")</f>
        <v/>
      </c>
      <c r="H763" s="119" t="str">
        <f ca="1">IFERROR(__xludf.DUMMYFUNCTION("""COMPUTED_VALUE"""),"")</f>
        <v/>
      </c>
      <c r="I763" s="96" t="str">
        <f ca="1">IFERROR(__xludf.DUMMYFUNCTION("""COMPUTED_VALUE"""),"")</f>
        <v/>
      </c>
      <c r="J763" s="119" t="str">
        <f ca="1">IFERROR(__xludf.DUMMYFUNCTION("""COMPUTED_VALUE"""),"")</f>
        <v/>
      </c>
      <c r="K763" s="119" t="str">
        <f ca="1">IFERROR(__xludf.DUMMYFUNCTION("""COMPUTED_VALUE"""),"")</f>
        <v/>
      </c>
      <c r="L763" s="119" t="str">
        <f ca="1">IFERROR(__xludf.DUMMYFUNCTION("""COMPUTED_VALUE"""),"")</f>
        <v/>
      </c>
      <c r="M763" s="119" t="str">
        <f ca="1">IFERROR(__xludf.DUMMYFUNCTION("""COMPUTED_VALUE"""),"")</f>
        <v/>
      </c>
      <c r="N763" s="119" t="str">
        <f ca="1">IFERROR(__xludf.DUMMYFUNCTION("""COMPUTED_VALUE"""),"")</f>
        <v/>
      </c>
      <c r="O763" s="119" t="str">
        <f ca="1">IFERROR(__xludf.DUMMYFUNCTION("""COMPUTED_VALUE"""),"")</f>
        <v/>
      </c>
      <c r="P763" s="119" t="str">
        <f ca="1">IFERROR(__xludf.DUMMYFUNCTION("""COMPUTED_VALUE"""),"")</f>
        <v/>
      </c>
      <c r="Q763" s="119" t="str">
        <f ca="1">IFERROR(__xludf.DUMMYFUNCTION("""COMPUTED_VALUE"""),"")</f>
        <v/>
      </c>
      <c r="R763" s="119" t="str">
        <f ca="1">IFERROR(__xludf.DUMMYFUNCTION("""COMPUTED_VALUE"""),"")</f>
        <v/>
      </c>
      <c r="S763" s="119" t="str">
        <f ca="1">IFERROR(__xludf.DUMMYFUNCTION("""COMPUTED_VALUE"""),"")</f>
        <v/>
      </c>
      <c r="T763" s="119" t="str">
        <f ca="1">IFERROR(__xludf.DUMMYFUNCTION("""COMPUTED_VALUE"""),"")</f>
        <v/>
      </c>
      <c r="U763" s="119" t="str">
        <f ca="1">IFERROR(__xludf.DUMMYFUNCTION("""COMPUTED_VALUE"""),"")</f>
        <v/>
      </c>
      <c r="V763" s="119" t="str">
        <f ca="1">IFERROR(__xludf.DUMMYFUNCTION("""COMPUTED_VALUE"""),"")</f>
        <v/>
      </c>
      <c r="W763" s="119" t="str">
        <f ca="1">IFERROR(__xludf.DUMMYFUNCTION("""COMPUTED_VALUE"""),"")</f>
        <v/>
      </c>
      <c r="X763" s="119" t="str">
        <f ca="1">IFERROR(__xludf.DUMMYFUNCTION("""COMPUTED_VALUE"""),"")</f>
        <v/>
      </c>
      <c r="Y763" s="119" t="str">
        <f ca="1">IFERROR(__xludf.DUMMYFUNCTION("""COMPUTED_VALUE"""),"")</f>
        <v/>
      </c>
      <c r="Z763" s="119"/>
    </row>
    <row r="764" spans="1:26" ht="12.95">
      <c r="A764" s="119" t="str">
        <f ca="1">IFERROR(__xludf.DUMMYFUNCTION("""COMPUTED_VALUE"""),"")</f>
        <v/>
      </c>
      <c r="B764" s="119" t="str">
        <f ca="1">IFERROR(__xludf.DUMMYFUNCTION("""COMPUTED_VALUE"""),"")</f>
        <v/>
      </c>
      <c r="C764" s="119" t="str">
        <f ca="1">IFERROR(__xludf.DUMMYFUNCTION("""COMPUTED_VALUE"""),"")</f>
        <v/>
      </c>
      <c r="D764" s="119" t="str">
        <f ca="1">IFERROR(__xludf.DUMMYFUNCTION("""COMPUTED_VALUE"""),"")</f>
        <v/>
      </c>
      <c r="E764" s="119" t="str">
        <f ca="1">IFERROR(__xludf.DUMMYFUNCTION("""COMPUTED_VALUE"""),"")</f>
        <v/>
      </c>
      <c r="F764" s="119" t="str">
        <f ca="1">IFERROR(__xludf.DUMMYFUNCTION("""COMPUTED_VALUE"""),"")</f>
        <v/>
      </c>
      <c r="G764" s="119" t="str">
        <f ca="1">IFERROR(__xludf.DUMMYFUNCTION("""COMPUTED_VALUE"""),"")</f>
        <v/>
      </c>
      <c r="H764" s="119" t="str">
        <f ca="1">IFERROR(__xludf.DUMMYFUNCTION("""COMPUTED_VALUE"""),"")</f>
        <v/>
      </c>
      <c r="I764" s="96" t="str">
        <f ca="1">IFERROR(__xludf.DUMMYFUNCTION("""COMPUTED_VALUE"""),"")</f>
        <v/>
      </c>
      <c r="J764" s="119" t="str">
        <f ca="1">IFERROR(__xludf.DUMMYFUNCTION("""COMPUTED_VALUE"""),"")</f>
        <v/>
      </c>
      <c r="K764" s="119" t="str">
        <f ca="1">IFERROR(__xludf.DUMMYFUNCTION("""COMPUTED_VALUE"""),"")</f>
        <v/>
      </c>
      <c r="L764" s="119" t="str">
        <f ca="1">IFERROR(__xludf.DUMMYFUNCTION("""COMPUTED_VALUE"""),"")</f>
        <v/>
      </c>
      <c r="M764" s="119" t="str">
        <f ca="1">IFERROR(__xludf.DUMMYFUNCTION("""COMPUTED_VALUE"""),"")</f>
        <v/>
      </c>
      <c r="N764" s="119" t="str">
        <f ca="1">IFERROR(__xludf.DUMMYFUNCTION("""COMPUTED_VALUE"""),"")</f>
        <v/>
      </c>
      <c r="O764" s="119" t="str">
        <f ca="1">IFERROR(__xludf.DUMMYFUNCTION("""COMPUTED_VALUE"""),"")</f>
        <v/>
      </c>
      <c r="P764" s="119" t="str">
        <f ca="1">IFERROR(__xludf.DUMMYFUNCTION("""COMPUTED_VALUE"""),"")</f>
        <v/>
      </c>
      <c r="Q764" s="119" t="str">
        <f ca="1">IFERROR(__xludf.DUMMYFUNCTION("""COMPUTED_VALUE"""),"")</f>
        <v/>
      </c>
      <c r="R764" s="119" t="str">
        <f ca="1">IFERROR(__xludf.DUMMYFUNCTION("""COMPUTED_VALUE"""),"")</f>
        <v/>
      </c>
      <c r="S764" s="119" t="str">
        <f ca="1">IFERROR(__xludf.DUMMYFUNCTION("""COMPUTED_VALUE"""),"")</f>
        <v/>
      </c>
      <c r="T764" s="119" t="str">
        <f ca="1">IFERROR(__xludf.DUMMYFUNCTION("""COMPUTED_VALUE"""),"")</f>
        <v/>
      </c>
      <c r="U764" s="119" t="str">
        <f ca="1">IFERROR(__xludf.DUMMYFUNCTION("""COMPUTED_VALUE"""),"")</f>
        <v/>
      </c>
      <c r="V764" s="119" t="str">
        <f ca="1">IFERROR(__xludf.DUMMYFUNCTION("""COMPUTED_VALUE"""),"")</f>
        <v/>
      </c>
      <c r="W764" s="119" t="str">
        <f ca="1">IFERROR(__xludf.DUMMYFUNCTION("""COMPUTED_VALUE"""),"")</f>
        <v/>
      </c>
      <c r="X764" s="119" t="str">
        <f ca="1">IFERROR(__xludf.DUMMYFUNCTION("""COMPUTED_VALUE"""),"")</f>
        <v/>
      </c>
      <c r="Y764" s="119" t="str">
        <f ca="1">IFERROR(__xludf.DUMMYFUNCTION("""COMPUTED_VALUE"""),"")</f>
        <v/>
      </c>
      <c r="Z764" s="119"/>
    </row>
    <row r="765" spans="1:26" ht="12.95">
      <c r="A765" s="119" t="str">
        <f ca="1">IFERROR(__xludf.DUMMYFUNCTION("""COMPUTED_VALUE"""),"")</f>
        <v/>
      </c>
      <c r="B765" s="119" t="str">
        <f ca="1">IFERROR(__xludf.DUMMYFUNCTION("""COMPUTED_VALUE"""),"")</f>
        <v/>
      </c>
      <c r="C765" s="119" t="str">
        <f ca="1">IFERROR(__xludf.DUMMYFUNCTION("""COMPUTED_VALUE"""),"")</f>
        <v/>
      </c>
      <c r="D765" s="119" t="str">
        <f ca="1">IFERROR(__xludf.DUMMYFUNCTION("""COMPUTED_VALUE"""),"")</f>
        <v/>
      </c>
      <c r="E765" s="119" t="str">
        <f ca="1">IFERROR(__xludf.DUMMYFUNCTION("""COMPUTED_VALUE"""),"")</f>
        <v/>
      </c>
      <c r="F765" s="119" t="str">
        <f ca="1">IFERROR(__xludf.DUMMYFUNCTION("""COMPUTED_VALUE"""),"")</f>
        <v/>
      </c>
      <c r="G765" s="119" t="str">
        <f ca="1">IFERROR(__xludf.DUMMYFUNCTION("""COMPUTED_VALUE"""),"")</f>
        <v/>
      </c>
      <c r="H765" s="119" t="str">
        <f ca="1">IFERROR(__xludf.DUMMYFUNCTION("""COMPUTED_VALUE"""),"")</f>
        <v/>
      </c>
      <c r="I765" s="96" t="str">
        <f ca="1">IFERROR(__xludf.DUMMYFUNCTION("""COMPUTED_VALUE"""),"")</f>
        <v/>
      </c>
      <c r="J765" s="119" t="str">
        <f ca="1">IFERROR(__xludf.DUMMYFUNCTION("""COMPUTED_VALUE"""),"")</f>
        <v/>
      </c>
      <c r="K765" s="119" t="str">
        <f ca="1">IFERROR(__xludf.DUMMYFUNCTION("""COMPUTED_VALUE"""),"")</f>
        <v/>
      </c>
      <c r="L765" s="119" t="str">
        <f ca="1">IFERROR(__xludf.DUMMYFUNCTION("""COMPUTED_VALUE"""),"")</f>
        <v/>
      </c>
      <c r="M765" s="119" t="str">
        <f ca="1">IFERROR(__xludf.DUMMYFUNCTION("""COMPUTED_VALUE"""),"")</f>
        <v/>
      </c>
      <c r="N765" s="119" t="str">
        <f ca="1">IFERROR(__xludf.DUMMYFUNCTION("""COMPUTED_VALUE"""),"")</f>
        <v/>
      </c>
      <c r="O765" s="119" t="str">
        <f ca="1">IFERROR(__xludf.DUMMYFUNCTION("""COMPUTED_VALUE"""),"")</f>
        <v/>
      </c>
      <c r="P765" s="119" t="str">
        <f ca="1">IFERROR(__xludf.DUMMYFUNCTION("""COMPUTED_VALUE"""),"")</f>
        <v/>
      </c>
      <c r="Q765" s="119" t="str">
        <f ca="1">IFERROR(__xludf.DUMMYFUNCTION("""COMPUTED_VALUE"""),"")</f>
        <v/>
      </c>
      <c r="R765" s="119" t="str">
        <f ca="1">IFERROR(__xludf.DUMMYFUNCTION("""COMPUTED_VALUE"""),"")</f>
        <v/>
      </c>
      <c r="S765" s="119" t="str">
        <f ca="1">IFERROR(__xludf.DUMMYFUNCTION("""COMPUTED_VALUE"""),"")</f>
        <v/>
      </c>
      <c r="T765" s="119" t="str">
        <f ca="1">IFERROR(__xludf.DUMMYFUNCTION("""COMPUTED_VALUE"""),"")</f>
        <v/>
      </c>
      <c r="U765" s="119" t="str">
        <f ca="1">IFERROR(__xludf.DUMMYFUNCTION("""COMPUTED_VALUE"""),"")</f>
        <v/>
      </c>
      <c r="V765" s="119" t="str">
        <f ca="1">IFERROR(__xludf.DUMMYFUNCTION("""COMPUTED_VALUE"""),"")</f>
        <v/>
      </c>
      <c r="W765" s="119" t="str">
        <f ca="1">IFERROR(__xludf.DUMMYFUNCTION("""COMPUTED_VALUE"""),"")</f>
        <v/>
      </c>
      <c r="X765" s="119" t="str">
        <f ca="1">IFERROR(__xludf.DUMMYFUNCTION("""COMPUTED_VALUE"""),"")</f>
        <v/>
      </c>
      <c r="Y765" s="119" t="str">
        <f ca="1">IFERROR(__xludf.DUMMYFUNCTION("""COMPUTED_VALUE"""),"")</f>
        <v/>
      </c>
      <c r="Z765" s="119"/>
    </row>
    <row r="766" spans="1:26" ht="12.95">
      <c r="A766" s="119" t="str">
        <f ca="1">IFERROR(__xludf.DUMMYFUNCTION("""COMPUTED_VALUE"""),"")</f>
        <v/>
      </c>
      <c r="B766" s="119" t="str">
        <f ca="1">IFERROR(__xludf.DUMMYFUNCTION("""COMPUTED_VALUE"""),"")</f>
        <v/>
      </c>
      <c r="C766" s="119" t="str">
        <f ca="1">IFERROR(__xludf.DUMMYFUNCTION("""COMPUTED_VALUE"""),"")</f>
        <v/>
      </c>
      <c r="D766" s="119" t="str">
        <f ca="1">IFERROR(__xludf.DUMMYFUNCTION("""COMPUTED_VALUE"""),"")</f>
        <v/>
      </c>
      <c r="E766" s="119" t="str">
        <f ca="1">IFERROR(__xludf.DUMMYFUNCTION("""COMPUTED_VALUE"""),"")</f>
        <v/>
      </c>
      <c r="F766" s="119" t="str">
        <f ca="1">IFERROR(__xludf.DUMMYFUNCTION("""COMPUTED_VALUE"""),"")</f>
        <v/>
      </c>
      <c r="G766" s="119" t="str">
        <f ca="1">IFERROR(__xludf.DUMMYFUNCTION("""COMPUTED_VALUE"""),"")</f>
        <v/>
      </c>
      <c r="H766" s="119" t="str">
        <f ca="1">IFERROR(__xludf.DUMMYFUNCTION("""COMPUTED_VALUE"""),"")</f>
        <v/>
      </c>
      <c r="I766" s="96" t="str">
        <f ca="1">IFERROR(__xludf.DUMMYFUNCTION("""COMPUTED_VALUE"""),"")</f>
        <v/>
      </c>
      <c r="J766" s="119" t="str">
        <f ca="1">IFERROR(__xludf.DUMMYFUNCTION("""COMPUTED_VALUE"""),"")</f>
        <v/>
      </c>
      <c r="K766" s="119" t="str">
        <f ca="1">IFERROR(__xludf.DUMMYFUNCTION("""COMPUTED_VALUE"""),"")</f>
        <v/>
      </c>
      <c r="L766" s="119" t="str">
        <f ca="1">IFERROR(__xludf.DUMMYFUNCTION("""COMPUTED_VALUE"""),"")</f>
        <v/>
      </c>
      <c r="M766" s="119" t="str">
        <f ca="1">IFERROR(__xludf.DUMMYFUNCTION("""COMPUTED_VALUE"""),"")</f>
        <v/>
      </c>
      <c r="N766" s="119" t="str">
        <f ca="1">IFERROR(__xludf.DUMMYFUNCTION("""COMPUTED_VALUE"""),"")</f>
        <v/>
      </c>
      <c r="O766" s="119" t="str">
        <f ca="1">IFERROR(__xludf.DUMMYFUNCTION("""COMPUTED_VALUE"""),"")</f>
        <v/>
      </c>
      <c r="P766" s="119" t="str">
        <f ca="1">IFERROR(__xludf.DUMMYFUNCTION("""COMPUTED_VALUE"""),"")</f>
        <v/>
      </c>
      <c r="Q766" s="119" t="str">
        <f ca="1">IFERROR(__xludf.DUMMYFUNCTION("""COMPUTED_VALUE"""),"")</f>
        <v/>
      </c>
      <c r="R766" s="119" t="str">
        <f ca="1">IFERROR(__xludf.DUMMYFUNCTION("""COMPUTED_VALUE"""),"")</f>
        <v/>
      </c>
      <c r="S766" s="119" t="str">
        <f ca="1">IFERROR(__xludf.DUMMYFUNCTION("""COMPUTED_VALUE"""),"")</f>
        <v/>
      </c>
      <c r="T766" s="119" t="str">
        <f ca="1">IFERROR(__xludf.DUMMYFUNCTION("""COMPUTED_VALUE"""),"")</f>
        <v/>
      </c>
      <c r="U766" s="119" t="str">
        <f ca="1">IFERROR(__xludf.DUMMYFUNCTION("""COMPUTED_VALUE"""),"")</f>
        <v/>
      </c>
      <c r="V766" s="119" t="str">
        <f ca="1">IFERROR(__xludf.DUMMYFUNCTION("""COMPUTED_VALUE"""),"")</f>
        <v/>
      </c>
      <c r="W766" s="119" t="str">
        <f ca="1">IFERROR(__xludf.DUMMYFUNCTION("""COMPUTED_VALUE"""),"")</f>
        <v/>
      </c>
      <c r="X766" s="119" t="str">
        <f ca="1">IFERROR(__xludf.DUMMYFUNCTION("""COMPUTED_VALUE"""),"")</f>
        <v/>
      </c>
      <c r="Y766" s="119" t="str">
        <f ca="1">IFERROR(__xludf.DUMMYFUNCTION("""COMPUTED_VALUE"""),"")</f>
        <v/>
      </c>
      <c r="Z766" s="119"/>
    </row>
    <row r="767" spans="1:26" ht="12.95">
      <c r="A767" s="119" t="str">
        <f ca="1">IFERROR(__xludf.DUMMYFUNCTION("""COMPUTED_VALUE"""),"")</f>
        <v/>
      </c>
      <c r="B767" s="119" t="str">
        <f ca="1">IFERROR(__xludf.DUMMYFUNCTION("""COMPUTED_VALUE"""),"")</f>
        <v/>
      </c>
      <c r="C767" s="119" t="str">
        <f ca="1">IFERROR(__xludf.DUMMYFUNCTION("""COMPUTED_VALUE"""),"")</f>
        <v/>
      </c>
      <c r="D767" s="119" t="str">
        <f ca="1">IFERROR(__xludf.DUMMYFUNCTION("""COMPUTED_VALUE"""),"")</f>
        <v/>
      </c>
      <c r="E767" s="119" t="str">
        <f ca="1">IFERROR(__xludf.DUMMYFUNCTION("""COMPUTED_VALUE"""),"")</f>
        <v/>
      </c>
      <c r="F767" s="119" t="str">
        <f ca="1">IFERROR(__xludf.DUMMYFUNCTION("""COMPUTED_VALUE"""),"")</f>
        <v/>
      </c>
      <c r="G767" s="119" t="str">
        <f ca="1">IFERROR(__xludf.DUMMYFUNCTION("""COMPUTED_VALUE"""),"")</f>
        <v/>
      </c>
      <c r="H767" s="119" t="str">
        <f ca="1">IFERROR(__xludf.DUMMYFUNCTION("""COMPUTED_VALUE"""),"")</f>
        <v/>
      </c>
      <c r="I767" s="96" t="str">
        <f ca="1">IFERROR(__xludf.DUMMYFUNCTION("""COMPUTED_VALUE"""),"")</f>
        <v/>
      </c>
      <c r="J767" s="119" t="str">
        <f ca="1">IFERROR(__xludf.DUMMYFUNCTION("""COMPUTED_VALUE"""),"")</f>
        <v/>
      </c>
      <c r="K767" s="119" t="str">
        <f ca="1">IFERROR(__xludf.DUMMYFUNCTION("""COMPUTED_VALUE"""),"")</f>
        <v/>
      </c>
      <c r="L767" s="119" t="str">
        <f ca="1">IFERROR(__xludf.DUMMYFUNCTION("""COMPUTED_VALUE"""),"")</f>
        <v/>
      </c>
      <c r="M767" s="119" t="str">
        <f ca="1">IFERROR(__xludf.DUMMYFUNCTION("""COMPUTED_VALUE"""),"")</f>
        <v/>
      </c>
      <c r="N767" s="119" t="str">
        <f ca="1">IFERROR(__xludf.DUMMYFUNCTION("""COMPUTED_VALUE"""),"")</f>
        <v/>
      </c>
      <c r="O767" s="119" t="str">
        <f ca="1">IFERROR(__xludf.DUMMYFUNCTION("""COMPUTED_VALUE"""),"")</f>
        <v/>
      </c>
      <c r="P767" s="119" t="str">
        <f ca="1">IFERROR(__xludf.DUMMYFUNCTION("""COMPUTED_VALUE"""),"")</f>
        <v/>
      </c>
      <c r="Q767" s="119" t="str">
        <f ca="1">IFERROR(__xludf.DUMMYFUNCTION("""COMPUTED_VALUE"""),"")</f>
        <v/>
      </c>
      <c r="R767" s="119" t="str">
        <f ca="1">IFERROR(__xludf.DUMMYFUNCTION("""COMPUTED_VALUE"""),"")</f>
        <v/>
      </c>
      <c r="S767" s="119" t="str">
        <f ca="1">IFERROR(__xludf.DUMMYFUNCTION("""COMPUTED_VALUE"""),"")</f>
        <v/>
      </c>
      <c r="T767" s="119" t="str">
        <f ca="1">IFERROR(__xludf.DUMMYFUNCTION("""COMPUTED_VALUE"""),"")</f>
        <v/>
      </c>
      <c r="U767" s="119" t="str">
        <f ca="1">IFERROR(__xludf.DUMMYFUNCTION("""COMPUTED_VALUE"""),"")</f>
        <v/>
      </c>
      <c r="V767" s="119" t="str">
        <f ca="1">IFERROR(__xludf.DUMMYFUNCTION("""COMPUTED_VALUE"""),"")</f>
        <v/>
      </c>
      <c r="W767" s="119" t="str">
        <f ca="1">IFERROR(__xludf.DUMMYFUNCTION("""COMPUTED_VALUE"""),"")</f>
        <v/>
      </c>
      <c r="X767" s="119" t="str">
        <f ca="1">IFERROR(__xludf.DUMMYFUNCTION("""COMPUTED_VALUE"""),"")</f>
        <v/>
      </c>
      <c r="Y767" s="119" t="str">
        <f ca="1">IFERROR(__xludf.DUMMYFUNCTION("""COMPUTED_VALUE"""),"")</f>
        <v/>
      </c>
      <c r="Z767" s="119"/>
    </row>
    <row r="768" spans="1:26" ht="12.95">
      <c r="A768" s="119" t="str">
        <f ca="1">IFERROR(__xludf.DUMMYFUNCTION("""COMPUTED_VALUE"""),"")</f>
        <v/>
      </c>
      <c r="B768" s="119" t="str">
        <f ca="1">IFERROR(__xludf.DUMMYFUNCTION("""COMPUTED_VALUE"""),"")</f>
        <v/>
      </c>
      <c r="C768" s="119" t="str">
        <f ca="1">IFERROR(__xludf.DUMMYFUNCTION("""COMPUTED_VALUE"""),"")</f>
        <v/>
      </c>
      <c r="D768" s="119" t="str">
        <f ca="1">IFERROR(__xludf.DUMMYFUNCTION("""COMPUTED_VALUE"""),"")</f>
        <v/>
      </c>
      <c r="E768" s="119" t="str">
        <f ca="1">IFERROR(__xludf.DUMMYFUNCTION("""COMPUTED_VALUE"""),"")</f>
        <v/>
      </c>
      <c r="F768" s="119" t="str">
        <f ca="1">IFERROR(__xludf.DUMMYFUNCTION("""COMPUTED_VALUE"""),"")</f>
        <v/>
      </c>
      <c r="G768" s="119" t="str">
        <f ca="1">IFERROR(__xludf.DUMMYFUNCTION("""COMPUTED_VALUE"""),"")</f>
        <v/>
      </c>
      <c r="H768" s="119" t="str">
        <f ca="1">IFERROR(__xludf.DUMMYFUNCTION("""COMPUTED_VALUE"""),"")</f>
        <v/>
      </c>
      <c r="I768" s="96" t="str">
        <f ca="1">IFERROR(__xludf.DUMMYFUNCTION("""COMPUTED_VALUE"""),"")</f>
        <v/>
      </c>
      <c r="J768" s="119" t="str">
        <f ca="1">IFERROR(__xludf.DUMMYFUNCTION("""COMPUTED_VALUE"""),"")</f>
        <v/>
      </c>
      <c r="K768" s="119" t="str">
        <f ca="1">IFERROR(__xludf.DUMMYFUNCTION("""COMPUTED_VALUE"""),"")</f>
        <v/>
      </c>
      <c r="L768" s="119" t="str">
        <f ca="1">IFERROR(__xludf.DUMMYFUNCTION("""COMPUTED_VALUE"""),"")</f>
        <v/>
      </c>
      <c r="M768" s="119" t="str">
        <f ca="1">IFERROR(__xludf.DUMMYFUNCTION("""COMPUTED_VALUE"""),"")</f>
        <v/>
      </c>
      <c r="N768" s="119" t="str">
        <f ca="1">IFERROR(__xludf.DUMMYFUNCTION("""COMPUTED_VALUE"""),"")</f>
        <v/>
      </c>
      <c r="O768" s="119" t="str">
        <f ca="1">IFERROR(__xludf.DUMMYFUNCTION("""COMPUTED_VALUE"""),"")</f>
        <v/>
      </c>
      <c r="P768" s="119" t="str">
        <f ca="1">IFERROR(__xludf.DUMMYFUNCTION("""COMPUTED_VALUE"""),"")</f>
        <v/>
      </c>
      <c r="Q768" s="119" t="str">
        <f ca="1">IFERROR(__xludf.DUMMYFUNCTION("""COMPUTED_VALUE"""),"")</f>
        <v/>
      </c>
      <c r="R768" s="119" t="str">
        <f ca="1">IFERROR(__xludf.DUMMYFUNCTION("""COMPUTED_VALUE"""),"")</f>
        <v/>
      </c>
      <c r="S768" s="119" t="str">
        <f ca="1">IFERROR(__xludf.DUMMYFUNCTION("""COMPUTED_VALUE"""),"")</f>
        <v/>
      </c>
      <c r="T768" s="119" t="str">
        <f ca="1">IFERROR(__xludf.DUMMYFUNCTION("""COMPUTED_VALUE"""),"")</f>
        <v/>
      </c>
      <c r="U768" s="119" t="str">
        <f ca="1">IFERROR(__xludf.DUMMYFUNCTION("""COMPUTED_VALUE"""),"")</f>
        <v/>
      </c>
      <c r="V768" s="119" t="str">
        <f ca="1">IFERROR(__xludf.DUMMYFUNCTION("""COMPUTED_VALUE"""),"")</f>
        <v/>
      </c>
      <c r="W768" s="119" t="str">
        <f ca="1">IFERROR(__xludf.DUMMYFUNCTION("""COMPUTED_VALUE"""),"")</f>
        <v/>
      </c>
      <c r="X768" s="119" t="str">
        <f ca="1">IFERROR(__xludf.DUMMYFUNCTION("""COMPUTED_VALUE"""),"")</f>
        <v/>
      </c>
      <c r="Y768" s="119" t="str">
        <f ca="1">IFERROR(__xludf.DUMMYFUNCTION("""COMPUTED_VALUE"""),"")</f>
        <v/>
      </c>
      <c r="Z768" s="119"/>
    </row>
    <row r="769" spans="1:26" ht="12.95">
      <c r="A769" s="119" t="str">
        <f ca="1">IFERROR(__xludf.DUMMYFUNCTION("""COMPUTED_VALUE"""),"")</f>
        <v/>
      </c>
      <c r="B769" s="119" t="str">
        <f ca="1">IFERROR(__xludf.DUMMYFUNCTION("""COMPUTED_VALUE"""),"")</f>
        <v/>
      </c>
      <c r="C769" s="119" t="str">
        <f ca="1">IFERROR(__xludf.DUMMYFUNCTION("""COMPUTED_VALUE"""),"")</f>
        <v/>
      </c>
      <c r="D769" s="119" t="str">
        <f ca="1">IFERROR(__xludf.DUMMYFUNCTION("""COMPUTED_VALUE"""),"")</f>
        <v/>
      </c>
      <c r="E769" s="119" t="str">
        <f ca="1">IFERROR(__xludf.DUMMYFUNCTION("""COMPUTED_VALUE"""),"")</f>
        <v/>
      </c>
      <c r="F769" s="119" t="str">
        <f ca="1">IFERROR(__xludf.DUMMYFUNCTION("""COMPUTED_VALUE"""),"")</f>
        <v/>
      </c>
      <c r="G769" s="119" t="str">
        <f ca="1">IFERROR(__xludf.DUMMYFUNCTION("""COMPUTED_VALUE"""),"")</f>
        <v/>
      </c>
      <c r="H769" s="119" t="str">
        <f ca="1">IFERROR(__xludf.DUMMYFUNCTION("""COMPUTED_VALUE"""),"")</f>
        <v/>
      </c>
      <c r="I769" s="96" t="str">
        <f ca="1">IFERROR(__xludf.DUMMYFUNCTION("""COMPUTED_VALUE"""),"")</f>
        <v/>
      </c>
      <c r="J769" s="119" t="str">
        <f ca="1">IFERROR(__xludf.DUMMYFUNCTION("""COMPUTED_VALUE"""),"")</f>
        <v/>
      </c>
      <c r="K769" s="119" t="str">
        <f ca="1">IFERROR(__xludf.DUMMYFUNCTION("""COMPUTED_VALUE"""),"")</f>
        <v/>
      </c>
      <c r="L769" s="119" t="str">
        <f ca="1">IFERROR(__xludf.DUMMYFUNCTION("""COMPUTED_VALUE"""),"")</f>
        <v/>
      </c>
      <c r="M769" s="119" t="str">
        <f ca="1">IFERROR(__xludf.DUMMYFUNCTION("""COMPUTED_VALUE"""),"")</f>
        <v/>
      </c>
      <c r="N769" s="119" t="str">
        <f ca="1">IFERROR(__xludf.DUMMYFUNCTION("""COMPUTED_VALUE"""),"")</f>
        <v/>
      </c>
      <c r="O769" s="119" t="str">
        <f ca="1">IFERROR(__xludf.DUMMYFUNCTION("""COMPUTED_VALUE"""),"")</f>
        <v/>
      </c>
      <c r="P769" s="119" t="str">
        <f ca="1">IFERROR(__xludf.DUMMYFUNCTION("""COMPUTED_VALUE"""),"")</f>
        <v/>
      </c>
      <c r="Q769" s="119" t="str">
        <f ca="1">IFERROR(__xludf.DUMMYFUNCTION("""COMPUTED_VALUE"""),"")</f>
        <v/>
      </c>
      <c r="R769" s="119" t="str">
        <f ca="1">IFERROR(__xludf.DUMMYFUNCTION("""COMPUTED_VALUE"""),"")</f>
        <v/>
      </c>
      <c r="S769" s="119" t="str">
        <f ca="1">IFERROR(__xludf.DUMMYFUNCTION("""COMPUTED_VALUE"""),"")</f>
        <v/>
      </c>
      <c r="T769" s="119" t="str">
        <f ca="1">IFERROR(__xludf.DUMMYFUNCTION("""COMPUTED_VALUE"""),"")</f>
        <v/>
      </c>
      <c r="U769" s="119" t="str">
        <f ca="1">IFERROR(__xludf.DUMMYFUNCTION("""COMPUTED_VALUE"""),"")</f>
        <v/>
      </c>
      <c r="V769" s="119" t="str">
        <f ca="1">IFERROR(__xludf.DUMMYFUNCTION("""COMPUTED_VALUE"""),"")</f>
        <v/>
      </c>
      <c r="W769" s="119" t="str">
        <f ca="1">IFERROR(__xludf.DUMMYFUNCTION("""COMPUTED_VALUE"""),"")</f>
        <v/>
      </c>
      <c r="X769" s="119" t="str">
        <f ca="1">IFERROR(__xludf.DUMMYFUNCTION("""COMPUTED_VALUE"""),"")</f>
        <v/>
      </c>
      <c r="Y769" s="119" t="str">
        <f ca="1">IFERROR(__xludf.DUMMYFUNCTION("""COMPUTED_VALUE"""),"")</f>
        <v/>
      </c>
      <c r="Z769" s="119"/>
    </row>
    <row r="770" spans="1:26" ht="12.95">
      <c r="A770" s="119" t="str">
        <f ca="1">IFERROR(__xludf.DUMMYFUNCTION("""COMPUTED_VALUE"""),"")</f>
        <v/>
      </c>
      <c r="B770" s="119" t="str">
        <f ca="1">IFERROR(__xludf.DUMMYFUNCTION("""COMPUTED_VALUE"""),"")</f>
        <v/>
      </c>
      <c r="C770" s="119" t="str">
        <f ca="1">IFERROR(__xludf.DUMMYFUNCTION("""COMPUTED_VALUE"""),"")</f>
        <v/>
      </c>
      <c r="D770" s="119" t="str">
        <f ca="1">IFERROR(__xludf.DUMMYFUNCTION("""COMPUTED_VALUE"""),"")</f>
        <v/>
      </c>
      <c r="E770" s="119" t="str">
        <f ca="1">IFERROR(__xludf.DUMMYFUNCTION("""COMPUTED_VALUE"""),"")</f>
        <v/>
      </c>
      <c r="F770" s="119" t="str">
        <f ca="1">IFERROR(__xludf.DUMMYFUNCTION("""COMPUTED_VALUE"""),"")</f>
        <v/>
      </c>
      <c r="G770" s="119" t="str">
        <f ca="1">IFERROR(__xludf.DUMMYFUNCTION("""COMPUTED_VALUE"""),"")</f>
        <v/>
      </c>
      <c r="H770" s="119" t="str">
        <f ca="1">IFERROR(__xludf.DUMMYFUNCTION("""COMPUTED_VALUE"""),"")</f>
        <v/>
      </c>
      <c r="I770" s="96" t="str">
        <f ca="1">IFERROR(__xludf.DUMMYFUNCTION("""COMPUTED_VALUE"""),"")</f>
        <v/>
      </c>
      <c r="J770" s="119" t="str">
        <f ca="1">IFERROR(__xludf.DUMMYFUNCTION("""COMPUTED_VALUE"""),"")</f>
        <v/>
      </c>
      <c r="K770" s="119" t="str">
        <f ca="1">IFERROR(__xludf.DUMMYFUNCTION("""COMPUTED_VALUE"""),"")</f>
        <v/>
      </c>
      <c r="L770" s="119" t="str">
        <f ca="1">IFERROR(__xludf.DUMMYFUNCTION("""COMPUTED_VALUE"""),"")</f>
        <v/>
      </c>
      <c r="M770" s="119" t="str">
        <f ca="1">IFERROR(__xludf.DUMMYFUNCTION("""COMPUTED_VALUE"""),"")</f>
        <v/>
      </c>
      <c r="N770" s="119" t="str">
        <f ca="1">IFERROR(__xludf.DUMMYFUNCTION("""COMPUTED_VALUE"""),"")</f>
        <v/>
      </c>
      <c r="O770" s="119" t="str">
        <f ca="1">IFERROR(__xludf.DUMMYFUNCTION("""COMPUTED_VALUE"""),"")</f>
        <v/>
      </c>
      <c r="P770" s="119" t="str">
        <f ca="1">IFERROR(__xludf.DUMMYFUNCTION("""COMPUTED_VALUE"""),"")</f>
        <v/>
      </c>
      <c r="Q770" s="119" t="str">
        <f ca="1">IFERROR(__xludf.DUMMYFUNCTION("""COMPUTED_VALUE"""),"")</f>
        <v/>
      </c>
      <c r="R770" s="119" t="str">
        <f ca="1">IFERROR(__xludf.DUMMYFUNCTION("""COMPUTED_VALUE"""),"")</f>
        <v/>
      </c>
      <c r="S770" s="119" t="str">
        <f ca="1">IFERROR(__xludf.DUMMYFUNCTION("""COMPUTED_VALUE"""),"")</f>
        <v/>
      </c>
      <c r="T770" s="119" t="str">
        <f ca="1">IFERROR(__xludf.DUMMYFUNCTION("""COMPUTED_VALUE"""),"")</f>
        <v/>
      </c>
      <c r="U770" s="119" t="str">
        <f ca="1">IFERROR(__xludf.DUMMYFUNCTION("""COMPUTED_VALUE"""),"")</f>
        <v/>
      </c>
      <c r="V770" s="119" t="str">
        <f ca="1">IFERROR(__xludf.DUMMYFUNCTION("""COMPUTED_VALUE"""),"")</f>
        <v/>
      </c>
      <c r="W770" s="119" t="str">
        <f ca="1">IFERROR(__xludf.DUMMYFUNCTION("""COMPUTED_VALUE"""),"")</f>
        <v/>
      </c>
      <c r="X770" s="119" t="str">
        <f ca="1">IFERROR(__xludf.DUMMYFUNCTION("""COMPUTED_VALUE"""),"")</f>
        <v/>
      </c>
      <c r="Y770" s="119" t="str">
        <f ca="1">IFERROR(__xludf.DUMMYFUNCTION("""COMPUTED_VALUE"""),"")</f>
        <v/>
      </c>
      <c r="Z770" s="119"/>
    </row>
    <row r="771" spans="1:26" ht="12.95">
      <c r="A771" s="119" t="str">
        <f ca="1">IFERROR(__xludf.DUMMYFUNCTION("""COMPUTED_VALUE"""),"")</f>
        <v/>
      </c>
      <c r="B771" s="119" t="str">
        <f ca="1">IFERROR(__xludf.DUMMYFUNCTION("""COMPUTED_VALUE"""),"")</f>
        <v/>
      </c>
      <c r="C771" s="119" t="str">
        <f ca="1">IFERROR(__xludf.DUMMYFUNCTION("""COMPUTED_VALUE"""),"")</f>
        <v/>
      </c>
      <c r="D771" s="119" t="str">
        <f ca="1">IFERROR(__xludf.DUMMYFUNCTION("""COMPUTED_VALUE"""),"")</f>
        <v/>
      </c>
      <c r="E771" s="119" t="str">
        <f ca="1">IFERROR(__xludf.DUMMYFUNCTION("""COMPUTED_VALUE"""),"")</f>
        <v/>
      </c>
      <c r="F771" s="119" t="str">
        <f ca="1">IFERROR(__xludf.DUMMYFUNCTION("""COMPUTED_VALUE"""),"")</f>
        <v/>
      </c>
      <c r="G771" s="119" t="str">
        <f ca="1">IFERROR(__xludf.DUMMYFUNCTION("""COMPUTED_VALUE"""),"")</f>
        <v/>
      </c>
      <c r="H771" s="119" t="str">
        <f ca="1">IFERROR(__xludf.DUMMYFUNCTION("""COMPUTED_VALUE"""),"")</f>
        <v/>
      </c>
      <c r="I771" s="96" t="str">
        <f ca="1">IFERROR(__xludf.DUMMYFUNCTION("""COMPUTED_VALUE"""),"")</f>
        <v/>
      </c>
      <c r="J771" s="119" t="str">
        <f ca="1">IFERROR(__xludf.DUMMYFUNCTION("""COMPUTED_VALUE"""),"")</f>
        <v/>
      </c>
      <c r="K771" s="119" t="str">
        <f ca="1">IFERROR(__xludf.DUMMYFUNCTION("""COMPUTED_VALUE"""),"")</f>
        <v/>
      </c>
      <c r="L771" s="119" t="str">
        <f ca="1">IFERROR(__xludf.DUMMYFUNCTION("""COMPUTED_VALUE"""),"")</f>
        <v/>
      </c>
      <c r="M771" s="119" t="str">
        <f ca="1">IFERROR(__xludf.DUMMYFUNCTION("""COMPUTED_VALUE"""),"")</f>
        <v/>
      </c>
      <c r="N771" s="119" t="str">
        <f ca="1">IFERROR(__xludf.DUMMYFUNCTION("""COMPUTED_VALUE"""),"")</f>
        <v/>
      </c>
      <c r="O771" s="119" t="str">
        <f ca="1">IFERROR(__xludf.DUMMYFUNCTION("""COMPUTED_VALUE"""),"")</f>
        <v/>
      </c>
      <c r="P771" s="119" t="str">
        <f ca="1">IFERROR(__xludf.DUMMYFUNCTION("""COMPUTED_VALUE"""),"")</f>
        <v/>
      </c>
      <c r="Q771" s="119" t="str">
        <f ca="1">IFERROR(__xludf.DUMMYFUNCTION("""COMPUTED_VALUE"""),"")</f>
        <v/>
      </c>
      <c r="R771" s="119" t="str">
        <f ca="1">IFERROR(__xludf.DUMMYFUNCTION("""COMPUTED_VALUE"""),"")</f>
        <v/>
      </c>
      <c r="S771" s="119" t="str">
        <f ca="1">IFERROR(__xludf.DUMMYFUNCTION("""COMPUTED_VALUE"""),"")</f>
        <v/>
      </c>
      <c r="T771" s="119" t="str">
        <f ca="1">IFERROR(__xludf.DUMMYFUNCTION("""COMPUTED_VALUE"""),"")</f>
        <v/>
      </c>
      <c r="U771" s="119" t="str">
        <f ca="1">IFERROR(__xludf.DUMMYFUNCTION("""COMPUTED_VALUE"""),"")</f>
        <v/>
      </c>
      <c r="V771" s="119" t="str">
        <f ca="1">IFERROR(__xludf.DUMMYFUNCTION("""COMPUTED_VALUE"""),"")</f>
        <v/>
      </c>
      <c r="W771" s="119" t="str">
        <f ca="1">IFERROR(__xludf.DUMMYFUNCTION("""COMPUTED_VALUE"""),"")</f>
        <v/>
      </c>
      <c r="X771" s="119" t="str">
        <f ca="1">IFERROR(__xludf.DUMMYFUNCTION("""COMPUTED_VALUE"""),"")</f>
        <v/>
      </c>
      <c r="Y771" s="119" t="str">
        <f ca="1">IFERROR(__xludf.DUMMYFUNCTION("""COMPUTED_VALUE"""),"")</f>
        <v/>
      </c>
      <c r="Z771" s="119"/>
    </row>
    <row r="772" spans="1:26" ht="12.95">
      <c r="A772" s="119" t="str">
        <f ca="1">IFERROR(__xludf.DUMMYFUNCTION("""COMPUTED_VALUE"""),"")</f>
        <v/>
      </c>
      <c r="B772" s="119" t="str">
        <f ca="1">IFERROR(__xludf.DUMMYFUNCTION("""COMPUTED_VALUE"""),"")</f>
        <v/>
      </c>
      <c r="C772" s="119" t="str">
        <f ca="1">IFERROR(__xludf.DUMMYFUNCTION("""COMPUTED_VALUE"""),"")</f>
        <v/>
      </c>
      <c r="D772" s="119" t="str">
        <f ca="1">IFERROR(__xludf.DUMMYFUNCTION("""COMPUTED_VALUE"""),"")</f>
        <v/>
      </c>
      <c r="E772" s="119" t="str">
        <f ca="1">IFERROR(__xludf.DUMMYFUNCTION("""COMPUTED_VALUE"""),"")</f>
        <v/>
      </c>
      <c r="F772" s="119" t="str">
        <f ca="1">IFERROR(__xludf.DUMMYFUNCTION("""COMPUTED_VALUE"""),"")</f>
        <v/>
      </c>
      <c r="G772" s="119" t="str">
        <f ca="1">IFERROR(__xludf.DUMMYFUNCTION("""COMPUTED_VALUE"""),"")</f>
        <v/>
      </c>
      <c r="H772" s="119" t="str">
        <f ca="1">IFERROR(__xludf.DUMMYFUNCTION("""COMPUTED_VALUE"""),"")</f>
        <v/>
      </c>
      <c r="I772" s="96" t="str">
        <f ca="1">IFERROR(__xludf.DUMMYFUNCTION("""COMPUTED_VALUE"""),"")</f>
        <v/>
      </c>
      <c r="J772" s="119" t="str">
        <f ca="1">IFERROR(__xludf.DUMMYFUNCTION("""COMPUTED_VALUE"""),"")</f>
        <v/>
      </c>
      <c r="K772" s="119" t="str">
        <f ca="1">IFERROR(__xludf.DUMMYFUNCTION("""COMPUTED_VALUE"""),"")</f>
        <v/>
      </c>
      <c r="L772" s="119" t="str">
        <f ca="1">IFERROR(__xludf.DUMMYFUNCTION("""COMPUTED_VALUE"""),"")</f>
        <v/>
      </c>
      <c r="M772" s="119" t="str">
        <f ca="1">IFERROR(__xludf.DUMMYFUNCTION("""COMPUTED_VALUE"""),"")</f>
        <v/>
      </c>
      <c r="N772" s="119" t="str">
        <f ca="1">IFERROR(__xludf.DUMMYFUNCTION("""COMPUTED_VALUE"""),"")</f>
        <v/>
      </c>
      <c r="O772" s="119" t="str">
        <f ca="1">IFERROR(__xludf.DUMMYFUNCTION("""COMPUTED_VALUE"""),"")</f>
        <v/>
      </c>
      <c r="P772" s="119" t="str">
        <f ca="1">IFERROR(__xludf.DUMMYFUNCTION("""COMPUTED_VALUE"""),"")</f>
        <v/>
      </c>
      <c r="Q772" s="119" t="str">
        <f ca="1">IFERROR(__xludf.DUMMYFUNCTION("""COMPUTED_VALUE"""),"")</f>
        <v/>
      </c>
      <c r="R772" s="119" t="str">
        <f ca="1">IFERROR(__xludf.DUMMYFUNCTION("""COMPUTED_VALUE"""),"")</f>
        <v/>
      </c>
      <c r="S772" s="119" t="str">
        <f ca="1">IFERROR(__xludf.DUMMYFUNCTION("""COMPUTED_VALUE"""),"")</f>
        <v/>
      </c>
      <c r="T772" s="119" t="str">
        <f ca="1">IFERROR(__xludf.DUMMYFUNCTION("""COMPUTED_VALUE"""),"")</f>
        <v/>
      </c>
      <c r="U772" s="119" t="str">
        <f ca="1">IFERROR(__xludf.DUMMYFUNCTION("""COMPUTED_VALUE"""),"")</f>
        <v/>
      </c>
      <c r="V772" s="119" t="str">
        <f ca="1">IFERROR(__xludf.DUMMYFUNCTION("""COMPUTED_VALUE"""),"")</f>
        <v/>
      </c>
      <c r="W772" s="119" t="str">
        <f ca="1">IFERROR(__xludf.DUMMYFUNCTION("""COMPUTED_VALUE"""),"")</f>
        <v/>
      </c>
      <c r="X772" s="119" t="str">
        <f ca="1">IFERROR(__xludf.DUMMYFUNCTION("""COMPUTED_VALUE"""),"")</f>
        <v/>
      </c>
      <c r="Y772" s="119" t="str">
        <f ca="1">IFERROR(__xludf.DUMMYFUNCTION("""COMPUTED_VALUE"""),"")</f>
        <v/>
      </c>
      <c r="Z772" s="119"/>
    </row>
    <row r="773" spans="1:26" ht="12.95">
      <c r="A773" s="119" t="str">
        <f ca="1">IFERROR(__xludf.DUMMYFUNCTION("""COMPUTED_VALUE"""),"")</f>
        <v/>
      </c>
      <c r="B773" s="119" t="str">
        <f ca="1">IFERROR(__xludf.DUMMYFUNCTION("""COMPUTED_VALUE"""),"")</f>
        <v/>
      </c>
      <c r="C773" s="119" t="str">
        <f ca="1">IFERROR(__xludf.DUMMYFUNCTION("""COMPUTED_VALUE"""),"")</f>
        <v/>
      </c>
      <c r="D773" s="119" t="str">
        <f ca="1">IFERROR(__xludf.DUMMYFUNCTION("""COMPUTED_VALUE"""),"")</f>
        <v/>
      </c>
      <c r="E773" s="119" t="str">
        <f ca="1">IFERROR(__xludf.DUMMYFUNCTION("""COMPUTED_VALUE"""),"")</f>
        <v/>
      </c>
      <c r="F773" s="119" t="str">
        <f ca="1">IFERROR(__xludf.DUMMYFUNCTION("""COMPUTED_VALUE"""),"")</f>
        <v/>
      </c>
      <c r="G773" s="119" t="str">
        <f ca="1">IFERROR(__xludf.DUMMYFUNCTION("""COMPUTED_VALUE"""),"")</f>
        <v/>
      </c>
      <c r="H773" s="119" t="str">
        <f ca="1">IFERROR(__xludf.DUMMYFUNCTION("""COMPUTED_VALUE"""),"")</f>
        <v/>
      </c>
      <c r="I773" s="96" t="str">
        <f ca="1">IFERROR(__xludf.DUMMYFUNCTION("""COMPUTED_VALUE"""),"")</f>
        <v/>
      </c>
      <c r="J773" s="119" t="str">
        <f ca="1">IFERROR(__xludf.DUMMYFUNCTION("""COMPUTED_VALUE"""),"")</f>
        <v/>
      </c>
      <c r="K773" s="119" t="str">
        <f ca="1">IFERROR(__xludf.DUMMYFUNCTION("""COMPUTED_VALUE"""),"")</f>
        <v/>
      </c>
      <c r="L773" s="119" t="str">
        <f ca="1">IFERROR(__xludf.DUMMYFUNCTION("""COMPUTED_VALUE"""),"")</f>
        <v/>
      </c>
      <c r="M773" s="119" t="str">
        <f ca="1">IFERROR(__xludf.DUMMYFUNCTION("""COMPUTED_VALUE"""),"")</f>
        <v/>
      </c>
      <c r="N773" s="119" t="str">
        <f ca="1">IFERROR(__xludf.DUMMYFUNCTION("""COMPUTED_VALUE"""),"")</f>
        <v/>
      </c>
      <c r="O773" s="119" t="str">
        <f ca="1">IFERROR(__xludf.DUMMYFUNCTION("""COMPUTED_VALUE"""),"")</f>
        <v/>
      </c>
      <c r="P773" s="119" t="str">
        <f ca="1">IFERROR(__xludf.DUMMYFUNCTION("""COMPUTED_VALUE"""),"")</f>
        <v/>
      </c>
      <c r="Q773" s="119" t="str">
        <f ca="1">IFERROR(__xludf.DUMMYFUNCTION("""COMPUTED_VALUE"""),"")</f>
        <v/>
      </c>
      <c r="R773" s="119" t="str">
        <f ca="1">IFERROR(__xludf.DUMMYFUNCTION("""COMPUTED_VALUE"""),"")</f>
        <v/>
      </c>
      <c r="S773" s="119" t="str">
        <f ca="1">IFERROR(__xludf.DUMMYFUNCTION("""COMPUTED_VALUE"""),"")</f>
        <v/>
      </c>
      <c r="T773" s="119" t="str">
        <f ca="1">IFERROR(__xludf.DUMMYFUNCTION("""COMPUTED_VALUE"""),"")</f>
        <v/>
      </c>
      <c r="U773" s="119" t="str">
        <f ca="1">IFERROR(__xludf.DUMMYFUNCTION("""COMPUTED_VALUE"""),"")</f>
        <v/>
      </c>
      <c r="V773" s="119" t="str">
        <f ca="1">IFERROR(__xludf.DUMMYFUNCTION("""COMPUTED_VALUE"""),"")</f>
        <v/>
      </c>
      <c r="W773" s="119" t="str">
        <f ca="1">IFERROR(__xludf.DUMMYFUNCTION("""COMPUTED_VALUE"""),"")</f>
        <v/>
      </c>
      <c r="X773" s="119" t="str">
        <f ca="1">IFERROR(__xludf.DUMMYFUNCTION("""COMPUTED_VALUE"""),"")</f>
        <v/>
      </c>
      <c r="Y773" s="119" t="str">
        <f ca="1">IFERROR(__xludf.DUMMYFUNCTION("""COMPUTED_VALUE"""),"")</f>
        <v/>
      </c>
      <c r="Z773" s="119"/>
    </row>
    <row r="774" spans="1:26" ht="12.95">
      <c r="A774" s="119" t="str">
        <f ca="1">IFERROR(__xludf.DUMMYFUNCTION("""COMPUTED_VALUE"""),"")</f>
        <v/>
      </c>
      <c r="B774" s="119" t="str">
        <f ca="1">IFERROR(__xludf.DUMMYFUNCTION("""COMPUTED_VALUE"""),"")</f>
        <v/>
      </c>
      <c r="C774" s="119" t="str">
        <f ca="1">IFERROR(__xludf.DUMMYFUNCTION("""COMPUTED_VALUE"""),"")</f>
        <v/>
      </c>
      <c r="D774" s="119" t="str">
        <f ca="1">IFERROR(__xludf.DUMMYFUNCTION("""COMPUTED_VALUE"""),"")</f>
        <v/>
      </c>
      <c r="E774" s="119" t="str">
        <f ca="1">IFERROR(__xludf.DUMMYFUNCTION("""COMPUTED_VALUE"""),"")</f>
        <v/>
      </c>
      <c r="F774" s="119" t="str">
        <f ca="1">IFERROR(__xludf.DUMMYFUNCTION("""COMPUTED_VALUE"""),"")</f>
        <v/>
      </c>
      <c r="G774" s="119" t="str">
        <f ca="1">IFERROR(__xludf.DUMMYFUNCTION("""COMPUTED_VALUE"""),"")</f>
        <v/>
      </c>
      <c r="H774" s="119" t="str">
        <f ca="1">IFERROR(__xludf.DUMMYFUNCTION("""COMPUTED_VALUE"""),"")</f>
        <v/>
      </c>
      <c r="I774" s="96" t="str">
        <f ca="1">IFERROR(__xludf.DUMMYFUNCTION("""COMPUTED_VALUE"""),"")</f>
        <v/>
      </c>
      <c r="J774" s="119" t="str">
        <f ca="1">IFERROR(__xludf.DUMMYFUNCTION("""COMPUTED_VALUE"""),"")</f>
        <v/>
      </c>
      <c r="K774" s="119" t="str">
        <f ca="1">IFERROR(__xludf.DUMMYFUNCTION("""COMPUTED_VALUE"""),"")</f>
        <v/>
      </c>
      <c r="L774" s="119" t="str">
        <f ca="1">IFERROR(__xludf.DUMMYFUNCTION("""COMPUTED_VALUE"""),"")</f>
        <v/>
      </c>
      <c r="M774" s="119" t="str">
        <f ca="1">IFERROR(__xludf.DUMMYFUNCTION("""COMPUTED_VALUE"""),"")</f>
        <v/>
      </c>
      <c r="N774" s="119" t="str">
        <f ca="1">IFERROR(__xludf.DUMMYFUNCTION("""COMPUTED_VALUE"""),"")</f>
        <v/>
      </c>
      <c r="O774" s="119" t="str">
        <f ca="1">IFERROR(__xludf.DUMMYFUNCTION("""COMPUTED_VALUE"""),"")</f>
        <v/>
      </c>
      <c r="P774" s="119" t="str">
        <f ca="1">IFERROR(__xludf.DUMMYFUNCTION("""COMPUTED_VALUE"""),"")</f>
        <v/>
      </c>
      <c r="Q774" s="119" t="str">
        <f ca="1">IFERROR(__xludf.DUMMYFUNCTION("""COMPUTED_VALUE"""),"")</f>
        <v/>
      </c>
      <c r="R774" s="119" t="str">
        <f ca="1">IFERROR(__xludf.DUMMYFUNCTION("""COMPUTED_VALUE"""),"")</f>
        <v/>
      </c>
      <c r="S774" s="119" t="str">
        <f ca="1">IFERROR(__xludf.DUMMYFUNCTION("""COMPUTED_VALUE"""),"")</f>
        <v/>
      </c>
      <c r="T774" s="119" t="str">
        <f ca="1">IFERROR(__xludf.DUMMYFUNCTION("""COMPUTED_VALUE"""),"")</f>
        <v/>
      </c>
      <c r="U774" s="119" t="str">
        <f ca="1">IFERROR(__xludf.DUMMYFUNCTION("""COMPUTED_VALUE"""),"")</f>
        <v/>
      </c>
      <c r="V774" s="119" t="str">
        <f ca="1">IFERROR(__xludf.DUMMYFUNCTION("""COMPUTED_VALUE"""),"")</f>
        <v/>
      </c>
      <c r="W774" s="119" t="str">
        <f ca="1">IFERROR(__xludf.DUMMYFUNCTION("""COMPUTED_VALUE"""),"")</f>
        <v/>
      </c>
      <c r="X774" s="119" t="str">
        <f ca="1">IFERROR(__xludf.DUMMYFUNCTION("""COMPUTED_VALUE"""),"")</f>
        <v/>
      </c>
      <c r="Y774" s="119" t="str">
        <f ca="1">IFERROR(__xludf.DUMMYFUNCTION("""COMPUTED_VALUE"""),"")</f>
        <v/>
      </c>
      <c r="Z774" s="119"/>
    </row>
    <row r="775" spans="1:26" ht="12.95">
      <c r="A775" s="119" t="str">
        <f ca="1">IFERROR(__xludf.DUMMYFUNCTION("""COMPUTED_VALUE"""),"")</f>
        <v/>
      </c>
      <c r="B775" s="119" t="str">
        <f ca="1">IFERROR(__xludf.DUMMYFUNCTION("""COMPUTED_VALUE"""),"")</f>
        <v/>
      </c>
      <c r="C775" s="119" t="str">
        <f ca="1">IFERROR(__xludf.DUMMYFUNCTION("""COMPUTED_VALUE"""),"")</f>
        <v/>
      </c>
      <c r="D775" s="119" t="str">
        <f ca="1">IFERROR(__xludf.DUMMYFUNCTION("""COMPUTED_VALUE"""),"")</f>
        <v/>
      </c>
      <c r="E775" s="119" t="str">
        <f ca="1">IFERROR(__xludf.DUMMYFUNCTION("""COMPUTED_VALUE"""),"")</f>
        <v/>
      </c>
      <c r="F775" s="119" t="str">
        <f ca="1">IFERROR(__xludf.DUMMYFUNCTION("""COMPUTED_VALUE"""),"")</f>
        <v/>
      </c>
      <c r="G775" s="119" t="str">
        <f ca="1">IFERROR(__xludf.DUMMYFUNCTION("""COMPUTED_VALUE"""),"")</f>
        <v/>
      </c>
      <c r="H775" s="119" t="str">
        <f ca="1">IFERROR(__xludf.DUMMYFUNCTION("""COMPUTED_VALUE"""),"")</f>
        <v/>
      </c>
      <c r="I775" s="96" t="str">
        <f ca="1">IFERROR(__xludf.DUMMYFUNCTION("""COMPUTED_VALUE"""),"")</f>
        <v/>
      </c>
      <c r="J775" s="119" t="str">
        <f ca="1">IFERROR(__xludf.DUMMYFUNCTION("""COMPUTED_VALUE"""),"")</f>
        <v/>
      </c>
      <c r="K775" s="119" t="str">
        <f ca="1">IFERROR(__xludf.DUMMYFUNCTION("""COMPUTED_VALUE"""),"")</f>
        <v/>
      </c>
      <c r="L775" s="119" t="str">
        <f ca="1">IFERROR(__xludf.DUMMYFUNCTION("""COMPUTED_VALUE"""),"")</f>
        <v/>
      </c>
      <c r="M775" s="119" t="str">
        <f ca="1">IFERROR(__xludf.DUMMYFUNCTION("""COMPUTED_VALUE"""),"")</f>
        <v/>
      </c>
      <c r="N775" s="119" t="str">
        <f ca="1">IFERROR(__xludf.DUMMYFUNCTION("""COMPUTED_VALUE"""),"")</f>
        <v/>
      </c>
      <c r="O775" s="119" t="str">
        <f ca="1">IFERROR(__xludf.DUMMYFUNCTION("""COMPUTED_VALUE"""),"")</f>
        <v/>
      </c>
      <c r="P775" s="119" t="str">
        <f ca="1">IFERROR(__xludf.DUMMYFUNCTION("""COMPUTED_VALUE"""),"")</f>
        <v/>
      </c>
      <c r="Q775" s="119" t="str">
        <f ca="1">IFERROR(__xludf.DUMMYFUNCTION("""COMPUTED_VALUE"""),"")</f>
        <v/>
      </c>
      <c r="R775" s="119" t="str">
        <f ca="1">IFERROR(__xludf.DUMMYFUNCTION("""COMPUTED_VALUE"""),"")</f>
        <v/>
      </c>
      <c r="S775" s="119" t="str">
        <f ca="1">IFERROR(__xludf.DUMMYFUNCTION("""COMPUTED_VALUE"""),"")</f>
        <v/>
      </c>
      <c r="T775" s="119" t="str">
        <f ca="1">IFERROR(__xludf.DUMMYFUNCTION("""COMPUTED_VALUE"""),"")</f>
        <v/>
      </c>
      <c r="U775" s="119" t="str">
        <f ca="1">IFERROR(__xludf.DUMMYFUNCTION("""COMPUTED_VALUE"""),"")</f>
        <v/>
      </c>
      <c r="V775" s="119" t="str">
        <f ca="1">IFERROR(__xludf.DUMMYFUNCTION("""COMPUTED_VALUE"""),"")</f>
        <v/>
      </c>
      <c r="W775" s="119" t="str">
        <f ca="1">IFERROR(__xludf.DUMMYFUNCTION("""COMPUTED_VALUE"""),"")</f>
        <v/>
      </c>
      <c r="X775" s="119" t="str">
        <f ca="1">IFERROR(__xludf.DUMMYFUNCTION("""COMPUTED_VALUE"""),"")</f>
        <v/>
      </c>
      <c r="Y775" s="119" t="str">
        <f ca="1">IFERROR(__xludf.DUMMYFUNCTION("""COMPUTED_VALUE"""),"")</f>
        <v/>
      </c>
      <c r="Z775" s="119"/>
    </row>
    <row r="776" spans="1:26" ht="12.95">
      <c r="A776" s="119" t="str">
        <f ca="1">IFERROR(__xludf.DUMMYFUNCTION("""COMPUTED_VALUE"""),"")</f>
        <v/>
      </c>
      <c r="B776" s="119" t="str">
        <f ca="1">IFERROR(__xludf.DUMMYFUNCTION("""COMPUTED_VALUE"""),"")</f>
        <v/>
      </c>
      <c r="C776" s="119" t="str">
        <f ca="1">IFERROR(__xludf.DUMMYFUNCTION("""COMPUTED_VALUE"""),"")</f>
        <v/>
      </c>
      <c r="D776" s="119" t="str">
        <f ca="1">IFERROR(__xludf.DUMMYFUNCTION("""COMPUTED_VALUE"""),"")</f>
        <v/>
      </c>
      <c r="E776" s="119" t="str">
        <f ca="1">IFERROR(__xludf.DUMMYFUNCTION("""COMPUTED_VALUE"""),"")</f>
        <v/>
      </c>
      <c r="F776" s="119" t="str">
        <f ca="1">IFERROR(__xludf.DUMMYFUNCTION("""COMPUTED_VALUE"""),"")</f>
        <v/>
      </c>
      <c r="G776" s="119" t="str">
        <f ca="1">IFERROR(__xludf.DUMMYFUNCTION("""COMPUTED_VALUE"""),"")</f>
        <v/>
      </c>
      <c r="H776" s="119" t="str">
        <f ca="1">IFERROR(__xludf.DUMMYFUNCTION("""COMPUTED_VALUE"""),"")</f>
        <v/>
      </c>
      <c r="I776" s="96" t="str">
        <f ca="1">IFERROR(__xludf.DUMMYFUNCTION("""COMPUTED_VALUE"""),"")</f>
        <v/>
      </c>
      <c r="J776" s="119" t="str">
        <f ca="1">IFERROR(__xludf.DUMMYFUNCTION("""COMPUTED_VALUE"""),"")</f>
        <v/>
      </c>
      <c r="K776" s="119" t="str">
        <f ca="1">IFERROR(__xludf.DUMMYFUNCTION("""COMPUTED_VALUE"""),"")</f>
        <v/>
      </c>
      <c r="L776" s="119" t="str">
        <f ca="1">IFERROR(__xludf.DUMMYFUNCTION("""COMPUTED_VALUE"""),"")</f>
        <v/>
      </c>
      <c r="M776" s="119" t="str">
        <f ca="1">IFERROR(__xludf.DUMMYFUNCTION("""COMPUTED_VALUE"""),"")</f>
        <v/>
      </c>
      <c r="N776" s="119" t="str">
        <f ca="1">IFERROR(__xludf.DUMMYFUNCTION("""COMPUTED_VALUE"""),"")</f>
        <v/>
      </c>
      <c r="O776" s="119" t="str">
        <f ca="1">IFERROR(__xludf.DUMMYFUNCTION("""COMPUTED_VALUE"""),"")</f>
        <v/>
      </c>
      <c r="P776" s="119" t="str">
        <f ca="1">IFERROR(__xludf.DUMMYFUNCTION("""COMPUTED_VALUE"""),"")</f>
        <v/>
      </c>
      <c r="Q776" s="119" t="str">
        <f ca="1">IFERROR(__xludf.DUMMYFUNCTION("""COMPUTED_VALUE"""),"")</f>
        <v/>
      </c>
      <c r="R776" s="119" t="str">
        <f ca="1">IFERROR(__xludf.DUMMYFUNCTION("""COMPUTED_VALUE"""),"")</f>
        <v/>
      </c>
      <c r="S776" s="119" t="str">
        <f ca="1">IFERROR(__xludf.DUMMYFUNCTION("""COMPUTED_VALUE"""),"")</f>
        <v/>
      </c>
      <c r="T776" s="119" t="str">
        <f ca="1">IFERROR(__xludf.DUMMYFUNCTION("""COMPUTED_VALUE"""),"")</f>
        <v/>
      </c>
      <c r="U776" s="119" t="str">
        <f ca="1">IFERROR(__xludf.DUMMYFUNCTION("""COMPUTED_VALUE"""),"")</f>
        <v/>
      </c>
      <c r="V776" s="119" t="str">
        <f ca="1">IFERROR(__xludf.DUMMYFUNCTION("""COMPUTED_VALUE"""),"")</f>
        <v/>
      </c>
      <c r="W776" s="119" t="str">
        <f ca="1">IFERROR(__xludf.DUMMYFUNCTION("""COMPUTED_VALUE"""),"")</f>
        <v/>
      </c>
      <c r="X776" s="119" t="str">
        <f ca="1">IFERROR(__xludf.DUMMYFUNCTION("""COMPUTED_VALUE"""),"")</f>
        <v/>
      </c>
      <c r="Y776" s="119" t="str">
        <f ca="1">IFERROR(__xludf.DUMMYFUNCTION("""COMPUTED_VALUE"""),"")</f>
        <v/>
      </c>
      <c r="Z776" s="119"/>
    </row>
    <row r="777" spans="1:26" ht="12.95">
      <c r="A777" s="119" t="str">
        <f ca="1">IFERROR(__xludf.DUMMYFUNCTION("""COMPUTED_VALUE"""),"")</f>
        <v/>
      </c>
      <c r="B777" s="119" t="str">
        <f ca="1">IFERROR(__xludf.DUMMYFUNCTION("""COMPUTED_VALUE"""),"")</f>
        <v/>
      </c>
      <c r="C777" s="119" t="str">
        <f ca="1">IFERROR(__xludf.DUMMYFUNCTION("""COMPUTED_VALUE"""),"")</f>
        <v/>
      </c>
      <c r="D777" s="119" t="str">
        <f ca="1">IFERROR(__xludf.DUMMYFUNCTION("""COMPUTED_VALUE"""),"")</f>
        <v/>
      </c>
      <c r="E777" s="119" t="str">
        <f ca="1">IFERROR(__xludf.DUMMYFUNCTION("""COMPUTED_VALUE"""),"")</f>
        <v/>
      </c>
      <c r="F777" s="119" t="str">
        <f ca="1">IFERROR(__xludf.DUMMYFUNCTION("""COMPUTED_VALUE"""),"")</f>
        <v/>
      </c>
      <c r="G777" s="119" t="str">
        <f ca="1">IFERROR(__xludf.DUMMYFUNCTION("""COMPUTED_VALUE"""),"")</f>
        <v/>
      </c>
      <c r="H777" s="119" t="str">
        <f ca="1">IFERROR(__xludf.DUMMYFUNCTION("""COMPUTED_VALUE"""),"")</f>
        <v/>
      </c>
      <c r="I777" s="96" t="str">
        <f ca="1">IFERROR(__xludf.DUMMYFUNCTION("""COMPUTED_VALUE"""),"")</f>
        <v/>
      </c>
      <c r="J777" s="119" t="str">
        <f ca="1">IFERROR(__xludf.DUMMYFUNCTION("""COMPUTED_VALUE"""),"")</f>
        <v/>
      </c>
      <c r="K777" s="119" t="str">
        <f ca="1">IFERROR(__xludf.DUMMYFUNCTION("""COMPUTED_VALUE"""),"")</f>
        <v/>
      </c>
      <c r="L777" s="119" t="str">
        <f ca="1">IFERROR(__xludf.DUMMYFUNCTION("""COMPUTED_VALUE"""),"")</f>
        <v/>
      </c>
      <c r="M777" s="119" t="str">
        <f ca="1">IFERROR(__xludf.DUMMYFUNCTION("""COMPUTED_VALUE"""),"")</f>
        <v/>
      </c>
      <c r="N777" s="119" t="str">
        <f ca="1">IFERROR(__xludf.DUMMYFUNCTION("""COMPUTED_VALUE"""),"")</f>
        <v/>
      </c>
      <c r="O777" s="119" t="str">
        <f ca="1">IFERROR(__xludf.DUMMYFUNCTION("""COMPUTED_VALUE"""),"")</f>
        <v/>
      </c>
      <c r="P777" s="119" t="str">
        <f ca="1">IFERROR(__xludf.DUMMYFUNCTION("""COMPUTED_VALUE"""),"")</f>
        <v/>
      </c>
      <c r="Q777" s="119" t="str">
        <f ca="1">IFERROR(__xludf.DUMMYFUNCTION("""COMPUTED_VALUE"""),"")</f>
        <v/>
      </c>
      <c r="R777" s="119" t="str">
        <f ca="1">IFERROR(__xludf.DUMMYFUNCTION("""COMPUTED_VALUE"""),"")</f>
        <v/>
      </c>
      <c r="S777" s="119" t="str">
        <f ca="1">IFERROR(__xludf.DUMMYFUNCTION("""COMPUTED_VALUE"""),"")</f>
        <v/>
      </c>
      <c r="T777" s="119" t="str">
        <f ca="1">IFERROR(__xludf.DUMMYFUNCTION("""COMPUTED_VALUE"""),"")</f>
        <v/>
      </c>
      <c r="U777" s="119" t="str">
        <f ca="1">IFERROR(__xludf.DUMMYFUNCTION("""COMPUTED_VALUE"""),"")</f>
        <v/>
      </c>
      <c r="V777" s="119" t="str">
        <f ca="1">IFERROR(__xludf.DUMMYFUNCTION("""COMPUTED_VALUE"""),"")</f>
        <v/>
      </c>
      <c r="W777" s="119" t="str">
        <f ca="1">IFERROR(__xludf.DUMMYFUNCTION("""COMPUTED_VALUE"""),"")</f>
        <v/>
      </c>
      <c r="X777" s="119" t="str">
        <f ca="1">IFERROR(__xludf.DUMMYFUNCTION("""COMPUTED_VALUE"""),"")</f>
        <v/>
      </c>
      <c r="Y777" s="119" t="str">
        <f ca="1">IFERROR(__xludf.DUMMYFUNCTION("""COMPUTED_VALUE"""),"")</f>
        <v/>
      </c>
      <c r="Z777" s="119"/>
    </row>
    <row r="778" spans="1:26" ht="12.95">
      <c r="A778" s="119" t="str">
        <f ca="1">IFERROR(__xludf.DUMMYFUNCTION("""COMPUTED_VALUE"""),"")</f>
        <v/>
      </c>
      <c r="B778" s="119" t="str">
        <f ca="1">IFERROR(__xludf.DUMMYFUNCTION("""COMPUTED_VALUE"""),"")</f>
        <v/>
      </c>
      <c r="C778" s="119" t="str">
        <f ca="1">IFERROR(__xludf.DUMMYFUNCTION("""COMPUTED_VALUE"""),"")</f>
        <v/>
      </c>
      <c r="D778" s="119" t="str">
        <f ca="1">IFERROR(__xludf.DUMMYFUNCTION("""COMPUTED_VALUE"""),"")</f>
        <v/>
      </c>
      <c r="E778" s="119" t="str">
        <f ca="1">IFERROR(__xludf.DUMMYFUNCTION("""COMPUTED_VALUE"""),"")</f>
        <v/>
      </c>
      <c r="F778" s="119" t="str">
        <f ca="1">IFERROR(__xludf.DUMMYFUNCTION("""COMPUTED_VALUE"""),"")</f>
        <v/>
      </c>
      <c r="G778" s="119" t="str">
        <f ca="1">IFERROR(__xludf.DUMMYFUNCTION("""COMPUTED_VALUE"""),"")</f>
        <v/>
      </c>
      <c r="H778" s="119" t="str">
        <f ca="1">IFERROR(__xludf.DUMMYFUNCTION("""COMPUTED_VALUE"""),"")</f>
        <v/>
      </c>
      <c r="I778" s="96" t="str">
        <f ca="1">IFERROR(__xludf.DUMMYFUNCTION("""COMPUTED_VALUE"""),"")</f>
        <v/>
      </c>
      <c r="J778" s="119" t="str">
        <f ca="1">IFERROR(__xludf.DUMMYFUNCTION("""COMPUTED_VALUE"""),"")</f>
        <v/>
      </c>
      <c r="K778" s="119" t="str">
        <f ca="1">IFERROR(__xludf.DUMMYFUNCTION("""COMPUTED_VALUE"""),"")</f>
        <v/>
      </c>
      <c r="L778" s="119" t="str">
        <f ca="1">IFERROR(__xludf.DUMMYFUNCTION("""COMPUTED_VALUE"""),"")</f>
        <v/>
      </c>
      <c r="M778" s="119" t="str">
        <f ca="1">IFERROR(__xludf.DUMMYFUNCTION("""COMPUTED_VALUE"""),"")</f>
        <v/>
      </c>
      <c r="N778" s="119" t="str">
        <f ca="1">IFERROR(__xludf.DUMMYFUNCTION("""COMPUTED_VALUE"""),"")</f>
        <v/>
      </c>
      <c r="O778" s="119" t="str">
        <f ca="1">IFERROR(__xludf.DUMMYFUNCTION("""COMPUTED_VALUE"""),"")</f>
        <v/>
      </c>
      <c r="P778" s="119" t="str">
        <f ca="1">IFERROR(__xludf.DUMMYFUNCTION("""COMPUTED_VALUE"""),"")</f>
        <v/>
      </c>
      <c r="Q778" s="119" t="str">
        <f ca="1">IFERROR(__xludf.DUMMYFUNCTION("""COMPUTED_VALUE"""),"")</f>
        <v/>
      </c>
      <c r="R778" s="119" t="str">
        <f ca="1">IFERROR(__xludf.DUMMYFUNCTION("""COMPUTED_VALUE"""),"")</f>
        <v/>
      </c>
      <c r="S778" s="119" t="str">
        <f ca="1">IFERROR(__xludf.DUMMYFUNCTION("""COMPUTED_VALUE"""),"")</f>
        <v/>
      </c>
      <c r="T778" s="119" t="str">
        <f ca="1">IFERROR(__xludf.DUMMYFUNCTION("""COMPUTED_VALUE"""),"")</f>
        <v/>
      </c>
      <c r="U778" s="119" t="str">
        <f ca="1">IFERROR(__xludf.DUMMYFUNCTION("""COMPUTED_VALUE"""),"")</f>
        <v/>
      </c>
      <c r="V778" s="119" t="str">
        <f ca="1">IFERROR(__xludf.DUMMYFUNCTION("""COMPUTED_VALUE"""),"")</f>
        <v/>
      </c>
      <c r="W778" s="119" t="str">
        <f ca="1">IFERROR(__xludf.DUMMYFUNCTION("""COMPUTED_VALUE"""),"")</f>
        <v/>
      </c>
      <c r="X778" s="119" t="str">
        <f ca="1">IFERROR(__xludf.DUMMYFUNCTION("""COMPUTED_VALUE"""),"")</f>
        <v/>
      </c>
      <c r="Y778" s="119" t="str">
        <f ca="1">IFERROR(__xludf.DUMMYFUNCTION("""COMPUTED_VALUE"""),"")</f>
        <v/>
      </c>
      <c r="Z778" s="119"/>
    </row>
    <row r="779" spans="1:26" ht="12.95">
      <c r="A779" s="119" t="str">
        <f ca="1">IFERROR(__xludf.DUMMYFUNCTION("""COMPUTED_VALUE"""),"")</f>
        <v/>
      </c>
      <c r="B779" s="119" t="str">
        <f ca="1">IFERROR(__xludf.DUMMYFUNCTION("""COMPUTED_VALUE"""),"")</f>
        <v/>
      </c>
      <c r="C779" s="119" t="str">
        <f ca="1">IFERROR(__xludf.DUMMYFUNCTION("""COMPUTED_VALUE"""),"")</f>
        <v/>
      </c>
      <c r="D779" s="119" t="str">
        <f ca="1">IFERROR(__xludf.DUMMYFUNCTION("""COMPUTED_VALUE"""),"")</f>
        <v/>
      </c>
      <c r="E779" s="119" t="str">
        <f ca="1">IFERROR(__xludf.DUMMYFUNCTION("""COMPUTED_VALUE"""),"")</f>
        <v/>
      </c>
      <c r="F779" s="119" t="str">
        <f ca="1">IFERROR(__xludf.DUMMYFUNCTION("""COMPUTED_VALUE"""),"")</f>
        <v/>
      </c>
      <c r="G779" s="119" t="str">
        <f ca="1">IFERROR(__xludf.DUMMYFUNCTION("""COMPUTED_VALUE"""),"")</f>
        <v/>
      </c>
      <c r="H779" s="119" t="str">
        <f ca="1">IFERROR(__xludf.DUMMYFUNCTION("""COMPUTED_VALUE"""),"")</f>
        <v/>
      </c>
      <c r="I779" s="96" t="str">
        <f ca="1">IFERROR(__xludf.DUMMYFUNCTION("""COMPUTED_VALUE"""),"")</f>
        <v/>
      </c>
      <c r="J779" s="119" t="str">
        <f ca="1">IFERROR(__xludf.DUMMYFUNCTION("""COMPUTED_VALUE"""),"")</f>
        <v/>
      </c>
      <c r="K779" s="119" t="str">
        <f ca="1">IFERROR(__xludf.DUMMYFUNCTION("""COMPUTED_VALUE"""),"")</f>
        <v/>
      </c>
      <c r="L779" s="119" t="str">
        <f ca="1">IFERROR(__xludf.DUMMYFUNCTION("""COMPUTED_VALUE"""),"")</f>
        <v/>
      </c>
      <c r="M779" s="119" t="str">
        <f ca="1">IFERROR(__xludf.DUMMYFUNCTION("""COMPUTED_VALUE"""),"")</f>
        <v/>
      </c>
      <c r="N779" s="119" t="str">
        <f ca="1">IFERROR(__xludf.DUMMYFUNCTION("""COMPUTED_VALUE"""),"")</f>
        <v/>
      </c>
      <c r="O779" s="119" t="str">
        <f ca="1">IFERROR(__xludf.DUMMYFUNCTION("""COMPUTED_VALUE"""),"")</f>
        <v/>
      </c>
      <c r="P779" s="119" t="str">
        <f ca="1">IFERROR(__xludf.DUMMYFUNCTION("""COMPUTED_VALUE"""),"")</f>
        <v/>
      </c>
      <c r="Q779" s="119" t="str">
        <f ca="1">IFERROR(__xludf.DUMMYFUNCTION("""COMPUTED_VALUE"""),"")</f>
        <v/>
      </c>
      <c r="R779" s="119" t="str">
        <f ca="1">IFERROR(__xludf.DUMMYFUNCTION("""COMPUTED_VALUE"""),"")</f>
        <v/>
      </c>
      <c r="S779" s="119" t="str">
        <f ca="1">IFERROR(__xludf.DUMMYFUNCTION("""COMPUTED_VALUE"""),"")</f>
        <v/>
      </c>
      <c r="T779" s="119" t="str">
        <f ca="1">IFERROR(__xludf.DUMMYFUNCTION("""COMPUTED_VALUE"""),"")</f>
        <v/>
      </c>
      <c r="U779" s="119" t="str">
        <f ca="1">IFERROR(__xludf.DUMMYFUNCTION("""COMPUTED_VALUE"""),"")</f>
        <v/>
      </c>
      <c r="V779" s="119" t="str">
        <f ca="1">IFERROR(__xludf.DUMMYFUNCTION("""COMPUTED_VALUE"""),"")</f>
        <v/>
      </c>
      <c r="W779" s="119" t="str">
        <f ca="1">IFERROR(__xludf.DUMMYFUNCTION("""COMPUTED_VALUE"""),"")</f>
        <v/>
      </c>
      <c r="X779" s="119" t="str">
        <f ca="1">IFERROR(__xludf.DUMMYFUNCTION("""COMPUTED_VALUE"""),"")</f>
        <v/>
      </c>
      <c r="Y779" s="119" t="str">
        <f ca="1">IFERROR(__xludf.DUMMYFUNCTION("""COMPUTED_VALUE"""),"")</f>
        <v/>
      </c>
      <c r="Z779" s="119"/>
    </row>
    <row r="780" spans="1:26" ht="12.95">
      <c r="A780" s="119" t="str">
        <f ca="1">IFERROR(__xludf.DUMMYFUNCTION("""COMPUTED_VALUE"""),"")</f>
        <v/>
      </c>
      <c r="B780" s="119" t="str">
        <f ca="1">IFERROR(__xludf.DUMMYFUNCTION("""COMPUTED_VALUE"""),"")</f>
        <v/>
      </c>
      <c r="C780" s="119" t="str">
        <f ca="1">IFERROR(__xludf.DUMMYFUNCTION("""COMPUTED_VALUE"""),"")</f>
        <v/>
      </c>
      <c r="D780" s="119" t="str">
        <f ca="1">IFERROR(__xludf.DUMMYFUNCTION("""COMPUTED_VALUE"""),"")</f>
        <v/>
      </c>
      <c r="E780" s="119" t="str">
        <f ca="1">IFERROR(__xludf.DUMMYFUNCTION("""COMPUTED_VALUE"""),"")</f>
        <v/>
      </c>
      <c r="F780" s="119" t="str">
        <f ca="1">IFERROR(__xludf.DUMMYFUNCTION("""COMPUTED_VALUE"""),"")</f>
        <v/>
      </c>
      <c r="G780" s="119" t="str">
        <f ca="1">IFERROR(__xludf.DUMMYFUNCTION("""COMPUTED_VALUE"""),"")</f>
        <v/>
      </c>
      <c r="H780" s="119" t="str">
        <f ca="1">IFERROR(__xludf.DUMMYFUNCTION("""COMPUTED_VALUE"""),"")</f>
        <v/>
      </c>
      <c r="I780" s="96" t="str">
        <f ca="1">IFERROR(__xludf.DUMMYFUNCTION("""COMPUTED_VALUE"""),"")</f>
        <v/>
      </c>
      <c r="J780" s="119" t="str">
        <f ca="1">IFERROR(__xludf.DUMMYFUNCTION("""COMPUTED_VALUE"""),"")</f>
        <v/>
      </c>
      <c r="K780" s="119" t="str">
        <f ca="1">IFERROR(__xludf.DUMMYFUNCTION("""COMPUTED_VALUE"""),"")</f>
        <v/>
      </c>
      <c r="L780" s="119" t="str">
        <f ca="1">IFERROR(__xludf.DUMMYFUNCTION("""COMPUTED_VALUE"""),"")</f>
        <v/>
      </c>
      <c r="M780" s="119" t="str">
        <f ca="1">IFERROR(__xludf.DUMMYFUNCTION("""COMPUTED_VALUE"""),"")</f>
        <v/>
      </c>
      <c r="N780" s="119" t="str">
        <f ca="1">IFERROR(__xludf.DUMMYFUNCTION("""COMPUTED_VALUE"""),"")</f>
        <v/>
      </c>
      <c r="O780" s="119" t="str">
        <f ca="1">IFERROR(__xludf.DUMMYFUNCTION("""COMPUTED_VALUE"""),"")</f>
        <v/>
      </c>
      <c r="P780" s="119" t="str">
        <f ca="1">IFERROR(__xludf.DUMMYFUNCTION("""COMPUTED_VALUE"""),"")</f>
        <v/>
      </c>
      <c r="Q780" s="119" t="str">
        <f ca="1">IFERROR(__xludf.DUMMYFUNCTION("""COMPUTED_VALUE"""),"")</f>
        <v/>
      </c>
      <c r="R780" s="119" t="str">
        <f ca="1">IFERROR(__xludf.DUMMYFUNCTION("""COMPUTED_VALUE"""),"")</f>
        <v/>
      </c>
      <c r="S780" s="119" t="str">
        <f ca="1">IFERROR(__xludf.DUMMYFUNCTION("""COMPUTED_VALUE"""),"")</f>
        <v/>
      </c>
      <c r="T780" s="119" t="str">
        <f ca="1">IFERROR(__xludf.DUMMYFUNCTION("""COMPUTED_VALUE"""),"")</f>
        <v/>
      </c>
      <c r="U780" s="119" t="str">
        <f ca="1">IFERROR(__xludf.DUMMYFUNCTION("""COMPUTED_VALUE"""),"")</f>
        <v/>
      </c>
      <c r="V780" s="119" t="str">
        <f ca="1">IFERROR(__xludf.DUMMYFUNCTION("""COMPUTED_VALUE"""),"")</f>
        <v/>
      </c>
      <c r="W780" s="119" t="str">
        <f ca="1">IFERROR(__xludf.DUMMYFUNCTION("""COMPUTED_VALUE"""),"")</f>
        <v/>
      </c>
      <c r="X780" s="119" t="str">
        <f ca="1">IFERROR(__xludf.DUMMYFUNCTION("""COMPUTED_VALUE"""),"")</f>
        <v/>
      </c>
      <c r="Y780" s="119" t="str">
        <f ca="1">IFERROR(__xludf.DUMMYFUNCTION("""COMPUTED_VALUE"""),"")</f>
        <v/>
      </c>
      <c r="Z780" s="119"/>
    </row>
    <row r="781" spans="1:26" ht="12.95">
      <c r="A781" s="119" t="str">
        <f ca="1">IFERROR(__xludf.DUMMYFUNCTION("""COMPUTED_VALUE"""),"")</f>
        <v/>
      </c>
      <c r="B781" s="119" t="str">
        <f ca="1">IFERROR(__xludf.DUMMYFUNCTION("""COMPUTED_VALUE"""),"")</f>
        <v/>
      </c>
      <c r="C781" s="119" t="str">
        <f ca="1">IFERROR(__xludf.DUMMYFUNCTION("""COMPUTED_VALUE"""),"")</f>
        <v/>
      </c>
      <c r="D781" s="119" t="str">
        <f ca="1">IFERROR(__xludf.DUMMYFUNCTION("""COMPUTED_VALUE"""),"")</f>
        <v/>
      </c>
      <c r="E781" s="119" t="str">
        <f ca="1">IFERROR(__xludf.DUMMYFUNCTION("""COMPUTED_VALUE"""),"")</f>
        <v/>
      </c>
      <c r="F781" s="119" t="str">
        <f ca="1">IFERROR(__xludf.DUMMYFUNCTION("""COMPUTED_VALUE"""),"")</f>
        <v/>
      </c>
      <c r="G781" s="119" t="str">
        <f ca="1">IFERROR(__xludf.DUMMYFUNCTION("""COMPUTED_VALUE"""),"")</f>
        <v/>
      </c>
      <c r="H781" s="119" t="str">
        <f ca="1">IFERROR(__xludf.DUMMYFUNCTION("""COMPUTED_VALUE"""),"")</f>
        <v/>
      </c>
      <c r="I781" s="96" t="str">
        <f ca="1">IFERROR(__xludf.DUMMYFUNCTION("""COMPUTED_VALUE"""),"")</f>
        <v/>
      </c>
      <c r="J781" s="119" t="str">
        <f ca="1">IFERROR(__xludf.DUMMYFUNCTION("""COMPUTED_VALUE"""),"")</f>
        <v/>
      </c>
      <c r="K781" s="119" t="str">
        <f ca="1">IFERROR(__xludf.DUMMYFUNCTION("""COMPUTED_VALUE"""),"")</f>
        <v/>
      </c>
      <c r="L781" s="119" t="str">
        <f ca="1">IFERROR(__xludf.DUMMYFUNCTION("""COMPUTED_VALUE"""),"")</f>
        <v/>
      </c>
      <c r="M781" s="119" t="str">
        <f ca="1">IFERROR(__xludf.DUMMYFUNCTION("""COMPUTED_VALUE"""),"")</f>
        <v/>
      </c>
      <c r="N781" s="119" t="str">
        <f ca="1">IFERROR(__xludf.DUMMYFUNCTION("""COMPUTED_VALUE"""),"")</f>
        <v/>
      </c>
      <c r="O781" s="119" t="str">
        <f ca="1">IFERROR(__xludf.DUMMYFUNCTION("""COMPUTED_VALUE"""),"")</f>
        <v/>
      </c>
      <c r="P781" s="119" t="str">
        <f ca="1">IFERROR(__xludf.DUMMYFUNCTION("""COMPUTED_VALUE"""),"")</f>
        <v/>
      </c>
      <c r="Q781" s="119" t="str">
        <f ca="1">IFERROR(__xludf.DUMMYFUNCTION("""COMPUTED_VALUE"""),"")</f>
        <v/>
      </c>
      <c r="R781" s="119" t="str">
        <f ca="1">IFERROR(__xludf.DUMMYFUNCTION("""COMPUTED_VALUE"""),"")</f>
        <v/>
      </c>
      <c r="S781" s="119" t="str">
        <f ca="1">IFERROR(__xludf.DUMMYFUNCTION("""COMPUTED_VALUE"""),"")</f>
        <v/>
      </c>
      <c r="T781" s="119" t="str">
        <f ca="1">IFERROR(__xludf.DUMMYFUNCTION("""COMPUTED_VALUE"""),"")</f>
        <v/>
      </c>
      <c r="U781" s="119" t="str">
        <f ca="1">IFERROR(__xludf.DUMMYFUNCTION("""COMPUTED_VALUE"""),"")</f>
        <v/>
      </c>
      <c r="V781" s="119" t="str">
        <f ca="1">IFERROR(__xludf.DUMMYFUNCTION("""COMPUTED_VALUE"""),"")</f>
        <v/>
      </c>
      <c r="W781" s="119" t="str">
        <f ca="1">IFERROR(__xludf.DUMMYFUNCTION("""COMPUTED_VALUE"""),"")</f>
        <v/>
      </c>
      <c r="X781" s="119" t="str">
        <f ca="1">IFERROR(__xludf.DUMMYFUNCTION("""COMPUTED_VALUE"""),"")</f>
        <v/>
      </c>
      <c r="Y781" s="119" t="str">
        <f ca="1">IFERROR(__xludf.DUMMYFUNCTION("""COMPUTED_VALUE"""),"")</f>
        <v/>
      </c>
      <c r="Z781" s="119"/>
    </row>
    <row r="782" spans="1:26" ht="12.95">
      <c r="A782" s="119" t="str">
        <f ca="1">IFERROR(__xludf.DUMMYFUNCTION("""COMPUTED_VALUE"""),"")</f>
        <v/>
      </c>
      <c r="B782" s="119" t="str">
        <f ca="1">IFERROR(__xludf.DUMMYFUNCTION("""COMPUTED_VALUE"""),"")</f>
        <v/>
      </c>
      <c r="C782" s="119" t="str">
        <f ca="1">IFERROR(__xludf.DUMMYFUNCTION("""COMPUTED_VALUE"""),"")</f>
        <v/>
      </c>
      <c r="D782" s="119" t="str">
        <f ca="1">IFERROR(__xludf.DUMMYFUNCTION("""COMPUTED_VALUE"""),"")</f>
        <v/>
      </c>
      <c r="E782" s="119" t="str">
        <f ca="1">IFERROR(__xludf.DUMMYFUNCTION("""COMPUTED_VALUE"""),"")</f>
        <v/>
      </c>
      <c r="F782" s="119" t="str">
        <f ca="1">IFERROR(__xludf.DUMMYFUNCTION("""COMPUTED_VALUE"""),"")</f>
        <v/>
      </c>
      <c r="G782" s="119" t="str">
        <f ca="1">IFERROR(__xludf.DUMMYFUNCTION("""COMPUTED_VALUE"""),"")</f>
        <v/>
      </c>
      <c r="H782" s="119" t="str">
        <f ca="1">IFERROR(__xludf.DUMMYFUNCTION("""COMPUTED_VALUE"""),"")</f>
        <v/>
      </c>
      <c r="I782" s="96" t="str">
        <f ca="1">IFERROR(__xludf.DUMMYFUNCTION("""COMPUTED_VALUE"""),"")</f>
        <v/>
      </c>
      <c r="J782" s="119" t="str">
        <f ca="1">IFERROR(__xludf.DUMMYFUNCTION("""COMPUTED_VALUE"""),"")</f>
        <v/>
      </c>
      <c r="K782" s="119" t="str">
        <f ca="1">IFERROR(__xludf.DUMMYFUNCTION("""COMPUTED_VALUE"""),"")</f>
        <v/>
      </c>
      <c r="L782" s="119" t="str">
        <f ca="1">IFERROR(__xludf.DUMMYFUNCTION("""COMPUTED_VALUE"""),"")</f>
        <v/>
      </c>
      <c r="M782" s="119" t="str">
        <f ca="1">IFERROR(__xludf.DUMMYFUNCTION("""COMPUTED_VALUE"""),"")</f>
        <v/>
      </c>
      <c r="N782" s="119" t="str">
        <f ca="1">IFERROR(__xludf.DUMMYFUNCTION("""COMPUTED_VALUE"""),"")</f>
        <v/>
      </c>
      <c r="O782" s="119" t="str">
        <f ca="1">IFERROR(__xludf.DUMMYFUNCTION("""COMPUTED_VALUE"""),"")</f>
        <v/>
      </c>
      <c r="P782" s="119" t="str">
        <f ca="1">IFERROR(__xludf.DUMMYFUNCTION("""COMPUTED_VALUE"""),"")</f>
        <v/>
      </c>
      <c r="Q782" s="119" t="str">
        <f ca="1">IFERROR(__xludf.DUMMYFUNCTION("""COMPUTED_VALUE"""),"")</f>
        <v/>
      </c>
      <c r="R782" s="119" t="str">
        <f ca="1">IFERROR(__xludf.DUMMYFUNCTION("""COMPUTED_VALUE"""),"")</f>
        <v/>
      </c>
      <c r="S782" s="119" t="str">
        <f ca="1">IFERROR(__xludf.DUMMYFUNCTION("""COMPUTED_VALUE"""),"")</f>
        <v/>
      </c>
      <c r="T782" s="119" t="str">
        <f ca="1">IFERROR(__xludf.DUMMYFUNCTION("""COMPUTED_VALUE"""),"")</f>
        <v/>
      </c>
      <c r="U782" s="119" t="str">
        <f ca="1">IFERROR(__xludf.DUMMYFUNCTION("""COMPUTED_VALUE"""),"")</f>
        <v/>
      </c>
      <c r="V782" s="119" t="str">
        <f ca="1">IFERROR(__xludf.DUMMYFUNCTION("""COMPUTED_VALUE"""),"")</f>
        <v/>
      </c>
      <c r="W782" s="119" t="str">
        <f ca="1">IFERROR(__xludf.DUMMYFUNCTION("""COMPUTED_VALUE"""),"")</f>
        <v/>
      </c>
      <c r="X782" s="119" t="str">
        <f ca="1">IFERROR(__xludf.DUMMYFUNCTION("""COMPUTED_VALUE"""),"")</f>
        <v/>
      </c>
      <c r="Y782" s="119" t="str">
        <f ca="1">IFERROR(__xludf.DUMMYFUNCTION("""COMPUTED_VALUE"""),"")</f>
        <v/>
      </c>
      <c r="Z782" s="119"/>
    </row>
    <row r="783" spans="1:26" ht="12.95">
      <c r="A783" s="119" t="str">
        <f ca="1">IFERROR(__xludf.DUMMYFUNCTION("""COMPUTED_VALUE"""),"")</f>
        <v/>
      </c>
      <c r="B783" s="119" t="str">
        <f ca="1">IFERROR(__xludf.DUMMYFUNCTION("""COMPUTED_VALUE"""),"")</f>
        <v/>
      </c>
      <c r="C783" s="119" t="str">
        <f ca="1">IFERROR(__xludf.DUMMYFUNCTION("""COMPUTED_VALUE"""),"")</f>
        <v/>
      </c>
      <c r="D783" s="119" t="str">
        <f ca="1">IFERROR(__xludf.DUMMYFUNCTION("""COMPUTED_VALUE"""),"")</f>
        <v/>
      </c>
      <c r="E783" s="119" t="str">
        <f ca="1">IFERROR(__xludf.DUMMYFUNCTION("""COMPUTED_VALUE"""),"")</f>
        <v/>
      </c>
      <c r="F783" s="119" t="str">
        <f ca="1">IFERROR(__xludf.DUMMYFUNCTION("""COMPUTED_VALUE"""),"")</f>
        <v/>
      </c>
      <c r="G783" s="119" t="str">
        <f ca="1">IFERROR(__xludf.DUMMYFUNCTION("""COMPUTED_VALUE"""),"")</f>
        <v/>
      </c>
      <c r="H783" s="119" t="str">
        <f ca="1">IFERROR(__xludf.DUMMYFUNCTION("""COMPUTED_VALUE"""),"")</f>
        <v/>
      </c>
      <c r="I783" s="96" t="str">
        <f ca="1">IFERROR(__xludf.DUMMYFUNCTION("""COMPUTED_VALUE"""),"")</f>
        <v/>
      </c>
      <c r="J783" s="119" t="str">
        <f ca="1">IFERROR(__xludf.DUMMYFUNCTION("""COMPUTED_VALUE"""),"")</f>
        <v/>
      </c>
      <c r="K783" s="119" t="str">
        <f ca="1">IFERROR(__xludf.DUMMYFUNCTION("""COMPUTED_VALUE"""),"")</f>
        <v/>
      </c>
      <c r="L783" s="119" t="str">
        <f ca="1">IFERROR(__xludf.DUMMYFUNCTION("""COMPUTED_VALUE"""),"")</f>
        <v/>
      </c>
      <c r="M783" s="119" t="str">
        <f ca="1">IFERROR(__xludf.DUMMYFUNCTION("""COMPUTED_VALUE"""),"")</f>
        <v/>
      </c>
      <c r="N783" s="119" t="str">
        <f ca="1">IFERROR(__xludf.DUMMYFUNCTION("""COMPUTED_VALUE"""),"")</f>
        <v/>
      </c>
      <c r="O783" s="119" t="str">
        <f ca="1">IFERROR(__xludf.DUMMYFUNCTION("""COMPUTED_VALUE"""),"")</f>
        <v/>
      </c>
      <c r="P783" s="119" t="str">
        <f ca="1">IFERROR(__xludf.DUMMYFUNCTION("""COMPUTED_VALUE"""),"")</f>
        <v/>
      </c>
      <c r="Q783" s="119" t="str">
        <f ca="1">IFERROR(__xludf.DUMMYFUNCTION("""COMPUTED_VALUE"""),"")</f>
        <v/>
      </c>
      <c r="R783" s="119" t="str">
        <f ca="1">IFERROR(__xludf.DUMMYFUNCTION("""COMPUTED_VALUE"""),"")</f>
        <v/>
      </c>
      <c r="S783" s="119" t="str">
        <f ca="1">IFERROR(__xludf.DUMMYFUNCTION("""COMPUTED_VALUE"""),"")</f>
        <v/>
      </c>
      <c r="T783" s="119" t="str">
        <f ca="1">IFERROR(__xludf.DUMMYFUNCTION("""COMPUTED_VALUE"""),"")</f>
        <v/>
      </c>
      <c r="U783" s="119" t="str">
        <f ca="1">IFERROR(__xludf.DUMMYFUNCTION("""COMPUTED_VALUE"""),"")</f>
        <v/>
      </c>
      <c r="V783" s="119" t="str">
        <f ca="1">IFERROR(__xludf.DUMMYFUNCTION("""COMPUTED_VALUE"""),"")</f>
        <v/>
      </c>
      <c r="W783" s="119" t="str">
        <f ca="1">IFERROR(__xludf.DUMMYFUNCTION("""COMPUTED_VALUE"""),"")</f>
        <v/>
      </c>
      <c r="X783" s="119" t="str">
        <f ca="1">IFERROR(__xludf.DUMMYFUNCTION("""COMPUTED_VALUE"""),"")</f>
        <v/>
      </c>
      <c r="Y783" s="119" t="str">
        <f ca="1">IFERROR(__xludf.DUMMYFUNCTION("""COMPUTED_VALUE"""),"")</f>
        <v/>
      </c>
      <c r="Z783" s="119"/>
    </row>
    <row r="784" spans="1:26" ht="12.95">
      <c r="A784" s="119" t="str">
        <f ca="1">IFERROR(__xludf.DUMMYFUNCTION("""COMPUTED_VALUE"""),"")</f>
        <v/>
      </c>
      <c r="B784" s="119" t="str">
        <f ca="1">IFERROR(__xludf.DUMMYFUNCTION("""COMPUTED_VALUE"""),"")</f>
        <v/>
      </c>
      <c r="C784" s="119" t="str">
        <f ca="1">IFERROR(__xludf.DUMMYFUNCTION("""COMPUTED_VALUE"""),"")</f>
        <v/>
      </c>
      <c r="D784" s="119" t="str">
        <f ca="1">IFERROR(__xludf.DUMMYFUNCTION("""COMPUTED_VALUE"""),"")</f>
        <v/>
      </c>
      <c r="E784" s="119" t="str">
        <f ca="1">IFERROR(__xludf.DUMMYFUNCTION("""COMPUTED_VALUE"""),"")</f>
        <v/>
      </c>
      <c r="F784" s="119" t="str">
        <f ca="1">IFERROR(__xludf.DUMMYFUNCTION("""COMPUTED_VALUE"""),"")</f>
        <v/>
      </c>
      <c r="G784" s="119" t="str">
        <f ca="1">IFERROR(__xludf.DUMMYFUNCTION("""COMPUTED_VALUE"""),"")</f>
        <v/>
      </c>
      <c r="H784" s="119" t="str">
        <f ca="1">IFERROR(__xludf.DUMMYFUNCTION("""COMPUTED_VALUE"""),"")</f>
        <v/>
      </c>
      <c r="I784" s="96" t="str">
        <f ca="1">IFERROR(__xludf.DUMMYFUNCTION("""COMPUTED_VALUE"""),"")</f>
        <v/>
      </c>
      <c r="J784" s="119" t="str">
        <f ca="1">IFERROR(__xludf.DUMMYFUNCTION("""COMPUTED_VALUE"""),"")</f>
        <v/>
      </c>
      <c r="K784" s="119" t="str">
        <f ca="1">IFERROR(__xludf.DUMMYFUNCTION("""COMPUTED_VALUE"""),"")</f>
        <v/>
      </c>
      <c r="L784" s="119" t="str">
        <f ca="1">IFERROR(__xludf.DUMMYFUNCTION("""COMPUTED_VALUE"""),"")</f>
        <v/>
      </c>
      <c r="M784" s="119" t="str">
        <f ca="1">IFERROR(__xludf.DUMMYFUNCTION("""COMPUTED_VALUE"""),"")</f>
        <v/>
      </c>
      <c r="N784" s="119" t="str">
        <f ca="1">IFERROR(__xludf.DUMMYFUNCTION("""COMPUTED_VALUE"""),"")</f>
        <v/>
      </c>
      <c r="O784" s="119" t="str">
        <f ca="1">IFERROR(__xludf.DUMMYFUNCTION("""COMPUTED_VALUE"""),"")</f>
        <v/>
      </c>
      <c r="P784" s="119" t="str">
        <f ca="1">IFERROR(__xludf.DUMMYFUNCTION("""COMPUTED_VALUE"""),"")</f>
        <v/>
      </c>
      <c r="Q784" s="119" t="str">
        <f ca="1">IFERROR(__xludf.DUMMYFUNCTION("""COMPUTED_VALUE"""),"")</f>
        <v/>
      </c>
      <c r="R784" s="119" t="str">
        <f ca="1">IFERROR(__xludf.DUMMYFUNCTION("""COMPUTED_VALUE"""),"")</f>
        <v/>
      </c>
      <c r="S784" s="119" t="str">
        <f ca="1">IFERROR(__xludf.DUMMYFUNCTION("""COMPUTED_VALUE"""),"")</f>
        <v/>
      </c>
      <c r="T784" s="119" t="str">
        <f ca="1">IFERROR(__xludf.DUMMYFUNCTION("""COMPUTED_VALUE"""),"")</f>
        <v/>
      </c>
      <c r="U784" s="119" t="str">
        <f ca="1">IFERROR(__xludf.DUMMYFUNCTION("""COMPUTED_VALUE"""),"")</f>
        <v/>
      </c>
      <c r="V784" s="119" t="str">
        <f ca="1">IFERROR(__xludf.DUMMYFUNCTION("""COMPUTED_VALUE"""),"")</f>
        <v/>
      </c>
      <c r="W784" s="119" t="str">
        <f ca="1">IFERROR(__xludf.DUMMYFUNCTION("""COMPUTED_VALUE"""),"")</f>
        <v/>
      </c>
      <c r="X784" s="119" t="str">
        <f ca="1">IFERROR(__xludf.DUMMYFUNCTION("""COMPUTED_VALUE"""),"")</f>
        <v/>
      </c>
      <c r="Y784" s="119" t="str">
        <f ca="1">IFERROR(__xludf.DUMMYFUNCTION("""COMPUTED_VALUE"""),"")</f>
        <v/>
      </c>
      <c r="Z784" s="119"/>
    </row>
    <row r="785" spans="1:26" ht="12.95">
      <c r="A785" s="119" t="str">
        <f ca="1">IFERROR(__xludf.DUMMYFUNCTION("""COMPUTED_VALUE"""),"")</f>
        <v/>
      </c>
      <c r="B785" s="119" t="str">
        <f ca="1">IFERROR(__xludf.DUMMYFUNCTION("""COMPUTED_VALUE"""),"")</f>
        <v/>
      </c>
      <c r="C785" s="119" t="str">
        <f ca="1">IFERROR(__xludf.DUMMYFUNCTION("""COMPUTED_VALUE"""),"")</f>
        <v/>
      </c>
      <c r="D785" s="119" t="str">
        <f ca="1">IFERROR(__xludf.DUMMYFUNCTION("""COMPUTED_VALUE"""),"")</f>
        <v/>
      </c>
      <c r="E785" s="119" t="str">
        <f ca="1">IFERROR(__xludf.DUMMYFUNCTION("""COMPUTED_VALUE"""),"")</f>
        <v/>
      </c>
      <c r="F785" s="119" t="str">
        <f ca="1">IFERROR(__xludf.DUMMYFUNCTION("""COMPUTED_VALUE"""),"")</f>
        <v/>
      </c>
      <c r="G785" s="119" t="str">
        <f ca="1">IFERROR(__xludf.DUMMYFUNCTION("""COMPUTED_VALUE"""),"")</f>
        <v/>
      </c>
      <c r="H785" s="119" t="str">
        <f ca="1">IFERROR(__xludf.DUMMYFUNCTION("""COMPUTED_VALUE"""),"")</f>
        <v/>
      </c>
      <c r="I785" s="96" t="str">
        <f ca="1">IFERROR(__xludf.DUMMYFUNCTION("""COMPUTED_VALUE"""),"")</f>
        <v/>
      </c>
      <c r="J785" s="119" t="str">
        <f ca="1">IFERROR(__xludf.DUMMYFUNCTION("""COMPUTED_VALUE"""),"")</f>
        <v/>
      </c>
      <c r="K785" s="119" t="str">
        <f ca="1">IFERROR(__xludf.DUMMYFUNCTION("""COMPUTED_VALUE"""),"")</f>
        <v/>
      </c>
      <c r="L785" s="119" t="str">
        <f ca="1">IFERROR(__xludf.DUMMYFUNCTION("""COMPUTED_VALUE"""),"")</f>
        <v/>
      </c>
      <c r="M785" s="119" t="str">
        <f ca="1">IFERROR(__xludf.DUMMYFUNCTION("""COMPUTED_VALUE"""),"")</f>
        <v/>
      </c>
      <c r="N785" s="119" t="str">
        <f ca="1">IFERROR(__xludf.DUMMYFUNCTION("""COMPUTED_VALUE"""),"")</f>
        <v/>
      </c>
      <c r="O785" s="119" t="str">
        <f ca="1">IFERROR(__xludf.DUMMYFUNCTION("""COMPUTED_VALUE"""),"")</f>
        <v/>
      </c>
      <c r="P785" s="119" t="str">
        <f ca="1">IFERROR(__xludf.DUMMYFUNCTION("""COMPUTED_VALUE"""),"")</f>
        <v/>
      </c>
      <c r="Q785" s="119" t="str">
        <f ca="1">IFERROR(__xludf.DUMMYFUNCTION("""COMPUTED_VALUE"""),"")</f>
        <v/>
      </c>
      <c r="R785" s="119" t="str">
        <f ca="1">IFERROR(__xludf.DUMMYFUNCTION("""COMPUTED_VALUE"""),"")</f>
        <v/>
      </c>
      <c r="S785" s="119" t="str">
        <f ca="1">IFERROR(__xludf.DUMMYFUNCTION("""COMPUTED_VALUE"""),"")</f>
        <v/>
      </c>
      <c r="T785" s="119" t="str">
        <f ca="1">IFERROR(__xludf.DUMMYFUNCTION("""COMPUTED_VALUE"""),"")</f>
        <v/>
      </c>
      <c r="U785" s="119" t="str">
        <f ca="1">IFERROR(__xludf.DUMMYFUNCTION("""COMPUTED_VALUE"""),"")</f>
        <v/>
      </c>
      <c r="V785" s="119" t="str">
        <f ca="1">IFERROR(__xludf.DUMMYFUNCTION("""COMPUTED_VALUE"""),"")</f>
        <v/>
      </c>
      <c r="W785" s="119" t="str">
        <f ca="1">IFERROR(__xludf.DUMMYFUNCTION("""COMPUTED_VALUE"""),"")</f>
        <v/>
      </c>
      <c r="X785" s="119" t="str">
        <f ca="1">IFERROR(__xludf.DUMMYFUNCTION("""COMPUTED_VALUE"""),"")</f>
        <v/>
      </c>
      <c r="Y785" s="119" t="str">
        <f ca="1">IFERROR(__xludf.DUMMYFUNCTION("""COMPUTED_VALUE"""),"")</f>
        <v/>
      </c>
      <c r="Z785" s="119"/>
    </row>
    <row r="786" spans="1:26" ht="12.95">
      <c r="A786" s="119" t="str">
        <f ca="1">IFERROR(__xludf.DUMMYFUNCTION("""COMPUTED_VALUE"""),"")</f>
        <v/>
      </c>
      <c r="B786" s="119" t="str">
        <f ca="1">IFERROR(__xludf.DUMMYFUNCTION("""COMPUTED_VALUE"""),"")</f>
        <v/>
      </c>
      <c r="C786" s="119" t="str">
        <f ca="1">IFERROR(__xludf.DUMMYFUNCTION("""COMPUTED_VALUE"""),"")</f>
        <v/>
      </c>
      <c r="D786" s="119" t="str">
        <f ca="1">IFERROR(__xludf.DUMMYFUNCTION("""COMPUTED_VALUE"""),"")</f>
        <v/>
      </c>
      <c r="E786" s="119" t="str">
        <f ca="1">IFERROR(__xludf.DUMMYFUNCTION("""COMPUTED_VALUE"""),"")</f>
        <v/>
      </c>
      <c r="F786" s="119" t="str">
        <f ca="1">IFERROR(__xludf.DUMMYFUNCTION("""COMPUTED_VALUE"""),"")</f>
        <v/>
      </c>
      <c r="G786" s="119" t="str">
        <f ca="1">IFERROR(__xludf.DUMMYFUNCTION("""COMPUTED_VALUE"""),"")</f>
        <v/>
      </c>
      <c r="H786" s="119" t="str">
        <f ca="1">IFERROR(__xludf.DUMMYFUNCTION("""COMPUTED_VALUE"""),"")</f>
        <v/>
      </c>
      <c r="I786" s="96" t="str">
        <f ca="1">IFERROR(__xludf.DUMMYFUNCTION("""COMPUTED_VALUE"""),"")</f>
        <v/>
      </c>
      <c r="J786" s="119" t="str">
        <f ca="1">IFERROR(__xludf.DUMMYFUNCTION("""COMPUTED_VALUE"""),"")</f>
        <v/>
      </c>
      <c r="K786" s="119" t="str">
        <f ca="1">IFERROR(__xludf.DUMMYFUNCTION("""COMPUTED_VALUE"""),"")</f>
        <v/>
      </c>
      <c r="L786" s="119" t="str">
        <f ca="1">IFERROR(__xludf.DUMMYFUNCTION("""COMPUTED_VALUE"""),"")</f>
        <v/>
      </c>
      <c r="M786" s="119" t="str">
        <f ca="1">IFERROR(__xludf.DUMMYFUNCTION("""COMPUTED_VALUE"""),"")</f>
        <v/>
      </c>
      <c r="N786" s="119" t="str">
        <f ca="1">IFERROR(__xludf.DUMMYFUNCTION("""COMPUTED_VALUE"""),"")</f>
        <v/>
      </c>
      <c r="O786" s="119" t="str">
        <f ca="1">IFERROR(__xludf.DUMMYFUNCTION("""COMPUTED_VALUE"""),"")</f>
        <v/>
      </c>
      <c r="P786" s="119" t="str">
        <f ca="1">IFERROR(__xludf.DUMMYFUNCTION("""COMPUTED_VALUE"""),"")</f>
        <v/>
      </c>
      <c r="Q786" s="119" t="str">
        <f ca="1">IFERROR(__xludf.DUMMYFUNCTION("""COMPUTED_VALUE"""),"")</f>
        <v/>
      </c>
      <c r="R786" s="119" t="str">
        <f ca="1">IFERROR(__xludf.DUMMYFUNCTION("""COMPUTED_VALUE"""),"")</f>
        <v/>
      </c>
      <c r="S786" s="119" t="str">
        <f ca="1">IFERROR(__xludf.DUMMYFUNCTION("""COMPUTED_VALUE"""),"")</f>
        <v/>
      </c>
      <c r="T786" s="119" t="str">
        <f ca="1">IFERROR(__xludf.DUMMYFUNCTION("""COMPUTED_VALUE"""),"")</f>
        <v/>
      </c>
      <c r="U786" s="119" t="str">
        <f ca="1">IFERROR(__xludf.DUMMYFUNCTION("""COMPUTED_VALUE"""),"")</f>
        <v/>
      </c>
      <c r="V786" s="119" t="str">
        <f ca="1">IFERROR(__xludf.DUMMYFUNCTION("""COMPUTED_VALUE"""),"")</f>
        <v/>
      </c>
      <c r="W786" s="119" t="str">
        <f ca="1">IFERROR(__xludf.DUMMYFUNCTION("""COMPUTED_VALUE"""),"")</f>
        <v/>
      </c>
      <c r="X786" s="119" t="str">
        <f ca="1">IFERROR(__xludf.DUMMYFUNCTION("""COMPUTED_VALUE"""),"")</f>
        <v/>
      </c>
      <c r="Y786" s="119" t="str">
        <f ca="1">IFERROR(__xludf.DUMMYFUNCTION("""COMPUTED_VALUE"""),"")</f>
        <v/>
      </c>
      <c r="Z786" s="119"/>
    </row>
    <row r="787" spans="1:26" ht="12.95">
      <c r="A787" s="119" t="str">
        <f ca="1">IFERROR(__xludf.DUMMYFUNCTION("""COMPUTED_VALUE"""),"")</f>
        <v/>
      </c>
      <c r="B787" s="119" t="str">
        <f ca="1">IFERROR(__xludf.DUMMYFUNCTION("""COMPUTED_VALUE"""),"")</f>
        <v/>
      </c>
      <c r="C787" s="119" t="str">
        <f ca="1">IFERROR(__xludf.DUMMYFUNCTION("""COMPUTED_VALUE"""),"")</f>
        <v/>
      </c>
      <c r="D787" s="119" t="str">
        <f ca="1">IFERROR(__xludf.DUMMYFUNCTION("""COMPUTED_VALUE"""),"")</f>
        <v/>
      </c>
      <c r="E787" s="119" t="str">
        <f ca="1">IFERROR(__xludf.DUMMYFUNCTION("""COMPUTED_VALUE"""),"")</f>
        <v/>
      </c>
      <c r="F787" s="119" t="str">
        <f ca="1">IFERROR(__xludf.DUMMYFUNCTION("""COMPUTED_VALUE"""),"")</f>
        <v/>
      </c>
      <c r="G787" s="119" t="str">
        <f ca="1">IFERROR(__xludf.DUMMYFUNCTION("""COMPUTED_VALUE"""),"")</f>
        <v/>
      </c>
      <c r="H787" s="119" t="str">
        <f ca="1">IFERROR(__xludf.DUMMYFUNCTION("""COMPUTED_VALUE"""),"")</f>
        <v/>
      </c>
      <c r="I787" s="96" t="str">
        <f ca="1">IFERROR(__xludf.DUMMYFUNCTION("""COMPUTED_VALUE"""),"")</f>
        <v/>
      </c>
      <c r="J787" s="119" t="str">
        <f ca="1">IFERROR(__xludf.DUMMYFUNCTION("""COMPUTED_VALUE"""),"")</f>
        <v/>
      </c>
      <c r="K787" s="119" t="str">
        <f ca="1">IFERROR(__xludf.DUMMYFUNCTION("""COMPUTED_VALUE"""),"")</f>
        <v/>
      </c>
      <c r="L787" s="119" t="str">
        <f ca="1">IFERROR(__xludf.DUMMYFUNCTION("""COMPUTED_VALUE"""),"")</f>
        <v/>
      </c>
      <c r="M787" s="119" t="str">
        <f ca="1">IFERROR(__xludf.DUMMYFUNCTION("""COMPUTED_VALUE"""),"")</f>
        <v/>
      </c>
      <c r="N787" s="119" t="str">
        <f ca="1">IFERROR(__xludf.DUMMYFUNCTION("""COMPUTED_VALUE"""),"")</f>
        <v/>
      </c>
      <c r="O787" s="119" t="str">
        <f ca="1">IFERROR(__xludf.DUMMYFUNCTION("""COMPUTED_VALUE"""),"")</f>
        <v/>
      </c>
      <c r="P787" s="119" t="str">
        <f ca="1">IFERROR(__xludf.DUMMYFUNCTION("""COMPUTED_VALUE"""),"")</f>
        <v/>
      </c>
      <c r="Q787" s="119" t="str">
        <f ca="1">IFERROR(__xludf.DUMMYFUNCTION("""COMPUTED_VALUE"""),"")</f>
        <v/>
      </c>
      <c r="R787" s="119" t="str">
        <f ca="1">IFERROR(__xludf.DUMMYFUNCTION("""COMPUTED_VALUE"""),"")</f>
        <v/>
      </c>
      <c r="S787" s="119" t="str">
        <f ca="1">IFERROR(__xludf.DUMMYFUNCTION("""COMPUTED_VALUE"""),"")</f>
        <v/>
      </c>
      <c r="T787" s="119" t="str">
        <f ca="1">IFERROR(__xludf.DUMMYFUNCTION("""COMPUTED_VALUE"""),"")</f>
        <v/>
      </c>
      <c r="U787" s="119" t="str">
        <f ca="1">IFERROR(__xludf.DUMMYFUNCTION("""COMPUTED_VALUE"""),"")</f>
        <v/>
      </c>
      <c r="V787" s="119" t="str">
        <f ca="1">IFERROR(__xludf.DUMMYFUNCTION("""COMPUTED_VALUE"""),"")</f>
        <v/>
      </c>
      <c r="W787" s="119" t="str">
        <f ca="1">IFERROR(__xludf.DUMMYFUNCTION("""COMPUTED_VALUE"""),"")</f>
        <v/>
      </c>
      <c r="X787" s="119" t="str">
        <f ca="1">IFERROR(__xludf.DUMMYFUNCTION("""COMPUTED_VALUE"""),"")</f>
        <v/>
      </c>
      <c r="Y787" s="119" t="str">
        <f ca="1">IFERROR(__xludf.DUMMYFUNCTION("""COMPUTED_VALUE"""),"")</f>
        <v/>
      </c>
      <c r="Z787" s="119"/>
    </row>
    <row r="788" spans="1:26" ht="12.95">
      <c r="A788" s="119" t="str">
        <f ca="1">IFERROR(__xludf.DUMMYFUNCTION("""COMPUTED_VALUE"""),"")</f>
        <v/>
      </c>
      <c r="B788" s="119" t="str">
        <f ca="1">IFERROR(__xludf.DUMMYFUNCTION("""COMPUTED_VALUE"""),"")</f>
        <v/>
      </c>
      <c r="C788" s="119" t="str">
        <f ca="1">IFERROR(__xludf.DUMMYFUNCTION("""COMPUTED_VALUE"""),"")</f>
        <v/>
      </c>
      <c r="D788" s="119" t="str">
        <f ca="1">IFERROR(__xludf.DUMMYFUNCTION("""COMPUTED_VALUE"""),"")</f>
        <v/>
      </c>
      <c r="E788" s="119" t="str">
        <f ca="1">IFERROR(__xludf.DUMMYFUNCTION("""COMPUTED_VALUE"""),"")</f>
        <v/>
      </c>
      <c r="F788" s="119" t="str">
        <f ca="1">IFERROR(__xludf.DUMMYFUNCTION("""COMPUTED_VALUE"""),"")</f>
        <v/>
      </c>
      <c r="G788" s="119" t="str">
        <f ca="1">IFERROR(__xludf.DUMMYFUNCTION("""COMPUTED_VALUE"""),"")</f>
        <v/>
      </c>
      <c r="H788" s="119" t="str">
        <f ca="1">IFERROR(__xludf.DUMMYFUNCTION("""COMPUTED_VALUE"""),"")</f>
        <v/>
      </c>
      <c r="I788" s="96" t="str">
        <f ca="1">IFERROR(__xludf.DUMMYFUNCTION("""COMPUTED_VALUE"""),"")</f>
        <v/>
      </c>
      <c r="J788" s="119" t="str">
        <f ca="1">IFERROR(__xludf.DUMMYFUNCTION("""COMPUTED_VALUE"""),"")</f>
        <v/>
      </c>
      <c r="K788" s="119" t="str">
        <f ca="1">IFERROR(__xludf.DUMMYFUNCTION("""COMPUTED_VALUE"""),"")</f>
        <v/>
      </c>
      <c r="L788" s="119" t="str">
        <f ca="1">IFERROR(__xludf.DUMMYFUNCTION("""COMPUTED_VALUE"""),"")</f>
        <v/>
      </c>
      <c r="M788" s="119" t="str">
        <f ca="1">IFERROR(__xludf.DUMMYFUNCTION("""COMPUTED_VALUE"""),"")</f>
        <v/>
      </c>
      <c r="N788" s="119" t="str">
        <f ca="1">IFERROR(__xludf.DUMMYFUNCTION("""COMPUTED_VALUE"""),"")</f>
        <v/>
      </c>
      <c r="O788" s="119" t="str">
        <f ca="1">IFERROR(__xludf.DUMMYFUNCTION("""COMPUTED_VALUE"""),"")</f>
        <v/>
      </c>
      <c r="P788" s="119" t="str">
        <f ca="1">IFERROR(__xludf.DUMMYFUNCTION("""COMPUTED_VALUE"""),"")</f>
        <v/>
      </c>
      <c r="Q788" s="119" t="str">
        <f ca="1">IFERROR(__xludf.DUMMYFUNCTION("""COMPUTED_VALUE"""),"")</f>
        <v/>
      </c>
      <c r="R788" s="119" t="str">
        <f ca="1">IFERROR(__xludf.DUMMYFUNCTION("""COMPUTED_VALUE"""),"")</f>
        <v/>
      </c>
      <c r="S788" s="119" t="str">
        <f ca="1">IFERROR(__xludf.DUMMYFUNCTION("""COMPUTED_VALUE"""),"")</f>
        <v/>
      </c>
      <c r="T788" s="119" t="str">
        <f ca="1">IFERROR(__xludf.DUMMYFUNCTION("""COMPUTED_VALUE"""),"")</f>
        <v/>
      </c>
      <c r="U788" s="119" t="str">
        <f ca="1">IFERROR(__xludf.DUMMYFUNCTION("""COMPUTED_VALUE"""),"")</f>
        <v/>
      </c>
      <c r="V788" s="119" t="str">
        <f ca="1">IFERROR(__xludf.DUMMYFUNCTION("""COMPUTED_VALUE"""),"")</f>
        <v/>
      </c>
      <c r="W788" s="119" t="str">
        <f ca="1">IFERROR(__xludf.DUMMYFUNCTION("""COMPUTED_VALUE"""),"")</f>
        <v/>
      </c>
      <c r="X788" s="119" t="str">
        <f ca="1">IFERROR(__xludf.DUMMYFUNCTION("""COMPUTED_VALUE"""),"")</f>
        <v/>
      </c>
      <c r="Y788" s="119" t="str">
        <f ca="1">IFERROR(__xludf.DUMMYFUNCTION("""COMPUTED_VALUE"""),"")</f>
        <v/>
      </c>
      <c r="Z788" s="119"/>
    </row>
    <row r="789" spans="1:26" ht="12.95">
      <c r="A789" s="119" t="str">
        <f ca="1">IFERROR(__xludf.DUMMYFUNCTION("""COMPUTED_VALUE"""),"")</f>
        <v/>
      </c>
      <c r="B789" s="119" t="str">
        <f ca="1">IFERROR(__xludf.DUMMYFUNCTION("""COMPUTED_VALUE"""),"")</f>
        <v/>
      </c>
      <c r="C789" s="119" t="str">
        <f ca="1">IFERROR(__xludf.DUMMYFUNCTION("""COMPUTED_VALUE"""),"")</f>
        <v/>
      </c>
      <c r="D789" s="119" t="str">
        <f ca="1">IFERROR(__xludf.DUMMYFUNCTION("""COMPUTED_VALUE"""),"")</f>
        <v/>
      </c>
      <c r="E789" s="119" t="str">
        <f ca="1">IFERROR(__xludf.DUMMYFUNCTION("""COMPUTED_VALUE"""),"")</f>
        <v/>
      </c>
      <c r="F789" s="119" t="str">
        <f ca="1">IFERROR(__xludf.DUMMYFUNCTION("""COMPUTED_VALUE"""),"")</f>
        <v/>
      </c>
      <c r="G789" s="119" t="str">
        <f ca="1">IFERROR(__xludf.DUMMYFUNCTION("""COMPUTED_VALUE"""),"")</f>
        <v/>
      </c>
      <c r="H789" s="119" t="str">
        <f ca="1">IFERROR(__xludf.DUMMYFUNCTION("""COMPUTED_VALUE"""),"")</f>
        <v/>
      </c>
      <c r="I789" s="96" t="str">
        <f ca="1">IFERROR(__xludf.DUMMYFUNCTION("""COMPUTED_VALUE"""),"")</f>
        <v/>
      </c>
      <c r="J789" s="119" t="str">
        <f ca="1">IFERROR(__xludf.DUMMYFUNCTION("""COMPUTED_VALUE"""),"")</f>
        <v/>
      </c>
      <c r="K789" s="119" t="str">
        <f ca="1">IFERROR(__xludf.DUMMYFUNCTION("""COMPUTED_VALUE"""),"")</f>
        <v/>
      </c>
      <c r="L789" s="119" t="str">
        <f ca="1">IFERROR(__xludf.DUMMYFUNCTION("""COMPUTED_VALUE"""),"")</f>
        <v/>
      </c>
      <c r="M789" s="119" t="str">
        <f ca="1">IFERROR(__xludf.DUMMYFUNCTION("""COMPUTED_VALUE"""),"")</f>
        <v/>
      </c>
      <c r="N789" s="119" t="str">
        <f ca="1">IFERROR(__xludf.DUMMYFUNCTION("""COMPUTED_VALUE"""),"")</f>
        <v/>
      </c>
      <c r="O789" s="119" t="str">
        <f ca="1">IFERROR(__xludf.DUMMYFUNCTION("""COMPUTED_VALUE"""),"")</f>
        <v/>
      </c>
      <c r="P789" s="119" t="str">
        <f ca="1">IFERROR(__xludf.DUMMYFUNCTION("""COMPUTED_VALUE"""),"")</f>
        <v/>
      </c>
      <c r="Q789" s="119" t="str">
        <f ca="1">IFERROR(__xludf.DUMMYFUNCTION("""COMPUTED_VALUE"""),"")</f>
        <v/>
      </c>
      <c r="R789" s="119" t="str">
        <f ca="1">IFERROR(__xludf.DUMMYFUNCTION("""COMPUTED_VALUE"""),"")</f>
        <v/>
      </c>
      <c r="S789" s="119" t="str">
        <f ca="1">IFERROR(__xludf.DUMMYFUNCTION("""COMPUTED_VALUE"""),"")</f>
        <v/>
      </c>
      <c r="T789" s="119" t="str">
        <f ca="1">IFERROR(__xludf.DUMMYFUNCTION("""COMPUTED_VALUE"""),"")</f>
        <v/>
      </c>
      <c r="U789" s="119" t="str">
        <f ca="1">IFERROR(__xludf.DUMMYFUNCTION("""COMPUTED_VALUE"""),"")</f>
        <v/>
      </c>
      <c r="V789" s="119" t="str">
        <f ca="1">IFERROR(__xludf.DUMMYFUNCTION("""COMPUTED_VALUE"""),"")</f>
        <v/>
      </c>
      <c r="W789" s="119" t="str">
        <f ca="1">IFERROR(__xludf.DUMMYFUNCTION("""COMPUTED_VALUE"""),"")</f>
        <v/>
      </c>
      <c r="X789" s="119" t="str">
        <f ca="1">IFERROR(__xludf.DUMMYFUNCTION("""COMPUTED_VALUE"""),"")</f>
        <v/>
      </c>
      <c r="Y789" s="119" t="str">
        <f ca="1">IFERROR(__xludf.DUMMYFUNCTION("""COMPUTED_VALUE"""),"")</f>
        <v/>
      </c>
      <c r="Z789" s="119"/>
    </row>
    <row r="790" spans="1:26" ht="12.95">
      <c r="A790" s="119" t="str">
        <f ca="1">IFERROR(__xludf.DUMMYFUNCTION("""COMPUTED_VALUE"""),"")</f>
        <v/>
      </c>
      <c r="B790" s="119" t="str">
        <f ca="1">IFERROR(__xludf.DUMMYFUNCTION("""COMPUTED_VALUE"""),"")</f>
        <v/>
      </c>
      <c r="C790" s="119" t="str">
        <f ca="1">IFERROR(__xludf.DUMMYFUNCTION("""COMPUTED_VALUE"""),"")</f>
        <v/>
      </c>
      <c r="D790" s="119" t="str">
        <f ca="1">IFERROR(__xludf.DUMMYFUNCTION("""COMPUTED_VALUE"""),"")</f>
        <v/>
      </c>
      <c r="E790" s="119" t="str">
        <f ca="1">IFERROR(__xludf.DUMMYFUNCTION("""COMPUTED_VALUE"""),"")</f>
        <v/>
      </c>
      <c r="F790" s="119" t="str">
        <f ca="1">IFERROR(__xludf.DUMMYFUNCTION("""COMPUTED_VALUE"""),"")</f>
        <v/>
      </c>
      <c r="G790" s="119" t="str">
        <f ca="1">IFERROR(__xludf.DUMMYFUNCTION("""COMPUTED_VALUE"""),"")</f>
        <v/>
      </c>
      <c r="H790" s="119" t="str">
        <f ca="1">IFERROR(__xludf.DUMMYFUNCTION("""COMPUTED_VALUE"""),"")</f>
        <v/>
      </c>
      <c r="I790" s="96" t="str">
        <f ca="1">IFERROR(__xludf.DUMMYFUNCTION("""COMPUTED_VALUE"""),"")</f>
        <v/>
      </c>
      <c r="J790" s="119" t="str">
        <f ca="1">IFERROR(__xludf.DUMMYFUNCTION("""COMPUTED_VALUE"""),"")</f>
        <v/>
      </c>
      <c r="K790" s="119" t="str">
        <f ca="1">IFERROR(__xludf.DUMMYFUNCTION("""COMPUTED_VALUE"""),"")</f>
        <v/>
      </c>
      <c r="L790" s="119" t="str">
        <f ca="1">IFERROR(__xludf.DUMMYFUNCTION("""COMPUTED_VALUE"""),"")</f>
        <v/>
      </c>
      <c r="M790" s="119" t="str">
        <f ca="1">IFERROR(__xludf.DUMMYFUNCTION("""COMPUTED_VALUE"""),"")</f>
        <v/>
      </c>
      <c r="N790" s="119" t="str">
        <f ca="1">IFERROR(__xludf.DUMMYFUNCTION("""COMPUTED_VALUE"""),"")</f>
        <v/>
      </c>
      <c r="O790" s="119" t="str">
        <f ca="1">IFERROR(__xludf.DUMMYFUNCTION("""COMPUTED_VALUE"""),"")</f>
        <v/>
      </c>
      <c r="P790" s="119" t="str">
        <f ca="1">IFERROR(__xludf.DUMMYFUNCTION("""COMPUTED_VALUE"""),"")</f>
        <v/>
      </c>
      <c r="Q790" s="119" t="str">
        <f ca="1">IFERROR(__xludf.DUMMYFUNCTION("""COMPUTED_VALUE"""),"")</f>
        <v/>
      </c>
      <c r="R790" s="119" t="str">
        <f ca="1">IFERROR(__xludf.DUMMYFUNCTION("""COMPUTED_VALUE"""),"")</f>
        <v/>
      </c>
      <c r="S790" s="119" t="str">
        <f ca="1">IFERROR(__xludf.DUMMYFUNCTION("""COMPUTED_VALUE"""),"")</f>
        <v/>
      </c>
      <c r="T790" s="119" t="str">
        <f ca="1">IFERROR(__xludf.DUMMYFUNCTION("""COMPUTED_VALUE"""),"")</f>
        <v/>
      </c>
      <c r="U790" s="119" t="str">
        <f ca="1">IFERROR(__xludf.DUMMYFUNCTION("""COMPUTED_VALUE"""),"")</f>
        <v/>
      </c>
      <c r="V790" s="119" t="str">
        <f ca="1">IFERROR(__xludf.DUMMYFUNCTION("""COMPUTED_VALUE"""),"")</f>
        <v/>
      </c>
      <c r="W790" s="119" t="str">
        <f ca="1">IFERROR(__xludf.DUMMYFUNCTION("""COMPUTED_VALUE"""),"")</f>
        <v/>
      </c>
      <c r="X790" s="119" t="str">
        <f ca="1">IFERROR(__xludf.DUMMYFUNCTION("""COMPUTED_VALUE"""),"")</f>
        <v/>
      </c>
      <c r="Y790" s="119" t="str">
        <f ca="1">IFERROR(__xludf.DUMMYFUNCTION("""COMPUTED_VALUE"""),"")</f>
        <v/>
      </c>
      <c r="Z790" s="119"/>
    </row>
    <row r="791" spans="1:26" ht="12.95">
      <c r="A791" s="119" t="str">
        <f ca="1">IFERROR(__xludf.DUMMYFUNCTION("""COMPUTED_VALUE"""),"")</f>
        <v/>
      </c>
      <c r="B791" s="119" t="str">
        <f ca="1">IFERROR(__xludf.DUMMYFUNCTION("""COMPUTED_VALUE"""),"")</f>
        <v/>
      </c>
      <c r="C791" s="119" t="str">
        <f ca="1">IFERROR(__xludf.DUMMYFUNCTION("""COMPUTED_VALUE"""),"")</f>
        <v/>
      </c>
      <c r="D791" s="119" t="str">
        <f ca="1">IFERROR(__xludf.DUMMYFUNCTION("""COMPUTED_VALUE"""),"")</f>
        <v/>
      </c>
      <c r="E791" s="119" t="str">
        <f ca="1">IFERROR(__xludf.DUMMYFUNCTION("""COMPUTED_VALUE"""),"")</f>
        <v/>
      </c>
      <c r="F791" s="119" t="str">
        <f ca="1">IFERROR(__xludf.DUMMYFUNCTION("""COMPUTED_VALUE"""),"")</f>
        <v/>
      </c>
      <c r="G791" s="119" t="str">
        <f ca="1">IFERROR(__xludf.DUMMYFUNCTION("""COMPUTED_VALUE"""),"")</f>
        <v/>
      </c>
      <c r="H791" s="119" t="str">
        <f ca="1">IFERROR(__xludf.DUMMYFUNCTION("""COMPUTED_VALUE"""),"")</f>
        <v/>
      </c>
      <c r="I791" s="96" t="str">
        <f ca="1">IFERROR(__xludf.DUMMYFUNCTION("""COMPUTED_VALUE"""),"")</f>
        <v/>
      </c>
      <c r="J791" s="119" t="str">
        <f ca="1">IFERROR(__xludf.DUMMYFUNCTION("""COMPUTED_VALUE"""),"")</f>
        <v/>
      </c>
      <c r="K791" s="119" t="str">
        <f ca="1">IFERROR(__xludf.DUMMYFUNCTION("""COMPUTED_VALUE"""),"")</f>
        <v/>
      </c>
      <c r="L791" s="119" t="str">
        <f ca="1">IFERROR(__xludf.DUMMYFUNCTION("""COMPUTED_VALUE"""),"")</f>
        <v/>
      </c>
      <c r="M791" s="119" t="str">
        <f ca="1">IFERROR(__xludf.DUMMYFUNCTION("""COMPUTED_VALUE"""),"")</f>
        <v/>
      </c>
      <c r="N791" s="119" t="str">
        <f ca="1">IFERROR(__xludf.DUMMYFUNCTION("""COMPUTED_VALUE"""),"")</f>
        <v/>
      </c>
      <c r="O791" s="119" t="str">
        <f ca="1">IFERROR(__xludf.DUMMYFUNCTION("""COMPUTED_VALUE"""),"")</f>
        <v/>
      </c>
      <c r="P791" s="119" t="str">
        <f ca="1">IFERROR(__xludf.DUMMYFUNCTION("""COMPUTED_VALUE"""),"")</f>
        <v/>
      </c>
      <c r="Q791" s="119" t="str">
        <f ca="1">IFERROR(__xludf.DUMMYFUNCTION("""COMPUTED_VALUE"""),"")</f>
        <v/>
      </c>
      <c r="R791" s="119" t="str">
        <f ca="1">IFERROR(__xludf.DUMMYFUNCTION("""COMPUTED_VALUE"""),"")</f>
        <v/>
      </c>
      <c r="S791" s="119" t="str">
        <f ca="1">IFERROR(__xludf.DUMMYFUNCTION("""COMPUTED_VALUE"""),"")</f>
        <v/>
      </c>
      <c r="T791" s="119" t="str">
        <f ca="1">IFERROR(__xludf.DUMMYFUNCTION("""COMPUTED_VALUE"""),"")</f>
        <v/>
      </c>
      <c r="U791" s="119" t="str">
        <f ca="1">IFERROR(__xludf.DUMMYFUNCTION("""COMPUTED_VALUE"""),"")</f>
        <v/>
      </c>
      <c r="V791" s="119" t="str">
        <f ca="1">IFERROR(__xludf.DUMMYFUNCTION("""COMPUTED_VALUE"""),"")</f>
        <v/>
      </c>
      <c r="W791" s="119" t="str">
        <f ca="1">IFERROR(__xludf.DUMMYFUNCTION("""COMPUTED_VALUE"""),"")</f>
        <v/>
      </c>
      <c r="X791" s="119" t="str">
        <f ca="1">IFERROR(__xludf.DUMMYFUNCTION("""COMPUTED_VALUE"""),"")</f>
        <v/>
      </c>
      <c r="Y791" s="119" t="str">
        <f ca="1">IFERROR(__xludf.DUMMYFUNCTION("""COMPUTED_VALUE"""),"")</f>
        <v/>
      </c>
      <c r="Z791" s="119"/>
    </row>
    <row r="792" spans="1:26" ht="12.95">
      <c r="A792" s="119" t="str">
        <f ca="1">IFERROR(__xludf.DUMMYFUNCTION("""COMPUTED_VALUE"""),"")</f>
        <v/>
      </c>
      <c r="B792" s="119" t="str">
        <f ca="1">IFERROR(__xludf.DUMMYFUNCTION("""COMPUTED_VALUE"""),"")</f>
        <v/>
      </c>
      <c r="C792" s="119" t="str">
        <f ca="1">IFERROR(__xludf.DUMMYFUNCTION("""COMPUTED_VALUE"""),"")</f>
        <v/>
      </c>
      <c r="D792" s="119" t="str">
        <f ca="1">IFERROR(__xludf.DUMMYFUNCTION("""COMPUTED_VALUE"""),"")</f>
        <v/>
      </c>
      <c r="E792" s="119" t="str">
        <f ca="1">IFERROR(__xludf.DUMMYFUNCTION("""COMPUTED_VALUE"""),"")</f>
        <v/>
      </c>
      <c r="F792" s="119" t="str">
        <f ca="1">IFERROR(__xludf.DUMMYFUNCTION("""COMPUTED_VALUE"""),"")</f>
        <v/>
      </c>
      <c r="G792" s="119" t="str">
        <f ca="1">IFERROR(__xludf.DUMMYFUNCTION("""COMPUTED_VALUE"""),"")</f>
        <v/>
      </c>
      <c r="H792" s="119" t="str">
        <f ca="1">IFERROR(__xludf.DUMMYFUNCTION("""COMPUTED_VALUE"""),"")</f>
        <v/>
      </c>
      <c r="I792" s="96" t="str">
        <f ca="1">IFERROR(__xludf.DUMMYFUNCTION("""COMPUTED_VALUE"""),"")</f>
        <v/>
      </c>
      <c r="J792" s="119" t="str">
        <f ca="1">IFERROR(__xludf.DUMMYFUNCTION("""COMPUTED_VALUE"""),"")</f>
        <v/>
      </c>
      <c r="K792" s="119" t="str">
        <f ca="1">IFERROR(__xludf.DUMMYFUNCTION("""COMPUTED_VALUE"""),"")</f>
        <v/>
      </c>
      <c r="L792" s="119" t="str">
        <f ca="1">IFERROR(__xludf.DUMMYFUNCTION("""COMPUTED_VALUE"""),"")</f>
        <v/>
      </c>
      <c r="M792" s="119" t="str">
        <f ca="1">IFERROR(__xludf.DUMMYFUNCTION("""COMPUTED_VALUE"""),"")</f>
        <v/>
      </c>
      <c r="N792" s="119" t="str">
        <f ca="1">IFERROR(__xludf.DUMMYFUNCTION("""COMPUTED_VALUE"""),"")</f>
        <v/>
      </c>
      <c r="O792" s="119" t="str">
        <f ca="1">IFERROR(__xludf.DUMMYFUNCTION("""COMPUTED_VALUE"""),"")</f>
        <v/>
      </c>
      <c r="P792" s="119" t="str">
        <f ca="1">IFERROR(__xludf.DUMMYFUNCTION("""COMPUTED_VALUE"""),"")</f>
        <v/>
      </c>
      <c r="Q792" s="119" t="str">
        <f ca="1">IFERROR(__xludf.DUMMYFUNCTION("""COMPUTED_VALUE"""),"")</f>
        <v/>
      </c>
      <c r="R792" s="119" t="str">
        <f ca="1">IFERROR(__xludf.DUMMYFUNCTION("""COMPUTED_VALUE"""),"")</f>
        <v/>
      </c>
      <c r="S792" s="119" t="str">
        <f ca="1">IFERROR(__xludf.DUMMYFUNCTION("""COMPUTED_VALUE"""),"")</f>
        <v/>
      </c>
      <c r="T792" s="119" t="str">
        <f ca="1">IFERROR(__xludf.DUMMYFUNCTION("""COMPUTED_VALUE"""),"")</f>
        <v/>
      </c>
      <c r="U792" s="119" t="str">
        <f ca="1">IFERROR(__xludf.DUMMYFUNCTION("""COMPUTED_VALUE"""),"")</f>
        <v/>
      </c>
      <c r="V792" s="119" t="str">
        <f ca="1">IFERROR(__xludf.DUMMYFUNCTION("""COMPUTED_VALUE"""),"")</f>
        <v/>
      </c>
      <c r="W792" s="119" t="str">
        <f ca="1">IFERROR(__xludf.DUMMYFUNCTION("""COMPUTED_VALUE"""),"")</f>
        <v/>
      </c>
      <c r="X792" s="119" t="str">
        <f ca="1">IFERROR(__xludf.DUMMYFUNCTION("""COMPUTED_VALUE"""),"")</f>
        <v/>
      </c>
      <c r="Y792" s="119" t="str">
        <f ca="1">IFERROR(__xludf.DUMMYFUNCTION("""COMPUTED_VALUE"""),"")</f>
        <v/>
      </c>
      <c r="Z792" s="119"/>
    </row>
    <row r="793" spans="1:26" ht="12.95">
      <c r="A793" s="119" t="str">
        <f ca="1">IFERROR(__xludf.DUMMYFUNCTION("""COMPUTED_VALUE"""),"")</f>
        <v/>
      </c>
      <c r="B793" s="119" t="str">
        <f ca="1">IFERROR(__xludf.DUMMYFUNCTION("""COMPUTED_VALUE"""),"")</f>
        <v/>
      </c>
      <c r="C793" s="119" t="str">
        <f ca="1">IFERROR(__xludf.DUMMYFUNCTION("""COMPUTED_VALUE"""),"")</f>
        <v/>
      </c>
      <c r="D793" s="119" t="str">
        <f ca="1">IFERROR(__xludf.DUMMYFUNCTION("""COMPUTED_VALUE"""),"")</f>
        <v/>
      </c>
      <c r="E793" s="119" t="str">
        <f ca="1">IFERROR(__xludf.DUMMYFUNCTION("""COMPUTED_VALUE"""),"")</f>
        <v/>
      </c>
      <c r="F793" s="119" t="str">
        <f ca="1">IFERROR(__xludf.DUMMYFUNCTION("""COMPUTED_VALUE"""),"")</f>
        <v/>
      </c>
      <c r="G793" s="119" t="str">
        <f ca="1">IFERROR(__xludf.DUMMYFUNCTION("""COMPUTED_VALUE"""),"")</f>
        <v/>
      </c>
      <c r="H793" s="119" t="str">
        <f ca="1">IFERROR(__xludf.DUMMYFUNCTION("""COMPUTED_VALUE"""),"")</f>
        <v/>
      </c>
      <c r="I793" s="96" t="str">
        <f ca="1">IFERROR(__xludf.DUMMYFUNCTION("""COMPUTED_VALUE"""),"")</f>
        <v/>
      </c>
      <c r="J793" s="119" t="str">
        <f ca="1">IFERROR(__xludf.DUMMYFUNCTION("""COMPUTED_VALUE"""),"")</f>
        <v/>
      </c>
      <c r="K793" s="119" t="str">
        <f ca="1">IFERROR(__xludf.DUMMYFUNCTION("""COMPUTED_VALUE"""),"")</f>
        <v/>
      </c>
      <c r="L793" s="119" t="str">
        <f ca="1">IFERROR(__xludf.DUMMYFUNCTION("""COMPUTED_VALUE"""),"")</f>
        <v/>
      </c>
      <c r="M793" s="119" t="str">
        <f ca="1">IFERROR(__xludf.DUMMYFUNCTION("""COMPUTED_VALUE"""),"")</f>
        <v/>
      </c>
      <c r="N793" s="119" t="str">
        <f ca="1">IFERROR(__xludf.DUMMYFUNCTION("""COMPUTED_VALUE"""),"")</f>
        <v/>
      </c>
      <c r="O793" s="119" t="str">
        <f ca="1">IFERROR(__xludf.DUMMYFUNCTION("""COMPUTED_VALUE"""),"")</f>
        <v/>
      </c>
      <c r="P793" s="119" t="str">
        <f ca="1">IFERROR(__xludf.DUMMYFUNCTION("""COMPUTED_VALUE"""),"")</f>
        <v/>
      </c>
      <c r="Q793" s="119" t="str">
        <f ca="1">IFERROR(__xludf.DUMMYFUNCTION("""COMPUTED_VALUE"""),"")</f>
        <v/>
      </c>
      <c r="R793" s="119" t="str">
        <f ca="1">IFERROR(__xludf.DUMMYFUNCTION("""COMPUTED_VALUE"""),"")</f>
        <v/>
      </c>
      <c r="S793" s="119" t="str">
        <f ca="1">IFERROR(__xludf.DUMMYFUNCTION("""COMPUTED_VALUE"""),"")</f>
        <v/>
      </c>
      <c r="T793" s="119" t="str">
        <f ca="1">IFERROR(__xludf.DUMMYFUNCTION("""COMPUTED_VALUE"""),"")</f>
        <v/>
      </c>
      <c r="U793" s="119" t="str">
        <f ca="1">IFERROR(__xludf.DUMMYFUNCTION("""COMPUTED_VALUE"""),"")</f>
        <v/>
      </c>
      <c r="V793" s="119" t="str">
        <f ca="1">IFERROR(__xludf.DUMMYFUNCTION("""COMPUTED_VALUE"""),"")</f>
        <v/>
      </c>
      <c r="W793" s="119" t="str">
        <f ca="1">IFERROR(__xludf.DUMMYFUNCTION("""COMPUTED_VALUE"""),"")</f>
        <v/>
      </c>
      <c r="X793" s="119" t="str">
        <f ca="1">IFERROR(__xludf.DUMMYFUNCTION("""COMPUTED_VALUE"""),"")</f>
        <v/>
      </c>
      <c r="Y793" s="119" t="str">
        <f ca="1">IFERROR(__xludf.DUMMYFUNCTION("""COMPUTED_VALUE"""),"")</f>
        <v/>
      </c>
      <c r="Z793" s="119"/>
    </row>
    <row r="794" spans="1:26" ht="12.95">
      <c r="A794" s="119" t="str">
        <f ca="1">IFERROR(__xludf.DUMMYFUNCTION("""COMPUTED_VALUE"""),"")</f>
        <v/>
      </c>
      <c r="B794" s="119" t="str">
        <f ca="1">IFERROR(__xludf.DUMMYFUNCTION("""COMPUTED_VALUE"""),"")</f>
        <v/>
      </c>
      <c r="C794" s="119" t="str">
        <f ca="1">IFERROR(__xludf.DUMMYFUNCTION("""COMPUTED_VALUE"""),"")</f>
        <v/>
      </c>
      <c r="D794" s="119" t="str">
        <f ca="1">IFERROR(__xludf.DUMMYFUNCTION("""COMPUTED_VALUE"""),"")</f>
        <v/>
      </c>
      <c r="E794" s="119" t="str">
        <f ca="1">IFERROR(__xludf.DUMMYFUNCTION("""COMPUTED_VALUE"""),"")</f>
        <v/>
      </c>
      <c r="F794" s="119" t="str">
        <f ca="1">IFERROR(__xludf.DUMMYFUNCTION("""COMPUTED_VALUE"""),"")</f>
        <v/>
      </c>
      <c r="G794" s="119" t="str">
        <f ca="1">IFERROR(__xludf.DUMMYFUNCTION("""COMPUTED_VALUE"""),"")</f>
        <v/>
      </c>
      <c r="H794" s="119" t="str">
        <f ca="1">IFERROR(__xludf.DUMMYFUNCTION("""COMPUTED_VALUE"""),"")</f>
        <v/>
      </c>
      <c r="I794" s="96" t="str">
        <f ca="1">IFERROR(__xludf.DUMMYFUNCTION("""COMPUTED_VALUE"""),"")</f>
        <v/>
      </c>
      <c r="J794" s="119" t="str">
        <f ca="1">IFERROR(__xludf.DUMMYFUNCTION("""COMPUTED_VALUE"""),"")</f>
        <v/>
      </c>
      <c r="K794" s="119" t="str">
        <f ca="1">IFERROR(__xludf.DUMMYFUNCTION("""COMPUTED_VALUE"""),"")</f>
        <v/>
      </c>
      <c r="L794" s="119" t="str">
        <f ca="1">IFERROR(__xludf.DUMMYFUNCTION("""COMPUTED_VALUE"""),"")</f>
        <v/>
      </c>
      <c r="M794" s="119" t="str">
        <f ca="1">IFERROR(__xludf.DUMMYFUNCTION("""COMPUTED_VALUE"""),"")</f>
        <v/>
      </c>
      <c r="N794" s="119" t="str">
        <f ca="1">IFERROR(__xludf.DUMMYFUNCTION("""COMPUTED_VALUE"""),"")</f>
        <v/>
      </c>
      <c r="O794" s="119" t="str">
        <f ca="1">IFERROR(__xludf.DUMMYFUNCTION("""COMPUTED_VALUE"""),"")</f>
        <v/>
      </c>
      <c r="P794" s="119" t="str">
        <f ca="1">IFERROR(__xludf.DUMMYFUNCTION("""COMPUTED_VALUE"""),"")</f>
        <v/>
      </c>
      <c r="Q794" s="119" t="str">
        <f ca="1">IFERROR(__xludf.DUMMYFUNCTION("""COMPUTED_VALUE"""),"")</f>
        <v/>
      </c>
      <c r="R794" s="119" t="str">
        <f ca="1">IFERROR(__xludf.DUMMYFUNCTION("""COMPUTED_VALUE"""),"")</f>
        <v/>
      </c>
      <c r="S794" s="119" t="str">
        <f ca="1">IFERROR(__xludf.DUMMYFUNCTION("""COMPUTED_VALUE"""),"")</f>
        <v/>
      </c>
      <c r="T794" s="119" t="str">
        <f ca="1">IFERROR(__xludf.DUMMYFUNCTION("""COMPUTED_VALUE"""),"")</f>
        <v/>
      </c>
      <c r="U794" s="119" t="str">
        <f ca="1">IFERROR(__xludf.DUMMYFUNCTION("""COMPUTED_VALUE"""),"")</f>
        <v/>
      </c>
      <c r="V794" s="119" t="str">
        <f ca="1">IFERROR(__xludf.DUMMYFUNCTION("""COMPUTED_VALUE"""),"")</f>
        <v/>
      </c>
      <c r="W794" s="119" t="str">
        <f ca="1">IFERROR(__xludf.DUMMYFUNCTION("""COMPUTED_VALUE"""),"")</f>
        <v/>
      </c>
      <c r="X794" s="119" t="str">
        <f ca="1">IFERROR(__xludf.DUMMYFUNCTION("""COMPUTED_VALUE"""),"")</f>
        <v/>
      </c>
      <c r="Y794" s="119" t="str">
        <f ca="1">IFERROR(__xludf.DUMMYFUNCTION("""COMPUTED_VALUE"""),"")</f>
        <v/>
      </c>
      <c r="Z794" s="119"/>
    </row>
    <row r="795" spans="1:26" ht="12.95">
      <c r="A795" s="119" t="str">
        <f ca="1">IFERROR(__xludf.DUMMYFUNCTION("""COMPUTED_VALUE"""),"")</f>
        <v/>
      </c>
      <c r="B795" s="119" t="str">
        <f ca="1">IFERROR(__xludf.DUMMYFUNCTION("""COMPUTED_VALUE"""),"")</f>
        <v/>
      </c>
      <c r="C795" s="119" t="str">
        <f ca="1">IFERROR(__xludf.DUMMYFUNCTION("""COMPUTED_VALUE"""),"")</f>
        <v/>
      </c>
      <c r="D795" s="119" t="str">
        <f ca="1">IFERROR(__xludf.DUMMYFUNCTION("""COMPUTED_VALUE"""),"")</f>
        <v/>
      </c>
      <c r="E795" s="119" t="str">
        <f ca="1">IFERROR(__xludf.DUMMYFUNCTION("""COMPUTED_VALUE"""),"")</f>
        <v/>
      </c>
      <c r="F795" s="119" t="str">
        <f ca="1">IFERROR(__xludf.DUMMYFUNCTION("""COMPUTED_VALUE"""),"")</f>
        <v/>
      </c>
      <c r="G795" s="119" t="str">
        <f ca="1">IFERROR(__xludf.DUMMYFUNCTION("""COMPUTED_VALUE"""),"")</f>
        <v/>
      </c>
      <c r="H795" s="119" t="str">
        <f ca="1">IFERROR(__xludf.DUMMYFUNCTION("""COMPUTED_VALUE"""),"")</f>
        <v/>
      </c>
      <c r="I795" s="96" t="str">
        <f ca="1">IFERROR(__xludf.DUMMYFUNCTION("""COMPUTED_VALUE"""),"")</f>
        <v/>
      </c>
      <c r="J795" s="119" t="str">
        <f ca="1">IFERROR(__xludf.DUMMYFUNCTION("""COMPUTED_VALUE"""),"")</f>
        <v/>
      </c>
      <c r="K795" s="119" t="str">
        <f ca="1">IFERROR(__xludf.DUMMYFUNCTION("""COMPUTED_VALUE"""),"")</f>
        <v/>
      </c>
      <c r="L795" s="119" t="str">
        <f ca="1">IFERROR(__xludf.DUMMYFUNCTION("""COMPUTED_VALUE"""),"")</f>
        <v/>
      </c>
      <c r="M795" s="119" t="str">
        <f ca="1">IFERROR(__xludf.DUMMYFUNCTION("""COMPUTED_VALUE"""),"")</f>
        <v/>
      </c>
      <c r="N795" s="119" t="str">
        <f ca="1">IFERROR(__xludf.DUMMYFUNCTION("""COMPUTED_VALUE"""),"")</f>
        <v/>
      </c>
      <c r="O795" s="119" t="str">
        <f ca="1">IFERROR(__xludf.DUMMYFUNCTION("""COMPUTED_VALUE"""),"")</f>
        <v/>
      </c>
      <c r="P795" s="119" t="str">
        <f ca="1">IFERROR(__xludf.DUMMYFUNCTION("""COMPUTED_VALUE"""),"")</f>
        <v/>
      </c>
      <c r="Q795" s="119" t="str">
        <f ca="1">IFERROR(__xludf.DUMMYFUNCTION("""COMPUTED_VALUE"""),"")</f>
        <v/>
      </c>
      <c r="R795" s="119" t="str">
        <f ca="1">IFERROR(__xludf.DUMMYFUNCTION("""COMPUTED_VALUE"""),"")</f>
        <v/>
      </c>
      <c r="S795" s="119" t="str">
        <f ca="1">IFERROR(__xludf.DUMMYFUNCTION("""COMPUTED_VALUE"""),"")</f>
        <v/>
      </c>
      <c r="T795" s="119" t="str">
        <f ca="1">IFERROR(__xludf.DUMMYFUNCTION("""COMPUTED_VALUE"""),"")</f>
        <v/>
      </c>
      <c r="U795" s="119" t="str">
        <f ca="1">IFERROR(__xludf.DUMMYFUNCTION("""COMPUTED_VALUE"""),"")</f>
        <v/>
      </c>
      <c r="V795" s="119" t="str">
        <f ca="1">IFERROR(__xludf.DUMMYFUNCTION("""COMPUTED_VALUE"""),"")</f>
        <v/>
      </c>
      <c r="W795" s="119" t="str">
        <f ca="1">IFERROR(__xludf.DUMMYFUNCTION("""COMPUTED_VALUE"""),"")</f>
        <v/>
      </c>
      <c r="X795" s="119" t="str">
        <f ca="1">IFERROR(__xludf.DUMMYFUNCTION("""COMPUTED_VALUE"""),"")</f>
        <v/>
      </c>
      <c r="Y795" s="119" t="str">
        <f ca="1">IFERROR(__xludf.DUMMYFUNCTION("""COMPUTED_VALUE"""),"")</f>
        <v/>
      </c>
      <c r="Z795" s="119"/>
    </row>
    <row r="796" spans="1:26" ht="12.95">
      <c r="A796" s="119" t="str">
        <f ca="1">IFERROR(__xludf.DUMMYFUNCTION("""COMPUTED_VALUE"""),"")</f>
        <v/>
      </c>
      <c r="B796" s="119" t="str">
        <f ca="1">IFERROR(__xludf.DUMMYFUNCTION("""COMPUTED_VALUE"""),"")</f>
        <v/>
      </c>
      <c r="C796" s="119" t="str">
        <f ca="1">IFERROR(__xludf.DUMMYFUNCTION("""COMPUTED_VALUE"""),"")</f>
        <v/>
      </c>
      <c r="D796" s="119" t="str">
        <f ca="1">IFERROR(__xludf.DUMMYFUNCTION("""COMPUTED_VALUE"""),"")</f>
        <v/>
      </c>
      <c r="E796" s="119" t="str">
        <f ca="1">IFERROR(__xludf.DUMMYFUNCTION("""COMPUTED_VALUE"""),"")</f>
        <v/>
      </c>
      <c r="F796" s="119" t="str">
        <f ca="1">IFERROR(__xludf.DUMMYFUNCTION("""COMPUTED_VALUE"""),"")</f>
        <v/>
      </c>
      <c r="G796" s="119" t="str">
        <f ca="1">IFERROR(__xludf.DUMMYFUNCTION("""COMPUTED_VALUE"""),"")</f>
        <v/>
      </c>
      <c r="H796" s="119" t="str">
        <f ca="1">IFERROR(__xludf.DUMMYFUNCTION("""COMPUTED_VALUE"""),"")</f>
        <v/>
      </c>
      <c r="I796" s="96" t="str">
        <f ca="1">IFERROR(__xludf.DUMMYFUNCTION("""COMPUTED_VALUE"""),"")</f>
        <v/>
      </c>
      <c r="J796" s="119" t="str">
        <f ca="1">IFERROR(__xludf.DUMMYFUNCTION("""COMPUTED_VALUE"""),"")</f>
        <v/>
      </c>
      <c r="K796" s="119" t="str">
        <f ca="1">IFERROR(__xludf.DUMMYFUNCTION("""COMPUTED_VALUE"""),"")</f>
        <v/>
      </c>
      <c r="L796" s="119" t="str">
        <f ca="1">IFERROR(__xludf.DUMMYFUNCTION("""COMPUTED_VALUE"""),"")</f>
        <v/>
      </c>
      <c r="M796" s="119" t="str">
        <f ca="1">IFERROR(__xludf.DUMMYFUNCTION("""COMPUTED_VALUE"""),"")</f>
        <v/>
      </c>
      <c r="N796" s="119" t="str">
        <f ca="1">IFERROR(__xludf.DUMMYFUNCTION("""COMPUTED_VALUE"""),"")</f>
        <v/>
      </c>
      <c r="O796" s="119" t="str">
        <f ca="1">IFERROR(__xludf.DUMMYFUNCTION("""COMPUTED_VALUE"""),"")</f>
        <v/>
      </c>
      <c r="P796" s="119" t="str">
        <f ca="1">IFERROR(__xludf.DUMMYFUNCTION("""COMPUTED_VALUE"""),"")</f>
        <v/>
      </c>
      <c r="Q796" s="119" t="str">
        <f ca="1">IFERROR(__xludf.DUMMYFUNCTION("""COMPUTED_VALUE"""),"")</f>
        <v/>
      </c>
      <c r="R796" s="119" t="str">
        <f ca="1">IFERROR(__xludf.DUMMYFUNCTION("""COMPUTED_VALUE"""),"")</f>
        <v/>
      </c>
      <c r="S796" s="119" t="str">
        <f ca="1">IFERROR(__xludf.DUMMYFUNCTION("""COMPUTED_VALUE"""),"")</f>
        <v/>
      </c>
      <c r="T796" s="119" t="str">
        <f ca="1">IFERROR(__xludf.DUMMYFUNCTION("""COMPUTED_VALUE"""),"")</f>
        <v/>
      </c>
      <c r="U796" s="119" t="str">
        <f ca="1">IFERROR(__xludf.DUMMYFUNCTION("""COMPUTED_VALUE"""),"")</f>
        <v/>
      </c>
      <c r="V796" s="119" t="str">
        <f ca="1">IFERROR(__xludf.DUMMYFUNCTION("""COMPUTED_VALUE"""),"")</f>
        <v/>
      </c>
      <c r="W796" s="119" t="str">
        <f ca="1">IFERROR(__xludf.DUMMYFUNCTION("""COMPUTED_VALUE"""),"")</f>
        <v/>
      </c>
      <c r="X796" s="119" t="str">
        <f ca="1">IFERROR(__xludf.DUMMYFUNCTION("""COMPUTED_VALUE"""),"")</f>
        <v/>
      </c>
      <c r="Y796" s="119" t="str">
        <f ca="1">IFERROR(__xludf.DUMMYFUNCTION("""COMPUTED_VALUE"""),"")</f>
        <v/>
      </c>
      <c r="Z796" s="119"/>
    </row>
    <row r="797" spans="1:26" ht="12.95">
      <c r="A797" s="119" t="str">
        <f ca="1">IFERROR(__xludf.DUMMYFUNCTION("""COMPUTED_VALUE"""),"")</f>
        <v/>
      </c>
      <c r="B797" s="119" t="str">
        <f ca="1">IFERROR(__xludf.DUMMYFUNCTION("""COMPUTED_VALUE"""),"")</f>
        <v/>
      </c>
      <c r="C797" s="119" t="str">
        <f ca="1">IFERROR(__xludf.DUMMYFUNCTION("""COMPUTED_VALUE"""),"")</f>
        <v/>
      </c>
      <c r="D797" s="119" t="str">
        <f ca="1">IFERROR(__xludf.DUMMYFUNCTION("""COMPUTED_VALUE"""),"")</f>
        <v/>
      </c>
      <c r="E797" s="119" t="str">
        <f ca="1">IFERROR(__xludf.DUMMYFUNCTION("""COMPUTED_VALUE"""),"")</f>
        <v/>
      </c>
      <c r="F797" s="119" t="str">
        <f ca="1">IFERROR(__xludf.DUMMYFUNCTION("""COMPUTED_VALUE"""),"")</f>
        <v/>
      </c>
      <c r="G797" s="119" t="str">
        <f ca="1">IFERROR(__xludf.DUMMYFUNCTION("""COMPUTED_VALUE"""),"")</f>
        <v/>
      </c>
      <c r="H797" s="119" t="str">
        <f ca="1">IFERROR(__xludf.DUMMYFUNCTION("""COMPUTED_VALUE"""),"")</f>
        <v/>
      </c>
      <c r="I797" s="96" t="str">
        <f ca="1">IFERROR(__xludf.DUMMYFUNCTION("""COMPUTED_VALUE"""),"")</f>
        <v/>
      </c>
      <c r="J797" s="119" t="str">
        <f ca="1">IFERROR(__xludf.DUMMYFUNCTION("""COMPUTED_VALUE"""),"")</f>
        <v/>
      </c>
      <c r="K797" s="119" t="str">
        <f ca="1">IFERROR(__xludf.DUMMYFUNCTION("""COMPUTED_VALUE"""),"")</f>
        <v/>
      </c>
      <c r="L797" s="119" t="str">
        <f ca="1">IFERROR(__xludf.DUMMYFUNCTION("""COMPUTED_VALUE"""),"")</f>
        <v/>
      </c>
      <c r="M797" s="119" t="str">
        <f ca="1">IFERROR(__xludf.DUMMYFUNCTION("""COMPUTED_VALUE"""),"")</f>
        <v/>
      </c>
      <c r="N797" s="119" t="str">
        <f ca="1">IFERROR(__xludf.DUMMYFUNCTION("""COMPUTED_VALUE"""),"")</f>
        <v/>
      </c>
      <c r="O797" s="119" t="str">
        <f ca="1">IFERROR(__xludf.DUMMYFUNCTION("""COMPUTED_VALUE"""),"")</f>
        <v/>
      </c>
      <c r="P797" s="119" t="str">
        <f ca="1">IFERROR(__xludf.DUMMYFUNCTION("""COMPUTED_VALUE"""),"")</f>
        <v/>
      </c>
      <c r="Q797" s="119" t="str">
        <f ca="1">IFERROR(__xludf.DUMMYFUNCTION("""COMPUTED_VALUE"""),"")</f>
        <v/>
      </c>
      <c r="R797" s="119" t="str">
        <f ca="1">IFERROR(__xludf.DUMMYFUNCTION("""COMPUTED_VALUE"""),"")</f>
        <v/>
      </c>
      <c r="S797" s="119" t="str">
        <f ca="1">IFERROR(__xludf.DUMMYFUNCTION("""COMPUTED_VALUE"""),"")</f>
        <v/>
      </c>
      <c r="T797" s="119" t="str">
        <f ca="1">IFERROR(__xludf.DUMMYFUNCTION("""COMPUTED_VALUE"""),"")</f>
        <v/>
      </c>
      <c r="U797" s="119" t="str">
        <f ca="1">IFERROR(__xludf.DUMMYFUNCTION("""COMPUTED_VALUE"""),"")</f>
        <v/>
      </c>
      <c r="V797" s="119" t="str">
        <f ca="1">IFERROR(__xludf.DUMMYFUNCTION("""COMPUTED_VALUE"""),"")</f>
        <v/>
      </c>
      <c r="W797" s="119" t="str">
        <f ca="1">IFERROR(__xludf.DUMMYFUNCTION("""COMPUTED_VALUE"""),"")</f>
        <v/>
      </c>
      <c r="X797" s="119" t="str">
        <f ca="1">IFERROR(__xludf.DUMMYFUNCTION("""COMPUTED_VALUE"""),"")</f>
        <v/>
      </c>
      <c r="Y797" s="119" t="str">
        <f ca="1">IFERROR(__xludf.DUMMYFUNCTION("""COMPUTED_VALUE"""),"")</f>
        <v/>
      </c>
      <c r="Z797" s="119"/>
    </row>
    <row r="798" spans="1:26" ht="12.95">
      <c r="A798" s="119" t="str">
        <f ca="1">IFERROR(__xludf.DUMMYFUNCTION("""COMPUTED_VALUE"""),"")</f>
        <v/>
      </c>
      <c r="B798" s="119" t="str">
        <f ca="1">IFERROR(__xludf.DUMMYFUNCTION("""COMPUTED_VALUE"""),"")</f>
        <v/>
      </c>
      <c r="C798" s="119" t="str">
        <f ca="1">IFERROR(__xludf.DUMMYFUNCTION("""COMPUTED_VALUE"""),"")</f>
        <v/>
      </c>
      <c r="D798" s="119" t="str">
        <f ca="1">IFERROR(__xludf.DUMMYFUNCTION("""COMPUTED_VALUE"""),"")</f>
        <v/>
      </c>
      <c r="E798" s="119" t="str">
        <f ca="1">IFERROR(__xludf.DUMMYFUNCTION("""COMPUTED_VALUE"""),"")</f>
        <v/>
      </c>
      <c r="F798" s="119" t="str">
        <f ca="1">IFERROR(__xludf.DUMMYFUNCTION("""COMPUTED_VALUE"""),"")</f>
        <v/>
      </c>
      <c r="G798" s="119" t="str">
        <f ca="1">IFERROR(__xludf.DUMMYFUNCTION("""COMPUTED_VALUE"""),"")</f>
        <v/>
      </c>
      <c r="H798" s="119" t="str">
        <f ca="1">IFERROR(__xludf.DUMMYFUNCTION("""COMPUTED_VALUE"""),"")</f>
        <v/>
      </c>
      <c r="I798" s="96" t="str">
        <f ca="1">IFERROR(__xludf.DUMMYFUNCTION("""COMPUTED_VALUE"""),"")</f>
        <v/>
      </c>
      <c r="J798" s="119" t="str">
        <f ca="1">IFERROR(__xludf.DUMMYFUNCTION("""COMPUTED_VALUE"""),"")</f>
        <v/>
      </c>
      <c r="K798" s="119" t="str">
        <f ca="1">IFERROR(__xludf.DUMMYFUNCTION("""COMPUTED_VALUE"""),"")</f>
        <v/>
      </c>
      <c r="L798" s="119" t="str">
        <f ca="1">IFERROR(__xludf.DUMMYFUNCTION("""COMPUTED_VALUE"""),"")</f>
        <v/>
      </c>
      <c r="M798" s="119" t="str">
        <f ca="1">IFERROR(__xludf.DUMMYFUNCTION("""COMPUTED_VALUE"""),"")</f>
        <v/>
      </c>
      <c r="N798" s="119" t="str">
        <f ca="1">IFERROR(__xludf.DUMMYFUNCTION("""COMPUTED_VALUE"""),"")</f>
        <v/>
      </c>
      <c r="O798" s="119" t="str">
        <f ca="1">IFERROR(__xludf.DUMMYFUNCTION("""COMPUTED_VALUE"""),"")</f>
        <v/>
      </c>
      <c r="P798" s="119" t="str">
        <f ca="1">IFERROR(__xludf.DUMMYFUNCTION("""COMPUTED_VALUE"""),"")</f>
        <v/>
      </c>
      <c r="Q798" s="119" t="str">
        <f ca="1">IFERROR(__xludf.DUMMYFUNCTION("""COMPUTED_VALUE"""),"")</f>
        <v/>
      </c>
      <c r="R798" s="119" t="str">
        <f ca="1">IFERROR(__xludf.DUMMYFUNCTION("""COMPUTED_VALUE"""),"")</f>
        <v/>
      </c>
      <c r="S798" s="119" t="str">
        <f ca="1">IFERROR(__xludf.DUMMYFUNCTION("""COMPUTED_VALUE"""),"")</f>
        <v/>
      </c>
      <c r="T798" s="119" t="str">
        <f ca="1">IFERROR(__xludf.DUMMYFUNCTION("""COMPUTED_VALUE"""),"")</f>
        <v/>
      </c>
      <c r="U798" s="119" t="str">
        <f ca="1">IFERROR(__xludf.DUMMYFUNCTION("""COMPUTED_VALUE"""),"")</f>
        <v/>
      </c>
      <c r="V798" s="119" t="str">
        <f ca="1">IFERROR(__xludf.DUMMYFUNCTION("""COMPUTED_VALUE"""),"")</f>
        <v/>
      </c>
      <c r="W798" s="119" t="str">
        <f ca="1">IFERROR(__xludf.DUMMYFUNCTION("""COMPUTED_VALUE"""),"")</f>
        <v/>
      </c>
      <c r="X798" s="119" t="str">
        <f ca="1">IFERROR(__xludf.DUMMYFUNCTION("""COMPUTED_VALUE"""),"")</f>
        <v/>
      </c>
      <c r="Y798" s="119" t="str">
        <f ca="1">IFERROR(__xludf.DUMMYFUNCTION("""COMPUTED_VALUE"""),"")</f>
        <v/>
      </c>
      <c r="Z798" s="119"/>
    </row>
    <row r="799" spans="1:26" ht="12.95">
      <c r="A799" s="119" t="str">
        <f ca="1">IFERROR(__xludf.DUMMYFUNCTION("""COMPUTED_VALUE"""),"")</f>
        <v/>
      </c>
      <c r="B799" s="119" t="str">
        <f ca="1">IFERROR(__xludf.DUMMYFUNCTION("""COMPUTED_VALUE"""),"")</f>
        <v/>
      </c>
      <c r="C799" s="119" t="str">
        <f ca="1">IFERROR(__xludf.DUMMYFUNCTION("""COMPUTED_VALUE"""),"")</f>
        <v/>
      </c>
      <c r="D799" s="119" t="str">
        <f ca="1">IFERROR(__xludf.DUMMYFUNCTION("""COMPUTED_VALUE"""),"")</f>
        <v/>
      </c>
      <c r="E799" s="119" t="str">
        <f ca="1">IFERROR(__xludf.DUMMYFUNCTION("""COMPUTED_VALUE"""),"")</f>
        <v/>
      </c>
      <c r="F799" s="119" t="str">
        <f ca="1">IFERROR(__xludf.DUMMYFUNCTION("""COMPUTED_VALUE"""),"")</f>
        <v/>
      </c>
      <c r="G799" s="119" t="str">
        <f ca="1">IFERROR(__xludf.DUMMYFUNCTION("""COMPUTED_VALUE"""),"")</f>
        <v/>
      </c>
      <c r="H799" s="119" t="str">
        <f ca="1">IFERROR(__xludf.DUMMYFUNCTION("""COMPUTED_VALUE"""),"")</f>
        <v/>
      </c>
      <c r="I799" s="96" t="str">
        <f ca="1">IFERROR(__xludf.DUMMYFUNCTION("""COMPUTED_VALUE"""),"")</f>
        <v/>
      </c>
      <c r="J799" s="119" t="str">
        <f ca="1">IFERROR(__xludf.DUMMYFUNCTION("""COMPUTED_VALUE"""),"")</f>
        <v/>
      </c>
      <c r="K799" s="119" t="str">
        <f ca="1">IFERROR(__xludf.DUMMYFUNCTION("""COMPUTED_VALUE"""),"")</f>
        <v/>
      </c>
      <c r="L799" s="119" t="str">
        <f ca="1">IFERROR(__xludf.DUMMYFUNCTION("""COMPUTED_VALUE"""),"")</f>
        <v/>
      </c>
      <c r="M799" s="119" t="str">
        <f ca="1">IFERROR(__xludf.DUMMYFUNCTION("""COMPUTED_VALUE"""),"")</f>
        <v/>
      </c>
      <c r="N799" s="119" t="str">
        <f ca="1">IFERROR(__xludf.DUMMYFUNCTION("""COMPUTED_VALUE"""),"")</f>
        <v/>
      </c>
      <c r="O799" s="119" t="str">
        <f ca="1">IFERROR(__xludf.DUMMYFUNCTION("""COMPUTED_VALUE"""),"")</f>
        <v/>
      </c>
      <c r="P799" s="119" t="str">
        <f ca="1">IFERROR(__xludf.DUMMYFUNCTION("""COMPUTED_VALUE"""),"")</f>
        <v/>
      </c>
      <c r="Q799" s="119" t="str">
        <f ca="1">IFERROR(__xludf.DUMMYFUNCTION("""COMPUTED_VALUE"""),"")</f>
        <v/>
      </c>
      <c r="R799" s="119" t="str">
        <f ca="1">IFERROR(__xludf.DUMMYFUNCTION("""COMPUTED_VALUE"""),"")</f>
        <v/>
      </c>
      <c r="S799" s="119" t="str">
        <f ca="1">IFERROR(__xludf.DUMMYFUNCTION("""COMPUTED_VALUE"""),"")</f>
        <v/>
      </c>
      <c r="T799" s="119" t="str">
        <f ca="1">IFERROR(__xludf.DUMMYFUNCTION("""COMPUTED_VALUE"""),"")</f>
        <v/>
      </c>
      <c r="U799" s="119" t="str">
        <f ca="1">IFERROR(__xludf.DUMMYFUNCTION("""COMPUTED_VALUE"""),"")</f>
        <v/>
      </c>
      <c r="V799" s="119" t="str">
        <f ca="1">IFERROR(__xludf.DUMMYFUNCTION("""COMPUTED_VALUE"""),"")</f>
        <v/>
      </c>
      <c r="W799" s="119" t="str">
        <f ca="1">IFERROR(__xludf.DUMMYFUNCTION("""COMPUTED_VALUE"""),"")</f>
        <v/>
      </c>
      <c r="X799" s="119" t="str">
        <f ca="1">IFERROR(__xludf.DUMMYFUNCTION("""COMPUTED_VALUE"""),"")</f>
        <v/>
      </c>
      <c r="Y799" s="119" t="str">
        <f ca="1">IFERROR(__xludf.DUMMYFUNCTION("""COMPUTED_VALUE"""),"")</f>
        <v/>
      </c>
      <c r="Z799" s="119"/>
    </row>
    <row r="800" spans="1:26" ht="12.95">
      <c r="A800" s="119" t="str">
        <f ca="1">IFERROR(__xludf.DUMMYFUNCTION("""COMPUTED_VALUE"""),"")</f>
        <v/>
      </c>
      <c r="B800" s="119" t="str">
        <f ca="1">IFERROR(__xludf.DUMMYFUNCTION("""COMPUTED_VALUE"""),"")</f>
        <v/>
      </c>
      <c r="C800" s="119" t="str">
        <f ca="1">IFERROR(__xludf.DUMMYFUNCTION("""COMPUTED_VALUE"""),"")</f>
        <v/>
      </c>
      <c r="D800" s="119" t="str">
        <f ca="1">IFERROR(__xludf.DUMMYFUNCTION("""COMPUTED_VALUE"""),"")</f>
        <v/>
      </c>
      <c r="E800" s="119" t="str">
        <f ca="1">IFERROR(__xludf.DUMMYFUNCTION("""COMPUTED_VALUE"""),"")</f>
        <v/>
      </c>
      <c r="F800" s="119" t="str">
        <f ca="1">IFERROR(__xludf.DUMMYFUNCTION("""COMPUTED_VALUE"""),"")</f>
        <v/>
      </c>
      <c r="G800" s="119" t="str">
        <f ca="1">IFERROR(__xludf.DUMMYFUNCTION("""COMPUTED_VALUE"""),"")</f>
        <v/>
      </c>
      <c r="H800" s="119" t="str">
        <f ca="1">IFERROR(__xludf.DUMMYFUNCTION("""COMPUTED_VALUE"""),"")</f>
        <v/>
      </c>
      <c r="I800" s="96" t="str">
        <f ca="1">IFERROR(__xludf.DUMMYFUNCTION("""COMPUTED_VALUE"""),"")</f>
        <v/>
      </c>
      <c r="J800" s="119" t="str">
        <f ca="1">IFERROR(__xludf.DUMMYFUNCTION("""COMPUTED_VALUE"""),"")</f>
        <v/>
      </c>
      <c r="K800" s="119" t="str">
        <f ca="1">IFERROR(__xludf.DUMMYFUNCTION("""COMPUTED_VALUE"""),"")</f>
        <v/>
      </c>
      <c r="L800" s="119" t="str">
        <f ca="1">IFERROR(__xludf.DUMMYFUNCTION("""COMPUTED_VALUE"""),"")</f>
        <v/>
      </c>
      <c r="M800" s="119" t="str">
        <f ca="1">IFERROR(__xludf.DUMMYFUNCTION("""COMPUTED_VALUE"""),"")</f>
        <v/>
      </c>
      <c r="N800" s="119" t="str">
        <f ca="1">IFERROR(__xludf.DUMMYFUNCTION("""COMPUTED_VALUE"""),"")</f>
        <v/>
      </c>
      <c r="O800" s="119" t="str">
        <f ca="1">IFERROR(__xludf.DUMMYFUNCTION("""COMPUTED_VALUE"""),"")</f>
        <v/>
      </c>
      <c r="P800" s="119" t="str">
        <f ca="1">IFERROR(__xludf.DUMMYFUNCTION("""COMPUTED_VALUE"""),"")</f>
        <v/>
      </c>
      <c r="Q800" s="119" t="str">
        <f ca="1">IFERROR(__xludf.DUMMYFUNCTION("""COMPUTED_VALUE"""),"")</f>
        <v/>
      </c>
      <c r="R800" s="119" t="str">
        <f ca="1">IFERROR(__xludf.DUMMYFUNCTION("""COMPUTED_VALUE"""),"")</f>
        <v/>
      </c>
      <c r="S800" s="119" t="str">
        <f ca="1">IFERROR(__xludf.DUMMYFUNCTION("""COMPUTED_VALUE"""),"")</f>
        <v/>
      </c>
      <c r="T800" s="119" t="str">
        <f ca="1">IFERROR(__xludf.DUMMYFUNCTION("""COMPUTED_VALUE"""),"")</f>
        <v/>
      </c>
      <c r="U800" s="119" t="str">
        <f ca="1">IFERROR(__xludf.DUMMYFUNCTION("""COMPUTED_VALUE"""),"")</f>
        <v/>
      </c>
      <c r="V800" s="119" t="str">
        <f ca="1">IFERROR(__xludf.DUMMYFUNCTION("""COMPUTED_VALUE"""),"")</f>
        <v/>
      </c>
      <c r="W800" s="119" t="str">
        <f ca="1">IFERROR(__xludf.DUMMYFUNCTION("""COMPUTED_VALUE"""),"")</f>
        <v/>
      </c>
      <c r="X800" s="119" t="str">
        <f ca="1">IFERROR(__xludf.DUMMYFUNCTION("""COMPUTED_VALUE"""),"")</f>
        <v/>
      </c>
      <c r="Y800" s="119" t="str">
        <f ca="1">IFERROR(__xludf.DUMMYFUNCTION("""COMPUTED_VALUE"""),"")</f>
        <v/>
      </c>
      <c r="Z800" s="119"/>
    </row>
    <row r="801" spans="1:26" ht="12.95">
      <c r="A801" s="119" t="str">
        <f ca="1">IFERROR(__xludf.DUMMYFUNCTION("""COMPUTED_VALUE"""),"")</f>
        <v/>
      </c>
      <c r="B801" s="119" t="str">
        <f ca="1">IFERROR(__xludf.DUMMYFUNCTION("""COMPUTED_VALUE"""),"")</f>
        <v/>
      </c>
      <c r="C801" s="119" t="str">
        <f ca="1">IFERROR(__xludf.DUMMYFUNCTION("""COMPUTED_VALUE"""),"")</f>
        <v/>
      </c>
      <c r="D801" s="119" t="str">
        <f ca="1">IFERROR(__xludf.DUMMYFUNCTION("""COMPUTED_VALUE"""),"")</f>
        <v/>
      </c>
      <c r="E801" s="119" t="str">
        <f ca="1">IFERROR(__xludf.DUMMYFUNCTION("""COMPUTED_VALUE"""),"")</f>
        <v/>
      </c>
      <c r="F801" s="119" t="str">
        <f ca="1">IFERROR(__xludf.DUMMYFUNCTION("""COMPUTED_VALUE"""),"")</f>
        <v/>
      </c>
      <c r="G801" s="119" t="str">
        <f ca="1">IFERROR(__xludf.DUMMYFUNCTION("""COMPUTED_VALUE"""),"")</f>
        <v/>
      </c>
      <c r="H801" s="119" t="str">
        <f ca="1">IFERROR(__xludf.DUMMYFUNCTION("""COMPUTED_VALUE"""),"")</f>
        <v/>
      </c>
      <c r="I801" s="96" t="str">
        <f ca="1">IFERROR(__xludf.DUMMYFUNCTION("""COMPUTED_VALUE"""),"")</f>
        <v/>
      </c>
      <c r="J801" s="119" t="str">
        <f ca="1">IFERROR(__xludf.DUMMYFUNCTION("""COMPUTED_VALUE"""),"")</f>
        <v/>
      </c>
      <c r="K801" s="119" t="str">
        <f ca="1">IFERROR(__xludf.DUMMYFUNCTION("""COMPUTED_VALUE"""),"")</f>
        <v/>
      </c>
      <c r="L801" s="119" t="str">
        <f ca="1">IFERROR(__xludf.DUMMYFUNCTION("""COMPUTED_VALUE"""),"")</f>
        <v/>
      </c>
      <c r="M801" s="119" t="str">
        <f ca="1">IFERROR(__xludf.DUMMYFUNCTION("""COMPUTED_VALUE"""),"")</f>
        <v/>
      </c>
      <c r="N801" s="119" t="str">
        <f ca="1">IFERROR(__xludf.DUMMYFUNCTION("""COMPUTED_VALUE"""),"")</f>
        <v/>
      </c>
      <c r="O801" s="119" t="str">
        <f ca="1">IFERROR(__xludf.DUMMYFUNCTION("""COMPUTED_VALUE"""),"")</f>
        <v/>
      </c>
      <c r="P801" s="119" t="str">
        <f ca="1">IFERROR(__xludf.DUMMYFUNCTION("""COMPUTED_VALUE"""),"")</f>
        <v/>
      </c>
      <c r="Q801" s="119" t="str">
        <f ca="1">IFERROR(__xludf.DUMMYFUNCTION("""COMPUTED_VALUE"""),"")</f>
        <v/>
      </c>
      <c r="R801" s="119" t="str">
        <f ca="1">IFERROR(__xludf.DUMMYFUNCTION("""COMPUTED_VALUE"""),"")</f>
        <v/>
      </c>
      <c r="S801" s="119" t="str">
        <f ca="1">IFERROR(__xludf.DUMMYFUNCTION("""COMPUTED_VALUE"""),"")</f>
        <v/>
      </c>
      <c r="T801" s="119" t="str">
        <f ca="1">IFERROR(__xludf.DUMMYFUNCTION("""COMPUTED_VALUE"""),"")</f>
        <v/>
      </c>
      <c r="U801" s="119" t="str">
        <f ca="1">IFERROR(__xludf.DUMMYFUNCTION("""COMPUTED_VALUE"""),"")</f>
        <v/>
      </c>
      <c r="V801" s="119" t="str">
        <f ca="1">IFERROR(__xludf.DUMMYFUNCTION("""COMPUTED_VALUE"""),"")</f>
        <v/>
      </c>
      <c r="W801" s="119" t="str">
        <f ca="1">IFERROR(__xludf.DUMMYFUNCTION("""COMPUTED_VALUE"""),"")</f>
        <v/>
      </c>
      <c r="X801" s="119" t="str">
        <f ca="1">IFERROR(__xludf.DUMMYFUNCTION("""COMPUTED_VALUE"""),"")</f>
        <v/>
      </c>
      <c r="Y801" s="119" t="str">
        <f ca="1">IFERROR(__xludf.DUMMYFUNCTION("""COMPUTED_VALUE"""),"")</f>
        <v/>
      </c>
      <c r="Z801" s="119"/>
    </row>
    <row r="802" spans="1:26" ht="12.95">
      <c r="A802" s="119" t="str">
        <f ca="1">IFERROR(__xludf.DUMMYFUNCTION("""COMPUTED_VALUE"""),"")</f>
        <v/>
      </c>
      <c r="B802" s="119" t="str">
        <f ca="1">IFERROR(__xludf.DUMMYFUNCTION("""COMPUTED_VALUE"""),"")</f>
        <v/>
      </c>
      <c r="C802" s="119" t="str">
        <f ca="1">IFERROR(__xludf.DUMMYFUNCTION("""COMPUTED_VALUE"""),"")</f>
        <v/>
      </c>
      <c r="D802" s="119" t="str">
        <f ca="1">IFERROR(__xludf.DUMMYFUNCTION("""COMPUTED_VALUE"""),"")</f>
        <v/>
      </c>
      <c r="E802" s="119" t="str">
        <f ca="1">IFERROR(__xludf.DUMMYFUNCTION("""COMPUTED_VALUE"""),"")</f>
        <v/>
      </c>
      <c r="F802" s="119" t="str">
        <f ca="1">IFERROR(__xludf.DUMMYFUNCTION("""COMPUTED_VALUE"""),"")</f>
        <v/>
      </c>
      <c r="G802" s="119" t="str">
        <f ca="1">IFERROR(__xludf.DUMMYFUNCTION("""COMPUTED_VALUE"""),"")</f>
        <v/>
      </c>
      <c r="H802" s="119" t="str">
        <f ca="1">IFERROR(__xludf.DUMMYFUNCTION("""COMPUTED_VALUE"""),"")</f>
        <v/>
      </c>
      <c r="I802" s="96" t="str">
        <f ca="1">IFERROR(__xludf.DUMMYFUNCTION("""COMPUTED_VALUE"""),"")</f>
        <v/>
      </c>
      <c r="J802" s="119" t="str">
        <f ca="1">IFERROR(__xludf.DUMMYFUNCTION("""COMPUTED_VALUE"""),"")</f>
        <v/>
      </c>
      <c r="K802" s="119" t="str">
        <f ca="1">IFERROR(__xludf.DUMMYFUNCTION("""COMPUTED_VALUE"""),"")</f>
        <v/>
      </c>
      <c r="L802" s="119" t="str">
        <f ca="1">IFERROR(__xludf.DUMMYFUNCTION("""COMPUTED_VALUE"""),"")</f>
        <v/>
      </c>
      <c r="M802" s="119" t="str">
        <f ca="1">IFERROR(__xludf.DUMMYFUNCTION("""COMPUTED_VALUE"""),"")</f>
        <v/>
      </c>
      <c r="N802" s="119" t="str">
        <f ca="1">IFERROR(__xludf.DUMMYFUNCTION("""COMPUTED_VALUE"""),"")</f>
        <v/>
      </c>
      <c r="O802" s="119" t="str">
        <f ca="1">IFERROR(__xludf.DUMMYFUNCTION("""COMPUTED_VALUE"""),"")</f>
        <v/>
      </c>
      <c r="P802" s="119" t="str">
        <f ca="1">IFERROR(__xludf.DUMMYFUNCTION("""COMPUTED_VALUE"""),"")</f>
        <v/>
      </c>
      <c r="Q802" s="119" t="str">
        <f ca="1">IFERROR(__xludf.DUMMYFUNCTION("""COMPUTED_VALUE"""),"")</f>
        <v/>
      </c>
      <c r="R802" s="119" t="str">
        <f ca="1">IFERROR(__xludf.DUMMYFUNCTION("""COMPUTED_VALUE"""),"")</f>
        <v/>
      </c>
      <c r="S802" s="119" t="str">
        <f ca="1">IFERROR(__xludf.DUMMYFUNCTION("""COMPUTED_VALUE"""),"")</f>
        <v/>
      </c>
      <c r="T802" s="119" t="str">
        <f ca="1">IFERROR(__xludf.DUMMYFUNCTION("""COMPUTED_VALUE"""),"")</f>
        <v/>
      </c>
      <c r="U802" s="119" t="str">
        <f ca="1">IFERROR(__xludf.DUMMYFUNCTION("""COMPUTED_VALUE"""),"")</f>
        <v/>
      </c>
      <c r="V802" s="119" t="str">
        <f ca="1">IFERROR(__xludf.DUMMYFUNCTION("""COMPUTED_VALUE"""),"")</f>
        <v/>
      </c>
      <c r="W802" s="119" t="str">
        <f ca="1">IFERROR(__xludf.DUMMYFUNCTION("""COMPUTED_VALUE"""),"")</f>
        <v/>
      </c>
      <c r="X802" s="119" t="str">
        <f ca="1">IFERROR(__xludf.DUMMYFUNCTION("""COMPUTED_VALUE"""),"")</f>
        <v/>
      </c>
      <c r="Y802" s="119" t="str">
        <f ca="1">IFERROR(__xludf.DUMMYFUNCTION("""COMPUTED_VALUE"""),"")</f>
        <v/>
      </c>
      <c r="Z802" s="119"/>
    </row>
    <row r="803" spans="1:26" ht="12.95">
      <c r="A803" s="119" t="str">
        <f ca="1">IFERROR(__xludf.DUMMYFUNCTION("""COMPUTED_VALUE"""),"")</f>
        <v/>
      </c>
      <c r="B803" s="119" t="str">
        <f ca="1">IFERROR(__xludf.DUMMYFUNCTION("""COMPUTED_VALUE"""),"")</f>
        <v/>
      </c>
      <c r="C803" s="119" t="str">
        <f ca="1">IFERROR(__xludf.DUMMYFUNCTION("""COMPUTED_VALUE"""),"")</f>
        <v/>
      </c>
      <c r="D803" s="119" t="str">
        <f ca="1">IFERROR(__xludf.DUMMYFUNCTION("""COMPUTED_VALUE"""),"")</f>
        <v/>
      </c>
      <c r="E803" s="119" t="str">
        <f ca="1">IFERROR(__xludf.DUMMYFUNCTION("""COMPUTED_VALUE"""),"")</f>
        <v/>
      </c>
      <c r="F803" s="119" t="str">
        <f ca="1">IFERROR(__xludf.DUMMYFUNCTION("""COMPUTED_VALUE"""),"")</f>
        <v/>
      </c>
      <c r="G803" s="119" t="str">
        <f ca="1">IFERROR(__xludf.DUMMYFUNCTION("""COMPUTED_VALUE"""),"")</f>
        <v/>
      </c>
      <c r="H803" s="119" t="str">
        <f ca="1">IFERROR(__xludf.DUMMYFUNCTION("""COMPUTED_VALUE"""),"")</f>
        <v/>
      </c>
      <c r="I803" s="96" t="str">
        <f ca="1">IFERROR(__xludf.DUMMYFUNCTION("""COMPUTED_VALUE"""),"")</f>
        <v/>
      </c>
      <c r="J803" s="119" t="str">
        <f ca="1">IFERROR(__xludf.DUMMYFUNCTION("""COMPUTED_VALUE"""),"")</f>
        <v/>
      </c>
      <c r="K803" s="119" t="str">
        <f ca="1">IFERROR(__xludf.DUMMYFUNCTION("""COMPUTED_VALUE"""),"")</f>
        <v/>
      </c>
      <c r="L803" s="119" t="str">
        <f ca="1">IFERROR(__xludf.DUMMYFUNCTION("""COMPUTED_VALUE"""),"")</f>
        <v/>
      </c>
      <c r="M803" s="119" t="str">
        <f ca="1">IFERROR(__xludf.DUMMYFUNCTION("""COMPUTED_VALUE"""),"")</f>
        <v/>
      </c>
      <c r="N803" s="119" t="str">
        <f ca="1">IFERROR(__xludf.DUMMYFUNCTION("""COMPUTED_VALUE"""),"")</f>
        <v/>
      </c>
      <c r="O803" s="119" t="str">
        <f ca="1">IFERROR(__xludf.DUMMYFUNCTION("""COMPUTED_VALUE"""),"")</f>
        <v/>
      </c>
      <c r="P803" s="119" t="str">
        <f ca="1">IFERROR(__xludf.DUMMYFUNCTION("""COMPUTED_VALUE"""),"")</f>
        <v/>
      </c>
      <c r="Q803" s="119" t="str">
        <f ca="1">IFERROR(__xludf.DUMMYFUNCTION("""COMPUTED_VALUE"""),"")</f>
        <v/>
      </c>
      <c r="R803" s="119" t="str">
        <f ca="1">IFERROR(__xludf.DUMMYFUNCTION("""COMPUTED_VALUE"""),"")</f>
        <v/>
      </c>
      <c r="S803" s="119" t="str">
        <f ca="1">IFERROR(__xludf.DUMMYFUNCTION("""COMPUTED_VALUE"""),"")</f>
        <v/>
      </c>
      <c r="T803" s="119" t="str">
        <f ca="1">IFERROR(__xludf.DUMMYFUNCTION("""COMPUTED_VALUE"""),"")</f>
        <v/>
      </c>
      <c r="U803" s="119" t="str">
        <f ca="1">IFERROR(__xludf.DUMMYFUNCTION("""COMPUTED_VALUE"""),"")</f>
        <v/>
      </c>
      <c r="V803" s="119" t="str">
        <f ca="1">IFERROR(__xludf.DUMMYFUNCTION("""COMPUTED_VALUE"""),"")</f>
        <v/>
      </c>
      <c r="W803" s="119" t="str">
        <f ca="1">IFERROR(__xludf.DUMMYFUNCTION("""COMPUTED_VALUE"""),"")</f>
        <v/>
      </c>
      <c r="X803" s="119" t="str">
        <f ca="1">IFERROR(__xludf.DUMMYFUNCTION("""COMPUTED_VALUE"""),"")</f>
        <v/>
      </c>
      <c r="Y803" s="119" t="str">
        <f ca="1">IFERROR(__xludf.DUMMYFUNCTION("""COMPUTED_VALUE"""),"")</f>
        <v/>
      </c>
      <c r="Z803" s="119"/>
    </row>
    <row r="804" spans="1:26" ht="12.95">
      <c r="A804" s="119" t="str">
        <f ca="1">IFERROR(__xludf.DUMMYFUNCTION("""COMPUTED_VALUE"""),"")</f>
        <v/>
      </c>
      <c r="B804" s="119" t="str">
        <f ca="1">IFERROR(__xludf.DUMMYFUNCTION("""COMPUTED_VALUE"""),"")</f>
        <v/>
      </c>
      <c r="C804" s="119" t="str">
        <f ca="1">IFERROR(__xludf.DUMMYFUNCTION("""COMPUTED_VALUE"""),"")</f>
        <v/>
      </c>
      <c r="D804" s="119" t="str">
        <f ca="1">IFERROR(__xludf.DUMMYFUNCTION("""COMPUTED_VALUE"""),"")</f>
        <v/>
      </c>
      <c r="E804" s="119" t="str">
        <f ca="1">IFERROR(__xludf.DUMMYFUNCTION("""COMPUTED_VALUE"""),"")</f>
        <v/>
      </c>
      <c r="F804" s="119" t="str">
        <f ca="1">IFERROR(__xludf.DUMMYFUNCTION("""COMPUTED_VALUE"""),"")</f>
        <v/>
      </c>
      <c r="G804" s="119" t="str">
        <f ca="1">IFERROR(__xludf.DUMMYFUNCTION("""COMPUTED_VALUE"""),"")</f>
        <v/>
      </c>
      <c r="H804" s="119" t="str">
        <f ca="1">IFERROR(__xludf.DUMMYFUNCTION("""COMPUTED_VALUE"""),"")</f>
        <v/>
      </c>
      <c r="I804" s="96" t="str">
        <f ca="1">IFERROR(__xludf.DUMMYFUNCTION("""COMPUTED_VALUE"""),"")</f>
        <v/>
      </c>
      <c r="J804" s="119" t="str">
        <f ca="1">IFERROR(__xludf.DUMMYFUNCTION("""COMPUTED_VALUE"""),"")</f>
        <v/>
      </c>
      <c r="K804" s="119" t="str">
        <f ca="1">IFERROR(__xludf.DUMMYFUNCTION("""COMPUTED_VALUE"""),"")</f>
        <v/>
      </c>
      <c r="L804" s="119" t="str">
        <f ca="1">IFERROR(__xludf.DUMMYFUNCTION("""COMPUTED_VALUE"""),"")</f>
        <v/>
      </c>
      <c r="M804" s="119" t="str">
        <f ca="1">IFERROR(__xludf.DUMMYFUNCTION("""COMPUTED_VALUE"""),"")</f>
        <v/>
      </c>
      <c r="N804" s="119" t="str">
        <f ca="1">IFERROR(__xludf.DUMMYFUNCTION("""COMPUTED_VALUE"""),"")</f>
        <v/>
      </c>
      <c r="O804" s="119" t="str">
        <f ca="1">IFERROR(__xludf.DUMMYFUNCTION("""COMPUTED_VALUE"""),"")</f>
        <v/>
      </c>
      <c r="P804" s="119" t="str">
        <f ca="1">IFERROR(__xludf.DUMMYFUNCTION("""COMPUTED_VALUE"""),"")</f>
        <v/>
      </c>
      <c r="Q804" s="119" t="str">
        <f ca="1">IFERROR(__xludf.DUMMYFUNCTION("""COMPUTED_VALUE"""),"")</f>
        <v/>
      </c>
      <c r="R804" s="119" t="str">
        <f ca="1">IFERROR(__xludf.DUMMYFUNCTION("""COMPUTED_VALUE"""),"")</f>
        <v/>
      </c>
      <c r="S804" s="119" t="str">
        <f ca="1">IFERROR(__xludf.DUMMYFUNCTION("""COMPUTED_VALUE"""),"")</f>
        <v/>
      </c>
      <c r="T804" s="119" t="str">
        <f ca="1">IFERROR(__xludf.DUMMYFUNCTION("""COMPUTED_VALUE"""),"")</f>
        <v/>
      </c>
      <c r="U804" s="119" t="str">
        <f ca="1">IFERROR(__xludf.DUMMYFUNCTION("""COMPUTED_VALUE"""),"")</f>
        <v/>
      </c>
      <c r="V804" s="119" t="str">
        <f ca="1">IFERROR(__xludf.DUMMYFUNCTION("""COMPUTED_VALUE"""),"")</f>
        <v/>
      </c>
      <c r="W804" s="119" t="str">
        <f ca="1">IFERROR(__xludf.DUMMYFUNCTION("""COMPUTED_VALUE"""),"")</f>
        <v/>
      </c>
      <c r="X804" s="119" t="str">
        <f ca="1">IFERROR(__xludf.DUMMYFUNCTION("""COMPUTED_VALUE"""),"")</f>
        <v/>
      </c>
      <c r="Y804" s="119" t="str">
        <f ca="1">IFERROR(__xludf.DUMMYFUNCTION("""COMPUTED_VALUE"""),"")</f>
        <v/>
      </c>
      <c r="Z804" s="119"/>
    </row>
    <row r="805" spans="1:26" ht="12.95">
      <c r="A805" s="119" t="str">
        <f ca="1">IFERROR(__xludf.DUMMYFUNCTION("""COMPUTED_VALUE"""),"")</f>
        <v/>
      </c>
      <c r="B805" s="119" t="str">
        <f ca="1">IFERROR(__xludf.DUMMYFUNCTION("""COMPUTED_VALUE"""),"")</f>
        <v/>
      </c>
      <c r="C805" s="119" t="str">
        <f ca="1">IFERROR(__xludf.DUMMYFUNCTION("""COMPUTED_VALUE"""),"")</f>
        <v/>
      </c>
      <c r="D805" s="119" t="str">
        <f ca="1">IFERROR(__xludf.DUMMYFUNCTION("""COMPUTED_VALUE"""),"")</f>
        <v/>
      </c>
      <c r="E805" s="119" t="str">
        <f ca="1">IFERROR(__xludf.DUMMYFUNCTION("""COMPUTED_VALUE"""),"")</f>
        <v/>
      </c>
      <c r="F805" s="119" t="str">
        <f ca="1">IFERROR(__xludf.DUMMYFUNCTION("""COMPUTED_VALUE"""),"")</f>
        <v/>
      </c>
      <c r="G805" s="119" t="str">
        <f ca="1">IFERROR(__xludf.DUMMYFUNCTION("""COMPUTED_VALUE"""),"")</f>
        <v/>
      </c>
      <c r="H805" s="119" t="str">
        <f ca="1">IFERROR(__xludf.DUMMYFUNCTION("""COMPUTED_VALUE"""),"")</f>
        <v/>
      </c>
      <c r="I805" s="96" t="str">
        <f ca="1">IFERROR(__xludf.DUMMYFUNCTION("""COMPUTED_VALUE"""),"")</f>
        <v/>
      </c>
      <c r="J805" s="119" t="str">
        <f ca="1">IFERROR(__xludf.DUMMYFUNCTION("""COMPUTED_VALUE"""),"")</f>
        <v/>
      </c>
      <c r="K805" s="119" t="str">
        <f ca="1">IFERROR(__xludf.DUMMYFUNCTION("""COMPUTED_VALUE"""),"")</f>
        <v/>
      </c>
      <c r="L805" s="119" t="str">
        <f ca="1">IFERROR(__xludf.DUMMYFUNCTION("""COMPUTED_VALUE"""),"")</f>
        <v/>
      </c>
      <c r="M805" s="119" t="str">
        <f ca="1">IFERROR(__xludf.DUMMYFUNCTION("""COMPUTED_VALUE"""),"")</f>
        <v/>
      </c>
      <c r="N805" s="119" t="str">
        <f ca="1">IFERROR(__xludf.DUMMYFUNCTION("""COMPUTED_VALUE"""),"")</f>
        <v/>
      </c>
      <c r="O805" s="119" t="str">
        <f ca="1">IFERROR(__xludf.DUMMYFUNCTION("""COMPUTED_VALUE"""),"")</f>
        <v/>
      </c>
      <c r="P805" s="119" t="str">
        <f ca="1">IFERROR(__xludf.DUMMYFUNCTION("""COMPUTED_VALUE"""),"")</f>
        <v/>
      </c>
      <c r="Q805" s="119" t="str">
        <f ca="1">IFERROR(__xludf.DUMMYFUNCTION("""COMPUTED_VALUE"""),"")</f>
        <v/>
      </c>
      <c r="R805" s="119" t="str">
        <f ca="1">IFERROR(__xludf.DUMMYFUNCTION("""COMPUTED_VALUE"""),"")</f>
        <v/>
      </c>
      <c r="S805" s="119" t="str">
        <f ca="1">IFERROR(__xludf.DUMMYFUNCTION("""COMPUTED_VALUE"""),"")</f>
        <v/>
      </c>
      <c r="T805" s="119" t="str">
        <f ca="1">IFERROR(__xludf.DUMMYFUNCTION("""COMPUTED_VALUE"""),"")</f>
        <v/>
      </c>
      <c r="U805" s="119" t="str">
        <f ca="1">IFERROR(__xludf.DUMMYFUNCTION("""COMPUTED_VALUE"""),"")</f>
        <v/>
      </c>
      <c r="V805" s="119" t="str">
        <f ca="1">IFERROR(__xludf.DUMMYFUNCTION("""COMPUTED_VALUE"""),"")</f>
        <v/>
      </c>
      <c r="W805" s="119" t="str">
        <f ca="1">IFERROR(__xludf.DUMMYFUNCTION("""COMPUTED_VALUE"""),"")</f>
        <v/>
      </c>
      <c r="X805" s="119" t="str">
        <f ca="1">IFERROR(__xludf.DUMMYFUNCTION("""COMPUTED_VALUE"""),"")</f>
        <v/>
      </c>
      <c r="Y805" s="119" t="str">
        <f ca="1">IFERROR(__xludf.DUMMYFUNCTION("""COMPUTED_VALUE"""),"")</f>
        <v/>
      </c>
      <c r="Z805" s="119"/>
    </row>
    <row r="806" spans="1:26" ht="12.95">
      <c r="A806" s="119" t="str">
        <f ca="1">IFERROR(__xludf.DUMMYFUNCTION("""COMPUTED_VALUE"""),"")</f>
        <v/>
      </c>
      <c r="B806" s="119" t="str">
        <f ca="1">IFERROR(__xludf.DUMMYFUNCTION("""COMPUTED_VALUE"""),"")</f>
        <v/>
      </c>
      <c r="C806" s="119" t="str">
        <f ca="1">IFERROR(__xludf.DUMMYFUNCTION("""COMPUTED_VALUE"""),"")</f>
        <v/>
      </c>
      <c r="D806" s="119" t="str">
        <f ca="1">IFERROR(__xludf.DUMMYFUNCTION("""COMPUTED_VALUE"""),"")</f>
        <v/>
      </c>
      <c r="E806" s="119" t="str">
        <f ca="1">IFERROR(__xludf.DUMMYFUNCTION("""COMPUTED_VALUE"""),"")</f>
        <v/>
      </c>
      <c r="F806" s="119" t="str">
        <f ca="1">IFERROR(__xludf.DUMMYFUNCTION("""COMPUTED_VALUE"""),"")</f>
        <v/>
      </c>
      <c r="G806" s="119" t="str">
        <f ca="1">IFERROR(__xludf.DUMMYFUNCTION("""COMPUTED_VALUE"""),"")</f>
        <v/>
      </c>
      <c r="H806" s="119" t="str">
        <f ca="1">IFERROR(__xludf.DUMMYFUNCTION("""COMPUTED_VALUE"""),"")</f>
        <v/>
      </c>
      <c r="I806" s="96" t="str">
        <f ca="1">IFERROR(__xludf.DUMMYFUNCTION("""COMPUTED_VALUE"""),"")</f>
        <v/>
      </c>
      <c r="J806" s="119" t="str">
        <f ca="1">IFERROR(__xludf.DUMMYFUNCTION("""COMPUTED_VALUE"""),"")</f>
        <v/>
      </c>
      <c r="K806" s="119" t="str">
        <f ca="1">IFERROR(__xludf.DUMMYFUNCTION("""COMPUTED_VALUE"""),"")</f>
        <v/>
      </c>
      <c r="L806" s="119" t="str">
        <f ca="1">IFERROR(__xludf.DUMMYFUNCTION("""COMPUTED_VALUE"""),"")</f>
        <v/>
      </c>
      <c r="M806" s="119" t="str">
        <f ca="1">IFERROR(__xludf.DUMMYFUNCTION("""COMPUTED_VALUE"""),"")</f>
        <v/>
      </c>
      <c r="N806" s="119" t="str">
        <f ca="1">IFERROR(__xludf.DUMMYFUNCTION("""COMPUTED_VALUE"""),"")</f>
        <v/>
      </c>
      <c r="O806" s="119" t="str">
        <f ca="1">IFERROR(__xludf.DUMMYFUNCTION("""COMPUTED_VALUE"""),"")</f>
        <v/>
      </c>
      <c r="P806" s="119" t="str">
        <f ca="1">IFERROR(__xludf.DUMMYFUNCTION("""COMPUTED_VALUE"""),"")</f>
        <v/>
      </c>
      <c r="Q806" s="119" t="str">
        <f ca="1">IFERROR(__xludf.DUMMYFUNCTION("""COMPUTED_VALUE"""),"")</f>
        <v/>
      </c>
      <c r="R806" s="119" t="str">
        <f ca="1">IFERROR(__xludf.DUMMYFUNCTION("""COMPUTED_VALUE"""),"")</f>
        <v/>
      </c>
      <c r="S806" s="119" t="str">
        <f ca="1">IFERROR(__xludf.DUMMYFUNCTION("""COMPUTED_VALUE"""),"")</f>
        <v/>
      </c>
      <c r="T806" s="119" t="str">
        <f ca="1">IFERROR(__xludf.DUMMYFUNCTION("""COMPUTED_VALUE"""),"")</f>
        <v/>
      </c>
      <c r="U806" s="119" t="str">
        <f ca="1">IFERROR(__xludf.DUMMYFUNCTION("""COMPUTED_VALUE"""),"")</f>
        <v/>
      </c>
      <c r="V806" s="119" t="str">
        <f ca="1">IFERROR(__xludf.DUMMYFUNCTION("""COMPUTED_VALUE"""),"")</f>
        <v/>
      </c>
      <c r="W806" s="119" t="str">
        <f ca="1">IFERROR(__xludf.DUMMYFUNCTION("""COMPUTED_VALUE"""),"")</f>
        <v/>
      </c>
      <c r="X806" s="119" t="str">
        <f ca="1">IFERROR(__xludf.DUMMYFUNCTION("""COMPUTED_VALUE"""),"")</f>
        <v/>
      </c>
      <c r="Y806" s="119" t="str">
        <f ca="1">IFERROR(__xludf.DUMMYFUNCTION("""COMPUTED_VALUE"""),"")</f>
        <v/>
      </c>
      <c r="Z806" s="119"/>
    </row>
    <row r="807" spans="1:26" ht="12.95">
      <c r="A807" s="119" t="str">
        <f ca="1">IFERROR(__xludf.DUMMYFUNCTION("""COMPUTED_VALUE"""),"")</f>
        <v/>
      </c>
      <c r="B807" s="119" t="str">
        <f ca="1">IFERROR(__xludf.DUMMYFUNCTION("""COMPUTED_VALUE"""),"")</f>
        <v/>
      </c>
      <c r="C807" s="119" t="str">
        <f ca="1">IFERROR(__xludf.DUMMYFUNCTION("""COMPUTED_VALUE"""),"")</f>
        <v/>
      </c>
      <c r="D807" s="119" t="str">
        <f ca="1">IFERROR(__xludf.DUMMYFUNCTION("""COMPUTED_VALUE"""),"")</f>
        <v/>
      </c>
      <c r="E807" s="119" t="str">
        <f ca="1">IFERROR(__xludf.DUMMYFUNCTION("""COMPUTED_VALUE"""),"")</f>
        <v/>
      </c>
      <c r="F807" s="119" t="str">
        <f ca="1">IFERROR(__xludf.DUMMYFUNCTION("""COMPUTED_VALUE"""),"")</f>
        <v/>
      </c>
      <c r="G807" s="119" t="str">
        <f ca="1">IFERROR(__xludf.DUMMYFUNCTION("""COMPUTED_VALUE"""),"")</f>
        <v/>
      </c>
      <c r="H807" s="119" t="str">
        <f ca="1">IFERROR(__xludf.DUMMYFUNCTION("""COMPUTED_VALUE"""),"")</f>
        <v/>
      </c>
      <c r="I807" s="96" t="str">
        <f ca="1">IFERROR(__xludf.DUMMYFUNCTION("""COMPUTED_VALUE"""),"")</f>
        <v/>
      </c>
      <c r="J807" s="119" t="str">
        <f ca="1">IFERROR(__xludf.DUMMYFUNCTION("""COMPUTED_VALUE"""),"")</f>
        <v/>
      </c>
      <c r="K807" s="119" t="str">
        <f ca="1">IFERROR(__xludf.DUMMYFUNCTION("""COMPUTED_VALUE"""),"")</f>
        <v/>
      </c>
      <c r="L807" s="119" t="str">
        <f ca="1">IFERROR(__xludf.DUMMYFUNCTION("""COMPUTED_VALUE"""),"")</f>
        <v/>
      </c>
      <c r="M807" s="119" t="str">
        <f ca="1">IFERROR(__xludf.DUMMYFUNCTION("""COMPUTED_VALUE"""),"")</f>
        <v/>
      </c>
      <c r="N807" s="119" t="str">
        <f ca="1">IFERROR(__xludf.DUMMYFUNCTION("""COMPUTED_VALUE"""),"")</f>
        <v/>
      </c>
      <c r="O807" s="119" t="str">
        <f ca="1">IFERROR(__xludf.DUMMYFUNCTION("""COMPUTED_VALUE"""),"")</f>
        <v/>
      </c>
      <c r="P807" s="119" t="str">
        <f ca="1">IFERROR(__xludf.DUMMYFUNCTION("""COMPUTED_VALUE"""),"")</f>
        <v/>
      </c>
      <c r="Q807" s="119" t="str">
        <f ca="1">IFERROR(__xludf.DUMMYFUNCTION("""COMPUTED_VALUE"""),"")</f>
        <v/>
      </c>
      <c r="R807" s="119" t="str">
        <f ca="1">IFERROR(__xludf.DUMMYFUNCTION("""COMPUTED_VALUE"""),"")</f>
        <v/>
      </c>
      <c r="S807" s="119" t="str">
        <f ca="1">IFERROR(__xludf.DUMMYFUNCTION("""COMPUTED_VALUE"""),"")</f>
        <v/>
      </c>
      <c r="T807" s="119" t="str">
        <f ca="1">IFERROR(__xludf.DUMMYFUNCTION("""COMPUTED_VALUE"""),"")</f>
        <v/>
      </c>
      <c r="U807" s="119" t="str">
        <f ca="1">IFERROR(__xludf.DUMMYFUNCTION("""COMPUTED_VALUE"""),"")</f>
        <v/>
      </c>
      <c r="V807" s="119" t="str">
        <f ca="1">IFERROR(__xludf.DUMMYFUNCTION("""COMPUTED_VALUE"""),"")</f>
        <v/>
      </c>
      <c r="W807" s="119" t="str">
        <f ca="1">IFERROR(__xludf.DUMMYFUNCTION("""COMPUTED_VALUE"""),"")</f>
        <v/>
      </c>
      <c r="X807" s="119" t="str">
        <f ca="1">IFERROR(__xludf.DUMMYFUNCTION("""COMPUTED_VALUE"""),"")</f>
        <v/>
      </c>
      <c r="Y807" s="119" t="str">
        <f ca="1">IFERROR(__xludf.DUMMYFUNCTION("""COMPUTED_VALUE"""),"")</f>
        <v/>
      </c>
      <c r="Z807" s="119"/>
    </row>
    <row r="808" spans="1:26" ht="12.95">
      <c r="A808" s="119" t="str">
        <f ca="1">IFERROR(__xludf.DUMMYFUNCTION("""COMPUTED_VALUE"""),"")</f>
        <v/>
      </c>
      <c r="B808" s="119" t="str">
        <f ca="1">IFERROR(__xludf.DUMMYFUNCTION("""COMPUTED_VALUE"""),"")</f>
        <v/>
      </c>
      <c r="C808" s="119" t="str">
        <f ca="1">IFERROR(__xludf.DUMMYFUNCTION("""COMPUTED_VALUE"""),"")</f>
        <v/>
      </c>
      <c r="D808" s="119" t="str">
        <f ca="1">IFERROR(__xludf.DUMMYFUNCTION("""COMPUTED_VALUE"""),"")</f>
        <v/>
      </c>
      <c r="E808" s="119" t="str">
        <f ca="1">IFERROR(__xludf.DUMMYFUNCTION("""COMPUTED_VALUE"""),"")</f>
        <v/>
      </c>
      <c r="F808" s="119" t="str">
        <f ca="1">IFERROR(__xludf.DUMMYFUNCTION("""COMPUTED_VALUE"""),"")</f>
        <v/>
      </c>
      <c r="G808" s="119" t="str">
        <f ca="1">IFERROR(__xludf.DUMMYFUNCTION("""COMPUTED_VALUE"""),"")</f>
        <v/>
      </c>
      <c r="H808" s="119" t="str">
        <f ca="1">IFERROR(__xludf.DUMMYFUNCTION("""COMPUTED_VALUE"""),"")</f>
        <v/>
      </c>
      <c r="I808" s="96" t="str">
        <f ca="1">IFERROR(__xludf.DUMMYFUNCTION("""COMPUTED_VALUE"""),"")</f>
        <v/>
      </c>
      <c r="J808" s="119" t="str">
        <f ca="1">IFERROR(__xludf.DUMMYFUNCTION("""COMPUTED_VALUE"""),"")</f>
        <v/>
      </c>
      <c r="K808" s="119" t="str">
        <f ca="1">IFERROR(__xludf.DUMMYFUNCTION("""COMPUTED_VALUE"""),"")</f>
        <v/>
      </c>
      <c r="L808" s="119" t="str">
        <f ca="1">IFERROR(__xludf.DUMMYFUNCTION("""COMPUTED_VALUE"""),"")</f>
        <v/>
      </c>
      <c r="M808" s="119" t="str">
        <f ca="1">IFERROR(__xludf.DUMMYFUNCTION("""COMPUTED_VALUE"""),"")</f>
        <v/>
      </c>
      <c r="N808" s="119" t="str">
        <f ca="1">IFERROR(__xludf.DUMMYFUNCTION("""COMPUTED_VALUE"""),"")</f>
        <v/>
      </c>
      <c r="O808" s="119" t="str">
        <f ca="1">IFERROR(__xludf.DUMMYFUNCTION("""COMPUTED_VALUE"""),"")</f>
        <v/>
      </c>
      <c r="P808" s="119" t="str">
        <f ca="1">IFERROR(__xludf.DUMMYFUNCTION("""COMPUTED_VALUE"""),"")</f>
        <v/>
      </c>
      <c r="Q808" s="119" t="str">
        <f ca="1">IFERROR(__xludf.DUMMYFUNCTION("""COMPUTED_VALUE"""),"")</f>
        <v/>
      </c>
      <c r="R808" s="119" t="str">
        <f ca="1">IFERROR(__xludf.DUMMYFUNCTION("""COMPUTED_VALUE"""),"")</f>
        <v/>
      </c>
      <c r="S808" s="119" t="str">
        <f ca="1">IFERROR(__xludf.DUMMYFUNCTION("""COMPUTED_VALUE"""),"")</f>
        <v/>
      </c>
      <c r="T808" s="119" t="str">
        <f ca="1">IFERROR(__xludf.DUMMYFUNCTION("""COMPUTED_VALUE"""),"")</f>
        <v/>
      </c>
      <c r="U808" s="119" t="str">
        <f ca="1">IFERROR(__xludf.DUMMYFUNCTION("""COMPUTED_VALUE"""),"")</f>
        <v/>
      </c>
      <c r="V808" s="119" t="str">
        <f ca="1">IFERROR(__xludf.DUMMYFUNCTION("""COMPUTED_VALUE"""),"")</f>
        <v/>
      </c>
      <c r="W808" s="119" t="str">
        <f ca="1">IFERROR(__xludf.DUMMYFUNCTION("""COMPUTED_VALUE"""),"")</f>
        <v/>
      </c>
      <c r="X808" s="119" t="str">
        <f ca="1">IFERROR(__xludf.DUMMYFUNCTION("""COMPUTED_VALUE"""),"")</f>
        <v/>
      </c>
      <c r="Y808" s="119" t="str">
        <f ca="1">IFERROR(__xludf.DUMMYFUNCTION("""COMPUTED_VALUE"""),"")</f>
        <v/>
      </c>
      <c r="Z808" s="119"/>
    </row>
    <row r="809" spans="1:26" ht="12.95">
      <c r="A809" s="119" t="str">
        <f ca="1">IFERROR(__xludf.DUMMYFUNCTION("""COMPUTED_VALUE"""),"")</f>
        <v/>
      </c>
      <c r="B809" s="119" t="str">
        <f ca="1">IFERROR(__xludf.DUMMYFUNCTION("""COMPUTED_VALUE"""),"")</f>
        <v/>
      </c>
      <c r="C809" s="119" t="str">
        <f ca="1">IFERROR(__xludf.DUMMYFUNCTION("""COMPUTED_VALUE"""),"")</f>
        <v/>
      </c>
      <c r="D809" s="119" t="str">
        <f ca="1">IFERROR(__xludf.DUMMYFUNCTION("""COMPUTED_VALUE"""),"")</f>
        <v/>
      </c>
      <c r="E809" s="119" t="str">
        <f ca="1">IFERROR(__xludf.DUMMYFUNCTION("""COMPUTED_VALUE"""),"")</f>
        <v/>
      </c>
      <c r="F809" s="119" t="str">
        <f ca="1">IFERROR(__xludf.DUMMYFUNCTION("""COMPUTED_VALUE"""),"")</f>
        <v/>
      </c>
      <c r="G809" s="119" t="str">
        <f ca="1">IFERROR(__xludf.DUMMYFUNCTION("""COMPUTED_VALUE"""),"")</f>
        <v/>
      </c>
      <c r="H809" s="119" t="str">
        <f ca="1">IFERROR(__xludf.DUMMYFUNCTION("""COMPUTED_VALUE"""),"")</f>
        <v/>
      </c>
      <c r="I809" s="96" t="str">
        <f ca="1">IFERROR(__xludf.DUMMYFUNCTION("""COMPUTED_VALUE"""),"")</f>
        <v/>
      </c>
      <c r="J809" s="119" t="str">
        <f ca="1">IFERROR(__xludf.DUMMYFUNCTION("""COMPUTED_VALUE"""),"")</f>
        <v/>
      </c>
      <c r="K809" s="119" t="str">
        <f ca="1">IFERROR(__xludf.DUMMYFUNCTION("""COMPUTED_VALUE"""),"")</f>
        <v/>
      </c>
      <c r="L809" s="119" t="str">
        <f ca="1">IFERROR(__xludf.DUMMYFUNCTION("""COMPUTED_VALUE"""),"")</f>
        <v/>
      </c>
      <c r="M809" s="119" t="str">
        <f ca="1">IFERROR(__xludf.DUMMYFUNCTION("""COMPUTED_VALUE"""),"")</f>
        <v/>
      </c>
      <c r="N809" s="119" t="str">
        <f ca="1">IFERROR(__xludf.DUMMYFUNCTION("""COMPUTED_VALUE"""),"")</f>
        <v/>
      </c>
      <c r="O809" s="119" t="str">
        <f ca="1">IFERROR(__xludf.DUMMYFUNCTION("""COMPUTED_VALUE"""),"")</f>
        <v/>
      </c>
      <c r="P809" s="119" t="str">
        <f ca="1">IFERROR(__xludf.DUMMYFUNCTION("""COMPUTED_VALUE"""),"")</f>
        <v/>
      </c>
      <c r="Q809" s="119" t="str">
        <f ca="1">IFERROR(__xludf.DUMMYFUNCTION("""COMPUTED_VALUE"""),"")</f>
        <v/>
      </c>
      <c r="R809" s="119" t="str">
        <f ca="1">IFERROR(__xludf.DUMMYFUNCTION("""COMPUTED_VALUE"""),"")</f>
        <v/>
      </c>
      <c r="S809" s="119" t="str">
        <f ca="1">IFERROR(__xludf.DUMMYFUNCTION("""COMPUTED_VALUE"""),"")</f>
        <v/>
      </c>
      <c r="T809" s="119" t="str">
        <f ca="1">IFERROR(__xludf.DUMMYFUNCTION("""COMPUTED_VALUE"""),"")</f>
        <v/>
      </c>
      <c r="U809" s="119" t="str">
        <f ca="1">IFERROR(__xludf.DUMMYFUNCTION("""COMPUTED_VALUE"""),"")</f>
        <v/>
      </c>
      <c r="V809" s="119" t="str">
        <f ca="1">IFERROR(__xludf.DUMMYFUNCTION("""COMPUTED_VALUE"""),"")</f>
        <v/>
      </c>
      <c r="W809" s="119" t="str">
        <f ca="1">IFERROR(__xludf.DUMMYFUNCTION("""COMPUTED_VALUE"""),"")</f>
        <v/>
      </c>
      <c r="X809" s="119" t="str">
        <f ca="1">IFERROR(__xludf.DUMMYFUNCTION("""COMPUTED_VALUE"""),"")</f>
        <v/>
      </c>
      <c r="Y809" s="119" t="str">
        <f ca="1">IFERROR(__xludf.DUMMYFUNCTION("""COMPUTED_VALUE"""),"")</f>
        <v/>
      </c>
      <c r="Z809" s="119"/>
    </row>
    <row r="810" spans="1:26" ht="12.95">
      <c r="A810" s="119" t="str">
        <f ca="1">IFERROR(__xludf.DUMMYFUNCTION("""COMPUTED_VALUE"""),"")</f>
        <v/>
      </c>
      <c r="B810" s="119" t="str">
        <f ca="1">IFERROR(__xludf.DUMMYFUNCTION("""COMPUTED_VALUE"""),"")</f>
        <v/>
      </c>
      <c r="C810" s="119" t="str">
        <f ca="1">IFERROR(__xludf.DUMMYFUNCTION("""COMPUTED_VALUE"""),"")</f>
        <v/>
      </c>
      <c r="D810" s="119" t="str">
        <f ca="1">IFERROR(__xludf.DUMMYFUNCTION("""COMPUTED_VALUE"""),"")</f>
        <v/>
      </c>
      <c r="E810" s="119" t="str">
        <f ca="1">IFERROR(__xludf.DUMMYFUNCTION("""COMPUTED_VALUE"""),"")</f>
        <v/>
      </c>
      <c r="F810" s="119" t="str">
        <f ca="1">IFERROR(__xludf.DUMMYFUNCTION("""COMPUTED_VALUE"""),"")</f>
        <v/>
      </c>
      <c r="G810" s="119" t="str">
        <f ca="1">IFERROR(__xludf.DUMMYFUNCTION("""COMPUTED_VALUE"""),"")</f>
        <v/>
      </c>
      <c r="H810" s="119" t="str">
        <f ca="1">IFERROR(__xludf.DUMMYFUNCTION("""COMPUTED_VALUE"""),"")</f>
        <v/>
      </c>
      <c r="I810" s="96" t="str">
        <f ca="1">IFERROR(__xludf.DUMMYFUNCTION("""COMPUTED_VALUE"""),"")</f>
        <v/>
      </c>
      <c r="J810" s="119" t="str">
        <f ca="1">IFERROR(__xludf.DUMMYFUNCTION("""COMPUTED_VALUE"""),"")</f>
        <v/>
      </c>
      <c r="K810" s="119" t="str">
        <f ca="1">IFERROR(__xludf.DUMMYFUNCTION("""COMPUTED_VALUE"""),"")</f>
        <v/>
      </c>
      <c r="L810" s="119" t="str">
        <f ca="1">IFERROR(__xludf.DUMMYFUNCTION("""COMPUTED_VALUE"""),"")</f>
        <v/>
      </c>
      <c r="M810" s="119" t="str">
        <f ca="1">IFERROR(__xludf.DUMMYFUNCTION("""COMPUTED_VALUE"""),"")</f>
        <v/>
      </c>
      <c r="N810" s="119" t="str">
        <f ca="1">IFERROR(__xludf.DUMMYFUNCTION("""COMPUTED_VALUE"""),"")</f>
        <v/>
      </c>
      <c r="O810" s="119" t="str">
        <f ca="1">IFERROR(__xludf.DUMMYFUNCTION("""COMPUTED_VALUE"""),"")</f>
        <v/>
      </c>
      <c r="P810" s="119" t="str">
        <f ca="1">IFERROR(__xludf.DUMMYFUNCTION("""COMPUTED_VALUE"""),"")</f>
        <v/>
      </c>
      <c r="Q810" s="119" t="str">
        <f ca="1">IFERROR(__xludf.DUMMYFUNCTION("""COMPUTED_VALUE"""),"")</f>
        <v/>
      </c>
      <c r="R810" s="119" t="str">
        <f ca="1">IFERROR(__xludf.DUMMYFUNCTION("""COMPUTED_VALUE"""),"")</f>
        <v/>
      </c>
      <c r="S810" s="119" t="str">
        <f ca="1">IFERROR(__xludf.DUMMYFUNCTION("""COMPUTED_VALUE"""),"")</f>
        <v/>
      </c>
      <c r="T810" s="119" t="str">
        <f ca="1">IFERROR(__xludf.DUMMYFUNCTION("""COMPUTED_VALUE"""),"")</f>
        <v/>
      </c>
      <c r="U810" s="119" t="str">
        <f ca="1">IFERROR(__xludf.DUMMYFUNCTION("""COMPUTED_VALUE"""),"")</f>
        <v/>
      </c>
      <c r="V810" s="119" t="str">
        <f ca="1">IFERROR(__xludf.DUMMYFUNCTION("""COMPUTED_VALUE"""),"")</f>
        <v/>
      </c>
      <c r="W810" s="119" t="str">
        <f ca="1">IFERROR(__xludf.DUMMYFUNCTION("""COMPUTED_VALUE"""),"")</f>
        <v/>
      </c>
      <c r="X810" s="119" t="str">
        <f ca="1">IFERROR(__xludf.DUMMYFUNCTION("""COMPUTED_VALUE"""),"")</f>
        <v/>
      </c>
      <c r="Y810" s="119" t="str">
        <f ca="1">IFERROR(__xludf.DUMMYFUNCTION("""COMPUTED_VALUE"""),"")</f>
        <v/>
      </c>
      <c r="Z810" s="119"/>
    </row>
    <row r="811" spans="1:26" ht="12.95">
      <c r="A811" s="119" t="str">
        <f ca="1">IFERROR(__xludf.DUMMYFUNCTION("""COMPUTED_VALUE"""),"")</f>
        <v/>
      </c>
      <c r="B811" s="119" t="str">
        <f ca="1">IFERROR(__xludf.DUMMYFUNCTION("""COMPUTED_VALUE"""),"")</f>
        <v/>
      </c>
      <c r="C811" s="119" t="str">
        <f ca="1">IFERROR(__xludf.DUMMYFUNCTION("""COMPUTED_VALUE"""),"")</f>
        <v/>
      </c>
      <c r="D811" s="119" t="str">
        <f ca="1">IFERROR(__xludf.DUMMYFUNCTION("""COMPUTED_VALUE"""),"")</f>
        <v/>
      </c>
      <c r="E811" s="119" t="str">
        <f ca="1">IFERROR(__xludf.DUMMYFUNCTION("""COMPUTED_VALUE"""),"")</f>
        <v/>
      </c>
      <c r="F811" s="119" t="str">
        <f ca="1">IFERROR(__xludf.DUMMYFUNCTION("""COMPUTED_VALUE"""),"")</f>
        <v/>
      </c>
      <c r="G811" s="119" t="str">
        <f ca="1">IFERROR(__xludf.DUMMYFUNCTION("""COMPUTED_VALUE"""),"")</f>
        <v/>
      </c>
      <c r="H811" s="119" t="str">
        <f ca="1">IFERROR(__xludf.DUMMYFUNCTION("""COMPUTED_VALUE"""),"")</f>
        <v/>
      </c>
      <c r="I811" s="96" t="str">
        <f ca="1">IFERROR(__xludf.DUMMYFUNCTION("""COMPUTED_VALUE"""),"")</f>
        <v/>
      </c>
      <c r="J811" s="119" t="str">
        <f ca="1">IFERROR(__xludf.DUMMYFUNCTION("""COMPUTED_VALUE"""),"")</f>
        <v/>
      </c>
      <c r="K811" s="119" t="str">
        <f ca="1">IFERROR(__xludf.DUMMYFUNCTION("""COMPUTED_VALUE"""),"")</f>
        <v/>
      </c>
      <c r="L811" s="119" t="str">
        <f ca="1">IFERROR(__xludf.DUMMYFUNCTION("""COMPUTED_VALUE"""),"")</f>
        <v/>
      </c>
      <c r="M811" s="119" t="str">
        <f ca="1">IFERROR(__xludf.DUMMYFUNCTION("""COMPUTED_VALUE"""),"")</f>
        <v/>
      </c>
      <c r="N811" s="119" t="str">
        <f ca="1">IFERROR(__xludf.DUMMYFUNCTION("""COMPUTED_VALUE"""),"")</f>
        <v/>
      </c>
      <c r="O811" s="119" t="str">
        <f ca="1">IFERROR(__xludf.DUMMYFUNCTION("""COMPUTED_VALUE"""),"")</f>
        <v/>
      </c>
      <c r="P811" s="119" t="str">
        <f ca="1">IFERROR(__xludf.DUMMYFUNCTION("""COMPUTED_VALUE"""),"")</f>
        <v/>
      </c>
      <c r="Q811" s="119" t="str">
        <f ca="1">IFERROR(__xludf.DUMMYFUNCTION("""COMPUTED_VALUE"""),"")</f>
        <v/>
      </c>
      <c r="R811" s="119" t="str">
        <f ca="1">IFERROR(__xludf.DUMMYFUNCTION("""COMPUTED_VALUE"""),"")</f>
        <v/>
      </c>
      <c r="S811" s="119" t="str">
        <f ca="1">IFERROR(__xludf.DUMMYFUNCTION("""COMPUTED_VALUE"""),"")</f>
        <v/>
      </c>
      <c r="T811" s="119" t="str">
        <f ca="1">IFERROR(__xludf.DUMMYFUNCTION("""COMPUTED_VALUE"""),"")</f>
        <v/>
      </c>
      <c r="U811" s="119" t="str">
        <f ca="1">IFERROR(__xludf.DUMMYFUNCTION("""COMPUTED_VALUE"""),"")</f>
        <v/>
      </c>
      <c r="V811" s="119" t="str">
        <f ca="1">IFERROR(__xludf.DUMMYFUNCTION("""COMPUTED_VALUE"""),"")</f>
        <v/>
      </c>
      <c r="W811" s="119" t="str">
        <f ca="1">IFERROR(__xludf.DUMMYFUNCTION("""COMPUTED_VALUE"""),"")</f>
        <v/>
      </c>
      <c r="X811" s="119" t="str">
        <f ca="1">IFERROR(__xludf.DUMMYFUNCTION("""COMPUTED_VALUE"""),"")</f>
        <v/>
      </c>
      <c r="Y811" s="119" t="str">
        <f ca="1">IFERROR(__xludf.DUMMYFUNCTION("""COMPUTED_VALUE"""),"")</f>
        <v/>
      </c>
      <c r="Z811" s="119"/>
    </row>
    <row r="812" spans="1:26" ht="12.95">
      <c r="A812" s="119" t="str">
        <f ca="1">IFERROR(__xludf.DUMMYFUNCTION("""COMPUTED_VALUE"""),"")</f>
        <v/>
      </c>
      <c r="B812" s="119" t="str">
        <f ca="1">IFERROR(__xludf.DUMMYFUNCTION("""COMPUTED_VALUE"""),"")</f>
        <v/>
      </c>
      <c r="C812" s="119" t="str">
        <f ca="1">IFERROR(__xludf.DUMMYFUNCTION("""COMPUTED_VALUE"""),"")</f>
        <v/>
      </c>
      <c r="D812" s="119" t="str">
        <f ca="1">IFERROR(__xludf.DUMMYFUNCTION("""COMPUTED_VALUE"""),"")</f>
        <v/>
      </c>
      <c r="E812" s="119" t="str">
        <f ca="1">IFERROR(__xludf.DUMMYFUNCTION("""COMPUTED_VALUE"""),"")</f>
        <v/>
      </c>
      <c r="F812" s="119" t="str">
        <f ca="1">IFERROR(__xludf.DUMMYFUNCTION("""COMPUTED_VALUE"""),"")</f>
        <v/>
      </c>
      <c r="G812" s="119" t="str">
        <f ca="1">IFERROR(__xludf.DUMMYFUNCTION("""COMPUTED_VALUE"""),"")</f>
        <v/>
      </c>
      <c r="H812" s="119" t="str">
        <f ca="1">IFERROR(__xludf.DUMMYFUNCTION("""COMPUTED_VALUE"""),"")</f>
        <v/>
      </c>
      <c r="I812" s="96" t="str">
        <f ca="1">IFERROR(__xludf.DUMMYFUNCTION("""COMPUTED_VALUE"""),"")</f>
        <v/>
      </c>
      <c r="J812" s="119" t="str">
        <f ca="1">IFERROR(__xludf.DUMMYFUNCTION("""COMPUTED_VALUE"""),"")</f>
        <v/>
      </c>
      <c r="K812" s="119" t="str">
        <f ca="1">IFERROR(__xludf.DUMMYFUNCTION("""COMPUTED_VALUE"""),"")</f>
        <v/>
      </c>
      <c r="L812" s="119" t="str">
        <f ca="1">IFERROR(__xludf.DUMMYFUNCTION("""COMPUTED_VALUE"""),"")</f>
        <v/>
      </c>
      <c r="M812" s="119" t="str">
        <f ca="1">IFERROR(__xludf.DUMMYFUNCTION("""COMPUTED_VALUE"""),"")</f>
        <v/>
      </c>
      <c r="N812" s="119" t="str">
        <f ca="1">IFERROR(__xludf.DUMMYFUNCTION("""COMPUTED_VALUE"""),"")</f>
        <v/>
      </c>
      <c r="O812" s="119" t="str">
        <f ca="1">IFERROR(__xludf.DUMMYFUNCTION("""COMPUTED_VALUE"""),"")</f>
        <v/>
      </c>
      <c r="P812" s="119" t="str">
        <f ca="1">IFERROR(__xludf.DUMMYFUNCTION("""COMPUTED_VALUE"""),"")</f>
        <v/>
      </c>
      <c r="Q812" s="119" t="str">
        <f ca="1">IFERROR(__xludf.DUMMYFUNCTION("""COMPUTED_VALUE"""),"")</f>
        <v/>
      </c>
      <c r="R812" s="119" t="str">
        <f ca="1">IFERROR(__xludf.DUMMYFUNCTION("""COMPUTED_VALUE"""),"")</f>
        <v/>
      </c>
      <c r="S812" s="119" t="str">
        <f ca="1">IFERROR(__xludf.DUMMYFUNCTION("""COMPUTED_VALUE"""),"")</f>
        <v/>
      </c>
      <c r="T812" s="119" t="str">
        <f ca="1">IFERROR(__xludf.DUMMYFUNCTION("""COMPUTED_VALUE"""),"")</f>
        <v/>
      </c>
      <c r="U812" s="119" t="str">
        <f ca="1">IFERROR(__xludf.DUMMYFUNCTION("""COMPUTED_VALUE"""),"")</f>
        <v/>
      </c>
      <c r="V812" s="119" t="str">
        <f ca="1">IFERROR(__xludf.DUMMYFUNCTION("""COMPUTED_VALUE"""),"")</f>
        <v/>
      </c>
      <c r="W812" s="119" t="str">
        <f ca="1">IFERROR(__xludf.DUMMYFUNCTION("""COMPUTED_VALUE"""),"")</f>
        <v/>
      </c>
      <c r="X812" s="119" t="str">
        <f ca="1">IFERROR(__xludf.DUMMYFUNCTION("""COMPUTED_VALUE"""),"")</f>
        <v/>
      </c>
      <c r="Y812" s="119" t="str">
        <f ca="1">IFERROR(__xludf.DUMMYFUNCTION("""COMPUTED_VALUE"""),"")</f>
        <v/>
      </c>
      <c r="Z812" s="119"/>
    </row>
    <row r="813" spans="1:26" ht="12.95">
      <c r="A813" s="119" t="str">
        <f ca="1">IFERROR(__xludf.DUMMYFUNCTION("""COMPUTED_VALUE"""),"")</f>
        <v/>
      </c>
      <c r="B813" s="119" t="str">
        <f ca="1">IFERROR(__xludf.DUMMYFUNCTION("""COMPUTED_VALUE"""),"")</f>
        <v/>
      </c>
      <c r="C813" s="119" t="str">
        <f ca="1">IFERROR(__xludf.DUMMYFUNCTION("""COMPUTED_VALUE"""),"")</f>
        <v/>
      </c>
      <c r="D813" s="119" t="str">
        <f ca="1">IFERROR(__xludf.DUMMYFUNCTION("""COMPUTED_VALUE"""),"")</f>
        <v/>
      </c>
      <c r="E813" s="119" t="str">
        <f ca="1">IFERROR(__xludf.DUMMYFUNCTION("""COMPUTED_VALUE"""),"")</f>
        <v/>
      </c>
      <c r="F813" s="119" t="str">
        <f ca="1">IFERROR(__xludf.DUMMYFUNCTION("""COMPUTED_VALUE"""),"")</f>
        <v/>
      </c>
      <c r="G813" s="119" t="str">
        <f ca="1">IFERROR(__xludf.DUMMYFUNCTION("""COMPUTED_VALUE"""),"")</f>
        <v/>
      </c>
      <c r="H813" s="119" t="str">
        <f ca="1">IFERROR(__xludf.DUMMYFUNCTION("""COMPUTED_VALUE"""),"")</f>
        <v/>
      </c>
      <c r="I813" s="96" t="str">
        <f ca="1">IFERROR(__xludf.DUMMYFUNCTION("""COMPUTED_VALUE"""),"")</f>
        <v/>
      </c>
      <c r="J813" s="119" t="str">
        <f ca="1">IFERROR(__xludf.DUMMYFUNCTION("""COMPUTED_VALUE"""),"")</f>
        <v/>
      </c>
      <c r="K813" s="119" t="str">
        <f ca="1">IFERROR(__xludf.DUMMYFUNCTION("""COMPUTED_VALUE"""),"")</f>
        <v/>
      </c>
      <c r="L813" s="119" t="str">
        <f ca="1">IFERROR(__xludf.DUMMYFUNCTION("""COMPUTED_VALUE"""),"")</f>
        <v/>
      </c>
      <c r="M813" s="119" t="str">
        <f ca="1">IFERROR(__xludf.DUMMYFUNCTION("""COMPUTED_VALUE"""),"")</f>
        <v/>
      </c>
      <c r="N813" s="119" t="str">
        <f ca="1">IFERROR(__xludf.DUMMYFUNCTION("""COMPUTED_VALUE"""),"")</f>
        <v/>
      </c>
      <c r="O813" s="119" t="str">
        <f ca="1">IFERROR(__xludf.DUMMYFUNCTION("""COMPUTED_VALUE"""),"")</f>
        <v/>
      </c>
      <c r="P813" s="119" t="str">
        <f ca="1">IFERROR(__xludf.DUMMYFUNCTION("""COMPUTED_VALUE"""),"")</f>
        <v/>
      </c>
      <c r="Q813" s="119" t="str">
        <f ca="1">IFERROR(__xludf.DUMMYFUNCTION("""COMPUTED_VALUE"""),"")</f>
        <v/>
      </c>
      <c r="R813" s="119" t="str">
        <f ca="1">IFERROR(__xludf.DUMMYFUNCTION("""COMPUTED_VALUE"""),"")</f>
        <v/>
      </c>
      <c r="S813" s="119" t="str">
        <f ca="1">IFERROR(__xludf.DUMMYFUNCTION("""COMPUTED_VALUE"""),"")</f>
        <v/>
      </c>
      <c r="T813" s="119" t="str">
        <f ca="1">IFERROR(__xludf.DUMMYFUNCTION("""COMPUTED_VALUE"""),"")</f>
        <v/>
      </c>
      <c r="U813" s="119" t="str">
        <f ca="1">IFERROR(__xludf.DUMMYFUNCTION("""COMPUTED_VALUE"""),"")</f>
        <v/>
      </c>
      <c r="V813" s="119" t="str">
        <f ca="1">IFERROR(__xludf.DUMMYFUNCTION("""COMPUTED_VALUE"""),"")</f>
        <v/>
      </c>
      <c r="W813" s="119" t="str">
        <f ca="1">IFERROR(__xludf.DUMMYFUNCTION("""COMPUTED_VALUE"""),"")</f>
        <v/>
      </c>
      <c r="X813" s="119" t="str">
        <f ca="1">IFERROR(__xludf.DUMMYFUNCTION("""COMPUTED_VALUE"""),"")</f>
        <v/>
      </c>
      <c r="Y813" s="119" t="str">
        <f ca="1">IFERROR(__xludf.DUMMYFUNCTION("""COMPUTED_VALUE"""),"")</f>
        <v/>
      </c>
      <c r="Z813" s="119"/>
    </row>
    <row r="814" spans="1:26" ht="12.95">
      <c r="A814" s="119" t="str">
        <f ca="1">IFERROR(__xludf.DUMMYFUNCTION("""COMPUTED_VALUE"""),"")</f>
        <v/>
      </c>
      <c r="B814" s="119" t="str">
        <f ca="1">IFERROR(__xludf.DUMMYFUNCTION("""COMPUTED_VALUE"""),"")</f>
        <v/>
      </c>
      <c r="C814" s="119" t="str">
        <f ca="1">IFERROR(__xludf.DUMMYFUNCTION("""COMPUTED_VALUE"""),"")</f>
        <v/>
      </c>
      <c r="D814" s="119" t="str">
        <f ca="1">IFERROR(__xludf.DUMMYFUNCTION("""COMPUTED_VALUE"""),"")</f>
        <v/>
      </c>
      <c r="E814" s="119" t="str">
        <f ca="1">IFERROR(__xludf.DUMMYFUNCTION("""COMPUTED_VALUE"""),"")</f>
        <v/>
      </c>
      <c r="F814" s="119" t="str">
        <f ca="1">IFERROR(__xludf.DUMMYFUNCTION("""COMPUTED_VALUE"""),"")</f>
        <v/>
      </c>
      <c r="G814" s="119" t="str">
        <f ca="1">IFERROR(__xludf.DUMMYFUNCTION("""COMPUTED_VALUE"""),"")</f>
        <v/>
      </c>
      <c r="H814" s="119" t="str">
        <f ca="1">IFERROR(__xludf.DUMMYFUNCTION("""COMPUTED_VALUE"""),"")</f>
        <v/>
      </c>
      <c r="I814" s="96" t="str">
        <f ca="1">IFERROR(__xludf.DUMMYFUNCTION("""COMPUTED_VALUE"""),"")</f>
        <v/>
      </c>
      <c r="J814" s="119" t="str">
        <f ca="1">IFERROR(__xludf.DUMMYFUNCTION("""COMPUTED_VALUE"""),"")</f>
        <v/>
      </c>
      <c r="K814" s="119" t="str">
        <f ca="1">IFERROR(__xludf.DUMMYFUNCTION("""COMPUTED_VALUE"""),"")</f>
        <v/>
      </c>
      <c r="L814" s="119" t="str">
        <f ca="1">IFERROR(__xludf.DUMMYFUNCTION("""COMPUTED_VALUE"""),"")</f>
        <v/>
      </c>
      <c r="M814" s="119" t="str">
        <f ca="1">IFERROR(__xludf.DUMMYFUNCTION("""COMPUTED_VALUE"""),"")</f>
        <v/>
      </c>
      <c r="N814" s="119" t="str">
        <f ca="1">IFERROR(__xludf.DUMMYFUNCTION("""COMPUTED_VALUE"""),"")</f>
        <v/>
      </c>
      <c r="O814" s="119" t="str">
        <f ca="1">IFERROR(__xludf.DUMMYFUNCTION("""COMPUTED_VALUE"""),"")</f>
        <v/>
      </c>
      <c r="P814" s="119" t="str">
        <f ca="1">IFERROR(__xludf.DUMMYFUNCTION("""COMPUTED_VALUE"""),"")</f>
        <v/>
      </c>
      <c r="Q814" s="119" t="str">
        <f ca="1">IFERROR(__xludf.DUMMYFUNCTION("""COMPUTED_VALUE"""),"")</f>
        <v/>
      </c>
      <c r="R814" s="119" t="str">
        <f ca="1">IFERROR(__xludf.DUMMYFUNCTION("""COMPUTED_VALUE"""),"")</f>
        <v/>
      </c>
      <c r="S814" s="119" t="str">
        <f ca="1">IFERROR(__xludf.DUMMYFUNCTION("""COMPUTED_VALUE"""),"")</f>
        <v/>
      </c>
      <c r="T814" s="119" t="str">
        <f ca="1">IFERROR(__xludf.DUMMYFUNCTION("""COMPUTED_VALUE"""),"")</f>
        <v/>
      </c>
      <c r="U814" s="119" t="str">
        <f ca="1">IFERROR(__xludf.DUMMYFUNCTION("""COMPUTED_VALUE"""),"")</f>
        <v/>
      </c>
      <c r="V814" s="119" t="str">
        <f ca="1">IFERROR(__xludf.DUMMYFUNCTION("""COMPUTED_VALUE"""),"")</f>
        <v/>
      </c>
      <c r="W814" s="119" t="str">
        <f ca="1">IFERROR(__xludf.DUMMYFUNCTION("""COMPUTED_VALUE"""),"")</f>
        <v/>
      </c>
      <c r="X814" s="119" t="str">
        <f ca="1">IFERROR(__xludf.DUMMYFUNCTION("""COMPUTED_VALUE"""),"")</f>
        <v/>
      </c>
      <c r="Y814" s="119" t="str">
        <f ca="1">IFERROR(__xludf.DUMMYFUNCTION("""COMPUTED_VALUE"""),"")</f>
        <v/>
      </c>
      <c r="Z814" s="119"/>
    </row>
    <row r="815" spans="1:26" ht="12.95">
      <c r="A815" s="119" t="str">
        <f ca="1">IFERROR(__xludf.DUMMYFUNCTION("""COMPUTED_VALUE"""),"")</f>
        <v/>
      </c>
      <c r="B815" s="119" t="str">
        <f ca="1">IFERROR(__xludf.DUMMYFUNCTION("""COMPUTED_VALUE"""),"")</f>
        <v/>
      </c>
      <c r="C815" s="119" t="str">
        <f ca="1">IFERROR(__xludf.DUMMYFUNCTION("""COMPUTED_VALUE"""),"")</f>
        <v/>
      </c>
      <c r="D815" s="119" t="str">
        <f ca="1">IFERROR(__xludf.DUMMYFUNCTION("""COMPUTED_VALUE"""),"")</f>
        <v/>
      </c>
      <c r="E815" s="119" t="str">
        <f ca="1">IFERROR(__xludf.DUMMYFUNCTION("""COMPUTED_VALUE"""),"")</f>
        <v/>
      </c>
      <c r="F815" s="119" t="str">
        <f ca="1">IFERROR(__xludf.DUMMYFUNCTION("""COMPUTED_VALUE"""),"")</f>
        <v/>
      </c>
      <c r="G815" s="119" t="str">
        <f ca="1">IFERROR(__xludf.DUMMYFUNCTION("""COMPUTED_VALUE"""),"")</f>
        <v/>
      </c>
      <c r="H815" s="119" t="str">
        <f ca="1">IFERROR(__xludf.DUMMYFUNCTION("""COMPUTED_VALUE"""),"")</f>
        <v/>
      </c>
      <c r="I815" s="96" t="str">
        <f ca="1">IFERROR(__xludf.DUMMYFUNCTION("""COMPUTED_VALUE"""),"")</f>
        <v/>
      </c>
      <c r="J815" s="119" t="str">
        <f ca="1">IFERROR(__xludf.DUMMYFUNCTION("""COMPUTED_VALUE"""),"")</f>
        <v/>
      </c>
      <c r="K815" s="119" t="str">
        <f ca="1">IFERROR(__xludf.DUMMYFUNCTION("""COMPUTED_VALUE"""),"")</f>
        <v/>
      </c>
      <c r="L815" s="119" t="str">
        <f ca="1">IFERROR(__xludf.DUMMYFUNCTION("""COMPUTED_VALUE"""),"")</f>
        <v/>
      </c>
      <c r="M815" s="119" t="str">
        <f ca="1">IFERROR(__xludf.DUMMYFUNCTION("""COMPUTED_VALUE"""),"")</f>
        <v/>
      </c>
      <c r="N815" s="119" t="str">
        <f ca="1">IFERROR(__xludf.DUMMYFUNCTION("""COMPUTED_VALUE"""),"")</f>
        <v/>
      </c>
      <c r="O815" s="119" t="str">
        <f ca="1">IFERROR(__xludf.DUMMYFUNCTION("""COMPUTED_VALUE"""),"")</f>
        <v/>
      </c>
      <c r="P815" s="119" t="str">
        <f ca="1">IFERROR(__xludf.DUMMYFUNCTION("""COMPUTED_VALUE"""),"")</f>
        <v/>
      </c>
      <c r="Q815" s="119" t="str">
        <f ca="1">IFERROR(__xludf.DUMMYFUNCTION("""COMPUTED_VALUE"""),"")</f>
        <v/>
      </c>
      <c r="R815" s="119" t="str">
        <f ca="1">IFERROR(__xludf.DUMMYFUNCTION("""COMPUTED_VALUE"""),"")</f>
        <v/>
      </c>
      <c r="S815" s="119" t="str">
        <f ca="1">IFERROR(__xludf.DUMMYFUNCTION("""COMPUTED_VALUE"""),"")</f>
        <v/>
      </c>
      <c r="T815" s="119" t="str">
        <f ca="1">IFERROR(__xludf.DUMMYFUNCTION("""COMPUTED_VALUE"""),"")</f>
        <v/>
      </c>
      <c r="U815" s="119" t="str">
        <f ca="1">IFERROR(__xludf.DUMMYFUNCTION("""COMPUTED_VALUE"""),"")</f>
        <v/>
      </c>
      <c r="V815" s="119" t="str">
        <f ca="1">IFERROR(__xludf.DUMMYFUNCTION("""COMPUTED_VALUE"""),"")</f>
        <v/>
      </c>
      <c r="W815" s="119" t="str">
        <f ca="1">IFERROR(__xludf.DUMMYFUNCTION("""COMPUTED_VALUE"""),"")</f>
        <v/>
      </c>
      <c r="X815" s="119" t="str">
        <f ca="1">IFERROR(__xludf.DUMMYFUNCTION("""COMPUTED_VALUE"""),"")</f>
        <v/>
      </c>
      <c r="Y815" s="119" t="str">
        <f ca="1">IFERROR(__xludf.DUMMYFUNCTION("""COMPUTED_VALUE"""),"")</f>
        <v/>
      </c>
      <c r="Z815" s="119"/>
    </row>
    <row r="816" spans="1:26" ht="12.95">
      <c r="A816" s="119" t="str">
        <f ca="1">IFERROR(__xludf.DUMMYFUNCTION("""COMPUTED_VALUE"""),"")</f>
        <v/>
      </c>
      <c r="B816" s="119" t="str">
        <f ca="1">IFERROR(__xludf.DUMMYFUNCTION("""COMPUTED_VALUE"""),"")</f>
        <v/>
      </c>
      <c r="C816" s="119" t="str">
        <f ca="1">IFERROR(__xludf.DUMMYFUNCTION("""COMPUTED_VALUE"""),"")</f>
        <v/>
      </c>
      <c r="D816" s="119" t="str">
        <f ca="1">IFERROR(__xludf.DUMMYFUNCTION("""COMPUTED_VALUE"""),"")</f>
        <v/>
      </c>
      <c r="E816" s="119" t="str">
        <f ca="1">IFERROR(__xludf.DUMMYFUNCTION("""COMPUTED_VALUE"""),"")</f>
        <v/>
      </c>
      <c r="F816" s="119" t="str">
        <f ca="1">IFERROR(__xludf.DUMMYFUNCTION("""COMPUTED_VALUE"""),"")</f>
        <v/>
      </c>
      <c r="G816" s="119" t="str">
        <f ca="1">IFERROR(__xludf.DUMMYFUNCTION("""COMPUTED_VALUE"""),"")</f>
        <v/>
      </c>
      <c r="H816" s="119" t="str">
        <f ca="1">IFERROR(__xludf.DUMMYFUNCTION("""COMPUTED_VALUE"""),"")</f>
        <v/>
      </c>
      <c r="I816" s="96" t="str">
        <f ca="1">IFERROR(__xludf.DUMMYFUNCTION("""COMPUTED_VALUE"""),"")</f>
        <v/>
      </c>
      <c r="J816" s="119" t="str">
        <f ca="1">IFERROR(__xludf.DUMMYFUNCTION("""COMPUTED_VALUE"""),"")</f>
        <v/>
      </c>
      <c r="K816" s="119" t="str">
        <f ca="1">IFERROR(__xludf.DUMMYFUNCTION("""COMPUTED_VALUE"""),"")</f>
        <v/>
      </c>
      <c r="L816" s="119" t="str">
        <f ca="1">IFERROR(__xludf.DUMMYFUNCTION("""COMPUTED_VALUE"""),"")</f>
        <v/>
      </c>
      <c r="M816" s="119" t="str">
        <f ca="1">IFERROR(__xludf.DUMMYFUNCTION("""COMPUTED_VALUE"""),"")</f>
        <v/>
      </c>
      <c r="N816" s="119" t="str">
        <f ca="1">IFERROR(__xludf.DUMMYFUNCTION("""COMPUTED_VALUE"""),"")</f>
        <v/>
      </c>
      <c r="O816" s="119" t="str">
        <f ca="1">IFERROR(__xludf.DUMMYFUNCTION("""COMPUTED_VALUE"""),"")</f>
        <v/>
      </c>
      <c r="P816" s="119" t="str">
        <f ca="1">IFERROR(__xludf.DUMMYFUNCTION("""COMPUTED_VALUE"""),"")</f>
        <v/>
      </c>
      <c r="Q816" s="119" t="str">
        <f ca="1">IFERROR(__xludf.DUMMYFUNCTION("""COMPUTED_VALUE"""),"")</f>
        <v/>
      </c>
      <c r="R816" s="119" t="str">
        <f ca="1">IFERROR(__xludf.DUMMYFUNCTION("""COMPUTED_VALUE"""),"")</f>
        <v/>
      </c>
      <c r="S816" s="119" t="str">
        <f ca="1">IFERROR(__xludf.DUMMYFUNCTION("""COMPUTED_VALUE"""),"")</f>
        <v/>
      </c>
      <c r="T816" s="119" t="str">
        <f ca="1">IFERROR(__xludf.DUMMYFUNCTION("""COMPUTED_VALUE"""),"")</f>
        <v/>
      </c>
      <c r="U816" s="119" t="str">
        <f ca="1">IFERROR(__xludf.DUMMYFUNCTION("""COMPUTED_VALUE"""),"")</f>
        <v/>
      </c>
      <c r="V816" s="119" t="str">
        <f ca="1">IFERROR(__xludf.DUMMYFUNCTION("""COMPUTED_VALUE"""),"")</f>
        <v/>
      </c>
      <c r="W816" s="119" t="str">
        <f ca="1">IFERROR(__xludf.DUMMYFUNCTION("""COMPUTED_VALUE"""),"")</f>
        <v/>
      </c>
      <c r="X816" s="119" t="str">
        <f ca="1">IFERROR(__xludf.DUMMYFUNCTION("""COMPUTED_VALUE"""),"")</f>
        <v/>
      </c>
      <c r="Y816" s="119" t="str">
        <f ca="1">IFERROR(__xludf.DUMMYFUNCTION("""COMPUTED_VALUE"""),"")</f>
        <v/>
      </c>
      <c r="Z816" s="119"/>
    </row>
    <row r="817" spans="1:26" ht="12.95">
      <c r="A817" s="119" t="str">
        <f ca="1">IFERROR(__xludf.DUMMYFUNCTION("""COMPUTED_VALUE"""),"")</f>
        <v/>
      </c>
      <c r="B817" s="119" t="str">
        <f ca="1">IFERROR(__xludf.DUMMYFUNCTION("""COMPUTED_VALUE"""),"")</f>
        <v/>
      </c>
      <c r="C817" s="119" t="str">
        <f ca="1">IFERROR(__xludf.DUMMYFUNCTION("""COMPUTED_VALUE"""),"")</f>
        <v/>
      </c>
      <c r="D817" s="119" t="str">
        <f ca="1">IFERROR(__xludf.DUMMYFUNCTION("""COMPUTED_VALUE"""),"")</f>
        <v/>
      </c>
      <c r="E817" s="119" t="str">
        <f ca="1">IFERROR(__xludf.DUMMYFUNCTION("""COMPUTED_VALUE"""),"")</f>
        <v/>
      </c>
      <c r="F817" s="119" t="str">
        <f ca="1">IFERROR(__xludf.DUMMYFUNCTION("""COMPUTED_VALUE"""),"")</f>
        <v/>
      </c>
      <c r="G817" s="119" t="str">
        <f ca="1">IFERROR(__xludf.DUMMYFUNCTION("""COMPUTED_VALUE"""),"")</f>
        <v/>
      </c>
      <c r="H817" s="119" t="str">
        <f ca="1">IFERROR(__xludf.DUMMYFUNCTION("""COMPUTED_VALUE"""),"")</f>
        <v/>
      </c>
      <c r="I817" s="96" t="str">
        <f ca="1">IFERROR(__xludf.DUMMYFUNCTION("""COMPUTED_VALUE"""),"")</f>
        <v/>
      </c>
      <c r="J817" s="119" t="str">
        <f ca="1">IFERROR(__xludf.DUMMYFUNCTION("""COMPUTED_VALUE"""),"")</f>
        <v/>
      </c>
      <c r="K817" s="119" t="str">
        <f ca="1">IFERROR(__xludf.DUMMYFUNCTION("""COMPUTED_VALUE"""),"")</f>
        <v/>
      </c>
      <c r="L817" s="119" t="str">
        <f ca="1">IFERROR(__xludf.DUMMYFUNCTION("""COMPUTED_VALUE"""),"")</f>
        <v/>
      </c>
      <c r="M817" s="119" t="str">
        <f ca="1">IFERROR(__xludf.DUMMYFUNCTION("""COMPUTED_VALUE"""),"")</f>
        <v/>
      </c>
      <c r="N817" s="119" t="str">
        <f ca="1">IFERROR(__xludf.DUMMYFUNCTION("""COMPUTED_VALUE"""),"")</f>
        <v/>
      </c>
      <c r="O817" s="119" t="str">
        <f ca="1">IFERROR(__xludf.DUMMYFUNCTION("""COMPUTED_VALUE"""),"")</f>
        <v/>
      </c>
      <c r="P817" s="119" t="str">
        <f ca="1">IFERROR(__xludf.DUMMYFUNCTION("""COMPUTED_VALUE"""),"")</f>
        <v/>
      </c>
      <c r="Q817" s="119" t="str">
        <f ca="1">IFERROR(__xludf.DUMMYFUNCTION("""COMPUTED_VALUE"""),"")</f>
        <v/>
      </c>
      <c r="R817" s="119" t="str">
        <f ca="1">IFERROR(__xludf.DUMMYFUNCTION("""COMPUTED_VALUE"""),"")</f>
        <v/>
      </c>
      <c r="S817" s="119" t="str">
        <f ca="1">IFERROR(__xludf.DUMMYFUNCTION("""COMPUTED_VALUE"""),"")</f>
        <v/>
      </c>
      <c r="T817" s="119" t="str">
        <f ca="1">IFERROR(__xludf.DUMMYFUNCTION("""COMPUTED_VALUE"""),"")</f>
        <v/>
      </c>
      <c r="U817" s="119" t="str">
        <f ca="1">IFERROR(__xludf.DUMMYFUNCTION("""COMPUTED_VALUE"""),"")</f>
        <v/>
      </c>
      <c r="V817" s="119" t="str">
        <f ca="1">IFERROR(__xludf.DUMMYFUNCTION("""COMPUTED_VALUE"""),"")</f>
        <v/>
      </c>
      <c r="W817" s="119" t="str">
        <f ca="1">IFERROR(__xludf.DUMMYFUNCTION("""COMPUTED_VALUE"""),"")</f>
        <v/>
      </c>
      <c r="X817" s="119" t="str">
        <f ca="1">IFERROR(__xludf.DUMMYFUNCTION("""COMPUTED_VALUE"""),"")</f>
        <v/>
      </c>
      <c r="Y817" s="119" t="str">
        <f ca="1">IFERROR(__xludf.DUMMYFUNCTION("""COMPUTED_VALUE"""),"")</f>
        <v/>
      </c>
      <c r="Z817" s="119"/>
    </row>
    <row r="818" spans="1:26" ht="12.95">
      <c r="A818" s="119" t="str">
        <f ca="1">IFERROR(__xludf.DUMMYFUNCTION("""COMPUTED_VALUE"""),"")</f>
        <v/>
      </c>
      <c r="B818" s="119" t="str">
        <f ca="1">IFERROR(__xludf.DUMMYFUNCTION("""COMPUTED_VALUE"""),"")</f>
        <v/>
      </c>
      <c r="C818" s="119" t="str">
        <f ca="1">IFERROR(__xludf.DUMMYFUNCTION("""COMPUTED_VALUE"""),"")</f>
        <v/>
      </c>
      <c r="D818" s="119" t="str">
        <f ca="1">IFERROR(__xludf.DUMMYFUNCTION("""COMPUTED_VALUE"""),"")</f>
        <v/>
      </c>
      <c r="E818" s="119" t="str">
        <f ca="1">IFERROR(__xludf.DUMMYFUNCTION("""COMPUTED_VALUE"""),"")</f>
        <v/>
      </c>
      <c r="F818" s="119" t="str">
        <f ca="1">IFERROR(__xludf.DUMMYFUNCTION("""COMPUTED_VALUE"""),"")</f>
        <v/>
      </c>
      <c r="G818" s="119" t="str">
        <f ca="1">IFERROR(__xludf.DUMMYFUNCTION("""COMPUTED_VALUE"""),"")</f>
        <v/>
      </c>
      <c r="H818" s="119" t="str">
        <f ca="1">IFERROR(__xludf.DUMMYFUNCTION("""COMPUTED_VALUE"""),"")</f>
        <v/>
      </c>
      <c r="I818" s="96" t="str">
        <f ca="1">IFERROR(__xludf.DUMMYFUNCTION("""COMPUTED_VALUE"""),"")</f>
        <v/>
      </c>
      <c r="J818" s="119" t="str">
        <f ca="1">IFERROR(__xludf.DUMMYFUNCTION("""COMPUTED_VALUE"""),"")</f>
        <v/>
      </c>
      <c r="K818" s="119" t="str">
        <f ca="1">IFERROR(__xludf.DUMMYFUNCTION("""COMPUTED_VALUE"""),"")</f>
        <v/>
      </c>
      <c r="L818" s="119" t="str">
        <f ca="1">IFERROR(__xludf.DUMMYFUNCTION("""COMPUTED_VALUE"""),"")</f>
        <v/>
      </c>
      <c r="M818" s="119" t="str">
        <f ca="1">IFERROR(__xludf.DUMMYFUNCTION("""COMPUTED_VALUE"""),"")</f>
        <v/>
      </c>
      <c r="N818" s="119" t="str">
        <f ca="1">IFERROR(__xludf.DUMMYFUNCTION("""COMPUTED_VALUE"""),"")</f>
        <v/>
      </c>
      <c r="O818" s="119" t="str">
        <f ca="1">IFERROR(__xludf.DUMMYFUNCTION("""COMPUTED_VALUE"""),"")</f>
        <v/>
      </c>
      <c r="P818" s="119" t="str">
        <f ca="1">IFERROR(__xludf.DUMMYFUNCTION("""COMPUTED_VALUE"""),"")</f>
        <v/>
      </c>
      <c r="Q818" s="119" t="str">
        <f ca="1">IFERROR(__xludf.DUMMYFUNCTION("""COMPUTED_VALUE"""),"")</f>
        <v/>
      </c>
      <c r="R818" s="119" t="str">
        <f ca="1">IFERROR(__xludf.DUMMYFUNCTION("""COMPUTED_VALUE"""),"")</f>
        <v/>
      </c>
      <c r="S818" s="119" t="str">
        <f ca="1">IFERROR(__xludf.DUMMYFUNCTION("""COMPUTED_VALUE"""),"")</f>
        <v/>
      </c>
      <c r="T818" s="119" t="str">
        <f ca="1">IFERROR(__xludf.DUMMYFUNCTION("""COMPUTED_VALUE"""),"")</f>
        <v/>
      </c>
      <c r="U818" s="119" t="str">
        <f ca="1">IFERROR(__xludf.DUMMYFUNCTION("""COMPUTED_VALUE"""),"")</f>
        <v/>
      </c>
      <c r="V818" s="119" t="str">
        <f ca="1">IFERROR(__xludf.DUMMYFUNCTION("""COMPUTED_VALUE"""),"")</f>
        <v/>
      </c>
      <c r="W818" s="119" t="str">
        <f ca="1">IFERROR(__xludf.DUMMYFUNCTION("""COMPUTED_VALUE"""),"")</f>
        <v/>
      </c>
      <c r="X818" s="119" t="str">
        <f ca="1">IFERROR(__xludf.DUMMYFUNCTION("""COMPUTED_VALUE"""),"")</f>
        <v/>
      </c>
      <c r="Y818" s="119" t="str">
        <f ca="1">IFERROR(__xludf.DUMMYFUNCTION("""COMPUTED_VALUE"""),"")</f>
        <v/>
      </c>
      <c r="Z818" s="119"/>
    </row>
    <row r="819" spans="1:26" ht="12.95">
      <c r="A819" s="119" t="str">
        <f ca="1">IFERROR(__xludf.DUMMYFUNCTION("""COMPUTED_VALUE"""),"")</f>
        <v/>
      </c>
      <c r="B819" s="119" t="str">
        <f ca="1">IFERROR(__xludf.DUMMYFUNCTION("""COMPUTED_VALUE"""),"")</f>
        <v/>
      </c>
      <c r="C819" s="119" t="str">
        <f ca="1">IFERROR(__xludf.DUMMYFUNCTION("""COMPUTED_VALUE"""),"")</f>
        <v/>
      </c>
      <c r="D819" s="119" t="str">
        <f ca="1">IFERROR(__xludf.DUMMYFUNCTION("""COMPUTED_VALUE"""),"")</f>
        <v/>
      </c>
      <c r="E819" s="119" t="str">
        <f ca="1">IFERROR(__xludf.DUMMYFUNCTION("""COMPUTED_VALUE"""),"")</f>
        <v/>
      </c>
      <c r="F819" s="119" t="str">
        <f ca="1">IFERROR(__xludf.DUMMYFUNCTION("""COMPUTED_VALUE"""),"")</f>
        <v/>
      </c>
      <c r="G819" s="119" t="str">
        <f ca="1">IFERROR(__xludf.DUMMYFUNCTION("""COMPUTED_VALUE"""),"")</f>
        <v/>
      </c>
      <c r="H819" s="119" t="str">
        <f ca="1">IFERROR(__xludf.DUMMYFUNCTION("""COMPUTED_VALUE"""),"")</f>
        <v/>
      </c>
      <c r="I819" s="96" t="str">
        <f ca="1">IFERROR(__xludf.DUMMYFUNCTION("""COMPUTED_VALUE"""),"")</f>
        <v/>
      </c>
      <c r="J819" s="119" t="str">
        <f ca="1">IFERROR(__xludf.DUMMYFUNCTION("""COMPUTED_VALUE"""),"")</f>
        <v/>
      </c>
      <c r="K819" s="119" t="str">
        <f ca="1">IFERROR(__xludf.DUMMYFUNCTION("""COMPUTED_VALUE"""),"")</f>
        <v/>
      </c>
      <c r="L819" s="119" t="str">
        <f ca="1">IFERROR(__xludf.DUMMYFUNCTION("""COMPUTED_VALUE"""),"")</f>
        <v/>
      </c>
      <c r="M819" s="119" t="str">
        <f ca="1">IFERROR(__xludf.DUMMYFUNCTION("""COMPUTED_VALUE"""),"")</f>
        <v/>
      </c>
      <c r="N819" s="119" t="str">
        <f ca="1">IFERROR(__xludf.DUMMYFUNCTION("""COMPUTED_VALUE"""),"")</f>
        <v/>
      </c>
      <c r="O819" s="119" t="str">
        <f ca="1">IFERROR(__xludf.DUMMYFUNCTION("""COMPUTED_VALUE"""),"")</f>
        <v/>
      </c>
      <c r="P819" s="119" t="str">
        <f ca="1">IFERROR(__xludf.DUMMYFUNCTION("""COMPUTED_VALUE"""),"")</f>
        <v/>
      </c>
      <c r="Q819" s="119" t="str">
        <f ca="1">IFERROR(__xludf.DUMMYFUNCTION("""COMPUTED_VALUE"""),"")</f>
        <v/>
      </c>
      <c r="R819" s="119" t="str">
        <f ca="1">IFERROR(__xludf.DUMMYFUNCTION("""COMPUTED_VALUE"""),"")</f>
        <v/>
      </c>
      <c r="S819" s="119" t="str">
        <f ca="1">IFERROR(__xludf.DUMMYFUNCTION("""COMPUTED_VALUE"""),"")</f>
        <v/>
      </c>
      <c r="T819" s="119" t="str">
        <f ca="1">IFERROR(__xludf.DUMMYFUNCTION("""COMPUTED_VALUE"""),"")</f>
        <v/>
      </c>
      <c r="U819" s="119" t="str">
        <f ca="1">IFERROR(__xludf.DUMMYFUNCTION("""COMPUTED_VALUE"""),"")</f>
        <v/>
      </c>
      <c r="V819" s="119" t="str">
        <f ca="1">IFERROR(__xludf.DUMMYFUNCTION("""COMPUTED_VALUE"""),"")</f>
        <v/>
      </c>
      <c r="W819" s="119" t="str">
        <f ca="1">IFERROR(__xludf.DUMMYFUNCTION("""COMPUTED_VALUE"""),"")</f>
        <v/>
      </c>
      <c r="X819" s="119" t="str">
        <f ca="1">IFERROR(__xludf.DUMMYFUNCTION("""COMPUTED_VALUE"""),"")</f>
        <v/>
      </c>
      <c r="Y819" s="119" t="str">
        <f ca="1">IFERROR(__xludf.DUMMYFUNCTION("""COMPUTED_VALUE"""),"")</f>
        <v/>
      </c>
      <c r="Z819" s="119"/>
    </row>
    <row r="820" spans="1:26" ht="12.95">
      <c r="A820" s="119" t="str">
        <f ca="1">IFERROR(__xludf.DUMMYFUNCTION("""COMPUTED_VALUE"""),"")</f>
        <v/>
      </c>
      <c r="B820" s="119" t="str">
        <f ca="1">IFERROR(__xludf.DUMMYFUNCTION("""COMPUTED_VALUE"""),"")</f>
        <v/>
      </c>
      <c r="C820" s="119" t="str">
        <f ca="1">IFERROR(__xludf.DUMMYFUNCTION("""COMPUTED_VALUE"""),"")</f>
        <v/>
      </c>
      <c r="D820" s="119" t="str">
        <f ca="1">IFERROR(__xludf.DUMMYFUNCTION("""COMPUTED_VALUE"""),"")</f>
        <v/>
      </c>
      <c r="E820" s="119" t="str">
        <f ca="1">IFERROR(__xludf.DUMMYFUNCTION("""COMPUTED_VALUE"""),"")</f>
        <v/>
      </c>
      <c r="F820" s="119" t="str">
        <f ca="1">IFERROR(__xludf.DUMMYFUNCTION("""COMPUTED_VALUE"""),"")</f>
        <v/>
      </c>
      <c r="G820" s="119" t="str">
        <f ca="1">IFERROR(__xludf.DUMMYFUNCTION("""COMPUTED_VALUE"""),"")</f>
        <v/>
      </c>
      <c r="H820" s="119" t="str">
        <f ca="1">IFERROR(__xludf.DUMMYFUNCTION("""COMPUTED_VALUE"""),"")</f>
        <v/>
      </c>
      <c r="I820" s="96" t="str">
        <f ca="1">IFERROR(__xludf.DUMMYFUNCTION("""COMPUTED_VALUE"""),"")</f>
        <v/>
      </c>
      <c r="J820" s="119" t="str">
        <f ca="1">IFERROR(__xludf.DUMMYFUNCTION("""COMPUTED_VALUE"""),"")</f>
        <v/>
      </c>
      <c r="K820" s="119" t="str">
        <f ca="1">IFERROR(__xludf.DUMMYFUNCTION("""COMPUTED_VALUE"""),"")</f>
        <v/>
      </c>
      <c r="L820" s="119" t="str">
        <f ca="1">IFERROR(__xludf.DUMMYFUNCTION("""COMPUTED_VALUE"""),"")</f>
        <v/>
      </c>
      <c r="M820" s="119" t="str">
        <f ca="1">IFERROR(__xludf.DUMMYFUNCTION("""COMPUTED_VALUE"""),"")</f>
        <v/>
      </c>
      <c r="N820" s="119" t="str">
        <f ca="1">IFERROR(__xludf.DUMMYFUNCTION("""COMPUTED_VALUE"""),"")</f>
        <v/>
      </c>
      <c r="O820" s="119" t="str">
        <f ca="1">IFERROR(__xludf.DUMMYFUNCTION("""COMPUTED_VALUE"""),"")</f>
        <v/>
      </c>
      <c r="P820" s="119" t="str">
        <f ca="1">IFERROR(__xludf.DUMMYFUNCTION("""COMPUTED_VALUE"""),"")</f>
        <v/>
      </c>
      <c r="Q820" s="119" t="str">
        <f ca="1">IFERROR(__xludf.DUMMYFUNCTION("""COMPUTED_VALUE"""),"")</f>
        <v/>
      </c>
      <c r="R820" s="119" t="str">
        <f ca="1">IFERROR(__xludf.DUMMYFUNCTION("""COMPUTED_VALUE"""),"")</f>
        <v/>
      </c>
      <c r="S820" s="119" t="str">
        <f ca="1">IFERROR(__xludf.DUMMYFUNCTION("""COMPUTED_VALUE"""),"")</f>
        <v/>
      </c>
      <c r="T820" s="119" t="str">
        <f ca="1">IFERROR(__xludf.DUMMYFUNCTION("""COMPUTED_VALUE"""),"")</f>
        <v/>
      </c>
      <c r="U820" s="119" t="str">
        <f ca="1">IFERROR(__xludf.DUMMYFUNCTION("""COMPUTED_VALUE"""),"")</f>
        <v/>
      </c>
      <c r="V820" s="119" t="str">
        <f ca="1">IFERROR(__xludf.DUMMYFUNCTION("""COMPUTED_VALUE"""),"")</f>
        <v/>
      </c>
      <c r="W820" s="119" t="str">
        <f ca="1">IFERROR(__xludf.DUMMYFUNCTION("""COMPUTED_VALUE"""),"")</f>
        <v/>
      </c>
      <c r="X820" s="119" t="str">
        <f ca="1">IFERROR(__xludf.DUMMYFUNCTION("""COMPUTED_VALUE"""),"")</f>
        <v/>
      </c>
      <c r="Y820" s="119" t="str">
        <f ca="1">IFERROR(__xludf.DUMMYFUNCTION("""COMPUTED_VALUE"""),"")</f>
        <v/>
      </c>
      <c r="Z820" s="119"/>
    </row>
    <row r="821" spans="1:26" ht="12.95">
      <c r="A821" s="119" t="str">
        <f ca="1">IFERROR(__xludf.DUMMYFUNCTION("""COMPUTED_VALUE"""),"")</f>
        <v/>
      </c>
      <c r="B821" s="119" t="str">
        <f ca="1">IFERROR(__xludf.DUMMYFUNCTION("""COMPUTED_VALUE"""),"")</f>
        <v/>
      </c>
      <c r="C821" s="119" t="str">
        <f ca="1">IFERROR(__xludf.DUMMYFUNCTION("""COMPUTED_VALUE"""),"")</f>
        <v/>
      </c>
      <c r="D821" s="119" t="str">
        <f ca="1">IFERROR(__xludf.DUMMYFUNCTION("""COMPUTED_VALUE"""),"")</f>
        <v/>
      </c>
      <c r="E821" s="119" t="str">
        <f ca="1">IFERROR(__xludf.DUMMYFUNCTION("""COMPUTED_VALUE"""),"")</f>
        <v/>
      </c>
      <c r="F821" s="119" t="str">
        <f ca="1">IFERROR(__xludf.DUMMYFUNCTION("""COMPUTED_VALUE"""),"")</f>
        <v/>
      </c>
      <c r="G821" s="119" t="str">
        <f ca="1">IFERROR(__xludf.DUMMYFUNCTION("""COMPUTED_VALUE"""),"")</f>
        <v/>
      </c>
      <c r="H821" s="119" t="str">
        <f ca="1">IFERROR(__xludf.DUMMYFUNCTION("""COMPUTED_VALUE"""),"")</f>
        <v/>
      </c>
      <c r="I821" s="96" t="str">
        <f ca="1">IFERROR(__xludf.DUMMYFUNCTION("""COMPUTED_VALUE"""),"")</f>
        <v/>
      </c>
      <c r="J821" s="119" t="str">
        <f ca="1">IFERROR(__xludf.DUMMYFUNCTION("""COMPUTED_VALUE"""),"")</f>
        <v/>
      </c>
      <c r="K821" s="119" t="str">
        <f ca="1">IFERROR(__xludf.DUMMYFUNCTION("""COMPUTED_VALUE"""),"")</f>
        <v/>
      </c>
      <c r="L821" s="119" t="str">
        <f ca="1">IFERROR(__xludf.DUMMYFUNCTION("""COMPUTED_VALUE"""),"")</f>
        <v/>
      </c>
      <c r="M821" s="119" t="str">
        <f ca="1">IFERROR(__xludf.DUMMYFUNCTION("""COMPUTED_VALUE"""),"")</f>
        <v/>
      </c>
      <c r="N821" s="119" t="str">
        <f ca="1">IFERROR(__xludf.DUMMYFUNCTION("""COMPUTED_VALUE"""),"")</f>
        <v/>
      </c>
      <c r="O821" s="119" t="str">
        <f ca="1">IFERROR(__xludf.DUMMYFUNCTION("""COMPUTED_VALUE"""),"")</f>
        <v/>
      </c>
      <c r="P821" s="119" t="str">
        <f ca="1">IFERROR(__xludf.DUMMYFUNCTION("""COMPUTED_VALUE"""),"")</f>
        <v/>
      </c>
      <c r="Q821" s="119" t="str">
        <f ca="1">IFERROR(__xludf.DUMMYFUNCTION("""COMPUTED_VALUE"""),"")</f>
        <v/>
      </c>
      <c r="R821" s="119" t="str">
        <f ca="1">IFERROR(__xludf.DUMMYFUNCTION("""COMPUTED_VALUE"""),"")</f>
        <v/>
      </c>
      <c r="S821" s="119" t="str">
        <f ca="1">IFERROR(__xludf.DUMMYFUNCTION("""COMPUTED_VALUE"""),"")</f>
        <v/>
      </c>
      <c r="T821" s="119" t="str">
        <f ca="1">IFERROR(__xludf.DUMMYFUNCTION("""COMPUTED_VALUE"""),"")</f>
        <v/>
      </c>
      <c r="U821" s="119" t="str">
        <f ca="1">IFERROR(__xludf.DUMMYFUNCTION("""COMPUTED_VALUE"""),"")</f>
        <v/>
      </c>
      <c r="V821" s="119" t="str">
        <f ca="1">IFERROR(__xludf.DUMMYFUNCTION("""COMPUTED_VALUE"""),"")</f>
        <v/>
      </c>
      <c r="W821" s="119" t="str">
        <f ca="1">IFERROR(__xludf.DUMMYFUNCTION("""COMPUTED_VALUE"""),"")</f>
        <v/>
      </c>
      <c r="X821" s="119" t="str">
        <f ca="1">IFERROR(__xludf.DUMMYFUNCTION("""COMPUTED_VALUE"""),"")</f>
        <v/>
      </c>
      <c r="Y821" s="119" t="str">
        <f ca="1">IFERROR(__xludf.DUMMYFUNCTION("""COMPUTED_VALUE"""),"")</f>
        <v/>
      </c>
      <c r="Z821" s="119"/>
    </row>
    <row r="822" spans="1:26" ht="12.95">
      <c r="A822" s="119" t="str">
        <f ca="1">IFERROR(__xludf.DUMMYFUNCTION("""COMPUTED_VALUE"""),"")</f>
        <v/>
      </c>
      <c r="B822" s="119" t="str">
        <f ca="1">IFERROR(__xludf.DUMMYFUNCTION("""COMPUTED_VALUE"""),"")</f>
        <v/>
      </c>
      <c r="C822" s="119" t="str">
        <f ca="1">IFERROR(__xludf.DUMMYFUNCTION("""COMPUTED_VALUE"""),"")</f>
        <v/>
      </c>
      <c r="D822" s="119" t="str">
        <f ca="1">IFERROR(__xludf.DUMMYFUNCTION("""COMPUTED_VALUE"""),"")</f>
        <v/>
      </c>
      <c r="E822" s="119" t="str">
        <f ca="1">IFERROR(__xludf.DUMMYFUNCTION("""COMPUTED_VALUE"""),"")</f>
        <v/>
      </c>
      <c r="F822" s="119" t="str">
        <f ca="1">IFERROR(__xludf.DUMMYFUNCTION("""COMPUTED_VALUE"""),"")</f>
        <v/>
      </c>
      <c r="G822" s="119" t="str">
        <f ca="1">IFERROR(__xludf.DUMMYFUNCTION("""COMPUTED_VALUE"""),"")</f>
        <v/>
      </c>
      <c r="H822" s="119" t="str">
        <f ca="1">IFERROR(__xludf.DUMMYFUNCTION("""COMPUTED_VALUE"""),"")</f>
        <v/>
      </c>
      <c r="I822" s="96" t="str">
        <f ca="1">IFERROR(__xludf.DUMMYFUNCTION("""COMPUTED_VALUE"""),"")</f>
        <v/>
      </c>
      <c r="J822" s="119" t="str">
        <f ca="1">IFERROR(__xludf.DUMMYFUNCTION("""COMPUTED_VALUE"""),"")</f>
        <v/>
      </c>
      <c r="K822" s="119" t="str">
        <f ca="1">IFERROR(__xludf.DUMMYFUNCTION("""COMPUTED_VALUE"""),"")</f>
        <v/>
      </c>
      <c r="L822" s="119" t="str">
        <f ca="1">IFERROR(__xludf.DUMMYFUNCTION("""COMPUTED_VALUE"""),"")</f>
        <v/>
      </c>
      <c r="M822" s="119" t="str">
        <f ca="1">IFERROR(__xludf.DUMMYFUNCTION("""COMPUTED_VALUE"""),"")</f>
        <v/>
      </c>
      <c r="N822" s="119" t="str">
        <f ca="1">IFERROR(__xludf.DUMMYFUNCTION("""COMPUTED_VALUE"""),"")</f>
        <v/>
      </c>
      <c r="O822" s="119" t="str">
        <f ca="1">IFERROR(__xludf.DUMMYFUNCTION("""COMPUTED_VALUE"""),"")</f>
        <v/>
      </c>
      <c r="P822" s="119" t="str">
        <f ca="1">IFERROR(__xludf.DUMMYFUNCTION("""COMPUTED_VALUE"""),"")</f>
        <v/>
      </c>
      <c r="Q822" s="119" t="str">
        <f ca="1">IFERROR(__xludf.DUMMYFUNCTION("""COMPUTED_VALUE"""),"")</f>
        <v/>
      </c>
      <c r="R822" s="119" t="str">
        <f ca="1">IFERROR(__xludf.DUMMYFUNCTION("""COMPUTED_VALUE"""),"")</f>
        <v/>
      </c>
      <c r="S822" s="119" t="str">
        <f ca="1">IFERROR(__xludf.DUMMYFUNCTION("""COMPUTED_VALUE"""),"")</f>
        <v/>
      </c>
      <c r="T822" s="119" t="str">
        <f ca="1">IFERROR(__xludf.DUMMYFUNCTION("""COMPUTED_VALUE"""),"")</f>
        <v/>
      </c>
      <c r="U822" s="119" t="str">
        <f ca="1">IFERROR(__xludf.DUMMYFUNCTION("""COMPUTED_VALUE"""),"")</f>
        <v/>
      </c>
      <c r="V822" s="119" t="str">
        <f ca="1">IFERROR(__xludf.DUMMYFUNCTION("""COMPUTED_VALUE"""),"")</f>
        <v/>
      </c>
      <c r="W822" s="119" t="str">
        <f ca="1">IFERROR(__xludf.DUMMYFUNCTION("""COMPUTED_VALUE"""),"")</f>
        <v/>
      </c>
      <c r="X822" s="119" t="str">
        <f ca="1">IFERROR(__xludf.DUMMYFUNCTION("""COMPUTED_VALUE"""),"")</f>
        <v/>
      </c>
      <c r="Y822" s="119" t="str">
        <f ca="1">IFERROR(__xludf.DUMMYFUNCTION("""COMPUTED_VALUE"""),"")</f>
        <v/>
      </c>
      <c r="Z822" s="119"/>
    </row>
    <row r="823" spans="1:26" ht="12.95">
      <c r="A823" s="119" t="str">
        <f ca="1">IFERROR(__xludf.DUMMYFUNCTION("""COMPUTED_VALUE"""),"")</f>
        <v/>
      </c>
      <c r="B823" s="119" t="str">
        <f ca="1">IFERROR(__xludf.DUMMYFUNCTION("""COMPUTED_VALUE"""),"")</f>
        <v/>
      </c>
      <c r="C823" s="119" t="str">
        <f ca="1">IFERROR(__xludf.DUMMYFUNCTION("""COMPUTED_VALUE"""),"")</f>
        <v/>
      </c>
      <c r="D823" s="119" t="str">
        <f ca="1">IFERROR(__xludf.DUMMYFUNCTION("""COMPUTED_VALUE"""),"")</f>
        <v/>
      </c>
      <c r="E823" s="119" t="str">
        <f ca="1">IFERROR(__xludf.DUMMYFUNCTION("""COMPUTED_VALUE"""),"")</f>
        <v/>
      </c>
      <c r="F823" s="119" t="str">
        <f ca="1">IFERROR(__xludf.DUMMYFUNCTION("""COMPUTED_VALUE"""),"")</f>
        <v/>
      </c>
      <c r="G823" s="119" t="str">
        <f ca="1">IFERROR(__xludf.DUMMYFUNCTION("""COMPUTED_VALUE"""),"")</f>
        <v/>
      </c>
      <c r="H823" s="119" t="str">
        <f ca="1">IFERROR(__xludf.DUMMYFUNCTION("""COMPUTED_VALUE"""),"")</f>
        <v/>
      </c>
      <c r="I823" s="96" t="str">
        <f ca="1">IFERROR(__xludf.DUMMYFUNCTION("""COMPUTED_VALUE"""),"")</f>
        <v/>
      </c>
      <c r="J823" s="119" t="str">
        <f ca="1">IFERROR(__xludf.DUMMYFUNCTION("""COMPUTED_VALUE"""),"")</f>
        <v/>
      </c>
      <c r="K823" s="119" t="str">
        <f ca="1">IFERROR(__xludf.DUMMYFUNCTION("""COMPUTED_VALUE"""),"")</f>
        <v/>
      </c>
      <c r="L823" s="119" t="str">
        <f ca="1">IFERROR(__xludf.DUMMYFUNCTION("""COMPUTED_VALUE"""),"")</f>
        <v/>
      </c>
      <c r="M823" s="119" t="str">
        <f ca="1">IFERROR(__xludf.DUMMYFUNCTION("""COMPUTED_VALUE"""),"")</f>
        <v/>
      </c>
      <c r="N823" s="119" t="str">
        <f ca="1">IFERROR(__xludf.DUMMYFUNCTION("""COMPUTED_VALUE"""),"")</f>
        <v/>
      </c>
      <c r="O823" s="119" t="str">
        <f ca="1">IFERROR(__xludf.DUMMYFUNCTION("""COMPUTED_VALUE"""),"")</f>
        <v/>
      </c>
      <c r="P823" s="119" t="str">
        <f ca="1">IFERROR(__xludf.DUMMYFUNCTION("""COMPUTED_VALUE"""),"")</f>
        <v/>
      </c>
      <c r="Q823" s="119" t="str">
        <f ca="1">IFERROR(__xludf.DUMMYFUNCTION("""COMPUTED_VALUE"""),"")</f>
        <v/>
      </c>
      <c r="R823" s="119" t="str">
        <f ca="1">IFERROR(__xludf.DUMMYFUNCTION("""COMPUTED_VALUE"""),"")</f>
        <v/>
      </c>
      <c r="S823" s="119" t="str">
        <f ca="1">IFERROR(__xludf.DUMMYFUNCTION("""COMPUTED_VALUE"""),"")</f>
        <v/>
      </c>
      <c r="T823" s="119" t="str">
        <f ca="1">IFERROR(__xludf.DUMMYFUNCTION("""COMPUTED_VALUE"""),"")</f>
        <v/>
      </c>
      <c r="U823" s="119" t="str">
        <f ca="1">IFERROR(__xludf.DUMMYFUNCTION("""COMPUTED_VALUE"""),"")</f>
        <v/>
      </c>
      <c r="V823" s="119" t="str">
        <f ca="1">IFERROR(__xludf.DUMMYFUNCTION("""COMPUTED_VALUE"""),"")</f>
        <v/>
      </c>
      <c r="W823" s="119" t="str">
        <f ca="1">IFERROR(__xludf.DUMMYFUNCTION("""COMPUTED_VALUE"""),"")</f>
        <v/>
      </c>
      <c r="X823" s="119" t="str">
        <f ca="1">IFERROR(__xludf.DUMMYFUNCTION("""COMPUTED_VALUE"""),"")</f>
        <v/>
      </c>
      <c r="Y823" s="119" t="str">
        <f ca="1">IFERROR(__xludf.DUMMYFUNCTION("""COMPUTED_VALUE"""),"")</f>
        <v/>
      </c>
      <c r="Z823" s="119"/>
    </row>
    <row r="824" spans="1:26" ht="12.95">
      <c r="A824" s="119" t="str">
        <f ca="1">IFERROR(__xludf.DUMMYFUNCTION("""COMPUTED_VALUE"""),"")</f>
        <v/>
      </c>
      <c r="B824" s="119" t="str">
        <f ca="1">IFERROR(__xludf.DUMMYFUNCTION("""COMPUTED_VALUE"""),"")</f>
        <v/>
      </c>
      <c r="C824" s="119" t="str">
        <f ca="1">IFERROR(__xludf.DUMMYFUNCTION("""COMPUTED_VALUE"""),"")</f>
        <v/>
      </c>
      <c r="D824" s="119" t="str">
        <f ca="1">IFERROR(__xludf.DUMMYFUNCTION("""COMPUTED_VALUE"""),"")</f>
        <v/>
      </c>
      <c r="E824" s="119" t="str">
        <f ca="1">IFERROR(__xludf.DUMMYFUNCTION("""COMPUTED_VALUE"""),"")</f>
        <v/>
      </c>
      <c r="F824" s="119" t="str">
        <f ca="1">IFERROR(__xludf.DUMMYFUNCTION("""COMPUTED_VALUE"""),"")</f>
        <v/>
      </c>
      <c r="G824" s="119" t="str">
        <f ca="1">IFERROR(__xludf.DUMMYFUNCTION("""COMPUTED_VALUE"""),"")</f>
        <v/>
      </c>
      <c r="H824" s="119" t="str">
        <f ca="1">IFERROR(__xludf.DUMMYFUNCTION("""COMPUTED_VALUE"""),"")</f>
        <v/>
      </c>
      <c r="I824" s="96" t="str">
        <f ca="1">IFERROR(__xludf.DUMMYFUNCTION("""COMPUTED_VALUE"""),"")</f>
        <v/>
      </c>
      <c r="J824" s="119" t="str">
        <f ca="1">IFERROR(__xludf.DUMMYFUNCTION("""COMPUTED_VALUE"""),"")</f>
        <v/>
      </c>
      <c r="K824" s="119" t="str">
        <f ca="1">IFERROR(__xludf.DUMMYFUNCTION("""COMPUTED_VALUE"""),"")</f>
        <v/>
      </c>
      <c r="L824" s="119" t="str">
        <f ca="1">IFERROR(__xludf.DUMMYFUNCTION("""COMPUTED_VALUE"""),"")</f>
        <v/>
      </c>
      <c r="M824" s="119" t="str">
        <f ca="1">IFERROR(__xludf.DUMMYFUNCTION("""COMPUTED_VALUE"""),"")</f>
        <v/>
      </c>
      <c r="N824" s="119" t="str">
        <f ca="1">IFERROR(__xludf.DUMMYFUNCTION("""COMPUTED_VALUE"""),"")</f>
        <v/>
      </c>
      <c r="O824" s="119" t="str">
        <f ca="1">IFERROR(__xludf.DUMMYFUNCTION("""COMPUTED_VALUE"""),"")</f>
        <v/>
      </c>
      <c r="P824" s="119" t="str">
        <f ca="1">IFERROR(__xludf.DUMMYFUNCTION("""COMPUTED_VALUE"""),"")</f>
        <v/>
      </c>
      <c r="Q824" s="119" t="str">
        <f ca="1">IFERROR(__xludf.DUMMYFUNCTION("""COMPUTED_VALUE"""),"")</f>
        <v/>
      </c>
      <c r="R824" s="119" t="str">
        <f ca="1">IFERROR(__xludf.DUMMYFUNCTION("""COMPUTED_VALUE"""),"")</f>
        <v/>
      </c>
      <c r="S824" s="119" t="str">
        <f ca="1">IFERROR(__xludf.DUMMYFUNCTION("""COMPUTED_VALUE"""),"")</f>
        <v/>
      </c>
      <c r="T824" s="119" t="str">
        <f ca="1">IFERROR(__xludf.DUMMYFUNCTION("""COMPUTED_VALUE"""),"")</f>
        <v/>
      </c>
      <c r="U824" s="119" t="str">
        <f ca="1">IFERROR(__xludf.DUMMYFUNCTION("""COMPUTED_VALUE"""),"")</f>
        <v/>
      </c>
      <c r="V824" s="119" t="str">
        <f ca="1">IFERROR(__xludf.DUMMYFUNCTION("""COMPUTED_VALUE"""),"")</f>
        <v/>
      </c>
      <c r="W824" s="119" t="str">
        <f ca="1">IFERROR(__xludf.DUMMYFUNCTION("""COMPUTED_VALUE"""),"")</f>
        <v/>
      </c>
      <c r="X824" s="119" t="str">
        <f ca="1">IFERROR(__xludf.DUMMYFUNCTION("""COMPUTED_VALUE"""),"")</f>
        <v/>
      </c>
      <c r="Y824" s="119" t="str">
        <f ca="1">IFERROR(__xludf.DUMMYFUNCTION("""COMPUTED_VALUE"""),"")</f>
        <v/>
      </c>
      <c r="Z824" s="119"/>
    </row>
    <row r="825" spans="1:26" ht="12.95">
      <c r="A825" s="119" t="str">
        <f ca="1">IFERROR(__xludf.DUMMYFUNCTION("""COMPUTED_VALUE"""),"")</f>
        <v/>
      </c>
      <c r="B825" s="119" t="str">
        <f ca="1">IFERROR(__xludf.DUMMYFUNCTION("""COMPUTED_VALUE"""),"")</f>
        <v/>
      </c>
      <c r="C825" s="119" t="str">
        <f ca="1">IFERROR(__xludf.DUMMYFUNCTION("""COMPUTED_VALUE"""),"")</f>
        <v/>
      </c>
      <c r="D825" s="119" t="str">
        <f ca="1">IFERROR(__xludf.DUMMYFUNCTION("""COMPUTED_VALUE"""),"")</f>
        <v/>
      </c>
      <c r="E825" s="119" t="str">
        <f ca="1">IFERROR(__xludf.DUMMYFUNCTION("""COMPUTED_VALUE"""),"")</f>
        <v/>
      </c>
      <c r="F825" s="119" t="str">
        <f ca="1">IFERROR(__xludf.DUMMYFUNCTION("""COMPUTED_VALUE"""),"")</f>
        <v/>
      </c>
      <c r="G825" s="119" t="str">
        <f ca="1">IFERROR(__xludf.DUMMYFUNCTION("""COMPUTED_VALUE"""),"")</f>
        <v/>
      </c>
      <c r="H825" s="119" t="str">
        <f ca="1">IFERROR(__xludf.DUMMYFUNCTION("""COMPUTED_VALUE"""),"")</f>
        <v/>
      </c>
      <c r="I825" s="96" t="str">
        <f ca="1">IFERROR(__xludf.DUMMYFUNCTION("""COMPUTED_VALUE"""),"")</f>
        <v/>
      </c>
      <c r="J825" s="119" t="str">
        <f ca="1">IFERROR(__xludf.DUMMYFUNCTION("""COMPUTED_VALUE"""),"")</f>
        <v/>
      </c>
      <c r="K825" s="119" t="str">
        <f ca="1">IFERROR(__xludf.DUMMYFUNCTION("""COMPUTED_VALUE"""),"")</f>
        <v/>
      </c>
      <c r="L825" s="119" t="str">
        <f ca="1">IFERROR(__xludf.DUMMYFUNCTION("""COMPUTED_VALUE"""),"")</f>
        <v/>
      </c>
      <c r="M825" s="119" t="str">
        <f ca="1">IFERROR(__xludf.DUMMYFUNCTION("""COMPUTED_VALUE"""),"")</f>
        <v/>
      </c>
      <c r="N825" s="119" t="str">
        <f ca="1">IFERROR(__xludf.DUMMYFUNCTION("""COMPUTED_VALUE"""),"")</f>
        <v/>
      </c>
      <c r="O825" s="119" t="str">
        <f ca="1">IFERROR(__xludf.DUMMYFUNCTION("""COMPUTED_VALUE"""),"")</f>
        <v/>
      </c>
      <c r="P825" s="119" t="str">
        <f ca="1">IFERROR(__xludf.DUMMYFUNCTION("""COMPUTED_VALUE"""),"")</f>
        <v/>
      </c>
      <c r="Q825" s="119" t="str">
        <f ca="1">IFERROR(__xludf.DUMMYFUNCTION("""COMPUTED_VALUE"""),"")</f>
        <v/>
      </c>
      <c r="R825" s="119" t="str">
        <f ca="1">IFERROR(__xludf.DUMMYFUNCTION("""COMPUTED_VALUE"""),"")</f>
        <v/>
      </c>
      <c r="S825" s="119" t="str">
        <f ca="1">IFERROR(__xludf.DUMMYFUNCTION("""COMPUTED_VALUE"""),"")</f>
        <v/>
      </c>
      <c r="T825" s="119" t="str">
        <f ca="1">IFERROR(__xludf.DUMMYFUNCTION("""COMPUTED_VALUE"""),"")</f>
        <v/>
      </c>
      <c r="U825" s="119" t="str">
        <f ca="1">IFERROR(__xludf.DUMMYFUNCTION("""COMPUTED_VALUE"""),"")</f>
        <v/>
      </c>
      <c r="V825" s="119" t="str">
        <f ca="1">IFERROR(__xludf.DUMMYFUNCTION("""COMPUTED_VALUE"""),"")</f>
        <v/>
      </c>
      <c r="W825" s="119" t="str">
        <f ca="1">IFERROR(__xludf.DUMMYFUNCTION("""COMPUTED_VALUE"""),"")</f>
        <v/>
      </c>
      <c r="X825" s="119" t="str">
        <f ca="1">IFERROR(__xludf.DUMMYFUNCTION("""COMPUTED_VALUE"""),"")</f>
        <v/>
      </c>
      <c r="Y825" s="119" t="str">
        <f ca="1">IFERROR(__xludf.DUMMYFUNCTION("""COMPUTED_VALUE"""),"")</f>
        <v/>
      </c>
      <c r="Z825" s="119"/>
    </row>
    <row r="826" spans="1:26" ht="12.95">
      <c r="A826" s="119" t="str">
        <f ca="1">IFERROR(__xludf.DUMMYFUNCTION("""COMPUTED_VALUE"""),"")</f>
        <v/>
      </c>
      <c r="B826" s="119" t="str">
        <f ca="1">IFERROR(__xludf.DUMMYFUNCTION("""COMPUTED_VALUE"""),"")</f>
        <v/>
      </c>
      <c r="C826" s="119" t="str">
        <f ca="1">IFERROR(__xludf.DUMMYFUNCTION("""COMPUTED_VALUE"""),"")</f>
        <v/>
      </c>
      <c r="D826" s="119" t="str">
        <f ca="1">IFERROR(__xludf.DUMMYFUNCTION("""COMPUTED_VALUE"""),"")</f>
        <v/>
      </c>
      <c r="E826" s="119" t="str">
        <f ca="1">IFERROR(__xludf.DUMMYFUNCTION("""COMPUTED_VALUE"""),"")</f>
        <v/>
      </c>
      <c r="F826" s="119" t="str">
        <f ca="1">IFERROR(__xludf.DUMMYFUNCTION("""COMPUTED_VALUE"""),"")</f>
        <v/>
      </c>
      <c r="G826" s="119" t="str">
        <f ca="1">IFERROR(__xludf.DUMMYFUNCTION("""COMPUTED_VALUE"""),"")</f>
        <v/>
      </c>
      <c r="H826" s="119" t="str">
        <f ca="1">IFERROR(__xludf.DUMMYFUNCTION("""COMPUTED_VALUE"""),"")</f>
        <v/>
      </c>
      <c r="I826" s="96" t="str">
        <f ca="1">IFERROR(__xludf.DUMMYFUNCTION("""COMPUTED_VALUE"""),"")</f>
        <v/>
      </c>
      <c r="J826" s="119" t="str">
        <f ca="1">IFERROR(__xludf.DUMMYFUNCTION("""COMPUTED_VALUE"""),"")</f>
        <v/>
      </c>
      <c r="K826" s="119" t="str">
        <f ca="1">IFERROR(__xludf.DUMMYFUNCTION("""COMPUTED_VALUE"""),"")</f>
        <v/>
      </c>
      <c r="L826" s="119" t="str">
        <f ca="1">IFERROR(__xludf.DUMMYFUNCTION("""COMPUTED_VALUE"""),"")</f>
        <v/>
      </c>
      <c r="M826" s="119" t="str">
        <f ca="1">IFERROR(__xludf.DUMMYFUNCTION("""COMPUTED_VALUE"""),"")</f>
        <v/>
      </c>
      <c r="N826" s="119" t="str">
        <f ca="1">IFERROR(__xludf.DUMMYFUNCTION("""COMPUTED_VALUE"""),"")</f>
        <v/>
      </c>
      <c r="O826" s="119" t="str">
        <f ca="1">IFERROR(__xludf.DUMMYFUNCTION("""COMPUTED_VALUE"""),"")</f>
        <v/>
      </c>
      <c r="P826" s="119" t="str">
        <f ca="1">IFERROR(__xludf.DUMMYFUNCTION("""COMPUTED_VALUE"""),"")</f>
        <v/>
      </c>
      <c r="Q826" s="119" t="str">
        <f ca="1">IFERROR(__xludf.DUMMYFUNCTION("""COMPUTED_VALUE"""),"")</f>
        <v/>
      </c>
      <c r="R826" s="119" t="str">
        <f ca="1">IFERROR(__xludf.DUMMYFUNCTION("""COMPUTED_VALUE"""),"")</f>
        <v/>
      </c>
      <c r="S826" s="119" t="str">
        <f ca="1">IFERROR(__xludf.DUMMYFUNCTION("""COMPUTED_VALUE"""),"")</f>
        <v/>
      </c>
      <c r="T826" s="119" t="str">
        <f ca="1">IFERROR(__xludf.DUMMYFUNCTION("""COMPUTED_VALUE"""),"")</f>
        <v/>
      </c>
      <c r="U826" s="119" t="str">
        <f ca="1">IFERROR(__xludf.DUMMYFUNCTION("""COMPUTED_VALUE"""),"")</f>
        <v/>
      </c>
      <c r="V826" s="119" t="str">
        <f ca="1">IFERROR(__xludf.DUMMYFUNCTION("""COMPUTED_VALUE"""),"")</f>
        <v/>
      </c>
      <c r="W826" s="119" t="str">
        <f ca="1">IFERROR(__xludf.DUMMYFUNCTION("""COMPUTED_VALUE"""),"")</f>
        <v/>
      </c>
      <c r="X826" s="119" t="str">
        <f ca="1">IFERROR(__xludf.DUMMYFUNCTION("""COMPUTED_VALUE"""),"")</f>
        <v/>
      </c>
      <c r="Y826" s="119" t="str">
        <f ca="1">IFERROR(__xludf.DUMMYFUNCTION("""COMPUTED_VALUE"""),"")</f>
        <v/>
      </c>
      <c r="Z826" s="119"/>
    </row>
    <row r="827" spans="1:26" ht="12.95">
      <c r="A827" s="119" t="str">
        <f ca="1">IFERROR(__xludf.DUMMYFUNCTION("""COMPUTED_VALUE"""),"")</f>
        <v/>
      </c>
      <c r="B827" s="119" t="str">
        <f ca="1">IFERROR(__xludf.DUMMYFUNCTION("""COMPUTED_VALUE"""),"")</f>
        <v/>
      </c>
      <c r="C827" s="119" t="str">
        <f ca="1">IFERROR(__xludf.DUMMYFUNCTION("""COMPUTED_VALUE"""),"")</f>
        <v/>
      </c>
      <c r="D827" s="119" t="str">
        <f ca="1">IFERROR(__xludf.DUMMYFUNCTION("""COMPUTED_VALUE"""),"")</f>
        <v/>
      </c>
      <c r="E827" s="119" t="str">
        <f ca="1">IFERROR(__xludf.DUMMYFUNCTION("""COMPUTED_VALUE"""),"")</f>
        <v/>
      </c>
      <c r="F827" s="119" t="str">
        <f ca="1">IFERROR(__xludf.DUMMYFUNCTION("""COMPUTED_VALUE"""),"")</f>
        <v/>
      </c>
      <c r="G827" s="119" t="str">
        <f ca="1">IFERROR(__xludf.DUMMYFUNCTION("""COMPUTED_VALUE"""),"")</f>
        <v/>
      </c>
      <c r="H827" s="119" t="str">
        <f ca="1">IFERROR(__xludf.DUMMYFUNCTION("""COMPUTED_VALUE"""),"")</f>
        <v/>
      </c>
      <c r="I827" s="96" t="str">
        <f ca="1">IFERROR(__xludf.DUMMYFUNCTION("""COMPUTED_VALUE"""),"")</f>
        <v/>
      </c>
      <c r="J827" s="119" t="str">
        <f ca="1">IFERROR(__xludf.DUMMYFUNCTION("""COMPUTED_VALUE"""),"")</f>
        <v/>
      </c>
      <c r="K827" s="119" t="str">
        <f ca="1">IFERROR(__xludf.DUMMYFUNCTION("""COMPUTED_VALUE"""),"")</f>
        <v/>
      </c>
      <c r="L827" s="119" t="str">
        <f ca="1">IFERROR(__xludf.DUMMYFUNCTION("""COMPUTED_VALUE"""),"")</f>
        <v/>
      </c>
      <c r="M827" s="119" t="str">
        <f ca="1">IFERROR(__xludf.DUMMYFUNCTION("""COMPUTED_VALUE"""),"")</f>
        <v/>
      </c>
      <c r="N827" s="119" t="str">
        <f ca="1">IFERROR(__xludf.DUMMYFUNCTION("""COMPUTED_VALUE"""),"")</f>
        <v/>
      </c>
      <c r="O827" s="119" t="str">
        <f ca="1">IFERROR(__xludf.DUMMYFUNCTION("""COMPUTED_VALUE"""),"")</f>
        <v/>
      </c>
      <c r="P827" s="119" t="str">
        <f ca="1">IFERROR(__xludf.DUMMYFUNCTION("""COMPUTED_VALUE"""),"")</f>
        <v/>
      </c>
      <c r="Q827" s="119" t="str">
        <f ca="1">IFERROR(__xludf.DUMMYFUNCTION("""COMPUTED_VALUE"""),"")</f>
        <v/>
      </c>
      <c r="R827" s="119" t="str">
        <f ca="1">IFERROR(__xludf.DUMMYFUNCTION("""COMPUTED_VALUE"""),"")</f>
        <v/>
      </c>
      <c r="S827" s="119" t="str">
        <f ca="1">IFERROR(__xludf.DUMMYFUNCTION("""COMPUTED_VALUE"""),"")</f>
        <v/>
      </c>
      <c r="T827" s="119" t="str">
        <f ca="1">IFERROR(__xludf.DUMMYFUNCTION("""COMPUTED_VALUE"""),"")</f>
        <v/>
      </c>
      <c r="U827" s="119" t="str">
        <f ca="1">IFERROR(__xludf.DUMMYFUNCTION("""COMPUTED_VALUE"""),"")</f>
        <v/>
      </c>
      <c r="V827" s="119" t="str">
        <f ca="1">IFERROR(__xludf.DUMMYFUNCTION("""COMPUTED_VALUE"""),"")</f>
        <v/>
      </c>
      <c r="W827" s="119" t="str">
        <f ca="1">IFERROR(__xludf.DUMMYFUNCTION("""COMPUTED_VALUE"""),"")</f>
        <v/>
      </c>
      <c r="X827" s="119" t="str">
        <f ca="1">IFERROR(__xludf.DUMMYFUNCTION("""COMPUTED_VALUE"""),"")</f>
        <v/>
      </c>
      <c r="Y827" s="119" t="str">
        <f ca="1">IFERROR(__xludf.DUMMYFUNCTION("""COMPUTED_VALUE"""),"")</f>
        <v/>
      </c>
      <c r="Z827" s="119"/>
    </row>
    <row r="828" spans="1:26" ht="12.95">
      <c r="A828" s="119" t="str">
        <f ca="1">IFERROR(__xludf.DUMMYFUNCTION("""COMPUTED_VALUE"""),"")</f>
        <v/>
      </c>
      <c r="B828" s="119" t="str">
        <f ca="1">IFERROR(__xludf.DUMMYFUNCTION("""COMPUTED_VALUE"""),"")</f>
        <v/>
      </c>
      <c r="C828" s="119" t="str">
        <f ca="1">IFERROR(__xludf.DUMMYFUNCTION("""COMPUTED_VALUE"""),"")</f>
        <v/>
      </c>
      <c r="D828" s="119" t="str">
        <f ca="1">IFERROR(__xludf.DUMMYFUNCTION("""COMPUTED_VALUE"""),"")</f>
        <v/>
      </c>
      <c r="E828" s="119" t="str">
        <f ca="1">IFERROR(__xludf.DUMMYFUNCTION("""COMPUTED_VALUE"""),"")</f>
        <v/>
      </c>
      <c r="F828" s="119" t="str">
        <f ca="1">IFERROR(__xludf.DUMMYFUNCTION("""COMPUTED_VALUE"""),"")</f>
        <v/>
      </c>
      <c r="G828" s="119" t="str">
        <f ca="1">IFERROR(__xludf.DUMMYFUNCTION("""COMPUTED_VALUE"""),"")</f>
        <v/>
      </c>
      <c r="H828" s="119" t="str">
        <f ca="1">IFERROR(__xludf.DUMMYFUNCTION("""COMPUTED_VALUE"""),"")</f>
        <v/>
      </c>
      <c r="I828" s="96" t="str">
        <f ca="1">IFERROR(__xludf.DUMMYFUNCTION("""COMPUTED_VALUE"""),"")</f>
        <v/>
      </c>
      <c r="J828" s="119" t="str">
        <f ca="1">IFERROR(__xludf.DUMMYFUNCTION("""COMPUTED_VALUE"""),"")</f>
        <v/>
      </c>
      <c r="K828" s="119" t="str">
        <f ca="1">IFERROR(__xludf.DUMMYFUNCTION("""COMPUTED_VALUE"""),"")</f>
        <v/>
      </c>
      <c r="L828" s="119" t="str">
        <f ca="1">IFERROR(__xludf.DUMMYFUNCTION("""COMPUTED_VALUE"""),"")</f>
        <v/>
      </c>
      <c r="M828" s="119" t="str">
        <f ca="1">IFERROR(__xludf.DUMMYFUNCTION("""COMPUTED_VALUE"""),"")</f>
        <v/>
      </c>
      <c r="N828" s="119" t="str">
        <f ca="1">IFERROR(__xludf.DUMMYFUNCTION("""COMPUTED_VALUE"""),"")</f>
        <v/>
      </c>
      <c r="O828" s="119" t="str">
        <f ca="1">IFERROR(__xludf.DUMMYFUNCTION("""COMPUTED_VALUE"""),"")</f>
        <v/>
      </c>
      <c r="P828" s="119" t="str">
        <f ca="1">IFERROR(__xludf.DUMMYFUNCTION("""COMPUTED_VALUE"""),"")</f>
        <v/>
      </c>
      <c r="Q828" s="119" t="str">
        <f ca="1">IFERROR(__xludf.DUMMYFUNCTION("""COMPUTED_VALUE"""),"")</f>
        <v/>
      </c>
      <c r="R828" s="119" t="str">
        <f ca="1">IFERROR(__xludf.DUMMYFUNCTION("""COMPUTED_VALUE"""),"")</f>
        <v/>
      </c>
      <c r="S828" s="119" t="str">
        <f ca="1">IFERROR(__xludf.DUMMYFUNCTION("""COMPUTED_VALUE"""),"")</f>
        <v/>
      </c>
      <c r="T828" s="119" t="str">
        <f ca="1">IFERROR(__xludf.DUMMYFUNCTION("""COMPUTED_VALUE"""),"")</f>
        <v/>
      </c>
      <c r="U828" s="119" t="str">
        <f ca="1">IFERROR(__xludf.DUMMYFUNCTION("""COMPUTED_VALUE"""),"")</f>
        <v/>
      </c>
      <c r="V828" s="119" t="str">
        <f ca="1">IFERROR(__xludf.DUMMYFUNCTION("""COMPUTED_VALUE"""),"")</f>
        <v/>
      </c>
      <c r="W828" s="119" t="str">
        <f ca="1">IFERROR(__xludf.DUMMYFUNCTION("""COMPUTED_VALUE"""),"")</f>
        <v/>
      </c>
      <c r="X828" s="119" t="str">
        <f ca="1">IFERROR(__xludf.DUMMYFUNCTION("""COMPUTED_VALUE"""),"")</f>
        <v/>
      </c>
      <c r="Y828" s="119" t="str">
        <f ca="1">IFERROR(__xludf.DUMMYFUNCTION("""COMPUTED_VALUE"""),"")</f>
        <v/>
      </c>
      <c r="Z828" s="119"/>
    </row>
    <row r="829" spans="1:26" ht="12.95">
      <c r="A829" s="119" t="str">
        <f ca="1">IFERROR(__xludf.DUMMYFUNCTION("""COMPUTED_VALUE"""),"")</f>
        <v/>
      </c>
      <c r="B829" s="119" t="str">
        <f ca="1">IFERROR(__xludf.DUMMYFUNCTION("""COMPUTED_VALUE"""),"")</f>
        <v/>
      </c>
      <c r="C829" s="119" t="str">
        <f ca="1">IFERROR(__xludf.DUMMYFUNCTION("""COMPUTED_VALUE"""),"")</f>
        <v/>
      </c>
      <c r="D829" s="119" t="str">
        <f ca="1">IFERROR(__xludf.DUMMYFUNCTION("""COMPUTED_VALUE"""),"")</f>
        <v/>
      </c>
      <c r="E829" s="119" t="str">
        <f ca="1">IFERROR(__xludf.DUMMYFUNCTION("""COMPUTED_VALUE"""),"")</f>
        <v/>
      </c>
      <c r="F829" s="119" t="str">
        <f ca="1">IFERROR(__xludf.DUMMYFUNCTION("""COMPUTED_VALUE"""),"")</f>
        <v/>
      </c>
      <c r="G829" s="119" t="str">
        <f ca="1">IFERROR(__xludf.DUMMYFUNCTION("""COMPUTED_VALUE"""),"")</f>
        <v/>
      </c>
      <c r="H829" s="119" t="str">
        <f ca="1">IFERROR(__xludf.DUMMYFUNCTION("""COMPUTED_VALUE"""),"")</f>
        <v/>
      </c>
      <c r="I829" s="96" t="str">
        <f ca="1">IFERROR(__xludf.DUMMYFUNCTION("""COMPUTED_VALUE"""),"")</f>
        <v/>
      </c>
      <c r="J829" s="119" t="str">
        <f ca="1">IFERROR(__xludf.DUMMYFUNCTION("""COMPUTED_VALUE"""),"")</f>
        <v/>
      </c>
      <c r="K829" s="119" t="str">
        <f ca="1">IFERROR(__xludf.DUMMYFUNCTION("""COMPUTED_VALUE"""),"")</f>
        <v/>
      </c>
      <c r="L829" s="119" t="str">
        <f ca="1">IFERROR(__xludf.DUMMYFUNCTION("""COMPUTED_VALUE"""),"")</f>
        <v/>
      </c>
      <c r="M829" s="119" t="str">
        <f ca="1">IFERROR(__xludf.DUMMYFUNCTION("""COMPUTED_VALUE"""),"")</f>
        <v/>
      </c>
      <c r="N829" s="119" t="str">
        <f ca="1">IFERROR(__xludf.DUMMYFUNCTION("""COMPUTED_VALUE"""),"")</f>
        <v/>
      </c>
      <c r="O829" s="119" t="str">
        <f ca="1">IFERROR(__xludf.DUMMYFUNCTION("""COMPUTED_VALUE"""),"")</f>
        <v/>
      </c>
      <c r="P829" s="119" t="str">
        <f ca="1">IFERROR(__xludf.DUMMYFUNCTION("""COMPUTED_VALUE"""),"")</f>
        <v/>
      </c>
      <c r="Q829" s="119" t="str">
        <f ca="1">IFERROR(__xludf.DUMMYFUNCTION("""COMPUTED_VALUE"""),"")</f>
        <v/>
      </c>
      <c r="R829" s="119" t="str">
        <f ca="1">IFERROR(__xludf.DUMMYFUNCTION("""COMPUTED_VALUE"""),"")</f>
        <v/>
      </c>
      <c r="S829" s="119" t="str">
        <f ca="1">IFERROR(__xludf.DUMMYFUNCTION("""COMPUTED_VALUE"""),"")</f>
        <v/>
      </c>
      <c r="T829" s="119" t="str">
        <f ca="1">IFERROR(__xludf.DUMMYFUNCTION("""COMPUTED_VALUE"""),"")</f>
        <v/>
      </c>
      <c r="U829" s="119" t="str">
        <f ca="1">IFERROR(__xludf.DUMMYFUNCTION("""COMPUTED_VALUE"""),"")</f>
        <v/>
      </c>
      <c r="V829" s="119" t="str">
        <f ca="1">IFERROR(__xludf.DUMMYFUNCTION("""COMPUTED_VALUE"""),"")</f>
        <v/>
      </c>
      <c r="W829" s="119" t="str">
        <f ca="1">IFERROR(__xludf.DUMMYFUNCTION("""COMPUTED_VALUE"""),"")</f>
        <v/>
      </c>
      <c r="X829" s="119" t="str">
        <f ca="1">IFERROR(__xludf.DUMMYFUNCTION("""COMPUTED_VALUE"""),"")</f>
        <v/>
      </c>
      <c r="Y829" s="119" t="str">
        <f ca="1">IFERROR(__xludf.DUMMYFUNCTION("""COMPUTED_VALUE"""),"")</f>
        <v/>
      </c>
      <c r="Z829" s="119"/>
    </row>
    <row r="830" spans="1:26" ht="12.95">
      <c r="A830" s="119" t="str">
        <f ca="1">IFERROR(__xludf.DUMMYFUNCTION("""COMPUTED_VALUE"""),"")</f>
        <v/>
      </c>
      <c r="B830" s="119" t="str">
        <f ca="1">IFERROR(__xludf.DUMMYFUNCTION("""COMPUTED_VALUE"""),"")</f>
        <v/>
      </c>
      <c r="C830" s="119" t="str">
        <f ca="1">IFERROR(__xludf.DUMMYFUNCTION("""COMPUTED_VALUE"""),"")</f>
        <v/>
      </c>
      <c r="D830" s="119" t="str">
        <f ca="1">IFERROR(__xludf.DUMMYFUNCTION("""COMPUTED_VALUE"""),"")</f>
        <v/>
      </c>
      <c r="E830" s="119" t="str">
        <f ca="1">IFERROR(__xludf.DUMMYFUNCTION("""COMPUTED_VALUE"""),"")</f>
        <v/>
      </c>
      <c r="F830" s="119" t="str">
        <f ca="1">IFERROR(__xludf.DUMMYFUNCTION("""COMPUTED_VALUE"""),"")</f>
        <v/>
      </c>
      <c r="G830" s="119" t="str">
        <f ca="1">IFERROR(__xludf.DUMMYFUNCTION("""COMPUTED_VALUE"""),"")</f>
        <v/>
      </c>
      <c r="H830" s="119" t="str">
        <f ca="1">IFERROR(__xludf.DUMMYFUNCTION("""COMPUTED_VALUE"""),"")</f>
        <v/>
      </c>
      <c r="I830" s="96" t="str">
        <f ca="1">IFERROR(__xludf.DUMMYFUNCTION("""COMPUTED_VALUE"""),"")</f>
        <v/>
      </c>
      <c r="J830" s="119" t="str">
        <f ca="1">IFERROR(__xludf.DUMMYFUNCTION("""COMPUTED_VALUE"""),"")</f>
        <v/>
      </c>
      <c r="K830" s="119" t="str">
        <f ca="1">IFERROR(__xludf.DUMMYFUNCTION("""COMPUTED_VALUE"""),"")</f>
        <v/>
      </c>
      <c r="L830" s="119" t="str">
        <f ca="1">IFERROR(__xludf.DUMMYFUNCTION("""COMPUTED_VALUE"""),"")</f>
        <v/>
      </c>
      <c r="M830" s="119" t="str">
        <f ca="1">IFERROR(__xludf.DUMMYFUNCTION("""COMPUTED_VALUE"""),"")</f>
        <v/>
      </c>
      <c r="N830" s="119" t="str">
        <f ca="1">IFERROR(__xludf.DUMMYFUNCTION("""COMPUTED_VALUE"""),"")</f>
        <v/>
      </c>
      <c r="O830" s="119" t="str">
        <f ca="1">IFERROR(__xludf.DUMMYFUNCTION("""COMPUTED_VALUE"""),"")</f>
        <v/>
      </c>
      <c r="P830" s="119" t="str">
        <f ca="1">IFERROR(__xludf.DUMMYFUNCTION("""COMPUTED_VALUE"""),"")</f>
        <v/>
      </c>
      <c r="Q830" s="119" t="str">
        <f ca="1">IFERROR(__xludf.DUMMYFUNCTION("""COMPUTED_VALUE"""),"")</f>
        <v/>
      </c>
      <c r="R830" s="119" t="str">
        <f ca="1">IFERROR(__xludf.DUMMYFUNCTION("""COMPUTED_VALUE"""),"")</f>
        <v/>
      </c>
      <c r="S830" s="119" t="str">
        <f ca="1">IFERROR(__xludf.DUMMYFUNCTION("""COMPUTED_VALUE"""),"")</f>
        <v/>
      </c>
      <c r="T830" s="119" t="str">
        <f ca="1">IFERROR(__xludf.DUMMYFUNCTION("""COMPUTED_VALUE"""),"")</f>
        <v/>
      </c>
      <c r="U830" s="119" t="str">
        <f ca="1">IFERROR(__xludf.DUMMYFUNCTION("""COMPUTED_VALUE"""),"")</f>
        <v/>
      </c>
      <c r="V830" s="119" t="str">
        <f ca="1">IFERROR(__xludf.DUMMYFUNCTION("""COMPUTED_VALUE"""),"")</f>
        <v/>
      </c>
      <c r="W830" s="119" t="str">
        <f ca="1">IFERROR(__xludf.DUMMYFUNCTION("""COMPUTED_VALUE"""),"")</f>
        <v/>
      </c>
      <c r="X830" s="119" t="str">
        <f ca="1">IFERROR(__xludf.DUMMYFUNCTION("""COMPUTED_VALUE"""),"")</f>
        <v/>
      </c>
      <c r="Y830" s="119" t="str">
        <f ca="1">IFERROR(__xludf.DUMMYFUNCTION("""COMPUTED_VALUE"""),"")</f>
        <v/>
      </c>
      <c r="Z830" s="119"/>
    </row>
    <row r="831" spans="1:26" ht="12.95">
      <c r="A831" s="119" t="str">
        <f ca="1">IFERROR(__xludf.DUMMYFUNCTION("""COMPUTED_VALUE"""),"")</f>
        <v/>
      </c>
      <c r="B831" s="119" t="str">
        <f ca="1">IFERROR(__xludf.DUMMYFUNCTION("""COMPUTED_VALUE"""),"")</f>
        <v/>
      </c>
      <c r="C831" s="119" t="str">
        <f ca="1">IFERROR(__xludf.DUMMYFUNCTION("""COMPUTED_VALUE"""),"")</f>
        <v/>
      </c>
      <c r="D831" s="119" t="str">
        <f ca="1">IFERROR(__xludf.DUMMYFUNCTION("""COMPUTED_VALUE"""),"")</f>
        <v/>
      </c>
      <c r="E831" s="119" t="str">
        <f ca="1">IFERROR(__xludf.DUMMYFUNCTION("""COMPUTED_VALUE"""),"")</f>
        <v/>
      </c>
      <c r="F831" s="119" t="str">
        <f ca="1">IFERROR(__xludf.DUMMYFUNCTION("""COMPUTED_VALUE"""),"")</f>
        <v/>
      </c>
      <c r="G831" s="119" t="str">
        <f ca="1">IFERROR(__xludf.DUMMYFUNCTION("""COMPUTED_VALUE"""),"")</f>
        <v/>
      </c>
      <c r="H831" s="119" t="str">
        <f ca="1">IFERROR(__xludf.DUMMYFUNCTION("""COMPUTED_VALUE"""),"")</f>
        <v/>
      </c>
      <c r="I831" s="96" t="str">
        <f ca="1">IFERROR(__xludf.DUMMYFUNCTION("""COMPUTED_VALUE"""),"")</f>
        <v/>
      </c>
      <c r="J831" s="119" t="str">
        <f ca="1">IFERROR(__xludf.DUMMYFUNCTION("""COMPUTED_VALUE"""),"")</f>
        <v/>
      </c>
      <c r="K831" s="119" t="str">
        <f ca="1">IFERROR(__xludf.DUMMYFUNCTION("""COMPUTED_VALUE"""),"")</f>
        <v/>
      </c>
      <c r="L831" s="119" t="str">
        <f ca="1">IFERROR(__xludf.DUMMYFUNCTION("""COMPUTED_VALUE"""),"")</f>
        <v/>
      </c>
      <c r="M831" s="119" t="str">
        <f ca="1">IFERROR(__xludf.DUMMYFUNCTION("""COMPUTED_VALUE"""),"")</f>
        <v/>
      </c>
      <c r="N831" s="119" t="str">
        <f ca="1">IFERROR(__xludf.DUMMYFUNCTION("""COMPUTED_VALUE"""),"")</f>
        <v/>
      </c>
      <c r="O831" s="119" t="str">
        <f ca="1">IFERROR(__xludf.DUMMYFUNCTION("""COMPUTED_VALUE"""),"")</f>
        <v/>
      </c>
      <c r="P831" s="119" t="str">
        <f ca="1">IFERROR(__xludf.DUMMYFUNCTION("""COMPUTED_VALUE"""),"")</f>
        <v/>
      </c>
      <c r="Q831" s="119" t="str">
        <f ca="1">IFERROR(__xludf.DUMMYFUNCTION("""COMPUTED_VALUE"""),"")</f>
        <v/>
      </c>
      <c r="R831" s="119" t="str">
        <f ca="1">IFERROR(__xludf.DUMMYFUNCTION("""COMPUTED_VALUE"""),"")</f>
        <v/>
      </c>
      <c r="S831" s="119" t="str">
        <f ca="1">IFERROR(__xludf.DUMMYFUNCTION("""COMPUTED_VALUE"""),"")</f>
        <v/>
      </c>
      <c r="T831" s="119" t="str">
        <f ca="1">IFERROR(__xludf.DUMMYFUNCTION("""COMPUTED_VALUE"""),"")</f>
        <v/>
      </c>
      <c r="U831" s="119" t="str">
        <f ca="1">IFERROR(__xludf.DUMMYFUNCTION("""COMPUTED_VALUE"""),"")</f>
        <v/>
      </c>
      <c r="V831" s="119" t="str">
        <f ca="1">IFERROR(__xludf.DUMMYFUNCTION("""COMPUTED_VALUE"""),"")</f>
        <v/>
      </c>
      <c r="W831" s="119" t="str">
        <f ca="1">IFERROR(__xludf.DUMMYFUNCTION("""COMPUTED_VALUE"""),"")</f>
        <v/>
      </c>
      <c r="X831" s="119" t="str">
        <f ca="1">IFERROR(__xludf.DUMMYFUNCTION("""COMPUTED_VALUE"""),"")</f>
        <v/>
      </c>
      <c r="Y831" s="119" t="str">
        <f ca="1">IFERROR(__xludf.DUMMYFUNCTION("""COMPUTED_VALUE"""),"")</f>
        <v/>
      </c>
      <c r="Z831" s="119"/>
    </row>
    <row r="832" spans="1:26" ht="12.95">
      <c r="A832" s="119" t="str">
        <f ca="1">IFERROR(__xludf.DUMMYFUNCTION("""COMPUTED_VALUE"""),"")</f>
        <v/>
      </c>
      <c r="B832" s="119" t="str">
        <f ca="1">IFERROR(__xludf.DUMMYFUNCTION("""COMPUTED_VALUE"""),"")</f>
        <v/>
      </c>
      <c r="C832" s="119" t="str">
        <f ca="1">IFERROR(__xludf.DUMMYFUNCTION("""COMPUTED_VALUE"""),"")</f>
        <v/>
      </c>
      <c r="D832" s="119" t="str">
        <f ca="1">IFERROR(__xludf.DUMMYFUNCTION("""COMPUTED_VALUE"""),"")</f>
        <v/>
      </c>
      <c r="E832" s="119" t="str">
        <f ca="1">IFERROR(__xludf.DUMMYFUNCTION("""COMPUTED_VALUE"""),"")</f>
        <v/>
      </c>
      <c r="F832" s="119" t="str">
        <f ca="1">IFERROR(__xludf.DUMMYFUNCTION("""COMPUTED_VALUE"""),"")</f>
        <v/>
      </c>
      <c r="G832" s="119" t="str">
        <f ca="1">IFERROR(__xludf.DUMMYFUNCTION("""COMPUTED_VALUE"""),"")</f>
        <v/>
      </c>
      <c r="H832" s="119" t="str">
        <f ca="1">IFERROR(__xludf.DUMMYFUNCTION("""COMPUTED_VALUE"""),"")</f>
        <v/>
      </c>
      <c r="I832" s="96" t="str">
        <f ca="1">IFERROR(__xludf.DUMMYFUNCTION("""COMPUTED_VALUE"""),"")</f>
        <v/>
      </c>
      <c r="J832" s="119" t="str">
        <f ca="1">IFERROR(__xludf.DUMMYFUNCTION("""COMPUTED_VALUE"""),"")</f>
        <v/>
      </c>
      <c r="K832" s="119" t="str">
        <f ca="1">IFERROR(__xludf.DUMMYFUNCTION("""COMPUTED_VALUE"""),"")</f>
        <v/>
      </c>
      <c r="L832" s="119" t="str">
        <f ca="1">IFERROR(__xludf.DUMMYFUNCTION("""COMPUTED_VALUE"""),"")</f>
        <v/>
      </c>
      <c r="M832" s="119" t="str">
        <f ca="1">IFERROR(__xludf.DUMMYFUNCTION("""COMPUTED_VALUE"""),"")</f>
        <v/>
      </c>
      <c r="N832" s="119" t="str">
        <f ca="1">IFERROR(__xludf.DUMMYFUNCTION("""COMPUTED_VALUE"""),"")</f>
        <v/>
      </c>
      <c r="O832" s="119" t="str">
        <f ca="1">IFERROR(__xludf.DUMMYFUNCTION("""COMPUTED_VALUE"""),"")</f>
        <v/>
      </c>
      <c r="P832" s="119" t="str">
        <f ca="1">IFERROR(__xludf.DUMMYFUNCTION("""COMPUTED_VALUE"""),"")</f>
        <v/>
      </c>
      <c r="Q832" s="119" t="str">
        <f ca="1">IFERROR(__xludf.DUMMYFUNCTION("""COMPUTED_VALUE"""),"")</f>
        <v/>
      </c>
      <c r="R832" s="119" t="str">
        <f ca="1">IFERROR(__xludf.DUMMYFUNCTION("""COMPUTED_VALUE"""),"")</f>
        <v/>
      </c>
      <c r="S832" s="119" t="str">
        <f ca="1">IFERROR(__xludf.DUMMYFUNCTION("""COMPUTED_VALUE"""),"")</f>
        <v/>
      </c>
      <c r="T832" s="119" t="str">
        <f ca="1">IFERROR(__xludf.DUMMYFUNCTION("""COMPUTED_VALUE"""),"")</f>
        <v/>
      </c>
      <c r="U832" s="119" t="str">
        <f ca="1">IFERROR(__xludf.DUMMYFUNCTION("""COMPUTED_VALUE"""),"")</f>
        <v/>
      </c>
      <c r="V832" s="119" t="str">
        <f ca="1">IFERROR(__xludf.DUMMYFUNCTION("""COMPUTED_VALUE"""),"")</f>
        <v/>
      </c>
      <c r="W832" s="119" t="str">
        <f ca="1">IFERROR(__xludf.DUMMYFUNCTION("""COMPUTED_VALUE"""),"")</f>
        <v/>
      </c>
      <c r="X832" s="119" t="str">
        <f ca="1">IFERROR(__xludf.DUMMYFUNCTION("""COMPUTED_VALUE"""),"")</f>
        <v/>
      </c>
      <c r="Y832" s="119" t="str">
        <f ca="1">IFERROR(__xludf.DUMMYFUNCTION("""COMPUTED_VALUE"""),"")</f>
        <v/>
      </c>
      <c r="Z832" s="119"/>
    </row>
    <row r="833" spans="1:26" ht="12.95">
      <c r="A833" s="119" t="str">
        <f ca="1">IFERROR(__xludf.DUMMYFUNCTION("""COMPUTED_VALUE"""),"")</f>
        <v/>
      </c>
      <c r="B833" s="119" t="str">
        <f ca="1">IFERROR(__xludf.DUMMYFUNCTION("""COMPUTED_VALUE"""),"")</f>
        <v/>
      </c>
      <c r="C833" s="119" t="str">
        <f ca="1">IFERROR(__xludf.DUMMYFUNCTION("""COMPUTED_VALUE"""),"")</f>
        <v/>
      </c>
      <c r="D833" s="119" t="str">
        <f ca="1">IFERROR(__xludf.DUMMYFUNCTION("""COMPUTED_VALUE"""),"")</f>
        <v/>
      </c>
      <c r="E833" s="119" t="str">
        <f ca="1">IFERROR(__xludf.DUMMYFUNCTION("""COMPUTED_VALUE"""),"")</f>
        <v/>
      </c>
      <c r="F833" s="119" t="str">
        <f ca="1">IFERROR(__xludf.DUMMYFUNCTION("""COMPUTED_VALUE"""),"")</f>
        <v/>
      </c>
      <c r="G833" s="119" t="str">
        <f ca="1">IFERROR(__xludf.DUMMYFUNCTION("""COMPUTED_VALUE"""),"")</f>
        <v/>
      </c>
      <c r="H833" s="119" t="str">
        <f ca="1">IFERROR(__xludf.DUMMYFUNCTION("""COMPUTED_VALUE"""),"")</f>
        <v/>
      </c>
      <c r="I833" s="96" t="str">
        <f ca="1">IFERROR(__xludf.DUMMYFUNCTION("""COMPUTED_VALUE"""),"")</f>
        <v/>
      </c>
      <c r="J833" s="119" t="str">
        <f ca="1">IFERROR(__xludf.DUMMYFUNCTION("""COMPUTED_VALUE"""),"")</f>
        <v/>
      </c>
      <c r="K833" s="119" t="str">
        <f ca="1">IFERROR(__xludf.DUMMYFUNCTION("""COMPUTED_VALUE"""),"")</f>
        <v/>
      </c>
      <c r="L833" s="119" t="str">
        <f ca="1">IFERROR(__xludf.DUMMYFUNCTION("""COMPUTED_VALUE"""),"")</f>
        <v/>
      </c>
      <c r="M833" s="119" t="str">
        <f ca="1">IFERROR(__xludf.DUMMYFUNCTION("""COMPUTED_VALUE"""),"")</f>
        <v/>
      </c>
      <c r="N833" s="119" t="str">
        <f ca="1">IFERROR(__xludf.DUMMYFUNCTION("""COMPUTED_VALUE"""),"")</f>
        <v/>
      </c>
      <c r="O833" s="119" t="str">
        <f ca="1">IFERROR(__xludf.DUMMYFUNCTION("""COMPUTED_VALUE"""),"")</f>
        <v/>
      </c>
      <c r="P833" s="119" t="str">
        <f ca="1">IFERROR(__xludf.DUMMYFUNCTION("""COMPUTED_VALUE"""),"")</f>
        <v/>
      </c>
      <c r="Q833" s="119" t="str">
        <f ca="1">IFERROR(__xludf.DUMMYFUNCTION("""COMPUTED_VALUE"""),"")</f>
        <v/>
      </c>
      <c r="R833" s="119" t="str">
        <f ca="1">IFERROR(__xludf.DUMMYFUNCTION("""COMPUTED_VALUE"""),"")</f>
        <v/>
      </c>
      <c r="S833" s="119" t="str">
        <f ca="1">IFERROR(__xludf.DUMMYFUNCTION("""COMPUTED_VALUE"""),"")</f>
        <v/>
      </c>
      <c r="T833" s="119" t="str">
        <f ca="1">IFERROR(__xludf.DUMMYFUNCTION("""COMPUTED_VALUE"""),"")</f>
        <v/>
      </c>
      <c r="U833" s="119" t="str">
        <f ca="1">IFERROR(__xludf.DUMMYFUNCTION("""COMPUTED_VALUE"""),"")</f>
        <v/>
      </c>
      <c r="V833" s="119" t="str">
        <f ca="1">IFERROR(__xludf.DUMMYFUNCTION("""COMPUTED_VALUE"""),"")</f>
        <v/>
      </c>
      <c r="W833" s="119" t="str">
        <f ca="1">IFERROR(__xludf.DUMMYFUNCTION("""COMPUTED_VALUE"""),"")</f>
        <v/>
      </c>
      <c r="X833" s="119" t="str">
        <f ca="1">IFERROR(__xludf.DUMMYFUNCTION("""COMPUTED_VALUE"""),"")</f>
        <v/>
      </c>
      <c r="Y833" s="119" t="str">
        <f ca="1">IFERROR(__xludf.DUMMYFUNCTION("""COMPUTED_VALUE"""),"")</f>
        <v/>
      </c>
      <c r="Z833" s="119"/>
    </row>
    <row r="834" spans="1:26" ht="12.95">
      <c r="A834" s="119" t="str">
        <f ca="1">IFERROR(__xludf.DUMMYFUNCTION("""COMPUTED_VALUE"""),"")</f>
        <v/>
      </c>
      <c r="B834" s="119" t="str">
        <f ca="1">IFERROR(__xludf.DUMMYFUNCTION("""COMPUTED_VALUE"""),"")</f>
        <v/>
      </c>
      <c r="C834" s="119" t="str">
        <f ca="1">IFERROR(__xludf.DUMMYFUNCTION("""COMPUTED_VALUE"""),"")</f>
        <v/>
      </c>
      <c r="D834" s="119" t="str">
        <f ca="1">IFERROR(__xludf.DUMMYFUNCTION("""COMPUTED_VALUE"""),"")</f>
        <v/>
      </c>
      <c r="E834" s="119" t="str">
        <f ca="1">IFERROR(__xludf.DUMMYFUNCTION("""COMPUTED_VALUE"""),"")</f>
        <v/>
      </c>
      <c r="F834" s="119" t="str">
        <f ca="1">IFERROR(__xludf.DUMMYFUNCTION("""COMPUTED_VALUE"""),"")</f>
        <v/>
      </c>
      <c r="G834" s="119" t="str">
        <f ca="1">IFERROR(__xludf.DUMMYFUNCTION("""COMPUTED_VALUE"""),"")</f>
        <v/>
      </c>
      <c r="H834" s="119" t="str">
        <f ca="1">IFERROR(__xludf.DUMMYFUNCTION("""COMPUTED_VALUE"""),"")</f>
        <v/>
      </c>
      <c r="I834" s="96" t="str">
        <f ca="1">IFERROR(__xludf.DUMMYFUNCTION("""COMPUTED_VALUE"""),"")</f>
        <v/>
      </c>
      <c r="J834" s="119" t="str">
        <f ca="1">IFERROR(__xludf.DUMMYFUNCTION("""COMPUTED_VALUE"""),"")</f>
        <v/>
      </c>
      <c r="K834" s="119" t="str">
        <f ca="1">IFERROR(__xludf.DUMMYFUNCTION("""COMPUTED_VALUE"""),"")</f>
        <v/>
      </c>
      <c r="L834" s="119" t="str">
        <f ca="1">IFERROR(__xludf.DUMMYFUNCTION("""COMPUTED_VALUE"""),"")</f>
        <v/>
      </c>
      <c r="M834" s="119" t="str">
        <f ca="1">IFERROR(__xludf.DUMMYFUNCTION("""COMPUTED_VALUE"""),"")</f>
        <v/>
      </c>
      <c r="N834" s="119" t="str">
        <f ca="1">IFERROR(__xludf.DUMMYFUNCTION("""COMPUTED_VALUE"""),"")</f>
        <v/>
      </c>
      <c r="O834" s="119" t="str">
        <f ca="1">IFERROR(__xludf.DUMMYFUNCTION("""COMPUTED_VALUE"""),"")</f>
        <v/>
      </c>
      <c r="P834" s="119" t="str">
        <f ca="1">IFERROR(__xludf.DUMMYFUNCTION("""COMPUTED_VALUE"""),"")</f>
        <v/>
      </c>
      <c r="Q834" s="119" t="str">
        <f ca="1">IFERROR(__xludf.DUMMYFUNCTION("""COMPUTED_VALUE"""),"")</f>
        <v/>
      </c>
      <c r="R834" s="119" t="str">
        <f ca="1">IFERROR(__xludf.DUMMYFUNCTION("""COMPUTED_VALUE"""),"")</f>
        <v/>
      </c>
      <c r="S834" s="119" t="str">
        <f ca="1">IFERROR(__xludf.DUMMYFUNCTION("""COMPUTED_VALUE"""),"")</f>
        <v/>
      </c>
      <c r="T834" s="119" t="str">
        <f ca="1">IFERROR(__xludf.DUMMYFUNCTION("""COMPUTED_VALUE"""),"")</f>
        <v/>
      </c>
      <c r="U834" s="119" t="str">
        <f ca="1">IFERROR(__xludf.DUMMYFUNCTION("""COMPUTED_VALUE"""),"")</f>
        <v/>
      </c>
      <c r="V834" s="119" t="str">
        <f ca="1">IFERROR(__xludf.DUMMYFUNCTION("""COMPUTED_VALUE"""),"")</f>
        <v/>
      </c>
      <c r="W834" s="119" t="str">
        <f ca="1">IFERROR(__xludf.DUMMYFUNCTION("""COMPUTED_VALUE"""),"")</f>
        <v/>
      </c>
      <c r="X834" s="119" t="str">
        <f ca="1">IFERROR(__xludf.DUMMYFUNCTION("""COMPUTED_VALUE"""),"")</f>
        <v/>
      </c>
      <c r="Y834" s="119" t="str">
        <f ca="1">IFERROR(__xludf.DUMMYFUNCTION("""COMPUTED_VALUE"""),"")</f>
        <v/>
      </c>
      <c r="Z834" s="119"/>
    </row>
    <row r="835" spans="1:26" ht="12.95">
      <c r="A835" s="119" t="str">
        <f ca="1">IFERROR(__xludf.DUMMYFUNCTION("""COMPUTED_VALUE"""),"")</f>
        <v/>
      </c>
      <c r="B835" s="119" t="str">
        <f ca="1">IFERROR(__xludf.DUMMYFUNCTION("""COMPUTED_VALUE"""),"")</f>
        <v/>
      </c>
      <c r="C835" s="119" t="str">
        <f ca="1">IFERROR(__xludf.DUMMYFUNCTION("""COMPUTED_VALUE"""),"")</f>
        <v/>
      </c>
      <c r="D835" s="119" t="str">
        <f ca="1">IFERROR(__xludf.DUMMYFUNCTION("""COMPUTED_VALUE"""),"")</f>
        <v/>
      </c>
      <c r="E835" s="119" t="str">
        <f ca="1">IFERROR(__xludf.DUMMYFUNCTION("""COMPUTED_VALUE"""),"")</f>
        <v/>
      </c>
      <c r="F835" s="119" t="str">
        <f ca="1">IFERROR(__xludf.DUMMYFUNCTION("""COMPUTED_VALUE"""),"")</f>
        <v/>
      </c>
      <c r="G835" s="119" t="str">
        <f ca="1">IFERROR(__xludf.DUMMYFUNCTION("""COMPUTED_VALUE"""),"")</f>
        <v/>
      </c>
      <c r="H835" s="119" t="str">
        <f ca="1">IFERROR(__xludf.DUMMYFUNCTION("""COMPUTED_VALUE"""),"")</f>
        <v/>
      </c>
      <c r="I835" s="96" t="str">
        <f ca="1">IFERROR(__xludf.DUMMYFUNCTION("""COMPUTED_VALUE"""),"")</f>
        <v/>
      </c>
      <c r="J835" s="119" t="str">
        <f ca="1">IFERROR(__xludf.DUMMYFUNCTION("""COMPUTED_VALUE"""),"")</f>
        <v/>
      </c>
      <c r="K835" s="119" t="str">
        <f ca="1">IFERROR(__xludf.DUMMYFUNCTION("""COMPUTED_VALUE"""),"")</f>
        <v/>
      </c>
      <c r="L835" s="119" t="str">
        <f ca="1">IFERROR(__xludf.DUMMYFUNCTION("""COMPUTED_VALUE"""),"")</f>
        <v/>
      </c>
      <c r="M835" s="119" t="str">
        <f ca="1">IFERROR(__xludf.DUMMYFUNCTION("""COMPUTED_VALUE"""),"")</f>
        <v/>
      </c>
      <c r="N835" s="119" t="str">
        <f ca="1">IFERROR(__xludf.DUMMYFUNCTION("""COMPUTED_VALUE"""),"")</f>
        <v/>
      </c>
      <c r="O835" s="119" t="str">
        <f ca="1">IFERROR(__xludf.DUMMYFUNCTION("""COMPUTED_VALUE"""),"")</f>
        <v/>
      </c>
      <c r="P835" s="119" t="str">
        <f ca="1">IFERROR(__xludf.DUMMYFUNCTION("""COMPUTED_VALUE"""),"")</f>
        <v/>
      </c>
      <c r="Q835" s="119" t="str">
        <f ca="1">IFERROR(__xludf.DUMMYFUNCTION("""COMPUTED_VALUE"""),"")</f>
        <v/>
      </c>
      <c r="R835" s="119" t="str">
        <f ca="1">IFERROR(__xludf.DUMMYFUNCTION("""COMPUTED_VALUE"""),"")</f>
        <v/>
      </c>
      <c r="S835" s="119" t="str">
        <f ca="1">IFERROR(__xludf.DUMMYFUNCTION("""COMPUTED_VALUE"""),"")</f>
        <v/>
      </c>
      <c r="T835" s="119" t="str">
        <f ca="1">IFERROR(__xludf.DUMMYFUNCTION("""COMPUTED_VALUE"""),"")</f>
        <v/>
      </c>
      <c r="U835" s="119" t="str">
        <f ca="1">IFERROR(__xludf.DUMMYFUNCTION("""COMPUTED_VALUE"""),"")</f>
        <v/>
      </c>
      <c r="V835" s="119" t="str">
        <f ca="1">IFERROR(__xludf.DUMMYFUNCTION("""COMPUTED_VALUE"""),"")</f>
        <v/>
      </c>
      <c r="W835" s="119" t="str">
        <f ca="1">IFERROR(__xludf.DUMMYFUNCTION("""COMPUTED_VALUE"""),"")</f>
        <v/>
      </c>
      <c r="X835" s="119" t="str">
        <f ca="1">IFERROR(__xludf.DUMMYFUNCTION("""COMPUTED_VALUE"""),"")</f>
        <v/>
      </c>
      <c r="Y835" s="119" t="str">
        <f ca="1">IFERROR(__xludf.DUMMYFUNCTION("""COMPUTED_VALUE"""),"")</f>
        <v/>
      </c>
      <c r="Z835" s="119"/>
    </row>
    <row r="836" spans="1:26" ht="12.95">
      <c r="A836" s="119" t="str">
        <f ca="1">IFERROR(__xludf.DUMMYFUNCTION("""COMPUTED_VALUE"""),"")</f>
        <v/>
      </c>
      <c r="B836" s="119" t="str">
        <f ca="1">IFERROR(__xludf.DUMMYFUNCTION("""COMPUTED_VALUE"""),"")</f>
        <v/>
      </c>
      <c r="C836" s="119" t="str">
        <f ca="1">IFERROR(__xludf.DUMMYFUNCTION("""COMPUTED_VALUE"""),"")</f>
        <v/>
      </c>
      <c r="D836" s="119" t="str">
        <f ca="1">IFERROR(__xludf.DUMMYFUNCTION("""COMPUTED_VALUE"""),"")</f>
        <v/>
      </c>
      <c r="E836" s="119" t="str">
        <f ca="1">IFERROR(__xludf.DUMMYFUNCTION("""COMPUTED_VALUE"""),"")</f>
        <v/>
      </c>
      <c r="F836" s="119" t="str">
        <f ca="1">IFERROR(__xludf.DUMMYFUNCTION("""COMPUTED_VALUE"""),"")</f>
        <v/>
      </c>
      <c r="G836" s="119" t="str">
        <f ca="1">IFERROR(__xludf.DUMMYFUNCTION("""COMPUTED_VALUE"""),"")</f>
        <v/>
      </c>
      <c r="H836" s="119" t="str">
        <f ca="1">IFERROR(__xludf.DUMMYFUNCTION("""COMPUTED_VALUE"""),"")</f>
        <v/>
      </c>
      <c r="I836" s="96" t="str">
        <f ca="1">IFERROR(__xludf.DUMMYFUNCTION("""COMPUTED_VALUE"""),"")</f>
        <v/>
      </c>
      <c r="J836" s="119" t="str">
        <f ca="1">IFERROR(__xludf.DUMMYFUNCTION("""COMPUTED_VALUE"""),"")</f>
        <v/>
      </c>
      <c r="K836" s="119" t="str">
        <f ca="1">IFERROR(__xludf.DUMMYFUNCTION("""COMPUTED_VALUE"""),"")</f>
        <v/>
      </c>
      <c r="L836" s="119" t="str">
        <f ca="1">IFERROR(__xludf.DUMMYFUNCTION("""COMPUTED_VALUE"""),"")</f>
        <v/>
      </c>
      <c r="M836" s="119" t="str">
        <f ca="1">IFERROR(__xludf.DUMMYFUNCTION("""COMPUTED_VALUE"""),"")</f>
        <v/>
      </c>
      <c r="N836" s="119" t="str">
        <f ca="1">IFERROR(__xludf.DUMMYFUNCTION("""COMPUTED_VALUE"""),"")</f>
        <v/>
      </c>
      <c r="O836" s="119" t="str">
        <f ca="1">IFERROR(__xludf.DUMMYFUNCTION("""COMPUTED_VALUE"""),"")</f>
        <v/>
      </c>
      <c r="P836" s="119" t="str">
        <f ca="1">IFERROR(__xludf.DUMMYFUNCTION("""COMPUTED_VALUE"""),"")</f>
        <v/>
      </c>
      <c r="Q836" s="119" t="str">
        <f ca="1">IFERROR(__xludf.DUMMYFUNCTION("""COMPUTED_VALUE"""),"")</f>
        <v/>
      </c>
      <c r="R836" s="119" t="str">
        <f ca="1">IFERROR(__xludf.DUMMYFUNCTION("""COMPUTED_VALUE"""),"")</f>
        <v/>
      </c>
      <c r="S836" s="119" t="str">
        <f ca="1">IFERROR(__xludf.DUMMYFUNCTION("""COMPUTED_VALUE"""),"")</f>
        <v/>
      </c>
      <c r="T836" s="119" t="str">
        <f ca="1">IFERROR(__xludf.DUMMYFUNCTION("""COMPUTED_VALUE"""),"")</f>
        <v/>
      </c>
      <c r="U836" s="119" t="str">
        <f ca="1">IFERROR(__xludf.DUMMYFUNCTION("""COMPUTED_VALUE"""),"")</f>
        <v/>
      </c>
      <c r="V836" s="119" t="str">
        <f ca="1">IFERROR(__xludf.DUMMYFUNCTION("""COMPUTED_VALUE"""),"")</f>
        <v/>
      </c>
      <c r="W836" s="119" t="str">
        <f ca="1">IFERROR(__xludf.DUMMYFUNCTION("""COMPUTED_VALUE"""),"")</f>
        <v/>
      </c>
      <c r="X836" s="119" t="str">
        <f ca="1">IFERROR(__xludf.DUMMYFUNCTION("""COMPUTED_VALUE"""),"")</f>
        <v/>
      </c>
      <c r="Y836" s="119" t="str">
        <f ca="1">IFERROR(__xludf.DUMMYFUNCTION("""COMPUTED_VALUE"""),"")</f>
        <v/>
      </c>
      <c r="Z836" s="119"/>
    </row>
    <row r="837" spans="1:26" ht="12.95">
      <c r="A837" s="119" t="str">
        <f ca="1">IFERROR(__xludf.DUMMYFUNCTION("""COMPUTED_VALUE"""),"")</f>
        <v/>
      </c>
      <c r="B837" s="119" t="str">
        <f ca="1">IFERROR(__xludf.DUMMYFUNCTION("""COMPUTED_VALUE"""),"")</f>
        <v/>
      </c>
      <c r="C837" s="119" t="str">
        <f ca="1">IFERROR(__xludf.DUMMYFUNCTION("""COMPUTED_VALUE"""),"")</f>
        <v/>
      </c>
      <c r="D837" s="119" t="str">
        <f ca="1">IFERROR(__xludf.DUMMYFUNCTION("""COMPUTED_VALUE"""),"")</f>
        <v/>
      </c>
      <c r="E837" s="119" t="str">
        <f ca="1">IFERROR(__xludf.DUMMYFUNCTION("""COMPUTED_VALUE"""),"")</f>
        <v/>
      </c>
      <c r="F837" s="119" t="str">
        <f ca="1">IFERROR(__xludf.DUMMYFUNCTION("""COMPUTED_VALUE"""),"")</f>
        <v/>
      </c>
      <c r="G837" s="119" t="str">
        <f ca="1">IFERROR(__xludf.DUMMYFUNCTION("""COMPUTED_VALUE"""),"")</f>
        <v/>
      </c>
      <c r="H837" s="119" t="str">
        <f ca="1">IFERROR(__xludf.DUMMYFUNCTION("""COMPUTED_VALUE"""),"")</f>
        <v/>
      </c>
      <c r="I837" s="96" t="str">
        <f ca="1">IFERROR(__xludf.DUMMYFUNCTION("""COMPUTED_VALUE"""),"")</f>
        <v/>
      </c>
      <c r="J837" s="119" t="str">
        <f ca="1">IFERROR(__xludf.DUMMYFUNCTION("""COMPUTED_VALUE"""),"")</f>
        <v/>
      </c>
      <c r="K837" s="119" t="str">
        <f ca="1">IFERROR(__xludf.DUMMYFUNCTION("""COMPUTED_VALUE"""),"")</f>
        <v/>
      </c>
      <c r="L837" s="119" t="str">
        <f ca="1">IFERROR(__xludf.DUMMYFUNCTION("""COMPUTED_VALUE"""),"")</f>
        <v/>
      </c>
      <c r="M837" s="119" t="str">
        <f ca="1">IFERROR(__xludf.DUMMYFUNCTION("""COMPUTED_VALUE"""),"")</f>
        <v/>
      </c>
      <c r="N837" s="119" t="str">
        <f ca="1">IFERROR(__xludf.DUMMYFUNCTION("""COMPUTED_VALUE"""),"")</f>
        <v/>
      </c>
      <c r="O837" s="119" t="str">
        <f ca="1">IFERROR(__xludf.DUMMYFUNCTION("""COMPUTED_VALUE"""),"")</f>
        <v/>
      </c>
      <c r="P837" s="119" t="str">
        <f ca="1">IFERROR(__xludf.DUMMYFUNCTION("""COMPUTED_VALUE"""),"")</f>
        <v/>
      </c>
      <c r="Q837" s="119" t="str">
        <f ca="1">IFERROR(__xludf.DUMMYFUNCTION("""COMPUTED_VALUE"""),"")</f>
        <v/>
      </c>
      <c r="R837" s="119" t="str">
        <f ca="1">IFERROR(__xludf.DUMMYFUNCTION("""COMPUTED_VALUE"""),"")</f>
        <v/>
      </c>
      <c r="S837" s="119" t="str">
        <f ca="1">IFERROR(__xludf.DUMMYFUNCTION("""COMPUTED_VALUE"""),"")</f>
        <v/>
      </c>
      <c r="T837" s="119" t="str">
        <f ca="1">IFERROR(__xludf.DUMMYFUNCTION("""COMPUTED_VALUE"""),"")</f>
        <v/>
      </c>
      <c r="U837" s="119" t="str">
        <f ca="1">IFERROR(__xludf.DUMMYFUNCTION("""COMPUTED_VALUE"""),"")</f>
        <v/>
      </c>
      <c r="V837" s="119" t="str">
        <f ca="1">IFERROR(__xludf.DUMMYFUNCTION("""COMPUTED_VALUE"""),"")</f>
        <v/>
      </c>
      <c r="W837" s="119" t="str">
        <f ca="1">IFERROR(__xludf.DUMMYFUNCTION("""COMPUTED_VALUE"""),"")</f>
        <v/>
      </c>
      <c r="X837" s="119" t="str">
        <f ca="1">IFERROR(__xludf.DUMMYFUNCTION("""COMPUTED_VALUE"""),"")</f>
        <v/>
      </c>
      <c r="Y837" s="119" t="str">
        <f ca="1">IFERROR(__xludf.DUMMYFUNCTION("""COMPUTED_VALUE"""),"")</f>
        <v/>
      </c>
      <c r="Z837" s="119"/>
    </row>
    <row r="838" spans="1:26" ht="12.95">
      <c r="A838" s="119" t="str">
        <f ca="1">IFERROR(__xludf.DUMMYFUNCTION("""COMPUTED_VALUE"""),"")</f>
        <v/>
      </c>
      <c r="B838" s="119" t="str">
        <f ca="1">IFERROR(__xludf.DUMMYFUNCTION("""COMPUTED_VALUE"""),"")</f>
        <v/>
      </c>
      <c r="C838" s="119" t="str">
        <f ca="1">IFERROR(__xludf.DUMMYFUNCTION("""COMPUTED_VALUE"""),"")</f>
        <v/>
      </c>
      <c r="D838" s="119" t="str">
        <f ca="1">IFERROR(__xludf.DUMMYFUNCTION("""COMPUTED_VALUE"""),"")</f>
        <v/>
      </c>
      <c r="E838" s="119" t="str">
        <f ca="1">IFERROR(__xludf.DUMMYFUNCTION("""COMPUTED_VALUE"""),"")</f>
        <v/>
      </c>
      <c r="F838" s="119" t="str">
        <f ca="1">IFERROR(__xludf.DUMMYFUNCTION("""COMPUTED_VALUE"""),"")</f>
        <v/>
      </c>
      <c r="G838" s="119" t="str">
        <f ca="1">IFERROR(__xludf.DUMMYFUNCTION("""COMPUTED_VALUE"""),"")</f>
        <v/>
      </c>
      <c r="H838" s="119" t="str">
        <f ca="1">IFERROR(__xludf.DUMMYFUNCTION("""COMPUTED_VALUE"""),"")</f>
        <v/>
      </c>
      <c r="I838" s="96" t="str">
        <f ca="1">IFERROR(__xludf.DUMMYFUNCTION("""COMPUTED_VALUE"""),"")</f>
        <v/>
      </c>
      <c r="J838" s="119" t="str">
        <f ca="1">IFERROR(__xludf.DUMMYFUNCTION("""COMPUTED_VALUE"""),"")</f>
        <v/>
      </c>
      <c r="K838" s="119" t="str">
        <f ca="1">IFERROR(__xludf.DUMMYFUNCTION("""COMPUTED_VALUE"""),"")</f>
        <v/>
      </c>
      <c r="L838" s="119" t="str">
        <f ca="1">IFERROR(__xludf.DUMMYFUNCTION("""COMPUTED_VALUE"""),"")</f>
        <v/>
      </c>
      <c r="M838" s="119" t="str">
        <f ca="1">IFERROR(__xludf.DUMMYFUNCTION("""COMPUTED_VALUE"""),"")</f>
        <v/>
      </c>
      <c r="N838" s="119" t="str">
        <f ca="1">IFERROR(__xludf.DUMMYFUNCTION("""COMPUTED_VALUE"""),"")</f>
        <v/>
      </c>
      <c r="O838" s="119" t="str">
        <f ca="1">IFERROR(__xludf.DUMMYFUNCTION("""COMPUTED_VALUE"""),"")</f>
        <v/>
      </c>
      <c r="P838" s="119" t="str">
        <f ca="1">IFERROR(__xludf.DUMMYFUNCTION("""COMPUTED_VALUE"""),"")</f>
        <v/>
      </c>
      <c r="Q838" s="119" t="str">
        <f ca="1">IFERROR(__xludf.DUMMYFUNCTION("""COMPUTED_VALUE"""),"")</f>
        <v/>
      </c>
      <c r="R838" s="119" t="str">
        <f ca="1">IFERROR(__xludf.DUMMYFUNCTION("""COMPUTED_VALUE"""),"")</f>
        <v/>
      </c>
      <c r="S838" s="119" t="str">
        <f ca="1">IFERROR(__xludf.DUMMYFUNCTION("""COMPUTED_VALUE"""),"")</f>
        <v/>
      </c>
      <c r="T838" s="119" t="str">
        <f ca="1">IFERROR(__xludf.DUMMYFUNCTION("""COMPUTED_VALUE"""),"")</f>
        <v/>
      </c>
      <c r="U838" s="119" t="str">
        <f ca="1">IFERROR(__xludf.DUMMYFUNCTION("""COMPUTED_VALUE"""),"")</f>
        <v/>
      </c>
      <c r="V838" s="119" t="str">
        <f ca="1">IFERROR(__xludf.DUMMYFUNCTION("""COMPUTED_VALUE"""),"")</f>
        <v/>
      </c>
      <c r="W838" s="119" t="str">
        <f ca="1">IFERROR(__xludf.DUMMYFUNCTION("""COMPUTED_VALUE"""),"")</f>
        <v/>
      </c>
      <c r="X838" s="119" t="str">
        <f ca="1">IFERROR(__xludf.DUMMYFUNCTION("""COMPUTED_VALUE"""),"")</f>
        <v/>
      </c>
      <c r="Y838" s="119" t="str">
        <f ca="1">IFERROR(__xludf.DUMMYFUNCTION("""COMPUTED_VALUE"""),"")</f>
        <v/>
      </c>
      <c r="Z838" s="119"/>
    </row>
    <row r="839" spans="1:26" ht="12.95">
      <c r="A839" s="119" t="str">
        <f ca="1">IFERROR(__xludf.DUMMYFUNCTION("""COMPUTED_VALUE"""),"")</f>
        <v/>
      </c>
      <c r="B839" s="119" t="str">
        <f ca="1">IFERROR(__xludf.DUMMYFUNCTION("""COMPUTED_VALUE"""),"")</f>
        <v/>
      </c>
      <c r="C839" s="119" t="str">
        <f ca="1">IFERROR(__xludf.DUMMYFUNCTION("""COMPUTED_VALUE"""),"")</f>
        <v/>
      </c>
      <c r="D839" s="119" t="str">
        <f ca="1">IFERROR(__xludf.DUMMYFUNCTION("""COMPUTED_VALUE"""),"")</f>
        <v/>
      </c>
      <c r="E839" s="119" t="str">
        <f ca="1">IFERROR(__xludf.DUMMYFUNCTION("""COMPUTED_VALUE"""),"")</f>
        <v/>
      </c>
      <c r="F839" s="119" t="str">
        <f ca="1">IFERROR(__xludf.DUMMYFUNCTION("""COMPUTED_VALUE"""),"")</f>
        <v/>
      </c>
      <c r="G839" s="119" t="str">
        <f ca="1">IFERROR(__xludf.DUMMYFUNCTION("""COMPUTED_VALUE"""),"")</f>
        <v/>
      </c>
      <c r="H839" s="119" t="str">
        <f ca="1">IFERROR(__xludf.DUMMYFUNCTION("""COMPUTED_VALUE"""),"")</f>
        <v/>
      </c>
      <c r="I839" s="96" t="str">
        <f ca="1">IFERROR(__xludf.DUMMYFUNCTION("""COMPUTED_VALUE"""),"")</f>
        <v/>
      </c>
      <c r="J839" s="119" t="str">
        <f ca="1">IFERROR(__xludf.DUMMYFUNCTION("""COMPUTED_VALUE"""),"")</f>
        <v/>
      </c>
      <c r="K839" s="119" t="str">
        <f ca="1">IFERROR(__xludf.DUMMYFUNCTION("""COMPUTED_VALUE"""),"")</f>
        <v/>
      </c>
      <c r="L839" s="119" t="str">
        <f ca="1">IFERROR(__xludf.DUMMYFUNCTION("""COMPUTED_VALUE"""),"")</f>
        <v/>
      </c>
      <c r="M839" s="119" t="str">
        <f ca="1">IFERROR(__xludf.DUMMYFUNCTION("""COMPUTED_VALUE"""),"")</f>
        <v/>
      </c>
      <c r="N839" s="119" t="str">
        <f ca="1">IFERROR(__xludf.DUMMYFUNCTION("""COMPUTED_VALUE"""),"")</f>
        <v/>
      </c>
      <c r="O839" s="119" t="str">
        <f ca="1">IFERROR(__xludf.DUMMYFUNCTION("""COMPUTED_VALUE"""),"")</f>
        <v/>
      </c>
      <c r="P839" s="119" t="str">
        <f ca="1">IFERROR(__xludf.DUMMYFUNCTION("""COMPUTED_VALUE"""),"")</f>
        <v/>
      </c>
      <c r="Q839" s="119" t="str">
        <f ca="1">IFERROR(__xludf.DUMMYFUNCTION("""COMPUTED_VALUE"""),"")</f>
        <v/>
      </c>
      <c r="R839" s="119" t="str">
        <f ca="1">IFERROR(__xludf.DUMMYFUNCTION("""COMPUTED_VALUE"""),"")</f>
        <v/>
      </c>
      <c r="S839" s="119" t="str">
        <f ca="1">IFERROR(__xludf.DUMMYFUNCTION("""COMPUTED_VALUE"""),"")</f>
        <v/>
      </c>
      <c r="T839" s="119" t="str">
        <f ca="1">IFERROR(__xludf.DUMMYFUNCTION("""COMPUTED_VALUE"""),"")</f>
        <v/>
      </c>
      <c r="U839" s="119" t="str">
        <f ca="1">IFERROR(__xludf.DUMMYFUNCTION("""COMPUTED_VALUE"""),"")</f>
        <v/>
      </c>
      <c r="V839" s="119" t="str">
        <f ca="1">IFERROR(__xludf.DUMMYFUNCTION("""COMPUTED_VALUE"""),"")</f>
        <v/>
      </c>
      <c r="W839" s="119" t="str">
        <f ca="1">IFERROR(__xludf.DUMMYFUNCTION("""COMPUTED_VALUE"""),"")</f>
        <v/>
      </c>
      <c r="X839" s="119" t="str">
        <f ca="1">IFERROR(__xludf.DUMMYFUNCTION("""COMPUTED_VALUE"""),"")</f>
        <v/>
      </c>
      <c r="Y839" s="119" t="str">
        <f ca="1">IFERROR(__xludf.DUMMYFUNCTION("""COMPUTED_VALUE"""),"")</f>
        <v/>
      </c>
      <c r="Z839" s="119"/>
    </row>
    <row r="840" spans="1:26" ht="12.95">
      <c r="A840" s="119" t="str">
        <f ca="1">IFERROR(__xludf.DUMMYFUNCTION("""COMPUTED_VALUE"""),"")</f>
        <v/>
      </c>
      <c r="B840" s="119" t="str">
        <f ca="1">IFERROR(__xludf.DUMMYFUNCTION("""COMPUTED_VALUE"""),"")</f>
        <v/>
      </c>
      <c r="C840" s="119" t="str">
        <f ca="1">IFERROR(__xludf.DUMMYFUNCTION("""COMPUTED_VALUE"""),"")</f>
        <v/>
      </c>
      <c r="D840" s="119" t="str">
        <f ca="1">IFERROR(__xludf.DUMMYFUNCTION("""COMPUTED_VALUE"""),"")</f>
        <v/>
      </c>
      <c r="E840" s="119" t="str">
        <f ca="1">IFERROR(__xludf.DUMMYFUNCTION("""COMPUTED_VALUE"""),"")</f>
        <v/>
      </c>
      <c r="F840" s="119" t="str">
        <f ca="1">IFERROR(__xludf.DUMMYFUNCTION("""COMPUTED_VALUE"""),"")</f>
        <v/>
      </c>
      <c r="G840" s="119" t="str">
        <f ca="1">IFERROR(__xludf.DUMMYFUNCTION("""COMPUTED_VALUE"""),"")</f>
        <v/>
      </c>
      <c r="H840" s="119" t="str">
        <f ca="1">IFERROR(__xludf.DUMMYFUNCTION("""COMPUTED_VALUE"""),"")</f>
        <v/>
      </c>
      <c r="I840" s="96" t="str">
        <f ca="1">IFERROR(__xludf.DUMMYFUNCTION("""COMPUTED_VALUE"""),"")</f>
        <v/>
      </c>
      <c r="J840" s="119" t="str">
        <f ca="1">IFERROR(__xludf.DUMMYFUNCTION("""COMPUTED_VALUE"""),"")</f>
        <v/>
      </c>
      <c r="K840" s="119" t="str">
        <f ca="1">IFERROR(__xludf.DUMMYFUNCTION("""COMPUTED_VALUE"""),"")</f>
        <v/>
      </c>
      <c r="L840" s="119" t="str">
        <f ca="1">IFERROR(__xludf.DUMMYFUNCTION("""COMPUTED_VALUE"""),"")</f>
        <v/>
      </c>
      <c r="M840" s="119" t="str">
        <f ca="1">IFERROR(__xludf.DUMMYFUNCTION("""COMPUTED_VALUE"""),"")</f>
        <v/>
      </c>
      <c r="N840" s="119" t="str">
        <f ca="1">IFERROR(__xludf.DUMMYFUNCTION("""COMPUTED_VALUE"""),"")</f>
        <v/>
      </c>
      <c r="O840" s="119" t="str">
        <f ca="1">IFERROR(__xludf.DUMMYFUNCTION("""COMPUTED_VALUE"""),"")</f>
        <v/>
      </c>
      <c r="P840" s="119" t="str">
        <f ca="1">IFERROR(__xludf.DUMMYFUNCTION("""COMPUTED_VALUE"""),"")</f>
        <v/>
      </c>
      <c r="Q840" s="119" t="str">
        <f ca="1">IFERROR(__xludf.DUMMYFUNCTION("""COMPUTED_VALUE"""),"")</f>
        <v/>
      </c>
      <c r="R840" s="119" t="str">
        <f ca="1">IFERROR(__xludf.DUMMYFUNCTION("""COMPUTED_VALUE"""),"")</f>
        <v/>
      </c>
      <c r="S840" s="119" t="str">
        <f ca="1">IFERROR(__xludf.DUMMYFUNCTION("""COMPUTED_VALUE"""),"")</f>
        <v/>
      </c>
      <c r="T840" s="119" t="str">
        <f ca="1">IFERROR(__xludf.DUMMYFUNCTION("""COMPUTED_VALUE"""),"")</f>
        <v/>
      </c>
      <c r="U840" s="119" t="str">
        <f ca="1">IFERROR(__xludf.DUMMYFUNCTION("""COMPUTED_VALUE"""),"")</f>
        <v/>
      </c>
      <c r="V840" s="119" t="str">
        <f ca="1">IFERROR(__xludf.DUMMYFUNCTION("""COMPUTED_VALUE"""),"")</f>
        <v/>
      </c>
      <c r="W840" s="119" t="str">
        <f ca="1">IFERROR(__xludf.DUMMYFUNCTION("""COMPUTED_VALUE"""),"")</f>
        <v/>
      </c>
      <c r="X840" s="119" t="str">
        <f ca="1">IFERROR(__xludf.DUMMYFUNCTION("""COMPUTED_VALUE"""),"")</f>
        <v/>
      </c>
      <c r="Y840" s="119" t="str">
        <f ca="1">IFERROR(__xludf.DUMMYFUNCTION("""COMPUTED_VALUE"""),"")</f>
        <v/>
      </c>
      <c r="Z840" s="119"/>
    </row>
    <row r="841" spans="1:26" ht="12.95">
      <c r="A841" s="119" t="str">
        <f ca="1">IFERROR(__xludf.DUMMYFUNCTION("""COMPUTED_VALUE"""),"")</f>
        <v/>
      </c>
      <c r="B841" s="119" t="str">
        <f ca="1">IFERROR(__xludf.DUMMYFUNCTION("""COMPUTED_VALUE"""),"")</f>
        <v/>
      </c>
      <c r="C841" s="119" t="str">
        <f ca="1">IFERROR(__xludf.DUMMYFUNCTION("""COMPUTED_VALUE"""),"")</f>
        <v/>
      </c>
      <c r="D841" s="119" t="str">
        <f ca="1">IFERROR(__xludf.DUMMYFUNCTION("""COMPUTED_VALUE"""),"")</f>
        <v/>
      </c>
      <c r="E841" s="119" t="str">
        <f ca="1">IFERROR(__xludf.DUMMYFUNCTION("""COMPUTED_VALUE"""),"")</f>
        <v/>
      </c>
      <c r="F841" s="119" t="str">
        <f ca="1">IFERROR(__xludf.DUMMYFUNCTION("""COMPUTED_VALUE"""),"")</f>
        <v/>
      </c>
      <c r="G841" s="119" t="str">
        <f ca="1">IFERROR(__xludf.DUMMYFUNCTION("""COMPUTED_VALUE"""),"")</f>
        <v/>
      </c>
      <c r="H841" s="119" t="str">
        <f ca="1">IFERROR(__xludf.DUMMYFUNCTION("""COMPUTED_VALUE"""),"")</f>
        <v/>
      </c>
      <c r="I841" s="96" t="str">
        <f ca="1">IFERROR(__xludf.DUMMYFUNCTION("""COMPUTED_VALUE"""),"")</f>
        <v/>
      </c>
      <c r="J841" s="119" t="str">
        <f ca="1">IFERROR(__xludf.DUMMYFUNCTION("""COMPUTED_VALUE"""),"")</f>
        <v/>
      </c>
      <c r="K841" s="119" t="str">
        <f ca="1">IFERROR(__xludf.DUMMYFUNCTION("""COMPUTED_VALUE"""),"")</f>
        <v/>
      </c>
      <c r="L841" s="119" t="str">
        <f ca="1">IFERROR(__xludf.DUMMYFUNCTION("""COMPUTED_VALUE"""),"")</f>
        <v/>
      </c>
      <c r="M841" s="119" t="str">
        <f ca="1">IFERROR(__xludf.DUMMYFUNCTION("""COMPUTED_VALUE"""),"")</f>
        <v/>
      </c>
      <c r="N841" s="119" t="str">
        <f ca="1">IFERROR(__xludf.DUMMYFUNCTION("""COMPUTED_VALUE"""),"")</f>
        <v/>
      </c>
      <c r="O841" s="119" t="str">
        <f ca="1">IFERROR(__xludf.DUMMYFUNCTION("""COMPUTED_VALUE"""),"")</f>
        <v/>
      </c>
      <c r="P841" s="119" t="str">
        <f ca="1">IFERROR(__xludf.DUMMYFUNCTION("""COMPUTED_VALUE"""),"")</f>
        <v/>
      </c>
      <c r="Q841" s="119" t="str">
        <f ca="1">IFERROR(__xludf.DUMMYFUNCTION("""COMPUTED_VALUE"""),"")</f>
        <v/>
      </c>
      <c r="R841" s="119" t="str">
        <f ca="1">IFERROR(__xludf.DUMMYFUNCTION("""COMPUTED_VALUE"""),"")</f>
        <v/>
      </c>
      <c r="S841" s="119" t="str">
        <f ca="1">IFERROR(__xludf.DUMMYFUNCTION("""COMPUTED_VALUE"""),"")</f>
        <v/>
      </c>
      <c r="T841" s="119" t="str">
        <f ca="1">IFERROR(__xludf.DUMMYFUNCTION("""COMPUTED_VALUE"""),"")</f>
        <v/>
      </c>
      <c r="U841" s="119" t="str">
        <f ca="1">IFERROR(__xludf.DUMMYFUNCTION("""COMPUTED_VALUE"""),"")</f>
        <v/>
      </c>
      <c r="V841" s="119" t="str">
        <f ca="1">IFERROR(__xludf.DUMMYFUNCTION("""COMPUTED_VALUE"""),"")</f>
        <v/>
      </c>
      <c r="W841" s="119" t="str">
        <f ca="1">IFERROR(__xludf.DUMMYFUNCTION("""COMPUTED_VALUE"""),"")</f>
        <v/>
      </c>
      <c r="X841" s="119" t="str">
        <f ca="1">IFERROR(__xludf.DUMMYFUNCTION("""COMPUTED_VALUE"""),"")</f>
        <v/>
      </c>
      <c r="Y841" s="119" t="str">
        <f ca="1">IFERROR(__xludf.DUMMYFUNCTION("""COMPUTED_VALUE"""),"")</f>
        <v/>
      </c>
      <c r="Z841" s="119"/>
    </row>
    <row r="842" spans="1:26" ht="12.95">
      <c r="A842" s="119" t="str">
        <f ca="1">IFERROR(__xludf.DUMMYFUNCTION("""COMPUTED_VALUE"""),"")</f>
        <v/>
      </c>
      <c r="B842" s="119" t="str">
        <f ca="1">IFERROR(__xludf.DUMMYFUNCTION("""COMPUTED_VALUE"""),"")</f>
        <v/>
      </c>
      <c r="C842" s="119" t="str">
        <f ca="1">IFERROR(__xludf.DUMMYFUNCTION("""COMPUTED_VALUE"""),"")</f>
        <v/>
      </c>
      <c r="D842" s="119" t="str">
        <f ca="1">IFERROR(__xludf.DUMMYFUNCTION("""COMPUTED_VALUE"""),"")</f>
        <v/>
      </c>
      <c r="E842" s="119" t="str">
        <f ca="1">IFERROR(__xludf.DUMMYFUNCTION("""COMPUTED_VALUE"""),"")</f>
        <v/>
      </c>
      <c r="F842" s="119" t="str">
        <f ca="1">IFERROR(__xludf.DUMMYFUNCTION("""COMPUTED_VALUE"""),"")</f>
        <v/>
      </c>
      <c r="G842" s="119" t="str">
        <f ca="1">IFERROR(__xludf.DUMMYFUNCTION("""COMPUTED_VALUE"""),"")</f>
        <v/>
      </c>
      <c r="H842" s="119" t="str">
        <f ca="1">IFERROR(__xludf.DUMMYFUNCTION("""COMPUTED_VALUE"""),"")</f>
        <v/>
      </c>
      <c r="I842" s="96" t="str">
        <f ca="1">IFERROR(__xludf.DUMMYFUNCTION("""COMPUTED_VALUE"""),"")</f>
        <v/>
      </c>
      <c r="J842" s="119" t="str">
        <f ca="1">IFERROR(__xludf.DUMMYFUNCTION("""COMPUTED_VALUE"""),"")</f>
        <v/>
      </c>
      <c r="K842" s="119" t="str">
        <f ca="1">IFERROR(__xludf.DUMMYFUNCTION("""COMPUTED_VALUE"""),"")</f>
        <v/>
      </c>
      <c r="L842" s="119" t="str">
        <f ca="1">IFERROR(__xludf.DUMMYFUNCTION("""COMPUTED_VALUE"""),"")</f>
        <v/>
      </c>
      <c r="M842" s="119" t="str">
        <f ca="1">IFERROR(__xludf.DUMMYFUNCTION("""COMPUTED_VALUE"""),"")</f>
        <v/>
      </c>
      <c r="N842" s="119" t="str">
        <f ca="1">IFERROR(__xludf.DUMMYFUNCTION("""COMPUTED_VALUE"""),"")</f>
        <v/>
      </c>
      <c r="O842" s="119" t="str">
        <f ca="1">IFERROR(__xludf.DUMMYFUNCTION("""COMPUTED_VALUE"""),"")</f>
        <v/>
      </c>
      <c r="P842" s="119" t="str">
        <f ca="1">IFERROR(__xludf.DUMMYFUNCTION("""COMPUTED_VALUE"""),"")</f>
        <v/>
      </c>
      <c r="Q842" s="119" t="str">
        <f ca="1">IFERROR(__xludf.DUMMYFUNCTION("""COMPUTED_VALUE"""),"")</f>
        <v/>
      </c>
      <c r="R842" s="119" t="str">
        <f ca="1">IFERROR(__xludf.DUMMYFUNCTION("""COMPUTED_VALUE"""),"")</f>
        <v/>
      </c>
      <c r="S842" s="119" t="str">
        <f ca="1">IFERROR(__xludf.DUMMYFUNCTION("""COMPUTED_VALUE"""),"")</f>
        <v/>
      </c>
      <c r="T842" s="119" t="str">
        <f ca="1">IFERROR(__xludf.DUMMYFUNCTION("""COMPUTED_VALUE"""),"")</f>
        <v/>
      </c>
      <c r="U842" s="119" t="str">
        <f ca="1">IFERROR(__xludf.DUMMYFUNCTION("""COMPUTED_VALUE"""),"")</f>
        <v/>
      </c>
      <c r="V842" s="119" t="str">
        <f ca="1">IFERROR(__xludf.DUMMYFUNCTION("""COMPUTED_VALUE"""),"")</f>
        <v/>
      </c>
      <c r="W842" s="119" t="str">
        <f ca="1">IFERROR(__xludf.DUMMYFUNCTION("""COMPUTED_VALUE"""),"")</f>
        <v/>
      </c>
      <c r="X842" s="119" t="str">
        <f ca="1">IFERROR(__xludf.DUMMYFUNCTION("""COMPUTED_VALUE"""),"")</f>
        <v/>
      </c>
      <c r="Y842" s="119" t="str">
        <f ca="1">IFERROR(__xludf.DUMMYFUNCTION("""COMPUTED_VALUE"""),"")</f>
        <v/>
      </c>
      <c r="Z842" s="119"/>
    </row>
    <row r="843" spans="1:26" ht="12.95">
      <c r="A843" s="119" t="str">
        <f ca="1">IFERROR(__xludf.DUMMYFUNCTION("""COMPUTED_VALUE"""),"")</f>
        <v/>
      </c>
      <c r="B843" s="119" t="str">
        <f ca="1">IFERROR(__xludf.DUMMYFUNCTION("""COMPUTED_VALUE"""),"")</f>
        <v/>
      </c>
      <c r="C843" s="119" t="str">
        <f ca="1">IFERROR(__xludf.DUMMYFUNCTION("""COMPUTED_VALUE"""),"")</f>
        <v/>
      </c>
      <c r="D843" s="119" t="str">
        <f ca="1">IFERROR(__xludf.DUMMYFUNCTION("""COMPUTED_VALUE"""),"")</f>
        <v/>
      </c>
      <c r="E843" s="119" t="str">
        <f ca="1">IFERROR(__xludf.DUMMYFUNCTION("""COMPUTED_VALUE"""),"")</f>
        <v/>
      </c>
      <c r="F843" s="119" t="str">
        <f ca="1">IFERROR(__xludf.DUMMYFUNCTION("""COMPUTED_VALUE"""),"")</f>
        <v/>
      </c>
      <c r="G843" s="119" t="str">
        <f ca="1">IFERROR(__xludf.DUMMYFUNCTION("""COMPUTED_VALUE"""),"")</f>
        <v/>
      </c>
      <c r="H843" s="119" t="str">
        <f ca="1">IFERROR(__xludf.DUMMYFUNCTION("""COMPUTED_VALUE"""),"")</f>
        <v/>
      </c>
      <c r="I843" s="96" t="str">
        <f ca="1">IFERROR(__xludf.DUMMYFUNCTION("""COMPUTED_VALUE"""),"")</f>
        <v/>
      </c>
      <c r="J843" s="119" t="str">
        <f ca="1">IFERROR(__xludf.DUMMYFUNCTION("""COMPUTED_VALUE"""),"")</f>
        <v/>
      </c>
      <c r="K843" s="119" t="str">
        <f ca="1">IFERROR(__xludf.DUMMYFUNCTION("""COMPUTED_VALUE"""),"")</f>
        <v/>
      </c>
      <c r="L843" s="119" t="str">
        <f ca="1">IFERROR(__xludf.DUMMYFUNCTION("""COMPUTED_VALUE"""),"")</f>
        <v/>
      </c>
      <c r="M843" s="119" t="str">
        <f ca="1">IFERROR(__xludf.DUMMYFUNCTION("""COMPUTED_VALUE"""),"")</f>
        <v/>
      </c>
      <c r="N843" s="119" t="str">
        <f ca="1">IFERROR(__xludf.DUMMYFUNCTION("""COMPUTED_VALUE"""),"")</f>
        <v/>
      </c>
      <c r="O843" s="119" t="str">
        <f ca="1">IFERROR(__xludf.DUMMYFUNCTION("""COMPUTED_VALUE"""),"")</f>
        <v/>
      </c>
      <c r="P843" s="119" t="str">
        <f ca="1">IFERROR(__xludf.DUMMYFUNCTION("""COMPUTED_VALUE"""),"")</f>
        <v/>
      </c>
      <c r="Q843" s="119" t="str">
        <f ca="1">IFERROR(__xludf.DUMMYFUNCTION("""COMPUTED_VALUE"""),"")</f>
        <v/>
      </c>
      <c r="R843" s="119" t="str">
        <f ca="1">IFERROR(__xludf.DUMMYFUNCTION("""COMPUTED_VALUE"""),"")</f>
        <v/>
      </c>
      <c r="S843" s="119" t="str">
        <f ca="1">IFERROR(__xludf.DUMMYFUNCTION("""COMPUTED_VALUE"""),"")</f>
        <v/>
      </c>
      <c r="T843" s="119" t="str">
        <f ca="1">IFERROR(__xludf.DUMMYFUNCTION("""COMPUTED_VALUE"""),"")</f>
        <v/>
      </c>
      <c r="U843" s="119" t="str">
        <f ca="1">IFERROR(__xludf.DUMMYFUNCTION("""COMPUTED_VALUE"""),"")</f>
        <v/>
      </c>
      <c r="V843" s="119" t="str">
        <f ca="1">IFERROR(__xludf.DUMMYFUNCTION("""COMPUTED_VALUE"""),"")</f>
        <v/>
      </c>
      <c r="W843" s="119" t="str">
        <f ca="1">IFERROR(__xludf.DUMMYFUNCTION("""COMPUTED_VALUE"""),"")</f>
        <v/>
      </c>
      <c r="X843" s="119" t="str">
        <f ca="1">IFERROR(__xludf.DUMMYFUNCTION("""COMPUTED_VALUE"""),"")</f>
        <v/>
      </c>
      <c r="Y843" s="119" t="str">
        <f ca="1">IFERROR(__xludf.DUMMYFUNCTION("""COMPUTED_VALUE"""),"")</f>
        <v/>
      </c>
      <c r="Z843" s="119"/>
    </row>
    <row r="844" spans="1:26" ht="12.95">
      <c r="A844" s="119" t="str">
        <f ca="1">IFERROR(__xludf.DUMMYFUNCTION("""COMPUTED_VALUE"""),"")</f>
        <v/>
      </c>
      <c r="B844" s="119" t="str">
        <f ca="1">IFERROR(__xludf.DUMMYFUNCTION("""COMPUTED_VALUE"""),"")</f>
        <v/>
      </c>
      <c r="C844" s="119" t="str">
        <f ca="1">IFERROR(__xludf.DUMMYFUNCTION("""COMPUTED_VALUE"""),"")</f>
        <v/>
      </c>
      <c r="D844" s="119" t="str">
        <f ca="1">IFERROR(__xludf.DUMMYFUNCTION("""COMPUTED_VALUE"""),"")</f>
        <v/>
      </c>
      <c r="E844" s="119" t="str">
        <f ca="1">IFERROR(__xludf.DUMMYFUNCTION("""COMPUTED_VALUE"""),"")</f>
        <v/>
      </c>
      <c r="F844" s="119" t="str">
        <f ca="1">IFERROR(__xludf.DUMMYFUNCTION("""COMPUTED_VALUE"""),"")</f>
        <v/>
      </c>
      <c r="G844" s="119" t="str">
        <f ca="1">IFERROR(__xludf.DUMMYFUNCTION("""COMPUTED_VALUE"""),"")</f>
        <v/>
      </c>
      <c r="H844" s="119" t="str">
        <f ca="1">IFERROR(__xludf.DUMMYFUNCTION("""COMPUTED_VALUE"""),"")</f>
        <v/>
      </c>
      <c r="I844" s="96" t="str">
        <f ca="1">IFERROR(__xludf.DUMMYFUNCTION("""COMPUTED_VALUE"""),"")</f>
        <v/>
      </c>
      <c r="J844" s="119" t="str">
        <f ca="1">IFERROR(__xludf.DUMMYFUNCTION("""COMPUTED_VALUE"""),"")</f>
        <v/>
      </c>
      <c r="K844" s="119" t="str">
        <f ca="1">IFERROR(__xludf.DUMMYFUNCTION("""COMPUTED_VALUE"""),"")</f>
        <v/>
      </c>
      <c r="L844" s="119" t="str">
        <f ca="1">IFERROR(__xludf.DUMMYFUNCTION("""COMPUTED_VALUE"""),"")</f>
        <v/>
      </c>
      <c r="M844" s="119" t="str">
        <f ca="1">IFERROR(__xludf.DUMMYFUNCTION("""COMPUTED_VALUE"""),"")</f>
        <v/>
      </c>
      <c r="N844" s="119" t="str">
        <f ca="1">IFERROR(__xludf.DUMMYFUNCTION("""COMPUTED_VALUE"""),"")</f>
        <v/>
      </c>
      <c r="O844" s="119" t="str">
        <f ca="1">IFERROR(__xludf.DUMMYFUNCTION("""COMPUTED_VALUE"""),"")</f>
        <v/>
      </c>
      <c r="P844" s="119" t="str">
        <f ca="1">IFERROR(__xludf.DUMMYFUNCTION("""COMPUTED_VALUE"""),"")</f>
        <v/>
      </c>
      <c r="Q844" s="119" t="str">
        <f ca="1">IFERROR(__xludf.DUMMYFUNCTION("""COMPUTED_VALUE"""),"")</f>
        <v/>
      </c>
      <c r="R844" s="119" t="str">
        <f ca="1">IFERROR(__xludf.DUMMYFUNCTION("""COMPUTED_VALUE"""),"")</f>
        <v/>
      </c>
      <c r="S844" s="119" t="str">
        <f ca="1">IFERROR(__xludf.DUMMYFUNCTION("""COMPUTED_VALUE"""),"")</f>
        <v/>
      </c>
      <c r="T844" s="119" t="str">
        <f ca="1">IFERROR(__xludf.DUMMYFUNCTION("""COMPUTED_VALUE"""),"")</f>
        <v/>
      </c>
      <c r="U844" s="119" t="str">
        <f ca="1">IFERROR(__xludf.DUMMYFUNCTION("""COMPUTED_VALUE"""),"")</f>
        <v/>
      </c>
      <c r="V844" s="119" t="str">
        <f ca="1">IFERROR(__xludf.DUMMYFUNCTION("""COMPUTED_VALUE"""),"")</f>
        <v/>
      </c>
      <c r="W844" s="119" t="str">
        <f ca="1">IFERROR(__xludf.DUMMYFUNCTION("""COMPUTED_VALUE"""),"")</f>
        <v/>
      </c>
      <c r="X844" s="119" t="str">
        <f ca="1">IFERROR(__xludf.DUMMYFUNCTION("""COMPUTED_VALUE"""),"")</f>
        <v/>
      </c>
      <c r="Y844" s="119" t="str">
        <f ca="1">IFERROR(__xludf.DUMMYFUNCTION("""COMPUTED_VALUE"""),"")</f>
        <v/>
      </c>
      <c r="Z844" s="119"/>
    </row>
    <row r="845" spans="1:26" ht="12.95">
      <c r="A845" s="119" t="str">
        <f ca="1">IFERROR(__xludf.DUMMYFUNCTION("""COMPUTED_VALUE"""),"")</f>
        <v/>
      </c>
      <c r="B845" s="119" t="str">
        <f ca="1">IFERROR(__xludf.DUMMYFUNCTION("""COMPUTED_VALUE"""),"")</f>
        <v/>
      </c>
      <c r="C845" s="119" t="str">
        <f ca="1">IFERROR(__xludf.DUMMYFUNCTION("""COMPUTED_VALUE"""),"")</f>
        <v/>
      </c>
      <c r="D845" s="119" t="str">
        <f ca="1">IFERROR(__xludf.DUMMYFUNCTION("""COMPUTED_VALUE"""),"")</f>
        <v/>
      </c>
      <c r="E845" s="119" t="str">
        <f ca="1">IFERROR(__xludf.DUMMYFUNCTION("""COMPUTED_VALUE"""),"")</f>
        <v/>
      </c>
      <c r="F845" s="119" t="str">
        <f ca="1">IFERROR(__xludf.DUMMYFUNCTION("""COMPUTED_VALUE"""),"")</f>
        <v/>
      </c>
      <c r="G845" s="119" t="str">
        <f ca="1">IFERROR(__xludf.DUMMYFUNCTION("""COMPUTED_VALUE"""),"")</f>
        <v/>
      </c>
      <c r="H845" s="119" t="str">
        <f ca="1">IFERROR(__xludf.DUMMYFUNCTION("""COMPUTED_VALUE"""),"")</f>
        <v/>
      </c>
      <c r="I845" s="96" t="str">
        <f ca="1">IFERROR(__xludf.DUMMYFUNCTION("""COMPUTED_VALUE"""),"")</f>
        <v/>
      </c>
      <c r="J845" s="119" t="str">
        <f ca="1">IFERROR(__xludf.DUMMYFUNCTION("""COMPUTED_VALUE"""),"")</f>
        <v/>
      </c>
      <c r="K845" s="119" t="str">
        <f ca="1">IFERROR(__xludf.DUMMYFUNCTION("""COMPUTED_VALUE"""),"")</f>
        <v/>
      </c>
      <c r="L845" s="119" t="str">
        <f ca="1">IFERROR(__xludf.DUMMYFUNCTION("""COMPUTED_VALUE"""),"")</f>
        <v/>
      </c>
      <c r="M845" s="119" t="str">
        <f ca="1">IFERROR(__xludf.DUMMYFUNCTION("""COMPUTED_VALUE"""),"")</f>
        <v/>
      </c>
      <c r="N845" s="119" t="str">
        <f ca="1">IFERROR(__xludf.DUMMYFUNCTION("""COMPUTED_VALUE"""),"")</f>
        <v/>
      </c>
      <c r="O845" s="119" t="str">
        <f ca="1">IFERROR(__xludf.DUMMYFUNCTION("""COMPUTED_VALUE"""),"")</f>
        <v/>
      </c>
      <c r="P845" s="119" t="str">
        <f ca="1">IFERROR(__xludf.DUMMYFUNCTION("""COMPUTED_VALUE"""),"")</f>
        <v/>
      </c>
      <c r="Q845" s="119" t="str">
        <f ca="1">IFERROR(__xludf.DUMMYFUNCTION("""COMPUTED_VALUE"""),"")</f>
        <v/>
      </c>
      <c r="R845" s="119" t="str">
        <f ca="1">IFERROR(__xludf.DUMMYFUNCTION("""COMPUTED_VALUE"""),"")</f>
        <v/>
      </c>
      <c r="S845" s="119" t="str">
        <f ca="1">IFERROR(__xludf.DUMMYFUNCTION("""COMPUTED_VALUE"""),"")</f>
        <v/>
      </c>
      <c r="T845" s="119" t="str">
        <f ca="1">IFERROR(__xludf.DUMMYFUNCTION("""COMPUTED_VALUE"""),"")</f>
        <v/>
      </c>
      <c r="U845" s="119" t="str">
        <f ca="1">IFERROR(__xludf.DUMMYFUNCTION("""COMPUTED_VALUE"""),"")</f>
        <v/>
      </c>
      <c r="V845" s="119" t="str">
        <f ca="1">IFERROR(__xludf.DUMMYFUNCTION("""COMPUTED_VALUE"""),"")</f>
        <v/>
      </c>
      <c r="W845" s="119" t="str">
        <f ca="1">IFERROR(__xludf.DUMMYFUNCTION("""COMPUTED_VALUE"""),"")</f>
        <v/>
      </c>
      <c r="X845" s="119" t="str">
        <f ca="1">IFERROR(__xludf.DUMMYFUNCTION("""COMPUTED_VALUE"""),"")</f>
        <v/>
      </c>
      <c r="Y845" s="119" t="str">
        <f ca="1">IFERROR(__xludf.DUMMYFUNCTION("""COMPUTED_VALUE"""),"")</f>
        <v/>
      </c>
      <c r="Z845" s="119"/>
    </row>
    <row r="846" spans="1:26" ht="12.95">
      <c r="A846" s="119" t="str">
        <f ca="1">IFERROR(__xludf.DUMMYFUNCTION("""COMPUTED_VALUE"""),"")</f>
        <v/>
      </c>
      <c r="B846" s="119" t="str">
        <f ca="1">IFERROR(__xludf.DUMMYFUNCTION("""COMPUTED_VALUE"""),"")</f>
        <v/>
      </c>
      <c r="C846" s="119" t="str">
        <f ca="1">IFERROR(__xludf.DUMMYFUNCTION("""COMPUTED_VALUE"""),"")</f>
        <v/>
      </c>
      <c r="D846" s="119" t="str">
        <f ca="1">IFERROR(__xludf.DUMMYFUNCTION("""COMPUTED_VALUE"""),"")</f>
        <v/>
      </c>
      <c r="E846" s="119" t="str">
        <f ca="1">IFERROR(__xludf.DUMMYFUNCTION("""COMPUTED_VALUE"""),"")</f>
        <v/>
      </c>
      <c r="F846" s="119" t="str">
        <f ca="1">IFERROR(__xludf.DUMMYFUNCTION("""COMPUTED_VALUE"""),"")</f>
        <v/>
      </c>
      <c r="G846" s="119" t="str">
        <f ca="1">IFERROR(__xludf.DUMMYFUNCTION("""COMPUTED_VALUE"""),"")</f>
        <v/>
      </c>
      <c r="H846" s="119" t="str">
        <f ca="1">IFERROR(__xludf.DUMMYFUNCTION("""COMPUTED_VALUE"""),"")</f>
        <v/>
      </c>
      <c r="I846" s="96" t="str">
        <f ca="1">IFERROR(__xludf.DUMMYFUNCTION("""COMPUTED_VALUE"""),"")</f>
        <v/>
      </c>
      <c r="J846" s="119" t="str">
        <f ca="1">IFERROR(__xludf.DUMMYFUNCTION("""COMPUTED_VALUE"""),"")</f>
        <v/>
      </c>
      <c r="K846" s="119" t="str">
        <f ca="1">IFERROR(__xludf.DUMMYFUNCTION("""COMPUTED_VALUE"""),"")</f>
        <v/>
      </c>
      <c r="L846" s="119" t="str">
        <f ca="1">IFERROR(__xludf.DUMMYFUNCTION("""COMPUTED_VALUE"""),"")</f>
        <v/>
      </c>
      <c r="M846" s="119" t="str">
        <f ca="1">IFERROR(__xludf.DUMMYFUNCTION("""COMPUTED_VALUE"""),"")</f>
        <v/>
      </c>
      <c r="N846" s="119" t="str">
        <f ca="1">IFERROR(__xludf.DUMMYFUNCTION("""COMPUTED_VALUE"""),"")</f>
        <v/>
      </c>
      <c r="O846" s="119" t="str">
        <f ca="1">IFERROR(__xludf.DUMMYFUNCTION("""COMPUTED_VALUE"""),"")</f>
        <v/>
      </c>
      <c r="P846" s="119" t="str">
        <f ca="1">IFERROR(__xludf.DUMMYFUNCTION("""COMPUTED_VALUE"""),"")</f>
        <v/>
      </c>
      <c r="Q846" s="119" t="str">
        <f ca="1">IFERROR(__xludf.DUMMYFUNCTION("""COMPUTED_VALUE"""),"")</f>
        <v/>
      </c>
      <c r="R846" s="119" t="str">
        <f ca="1">IFERROR(__xludf.DUMMYFUNCTION("""COMPUTED_VALUE"""),"")</f>
        <v/>
      </c>
      <c r="S846" s="119" t="str">
        <f ca="1">IFERROR(__xludf.DUMMYFUNCTION("""COMPUTED_VALUE"""),"")</f>
        <v/>
      </c>
      <c r="T846" s="119" t="str">
        <f ca="1">IFERROR(__xludf.DUMMYFUNCTION("""COMPUTED_VALUE"""),"")</f>
        <v/>
      </c>
      <c r="U846" s="119" t="str">
        <f ca="1">IFERROR(__xludf.DUMMYFUNCTION("""COMPUTED_VALUE"""),"")</f>
        <v/>
      </c>
      <c r="V846" s="119" t="str">
        <f ca="1">IFERROR(__xludf.DUMMYFUNCTION("""COMPUTED_VALUE"""),"")</f>
        <v/>
      </c>
      <c r="W846" s="119" t="str">
        <f ca="1">IFERROR(__xludf.DUMMYFUNCTION("""COMPUTED_VALUE"""),"")</f>
        <v/>
      </c>
      <c r="X846" s="119" t="str">
        <f ca="1">IFERROR(__xludf.DUMMYFUNCTION("""COMPUTED_VALUE"""),"")</f>
        <v/>
      </c>
      <c r="Y846" s="119" t="str">
        <f ca="1">IFERROR(__xludf.DUMMYFUNCTION("""COMPUTED_VALUE"""),"")</f>
        <v/>
      </c>
      <c r="Z846" s="119"/>
    </row>
    <row r="847" spans="1:26" ht="12.95">
      <c r="A847" s="119" t="str">
        <f ca="1">IFERROR(__xludf.DUMMYFUNCTION("""COMPUTED_VALUE"""),"")</f>
        <v/>
      </c>
      <c r="B847" s="119" t="str">
        <f ca="1">IFERROR(__xludf.DUMMYFUNCTION("""COMPUTED_VALUE"""),"")</f>
        <v/>
      </c>
      <c r="C847" s="119" t="str">
        <f ca="1">IFERROR(__xludf.DUMMYFUNCTION("""COMPUTED_VALUE"""),"")</f>
        <v/>
      </c>
      <c r="D847" s="119" t="str">
        <f ca="1">IFERROR(__xludf.DUMMYFUNCTION("""COMPUTED_VALUE"""),"")</f>
        <v/>
      </c>
      <c r="E847" s="119" t="str">
        <f ca="1">IFERROR(__xludf.DUMMYFUNCTION("""COMPUTED_VALUE"""),"")</f>
        <v/>
      </c>
      <c r="F847" s="119" t="str">
        <f ca="1">IFERROR(__xludf.DUMMYFUNCTION("""COMPUTED_VALUE"""),"")</f>
        <v/>
      </c>
      <c r="G847" s="119" t="str">
        <f ca="1">IFERROR(__xludf.DUMMYFUNCTION("""COMPUTED_VALUE"""),"")</f>
        <v/>
      </c>
      <c r="H847" s="119" t="str">
        <f ca="1">IFERROR(__xludf.DUMMYFUNCTION("""COMPUTED_VALUE"""),"")</f>
        <v/>
      </c>
      <c r="I847" s="96" t="str">
        <f ca="1">IFERROR(__xludf.DUMMYFUNCTION("""COMPUTED_VALUE"""),"")</f>
        <v/>
      </c>
      <c r="J847" s="119" t="str">
        <f ca="1">IFERROR(__xludf.DUMMYFUNCTION("""COMPUTED_VALUE"""),"")</f>
        <v/>
      </c>
      <c r="K847" s="119" t="str">
        <f ca="1">IFERROR(__xludf.DUMMYFUNCTION("""COMPUTED_VALUE"""),"")</f>
        <v/>
      </c>
      <c r="L847" s="119" t="str">
        <f ca="1">IFERROR(__xludf.DUMMYFUNCTION("""COMPUTED_VALUE"""),"")</f>
        <v/>
      </c>
      <c r="M847" s="119" t="str">
        <f ca="1">IFERROR(__xludf.DUMMYFUNCTION("""COMPUTED_VALUE"""),"")</f>
        <v/>
      </c>
      <c r="N847" s="119" t="str">
        <f ca="1">IFERROR(__xludf.DUMMYFUNCTION("""COMPUTED_VALUE"""),"")</f>
        <v/>
      </c>
      <c r="O847" s="119" t="str">
        <f ca="1">IFERROR(__xludf.DUMMYFUNCTION("""COMPUTED_VALUE"""),"")</f>
        <v/>
      </c>
      <c r="P847" s="119" t="str">
        <f ca="1">IFERROR(__xludf.DUMMYFUNCTION("""COMPUTED_VALUE"""),"")</f>
        <v/>
      </c>
      <c r="Q847" s="119" t="str">
        <f ca="1">IFERROR(__xludf.DUMMYFUNCTION("""COMPUTED_VALUE"""),"")</f>
        <v/>
      </c>
      <c r="R847" s="119" t="str">
        <f ca="1">IFERROR(__xludf.DUMMYFUNCTION("""COMPUTED_VALUE"""),"")</f>
        <v/>
      </c>
      <c r="S847" s="119" t="str">
        <f ca="1">IFERROR(__xludf.DUMMYFUNCTION("""COMPUTED_VALUE"""),"")</f>
        <v/>
      </c>
      <c r="T847" s="119" t="str">
        <f ca="1">IFERROR(__xludf.DUMMYFUNCTION("""COMPUTED_VALUE"""),"")</f>
        <v/>
      </c>
      <c r="U847" s="119" t="str">
        <f ca="1">IFERROR(__xludf.DUMMYFUNCTION("""COMPUTED_VALUE"""),"")</f>
        <v/>
      </c>
      <c r="V847" s="119" t="str">
        <f ca="1">IFERROR(__xludf.DUMMYFUNCTION("""COMPUTED_VALUE"""),"")</f>
        <v/>
      </c>
      <c r="W847" s="119" t="str">
        <f ca="1">IFERROR(__xludf.DUMMYFUNCTION("""COMPUTED_VALUE"""),"")</f>
        <v/>
      </c>
      <c r="X847" s="119" t="str">
        <f ca="1">IFERROR(__xludf.DUMMYFUNCTION("""COMPUTED_VALUE"""),"")</f>
        <v/>
      </c>
      <c r="Y847" s="119" t="str">
        <f ca="1">IFERROR(__xludf.DUMMYFUNCTION("""COMPUTED_VALUE"""),"")</f>
        <v/>
      </c>
      <c r="Z847" s="119"/>
    </row>
    <row r="848" spans="1:26" ht="12.95">
      <c r="A848" s="119" t="str">
        <f ca="1">IFERROR(__xludf.DUMMYFUNCTION("""COMPUTED_VALUE"""),"")</f>
        <v/>
      </c>
      <c r="B848" s="119" t="str">
        <f ca="1">IFERROR(__xludf.DUMMYFUNCTION("""COMPUTED_VALUE"""),"")</f>
        <v/>
      </c>
      <c r="C848" s="119" t="str">
        <f ca="1">IFERROR(__xludf.DUMMYFUNCTION("""COMPUTED_VALUE"""),"")</f>
        <v/>
      </c>
      <c r="D848" s="119" t="str">
        <f ca="1">IFERROR(__xludf.DUMMYFUNCTION("""COMPUTED_VALUE"""),"")</f>
        <v/>
      </c>
      <c r="E848" s="119" t="str">
        <f ca="1">IFERROR(__xludf.DUMMYFUNCTION("""COMPUTED_VALUE"""),"")</f>
        <v/>
      </c>
      <c r="F848" s="119" t="str">
        <f ca="1">IFERROR(__xludf.DUMMYFUNCTION("""COMPUTED_VALUE"""),"")</f>
        <v/>
      </c>
      <c r="G848" s="119" t="str">
        <f ca="1">IFERROR(__xludf.DUMMYFUNCTION("""COMPUTED_VALUE"""),"")</f>
        <v/>
      </c>
      <c r="H848" s="119" t="str">
        <f ca="1">IFERROR(__xludf.DUMMYFUNCTION("""COMPUTED_VALUE"""),"")</f>
        <v/>
      </c>
      <c r="I848" s="96" t="str">
        <f ca="1">IFERROR(__xludf.DUMMYFUNCTION("""COMPUTED_VALUE"""),"")</f>
        <v/>
      </c>
      <c r="J848" s="119" t="str">
        <f ca="1">IFERROR(__xludf.DUMMYFUNCTION("""COMPUTED_VALUE"""),"")</f>
        <v/>
      </c>
      <c r="K848" s="119" t="str">
        <f ca="1">IFERROR(__xludf.DUMMYFUNCTION("""COMPUTED_VALUE"""),"")</f>
        <v/>
      </c>
      <c r="L848" s="119" t="str">
        <f ca="1">IFERROR(__xludf.DUMMYFUNCTION("""COMPUTED_VALUE"""),"")</f>
        <v/>
      </c>
      <c r="M848" s="119" t="str">
        <f ca="1">IFERROR(__xludf.DUMMYFUNCTION("""COMPUTED_VALUE"""),"")</f>
        <v/>
      </c>
      <c r="N848" s="119" t="str">
        <f ca="1">IFERROR(__xludf.DUMMYFUNCTION("""COMPUTED_VALUE"""),"")</f>
        <v/>
      </c>
      <c r="O848" s="119" t="str">
        <f ca="1">IFERROR(__xludf.DUMMYFUNCTION("""COMPUTED_VALUE"""),"")</f>
        <v/>
      </c>
      <c r="P848" s="119" t="str">
        <f ca="1">IFERROR(__xludf.DUMMYFUNCTION("""COMPUTED_VALUE"""),"")</f>
        <v/>
      </c>
      <c r="Q848" s="119" t="str">
        <f ca="1">IFERROR(__xludf.DUMMYFUNCTION("""COMPUTED_VALUE"""),"")</f>
        <v/>
      </c>
      <c r="R848" s="119" t="str">
        <f ca="1">IFERROR(__xludf.DUMMYFUNCTION("""COMPUTED_VALUE"""),"")</f>
        <v/>
      </c>
      <c r="S848" s="119" t="str">
        <f ca="1">IFERROR(__xludf.DUMMYFUNCTION("""COMPUTED_VALUE"""),"")</f>
        <v/>
      </c>
      <c r="T848" s="119" t="str">
        <f ca="1">IFERROR(__xludf.DUMMYFUNCTION("""COMPUTED_VALUE"""),"")</f>
        <v/>
      </c>
      <c r="U848" s="119" t="str">
        <f ca="1">IFERROR(__xludf.DUMMYFUNCTION("""COMPUTED_VALUE"""),"")</f>
        <v/>
      </c>
      <c r="V848" s="119" t="str">
        <f ca="1">IFERROR(__xludf.DUMMYFUNCTION("""COMPUTED_VALUE"""),"")</f>
        <v/>
      </c>
      <c r="W848" s="119" t="str">
        <f ca="1">IFERROR(__xludf.DUMMYFUNCTION("""COMPUTED_VALUE"""),"")</f>
        <v/>
      </c>
      <c r="X848" s="119" t="str">
        <f ca="1">IFERROR(__xludf.DUMMYFUNCTION("""COMPUTED_VALUE"""),"")</f>
        <v/>
      </c>
      <c r="Y848" s="119" t="str">
        <f ca="1">IFERROR(__xludf.DUMMYFUNCTION("""COMPUTED_VALUE"""),"")</f>
        <v/>
      </c>
      <c r="Z848" s="119"/>
    </row>
    <row r="849" spans="1:26" ht="12.95">
      <c r="A849" s="119" t="str">
        <f ca="1">IFERROR(__xludf.DUMMYFUNCTION("""COMPUTED_VALUE"""),"")</f>
        <v/>
      </c>
      <c r="B849" s="119" t="str">
        <f ca="1">IFERROR(__xludf.DUMMYFUNCTION("""COMPUTED_VALUE"""),"")</f>
        <v/>
      </c>
      <c r="C849" s="119" t="str">
        <f ca="1">IFERROR(__xludf.DUMMYFUNCTION("""COMPUTED_VALUE"""),"")</f>
        <v/>
      </c>
      <c r="D849" s="119" t="str">
        <f ca="1">IFERROR(__xludf.DUMMYFUNCTION("""COMPUTED_VALUE"""),"")</f>
        <v/>
      </c>
      <c r="E849" s="119" t="str">
        <f ca="1">IFERROR(__xludf.DUMMYFUNCTION("""COMPUTED_VALUE"""),"")</f>
        <v/>
      </c>
      <c r="F849" s="119" t="str">
        <f ca="1">IFERROR(__xludf.DUMMYFUNCTION("""COMPUTED_VALUE"""),"")</f>
        <v/>
      </c>
      <c r="G849" s="119" t="str">
        <f ca="1">IFERROR(__xludf.DUMMYFUNCTION("""COMPUTED_VALUE"""),"")</f>
        <v/>
      </c>
      <c r="H849" s="119" t="str">
        <f ca="1">IFERROR(__xludf.DUMMYFUNCTION("""COMPUTED_VALUE"""),"")</f>
        <v/>
      </c>
      <c r="I849" s="96" t="str">
        <f ca="1">IFERROR(__xludf.DUMMYFUNCTION("""COMPUTED_VALUE"""),"")</f>
        <v/>
      </c>
      <c r="J849" s="119" t="str">
        <f ca="1">IFERROR(__xludf.DUMMYFUNCTION("""COMPUTED_VALUE"""),"")</f>
        <v/>
      </c>
      <c r="K849" s="119" t="str">
        <f ca="1">IFERROR(__xludf.DUMMYFUNCTION("""COMPUTED_VALUE"""),"")</f>
        <v/>
      </c>
      <c r="L849" s="119" t="str">
        <f ca="1">IFERROR(__xludf.DUMMYFUNCTION("""COMPUTED_VALUE"""),"")</f>
        <v/>
      </c>
      <c r="M849" s="119" t="str">
        <f ca="1">IFERROR(__xludf.DUMMYFUNCTION("""COMPUTED_VALUE"""),"")</f>
        <v/>
      </c>
      <c r="N849" s="119" t="str">
        <f ca="1">IFERROR(__xludf.DUMMYFUNCTION("""COMPUTED_VALUE"""),"")</f>
        <v/>
      </c>
      <c r="O849" s="119" t="str">
        <f ca="1">IFERROR(__xludf.DUMMYFUNCTION("""COMPUTED_VALUE"""),"")</f>
        <v/>
      </c>
      <c r="P849" s="119" t="str">
        <f ca="1">IFERROR(__xludf.DUMMYFUNCTION("""COMPUTED_VALUE"""),"")</f>
        <v/>
      </c>
      <c r="Q849" s="119" t="str">
        <f ca="1">IFERROR(__xludf.DUMMYFUNCTION("""COMPUTED_VALUE"""),"")</f>
        <v/>
      </c>
      <c r="R849" s="119" t="str">
        <f ca="1">IFERROR(__xludf.DUMMYFUNCTION("""COMPUTED_VALUE"""),"")</f>
        <v/>
      </c>
      <c r="S849" s="119" t="str">
        <f ca="1">IFERROR(__xludf.DUMMYFUNCTION("""COMPUTED_VALUE"""),"")</f>
        <v/>
      </c>
      <c r="T849" s="119" t="str">
        <f ca="1">IFERROR(__xludf.DUMMYFUNCTION("""COMPUTED_VALUE"""),"")</f>
        <v/>
      </c>
      <c r="U849" s="119" t="str">
        <f ca="1">IFERROR(__xludf.DUMMYFUNCTION("""COMPUTED_VALUE"""),"")</f>
        <v/>
      </c>
      <c r="V849" s="119" t="str">
        <f ca="1">IFERROR(__xludf.DUMMYFUNCTION("""COMPUTED_VALUE"""),"")</f>
        <v/>
      </c>
      <c r="W849" s="119" t="str">
        <f ca="1">IFERROR(__xludf.DUMMYFUNCTION("""COMPUTED_VALUE"""),"")</f>
        <v/>
      </c>
      <c r="X849" s="119" t="str">
        <f ca="1">IFERROR(__xludf.DUMMYFUNCTION("""COMPUTED_VALUE"""),"")</f>
        <v/>
      </c>
      <c r="Y849" s="119" t="str">
        <f ca="1">IFERROR(__xludf.DUMMYFUNCTION("""COMPUTED_VALUE"""),"")</f>
        <v/>
      </c>
      <c r="Z849" s="119"/>
    </row>
    <row r="850" spans="1:26" ht="12.95">
      <c r="A850" s="119" t="str">
        <f ca="1">IFERROR(__xludf.DUMMYFUNCTION("""COMPUTED_VALUE"""),"")</f>
        <v/>
      </c>
      <c r="B850" s="119" t="str">
        <f ca="1">IFERROR(__xludf.DUMMYFUNCTION("""COMPUTED_VALUE"""),"")</f>
        <v/>
      </c>
      <c r="C850" s="119" t="str">
        <f ca="1">IFERROR(__xludf.DUMMYFUNCTION("""COMPUTED_VALUE"""),"")</f>
        <v/>
      </c>
      <c r="D850" s="119" t="str">
        <f ca="1">IFERROR(__xludf.DUMMYFUNCTION("""COMPUTED_VALUE"""),"")</f>
        <v/>
      </c>
      <c r="E850" s="119" t="str">
        <f ca="1">IFERROR(__xludf.DUMMYFUNCTION("""COMPUTED_VALUE"""),"")</f>
        <v/>
      </c>
      <c r="F850" s="119" t="str">
        <f ca="1">IFERROR(__xludf.DUMMYFUNCTION("""COMPUTED_VALUE"""),"")</f>
        <v/>
      </c>
      <c r="G850" s="119" t="str">
        <f ca="1">IFERROR(__xludf.DUMMYFUNCTION("""COMPUTED_VALUE"""),"")</f>
        <v/>
      </c>
      <c r="H850" s="119" t="str">
        <f ca="1">IFERROR(__xludf.DUMMYFUNCTION("""COMPUTED_VALUE"""),"")</f>
        <v/>
      </c>
      <c r="I850" s="96" t="str">
        <f ca="1">IFERROR(__xludf.DUMMYFUNCTION("""COMPUTED_VALUE"""),"")</f>
        <v/>
      </c>
      <c r="J850" s="119" t="str">
        <f ca="1">IFERROR(__xludf.DUMMYFUNCTION("""COMPUTED_VALUE"""),"")</f>
        <v/>
      </c>
      <c r="K850" s="119" t="str">
        <f ca="1">IFERROR(__xludf.DUMMYFUNCTION("""COMPUTED_VALUE"""),"")</f>
        <v/>
      </c>
      <c r="L850" s="119" t="str">
        <f ca="1">IFERROR(__xludf.DUMMYFUNCTION("""COMPUTED_VALUE"""),"")</f>
        <v/>
      </c>
      <c r="M850" s="119" t="str">
        <f ca="1">IFERROR(__xludf.DUMMYFUNCTION("""COMPUTED_VALUE"""),"")</f>
        <v/>
      </c>
      <c r="N850" s="119" t="str">
        <f ca="1">IFERROR(__xludf.DUMMYFUNCTION("""COMPUTED_VALUE"""),"")</f>
        <v/>
      </c>
      <c r="O850" s="119" t="str">
        <f ca="1">IFERROR(__xludf.DUMMYFUNCTION("""COMPUTED_VALUE"""),"")</f>
        <v/>
      </c>
      <c r="P850" s="119" t="str">
        <f ca="1">IFERROR(__xludf.DUMMYFUNCTION("""COMPUTED_VALUE"""),"")</f>
        <v/>
      </c>
      <c r="Q850" s="119" t="str">
        <f ca="1">IFERROR(__xludf.DUMMYFUNCTION("""COMPUTED_VALUE"""),"")</f>
        <v/>
      </c>
      <c r="R850" s="119" t="str">
        <f ca="1">IFERROR(__xludf.DUMMYFUNCTION("""COMPUTED_VALUE"""),"")</f>
        <v/>
      </c>
      <c r="S850" s="119" t="str">
        <f ca="1">IFERROR(__xludf.DUMMYFUNCTION("""COMPUTED_VALUE"""),"")</f>
        <v/>
      </c>
      <c r="T850" s="119" t="str">
        <f ca="1">IFERROR(__xludf.DUMMYFUNCTION("""COMPUTED_VALUE"""),"")</f>
        <v/>
      </c>
      <c r="U850" s="119" t="str">
        <f ca="1">IFERROR(__xludf.DUMMYFUNCTION("""COMPUTED_VALUE"""),"")</f>
        <v/>
      </c>
      <c r="V850" s="119" t="str">
        <f ca="1">IFERROR(__xludf.DUMMYFUNCTION("""COMPUTED_VALUE"""),"")</f>
        <v/>
      </c>
      <c r="W850" s="119" t="str">
        <f ca="1">IFERROR(__xludf.DUMMYFUNCTION("""COMPUTED_VALUE"""),"")</f>
        <v/>
      </c>
      <c r="X850" s="119" t="str">
        <f ca="1">IFERROR(__xludf.DUMMYFUNCTION("""COMPUTED_VALUE"""),"")</f>
        <v/>
      </c>
      <c r="Y850" s="119" t="str">
        <f ca="1">IFERROR(__xludf.DUMMYFUNCTION("""COMPUTED_VALUE"""),"")</f>
        <v/>
      </c>
      <c r="Z850" s="119"/>
    </row>
    <row r="851" spans="1:26" ht="12.95">
      <c r="A851" s="119" t="str">
        <f ca="1">IFERROR(__xludf.DUMMYFUNCTION("""COMPUTED_VALUE"""),"")</f>
        <v/>
      </c>
      <c r="B851" s="119" t="str">
        <f ca="1">IFERROR(__xludf.DUMMYFUNCTION("""COMPUTED_VALUE"""),"")</f>
        <v/>
      </c>
      <c r="C851" s="119" t="str">
        <f ca="1">IFERROR(__xludf.DUMMYFUNCTION("""COMPUTED_VALUE"""),"")</f>
        <v/>
      </c>
      <c r="D851" s="119" t="str">
        <f ca="1">IFERROR(__xludf.DUMMYFUNCTION("""COMPUTED_VALUE"""),"")</f>
        <v/>
      </c>
      <c r="E851" s="119" t="str">
        <f ca="1">IFERROR(__xludf.DUMMYFUNCTION("""COMPUTED_VALUE"""),"")</f>
        <v/>
      </c>
      <c r="F851" s="119" t="str">
        <f ca="1">IFERROR(__xludf.DUMMYFUNCTION("""COMPUTED_VALUE"""),"")</f>
        <v/>
      </c>
      <c r="G851" s="119" t="str">
        <f ca="1">IFERROR(__xludf.DUMMYFUNCTION("""COMPUTED_VALUE"""),"")</f>
        <v/>
      </c>
      <c r="H851" s="119" t="str">
        <f ca="1">IFERROR(__xludf.DUMMYFUNCTION("""COMPUTED_VALUE"""),"")</f>
        <v/>
      </c>
      <c r="I851" s="96" t="str">
        <f ca="1">IFERROR(__xludf.DUMMYFUNCTION("""COMPUTED_VALUE"""),"")</f>
        <v/>
      </c>
      <c r="J851" s="119" t="str">
        <f ca="1">IFERROR(__xludf.DUMMYFUNCTION("""COMPUTED_VALUE"""),"")</f>
        <v/>
      </c>
      <c r="K851" s="119" t="str">
        <f ca="1">IFERROR(__xludf.DUMMYFUNCTION("""COMPUTED_VALUE"""),"")</f>
        <v/>
      </c>
      <c r="L851" s="119" t="str">
        <f ca="1">IFERROR(__xludf.DUMMYFUNCTION("""COMPUTED_VALUE"""),"")</f>
        <v/>
      </c>
      <c r="M851" s="119" t="str">
        <f ca="1">IFERROR(__xludf.DUMMYFUNCTION("""COMPUTED_VALUE"""),"")</f>
        <v/>
      </c>
      <c r="N851" s="119" t="str">
        <f ca="1">IFERROR(__xludf.DUMMYFUNCTION("""COMPUTED_VALUE"""),"")</f>
        <v/>
      </c>
      <c r="O851" s="119" t="str">
        <f ca="1">IFERROR(__xludf.DUMMYFUNCTION("""COMPUTED_VALUE"""),"")</f>
        <v/>
      </c>
      <c r="P851" s="119" t="str">
        <f ca="1">IFERROR(__xludf.DUMMYFUNCTION("""COMPUTED_VALUE"""),"")</f>
        <v/>
      </c>
      <c r="Q851" s="119" t="str">
        <f ca="1">IFERROR(__xludf.DUMMYFUNCTION("""COMPUTED_VALUE"""),"")</f>
        <v/>
      </c>
      <c r="R851" s="119" t="str">
        <f ca="1">IFERROR(__xludf.DUMMYFUNCTION("""COMPUTED_VALUE"""),"")</f>
        <v/>
      </c>
      <c r="S851" s="119" t="str">
        <f ca="1">IFERROR(__xludf.DUMMYFUNCTION("""COMPUTED_VALUE"""),"")</f>
        <v/>
      </c>
      <c r="T851" s="119" t="str">
        <f ca="1">IFERROR(__xludf.DUMMYFUNCTION("""COMPUTED_VALUE"""),"")</f>
        <v/>
      </c>
      <c r="U851" s="119" t="str">
        <f ca="1">IFERROR(__xludf.DUMMYFUNCTION("""COMPUTED_VALUE"""),"")</f>
        <v/>
      </c>
      <c r="V851" s="119" t="str">
        <f ca="1">IFERROR(__xludf.DUMMYFUNCTION("""COMPUTED_VALUE"""),"")</f>
        <v/>
      </c>
      <c r="W851" s="119" t="str">
        <f ca="1">IFERROR(__xludf.DUMMYFUNCTION("""COMPUTED_VALUE"""),"")</f>
        <v/>
      </c>
      <c r="X851" s="119" t="str">
        <f ca="1">IFERROR(__xludf.DUMMYFUNCTION("""COMPUTED_VALUE"""),"")</f>
        <v/>
      </c>
      <c r="Y851" s="119" t="str">
        <f ca="1">IFERROR(__xludf.DUMMYFUNCTION("""COMPUTED_VALUE"""),"")</f>
        <v/>
      </c>
      <c r="Z851" s="119"/>
    </row>
    <row r="852" spans="1:26" ht="12.95">
      <c r="A852" s="119" t="str">
        <f ca="1">IFERROR(__xludf.DUMMYFUNCTION("""COMPUTED_VALUE"""),"")</f>
        <v/>
      </c>
      <c r="B852" s="119" t="str">
        <f ca="1">IFERROR(__xludf.DUMMYFUNCTION("""COMPUTED_VALUE"""),"")</f>
        <v/>
      </c>
      <c r="C852" s="119" t="str">
        <f ca="1">IFERROR(__xludf.DUMMYFUNCTION("""COMPUTED_VALUE"""),"")</f>
        <v/>
      </c>
      <c r="D852" s="119" t="str">
        <f ca="1">IFERROR(__xludf.DUMMYFUNCTION("""COMPUTED_VALUE"""),"")</f>
        <v/>
      </c>
      <c r="E852" s="119" t="str">
        <f ca="1">IFERROR(__xludf.DUMMYFUNCTION("""COMPUTED_VALUE"""),"")</f>
        <v/>
      </c>
      <c r="F852" s="119" t="str">
        <f ca="1">IFERROR(__xludf.DUMMYFUNCTION("""COMPUTED_VALUE"""),"")</f>
        <v/>
      </c>
      <c r="G852" s="119" t="str">
        <f ca="1">IFERROR(__xludf.DUMMYFUNCTION("""COMPUTED_VALUE"""),"")</f>
        <v/>
      </c>
      <c r="H852" s="119" t="str">
        <f ca="1">IFERROR(__xludf.DUMMYFUNCTION("""COMPUTED_VALUE"""),"")</f>
        <v/>
      </c>
      <c r="I852" s="96" t="str">
        <f ca="1">IFERROR(__xludf.DUMMYFUNCTION("""COMPUTED_VALUE"""),"")</f>
        <v/>
      </c>
      <c r="J852" s="119" t="str">
        <f ca="1">IFERROR(__xludf.DUMMYFUNCTION("""COMPUTED_VALUE"""),"")</f>
        <v/>
      </c>
      <c r="K852" s="119" t="str">
        <f ca="1">IFERROR(__xludf.DUMMYFUNCTION("""COMPUTED_VALUE"""),"")</f>
        <v/>
      </c>
      <c r="L852" s="119" t="str">
        <f ca="1">IFERROR(__xludf.DUMMYFUNCTION("""COMPUTED_VALUE"""),"")</f>
        <v/>
      </c>
      <c r="M852" s="119" t="str">
        <f ca="1">IFERROR(__xludf.DUMMYFUNCTION("""COMPUTED_VALUE"""),"")</f>
        <v/>
      </c>
      <c r="N852" s="119" t="str">
        <f ca="1">IFERROR(__xludf.DUMMYFUNCTION("""COMPUTED_VALUE"""),"")</f>
        <v/>
      </c>
      <c r="O852" s="119" t="str">
        <f ca="1">IFERROR(__xludf.DUMMYFUNCTION("""COMPUTED_VALUE"""),"")</f>
        <v/>
      </c>
      <c r="P852" s="119" t="str">
        <f ca="1">IFERROR(__xludf.DUMMYFUNCTION("""COMPUTED_VALUE"""),"")</f>
        <v/>
      </c>
      <c r="Q852" s="119" t="str">
        <f ca="1">IFERROR(__xludf.DUMMYFUNCTION("""COMPUTED_VALUE"""),"")</f>
        <v/>
      </c>
      <c r="R852" s="119" t="str">
        <f ca="1">IFERROR(__xludf.DUMMYFUNCTION("""COMPUTED_VALUE"""),"")</f>
        <v/>
      </c>
      <c r="S852" s="119" t="str">
        <f ca="1">IFERROR(__xludf.DUMMYFUNCTION("""COMPUTED_VALUE"""),"")</f>
        <v/>
      </c>
      <c r="T852" s="119" t="str">
        <f ca="1">IFERROR(__xludf.DUMMYFUNCTION("""COMPUTED_VALUE"""),"")</f>
        <v/>
      </c>
      <c r="U852" s="119" t="str">
        <f ca="1">IFERROR(__xludf.DUMMYFUNCTION("""COMPUTED_VALUE"""),"")</f>
        <v/>
      </c>
      <c r="V852" s="119" t="str">
        <f ca="1">IFERROR(__xludf.DUMMYFUNCTION("""COMPUTED_VALUE"""),"")</f>
        <v/>
      </c>
      <c r="W852" s="119" t="str">
        <f ca="1">IFERROR(__xludf.DUMMYFUNCTION("""COMPUTED_VALUE"""),"")</f>
        <v/>
      </c>
      <c r="X852" s="119" t="str">
        <f ca="1">IFERROR(__xludf.DUMMYFUNCTION("""COMPUTED_VALUE"""),"")</f>
        <v/>
      </c>
      <c r="Y852" s="119" t="str">
        <f ca="1">IFERROR(__xludf.DUMMYFUNCTION("""COMPUTED_VALUE"""),"")</f>
        <v/>
      </c>
      <c r="Z852" s="119"/>
    </row>
    <row r="853" spans="1:26" ht="12.95">
      <c r="A853" s="119" t="str">
        <f ca="1">IFERROR(__xludf.DUMMYFUNCTION("""COMPUTED_VALUE"""),"")</f>
        <v/>
      </c>
      <c r="B853" s="119" t="str">
        <f ca="1">IFERROR(__xludf.DUMMYFUNCTION("""COMPUTED_VALUE"""),"")</f>
        <v/>
      </c>
      <c r="C853" s="119" t="str">
        <f ca="1">IFERROR(__xludf.DUMMYFUNCTION("""COMPUTED_VALUE"""),"")</f>
        <v/>
      </c>
      <c r="D853" s="119" t="str">
        <f ca="1">IFERROR(__xludf.DUMMYFUNCTION("""COMPUTED_VALUE"""),"")</f>
        <v/>
      </c>
      <c r="E853" s="119" t="str">
        <f ca="1">IFERROR(__xludf.DUMMYFUNCTION("""COMPUTED_VALUE"""),"")</f>
        <v/>
      </c>
      <c r="F853" s="119" t="str">
        <f ca="1">IFERROR(__xludf.DUMMYFUNCTION("""COMPUTED_VALUE"""),"")</f>
        <v/>
      </c>
      <c r="G853" s="119" t="str">
        <f ca="1">IFERROR(__xludf.DUMMYFUNCTION("""COMPUTED_VALUE"""),"")</f>
        <v/>
      </c>
      <c r="H853" s="119" t="str">
        <f ca="1">IFERROR(__xludf.DUMMYFUNCTION("""COMPUTED_VALUE"""),"")</f>
        <v/>
      </c>
      <c r="I853" s="96" t="str">
        <f ca="1">IFERROR(__xludf.DUMMYFUNCTION("""COMPUTED_VALUE"""),"")</f>
        <v/>
      </c>
      <c r="J853" s="119" t="str">
        <f ca="1">IFERROR(__xludf.DUMMYFUNCTION("""COMPUTED_VALUE"""),"")</f>
        <v/>
      </c>
      <c r="K853" s="119" t="str">
        <f ca="1">IFERROR(__xludf.DUMMYFUNCTION("""COMPUTED_VALUE"""),"")</f>
        <v/>
      </c>
      <c r="L853" s="119" t="str">
        <f ca="1">IFERROR(__xludf.DUMMYFUNCTION("""COMPUTED_VALUE"""),"")</f>
        <v/>
      </c>
      <c r="M853" s="119" t="str">
        <f ca="1">IFERROR(__xludf.DUMMYFUNCTION("""COMPUTED_VALUE"""),"")</f>
        <v/>
      </c>
      <c r="N853" s="119" t="str">
        <f ca="1">IFERROR(__xludf.DUMMYFUNCTION("""COMPUTED_VALUE"""),"")</f>
        <v/>
      </c>
      <c r="O853" s="119" t="str">
        <f ca="1">IFERROR(__xludf.DUMMYFUNCTION("""COMPUTED_VALUE"""),"")</f>
        <v/>
      </c>
      <c r="P853" s="119" t="str">
        <f ca="1">IFERROR(__xludf.DUMMYFUNCTION("""COMPUTED_VALUE"""),"")</f>
        <v/>
      </c>
      <c r="Q853" s="119" t="str">
        <f ca="1">IFERROR(__xludf.DUMMYFUNCTION("""COMPUTED_VALUE"""),"")</f>
        <v/>
      </c>
      <c r="R853" s="119" t="str">
        <f ca="1">IFERROR(__xludf.DUMMYFUNCTION("""COMPUTED_VALUE"""),"")</f>
        <v/>
      </c>
      <c r="S853" s="119" t="str">
        <f ca="1">IFERROR(__xludf.DUMMYFUNCTION("""COMPUTED_VALUE"""),"")</f>
        <v/>
      </c>
      <c r="T853" s="119" t="str">
        <f ca="1">IFERROR(__xludf.DUMMYFUNCTION("""COMPUTED_VALUE"""),"")</f>
        <v/>
      </c>
      <c r="U853" s="119" t="str">
        <f ca="1">IFERROR(__xludf.DUMMYFUNCTION("""COMPUTED_VALUE"""),"")</f>
        <v/>
      </c>
      <c r="V853" s="119" t="str">
        <f ca="1">IFERROR(__xludf.DUMMYFUNCTION("""COMPUTED_VALUE"""),"")</f>
        <v/>
      </c>
      <c r="W853" s="119" t="str">
        <f ca="1">IFERROR(__xludf.DUMMYFUNCTION("""COMPUTED_VALUE"""),"")</f>
        <v/>
      </c>
      <c r="X853" s="119" t="str">
        <f ca="1">IFERROR(__xludf.DUMMYFUNCTION("""COMPUTED_VALUE"""),"")</f>
        <v/>
      </c>
      <c r="Y853" s="119" t="str">
        <f ca="1">IFERROR(__xludf.DUMMYFUNCTION("""COMPUTED_VALUE"""),"")</f>
        <v/>
      </c>
      <c r="Z853" s="119"/>
    </row>
    <row r="854" spans="1:26" ht="12.95">
      <c r="A854" s="119" t="str">
        <f ca="1">IFERROR(__xludf.DUMMYFUNCTION("""COMPUTED_VALUE"""),"")</f>
        <v/>
      </c>
      <c r="B854" s="119" t="str">
        <f ca="1">IFERROR(__xludf.DUMMYFUNCTION("""COMPUTED_VALUE"""),"")</f>
        <v/>
      </c>
      <c r="C854" s="119" t="str">
        <f ca="1">IFERROR(__xludf.DUMMYFUNCTION("""COMPUTED_VALUE"""),"")</f>
        <v/>
      </c>
      <c r="D854" s="119" t="str">
        <f ca="1">IFERROR(__xludf.DUMMYFUNCTION("""COMPUTED_VALUE"""),"")</f>
        <v/>
      </c>
      <c r="E854" s="119" t="str">
        <f ca="1">IFERROR(__xludf.DUMMYFUNCTION("""COMPUTED_VALUE"""),"")</f>
        <v/>
      </c>
      <c r="F854" s="119" t="str">
        <f ca="1">IFERROR(__xludf.DUMMYFUNCTION("""COMPUTED_VALUE"""),"")</f>
        <v/>
      </c>
      <c r="G854" s="119" t="str">
        <f ca="1">IFERROR(__xludf.DUMMYFUNCTION("""COMPUTED_VALUE"""),"")</f>
        <v/>
      </c>
      <c r="H854" s="119" t="str">
        <f ca="1">IFERROR(__xludf.DUMMYFUNCTION("""COMPUTED_VALUE"""),"")</f>
        <v/>
      </c>
      <c r="I854" s="96" t="str">
        <f ca="1">IFERROR(__xludf.DUMMYFUNCTION("""COMPUTED_VALUE"""),"")</f>
        <v/>
      </c>
      <c r="J854" s="119" t="str">
        <f ca="1">IFERROR(__xludf.DUMMYFUNCTION("""COMPUTED_VALUE"""),"")</f>
        <v/>
      </c>
      <c r="K854" s="119" t="str">
        <f ca="1">IFERROR(__xludf.DUMMYFUNCTION("""COMPUTED_VALUE"""),"")</f>
        <v/>
      </c>
      <c r="L854" s="119" t="str">
        <f ca="1">IFERROR(__xludf.DUMMYFUNCTION("""COMPUTED_VALUE"""),"")</f>
        <v/>
      </c>
      <c r="M854" s="119" t="str">
        <f ca="1">IFERROR(__xludf.DUMMYFUNCTION("""COMPUTED_VALUE"""),"")</f>
        <v/>
      </c>
      <c r="N854" s="119" t="str">
        <f ca="1">IFERROR(__xludf.DUMMYFUNCTION("""COMPUTED_VALUE"""),"")</f>
        <v/>
      </c>
      <c r="O854" s="119" t="str">
        <f ca="1">IFERROR(__xludf.DUMMYFUNCTION("""COMPUTED_VALUE"""),"")</f>
        <v/>
      </c>
      <c r="P854" s="119" t="str">
        <f ca="1">IFERROR(__xludf.DUMMYFUNCTION("""COMPUTED_VALUE"""),"")</f>
        <v/>
      </c>
      <c r="Q854" s="119" t="str">
        <f ca="1">IFERROR(__xludf.DUMMYFUNCTION("""COMPUTED_VALUE"""),"")</f>
        <v/>
      </c>
      <c r="R854" s="119" t="str">
        <f ca="1">IFERROR(__xludf.DUMMYFUNCTION("""COMPUTED_VALUE"""),"")</f>
        <v/>
      </c>
      <c r="S854" s="119" t="str">
        <f ca="1">IFERROR(__xludf.DUMMYFUNCTION("""COMPUTED_VALUE"""),"")</f>
        <v/>
      </c>
      <c r="T854" s="119" t="str">
        <f ca="1">IFERROR(__xludf.DUMMYFUNCTION("""COMPUTED_VALUE"""),"")</f>
        <v/>
      </c>
      <c r="U854" s="119" t="str">
        <f ca="1">IFERROR(__xludf.DUMMYFUNCTION("""COMPUTED_VALUE"""),"")</f>
        <v/>
      </c>
      <c r="V854" s="119" t="str">
        <f ca="1">IFERROR(__xludf.DUMMYFUNCTION("""COMPUTED_VALUE"""),"")</f>
        <v/>
      </c>
      <c r="W854" s="119" t="str">
        <f ca="1">IFERROR(__xludf.DUMMYFUNCTION("""COMPUTED_VALUE"""),"")</f>
        <v/>
      </c>
      <c r="X854" s="119" t="str">
        <f ca="1">IFERROR(__xludf.DUMMYFUNCTION("""COMPUTED_VALUE"""),"")</f>
        <v/>
      </c>
      <c r="Y854" s="119" t="str">
        <f ca="1">IFERROR(__xludf.DUMMYFUNCTION("""COMPUTED_VALUE"""),"")</f>
        <v/>
      </c>
      <c r="Z854" s="119"/>
    </row>
    <row r="855" spans="1:26" ht="12.95">
      <c r="A855" s="119" t="str">
        <f ca="1">IFERROR(__xludf.DUMMYFUNCTION("""COMPUTED_VALUE"""),"")</f>
        <v/>
      </c>
      <c r="B855" s="119" t="str">
        <f ca="1">IFERROR(__xludf.DUMMYFUNCTION("""COMPUTED_VALUE"""),"")</f>
        <v/>
      </c>
      <c r="C855" s="119" t="str">
        <f ca="1">IFERROR(__xludf.DUMMYFUNCTION("""COMPUTED_VALUE"""),"")</f>
        <v/>
      </c>
      <c r="D855" s="119" t="str">
        <f ca="1">IFERROR(__xludf.DUMMYFUNCTION("""COMPUTED_VALUE"""),"")</f>
        <v/>
      </c>
      <c r="E855" s="119" t="str">
        <f ca="1">IFERROR(__xludf.DUMMYFUNCTION("""COMPUTED_VALUE"""),"")</f>
        <v/>
      </c>
      <c r="F855" s="119" t="str">
        <f ca="1">IFERROR(__xludf.DUMMYFUNCTION("""COMPUTED_VALUE"""),"")</f>
        <v/>
      </c>
      <c r="G855" s="119" t="str">
        <f ca="1">IFERROR(__xludf.DUMMYFUNCTION("""COMPUTED_VALUE"""),"")</f>
        <v/>
      </c>
      <c r="H855" s="119" t="str">
        <f ca="1">IFERROR(__xludf.DUMMYFUNCTION("""COMPUTED_VALUE"""),"")</f>
        <v/>
      </c>
      <c r="I855" s="96" t="str">
        <f ca="1">IFERROR(__xludf.DUMMYFUNCTION("""COMPUTED_VALUE"""),"")</f>
        <v/>
      </c>
      <c r="J855" s="119" t="str">
        <f ca="1">IFERROR(__xludf.DUMMYFUNCTION("""COMPUTED_VALUE"""),"")</f>
        <v/>
      </c>
      <c r="K855" s="119" t="str">
        <f ca="1">IFERROR(__xludf.DUMMYFUNCTION("""COMPUTED_VALUE"""),"")</f>
        <v/>
      </c>
      <c r="L855" s="119" t="str">
        <f ca="1">IFERROR(__xludf.DUMMYFUNCTION("""COMPUTED_VALUE"""),"")</f>
        <v/>
      </c>
      <c r="M855" s="119" t="str">
        <f ca="1">IFERROR(__xludf.DUMMYFUNCTION("""COMPUTED_VALUE"""),"")</f>
        <v/>
      </c>
      <c r="N855" s="119" t="str">
        <f ca="1">IFERROR(__xludf.DUMMYFUNCTION("""COMPUTED_VALUE"""),"")</f>
        <v/>
      </c>
      <c r="O855" s="119" t="str">
        <f ca="1">IFERROR(__xludf.DUMMYFUNCTION("""COMPUTED_VALUE"""),"")</f>
        <v/>
      </c>
      <c r="P855" s="119" t="str">
        <f ca="1">IFERROR(__xludf.DUMMYFUNCTION("""COMPUTED_VALUE"""),"")</f>
        <v/>
      </c>
      <c r="Q855" s="119" t="str">
        <f ca="1">IFERROR(__xludf.DUMMYFUNCTION("""COMPUTED_VALUE"""),"")</f>
        <v/>
      </c>
      <c r="R855" s="119" t="str">
        <f ca="1">IFERROR(__xludf.DUMMYFUNCTION("""COMPUTED_VALUE"""),"")</f>
        <v/>
      </c>
      <c r="S855" s="119" t="str">
        <f ca="1">IFERROR(__xludf.DUMMYFUNCTION("""COMPUTED_VALUE"""),"")</f>
        <v/>
      </c>
      <c r="T855" s="119" t="str">
        <f ca="1">IFERROR(__xludf.DUMMYFUNCTION("""COMPUTED_VALUE"""),"")</f>
        <v/>
      </c>
      <c r="U855" s="119" t="str">
        <f ca="1">IFERROR(__xludf.DUMMYFUNCTION("""COMPUTED_VALUE"""),"")</f>
        <v/>
      </c>
      <c r="V855" s="119" t="str">
        <f ca="1">IFERROR(__xludf.DUMMYFUNCTION("""COMPUTED_VALUE"""),"")</f>
        <v/>
      </c>
      <c r="W855" s="119" t="str">
        <f ca="1">IFERROR(__xludf.DUMMYFUNCTION("""COMPUTED_VALUE"""),"")</f>
        <v/>
      </c>
      <c r="X855" s="119" t="str">
        <f ca="1">IFERROR(__xludf.DUMMYFUNCTION("""COMPUTED_VALUE"""),"")</f>
        <v/>
      </c>
      <c r="Y855" s="119" t="str">
        <f ca="1">IFERROR(__xludf.DUMMYFUNCTION("""COMPUTED_VALUE"""),"")</f>
        <v/>
      </c>
      <c r="Z855" s="119"/>
    </row>
    <row r="856" spans="1:26" ht="12.95">
      <c r="A856" s="119" t="str">
        <f ca="1">IFERROR(__xludf.DUMMYFUNCTION("""COMPUTED_VALUE"""),"")</f>
        <v/>
      </c>
      <c r="B856" s="119" t="str">
        <f ca="1">IFERROR(__xludf.DUMMYFUNCTION("""COMPUTED_VALUE"""),"")</f>
        <v/>
      </c>
      <c r="C856" s="119" t="str">
        <f ca="1">IFERROR(__xludf.DUMMYFUNCTION("""COMPUTED_VALUE"""),"")</f>
        <v/>
      </c>
      <c r="D856" s="119" t="str">
        <f ca="1">IFERROR(__xludf.DUMMYFUNCTION("""COMPUTED_VALUE"""),"")</f>
        <v/>
      </c>
      <c r="E856" s="119" t="str">
        <f ca="1">IFERROR(__xludf.DUMMYFUNCTION("""COMPUTED_VALUE"""),"")</f>
        <v/>
      </c>
      <c r="F856" s="119" t="str">
        <f ca="1">IFERROR(__xludf.DUMMYFUNCTION("""COMPUTED_VALUE"""),"")</f>
        <v/>
      </c>
      <c r="G856" s="119" t="str">
        <f ca="1">IFERROR(__xludf.DUMMYFUNCTION("""COMPUTED_VALUE"""),"")</f>
        <v/>
      </c>
      <c r="H856" s="119" t="str">
        <f ca="1">IFERROR(__xludf.DUMMYFUNCTION("""COMPUTED_VALUE"""),"")</f>
        <v/>
      </c>
      <c r="I856" s="96" t="str">
        <f ca="1">IFERROR(__xludf.DUMMYFUNCTION("""COMPUTED_VALUE"""),"")</f>
        <v/>
      </c>
      <c r="J856" s="119" t="str">
        <f ca="1">IFERROR(__xludf.DUMMYFUNCTION("""COMPUTED_VALUE"""),"")</f>
        <v/>
      </c>
      <c r="K856" s="119" t="str">
        <f ca="1">IFERROR(__xludf.DUMMYFUNCTION("""COMPUTED_VALUE"""),"")</f>
        <v/>
      </c>
      <c r="L856" s="119" t="str">
        <f ca="1">IFERROR(__xludf.DUMMYFUNCTION("""COMPUTED_VALUE"""),"")</f>
        <v/>
      </c>
      <c r="M856" s="119" t="str">
        <f ca="1">IFERROR(__xludf.DUMMYFUNCTION("""COMPUTED_VALUE"""),"")</f>
        <v/>
      </c>
      <c r="N856" s="119" t="str">
        <f ca="1">IFERROR(__xludf.DUMMYFUNCTION("""COMPUTED_VALUE"""),"")</f>
        <v/>
      </c>
      <c r="O856" s="119" t="str">
        <f ca="1">IFERROR(__xludf.DUMMYFUNCTION("""COMPUTED_VALUE"""),"")</f>
        <v/>
      </c>
      <c r="P856" s="119" t="str">
        <f ca="1">IFERROR(__xludf.DUMMYFUNCTION("""COMPUTED_VALUE"""),"")</f>
        <v/>
      </c>
      <c r="Q856" s="119" t="str">
        <f ca="1">IFERROR(__xludf.DUMMYFUNCTION("""COMPUTED_VALUE"""),"")</f>
        <v/>
      </c>
      <c r="R856" s="119" t="str">
        <f ca="1">IFERROR(__xludf.DUMMYFUNCTION("""COMPUTED_VALUE"""),"")</f>
        <v/>
      </c>
      <c r="S856" s="119" t="str">
        <f ca="1">IFERROR(__xludf.DUMMYFUNCTION("""COMPUTED_VALUE"""),"")</f>
        <v/>
      </c>
      <c r="T856" s="119" t="str">
        <f ca="1">IFERROR(__xludf.DUMMYFUNCTION("""COMPUTED_VALUE"""),"")</f>
        <v/>
      </c>
      <c r="U856" s="119" t="str">
        <f ca="1">IFERROR(__xludf.DUMMYFUNCTION("""COMPUTED_VALUE"""),"")</f>
        <v/>
      </c>
      <c r="V856" s="119" t="str">
        <f ca="1">IFERROR(__xludf.DUMMYFUNCTION("""COMPUTED_VALUE"""),"")</f>
        <v/>
      </c>
      <c r="W856" s="119" t="str">
        <f ca="1">IFERROR(__xludf.DUMMYFUNCTION("""COMPUTED_VALUE"""),"")</f>
        <v/>
      </c>
      <c r="X856" s="119" t="str">
        <f ca="1">IFERROR(__xludf.DUMMYFUNCTION("""COMPUTED_VALUE"""),"")</f>
        <v/>
      </c>
      <c r="Y856" s="119" t="str">
        <f ca="1">IFERROR(__xludf.DUMMYFUNCTION("""COMPUTED_VALUE"""),"")</f>
        <v/>
      </c>
      <c r="Z856" s="119"/>
    </row>
    <row r="857" spans="1:26" ht="12.95">
      <c r="A857" s="119" t="str">
        <f ca="1">IFERROR(__xludf.DUMMYFUNCTION("""COMPUTED_VALUE"""),"")</f>
        <v/>
      </c>
      <c r="B857" s="119" t="str">
        <f ca="1">IFERROR(__xludf.DUMMYFUNCTION("""COMPUTED_VALUE"""),"")</f>
        <v/>
      </c>
      <c r="C857" s="119" t="str">
        <f ca="1">IFERROR(__xludf.DUMMYFUNCTION("""COMPUTED_VALUE"""),"")</f>
        <v/>
      </c>
      <c r="D857" s="119" t="str">
        <f ca="1">IFERROR(__xludf.DUMMYFUNCTION("""COMPUTED_VALUE"""),"")</f>
        <v/>
      </c>
      <c r="E857" s="119" t="str">
        <f ca="1">IFERROR(__xludf.DUMMYFUNCTION("""COMPUTED_VALUE"""),"")</f>
        <v/>
      </c>
      <c r="F857" s="119" t="str">
        <f ca="1">IFERROR(__xludf.DUMMYFUNCTION("""COMPUTED_VALUE"""),"")</f>
        <v/>
      </c>
      <c r="G857" s="119" t="str">
        <f ca="1">IFERROR(__xludf.DUMMYFUNCTION("""COMPUTED_VALUE"""),"")</f>
        <v/>
      </c>
      <c r="H857" s="119" t="str">
        <f ca="1">IFERROR(__xludf.DUMMYFUNCTION("""COMPUTED_VALUE"""),"")</f>
        <v/>
      </c>
      <c r="I857" s="96" t="str">
        <f ca="1">IFERROR(__xludf.DUMMYFUNCTION("""COMPUTED_VALUE"""),"")</f>
        <v/>
      </c>
      <c r="J857" s="119" t="str">
        <f ca="1">IFERROR(__xludf.DUMMYFUNCTION("""COMPUTED_VALUE"""),"")</f>
        <v/>
      </c>
      <c r="K857" s="119" t="str">
        <f ca="1">IFERROR(__xludf.DUMMYFUNCTION("""COMPUTED_VALUE"""),"")</f>
        <v/>
      </c>
      <c r="L857" s="119" t="str">
        <f ca="1">IFERROR(__xludf.DUMMYFUNCTION("""COMPUTED_VALUE"""),"")</f>
        <v/>
      </c>
      <c r="M857" s="119" t="str">
        <f ca="1">IFERROR(__xludf.DUMMYFUNCTION("""COMPUTED_VALUE"""),"")</f>
        <v/>
      </c>
      <c r="N857" s="119" t="str">
        <f ca="1">IFERROR(__xludf.DUMMYFUNCTION("""COMPUTED_VALUE"""),"")</f>
        <v/>
      </c>
      <c r="O857" s="119" t="str">
        <f ca="1">IFERROR(__xludf.DUMMYFUNCTION("""COMPUTED_VALUE"""),"")</f>
        <v/>
      </c>
      <c r="P857" s="119" t="str">
        <f ca="1">IFERROR(__xludf.DUMMYFUNCTION("""COMPUTED_VALUE"""),"")</f>
        <v/>
      </c>
      <c r="Q857" s="119" t="str">
        <f ca="1">IFERROR(__xludf.DUMMYFUNCTION("""COMPUTED_VALUE"""),"")</f>
        <v/>
      </c>
      <c r="R857" s="119" t="str">
        <f ca="1">IFERROR(__xludf.DUMMYFUNCTION("""COMPUTED_VALUE"""),"")</f>
        <v/>
      </c>
      <c r="S857" s="119" t="str">
        <f ca="1">IFERROR(__xludf.DUMMYFUNCTION("""COMPUTED_VALUE"""),"")</f>
        <v/>
      </c>
      <c r="T857" s="119" t="str">
        <f ca="1">IFERROR(__xludf.DUMMYFUNCTION("""COMPUTED_VALUE"""),"")</f>
        <v/>
      </c>
      <c r="U857" s="119" t="str">
        <f ca="1">IFERROR(__xludf.DUMMYFUNCTION("""COMPUTED_VALUE"""),"")</f>
        <v/>
      </c>
      <c r="V857" s="119" t="str">
        <f ca="1">IFERROR(__xludf.DUMMYFUNCTION("""COMPUTED_VALUE"""),"")</f>
        <v/>
      </c>
      <c r="W857" s="119" t="str">
        <f ca="1">IFERROR(__xludf.DUMMYFUNCTION("""COMPUTED_VALUE"""),"")</f>
        <v/>
      </c>
      <c r="X857" s="119" t="str">
        <f ca="1">IFERROR(__xludf.DUMMYFUNCTION("""COMPUTED_VALUE"""),"")</f>
        <v/>
      </c>
      <c r="Y857" s="119" t="str">
        <f ca="1">IFERROR(__xludf.DUMMYFUNCTION("""COMPUTED_VALUE"""),"")</f>
        <v/>
      </c>
      <c r="Z857" s="119"/>
    </row>
    <row r="858" spans="1:26" ht="12.95">
      <c r="A858" s="119" t="str">
        <f ca="1">IFERROR(__xludf.DUMMYFUNCTION("""COMPUTED_VALUE"""),"")</f>
        <v/>
      </c>
      <c r="B858" s="119" t="str">
        <f ca="1">IFERROR(__xludf.DUMMYFUNCTION("""COMPUTED_VALUE"""),"")</f>
        <v/>
      </c>
      <c r="C858" s="119" t="str">
        <f ca="1">IFERROR(__xludf.DUMMYFUNCTION("""COMPUTED_VALUE"""),"")</f>
        <v/>
      </c>
      <c r="D858" s="119" t="str">
        <f ca="1">IFERROR(__xludf.DUMMYFUNCTION("""COMPUTED_VALUE"""),"")</f>
        <v/>
      </c>
      <c r="E858" s="119" t="str">
        <f ca="1">IFERROR(__xludf.DUMMYFUNCTION("""COMPUTED_VALUE"""),"")</f>
        <v/>
      </c>
      <c r="F858" s="119" t="str">
        <f ca="1">IFERROR(__xludf.DUMMYFUNCTION("""COMPUTED_VALUE"""),"")</f>
        <v/>
      </c>
      <c r="G858" s="119" t="str">
        <f ca="1">IFERROR(__xludf.DUMMYFUNCTION("""COMPUTED_VALUE"""),"")</f>
        <v/>
      </c>
      <c r="H858" s="119" t="str">
        <f ca="1">IFERROR(__xludf.DUMMYFUNCTION("""COMPUTED_VALUE"""),"")</f>
        <v/>
      </c>
      <c r="I858" s="96" t="str">
        <f ca="1">IFERROR(__xludf.DUMMYFUNCTION("""COMPUTED_VALUE"""),"")</f>
        <v/>
      </c>
      <c r="J858" s="119" t="str">
        <f ca="1">IFERROR(__xludf.DUMMYFUNCTION("""COMPUTED_VALUE"""),"")</f>
        <v/>
      </c>
      <c r="K858" s="119" t="str">
        <f ca="1">IFERROR(__xludf.DUMMYFUNCTION("""COMPUTED_VALUE"""),"")</f>
        <v/>
      </c>
      <c r="L858" s="119" t="str">
        <f ca="1">IFERROR(__xludf.DUMMYFUNCTION("""COMPUTED_VALUE"""),"")</f>
        <v/>
      </c>
      <c r="M858" s="119" t="str">
        <f ca="1">IFERROR(__xludf.DUMMYFUNCTION("""COMPUTED_VALUE"""),"")</f>
        <v/>
      </c>
      <c r="N858" s="119" t="str">
        <f ca="1">IFERROR(__xludf.DUMMYFUNCTION("""COMPUTED_VALUE"""),"")</f>
        <v/>
      </c>
      <c r="O858" s="119" t="str">
        <f ca="1">IFERROR(__xludf.DUMMYFUNCTION("""COMPUTED_VALUE"""),"")</f>
        <v/>
      </c>
      <c r="P858" s="119" t="str">
        <f ca="1">IFERROR(__xludf.DUMMYFUNCTION("""COMPUTED_VALUE"""),"")</f>
        <v/>
      </c>
      <c r="Q858" s="119" t="str">
        <f ca="1">IFERROR(__xludf.DUMMYFUNCTION("""COMPUTED_VALUE"""),"")</f>
        <v/>
      </c>
      <c r="R858" s="119" t="str">
        <f ca="1">IFERROR(__xludf.DUMMYFUNCTION("""COMPUTED_VALUE"""),"")</f>
        <v/>
      </c>
      <c r="S858" s="119" t="str">
        <f ca="1">IFERROR(__xludf.DUMMYFUNCTION("""COMPUTED_VALUE"""),"")</f>
        <v/>
      </c>
      <c r="T858" s="119" t="str">
        <f ca="1">IFERROR(__xludf.DUMMYFUNCTION("""COMPUTED_VALUE"""),"")</f>
        <v/>
      </c>
      <c r="U858" s="119" t="str">
        <f ca="1">IFERROR(__xludf.DUMMYFUNCTION("""COMPUTED_VALUE"""),"")</f>
        <v/>
      </c>
      <c r="V858" s="119" t="str">
        <f ca="1">IFERROR(__xludf.DUMMYFUNCTION("""COMPUTED_VALUE"""),"")</f>
        <v/>
      </c>
      <c r="W858" s="119" t="str">
        <f ca="1">IFERROR(__xludf.DUMMYFUNCTION("""COMPUTED_VALUE"""),"")</f>
        <v/>
      </c>
      <c r="X858" s="119" t="str">
        <f ca="1">IFERROR(__xludf.DUMMYFUNCTION("""COMPUTED_VALUE"""),"")</f>
        <v/>
      </c>
      <c r="Y858" s="119" t="str">
        <f ca="1">IFERROR(__xludf.DUMMYFUNCTION("""COMPUTED_VALUE"""),"")</f>
        <v/>
      </c>
      <c r="Z858" s="119"/>
    </row>
    <row r="859" spans="1:26" ht="12.95">
      <c r="A859" s="119" t="str">
        <f ca="1">IFERROR(__xludf.DUMMYFUNCTION("""COMPUTED_VALUE"""),"")</f>
        <v/>
      </c>
      <c r="B859" s="119" t="str">
        <f ca="1">IFERROR(__xludf.DUMMYFUNCTION("""COMPUTED_VALUE"""),"")</f>
        <v/>
      </c>
      <c r="C859" s="119" t="str">
        <f ca="1">IFERROR(__xludf.DUMMYFUNCTION("""COMPUTED_VALUE"""),"")</f>
        <v/>
      </c>
      <c r="D859" s="119" t="str">
        <f ca="1">IFERROR(__xludf.DUMMYFUNCTION("""COMPUTED_VALUE"""),"")</f>
        <v/>
      </c>
      <c r="E859" s="119" t="str">
        <f ca="1">IFERROR(__xludf.DUMMYFUNCTION("""COMPUTED_VALUE"""),"")</f>
        <v/>
      </c>
      <c r="F859" s="119" t="str">
        <f ca="1">IFERROR(__xludf.DUMMYFUNCTION("""COMPUTED_VALUE"""),"")</f>
        <v/>
      </c>
      <c r="G859" s="119" t="str">
        <f ca="1">IFERROR(__xludf.DUMMYFUNCTION("""COMPUTED_VALUE"""),"")</f>
        <v/>
      </c>
      <c r="H859" s="119" t="str">
        <f ca="1">IFERROR(__xludf.DUMMYFUNCTION("""COMPUTED_VALUE"""),"")</f>
        <v/>
      </c>
      <c r="I859" s="96" t="str">
        <f ca="1">IFERROR(__xludf.DUMMYFUNCTION("""COMPUTED_VALUE"""),"")</f>
        <v/>
      </c>
      <c r="J859" s="119" t="str">
        <f ca="1">IFERROR(__xludf.DUMMYFUNCTION("""COMPUTED_VALUE"""),"")</f>
        <v/>
      </c>
      <c r="K859" s="119" t="str">
        <f ca="1">IFERROR(__xludf.DUMMYFUNCTION("""COMPUTED_VALUE"""),"")</f>
        <v/>
      </c>
      <c r="L859" s="119" t="str">
        <f ca="1">IFERROR(__xludf.DUMMYFUNCTION("""COMPUTED_VALUE"""),"")</f>
        <v/>
      </c>
      <c r="M859" s="119" t="str">
        <f ca="1">IFERROR(__xludf.DUMMYFUNCTION("""COMPUTED_VALUE"""),"")</f>
        <v/>
      </c>
      <c r="N859" s="119" t="str">
        <f ca="1">IFERROR(__xludf.DUMMYFUNCTION("""COMPUTED_VALUE"""),"")</f>
        <v/>
      </c>
      <c r="O859" s="119" t="str">
        <f ca="1">IFERROR(__xludf.DUMMYFUNCTION("""COMPUTED_VALUE"""),"")</f>
        <v/>
      </c>
      <c r="P859" s="119" t="str">
        <f ca="1">IFERROR(__xludf.DUMMYFUNCTION("""COMPUTED_VALUE"""),"")</f>
        <v/>
      </c>
      <c r="Q859" s="119" t="str">
        <f ca="1">IFERROR(__xludf.DUMMYFUNCTION("""COMPUTED_VALUE"""),"")</f>
        <v/>
      </c>
      <c r="R859" s="119" t="str">
        <f ca="1">IFERROR(__xludf.DUMMYFUNCTION("""COMPUTED_VALUE"""),"")</f>
        <v/>
      </c>
      <c r="S859" s="119" t="str">
        <f ca="1">IFERROR(__xludf.DUMMYFUNCTION("""COMPUTED_VALUE"""),"")</f>
        <v/>
      </c>
      <c r="T859" s="119" t="str">
        <f ca="1">IFERROR(__xludf.DUMMYFUNCTION("""COMPUTED_VALUE"""),"")</f>
        <v/>
      </c>
      <c r="U859" s="119" t="str">
        <f ca="1">IFERROR(__xludf.DUMMYFUNCTION("""COMPUTED_VALUE"""),"")</f>
        <v/>
      </c>
      <c r="V859" s="119" t="str">
        <f ca="1">IFERROR(__xludf.DUMMYFUNCTION("""COMPUTED_VALUE"""),"")</f>
        <v/>
      </c>
      <c r="W859" s="119" t="str">
        <f ca="1">IFERROR(__xludf.DUMMYFUNCTION("""COMPUTED_VALUE"""),"")</f>
        <v/>
      </c>
      <c r="X859" s="119" t="str">
        <f ca="1">IFERROR(__xludf.DUMMYFUNCTION("""COMPUTED_VALUE"""),"")</f>
        <v/>
      </c>
      <c r="Y859" s="119" t="str">
        <f ca="1">IFERROR(__xludf.DUMMYFUNCTION("""COMPUTED_VALUE"""),"")</f>
        <v/>
      </c>
      <c r="Z859" s="119"/>
    </row>
    <row r="860" spans="1:26" ht="12.95">
      <c r="A860" s="119" t="str">
        <f ca="1">IFERROR(__xludf.DUMMYFUNCTION("""COMPUTED_VALUE"""),"")</f>
        <v/>
      </c>
      <c r="B860" s="119" t="str">
        <f ca="1">IFERROR(__xludf.DUMMYFUNCTION("""COMPUTED_VALUE"""),"")</f>
        <v/>
      </c>
      <c r="C860" s="119" t="str">
        <f ca="1">IFERROR(__xludf.DUMMYFUNCTION("""COMPUTED_VALUE"""),"")</f>
        <v/>
      </c>
      <c r="D860" s="119" t="str">
        <f ca="1">IFERROR(__xludf.DUMMYFUNCTION("""COMPUTED_VALUE"""),"")</f>
        <v/>
      </c>
      <c r="E860" s="119" t="str">
        <f ca="1">IFERROR(__xludf.DUMMYFUNCTION("""COMPUTED_VALUE"""),"")</f>
        <v/>
      </c>
      <c r="F860" s="119" t="str">
        <f ca="1">IFERROR(__xludf.DUMMYFUNCTION("""COMPUTED_VALUE"""),"")</f>
        <v/>
      </c>
      <c r="G860" s="119" t="str">
        <f ca="1">IFERROR(__xludf.DUMMYFUNCTION("""COMPUTED_VALUE"""),"")</f>
        <v/>
      </c>
      <c r="H860" s="119" t="str">
        <f ca="1">IFERROR(__xludf.DUMMYFUNCTION("""COMPUTED_VALUE"""),"")</f>
        <v/>
      </c>
      <c r="I860" s="96" t="str">
        <f ca="1">IFERROR(__xludf.DUMMYFUNCTION("""COMPUTED_VALUE"""),"")</f>
        <v/>
      </c>
      <c r="J860" s="119" t="str">
        <f ca="1">IFERROR(__xludf.DUMMYFUNCTION("""COMPUTED_VALUE"""),"")</f>
        <v/>
      </c>
      <c r="K860" s="119" t="str">
        <f ca="1">IFERROR(__xludf.DUMMYFUNCTION("""COMPUTED_VALUE"""),"")</f>
        <v/>
      </c>
      <c r="L860" s="119" t="str">
        <f ca="1">IFERROR(__xludf.DUMMYFUNCTION("""COMPUTED_VALUE"""),"")</f>
        <v/>
      </c>
      <c r="M860" s="119" t="str">
        <f ca="1">IFERROR(__xludf.DUMMYFUNCTION("""COMPUTED_VALUE"""),"")</f>
        <v/>
      </c>
      <c r="N860" s="119" t="str">
        <f ca="1">IFERROR(__xludf.DUMMYFUNCTION("""COMPUTED_VALUE"""),"")</f>
        <v/>
      </c>
      <c r="O860" s="119" t="str">
        <f ca="1">IFERROR(__xludf.DUMMYFUNCTION("""COMPUTED_VALUE"""),"")</f>
        <v/>
      </c>
      <c r="P860" s="119" t="str">
        <f ca="1">IFERROR(__xludf.DUMMYFUNCTION("""COMPUTED_VALUE"""),"")</f>
        <v/>
      </c>
      <c r="Q860" s="119" t="str">
        <f ca="1">IFERROR(__xludf.DUMMYFUNCTION("""COMPUTED_VALUE"""),"")</f>
        <v/>
      </c>
      <c r="R860" s="119" t="str">
        <f ca="1">IFERROR(__xludf.DUMMYFUNCTION("""COMPUTED_VALUE"""),"")</f>
        <v/>
      </c>
      <c r="S860" s="119" t="str">
        <f ca="1">IFERROR(__xludf.DUMMYFUNCTION("""COMPUTED_VALUE"""),"")</f>
        <v/>
      </c>
      <c r="T860" s="119" t="str">
        <f ca="1">IFERROR(__xludf.DUMMYFUNCTION("""COMPUTED_VALUE"""),"")</f>
        <v/>
      </c>
      <c r="U860" s="119" t="str">
        <f ca="1">IFERROR(__xludf.DUMMYFUNCTION("""COMPUTED_VALUE"""),"")</f>
        <v/>
      </c>
      <c r="V860" s="119" t="str">
        <f ca="1">IFERROR(__xludf.DUMMYFUNCTION("""COMPUTED_VALUE"""),"")</f>
        <v/>
      </c>
      <c r="W860" s="119" t="str">
        <f ca="1">IFERROR(__xludf.DUMMYFUNCTION("""COMPUTED_VALUE"""),"")</f>
        <v/>
      </c>
      <c r="X860" s="119" t="str">
        <f ca="1">IFERROR(__xludf.DUMMYFUNCTION("""COMPUTED_VALUE"""),"")</f>
        <v/>
      </c>
      <c r="Y860" s="119" t="str">
        <f ca="1">IFERROR(__xludf.DUMMYFUNCTION("""COMPUTED_VALUE"""),"")</f>
        <v/>
      </c>
      <c r="Z860" s="119"/>
    </row>
    <row r="861" spans="1:26" ht="12.95">
      <c r="A861" s="119" t="str">
        <f ca="1">IFERROR(__xludf.DUMMYFUNCTION("""COMPUTED_VALUE"""),"")</f>
        <v/>
      </c>
      <c r="B861" s="119" t="str">
        <f ca="1">IFERROR(__xludf.DUMMYFUNCTION("""COMPUTED_VALUE"""),"")</f>
        <v/>
      </c>
      <c r="C861" s="119" t="str">
        <f ca="1">IFERROR(__xludf.DUMMYFUNCTION("""COMPUTED_VALUE"""),"")</f>
        <v/>
      </c>
      <c r="D861" s="119" t="str">
        <f ca="1">IFERROR(__xludf.DUMMYFUNCTION("""COMPUTED_VALUE"""),"")</f>
        <v/>
      </c>
      <c r="E861" s="119" t="str">
        <f ca="1">IFERROR(__xludf.DUMMYFUNCTION("""COMPUTED_VALUE"""),"")</f>
        <v/>
      </c>
      <c r="F861" s="119" t="str">
        <f ca="1">IFERROR(__xludf.DUMMYFUNCTION("""COMPUTED_VALUE"""),"")</f>
        <v/>
      </c>
      <c r="G861" s="119" t="str">
        <f ca="1">IFERROR(__xludf.DUMMYFUNCTION("""COMPUTED_VALUE"""),"")</f>
        <v/>
      </c>
      <c r="H861" s="119" t="str">
        <f ca="1">IFERROR(__xludf.DUMMYFUNCTION("""COMPUTED_VALUE"""),"")</f>
        <v/>
      </c>
      <c r="I861" s="96" t="str">
        <f ca="1">IFERROR(__xludf.DUMMYFUNCTION("""COMPUTED_VALUE"""),"")</f>
        <v/>
      </c>
      <c r="J861" s="119" t="str">
        <f ca="1">IFERROR(__xludf.DUMMYFUNCTION("""COMPUTED_VALUE"""),"")</f>
        <v/>
      </c>
      <c r="K861" s="119" t="str">
        <f ca="1">IFERROR(__xludf.DUMMYFUNCTION("""COMPUTED_VALUE"""),"")</f>
        <v/>
      </c>
      <c r="L861" s="119" t="str">
        <f ca="1">IFERROR(__xludf.DUMMYFUNCTION("""COMPUTED_VALUE"""),"")</f>
        <v/>
      </c>
      <c r="M861" s="119" t="str">
        <f ca="1">IFERROR(__xludf.DUMMYFUNCTION("""COMPUTED_VALUE"""),"")</f>
        <v/>
      </c>
      <c r="N861" s="119" t="str">
        <f ca="1">IFERROR(__xludf.DUMMYFUNCTION("""COMPUTED_VALUE"""),"")</f>
        <v/>
      </c>
      <c r="O861" s="119" t="str">
        <f ca="1">IFERROR(__xludf.DUMMYFUNCTION("""COMPUTED_VALUE"""),"")</f>
        <v/>
      </c>
      <c r="P861" s="119" t="str">
        <f ca="1">IFERROR(__xludf.DUMMYFUNCTION("""COMPUTED_VALUE"""),"")</f>
        <v/>
      </c>
      <c r="Q861" s="119" t="str">
        <f ca="1">IFERROR(__xludf.DUMMYFUNCTION("""COMPUTED_VALUE"""),"")</f>
        <v/>
      </c>
      <c r="R861" s="119" t="str">
        <f ca="1">IFERROR(__xludf.DUMMYFUNCTION("""COMPUTED_VALUE"""),"")</f>
        <v/>
      </c>
      <c r="S861" s="119" t="str">
        <f ca="1">IFERROR(__xludf.DUMMYFUNCTION("""COMPUTED_VALUE"""),"")</f>
        <v/>
      </c>
      <c r="T861" s="119" t="str">
        <f ca="1">IFERROR(__xludf.DUMMYFUNCTION("""COMPUTED_VALUE"""),"")</f>
        <v/>
      </c>
      <c r="U861" s="119" t="str">
        <f ca="1">IFERROR(__xludf.DUMMYFUNCTION("""COMPUTED_VALUE"""),"")</f>
        <v/>
      </c>
      <c r="V861" s="119" t="str">
        <f ca="1">IFERROR(__xludf.DUMMYFUNCTION("""COMPUTED_VALUE"""),"")</f>
        <v/>
      </c>
      <c r="W861" s="119" t="str">
        <f ca="1">IFERROR(__xludf.DUMMYFUNCTION("""COMPUTED_VALUE"""),"")</f>
        <v/>
      </c>
      <c r="X861" s="119" t="str">
        <f ca="1">IFERROR(__xludf.DUMMYFUNCTION("""COMPUTED_VALUE"""),"")</f>
        <v/>
      </c>
      <c r="Y861" s="119" t="str">
        <f ca="1">IFERROR(__xludf.DUMMYFUNCTION("""COMPUTED_VALUE"""),"")</f>
        <v/>
      </c>
      <c r="Z861" s="119"/>
    </row>
    <row r="862" spans="1:26" ht="12.95">
      <c r="A862" s="119" t="str">
        <f ca="1">IFERROR(__xludf.DUMMYFUNCTION("""COMPUTED_VALUE"""),"")</f>
        <v/>
      </c>
      <c r="B862" s="119" t="str">
        <f ca="1">IFERROR(__xludf.DUMMYFUNCTION("""COMPUTED_VALUE"""),"")</f>
        <v/>
      </c>
      <c r="C862" s="119" t="str">
        <f ca="1">IFERROR(__xludf.DUMMYFUNCTION("""COMPUTED_VALUE"""),"")</f>
        <v/>
      </c>
      <c r="D862" s="119" t="str">
        <f ca="1">IFERROR(__xludf.DUMMYFUNCTION("""COMPUTED_VALUE"""),"")</f>
        <v/>
      </c>
      <c r="E862" s="119" t="str">
        <f ca="1">IFERROR(__xludf.DUMMYFUNCTION("""COMPUTED_VALUE"""),"")</f>
        <v/>
      </c>
      <c r="F862" s="119" t="str">
        <f ca="1">IFERROR(__xludf.DUMMYFUNCTION("""COMPUTED_VALUE"""),"")</f>
        <v/>
      </c>
      <c r="G862" s="119" t="str">
        <f ca="1">IFERROR(__xludf.DUMMYFUNCTION("""COMPUTED_VALUE"""),"")</f>
        <v/>
      </c>
      <c r="H862" s="119" t="str">
        <f ca="1">IFERROR(__xludf.DUMMYFUNCTION("""COMPUTED_VALUE"""),"")</f>
        <v/>
      </c>
      <c r="I862" s="96" t="str">
        <f ca="1">IFERROR(__xludf.DUMMYFUNCTION("""COMPUTED_VALUE"""),"")</f>
        <v/>
      </c>
      <c r="J862" s="119" t="str">
        <f ca="1">IFERROR(__xludf.DUMMYFUNCTION("""COMPUTED_VALUE"""),"")</f>
        <v/>
      </c>
      <c r="K862" s="119" t="str">
        <f ca="1">IFERROR(__xludf.DUMMYFUNCTION("""COMPUTED_VALUE"""),"")</f>
        <v/>
      </c>
      <c r="L862" s="119" t="str">
        <f ca="1">IFERROR(__xludf.DUMMYFUNCTION("""COMPUTED_VALUE"""),"")</f>
        <v/>
      </c>
      <c r="M862" s="119" t="str">
        <f ca="1">IFERROR(__xludf.DUMMYFUNCTION("""COMPUTED_VALUE"""),"")</f>
        <v/>
      </c>
      <c r="N862" s="119" t="str">
        <f ca="1">IFERROR(__xludf.DUMMYFUNCTION("""COMPUTED_VALUE"""),"")</f>
        <v/>
      </c>
      <c r="O862" s="119" t="str">
        <f ca="1">IFERROR(__xludf.DUMMYFUNCTION("""COMPUTED_VALUE"""),"")</f>
        <v/>
      </c>
      <c r="P862" s="119" t="str">
        <f ca="1">IFERROR(__xludf.DUMMYFUNCTION("""COMPUTED_VALUE"""),"")</f>
        <v/>
      </c>
      <c r="Q862" s="119" t="str">
        <f ca="1">IFERROR(__xludf.DUMMYFUNCTION("""COMPUTED_VALUE"""),"")</f>
        <v/>
      </c>
      <c r="R862" s="119" t="str">
        <f ca="1">IFERROR(__xludf.DUMMYFUNCTION("""COMPUTED_VALUE"""),"")</f>
        <v/>
      </c>
      <c r="S862" s="119" t="str">
        <f ca="1">IFERROR(__xludf.DUMMYFUNCTION("""COMPUTED_VALUE"""),"")</f>
        <v/>
      </c>
      <c r="T862" s="119" t="str">
        <f ca="1">IFERROR(__xludf.DUMMYFUNCTION("""COMPUTED_VALUE"""),"")</f>
        <v/>
      </c>
      <c r="U862" s="119" t="str">
        <f ca="1">IFERROR(__xludf.DUMMYFUNCTION("""COMPUTED_VALUE"""),"")</f>
        <v/>
      </c>
      <c r="V862" s="119" t="str">
        <f ca="1">IFERROR(__xludf.DUMMYFUNCTION("""COMPUTED_VALUE"""),"")</f>
        <v/>
      </c>
      <c r="W862" s="119" t="str">
        <f ca="1">IFERROR(__xludf.DUMMYFUNCTION("""COMPUTED_VALUE"""),"")</f>
        <v/>
      </c>
      <c r="X862" s="119" t="str">
        <f ca="1">IFERROR(__xludf.DUMMYFUNCTION("""COMPUTED_VALUE"""),"")</f>
        <v/>
      </c>
      <c r="Y862" s="119" t="str">
        <f ca="1">IFERROR(__xludf.DUMMYFUNCTION("""COMPUTED_VALUE"""),"")</f>
        <v/>
      </c>
      <c r="Z862" s="119"/>
    </row>
    <row r="863" spans="1:26" ht="12.95">
      <c r="A863" s="119" t="str">
        <f ca="1">IFERROR(__xludf.DUMMYFUNCTION("""COMPUTED_VALUE"""),"")</f>
        <v/>
      </c>
      <c r="B863" s="119" t="str">
        <f ca="1">IFERROR(__xludf.DUMMYFUNCTION("""COMPUTED_VALUE"""),"")</f>
        <v/>
      </c>
      <c r="C863" s="119" t="str">
        <f ca="1">IFERROR(__xludf.DUMMYFUNCTION("""COMPUTED_VALUE"""),"")</f>
        <v/>
      </c>
      <c r="D863" s="119" t="str">
        <f ca="1">IFERROR(__xludf.DUMMYFUNCTION("""COMPUTED_VALUE"""),"")</f>
        <v/>
      </c>
      <c r="E863" s="119" t="str">
        <f ca="1">IFERROR(__xludf.DUMMYFUNCTION("""COMPUTED_VALUE"""),"")</f>
        <v/>
      </c>
      <c r="F863" s="119" t="str">
        <f ca="1">IFERROR(__xludf.DUMMYFUNCTION("""COMPUTED_VALUE"""),"")</f>
        <v/>
      </c>
      <c r="G863" s="119" t="str">
        <f ca="1">IFERROR(__xludf.DUMMYFUNCTION("""COMPUTED_VALUE"""),"")</f>
        <v/>
      </c>
      <c r="H863" s="119" t="str">
        <f ca="1">IFERROR(__xludf.DUMMYFUNCTION("""COMPUTED_VALUE"""),"")</f>
        <v/>
      </c>
      <c r="I863" s="96" t="str">
        <f ca="1">IFERROR(__xludf.DUMMYFUNCTION("""COMPUTED_VALUE"""),"")</f>
        <v/>
      </c>
      <c r="J863" s="119" t="str">
        <f ca="1">IFERROR(__xludf.DUMMYFUNCTION("""COMPUTED_VALUE"""),"")</f>
        <v/>
      </c>
      <c r="K863" s="119" t="str">
        <f ca="1">IFERROR(__xludf.DUMMYFUNCTION("""COMPUTED_VALUE"""),"")</f>
        <v/>
      </c>
      <c r="L863" s="119" t="str">
        <f ca="1">IFERROR(__xludf.DUMMYFUNCTION("""COMPUTED_VALUE"""),"")</f>
        <v/>
      </c>
      <c r="M863" s="119" t="str">
        <f ca="1">IFERROR(__xludf.DUMMYFUNCTION("""COMPUTED_VALUE"""),"")</f>
        <v/>
      </c>
      <c r="N863" s="119" t="str">
        <f ca="1">IFERROR(__xludf.DUMMYFUNCTION("""COMPUTED_VALUE"""),"")</f>
        <v/>
      </c>
      <c r="O863" s="119" t="str">
        <f ca="1">IFERROR(__xludf.DUMMYFUNCTION("""COMPUTED_VALUE"""),"")</f>
        <v/>
      </c>
      <c r="P863" s="119" t="str">
        <f ca="1">IFERROR(__xludf.DUMMYFUNCTION("""COMPUTED_VALUE"""),"")</f>
        <v/>
      </c>
      <c r="Q863" s="119" t="str">
        <f ca="1">IFERROR(__xludf.DUMMYFUNCTION("""COMPUTED_VALUE"""),"")</f>
        <v/>
      </c>
      <c r="R863" s="119" t="str">
        <f ca="1">IFERROR(__xludf.DUMMYFUNCTION("""COMPUTED_VALUE"""),"")</f>
        <v/>
      </c>
      <c r="S863" s="119" t="str">
        <f ca="1">IFERROR(__xludf.DUMMYFUNCTION("""COMPUTED_VALUE"""),"")</f>
        <v/>
      </c>
      <c r="T863" s="119" t="str">
        <f ca="1">IFERROR(__xludf.DUMMYFUNCTION("""COMPUTED_VALUE"""),"")</f>
        <v/>
      </c>
      <c r="U863" s="119" t="str">
        <f ca="1">IFERROR(__xludf.DUMMYFUNCTION("""COMPUTED_VALUE"""),"")</f>
        <v/>
      </c>
      <c r="V863" s="119" t="str">
        <f ca="1">IFERROR(__xludf.DUMMYFUNCTION("""COMPUTED_VALUE"""),"")</f>
        <v/>
      </c>
      <c r="W863" s="119" t="str">
        <f ca="1">IFERROR(__xludf.DUMMYFUNCTION("""COMPUTED_VALUE"""),"")</f>
        <v/>
      </c>
      <c r="X863" s="119" t="str">
        <f ca="1">IFERROR(__xludf.DUMMYFUNCTION("""COMPUTED_VALUE"""),"")</f>
        <v/>
      </c>
      <c r="Y863" s="119" t="str">
        <f ca="1">IFERROR(__xludf.DUMMYFUNCTION("""COMPUTED_VALUE"""),"")</f>
        <v/>
      </c>
      <c r="Z863" s="119"/>
    </row>
    <row r="864" spans="1:26" ht="12.95">
      <c r="A864" s="119" t="str">
        <f ca="1">IFERROR(__xludf.DUMMYFUNCTION("""COMPUTED_VALUE"""),"")</f>
        <v/>
      </c>
      <c r="B864" s="119" t="str">
        <f ca="1">IFERROR(__xludf.DUMMYFUNCTION("""COMPUTED_VALUE"""),"")</f>
        <v/>
      </c>
      <c r="C864" s="119" t="str">
        <f ca="1">IFERROR(__xludf.DUMMYFUNCTION("""COMPUTED_VALUE"""),"")</f>
        <v/>
      </c>
      <c r="D864" s="119" t="str">
        <f ca="1">IFERROR(__xludf.DUMMYFUNCTION("""COMPUTED_VALUE"""),"")</f>
        <v/>
      </c>
      <c r="E864" s="119" t="str">
        <f ca="1">IFERROR(__xludf.DUMMYFUNCTION("""COMPUTED_VALUE"""),"")</f>
        <v/>
      </c>
      <c r="F864" s="119" t="str">
        <f ca="1">IFERROR(__xludf.DUMMYFUNCTION("""COMPUTED_VALUE"""),"")</f>
        <v/>
      </c>
      <c r="G864" s="119" t="str">
        <f ca="1">IFERROR(__xludf.DUMMYFUNCTION("""COMPUTED_VALUE"""),"")</f>
        <v/>
      </c>
      <c r="H864" s="119" t="str">
        <f ca="1">IFERROR(__xludf.DUMMYFUNCTION("""COMPUTED_VALUE"""),"")</f>
        <v/>
      </c>
      <c r="I864" s="96" t="str">
        <f ca="1">IFERROR(__xludf.DUMMYFUNCTION("""COMPUTED_VALUE"""),"")</f>
        <v/>
      </c>
      <c r="J864" s="119" t="str">
        <f ca="1">IFERROR(__xludf.DUMMYFUNCTION("""COMPUTED_VALUE"""),"")</f>
        <v/>
      </c>
      <c r="K864" s="119" t="str">
        <f ca="1">IFERROR(__xludf.DUMMYFUNCTION("""COMPUTED_VALUE"""),"")</f>
        <v/>
      </c>
      <c r="L864" s="119" t="str">
        <f ca="1">IFERROR(__xludf.DUMMYFUNCTION("""COMPUTED_VALUE"""),"")</f>
        <v/>
      </c>
      <c r="M864" s="119" t="str">
        <f ca="1">IFERROR(__xludf.DUMMYFUNCTION("""COMPUTED_VALUE"""),"")</f>
        <v/>
      </c>
      <c r="N864" s="119" t="str">
        <f ca="1">IFERROR(__xludf.DUMMYFUNCTION("""COMPUTED_VALUE"""),"")</f>
        <v/>
      </c>
      <c r="O864" s="119" t="str">
        <f ca="1">IFERROR(__xludf.DUMMYFUNCTION("""COMPUTED_VALUE"""),"")</f>
        <v/>
      </c>
      <c r="P864" s="119" t="str">
        <f ca="1">IFERROR(__xludf.DUMMYFUNCTION("""COMPUTED_VALUE"""),"")</f>
        <v/>
      </c>
      <c r="Q864" s="119" t="str">
        <f ca="1">IFERROR(__xludf.DUMMYFUNCTION("""COMPUTED_VALUE"""),"")</f>
        <v/>
      </c>
      <c r="R864" s="119" t="str">
        <f ca="1">IFERROR(__xludf.DUMMYFUNCTION("""COMPUTED_VALUE"""),"")</f>
        <v/>
      </c>
      <c r="S864" s="119" t="str">
        <f ca="1">IFERROR(__xludf.DUMMYFUNCTION("""COMPUTED_VALUE"""),"")</f>
        <v/>
      </c>
      <c r="T864" s="119" t="str">
        <f ca="1">IFERROR(__xludf.DUMMYFUNCTION("""COMPUTED_VALUE"""),"")</f>
        <v/>
      </c>
      <c r="U864" s="119" t="str">
        <f ca="1">IFERROR(__xludf.DUMMYFUNCTION("""COMPUTED_VALUE"""),"")</f>
        <v/>
      </c>
      <c r="V864" s="119" t="str">
        <f ca="1">IFERROR(__xludf.DUMMYFUNCTION("""COMPUTED_VALUE"""),"")</f>
        <v/>
      </c>
      <c r="W864" s="119" t="str">
        <f ca="1">IFERROR(__xludf.DUMMYFUNCTION("""COMPUTED_VALUE"""),"")</f>
        <v/>
      </c>
      <c r="X864" s="119" t="str">
        <f ca="1">IFERROR(__xludf.DUMMYFUNCTION("""COMPUTED_VALUE"""),"")</f>
        <v/>
      </c>
      <c r="Y864" s="119" t="str">
        <f ca="1">IFERROR(__xludf.DUMMYFUNCTION("""COMPUTED_VALUE"""),"")</f>
        <v/>
      </c>
      <c r="Z864" s="119"/>
    </row>
    <row r="865" spans="1:26" ht="12.95">
      <c r="A865" s="119" t="str">
        <f ca="1">IFERROR(__xludf.DUMMYFUNCTION("""COMPUTED_VALUE"""),"")</f>
        <v/>
      </c>
      <c r="B865" s="119" t="str">
        <f ca="1">IFERROR(__xludf.DUMMYFUNCTION("""COMPUTED_VALUE"""),"")</f>
        <v/>
      </c>
      <c r="C865" s="119" t="str">
        <f ca="1">IFERROR(__xludf.DUMMYFUNCTION("""COMPUTED_VALUE"""),"")</f>
        <v/>
      </c>
      <c r="D865" s="119" t="str">
        <f ca="1">IFERROR(__xludf.DUMMYFUNCTION("""COMPUTED_VALUE"""),"")</f>
        <v/>
      </c>
      <c r="E865" s="119" t="str">
        <f ca="1">IFERROR(__xludf.DUMMYFUNCTION("""COMPUTED_VALUE"""),"")</f>
        <v/>
      </c>
      <c r="F865" s="119" t="str">
        <f ca="1">IFERROR(__xludf.DUMMYFUNCTION("""COMPUTED_VALUE"""),"")</f>
        <v/>
      </c>
      <c r="G865" s="119" t="str">
        <f ca="1">IFERROR(__xludf.DUMMYFUNCTION("""COMPUTED_VALUE"""),"")</f>
        <v/>
      </c>
      <c r="H865" s="119" t="str">
        <f ca="1">IFERROR(__xludf.DUMMYFUNCTION("""COMPUTED_VALUE"""),"")</f>
        <v/>
      </c>
      <c r="I865" s="96" t="str">
        <f ca="1">IFERROR(__xludf.DUMMYFUNCTION("""COMPUTED_VALUE"""),"")</f>
        <v/>
      </c>
      <c r="J865" s="119" t="str">
        <f ca="1">IFERROR(__xludf.DUMMYFUNCTION("""COMPUTED_VALUE"""),"")</f>
        <v/>
      </c>
      <c r="K865" s="119" t="str">
        <f ca="1">IFERROR(__xludf.DUMMYFUNCTION("""COMPUTED_VALUE"""),"")</f>
        <v/>
      </c>
      <c r="L865" s="119" t="str">
        <f ca="1">IFERROR(__xludf.DUMMYFUNCTION("""COMPUTED_VALUE"""),"")</f>
        <v/>
      </c>
      <c r="M865" s="119" t="str">
        <f ca="1">IFERROR(__xludf.DUMMYFUNCTION("""COMPUTED_VALUE"""),"")</f>
        <v/>
      </c>
      <c r="N865" s="119" t="str">
        <f ca="1">IFERROR(__xludf.DUMMYFUNCTION("""COMPUTED_VALUE"""),"")</f>
        <v/>
      </c>
      <c r="O865" s="119" t="str">
        <f ca="1">IFERROR(__xludf.DUMMYFUNCTION("""COMPUTED_VALUE"""),"")</f>
        <v/>
      </c>
      <c r="P865" s="119" t="str">
        <f ca="1">IFERROR(__xludf.DUMMYFUNCTION("""COMPUTED_VALUE"""),"")</f>
        <v/>
      </c>
      <c r="Q865" s="119" t="str">
        <f ca="1">IFERROR(__xludf.DUMMYFUNCTION("""COMPUTED_VALUE"""),"")</f>
        <v/>
      </c>
      <c r="R865" s="119" t="str">
        <f ca="1">IFERROR(__xludf.DUMMYFUNCTION("""COMPUTED_VALUE"""),"")</f>
        <v/>
      </c>
      <c r="S865" s="119" t="str">
        <f ca="1">IFERROR(__xludf.DUMMYFUNCTION("""COMPUTED_VALUE"""),"")</f>
        <v/>
      </c>
      <c r="T865" s="119" t="str">
        <f ca="1">IFERROR(__xludf.DUMMYFUNCTION("""COMPUTED_VALUE"""),"")</f>
        <v/>
      </c>
      <c r="U865" s="119" t="str">
        <f ca="1">IFERROR(__xludf.DUMMYFUNCTION("""COMPUTED_VALUE"""),"")</f>
        <v/>
      </c>
      <c r="V865" s="119" t="str">
        <f ca="1">IFERROR(__xludf.DUMMYFUNCTION("""COMPUTED_VALUE"""),"")</f>
        <v/>
      </c>
      <c r="W865" s="119" t="str">
        <f ca="1">IFERROR(__xludf.DUMMYFUNCTION("""COMPUTED_VALUE"""),"")</f>
        <v/>
      </c>
      <c r="X865" s="119" t="str">
        <f ca="1">IFERROR(__xludf.DUMMYFUNCTION("""COMPUTED_VALUE"""),"")</f>
        <v/>
      </c>
      <c r="Y865" s="119" t="str">
        <f ca="1">IFERROR(__xludf.DUMMYFUNCTION("""COMPUTED_VALUE"""),"")</f>
        <v/>
      </c>
      <c r="Z865" s="119"/>
    </row>
    <row r="866" spans="1:26" ht="12.95">
      <c r="A866" s="119" t="str">
        <f ca="1">IFERROR(__xludf.DUMMYFUNCTION("""COMPUTED_VALUE"""),"")</f>
        <v/>
      </c>
      <c r="B866" s="119" t="str">
        <f ca="1">IFERROR(__xludf.DUMMYFUNCTION("""COMPUTED_VALUE"""),"")</f>
        <v/>
      </c>
      <c r="C866" s="119" t="str">
        <f ca="1">IFERROR(__xludf.DUMMYFUNCTION("""COMPUTED_VALUE"""),"")</f>
        <v/>
      </c>
      <c r="D866" s="119" t="str">
        <f ca="1">IFERROR(__xludf.DUMMYFUNCTION("""COMPUTED_VALUE"""),"")</f>
        <v/>
      </c>
      <c r="E866" s="119" t="str">
        <f ca="1">IFERROR(__xludf.DUMMYFUNCTION("""COMPUTED_VALUE"""),"")</f>
        <v/>
      </c>
      <c r="F866" s="119" t="str">
        <f ca="1">IFERROR(__xludf.DUMMYFUNCTION("""COMPUTED_VALUE"""),"")</f>
        <v/>
      </c>
      <c r="G866" s="119" t="str">
        <f ca="1">IFERROR(__xludf.DUMMYFUNCTION("""COMPUTED_VALUE"""),"")</f>
        <v/>
      </c>
      <c r="H866" s="119" t="str">
        <f ca="1">IFERROR(__xludf.DUMMYFUNCTION("""COMPUTED_VALUE"""),"")</f>
        <v/>
      </c>
      <c r="I866" s="96" t="str">
        <f ca="1">IFERROR(__xludf.DUMMYFUNCTION("""COMPUTED_VALUE"""),"")</f>
        <v/>
      </c>
      <c r="J866" s="119" t="str">
        <f ca="1">IFERROR(__xludf.DUMMYFUNCTION("""COMPUTED_VALUE"""),"")</f>
        <v/>
      </c>
      <c r="K866" s="119" t="str">
        <f ca="1">IFERROR(__xludf.DUMMYFUNCTION("""COMPUTED_VALUE"""),"")</f>
        <v/>
      </c>
      <c r="L866" s="119" t="str">
        <f ca="1">IFERROR(__xludf.DUMMYFUNCTION("""COMPUTED_VALUE"""),"")</f>
        <v/>
      </c>
      <c r="M866" s="119" t="str">
        <f ca="1">IFERROR(__xludf.DUMMYFUNCTION("""COMPUTED_VALUE"""),"")</f>
        <v/>
      </c>
      <c r="N866" s="119" t="str">
        <f ca="1">IFERROR(__xludf.DUMMYFUNCTION("""COMPUTED_VALUE"""),"")</f>
        <v/>
      </c>
      <c r="O866" s="119" t="str">
        <f ca="1">IFERROR(__xludf.DUMMYFUNCTION("""COMPUTED_VALUE"""),"")</f>
        <v/>
      </c>
      <c r="P866" s="119" t="str">
        <f ca="1">IFERROR(__xludf.DUMMYFUNCTION("""COMPUTED_VALUE"""),"")</f>
        <v/>
      </c>
      <c r="Q866" s="119" t="str">
        <f ca="1">IFERROR(__xludf.DUMMYFUNCTION("""COMPUTED_VALUE"""),"")</f>
        <v/>
      </c>
      <c r="R866" s="119" t="str">
        <f ca="1">IFERROR(__xludf.DUMMYFUNCTION("""COMPUTED_VALUE"""),"")</f>
        <v/>
      </c>
      <c r="S866" s="119" t="str">
        <f ca="1">IFERROR(__xludf.DUMMYFUNCTION("""COMPUTED_VALUE"""),"")</f>
        <v/>
      </c>
      <c r="T866" s="119" t="str">
        <f ca="1">IFERROR(__xludf.DUMMYFUNCTION("""COMPUTED_VALUE"""),"")</f>
        <v/>
      </c>
      <c r="U866" s="119" t="str">
        <f ca="1">IFERROR(__xludf.DUMMYFUNCTION("""COMPUTED_VALUE"""),"")</f>
        <v/>
      </c>
      <c r="V866" s="119" t="str">
        <f ca="1">IFERROR(__xludf.DUMMYFUNCTION("""COMPUTED_VALUE"""),"")</f>
        <v/>
      </c>
      <c r="W866" s="119" t="str">
        <f ca="1">IFERROR(__xludf.DUMMYFUNCTION("""COMPUTED_VALUE"""),"")</f>
        <v/>
      </c>
      <c r="X866" s="119" t="str">
        <f ca="1">IFERROR(__xludf.DUMMYFUNCTION("""COMPUTED_VALUE"""),"")</f>
        <v/>
      </c>
      <c r="Y866" s="119" t="str">
        <f ca="1">IFERROR(__xludf.DUMMYFUNCTION("""COMPUTED_VALUE"""),"")</f>
        <v/>
      </c>
      <c r="Z866" s="119"/>
    </row>
    <row r="867" spans="1:26" ht="12.95">
      <c r="A867" s="119" t="str">
        <f ca="1">IFERROR(__xludf.DUMMYFUNCTION("""COMPUTED_VALUE"""),"")</f>
        <v/>
      </c>
      <c r="B867" s="119" t="str">
        <f ca="1">IFERROR(__xludf.DUMMYFUNCTION("""COMPUTED_VALUE"""),"")</f>
        <v/>
      </c>
      <c r="C867" s="119" t="str">
        <f ca="1">IFERROR(__xludf.DUMMYFUNCTION("""COMPUTED_VALUE"""),"")</f>
        <v/>
      </c>
      <c r="D867" s="119" t="str">
        <f ca="1">IFERROR(__xludf.DUMMYFUNCTION("""COMPUTED_VALUE"""),"")</f>
        <v/>
      </c>
      <c r="E867" s="119" t="str">
        <f ca="1">IFERROR(__xludf.DUMMYFUNCTION("""COMPUTED_VALUE"""),"")</f>
        <v/>
      </c>
      <c r="F867" s="119" t="str">
        <f ca="1">IFERROR(__xludf.DUMMYFUNCTION("""COMPUTED_VALUE"""),"")</f>
        <v/>
      </c>
      <c r="G867" s="119" t="str">
        <f ca="1">IFERROR(__xludf.DUMMYFUNCTION("""COMPUTED_VALUE"""),"")</f>
        <v/>
      </c>
      <c r="H867" s="119" t="str">
        <f ca="1">IFERROR(__xludf.DUMMYFUNCTION("""COMPUTED_VALUE"""),"")</f>
        <v/>
      </c>
      <c r="I867" s="96" t="str">
        <f ca="1">IFERROR(__xludf.DUMMYFUNCTION("""COMPUTED_VALUE"""),"")</f>
        <v/>
      </c>
      <c r="J867" s="119" t="str">
        <f ca="1">IFERROR(__xludf.DUMMYFUNCTION("""COMPUTED_VALUE"""),"")</f>
        <v/>
      </c>
      <c r="K867" s="119" t="str">
        <f ca="1">IFERROR(__xludf.DUMMYFUNCTION("""COMPUTED_VALUE"""),"")</f>
        <v/>
      </c>
      <c r="L867" s="119" t="str">
        <f ca="1">IFERROR(__xludf.DUMMYFUNCTION("""COMPUTED_VALUE"""),"")</f>
        <v/>
      </c>
      <c r="M867" s="119" t="str">
        <f ca="1">IFERROR(__xludf.DUMMYFUNCTION("""COMPUTED_VALUE"""),"")</f>
        <v/>
      </c>
      <c r="N867" s="119" t="str">
        <f ca="1">IFERROR(__xludf.DUMMYFUNCTION("""COMPUTED_VALUE"""),"")</f>
        <v/>
      </c>
      <c r="O867" s="119" t="str">
        <f ca="1">IFERROR(__xludf.DUMMYFUNCTION("""COMPUTED_VALUE"""),"")</f>
        <v/>
      </c>
      <c r="P867" s="119" t="str">
        <f ca="1">IFERROR(__xludf.DUMMYFUNCTION("""COMPUTED_VALUE"""),"")</f>
        <v/>
      </c>
      <c r="Q867" s="119" t="str">
        <f ca="1">IFERROR(__xludf.DUMMYFUNCTION("""COMPUTED_VALUE"""),"")</f>
        <v/>
      </c>
      <c r="R867" s="119" t="str">
        <f ca="1">IFERROR(__xludf.DUMMYFUNCTION("""COMPUTED_VALUE"""),"")</f>
        <v/>
      </c>
      <c r="S867" s="119" t="str">
        <f ca="1">IFERROR(__xludf.DUMMYFUNCTION("""COMPUTED_VALUE"""),"")</f>
        <v/>
      </c>
      <c r="T867" s="119" t="str">
        <f ca="1">IFERROR(__xludf.DUMMYFUNCTION("""COMPUTED_VALUE"""),"")</f>
        <v/>
      </c>
      <c r="U867" s="119" t="str">
        <f ca="1">IFERROR(__xludf.DUMMYFUNCTION("""COMPUTED_VALUE"""),"")</f>
        <v/>
      </c>
      <c r="V867" s="119" t="str">
        <f ca="1">IFERROR(__xludf.DUMMYFUNCTION("""COMPUTED_VALUE"""),"")</f>
        <v/>
      </c>
      <c r="W867" s="119" t="str">
        <f ca="1">IFERROR(__xludf.DUMMYFUNCTION("""COMPUTED_VALUE"""),"")</f>
        <v/>
      </c>
      <c r="X867" s="119" t="str">
        <f ca="1">IFERROR(__xludf.DUMMYFUNCTION("""COMPUTED_VALUE"""),"")</f>
        <v/>
      </c>
      <c r="Y867" s="119" t="str">
        <f ca="1">IFERROR(__xludf.DUMMYFUNCTION("""COMPUTED_VALUE"""),"")</f>
        <v/>
      </c>
      <c r="Z867" s="119"/>
    </row>
    <row r="868" spans="1:26" ht="12.95">
      <c r="A868" s="119" t="str">
        <f ca="1">IFERROR(__xludf.DUMMYFUNCTION("""COMPUTED_VALUE"""),"")</f>
        <v/>
      </c>
      <c r="B868" s="119" t="str">
        <f ca="1">IFERROR(__xludf.DUMMYFUNCTION("""COMPUTED_VALUE"""),"")</f>
        <v/>
      </c>
      <c r="C868" s="119" t="str">
        <f ca="1">IFERROR(__xludf.DUMMYFUNCTION("""COMPUTED_VALUE"""),"")</f>
        <v/>
      </c>
      <c r="D868" s="119" t="str">
        <f ca="1">IFERROR(__xludf.DUMMYFUNCTION("""COMPUTED_VALUE"""),"")</f>
        <v/>
      </c>
      <c r="E868" s="119" t="str">
        <f ca="1">IFERROR(__xludf.DUMMYFUNCTION("""COMPUTED_VALUE"""),"")</f>
        <v/>
      </c>
      <c r="F868" s="119" t="str">
        <f ca="1">IFERROR(__xludf.DUMMYFUNCTION("""COMPUTED_VALUE"""),"")</f>
        <v/>
      </c>
      <c r="G868" s="119" t="str">
        <f ca="1">IFERROR(__xludf.DUMMYFUNCTION("""COMPUTED_VALUE"""),"")</f>
        <v/>
      </c>
      <c r="H868" s="119" t="str">
        <f ca="1">IFERROR(__xludf.DUMMYFUNCTION("""COMPUTED_VALUE"""),"")</f>
        <v/>
      </c>
      <c r="I868" s="96" t="str">
        <f ca="1">IFERROR(__xludf.DUMMYFUNCTION("""COMPUTED_VALUE"""),"")</f>
        <v/>
      </c>
      <c r="J868" s="119" t="str">
        <f ca="1">IFERROR(__xludf.DUMMYFUNCTION("""COMPUTED_VALUE"""),"")</f>
        <v/>
      </c>
      <c r="K868" s="119" t="str">
        <f ca="1">IFERROR(__xludf.DUMMYFUNCTION("""COMPUTED_VALUE"""),"")</f>
        <v/>
      </c>
      <c r="L868" s="119" t="str">
        <f ca="1">IFERROR(__xludf.DUMMYFUNCTION("""COMPUTED_VALUE"""),"")</f>
        <v/>
      </c>
      <c r="M868" s="119" t="str">
        <f ca="1">IFERROR(__xludf.DUMMYFUNCTION("""COMPUTED_VALUE"""),"")</f>
        <v/>
      </c>
      <c r="N868" s="119" t="str">
        <f ca="1">IFERROR(__xludf.DUMMYFUNCTION("""COMPUTED_VALUE"""),"")</f>
        <v/>
      </c>
      <c r="O868" s="119" t="str">
        <f ca="1">IFERROR(__xludf.DUMMYFUNCTION("""COMPUTED_VALUE"""),"")</f>
        <v/>
      </c>
      <c r="P868" s="119" t="str">
        <f ca="1">IFERROR(__xludf.DUMMYFUNCTION("""COMPUTED_VALUE"""),"")</f>
        <v/>
      </c>
      <c r="Q868" s="119" t="str">
        <f ca="1">IFERROR(__xludf.DUMMYFUNCTION("""COMPUTED_VALUE"""),"")</f>
        <v/>
      </c>
      <c r="R868" s="119" t="str">
        <f ca="1">IFERROR(__xludf.DUMMYFUNCTION("""COMPUTED_VALUE"""),"")</f>
        <v/>
      </c>
      <c r="S868" s="119" t="str">
        <f ca="1">IFERROR(__xludf.DUMMYFUNCTION("""COMPUTED_VALUE"""),"")</f>
        <v/>
      </c>
      <c r="T868" s="119" t="str">
        <f ca="1">IFERROR(__xludf.DUMMYFUNCTION("""COMPUTED_VALUE"""),"")</f>
        <v/>
      </c>
      <c r="U868" s="119" t="str">
        <f ca="1">IFERROR(__xludf.DUMMYFUNCTION("""COMPUTED_VALUE"""),"")</f>
        <v/>
      </c>
      <c r="V868" s="119" t="str">
        <f ca="1">IFERROR(__xludf.DUMMYFUNCTION("""COMPUTED_VALUE"""),"")</f>
        <v/>
      </c>
      <c r="W868" s="119" t="str">
        <f ca="1">IFERROR(__xludf.DUMMYFUNCTION("""COMPUTED_VALUE"""),"")</f>
        <v/>
      </c>
      <c r="X868" s="119" t="str">
        <f ca="1">IFERROR(__xludf.DUMMYFUNCTION("""COMPUTED_VALUE"""),"")</f>
        <v/>
      </c>
      <c r="Y868" s="119" t="str">
        <f ca="1">IFERROR(__xludf.DUMMYFUNCTION("""COMPUTED_VALUE"""),"")</f>
        <v/>
      </c>
      <c r="Z868" s="119"/>
    </row>
    <row r="869" spans="1:26" ht="12.95">
      <c r="A869" s="119" t="str">
        <f ca="1">IFERROR(__xludf.DUMMYFUNCTION("""COMPUTED_VALUE"""),"")</f>
        <v/>
      </c>
      <c r="B869" s="119" t="str">
        <f ca="1">IFERROR(__xludf.DUMMYFUNCTION("""COMPUTED_VALUE"""),"")</f>
        <v/>
      </c>
      <c r="C869" s="119" t="str">
        <f ca="1">IFERROR(__xludf.DUMMYFUNCTION("""COMPUTED_VALUE"""),"")</f>
        <v/>
      </c>
      <c r="D869" s="119" t="str">
        <f ca="1">IFERROR(__xludf.DUMMYFUNCTION("""COMPUTED_VALUE"""),"")</f>
        <v/>
      </c>
      <c r="E869" s="119" t="str">
        <f ca="1">IFERROR(__xludf.DUMMYFUNCTION("""COMPUTED_VALUE"""),"")</f>
        <v/>
      </c>
      <c r="F869" s="119" t="str">
        <f ca="1">IFERROR(__xludf.DUMMYFUNCTION("""COMPUTED_VALUE"""),"")</f>
        <v/>
      </c>
      <c r="G869" s="119" t="str">
        <f ca="1">IFERROR(__xludf.DUMMYFUNCTION("""COMPUTED_VALUE"""),"")</f>
        <v/>
      </c>
      <c r="H869" s="119" t="str">
        <f ca="1">IFERROR(__xludf.DUMMYFUNCTION("""COMPUTED_VALUE"""),"")</f>
        <v/>
      </c>
      <c r="I869" s="96" t="str">
        <f ca="1">IFERROR(__xludf.DUMMYFUNCTION("""COMPUTED_VALUE"""),"")</f>
        <v/>
      </c>
      <c r="J869" s="119" t="str">
        <f ca="1">IFERROR(__xludf.DUMMYFUNCTION("""COMPUTED_VALUE"""),"")</f>
        <v/>
      </c>
      <c r="K869" s="119" t="str">
        <f ca="1">IFERROR(__xludf.DUMMYFUNCTION("""COMPUTED_VALUE"""),"")</f>
        <v/>
      </c>
      <c r="L869" s="119" t="str">
        <f ca="1">IFERROR(__xludf.DUMMYFUNCTION("""COMPUTED_VALUE"""),"")</f>
        <v/>
      </c>
      <c r="M869" s="119" t="str">
        <f ca="1">IFERROR(__xludf.DUMMYFUNCTION("""COMPUTED_VALUE"""),"")</f>
        <v/>
      </c>
      <c r="N869" s="119" t="str">
        <f ca="1">IFERROR(__xludf.DUMMYFUNCTION("""COMPUTED_VALUE"""),"")</f>
        <v/>
      </c>
      <c r="O869" s="119" t="str">
        <f ca="1">IFERROR(__xludf.DUMMYFUNCTION("""COMPUTED_VALUE"""),"")</f>
        <v/>
      </c>
      <c r="P869" s="119" t="str">
        <f ca="1">IFERROR(__xludf.DUMMYFUNCTION("""COMPUTED_VALUE"""),"")</f>
        <v/>
      </c>
      <c r="Q869" s="119" t="str">
        <f ca="1">IFERROR(__xludf.DUMMYFUNCTION("""COMPUTED_VALUE"""),"")</f>
        <v/>
      </c>
      <c r="R869" s="119" t="str">
        <f ca="1">IFERROR(__xludf.DUMMYFUNCTION("""COMPUTED_VALUE"""),"")</f>
        <v/>
      </c>
      <c r="S869" s="119" t="str">
        <f ca="1">IFERROR(__xludf.DUMMYFUNCTION("""COMPUTED_VALUE"""),"")</f>
        <v/>
      </c>
      <c r="T869" s="119" t="str">
        <f ca="1">IFERROR(__xludf.DUMMYFUNCTION("""COMPUTED_VALUE"""),"")</f>
        <v/>
      </c>
      <c r="U869" s="119" t="str">
        <f ca="1">IFERROR(__xludf.DUMMYFUNCTION("""COMPUTED_VALUE"""),"")</f>
        <v/>
      </c>
      <c r="V869" s="119" t="str">
        <f ca="1">IFERROR(__xludf.DUMMYFUNCTION("""COMPUTED_VALUE"""),"")</f>
        <v/>
      </c>
      <c r="W869" s="119" t="str">
        <f ca="1">IFERROR(__xludf.DUMMYFUNCTION("""COMPUTED_VALUE"""),"")</f>
        <v/>
      </c>
      <c r="X869" s="119" t="str">
        <f ca="1">IFERROR(__xludf.DUMMYFUNCTION("""COMPUTED_VALUE"""),"")</f>
        <v/>
      </c>
      <c r="Y869" s="119" t="str">
        <f ca="1">IFERROR(__xludf.DUMMYFUNCTION("""COMPUTED_VALUE"""),"")</f>
        <v/>
      </c>
      <c r="Z869" s="119"/>
    </row>
    <row r="870" spans="1:26" ht="12.95">
      <c r="A870" s="119" t="str">
        <f ca="1">IFERROR(__xludf.DUMMYFUNCTION("""COMPUTED_VALUE"""),"")</f>
        <v/>
      </c>
      <c r="B870" s="119" t="str">
        <f ca="1">IFERROR(__xludf.DUMMYFUNCTION("""COMPUTED_VALUE"""),"")</f>
        <v/>
      </c>
      <c r="C870" s="119" t="str">
        <f ca="1">IFERROR(__xludf.DUMMYFUNCTION("""COMPUTED_VALUE"""),"")</f>
        <v/>
      </c>
      <c r="D870" s="119" t="str">
        <f ca="1">IFERROR(__xludf.DUMMYFUNCTION("""COMPUTED_VALUE"""),"")</f>
        <v/>
      </c>
      <c r="E870" s="119" t="str">
        <f ca="1">IFERROR(__xludf.DUMMYFUNCTION("""COMPUTED_VALUE"""),"")</f>
        <v/>
      </c>
      <c r="F870" s="119" t="str">
        <f ca="1">IFERROR(__xludf.DUMMYFUNCTION("""COMPUTED_VALUE"""),"")</f>
        <v/>
      </c>
      <c r="G870" s="119" t="str">
        <f ca="1">IFERROR(__xludf.DUMMYFUNCTION("""COMPUTED_VALUE"""),"")</f>
        <v/>
      </c>
      <c r="H870" s="119" t="str">
        <f ca="1">IFERROR(__xludf.DUMMYFUNCTION("""COMPUTED_VALUE"""),"")</f>
        <v/>
      </c>
      <c r="I870" s="96" t="str">
        <f ca="1">IFERROR(__xludf.DUMMYFUNCTION("""COMPUTED_VALUE"""),"")</f>
        <v/>
      </c>
      <c r="J870" s="119" t="str">
        <f ca="1">IFERROR(__xludf.DUMMYFUNCTION("""COMPUTED_VALUE"""),"")</f>
        <v/>
      </c>
      <c r="K870" s="119" t="str">
        <f ca="1">IFERROR(__xludf.DUMMYFUNCTION("""COMPUTED_VALUE"""),"")</f>
        <v/>
      </c>
      <c r="L870" s="119" t="str">
        <f ca="1">IFERROR(__xludf.DUMMYFUNCTION("""COMPUTED_VALUE"""),"")</f>
        <v/>
      </c>
      <c r="M870" s="119" t="str">
        <f ca="1">IFERROR(__xludf.DUMMYFUNCTION("""COMPUTED_VALUE"""),"")</f>
        <v/>
      </c>
      <c r="N870" s="119" t="str">
        <f ca="1">IFERROR(__xludf.DUMMYFUNCTION("""COMPUTED_VALUE"""),"")</f>
        <v/>
      </c>
      <c r="O870" s="119" t="str">
        <f ca="1">IFERROR(__xludf.DUMMYFUNCTION("""COMPUTED_VALUE"""),"")</f>
        <v/>
      </c>
      <c r="P870" s="119" t="str">
        <f ca="1">IFERROR(__xludf.DUMMYFUNCTION("""COMPUTED_VALUE"""),"")</f>
        <v/>
      </c>
      <c r="Q870" s="119" t="str">
        <f ca="1">IFERROR(__xludf.DUMMYFUNCTION("""COMPUTED_VALUE"""),"")</f>
        <v/>
      </c>
      <c r="R870" s="119" t="str">
        <f ca="1">IFERROR(__xludf.DUMMYFUNCTION("""COMPUTED_VALUE"""),"")</f>
        <v/>
      </c>
      <c r="S870" s="119" t="str">
        <f ca="1">IFERROR(__xludf.DUMMYFUNCTION("""COMPUTED_VALUE"""),"")</f>
        <v/>
      </c>
      <c r="T870" s="119" t="str">
        <f ca="1">IFERROR(__xludf.DUMMYFUNCTION("""COMPUTED_VALUE"""),"")</f>
        <v/>
      </c>
      <c r="U870" s="119" t="str">
        <f ca="1">IFERROR(__xludf.DUMMYFUNCTION("""COMPUTED_VALUE"""),"")</f>
        <v/>
      </c>
      <c r="V870" s="119" t="str">
        <f ca="1">IFERROR(__xludf.DUMMYFUNCTION("""COMPUTED_VALUE"""),"")</f>
        <v/>
      </c>
      <c r="W870" s="119" t="str">
        <f ca="1">IFERROR(__xludf.DUMMYFUNCTION("""COMPUTED_VALUE"""),"")</f>
        <v/>
      </c>
      <c r="X870" s="119" t="str">
        <f ca="1">IFERROR(__xludf.DUMMYFUNCTION("""COMPUTED_VALUE"""),"")</f>
        <v/>
      </c>
      <c r="Y870" s="119" t="str">
        <f ca="1">IFERROR(__xludf.DUMMYFUNCTION("""COMPUTED_VALUE"""),"")</f>
        <v/>
      </c>
      <c r="Z870" s="119"/>
    </row>
    <row r="871" spans="1:26" ht="12.95">
      <c r="A871" s="119" t="str">
        <f ca="1">IFERROR(__xludf.DUMMYFUNCTION("""COMPUTED_VALUE"""),"")</f>
        <v/>
      </c>
      <c r="B871" s="119" t="str">
        <f ca="1">IFERROR(__xludf.DUMMYFUNCTION("""COMPUTED_VALUE"""),"")</f>
        <v/>
      </c>
      <c r="C871" s="119" t="str">
        <f ca="1">IFERROR(__xludf.DUMMYFUNCTION("""COMPUTED_VALUE"""),"")</f>
        <v/>
      </c>
      <c r="D871" s="119" t="str">
        <f ca="1">IFERROR(__xludf.DUMMYFUNCTION("""COMPUTED_VALUE"""),"")</f>
        <v/>
      </c>
      <c r="E871" s="119" t="str">
        <f ca="1">IFERROR(__xludf.DUMMYFUNCTION("""COMPUTED_VALUE"""),"")</f>
        <v/>
      </c>
      <c r="F871" s="119" t="str">
        <f ca="1">IFERROR(__xludf.DUMMYFUNCTION("""COMPUTED_VALUE"""),"")</f>
        <v/>
      </c>
      <c r="G871" s="119" t="str">
        <f ca="1">IFERROR(__xludf.DUMMYFUNCTION("""COMPUTED_VALUE"""),"")</f>
        <v/>
      </c>
      <c r="H871" s="119" t="str">
        <f ca="1">IFERROR(__xludf.DUMMYFUNCTION("""COMPUTED_VALUE"""),"")</f>
        <v/>
      </c>
      <c r="I871" s="96" t="str">
        <f ca="1">IFERROR(__xludf.DUMMYFUNCTION("""COMPUTED_VALUE"""),"")</f>
        <v/>
      </c>
      <c r="J871" s="119" t="str">
        <f ca="1">IFERROR(__xludf.DUMMYFUNCTION("""COMPUTED_VALUE"""),"")</f>
        <v/>
      </c>
      <c r="K871" s="119" t="str">
        <f ca="1">IFERROR(__xludf.DUMMYFUNCTION("""COMPUTED_VALUE"""),"")</f>
        <v/>
      </c>
      <c r="L871" s="119" t="str">
        <f ca="1">IFERROR(__xludf.DUMMYFUNCTION("""COMPUTED_VALUE"""),"")</f>
        <v/>
      </c>
      <c r="M871" s="119" t="str">
        <f ca="1">IFERROR(__xludf.DUMMYFUNCTION("""COMPUTED_VALUE"""),"")</f>
        <v/>
      </c>
      <c r="N871" s="119" t="str">
        <f ca="1">IFERROR(__xludf.DUMMYFUNCTION("""COMPUTED_VALUE"""),"")</f>
        <v/>
      </c>
      <c r="O871" s="119" t="str">
        <f ca="1">IFERROR(__xludf.DUMMYFUNCTION("""COMPUTED_VALUE"""),"")</f>
        <v/>
      </c>
      <c r="P871" s="119" t="str">
        <f ca="1">IFERROR(__xludf.DUMMYFUNCTION("""COMPUTED_VALUE"""),"")</f>
        <v/>
      </c>
      <c r="Q871" s="119" t="str">
        <f ca="1">IFERROR(__xludf.DUMMYFUNCTION("""COMPUTED_VALUE"""),"")</f>
        <v/>
      </c>
      <c r="R871" s="119" t="str">
        <f ca="1">IFERROR(__xludf.DUMMYFUNCTION("""COMPUTED_VALUE"""),"")</f>
        <v/>
      </c>
      <c r="S871" s="119" t="str">
        <f ca="1">IFERROR(__xludf.DUMMYFUNCTION("""COMPUTED_VALUE"""),"")</f>
        <v/>
      </c>
      <c r="T871" s="119" t="str">
        <f ca="1">IFERROR(__xludf.DUMMYFUNCTION("""COMPUTED_VALUE"""),"")</f>
        <v/>
      </c>
      <c r="U871" s="119" t="str">
        <f ca="1">IFERROR(__xludf.DUMMYFUNCTION("""COMPUTED_VALUE"""),"")</f>
        <v/>
      </c>
      <c r="V871" s="119" t="str">
        <f ca="1">IFERROR(__xludf.DUMMYFUNCTION("""COMPUTED_VALUE"""),"")</f>
        <v/>
      </c>
      <c r="W871" s="119" t="str">
        <f ca="1">IFERROR(__xludf.DUMMYFUNCTION("""COMPUTED_VALUE"""),"")</f>
        <v/>
      </c>
      <c r="X871" s="119" t="str">
        <f ca="1">IFERROR(__xludf.DUMMYFUNCTION("""COMPUTED_VALUE"""),"")</f>
        <v/>
      </c>
      <c r="Y871" s="119" t="str">
        <f ca="1">IFERROR(__xludf.DUMMYFUNCTION("""COMPUTED_VALUE"""),"")</f>
        <v/>
      </c>
      <c r="Z871" s="119"/>
    </row>
    <row r="872" spans="1:26" ht="12.95">
      <c r="A872" s="119" t="str">
        <f ca="1">IFERROR(__xludf.DUMMYFUNCTION("""COMPUTED_VALUE"""),"")</f>
        <v/>
      </c>
      <c r="B872" s="119" t="str">
        <f ca="1">IFERROR(__xludf.DUMMYFUNCTION("""COMPUTED_VALUE"""),"")</f>
        <v/>
      </c>
      <c r="C872" s="119" t="str">
        <f ca="1">IFERROR(__xludf.DUMMYFUNCTION("""COMPUTED_VALUE"""),"")</f>
        <v/>
      </c>
      <c r="D872" s="119" t="str">
        <f ca="1">IFERROR(__xludf.DUMMYFUNCTION("""COMPUTED_VALUE"""),"")</f>
        <v/>
      </c>
      <c r="E872" s="119" t="str">
        <f ca="1">IFERROR(__xludf.DUMMYFUNCTION("""COMPUTED_VALUE"""),"")</f>
        <v/>
      </c>
      <c r="F872" s="119" t="str">
        <f ca="1">IFERROR(__xludf.DUMMYFUNCTION("""COMPUTED_VALUE"""),"")</f>
        <v/>
      </c>
      <c r="G872" s="119" t="str">
        <f ca="1">IFERROR(__xludf.DUMMYFUNCTION("""COMPUTED_VALUE"""),"")</f>
        <v/>
      </c>
      <c r="H872" s="119" t="str">
        <f ca="1">IFERROR(__xludf.DUMMYFUNCTION("""COMPUTED_VALUE"""),"")</f>
        <v/>
      </c>
      <c r="I872" s="96" t="str">
        <f ca="1">IFERROR(__xludf.DUMMYFUNCTION("""COMPUTED_VALUE"""),"")</f>
        <v/>
      </c>
      <c r="J872" s="119" t="str">
        <f ca="1">IFERROR(__xludf.DUMMYFUNCTION("""COMPUTED_VALUE"""),"")</f>
        <v/>
      </c>
      <c r="K872" s="119" t="str">
        <f ca="1">IFERROR(__xludf.DUMMYFUNCTION("""COMPUTED_VALUE"""),"")</f>
        <v/>
      </c>
      <c r="L872" s="119" t="str">
        <f ca="1">IFERROR(__xludf.DUMMYFUNCTION("""COMPUTED_VALUE"""),"")</f>
        <v/>
      </c>
      <c r="M872" s="119" t="str">
        <f ca="1">IFERROR(__xludf.DUMMYFUNCTION("""COMPUTED_VALUE"""),"")</f>
        <v/>
      </c>
      <c r="N872" s="119" t="str">
        <f ca="1">IFERROR(__xludf.DUMMYFUNCTION("""COMPUTED_VALUE"""),"")</f>
        <v/>
      </c>
      <c r="O872" s="119" t="str">
        <f ca="1">IFERROR(__xludf.DUMMYFUNCTION("""COMPUTED_VALUE"""),"")</f>
        <v/>
      </c>
      <c r="P872" s="119" t="str">
        <f ca="1">IFERROR(__xludf.DUMMYFUNCTION("""COMPUTED_VALUE"""),"")</f>
        <v/>
      </c>
      <c r="Q872" s="119" t="str">
        <f ca="1">IFERROR(__xludf.DUMMYFUNCTION("""COMPUTED_VALUE"""),"")</f>
        <v/>
      </c>
      <c r="R872" s="119" t="str">
        <f ca="1">IFERROR(__xludf.DUMMYFUNCTION("""COMPUTED_VALUE"""),"")</f>
        <v/>
      </c>
      <c r="S872" s="119" t="str">
        <f ca="1">IFERROR(__xludf.DUMMYFUNCTION("""COMPUTED_VALUE"""),"")</f>
        <v/>
      </c>
      <c r="T872" s="119" t="str">
        <f ca="1">IFERROR(__xludf.DUMMYFUNCTION("""COMPUTED_VALUE"""),"")</f>
        <v/>
      </c>
      <c r="U872" s="119" t="str">
        <f ca="1">IFERROR(__xludf.DUMMYFUNCTION("""COMPUTED_VALUE"""),"")</f>
        <v/>
      </c>
      <c r="V872" s="119" t="str">
        <f ca="1">IFERROR(__xludf.DUMMYFUNCTION("""COMPUTED_VALUE"""),"")</f>
        <v/>
      </c>
      <c r="W872" s="119" t="str">
        <f ca="1">IFERROR(__xludf.DUMMYFUNCTION("""COMPUTED_VALUE"""),"")</f>
        <v/>
      </c>
      <c r="X872" s="119" t="str">
        <f ca="1">IFERROR(__xludf.DUMMYFUNCTION("""COMPUTED_VALUE"""),"")</f>
        <v/>
      </c>
      <c r="Y872" s="119" t="str">
        <f ca="1">IFERROR(__xludf.DUMMYFUNCTION("""COMPUTED_VALUE"""),"")</f>
        <v/>
      </c>
      <c r="Z872" s="119"/>
    </row>
    <row r="873" spans="1:26" ht="12.95">
      <c r="A873" s="119" t="str">
        <f ca="1">IFERROR(__xludf.DUMMYFUNCTION("""COMPUTED_VALUE"""),"")</f>
        <v/>
      </c>
      <c r="B873" s="119" t="str">
        <f ca="1">IFERROR(__xludf.DUMMYFUNCTION("""COMPUTED_VALUE"""),"")</f>
        <v/>
      </c>
      <c r="C873" s="119" t="str">
        <f ca="1">IFERROR(__xludf.DUMMYFUNCTION("""COMPUTED_VALUE"""),"")</f>
        <v/>
      </c>
      <c r="D873" s="119" t="str">
        <f ca="1">IFERROR(__xludf.DUMMYFUNCTION("""COMPUTED_VALUE"""),"")</f>
        <v/>
      </c>
      <c r="E873" s="119" t="str">
        <f ca="1">IFERROR(__xludf.DUMMYFUNCTION("""COMPUTED_VALUE"""),"")</f>
        <v/>
      </c>
      <c r="F873" s="119" t="str">
        <f ca="1">IFERROR(__xludf.DUMMYFUNCTION("""COMPUTED_VALUE"""),"")</f>
        <v/>
      </c>
      <c r="G873" s="119" t="str">
        <f ca="1">IFERROR(__xludf.DUMMYFUNCTION("""COMPUTED_VALUE"""),"")</f>
        <v/>
      </c>
      <c r="H873" s="119" t="str">
        <f ca="1">IFERROR(__xludf.DUMMYFUNCTION("""COMPUTED_VALUE"""),"")</f>
        <v/>
      </c>
      <c r="I873" s="96" t="str">
        <f ca="1">IFERROR(__xludf.DUMMYFUNCTION("""COMPUTED_VALUE"""),"")</f>
        <v/>
      </c>
      <c r="J873" s="119" t="str">
        <f ca="1">IFERROR(__xludf.DUMMYFUNCTION("""COMPUTED_VALUE"""),"")</f>
        <v/>
      </c>
      <c r="K873" s="119" t="str">
        <f ca="1">IFERROR(__xludf.DUMMYFUNCTION("""COMPUTED_VALUE"""),"")</f>
        <v/>
      </c>
      <c r="L873" s="119" t="str">
        <f ca="1">IFERROR(__xludf.DUMMYFUNCTION("""COMPUTED_VALUE"""),"")</f>
        <v/>
      </c>
      <c r="M873" s="119" t="str">
        <f ca="1">IFERROR(__xludf.DUMMYFUNCTION("""COMPUTED_VALUE"""),"")</f>
        <v/>
      </c>
      <c r="N873" s="119" t="str">
        <f ca="1">IFERROR(__xludf.DUMMYFUNCTION("""COMPUTED_VALUE"""),"")</f>
        <v/>
      </c>
      <c r="O873" s="119" t="str">
        <f ca="1">IFERROR(__xludf.DUMMYFUNCTION("""COMPUTED_VALUE"""),"")</f>
        <v/>
      </c>
      <c r="P873" s="119" t="str">
        <f ca="1">IFERROR(__xludf.DUMMYFUNCTION("""COMPUTED_VALUE"""),"")</f>
        <v/>
      </c>
      <c r="Q873" s="119" t="str">
        <f ca="1">IFERROR(__xludf.DUMMYFUNCTION("""COMPUTED_VALUE"""),"")</f>
        <v/>
      </c>
      <c r="R873" s="119" t="str">
        <f ca="1">IFERROR(__xludf.DUMMYFUNCTION("""COMPUTED_VALUE"""),"")</f>
        <v/>
      </c>
      <c r="S873" s="119" t="str">
        <f ca="1">IFERROR(__xludf.DUMMYFUNCTION("""COMPUTED_VALUE"""),"")</f>
        <v/>
      </c>
      <c r="T873" s="119" t="str">
        <f ca="1">IFERROR(__xludf.DUMMYFUNCTION("""COMPUTED_VALUE"""),"")</f>
        <v/>
      </c>
      <c r="U873" s="119" t="str">
        <f ca="1">IFERROR(__xludf.DUMMYFUNCTION("""COMPUTED_VALUE"""),"")</f>
        <v/>
      </c>
      <c r="V873" s="119" t="str">
        <f ca="1">IFERROR(__xludf.DUMMYFUNCTION("""COMPUTED_VALUE"""),"")</f>
        <v/>
      </c>
      <c r="W873" s="119" t="str">
        <f ca="1">IFERROR(__xludf.DUMMYFUNCTION("""COMPUTED_VALUE"""),"")</f>
        <v/>
      </c>
      <c r="X873" s="119" t="str">
        <f ca="1">IFERROR(__xludf.DUMMYFUNCTION("""COMPUTED_VALUE"""),"")</f>
        <v/>
      </c>
      <c r="Y873" s="119" t="str">
        <f ca="1">IFERROR(__xludf.DUMMYFUNCTION("""COMPUTED_VALUE"""),"")</f>
        <v/>
      </c>
      <c r="Z873" s="119"/>
    </row>
    <row r="874" spans="1:26" ht="12.95">
      <c r="A874" s="119" t="str">
        <f ca="1">IFERROR(__xludf.DUMMYFUNCTION("""COMPUTED_VALUE"""),"")</f>
        <v/>
      </c>
      <c r="B874" s="119" t="str">
        <f ca="1">IFERROR(__xludf.DUMMYFUNCTION("""COMPUTED_VALUE"""),"")</f>
        <v/>
      </c>
      <c r="C874" s="119" t="str">
        <f ca="1">IFERROR(__xludf.DUMMYFUNCTION("""COMPUTED_VALUE"""),"")</f>
        <v/>
      </c>
      <c r="D874" s="119" t="str">
        <f ca="1">IFERROR(__xludf.DUMMYFUNCTION("""COMPUTED_VALUE"""),"")</f>
        <v/>
      </c>
      <c r="E874" s="119" t="str">
        <f ca="1">IFERROR(__xludf.DUMMYFUNCTION("""COMPUTED_VALUE"""),"")</f>
        <v/>
      </c>
      <c r="F874" s="119" t="str">
        <f ca="1">IFERROR(__xludf.DUMMYFUNCTION("""COMPUTED_VALUE"""),"")</f>
        <v/>
      </c>
      <c r="G874" s="119" t="str">
        <f ca="1">IFERROR(__xludf.DUMMYFUNCTION("""COMPUTED_VALUE"""),"")</f>
        <v/>
      </c>
      <c r="H874" s="119" t="str">
        <f ca="1">IFERROR(__xludf.DUMMYFUNCTION("""COMPUTED_VALUE"""),"")</f>
        <v/>
      </c>
      <c r="I874" s="96" t="str">
        <f ca="1">IFERROR(__xludf.DUMMYFUNCTION("""COMPUTED_VALUE"""),"")</f>
        <v/>
      </c>
      <c r="J874" s="119" t="str">
        <f ca="1">IFERROR(__xludf.DUMMYFUNCTION("""COMPUTED_VALUE"""),"")</f>
        <v/>
      </c>
      <c r="K874" s="119" t="str">
        <f ca="1">IFERROR(__xludf.DUMMYFUNCTION("""COMPUTED_VALUE"""),"")</f>
        <v/>
      </c>
      <c r="L874" s="119" t="str">
        <f ca="1">IFERROR(__xludf.DUMMYFUNCTION("""COMPUTED_VALUE"""),"")</f>
        <v/>
      </c>
      <c r="M874" s="119" t="str">
        <f ca="1">IFERROR(__xludf.DUMMYFUNCTION("""COMPUTED_VALUE"""),"")</f>
        <v/>
      </c>
      <c r="N874" s="119" t="str">
        <f ca="1">IFERROR(__xludf.DUMMYFUNCTION("""COMPUTED_VALUE"""),"")</f>
        <v/>
      </c>
      <c r="O874" s="119" t="str">
        <f ca="1">IFERROR(__xludf.DUMMYFUNCTION("""COMPUTED_VALUE"""),"")</f>
        <v/>
      </c>
      <c r="P874" s="119" t="str">
        <f ca="1">IFERROR(__xludf.DUMMYFUNCTION("""COMPUTED_VALUE"""),"")</f>
        <v/>
      </c>
      <c r="Q874" s="119" t="str">
        <f ca="1">IFERROR(__xludf.DUMMYFUNCTION("""COMPUTED_VALUE"""),"")</f>
        <v/>
      </c>
      <c r="R874" s="119" t="str">
        <f ca="1">IFERROR(__xludf.DUMMYFUNCTION("""COMPUTED_VALUE"""),"")</f>
        <v/>
      </c>
      <c r="S874" s="119" t="str">
        <f ca="1">IFERROR(__xludf.DUMMYFUNCTION("""COMPUTED_VALUE"""),"")</f>
        <v/>
      </c>
      <c r="T874" s="119" t="str">
        <f ca="1">IFERROR(__xludf.DUMMYFUNCTION("""COMPUTED_VALUE"""),"")</f>
        <v/>
      </c>
      <c r="U874" s="119" t="str">
        <f ca="1">IFERROR(__xludf.DUMMYFUNCTION("""COMPUTED_VALUE"""),"")</f>
        <v/>
      </c>
      <c r="V874" s="119" t="str">
        <f ca="1">IFERROR(__xludf.DUMMYFUNCTION("""COMPUTED_VALUE"""),"")</f>
        <v/>
      </c>
      <c r="W874" s="119" t="str">
        <f ca="1">IFERROR(__xludf.DUMMYFUNCTION("""COMPUTED_VALUE"""),"")</f>
        <v/>
      </c>
      <c r="X874" s="119" t="str">
        <f ca="1">IFERROR(__xludf.DUMMYFUNCTION("""COMPUTED_VALUE"""),"")</f>
        <v/>
      </c>
      <c r="Y874" s="119" t="str">
        <f ca="1">IFERROR(__xludf.DUMMYFUNCTION("""COMPUTED_VALUE"""),"")</f>
        <v/>
      </c>
      <c r="Z874" s="119"/>
    </row>
    <row r="875" spans="1:26" ht="12.95">
      <c r="A875" s="119" t="str">
        <f ca="1">IFERROR(__xludf.DUMMYFUNCTION("""COMPUTED_VALUE"""),"")</f>
        <v/>
      </c>
      <c r="B875" s="119" t="str">
        <f ca="1">IFERROR(__xludf.DUMMYFUNCTION("""COMPUTED_VALUE"""),"")</f>
        <v/>
      </c>
      <c r="C875" s="119" t="str">
        <f ca="1">IFERROR(__xludf.DUMMYFUNCTION("""COMPUTED_VALUE"""),"")</f>
        <v/>
      </c>
      <c r="D875" s="119" t="str">
        <f ca="1">IFERROR(__xludf.DUMMYFUNCTION("""COMPUTED_VALUE"""),"")</f>
        <v/>
      </c>
      <c r="E875" s="119" t="str">
        <f ca="1">IFERROR(__xludf.DUMMYFUNCTION("""COMPUTED_VALUE"""),"")</f>
        <v/>
      </c>
      <c r="F875" s="119" t="str">
        <f ca="1">IFERROR(__xludf.DUMMYFUNCTION("""COMPUTED_VALUE"""),"")</f>
        <v/>
      </c>
      <c r="G875" s="119" t="str">
        <f ca="1">IFERROR(__xludf.DUMMYFUNCTION("""COMPUTED_VALUE"""),"")</f>
        <v/>
      </c>
      <c r="H875" s="119" t="str">
        <f ca="1">IFERROR(__xludf.DUMMYFUNCTION("""COMPUTED_VALUE"""),"")</f>
        <v/>
      </c>
      <c r="I875" s="96" t="str">
        <f ca="1">IFERROR(__xludf.DUMMYFUNCTION("""COMPUTED_VALUE"""),"")</f>
        <v/>
      </c>
      <c r="J875" s="119" t="str">
        <f ca="1">IFERROR(__xludf.DUMMYFUNCTION("""COMPUTED_VALUE"""),"")</f>
        <v/>
      </c>
      <c r="K875" s="119" t="str">
        <f ca="1">IFERROR(__xludf.DUMMYFUNCTION("""COMPUTED_VALUE"""),"")</f>
        <v/>
      </c>
      <c r="L875" s="119" t="str">
        <f ca="1">IFERROR(__xludf.DUMMYFUNCTION("""COMPUTED_VALUE"""),"")</f>
        <v/>
      </c>
      <c r="M875" s="119" t="str">
        <f ca="1">IFERROR(__xludf.DUMMYFUNCTION("""COMPUTED_VALUE"""),"")</f>
        <v/>
      </c>
      <c r="N875" s="119" t="str">
        <f ca="1">IFERROR(__xludf.DUMMYFUNCTION("""COMPUTED_VALUE"""),"")</f>
        <v/>
      </c>
      <c r="O875" s="119" t="str">
        <f ca="1">IFERROR(__xludf.DUMMYFUNCTION("""COMPUTED_VALUE"""),"")</f>
        <v/>
      </c>
      <c r="P875" s="119" t="str">
        <f ca="1">IFERROR(__xludf.DUMMYFUNCTION("""COMPUTED_VALUE"""),"")</f>
        <v/>
      </c>
      <c r="Q875" s="119" t="str">
        <f ca="1">IFERROR(__xludf.DUMMYFUNCTION("""COMPUTED_VALUE"""),"")</f>
        <v/>
      </c>
      <c r="R875" s="119" t="str">
        <f ca="1">IFERROR(__xludf.DUMMYFUNCTION("""COMPUTED_VALUE"""),"")</f>
        <v/>
      </c>
      <c r="S875" s="119" t="str">
        <f ca="1">IFERROR(__xludf.DUMMYFUNCTION("""COMPUTED_VALUE"""),"")</f>
        <v/>
      </c>
      <c r="T875" s="119" t="str">
        <f ca="1">IFERROR(__xludf.DUMMYFUNCTION("""COMPUTED_VALUE"""),"")</f>
        <v/>
      </c>
      <c r="U875" s="119" t="str">
        <f ca="1">IFERROR(__xludf.DUMMYFUNCTION("""COMPUTED_VALUE"""),"")</f>
        <v/>
      </c>
      <c r="V875" s="119" t="str">
        <f ca="1">IFERROR(__xludf.DUMMYFUNCTION("""COMPUTED_VALUE"""),"")</f>
        <v/>
      </c>
      <c r="W875" s="119" t="str">
        <f ca="1">IFERROR(__xludf.DUMMYFUNCTION("""COMPUTED_VALUE"""),"")</f>
        <v/>
      </c>
      <c r="X875" s="119" t="str">
        <f ca="1">IFERROR(__xludf.DUMMYFUNCTION("""COMPUTED_VALUE"""),"")</f>
        <v/>
      </c>
      <c r="Y875" s="119" t="str">
        <f ca="1">IFERROR(__xludf.DUMMYFUNCTION("""COMPUTED_VALUE"""),"")</f>
        <v/>
      </c>
      <c r="Z875" s="119"/>
    </row>
    <row r="876" spans="1:26" ht="12.95">
      <c r="A876" s="119" t="str">
        <f ca="1">IFERROR(__xludf.DUMMYFUNCTION("""COMPUTED_VALUE"""),"")</f>
        <v/>
      </c>
      <c r="B876" s="119" t="str">
        <f ca="1">IFERROR(__xludf.DUMMYFUNCTION("""COMPUTED_VALUE"""),"")</f>
        <v/>
      </c>
      <c r="C876" s="119" t="str">
        <f ca="1">IFERROR(__xludf.DUMMYFUNCTION("""COMPUTED_VALUE"""),"")</f>
        <v/>
      </c>
      <c r="D876" s="119" t="str">
        <f ca="1">IFERROR(__xludf.DUMMYFUNCTION("""COMPUTED_VALUE"""),"")</f>
        <v/>
      </c>
      <c r="E876" s="119" t="str">
        <f ca="1">IFERROR(__xludf.DUMMYFUNCTION("""COMPUTED_VALUE"""),"")</f>
        <v/>
      </c>
      <c r="F876" s="119" t="str">
        <f ca="1">IFERROR(__xludf.DUMMYFUNCTION("""COMPUTED_VALUE"""),"")</f>
        <v/>
      </c>
      <c r="G876" s="119" t="str">
        <f ca="1">IFERROR(__xludf.DUMMYFUNCTION("""COMPUTED_VALUE"""),"")</f>
        <v/>
      </c>
      <c r="H876" s="119" t="str">
        <f ca="1">IFERROR(__xludf.DUMMYFUNCTION("""COMPUTED_VALUE"""),"")</f>
        <v/>
      </c>
      <c r="I876" s="96" t="str">
        <f ca="1">IFERROR(__xludf.DUMMYFUNCTION("""COMPUTED_VALUE"""),"")</f>
        <v/>
      </c>
      <c r="J876" s="119" t="str">
        <f ca="1">IFERROR(__xludf.DUMMYFUNCTION("""COMPUTED_VALUE"""),"")</f>
        <v/>
      </c>
      <c r="K876" s="119" t="str">
        <f ca="1">IFERROR(__xludf.DUMMYFUNCTION("""COMPUTED_VALUE"""),"")</f>
        <v/>
      </c>
      <c r="L876" s="119" t="str">
        <f ca="1">IFERROR(__xludf.DUMMYFUNCTION("""COMPUTED_VALUE"""),"")</f>
        <v/>
      </c>
      <c r="M876" s="119" t="str">
        <f ca="1">IFERROR(__xludf.DUMMYFUNCTION("""COMPUTED_VALUE"""),"")</f>
        <v/>
      </c>
      <c r="N876" s="119" t="str">
        <f ca="1">IFERROR(__xludf.DUMMYFUNCTION("""COMPUTED_VALUE"""),"")</f>
        <v/>
      </c>
      <c r="O876" s="119" t="str">
        <f ca="1">IFERROR(__xludf.DUMMYFUNCTION("""COMPUTED_VALUE"""),"")</f>
        <v/>
      </c>
      <c r="P876" s="119" t="str">
        <f ca="1">IFERROR(__xludf.DUMMYFUNCTION("""COMPUTED_VALUE"""),"")</f>
        <v/>
      </c>
      <c r="Q876" s="119" t="str">
        <f ca="1">IFERROR(__xludf.DUMMYFUNCTION("""COMPUTED_VALUE"""),"")</f>
        <v/>
      </c>
      <c r="R876" s="119" t="str">
        <f ca="1">IFERROR(__xludf.DUMMYFUNCTION("""COMPUTED_VALUE"""),"")</f>
        <v/>
      </c>
      <c r="S876" s="119" t="str">
        <f ca="1">IFERROR(__xludf.DUMMYFUNCTION("""COMPUTED_VALUE"""),"")</f>
        <v/>
      </c>
      <c r="T876" s="119" t="str">
        <f ca="1">IFERROR(__xludf.DUMMYFUNCTION("""COMPUTED_VALUE"""),"")</f>
        <v/>
      </c>
      <c r="U876" s="119" t="str">
        <f ca="1">IFERROR(__xludf.DUMMYFUNCTION("""COMPUTED_VALUE"""),"")</f>
        <v/>
      </c>
      <c r="V876" s="119" t="str">
        <f ca="1">IFERROR(__xludf.DUMMYFUNCTION("""COMPUTED_VALUE"""),"")</f>
        <v/>
      </c>
      <c r="W876" s="119" t="str">
        <f ca="1">IFERROR(__xludf.DUMMYFUNCTION("""COMPUTED_VALUE"""),"")</f>
        <v/>
      </c>
      <c r="X876" s="119" t="str">
        <f ca="1">IFERROR(__xludf.DUMMYFUNCTION("""COMPUTED_VALUE"""),"")</f>
        <v/>
      </c>
      <c r="Y876" s="119" t="str">
        <f ca="1">IFERROR(__xludf.DUMMYFUNCTION("""COMPUTED_VALUE"""),"")</f>
        <v/>
      </c>
      <c r="Z876" s="119"/>
    </row>
    <row r="877" spans="1:26" ht="12.95">
      <c r="A877" s="119" t="str">
        <f ca="1">IFERROR(__xludf.DUMMYFUNCTION("""COMPUTED_VALUE"""),"")</f>
        <v/>
      </c>
      <c r="B877" s="119" t="str">
        <f ca="1">IFERROR(__xludf.DUMMYFUNCTION("""COMPUTED_VALUE"""),"")</f>
        <v/>
      </c>
      <c r="C877" s="119" t="str">
        <f ca="1">IFERROR(__xludf.DUMMYFUNCTION("""COMPUTED_VALUE"""),"")</f>
        <v/>
      </c>
      <c r="D877" s="119" t="str">
        <f ca="1">IFERROR(__xludf.DUMMYFUNCTION("""COMPUTED_VALUE"""),"")</f>
        <v/>
      </c>
      <c r="E877" s="119" t="str">
        <f ca="1">IFERROR(__xludf.DUMMYFUNCTION("""COMPUTED_VALUE"""),"")</f>
        <v/>
      </c>
      <c r="F877" s="119" t="str">
        <f ca="1">IFERROR(__xludf.DUMMYFUNCTION("""COMPUTED_VALUE"""),"")</f>
        <v/>
      </c>
      <c r="G877" s="119" t="str">
        <f ca="1">IFERROR(__xludf.DUMMYFUNCTION("""COMPUTED_VALUE"""),"")</f>
        <v/>
      </c>
      <c r="H877" s="119" t="str">
        <f ca="1">IFERROR(__xludf.DUMMYFUNCTION("""COMPUTED_VALUE"""),"")</f>
        <v/>
      </c>
      <c r="I877" s="96" t="str">
        <f ca="1">IFERROR(__xludf.DUMMYFUNCTION("""COMPUTED_VALUE"""),"")</f>
        <v/>
      </c>
      <c r="J877" s="119" t="str">
        <f ca="1">IFERROR(__xludf.DUMMYFUNCTION("""COMPUTED_VALUE"""),"")</f>
        <v/>
      </c>
      <c r="K877" s="119" t="str">
        <f ca="1">IFERROR(__xludf.DUMMYFUNCTION("""COMPUTED_VALUE"""),"")</f>
        <v/>
      </c>
      <c r="L877" s="119" t="str">
        <f ca="1">IFERROR(__xludf.DUMMYFUNCTION("""COMPUTED_VALUE"""),"")</f>
        <v/>
      </c>
      <c r="M877" s="119" t="str">
        <f ca="1">IFERROR(__xludf.DUMMYFUNCTION("""COMPUTED_VALUE"""),"")</f>
        <v/>
      </c>
      <c r="N877" s="119" t="str">
        <f ca="1">IFERROR(__xludf.DUMMYFUNCTION("""COMPUTED_VALUE"""),"")</f>
        <v/>
      </c>
      <c r="O877" s="119" t="str">
        <f ca="1">IFERROR(__xludf.DUMMYFUNCTION("""COMPUTED_VALUE"""),"")</f>
        <v/>
      </c>
      <c r="P877" s="119" t="str">
        <f ca="1">IFERROR(__xludf.DUMMYFUNCTION("""COMPUTED_VALUE"""),"")</f>
        <v/>
      </c>
      <c r="Q877" s="119" t="str">
        <f ca="1">IFERROR(__xludf.DUMMYFUNCTION("""COMPUTED_VALUE"""),"")</f>
        <v/>
      </c>
      <c r="R877" s="119" t="str">
        <f ca="1">IFERROR(__xludf.DUMMYFUNCTION("""COMPUTED_VALUE"""),"")</f>
        <v/>
      </c>
      <c r="S877" s="119" t="str">
        <f ca="1">IFERROR(__xludf.DUMMYFUNCTION("""COMPUTED_VALUE"""),"")</f>
        <v/>
      </c>
      <c r="T877" s="119" t="str">
        <f ca="1">IFERROR(__xludf.DUMMYFUNCTION("""COMPUTED_VALUE"""),"")</f>
        <v/>
      </c>
      <c r="U877" s="119" t="str">
        <f ca="1">IFERROR(__xludf.DUMMYFUNCTION("""COMPUTED_VALUE"""),"")</f>
        <v/>
      </c>
      <c r="V877" s="119" t="str">
        <f ca="1">IFERROR(__xludf.DUMMYFUNCTION("""COMPUTED_VALUE"""),"")</f>
        <v/>
      </c>
      <c r="W877" s="119" t="str">
        <f ca="1">IFERROR(__xludf.DUMMYFUNCTION("""COMPUTED_VALUE"""),"")</f>
        <v/>
      </c>
      <c r="X877" s="119" t="str">
        <f ca="1">IFERROR(__xludf.DUMMYFUNCTION("""COMPUTED_VALUE"""),"")</f>
        <v/>
      </c>
      <c r="Y877" s="119" t="str">
        <f ca="1">IFERROR(__xludf.DUMMYFUNCTION("""COMPUTED_VALUE"""),"")</f>
        <v/>
      </c>
      <c r="Z877" s="119"/>
    </row>
    <row r="878" spans="1:26" ht="12.95">
      <c r="A878" s="119" t="str">
        <f ca="1">IFERROR(__xludf.DUMMYFUNCTION("""COMPUTED_VALUE"""),"")</f>
        <v/>
      </c>
      <c r="B878" s="119" t="str">
        <f ca="1">IFERROR(__xludf.DUMMYFUNCTION("""COMPUTED_VALUE"""),"")</f>
        <v/>
      </c>
      <c r="C878" s="119" t="str">
        <f ca="1">IFERROR(__xludf.DUMMYFUNCTION("""COMPUTED_VALUE"""),"")</f>
        <v/>
      </c>
      <c r="D878" s="119" t="str">
        <f ca="1">IFERROR(__xludf.DUMMYFUNCTION("""COMPUTED_VALUE"""),"")</f>
        <v/>
      </c>
      <c r="E878" s="119" t="str">
        <f ca="1">IFERROR(__xludf.DUMMYFUNCTION("""COMPUTED_VALUE"""),"")</f>
        <v/>
      </c>
      <c r="F878" s="119" t="str">
        <f ca="1">IFERROR(__xludf.DUMMYFUNCTION("""COMPUTED_VALUE"""),"")</f>
        <v/>
      </c>
      <c r="G878" s="119" t="str">
        <f ca="1">IFERROR(__xludf.DUMMYFUNCTION("""COMPUTED_VALUE"""),"")</f>
        <v/>
      </c>
      <c r="H878" s="119" t="str">
        <f ca="1">IFERROR(__xludf.DUMMYFUNCTION("""COMPUTED_VALUE"""),"")</f>
        <v/>
      </c>
      <c r="I878" s="96" t="str">
        <f ca="1">IFERROR(__xludf.DUMMYFUNCTION("""COMPUTED_VALUE"""),"")</f>
        <v/>
      </c>
      <c r="J878" s="119" t="str">
        <f ca="1">IFERROR(__xludf.DUMMYFUNCTION("""COMPUTED_VALUE"""),"")</f>
        <v/>
      </c>
      <c r="K878" s="119" t="str">
        <f ca="1">IFERROR(__xludf.DUMMYFUNCTION("""COMPUTED_VALUE"""),"")</f>
        <v/>
      </c>
      <c r="L878" s="119" t="str">
        <f ca="1">IFERROR(__xludf.DUMMYFUNCTION("""COMPUTED_VALUE"""),"")</f>
        <v/>
      </c>
      <c r="M878" s="119" t="str">
        <f ca="1">IFERROR(__xludf.DUMMYFUNCTION("""COMPUTED_VALUE"""),"")</f>
        <v/>
      </c>
      <c r="N878" s="119" t="str">
        <f ca="1">IFERROR(__xludf.DUMMYFUNCTION("""COMPUTED_VALUE"""),"")</f>
        <v/>
      </c>
      <c r="O878" s="119" t="str">
        <f ca="1">IFERROR(__xludf.DUMMYFUNCTION("""COMPUTED_VALUE"""),"")</f>
        <v/>
      </c>
      <c r="P878" s="119" t="str">
        <f ca="1">IFERROR(__xludf.DUMMYFUNCTION("""COMPUTED_VALUE"""),"")</f>
        <v/>
      </c>
      <c r="Q878" s="119" t="str">
        <f ca="1">IFERROR(__xludf.DUMMYFUNCTION("""COMPUTED_VALUE"""),"")</f>
        <v/>
      </c>
      <c r="R878" s="119" t="str">
        <f ca="1">IFERROR(__xludf.DUMMYFUNCTION("""COMPUTED_VALUE"""),"")</f>
        <v/>
      </c>
      <c r="S878" s="119" t="str">
        <f ca="1">IFERROR(__xludf.DUMMYFUNCTION("""COMPUTED_VALUE"""),"")</f>
        <v/>
      </c>
      <c r="T878" s="119" t="str">
        <f ca="1">IFERROR(__xludf.DUMMYFUNCTION("""COMPUTED_VALUE"""),"")</f>
        <v/>
      </c>
      <c r="U878" s="119" t="str">
        <f ca="1">IFERROR(__xludf.DUMMYFUNCTION("""COMPUTED_VALUE"""),"")</f>
        <v/>
      </c>
      <c r="V878" s="119" t="str">
        <f ca="1">IFERROR(__xludf.DUMMYFUNCTION("""COMPUTED_VALUE"""),"")</f>
        <v/>
      </c>
      <c r="W878" s="119" t="str">
        <f ca="1">IFERROR(__xludf.DUMMYFUNCTION("""COMPUTED_VALUE"""),"")</f>
        <v/>
      </c>
      <c r="X878" s="119" t="str">
        <f ca="1">IFERROR(__xludf.DUMMYFUNCTION("""COMPUTED_VALUE"""),"")</f>
        <v/>
      </c>
      <c r="Y878" s="119" t="str">
        <f ca="1">IFERROR(__xludf.DUMMYFUNCTION("""COMPUTED_VALUE"""),"")</f>
        <v/>
      </c>
      <c r="Z878" s="119"/>
    </row>
    <row r="879" spans="1:26" ht="12.95">
      <c r="A879" s="119" t="str">
        <f ca="1">IFERROR(__xludf.DUMMYFUNCTION("""COMPUTED_VALUE"""),"")</f>
        <v/>
      </c>
      <c r="B879" s="119" t="str">
        <f ca="1">IFERROR(__xludf.DUMMYFUNCTION("""COMPUTED_VALUE"""),"")</f>
        <v/>
      </c>
      <c r="C879" s="119" t="str">
        <f ca="1">IFERROR(__xludf.DUMMYFUNCTION("""COMPUTED_VALUE"""),"")</f>
        <v/>
      </c>
      <c r="D879" s="119" t="str">
        <f ca="1">IFERROR(__xludf.DUMMYFUNCTION("""COMPUTED_VALUE"""),"")</f>
        <v/>
      </c>
      <c r="E879" s="119" t="str">
        <f ca="1">IFERROR(__xludf.DUMMYFUNCTION("""COMPUTED_VALUE"""),"")</f>
        <v/>
      </c>
      <c r="F879" s="119" t="str">
        <f ca="1">IFERROR(__xludf.DUMMYFUNCTION("""COMPUTED_VALUE"""),"")</f>
        <v/>
      </c>
      <c r="G879" s="119" t="str">
        <f ca="1">IFERROR(__xludf.DUMMYFUNCTION("""COMPUTED_VALUE"""),"")</f>
        <v/>
      </c>
      <c r="H879" s="119" t="str">
        <f ca="1">IFERROR(__xludf.DUMMYFUNCTION("""COMPUTED_VALUE"""),"")</f>
        <v/>
      </c>
      <c r="I879" s="96" t="str">
        <f ca="1">IFERROR(__xludf.DUMMYFUNCTION("""COMPUTED_VALUE"""),"")</f>
        <v/>
      </c>
      <c r="J879" s="119" t="str">
        <f ca="1">IFERROR(__xludf.DUMMYFUNCTION("""COMPUTED_VALUE"""),"")</f>
        <v/>
      </c>
      <c r="K879" s="119" t="str">
        <f ca="1">IFERROR(__xludf.DUMMYFUNCTION("""COMPUTED_VALUE"""),"")</f>
        <v/>
      </c>
      <c r="L879" s="119" t="str">
        <f ca="1">IFERROR(__xludf.DUMMYFUNCTION("""COMPUTED_VALUE"""),"")</f>
        <v/>
      </c>
      <c r="M879" s="119" t="str">
        <f ca="1">IFERROR(__xludf.DUMMYFUNCTION("""COMPUTED_VALUE"""),"")</f>
        <v/>
      </c>
      <c r="N879" s="119" t="str">
        <f ca="1">IFERROR(__xludf.DUMMYFUNCTION("""COMPUTED_VALUE"""),"")</f>
        <v/>
      </c>
      <c r="O879" s="119" t="str">
        <f ca="1">IFERROR(__xludf.DUMMYFUNCTION("""COMPUTED_VALUE"""),"")</f>
        <v/>
      </c>
      <c r="P879" s="119" t="str">
        <f ca="1">IFERROR(__xludf.DUMMYFUNCTION("""COMPUTED_VALUE"""),"")</f>
        <v/>
      </c>
      <c r="Q879" s="119" t="str">
        <f ca="1">IFERROR(__xludf.DUMMYFUNCTION("""COMPUTED_VALUE"""),"")</f>
        <v/>
      </c>
      <c r="R879" s="119" t="str">
        <f ca="1">IFERROR(__xludf.DUMMYFUNCTION("""COMPUTED_VALUE"""),"")</f>
        <v/>
      </c>
      <c r="S879" s="119" t="str">
        <f ca="1">IFERROR(__xludf.DUMMYFUNCTION("""COMPUTED_VALUE"""),"")</f>
        <v/>
      </c>
      <c r="T879" s="119" t="str">
        <f ca="1">IFERROR(__xludf.DUMMYFUNCTION("""COMPUTED_VALUE"""),"")</f>
        <v/>
      </c>
      <c r="U879" s="119" t="str">
        <f ca="1">IFERROR(__xludf.DUMMYFUNCTION("""COMPUTED_VALUE"""),"")</f>
        <v/>
      </c>
      <c r="V879" s="119" t="str">
        <f ca="1">IFERROR(__xludf.DUMMYFUNCTION("""COMPUTED_VALUE"""),"")</f>
        <v/>
      </c>
      <c r="W879" s="119" t="str">
        <f ca="1">IFERROR(__xludf.DUMMYFUNCTION("""COMPUTED_VALUE"""),"")</f>
        <v/>
      </c>
      <c r="X879" s="119" t="str">
        <f ca="1">IFERROR(__xludf.DUMMYFUNCTION("""COMPUTED_VALUE"""),"")</f>
        <v/>
      </c>
      <c r="Y879" s="119" t="str">
        <f ca="1">IFERROR(__xludf.DUMMYFUNCTION("""COMPUTED_VALUE"""),"")</f>
        <v/>
      </c>
      <c r="Z879" s="119"/>
    </row>
    <row r="880" spans="1:26" ht="12.95">
      <c r="A880" s="119" t="str">
        <f ca="1">IFERROR(__xludf.DUMMYFUNCTION("""COMPUTED_VALUE"""),"")</f>
        <v/>
      </c>
      <c r="B880" s="119" t="str">
        <f ca="1">IFERROR(__xludf.DUMMYFUNCTION("""COMPUTED_VALUE"""),"")</f>
        <v/>
      </c>
      <c r="C880" s="119" t="str">
        <f ca="1">IFERROR(__xludf.DUMMYFUNCTION("""COMPUTED_VALUE"""),"")</f>
        <v/>
      </c>
      <c r="D880" s="119" t="str">
        <f ca="1">IFERROR(__xludf.DUMMYFUNCTION("""COMPUTED_VALUE"""),"")</f>
        <v/>
      </c>
      <c r="E880" s="119" t="str">
        <f ca="1">IFERROR(__xludf.DUMMYFUNCTION("""COMPUTED_VALUE"""),"")</f>
        <v/>
      </c>
      <c r="F880" s="119" t="str">
        <f ca="1">IFERROR(__xludf.DUMMYFUNCTION("""COMPUTED_VALUE"""),"")</f>
        <v/>
      </c>
      <c r="G880" s="119" t="str">
        <f ca="1">IFERROR(__xludf.DUMMYFUNCTION("""COMPUTED_VALUE"""),"")</f>
        <v/>
      </c>
      <c r="H880" s="119" t="str">
        <f ca="1">IFERROR(__xludf.DUMMYFUNCTION("""COMPUTED_VALUE"""),"")</f>
        <v/>
      </c>
      <c r="I880" s="96" t="str">
        <f ca="1">IFERROR(__xludf.DUMMYFUNCTION("""COMPUTED_VALUE"""),"")</f>
        <v/>
      </c>
      <c r="J880" s="119" t="str">
        <f ca="1">IFERROR(__xludf.DUMMYFUNCTION("""COMPUTED_VALUE"""),"")</f>
        <v/>
      </c>
      <c r="K880" s="119" t="str">
        <f ca="1">IFERROR(__xludf.DUMMYFUNCTION("""COMPUTED_VALUE"""),"")</f>
        <v/>
      </c>
      <c r="L880" s="119" t="str">
        <f ca="1">IFERROR(__xludf.DUMMYFUNCTION("""COMPUTED_VALUE"""),"")</f>
        <v/>
      </c>
      <c r="M880" s="119" t="str">
        <f ca="1">IFERROR(__xludf.DUMMYFUNCTION("""COMPUTED_VALUE"""),"")</f>
        <v/>
      </c>
      <c r="N880" s="119" t="str">
        <f ca="1">IFERROR(__xludf.DUMMYFUNCTION("""COMPUTED_VALUE"""),"")</f>
        <v/>
      </c>
      <c r="O880" s="119" t="str">
        <f ca="1">IFERROR(__xludf.DUMMYFUNCTION("""COMPUTED_VALUE"""),"")</f>
        <v/>
      </c>
      <c r="P880" s="119" t="str">
        <f ca="1">IFERROR(__xludf.DUMMYFUNCTION("""COMPUTED_VALUE"""),"")</f>
        <v/>
      </c>
      <c r="Q880" s="119" t="str">
        <f ca="1">IFERROR(__xludf.DUMMYFUNCTION("""COMPUTED_VALUE"""),"")</f>
        <v/>
      </c>
      <c r="R880" s="119" t="str">
        <f ca="1">IFERROR(__xludf.DUMMYFUNCTION("""COMPUTED_VALUE"""),"")</f>
        <v/>
      </c>
      <c r="S880" s="119" t="str">
        <f ca="1">IFERROR(__xludf.DUMMYFUNCTION("""COMPUTED_VALUE"""),"")</f>
        <v/>
      </c>
      <c r="T880" s="119" t="str">
        <f ca="1">IFERROR(__xludf.DUMMYFUNCTION("""COMPUTED_VALUE"""),"")</f>
        <v/>
      </c>
      <c r="U880" s="119" t="str">
        <f ca="1">IFERROR(__xludf.DUMMYFUNCTION("""COMPUTED_VALUE"""),"")</f>
        <v/>
      </c>
      <c r="V880" s="119" t="str">
        <f ca="1">IFERROR(__xludf.DUMMYFUNCTION("""COMPUTED_VALUE"""),"")</f>
        <v/>
      </c>
      <c r="W880" s="119" t="str">
        <f ca="1">IFERROR(__xludf.DUMMYFUNCTION("""COMPUTED_VALUE"""),"")</f>
        <v/>
      </c>
      <c r="X880" s="119" t="str">
        <f ca="1">IFERROR(__xludf.DUMMYFUNCTION("""COMPUTED_VALUE"""),"")</f>
        <v/>
      </c>
      <c r="Y880" s="119" t="str">
        <f ca="1">IFERROR(__xludf.DUMMYFUNCTION("""COMPUTED_VALUE"""),"")</f>
        <v/>
      </c>
      <c r="Z880" s="119"/>
    </row>
    <row r="881" spans="1:26" ht="12.95">
      <c r="A881" s="119" t="str">
        <f ca="1">IFERROR(__xludf.DUMMYFUNCTION("""COMPUTED_VALUE"""),"")</f>
        <v/>
      </c>
      <c r="B881" s="119" t="str">
        <f ca="1">IFERROR(__xludf.DUMMYFUNCTION("""COMPUTED_VALUE"""),"")</f>
        <v/>
      </c>
      <c r="C881" s="119" t="str">
        <f ca="1">IFERROR(__xludf.DUMMYFUNCTION("""COMPUTED_VALUE"""),"")</f>
        <v/>
      </c>
      <c r="D881" s="119" t="str">
        <f ca="1">IFERROR(__xludf.DUMMYFUNCTION("""COMPUTED_VALUE"""),"")</f>
        <v/>
      </c>
      <c r="E881" s="119" t="str">
        <f ca="1">IFERROR(__xludf.DUMMYFUNCTION("""COMPUTED_VALUE"""),"")</f>
        <v/>
      </c>
      <c r="F881" s="119" t="str">
        <f ca="1">IFERROR(__xludf.DUMMYFUNCTION("""COMPUTED_VALUE"""),"")</f>
        <v/>
      </c>
      <c r="G881" s="119" t="str">
        <f ca="1">IFERROR(__xludf.DUMMYFUNCTION("""COMPUTED_VALUE"""),"")</f>
        <v/>
      </c>
      <c r="H881" s="119" t="str">
        <f ca="1">IFERROR(__xludf.DUMMYFUNCTION("""COMPUTED_VALUE"""),"")</f>
        <v/>
      </c>
      <c r="I881" s="96" t="str">
        <f ca="1">IFERROR(__xludf.DUMMYFUNCTION("""COMPUTED_VALUE"""),"")</f>
        <v/>
      </c>
      <c r="J881" s="119" t="str">
        <f ca="1">IFERROR(__xludf.DUMMYFUNCTION("""COMPUTED_VALUE"""),"")</f>
        <v/>
      </c>
      <c r="K881" s="119" t="str">
        <f ca="1">IFERROR(__xludf.DUMMYFUNCTION("""COMPUTED_VALUE"""),"")</f>
        <v/>
      </c>
      <c r="L881" s="119" t="str">
        <f ca="1">IFERROR(__xludf.DUMMYFUNCTION("""COMPUTED_VALUE"""),"")</f>
        <v/>
      </c>
      <c r="M881" s="119" t="str">
        <f ca="1">IFERROR(__xludf.DUMMYFUNCTION("""COMPUTED_VALUE"""),"")</f>
        <v/>
      </c>
      <c r="N881" s="119" t="str">
        <f ca="1">IFERROR(__xludf.DUMMYFUNCTION("""COMPUTED_VALUE"""),"")</f>
        <v/>
      </c>
      <c r="O881" s="119" t="str">
        <f ca="1">IFERROR(__xludf.DUMMYFUNCTION("""COMPUTED_VALUE"""),"")</f>
        <v/>
      </c>
      <c r="P881" s="119" t="str">
        <f ca="1">IFERROR(__xludf.DUMMYFUNCTION("""COMPUTED_VALUE"""),"")</f>
        <v/>
      </c>
      <c r="Q881" s="119" t="str">
        <f ca="1">IFERROR(__xludf.DUMMYFUNCTION("""COMPUTED_VALUE"""),"")</f>
        <v/>
      </c>
      <c r="R881" s="119" t="str">
        <f ca="1">IFERROR(__xludf.DUMMYFUNCTION("""COMPUTED_VALUE"""),"")</f>
        <v/>
      </c>
      <c r="S881" s="119" t="str">
        <f ca="1">IFERROR(__xludf.DUMMYFUNCTION("""COMPUTED_VALUE"""),"")</f>
        <v/>
      </c>
      <c r="T881" s="119" t="str">
        <f ca="1">IFERROR(__xludf.DUMMYFUNCTION("""COMPUTED_VALUE"""),"")</f>
        <v/>
      </c>
      <c r="U881" s="119" t="str">
        <f ca="1">IFERROR(__xludf.DUMMYFUNCTION("""COMPUTED_VALUE"""),"")</f>
        <v/>
      </c>
      <c r="V881" s="119" t="str">
        <f ca="1">IFERROR(__xludf.DUMMYFUNCTION("""COMPUTED_VALUE"""),"")</f>
        <v/>
      </c>
      <c r="W881" s="119" t="str">
        <f ca="1">IFERROR(__xludf.DUMMYFUNCTION("""COMPUTED_VALUE"""),"")</f>
        <v/>
      </c>
      <c r="X881" s="119" t="str">
        <f ca="1">IFERROR(__xludf.DUMMYFUNCTION("""COMPUTED_VALUE"""),"")</f>
        <v/>
      </c>
      <c r="Y881" s="119" t="str">
        <f ca="1">IFERROR(__xludf.DUMMYFUNCTION("""COMPUTED_VALUE"""),"")</f>
        <v/>
      </c>
      <c r="Z881" s="119"/>
    </row>
    <row r="882" spans="1:26" ht="12.95">
      <c r="A882" s="119" t="str">
        <f ca="1">IFERROR(__xludf.DUMMYFUNCTION("""COMPUTED_VALUE"""),"")</f>
        <v/>
      </c>
      <c r="B882" s="119" t="str">
        <f ca="1">IFERROR(__xludf.DUMMYFUNCTION("""COMPUTED_VALUE"""),"")</f>
        <v/>
      </c>
      <c r="C882" s="119" t="str">
        <f ca="1">IFERROR(__xludf.DUMMYFUNCTION("""COMPUTED_VALUE"""),"")</f>
        <v/>
      </c>
      <c r="D882" s="119" t="str">
        <f ca="1">IFERROR(__xludf.DUMMYFUNCTION("""COMPUTED_VALUE"""),"")</f>
        <v/>
      </c>
      <c r="E882" s="119" t="str">
        <f ca="1">IFERROR(__xludf.DUMMYFUNCTION("""COMPUTED_VALUE"""),"")</f>
        <v/>
      </c>
      <c r="F882" s="119" t="str">
        <f ca="1">IFERROR(__xludf.DUMMYFUNCTION("""COMPUTED_VALUE"""),"")</f>
        <v/>
      </c>
      <c r="G882" s="119" t="str">
        <f ca="1">IFERROR(__xludf.DUMMYFUNCTION("""COMPUTED_VALUE"""),"")</f>
        <v/>
      </c>
      <c r="H882" s="119" t="str">
        <f ca="1">IFERROR(__xludf.DUMMYFUNCTION("""COMPUTED_VALUE"""),"")</f>
        <v/>
      </c>
      <c r="I882" s="96" t="str">
        <f ca="1">IFERROR(__xludf.DUMMYFUNCTION("""COMPUTED_VALUE"""),"")</f>
        <v/>
      </c>
      <c r="J882" s="119" t="str">
        <f ca="1">IFERROR(__xludf.DUMMYFUNCTION("""COMPUTED_VALUE"""),"")</f>
        <v/>
      </c>
      <c r="K882" s="119" t="str">
        <f ca="1">IFERROR(__xludf.DUMMYFUNCTION("""COMPUTED_VALUE"""),"")</f>
        <v/>
      </c>
      <c r="L882" s="119" t="str">
        <f ca="1">IFERROR(__xludf.DUMMYFUNCTION("""COMPUTED_VALUE"""),"")</f>
        <v/>
      </c>
      <c r="M882" s="119" t="str">
        <f ca="1">IFERROR(__xludf.DUMMYFUNCTION("""COMPUTED_VALUE"""),"")</f>
        <v/>
      </c>
      <c r="N882" s="119" t="str">
        <f ca="1">IFERROR(__xludf.DUMMYFUNCTION("""COMPUTED_VALUE"""),"")</f>
        <v/>
      </c>
      <c r="O882" s="119" t="str">
        <f ca="1">IFERROR(__xludf.DUMMYFUNCTION("""COMPUTED_VALUE"""),"")</f>
        <v/>
      </c>
      <c r="P882" s="119" t="str">
        <f ca="1">IFERROR(__xludf.DUMMYFUNCTION("""COMPUTED_VALUE"""),"")</f>
        <v/>
      </c>
      <c r="Q882" s="119" t="str">
        <f ca="1">IFERROR(__xludf.DUMMYFUNCTION("""COMPUTED_VALUE"""),"")</f>
        <v/>
      </c>
      <c r="R882" s="119" t="str">
        <f ca="1">IFERROR(__xludf.DUMMYFUNCTION("""COMPUTED_VALUE"""),"")</f>
        <v/>
      </c>
      <c r="S882" s="119" t="str">
        <f ca="1">IFERROR(__xludf.DUMMYFUNCTION("""COMPUTED_VALUE"""),"")</f>
        <v/>
      </c>
      <c r="T882" s="119" t="str">
        <f ca="1">IFERROR(__xludf.DUMMYFUNCTION("""COMPUTED_VALUE"""),"")</f>
        <v/>
      </c>
      <c r="U882" s="119" t="str">
        <f ca="1">IFERROR(__xludf.DUMMYFUNCTION("""COMPUTED_VALUE"""),"")</f>
        <v/>
      </c>
      <c r="V882" s="119" t="str">
        <f ca="1">IFERROR(__xludf.DUMMYFUNCTION("""COMPUTED_VALUE"""),"")</f>
        <v/>
      </c>
      <c r="W882" s="119" t="str">
        <f ca="1">IFERROR(__xludf.DUMMYFUNCTION("""COMPUTED_VALUE"""),"")</f>
        <v/>
      </c>
      <c r="X882" s="119" t="str">
        <f ca="1">IFERROR(__xludf.DUMMYFUNCTION("""COMPUTED_VALUE"""),"")</f>
        <v/>
      </c>
      <c r="Y882" s="119" t="str">
        <f ca="1">IFERROR(__xludf.DUMMYFUNCTION("""COMPUTED_VALUE"""),"")</f>
        <v/>
      </c>
      <c r="Z882" s="119"/>
    </row>
    <row r="883" spans="1:26" ht="12.95">
      <c r="A883" s="119" t="str">
        <f ca="1">IFERROR(__xludf.DUMMYFUNCTION("""COMPUTED_VALUE"""),"")</f>
        <v/>
      </c>
      <c r="B883" s="119" t="str">
        <f ca="1">IFERROR(__xludf.DUMMYFUNCTION("""COMPUTED_VALUE"""),"")</f>
        <v/>
      </c>
      <c r="C883" s="119" t="str">
        <f ca="1">IFERROR(__xludf.DUMMYFUNCTION("""COMPUTED_VALUE"""),"")</f>
        <v/>
      </c>
      <c r="D883" s="119" t="str">
        <f ca="1">IFERROR(__xludf.DUMMYFUNCTION("""COMPUTED_VALUE"""),"")</f>
        <v/>
      </c>
      <c r="E883" s="119" t="str">
        <f ca="1">IFERROR(__xludf.DUMMYFUNCTION("""COMPUTED_VALUE"""),"")</f>
        <v/>
      </c>
      <c r="F883" s="119" t="str">
        <f ca="1">IFERROR(__xludf.DUMMYFUNCTION("""COMPUTED_VALUE"""),"")</f>
        <v/>
      </c>
      <c r="G883" s="119" t="str">
        <f ca="1">IFERROR(__xludf.DUMMYFUNCTION("""COMPUTED_VALUE"""),"")</f>
        <v/>
      </c>
      <c r="H883" s="119" t="str">
        <f ca="1">IFERROR(__xludf.DUMMYFUNCTION("""COMPUTED_VALUE"""),"")</f>
        <v/>
      </c>
      <c r="I883" s="96" t="str">
        <f ca="1">IFERROR(__xludf.DUMMYFUNCTION("""COMPUTED_VALUE"""),"")</f>
        <v/>
      </c>
      <c r="J883" s="119" t="str">
        <f ca="1">IFERROR(__xludf.DUMMYFUNCTION("""COMPUTED_VALUE"""),"")</f>
        <v/>
      </c>
      <c r="K883" s="119" t="str">
        <f ca="1">IFERROR(__xludf.DUMMYFUNCTION("""COMPUTED_VALUE"""),"")</f>
        <v/>
      </c>
      <c r="L883" s="119" t="str">
        <f ca="1">IFERROR(__xludf.DUMMYFUNCTION("""COMPUTED_VALUE"""),"")</f>
        <v/>
      </c>
      <c r="M883" s="119" t="str">
        <f ca="1">IFERROR(__xludf.DUMMYFUNCTION("""COMPUTED_VALUE"""),"")</f>
        <v/>
      </c>
      <c r="N883" s="119" t="str">
        <f ca="1">IFERROR(__xludf.DUMMYFUNCTION("""COMPUTED_VALUE"""),"")</f>
        <v/>
      </c>
      <c r="O883" s="119" t="str">
        <f ca="1">IFERROR(__xludf.DUMMYFUNCTION("""COMPUTED_VALUE"""),"")</f>
        <v/>
      </c>
      <c r="P883" s="119" t="str">
        <f ca="1">IFERROR(__xludf.DUMMYFUNCTION("""COMPUTED_VALUE"""),"")</f>
        <v/>
      </c>
      <c r="Q883" s="119" t="str">
        <f ca="1">IFERROR(__xludf.DUMMYFUNCTION("""COMPUTED_VALUE"""),"")</f>
        <v/>
      </c>
      <c r="R883" s="119" t="str">
        <f ca="1">IFERROR(__xludf.DUMMYFUNCTION("""COMPUTED_VALUE"""),"")</f>
        <v/>
      </c>
      <c r="S883" s="119" t="str">
        <f ca="1">IFERROR(__xludf.DUMMYFUNCTION("""COMPUTED_VALUE"""),"")</f>
        <v/>
      </c>
      <c r="T883" s="119" t="str">
        <f ca="1">IFERROR(__xludf.DUMMYFUNCTION("""COMPUTED_VALUE"""),"")</f>
        <v/>
      </c>
      <c r="U883" s="119" t="str">
        <f ca="1">IFERROR(__xludf.DUMMYFUNCTION("""COMPUTED_VALUE"""),"")</f>
        <v/>
      </c>
      <c r="V883" s="119" t="str">
        <f ca="1">IFERROR(__xludf.DUMMYFUNCTION("""COMPUTED_VALUE"""),"")</f>
        <v/>
      </c>
      <c r="W883" s="119" t="str">
        <f ca="1">IFERROR(__xludf.DUMMYFUNCTION("""COMPUTED_VALUE"""),"")</f>
        <v/>
      </c>
      <c r="X883" s="119" t="str">
        <f ca="1">IFERROR(__xludf.DUMMYFUNCTION("""COMPUTED_VALUE"""),"")</f>
        <v/>
      </c>
      <c r="Y883" s="119" t="str">
        <f ca="1">IFERROR(__xludf.DUMMYFUNCTION("""COMPUTED_VALUE"""),"")</f>
        <v/>
      </c>
      <c r="Z883" s="119"/>
    </row>
    <row r="884" spans="1:26" ht="12.95">
      <c r="A884" s="119" t="str">
        <f ca="1">IFERROR(__xludf.DUMMYFUNCTION("""COMPUTED_VALUE"""),"")</f>
        <v/>
      </c>
      <c r="B884" s="119" t="str">
        <f ca="1">IFERROR(__xludf.DUMMYFUNCTION("""COMPUTED_VALUE"""),"")</f>
        <v/>
      </c>
      <c r="C884" s="119" t="str">
        <f ca="1">IFERROR(__xludf.DUMMYFUNCTION("""COMPUTED_VALUE"""),"")</f>
        <v/>
      </c>
      <c r="D884" s="119" t="str">
        <f ca="1">IFERROR(__xludf.DUMMYFUNCTION("""COMPUTED_VALUE"""),"")</f>
        <v/>
      </c>
      <c r="E884" s="119" t="str">
        <f ca="1">IFERROR(__xludf.DUMMYFUNCTION("""COMPUTED_VALUE"""),"")</f>
        <v/>
      </c>
      <c r="F884" s="119" t="str">
        <f ca="1">IFERROR(__xludf.DUMMYFUNCTION("""COMPUTED_VALUE"""),"")</f>
        <v/>
      </c>
      <c r="G884" s="119" t="str">
        <f ca="1">IFERROR(__xludf.DUMMYFUNCTION("""COMPUTED_VALUE"""),"")</f>
        <v/>
      </c>
      <c r="H884" s="119" t="str">
        <f ca="1">IFERROR(__xludf.DUMMYFUNCTION("""COMPUTED_VALUE"""),"")</f>
        <v/>
      </c>
      <c r="I884" s="96" t="str">
        <f ca="1">IFERROR(__xludf.DUMMYFUNCTION("""COMPUTED_VALUE"""),"")</f>
        <v/>
      </c>
      <c r="J884" s="119" t="str">
        <f ca="1">IFERROR(__xludf.DUMMYFUNCTION("""COMPUTED_VALUE"""),"")</f>
        <v/>
      </c>
      <c r="K884" s="119" t="str">
        <f ca="1">IFERROR(__xludf.DUMMYFUNCTION("""COMPUTED_VALUE"""),"")</f>
        <v/>
      </c>
      <c r="L884" s="119" t="str">
        <f ca="1">IFERROR(__xludf.DUMMYFUNCTION("""COMPUTED_VALUE"""),"")</f>
        <v/>
      </c>
      <c r="M884" s="119" t="str">
        <f ca="1">IFERROR(__xludf.DUMMYFUNCTION("""COMPUTED_VALUE"""),"")</f>
        <v/>
      </c>
      <c r="N884" s="119" t="str">
        <f ca="1">IFERROR(__xludf.DUMMYFUNCTION("""COMPUTED_VALUE"""),"")</f>
        <v/>
      </c>
      <c r="O884" s="119" t="str">
        <f ca="1">IFERROR(__xludf.DUMMYFUNCTION("""COMPUTED_VALUE"""),"")</f>
        <v/>
      </c>
      <c r="P884" s="119" t="str">
        <f ca="1">IFERROR(__xludf.DUMMYFUNCTION("""COMPUTED_VALUE"""),"")</f>
        <v/>
      </c>
      <c r="Q884" s="119" t="str">
        <f ca="1">IFERROR(__xludf.DUMMYFUNCTION("""COMPUTED_VALUE"""),"")</f>
        <v/>
      </c>
      <c r="R884" s="119" t="str">
        <f ca="1">IFERROR(__xludf.DUMMYFUNCTION("""COMPUTED_VALUE"""),"")</f>
        <v/>
      </c>
      <c r="S884" s="119" t="str">
        <f ca="1">IFERROR(__xludf.DUMMYFUNCTION("""COMPUTED_VALUE"""),"")</f>
        <v/>
      </c>
      <c r="T884" s="119" t="str">
        <f ca="1">IFERROR(__xludf.DUMMYFUNCTION("""COMPUTED_VALUE"""),"")</f>
        <v/>
      </c>
      <c r="U884" s="119" t="str">
        <f ca="1">IFERROR(__xludf.DUMMYFUNCTION("""COMPUTED_VALUE"""),"")</f>
        <v/>
      </c>
      <c r="V884" s="119" t="str">
        <f ca="1">IFERROR(__xludf.DUMMYFUNCTION("""COMPUTED_VALUE"""),"")</f>
        <v/>
      </c>
      <c r="W884" s="119" t="str">
        <f ca="1">IFERROR(__xludf.DUMMYFUNCTION("""COMPUTED_VALUE"""),"")</f>
        <v/>
      </c>
      <c r="X884" s="119" t="str">
        <f ca="1">IFERROR(__xludf.DUMMYFUNCTION("""COMPUTED_VALUE"""),"")</f>
        <v/>
      </c>
      <c r="Y884" s="119" t="str">
        <f ca="1">IFERROR(__xludf.DUMMYFUNCTION("""COMPUTED_VALUE"""),"")</f>
        <v/>
      </c>
      <c r="Z884" s="119"/>
    </row>
    <row r="885" spans="1:26" ht="12.95">
      <c r="A885" s="119" t="str">
        <f ca="1">IFERROR(__xludf.DUMMYFUNCTION("""COMPUTED_VALUE"""),"")</f>
        <v/>
      </c>
      <c r="B885" s="119" t="str">
        <f ca="1">IFERROR(__xludf.DUMMYFUNCTION("""COMPUTED_VALUE"""),"")</f>
        <v/>
      </c>
      <c r="C885" s="119" t="str">
        <f ca="1">IFERROR(__xludf.DUMMYFUNCTION("""COMPUTED_VALUE"""),"")</f>
        <v/>
      </c>
      <c r="D885" s="119" t="str">
        <f ca="1">IFERROR(__xludf.DUMMYFUNCTION("""COMPUTED_VALUE"""),"")</f>
        <v/>
      </c>
      <c r="E885" s="119" t="str">
        <f ca="1">IFERROR(__xludf.DUMMYFUNCTION("""COMPUTED_VALUE"""),"")</f>
        <v/>
      </c>
      <c r="F885" s="119" t="str">
        <f ca="1">IFERROR(__xludf.DUMMYFUNCTION("""COMPUTED_VALUE"""),"")</f>
        <v/>
      </c>
      <c r="G885" s="119" t="str">
        <f ca="1">IFERROR(__xludf.DUMMYFUNCTION("""COMPUTED_VALUE"""),"")</f>
        <v/>
      </c>
      <c r="H885" s="119" t="str">
        <f ca="1">IFERROR(__xludf.DUMMYFUNCTION("""COMPUTED_VALUE"""),"")</f>
        <v/>
      </c>
      <c r="I885" s="96" t="str">
        <f ca="1">IFERROR(__xludf.DUMMYFUNCTION("""COMPUTED_VALUE"""),"")</f>
        <v/>
      </c>
      <c r="J885" s="119" t="str">
        <f ca="1">IFERROR(__xludf.DUMMYFUNCTION("""COMPUTED_VALUE"""),"")</f>
        <v/>
      </c>
      <c r="K885" s="119" t="str">
        <f ca="1">IFERROR(__xludf.DUMMYFUNCTION("""COMPUTED_VALUE"""),"")</f>
        <v/>
      </c>
      <c r="L885" s="119" t="str">
        <f ca="1">IFERROR(__xludf.DUMMYFUNCTION("""COMPUTED_VALUE"""),"")</f>
        <v/>
      </c>
      <c r="M885" s="119" t="str">
        <f ca="1">IFERROR(__xludf.DUMMYFUNCTION("""COMPUTED_VALUE"""),"")</f>
        <v/>
      </c>
      <c r="N885" s="119" t="str">
        <f ca="1">IFERROR(__xludf.DUMMYFUNCTION("""COMPUTED_VALUE"""),"")</f>
        <v/>
      </c>
      <c r="O885" s="119" t="str">
        <f ca="1">IFERROR(__xludf.DUMMYFUNCTION("""COMPUTED_VALUE"""),"")</f>
        <v/>
      </c>
      <c r="P885" s="119" t="str">
        <f ca="1">IFERROR(__xludf.DUMMYFUNCTION("""COMPUTED_VALUE"""),"")</f>
        <v/>
      </c>
      <c r="Q885" s="119" t="str">
        <f ca="1">IFERROR(__xludf.DUMMYFUNCTION("""COMPUTED_VALUE"""),"")</f>
        <v/>
      </c>
      <c r="R885" s="119" t="str">
        <f ca="1">IFERROR(__xludf.DUMMYFUNCTION("""COMPUTED_VALUE"""),"")</f>
        <v/>
      </c>
      <c r="S885" s="119" t="str">
        <f ca="1">IFERROR(__xludf.DUMMYFUNCTION("""COMPUTED_VALUE"""),"")</f>
        <v/>
      </c>
      <c r="T885" s="119" t="str">
        <f ca="1">IFERROR(__xludf.DUMMYFUNCTION("""COMPUTED_VALUE"""),"")</f>
        <v/>
      </c>
      <c r="U885" s="119" t="str">
        <f ca="1">IFERROR(__xludf.DUMMYFUNCTION("""COMPUTED_VALUE"""),"")</f>
        <v/>
      </c>
      <c r="V885" s="119" t="str">
        <f ca="1">IFERROR(__xludf.DUMMYFUNCTION("""COMPUTED_VALUE"""),"")</f>
        <v/>
      </c>
      <c r="W885" s="119" t="str">
        <f ca="1">IFERROR(__xludf.DUMMYFUNCTION("""COMPUTED_VALUE"""),"")</f>
        <v/>
      </c>
      <c r="X885" s="119" t="str">
        <f ca="1">IFERROR(__xludf.DUMMYFUNCTION("""COMPUTED_VALUE"""),"")</f>
        <v/>
      </c>
      <c r="Y885" s="119" t="str">
        <f ca="1">IFERROR(__xludf.DUMMYFUNCTION("""COMPUTED_VALUE"""),"")</f>
        <v/>
      </c>
      <c r="Z885" s="119"/>
    </row>
    <row r="886" spans="1:26" ht="12.95">
      <c r="A886" s="119" t="str">
        <f ca="1">IFERROR(__xludf.DUMMYFUNCTION("""COMPUTED_VALUE"""),"")</f>
        <v/>
      </c>
      <c r="B886" s="119" t="str">
        <f ca="1">IFERROR(__xludf.DUMMYFUNCTION("""COMPUTED_VALUE"""),"")</f>
        <v/>
      </c>
      <c r="C886" s="119" t="str">
        <f ca="1">IFERROR(__xludf.DUMMYFUNCTION("""COMPUTED_VALUE"""),"")</f>
        <v/>
      </c>
      <c r="D886" s="119" t="str">
        <f ca="1">IFERROR(__xludf.DUMMYFUNCTION("""COMPUTED_VALUE"""),"")</f>
        <v/>
      </c>
      <c r="E886" s="119" t="str">
        <f ca="1">IFERROR(__xludf.DUMMYFUNCTION("""COMPUTED_VALUE"""),"")</f>
        <v/>
      </c>
      <c r="F886" s="119" t="str">
        <f ca="1">IFERROR(__xludf.DUMMYFUNCTION("""COMPUTED_VALUE"""),"")</f>
        <v/>
      </c>
      <c r="G886" s="119" t="str">
        <f ca="1">IFERROR(__xludf.DUMMYFUNCTION("""COMPUTED_VALUE"""),"")</f>
        <v/>
      </c>
      <c r="H886" s="119" t="str">
        <f ca="1">IFERROR(__xludf.DUMMYFUNCTION("""COMPUTED_VALUE"""),"")</f>
        <v/>
      </c>
      <c r="I886" s="96" t="str">
        <f ca="1">IFERROR(__xludf.DUMMYFUNCTION("""COMPUTED_VALUE"""),"")</f>
        <v/>
      </c>
      <c r="J886" s="119" t="str">
        <f ca="1">IFERROR(__xludf.DUMMYFUNCTION("""COMPUTED_VALUE"""),"")</f>
        <v/>
      </c>
      <c r="K886" s="119" t="str">
        <f ca="1">IFERROR(__xludf.DUMMYFUNCTION("""COMPUTED_VALUE"""),"")</f>
        <v/>
      </c>
      <c r="L886" s="119" t="str">
        <f ca="1">IFERROR(__xludf.DUMMYFUNCTION("""COMPUTED_VALUE"""),"")</f>
        <v/>
      </c>
      <c r="M886" s="119" t="str">
        <f ca="1">IFERROR(__xludf.DUMMYFUNCTION("""COMPUTED_VALUE"""),"")</f>
        <v/>
      </c>
      <c r="N886" s="119" t="str">
        <f ca="1">IFERROR(__xludf.DUMMYFUNCTION("""COMPUTED_VALUE"""),"")</f>
        <v/>
      </c>
      <c r="O886" s="119" t="str">
        <f ca="1">IFERROR(__xludf.DUMMYFUNCTION("""COMPUTED_VALUE"""),"")</f>
        <v/>
      </c>
      <c r="P886" s="119" t="str">
        <f ca="1">IFERROR(__xludf.DUMMYFUNCTION("""COMPUTED_VALUE"""),"")</f>
        <v/>
      </c>
      <c r="Q886" s="119" t="str">
        <f ca="1">IFERROR(__xludf.DUMMYFUNCTION("""COMPUTED_VALUE"""),"")</f>
        <v/>
      </c>
      <c r="R886" s="119" t="str">
        <f ca="1">IFERROR(__xludf.DUMMYFUNCTION("""COMPUTED_VALUE"""),"")</f>
        <v/>
      </c>
      <c r="S886" s="119" t="str">
        <f ca="1">IFERROR(__xludf.DUMMYFUNCTION("""COMPUTED_VALUE"""),"")</f>
        <v/>
      </c>
      <c r="T886" s="119" t="str">
        <f ca="1">IFERROR(__xludf.DUMMYFUNCTION("""COMPUTED_VALUE"""),"")</f>
        <v/>
      </c>
      <c r="U886" s="119" t="str">
        <f ca="1">IFERROR(__xludf.DUMMYFUNCTION("""COMPUTED_VALUE"""),"")</f>
        <v/>
      </c>
      <c r="V886" s="119" t="str">
        <f ca="1">IFERROR(__xludf.DUMMYFUNCTION("""COMPUTED_VALUE"""),"")</f>
        <v/>
      </c>
      <c r="W886" s="119" t="str">
        <f ca="1">IFERROR(__xludf.DUMMYFUNCTION("""COMPUTED_VALUE"""),"")</f>
        <v/>
      </c>
      <c r="X886" s="119" t="str">
        <f ca="1">IFERROR(__xludf.DUMMYFUNCTION("""COMPUTED_VALUE"""),"")</f>
        <v/>
      </c>
      <c r="Y886" s="119" t="str">
        <f ca="1">IFERROR(__xludf.DUMMYFUNCTION("""COMPUTED_VALUE"""),"")</f>
        <v/>
      </c>
      <c r="Z886" s="119"/>
    </row>
    <row r="887" spans="1:26" ht="12.95">
      <c r="A887" s="119" t="str">
        <f ca="1">IFERROR(__xludf.DUMMYFUNCTION("""COMPUTED_VALUE"""),"")</f>
        <v/>
      </c>
      <c r="B887" s="119" t="str">
        <f ca="1">IFERROR(__xludf.DUMMYFUNCTION("""COMPUTED_VALUE"""),"")</f>
        <v/>
      </c>
      <c r="C887" s="119" t="str">
        <f ca="1">IFERROR(__xludf.DUMMYFUNCTION("""COMPUTED_VALUE"""),"")</f>
        <v/>
      </c>
      <c r="D887" s="119" t="str">
        <f ca="1">IFERROR(__xludf.DUMMYFUNCTION("""COMPUTED_VALUE"""),"")</f>
        <v/>
      </c>
      <c r="E887" s="119" t="str">
        <f ca="1">IFERROR(__xludf.DUMMYFUNCTION("""COMPUTED_VALUE"""),"")</f>
        <v/>
      </c>
      <c r="F887" s="119" t="str">
        <f ca="1">IFERROR(__xludf.DUMMYFUNCTION("""COMPUTED_VALUE"""),"")</f>
        <v/>
      </c>
      <c r="G887" s="119" t="str">
        <f ca="1">IFERROR(__xludf.DUMMYFUNCTION("""COMPUTED_VALUE"""),"")</f>
        <v/>
      </c>
      <c r="H887" s="119" t="str">
        <f ca="1">IFERROR(__xludf.DUMMYFUNCTION("""COMPUTED_VALUE"""),"")</f>
        <v/>
      </c>
      <c r="I887" s="96" t="str">
        <f ca="1">IFERROR(__xludf.DUMMYFUNCTION("""COMPUTED_VALUE"""),"")</f>
        <v/>
      </c>
      <c r="J887" s="119" t="str">
        <f ca="1">IFERROR(__xludf.DUMMYFUNCTION("""COMPUTED_VALUE"""),"")</f>
        <v/>
      </c>
      <c r="K887" s="119" t="str">
        <f ca="1">IFERROR(__xludf.DUMMYFUNCTION("""COMPUTED_VALUE"""),"")</f>
        <v/>
      </c>
      <c r="L887" s="119" t="str">
        <f ca="1">IFERROR(__xludf.DUMMYFUNCTION("""COMPUTED_VALUE"""),"")</f>
        <v/>
      </c>
      <c r="M887" s="119" t="str">
        <f ca="1">IFERROR(__xludf.DUMMYFUNCTION("""COMPUTED_VALUE"""),"")</f>
        <v/>
      </c>
      <c r="N887" s="119" t="str">
        <f ca="1">IFERROR(__xludf.DUMMYFUNCTION("""COMPUTED_VALUE"""),"")</f>
        <v/>
      </c>
      <c r="O887" s="119" t="str">
        <f ca="1">IFERROR(__xludf.DUMMYFUNCTION("""COMPUTED_VALUE"""),"")</f>
        <v/>
      </c>
      <c r="P887" s="119" t="str">
        <f ca="1">IFERROR(__xludf.DUMMYFUNCTION("""COMPUTED_VALUE"""),"")</f>
        <v/>
      </c>
      <c r="Q887" s="119" t="str">
        <f ca="1">IFERROR(__xludf.DUMMYFUNCTION("""COMPUTED_VALUE"""),"")</f>
        <v/>
      </c>
      <c r="R887" s="119" t="str">
        <f ca="1">IFERROR(__xludf.DUMMYFUNCTION("""COMPUTED_VALUE"""),"")</f>
        <v/>
      </c>
      <c r="S887" s="119" t="str">
        <f ca="1">IFERROR(__xludf.DUMMYFUNCTION("""COMPUTED_VALUE"""),"")</f>
        <v/>
      </c>
      <c r="T887" s="119" t="str">
        <f ca="1">IFERROR(__xludf.DUMMYFUNCTION("""COMPUTED_VALUE"""),"")</f>
        <v/>
      </c>
      <c r="U887" s="119" t="str">
        <f ca="1">IFERROR(__xludf.DUMMYFUNCTION("""COMPUTED_VALUE"""),"")</f>
        <v/>
      </c>
      <c r="V887" s="119" t="str">
        <f ca="1">IFERROR(__xludf.DUMMYFUNCTION("""COMPUTED_VALUE"""),"")</f>
        <v/>
      </c>
      <c r="W887" s="119" t="str">
        <f ca="1">IFERROR(__xludf.DUMMYFUNCTION("""COMPUTED_VALUE"""),"")</f>
        <v/>
      </c>
      <c r="X887" s="119" t="str">
        <f ca="1">IFERROR(__xludf.DUMMYFUNCTION("""COMPUTED_VALUE"""),"")</f>
        <v/>
      </c>
      <c r="Y887" s="119" t="str">
        <f ca="1">IFERROR(__xludf.DUMMYFUNCTION("""COMPUTED_VALUE"""),"")</f>
        <v/>
      </c>
      <c r="Z887" s="119"/>
    </row>
    <row r="888" spans="1:26" ht="12.95">
      <c r="A888" s="119" t="str">
        <f ca="1">IFERROR(__xludf.DUMMYFUNCTION("""COMPUTED_VALUE"""),"")</f>
        <v/>
      </c>
      <c r="B888" s="119" t="str">
        <f ca="1">IFERROR(__xludf.DUMMYFUNCTION("""COMPUTED_VALUE"""),"")</f>
        <v/>
      </c>
      <c r="C888" s="119" t="str">
        <f ca="1">IFERROR(__xludf.DUMMYFUNCTION("""COMPUTED_VALUE"""),"")</f>
        <v/>
      </c>
      <c r="D888" s="119" t="str">
        <f ca="1">IFERROR(__xludf.DUMMYFUNCTION("""COMPUTED_VALUE"""),"")</f>
        <v/>
      </c>
      <c r="E888" s="119" t="str">
        <f ca="1">IFERROR(__xludf.DUMMYFUNCTION("""COMPUTED_VALUE"""),"")</f>
        <v/>
      </c>
      <c r="F888" s="119" t="str">
        <f ca="1">IFERROR(__xludf.DUMMYFUNCTION("""COMPUTED_VALUE"""),"")</f>
        <v/>
      </c>
      <c r="G888" s="119" t="str">
        <f ca="1">IFERROR(__xludf.DUMMYFUNCTION("""COMPUTED_VALUE"""),"")</f>
        <v/>
      </c>
      <c r="H888" s="119" t="str">
        <f ca="1">IFERROR(__xludf.DUMMYFUNCTION("""COMPUTED_VALUE"""),"")</f>
        <v/>
      </c>
      <c r="I888" s="96" t="str">
        <f ca="1">IFERROR(__xludf.DUMMYFUNCTION("""COMPUTED_VALUE"""),"")</f>
        <v/>
      </c>
      <c r="J888" s="119" t="str">
        <f ca="1">IFERROR(__xludf.DUMMYFUNCTION("""COMPUTED_VALUE"""),"")</f>
        <v/>
      </c>
      <c r="K888" s="119" t="str">
        <f ca="1">IFERROR(__xludf.DUMMYFUNCTION("""COMPUTED_VALUE"""),"")</f>
        <v/>
      </c>
      <c r="L888" s="119" t="str">
        <f ca="1">IFERROR(__xludf.DUMMYFUNCTION("""COMPUTED_VALUE"""),"")</f>
        <v/>
      </c>
      <c r="M888" s="119" t="str">
        <f ca="1">IFERROR(__xludf.DUMMYFUNCTION("""COMPUTED_VALUE"""),"")</f>
        <v/>
      </c>
      <c r="N888" s="119" t="str">
        <f ca="1">IFERROR(__xludf.DUMMYFUNCTION("""COMPUTED_VALUE"""),"")</f>
        <v/>
      </c>
      <c r="O888" s="119" t="str">
        <f ca="1">IFERROR(__xludf.DUMMYFUNCTION("""COMPUTED_VALUE"""),"")</f>
        <v/>
      </c>
      <c r="P888" s="119" t="str">
        <f ca="1">IFERROR(__xludf.DUMMYFUNCTION("""COMPUTED_VALUE"""),"")</f>
        <v/>
      </c>
      <c r="Q888" s="119" t="str">
        <f ca="1">IFERROR(__xludf.DUMMYFUNCTION("""COMPUTED_VALUE"""),"")</f>
        <v/>
      </c>
      <c r="R888" s="119" t="str">
        <f ca="1">IFERROR(__xludf.DUMMYFUNCTION("""COMPUTED_VALUE"""),"")</f>
        <v/>
      </c>
      <c r="S888" s="119" t="str">
        <f ca="1">IFERROR(__xludf.DUMMYFUNCTION("""COMPUTED_VALUE"""),"")</f>
        <v/>
      </c>
      <c r="T888" s="119" t="str">
        <f ca="1">IFERROR(__xludf.DUMMYFUNCTION("""COMPUTED_VALUE"""),"")</f>
        <v/>
      </c>
      <c r="U888" s="119" t="str">
        <f ca="1">IFERROR(__xludf.DUMMYFUNCTION("""COMPUTED_VALUE"""),"")</f>
        <v/>
      </c>
      <c r="V888" s="119" t="str">
        <f ca="1">IFERROR(__xludf.DUMMYFUNCTION("""COMPUTED_VALUE"""),"")</f>
        <v/>
      </c>
      <c r="W888" s="119" t="str">
        <f ca="1">IFERROR(__xludf.DUMMYFUNCTION("""COMPUTED_VALUE"""),"")</f>
        <v/>
      </c>
      <c r="X888" s="119" t="str">
        <f ca="1">IFERROR(__xludf.DUMMYFUNCTION("""COMPUTED_VALUE"""),"")</f>
        <v/>
      </c>
      <c r="Y888" s="119" t="str">
        <f ca="1">IFERROR(__xludf.DUMMYFUNCTION("""COMPUTED_VALUE"""),"")</f>
        <v/>
      </c>
      <c r="Z888" s="119"/>
    </row>
    <row r="889" spans="1:26" ht="12.95">
      <c r="A889" s="119" t="str">
        <f ca="1">IFERROR(__xludf.DUMMYFUNCTION("""COMPUTED_VALUE"""),"")</f>
        <v/>
      </c>
      <c r="B889" s="119" t="str">
        <f ca="1">IFERROR(__xludf.DUMMYFUNCTION("""COMPUTED_VALUE"""),"")</f>
        <v/>
      </c>
      <c r="C889" s="119" t="str">
        <f ca="1">IFERROR(__xludf.DUMMYFUNCTION("""COMPUTED_VALUE"""),"")</f>
        <v/>
      </c>
      <c r="D889" s="119" t="str">
        <f ca="1">IFERROR(__xludf.DUMMYFUNCTION("""COMPUTED_VALUE"""),"")</f>
        <v/>
      </c>
      <c r="E889" s="119" t="str">
        <f ca="1">IFERROR(__xludf.DUMMYFUNCTION("""COMPUTED_VALUE"""),"")</f>
        <v/>
      </c>
      <c r="F889" s="119" t="str">
        <f ca="1">IFERROR(__xludf.DUMMYFUNCTION("""COMPUTED_VALUE"""),"")</f>
        <v/>
      </c>
      <c r="G889" s="119" t="str">
        <f ca="1">IFERROR(__xludf.DUMMYFUNCTION("""COMPUTED_VALUE"""),"")</f>
        <v/>
      </c>
      <c r="H889" s="119" t="str">
        <f ca="1">IFERROR(__xludf.DUMMYFUNCTION("""COMPUTED_VALUE"""),"")</f>
        <v/>
      </c>
      <c r="I889" s="96" t="str">
        <f ca="1">IFERROR(__xludf.DUMMYFUNCTION("""COMPUTED_VALUE"""),"")</f>
        <v/>
      </c>
      <c r="J889" s="119" t="str">
        <f ca="1">IFERROR(__xludf.DUMMYFUNCTION("""COMPUTED_VALUE"""),"")</f>
        <v/>
      </c>
      <c r="K889" s="119" t="str">
        <f ca="1">IFERROR(__xludf.DUMMYFUNCTION("""COMPUTED_VALUE"""),"")</f>
        <v/>
      </c>
      <c r="L889" s="119" t="str">
        <f ca="1">IFERROR(__xludf.DUMMYFUNCTION("""COMPUTED_VALUE"""),"")</f>
        <v/>
      </c>
      <c r="M889" s="119" t="str">
        <f ca="1">IFERROR(__xludf.DUMMYFUNCTION("""COMPUTED_VALUE"""),"")</f>
        <v/>
      </c>
      <c r="N889" s="119" t="str">
        <f ca="1">IFERROR(__xludf.DUMMYFUNCTION("""COMPUTED_VALUE"""),"")</f>
        <v/>
      </c>
      <c r="O889" s="119" t="str">
        <f ca="1">IFERROR(__xludf.DUMMYFUNCTION("""COMPUTED_VALUE"""),"")</f>
        <v/>
      </c>
      <c r="P889" s="119" t="str">
        <f ca="1">IFERROR(__xludf.DUMMYFUNCTION("""COMPUTED_VALUE"""),"")</f>
        <v/>
      </c>
      <c r="Q889" s="119" t="str">
        <f ca="1">IFERROR(__xludf.DUMMYFUNCTION("""COMPUTED_VALUE"""),"")</f>
        <v/>
      </c>
      <c r="R889" s="119" t="str">
        <f ca="1">IFERROR(__xludf.DUMMYFUNCTION("""COMPUTED_VALUE"""),"")</f>
        <v/>
      </c>
      <c r="S889" s="119" t="str">
        <f ca="1">IFERROR(__xludf.DUMMYFUNCTION("""COMPUTED_VALUE"""),"")</f>
        <v/>
      </c>
      <c r="T889" s="119" t="str">
        <f ca="1">IFERROR(__xludf.DUMMYFUNCTION("""COMPUTED_VALUE"""),"")</f>
        <v/>
      </c>
      <c r="U889" s="119" t="str">
        <f ca="1">IFERROR(__xludf.DUMMYFUNCTION("""COMPUTED_VALUE"""),"")</f>
        <v/>
      </c>
      <c r="V889" s="119" t="str">
        <f ca="1">IFERROR(__xludf.DUMMYFUNCTION("""COMPUTED_VALUE"""),"")</f>
        <v/>
      </c>
      <c r="W889" s="119" t="str">
        <f ca="1">IFERROR(__xludf.DUMMYFUNCTION("""COMPUTED_VALUE"""),"")</f>
        <v/>
      </c>
      <c r="X889" s="119" t="str">
        <f ca="1">IFERROR(__xludf.DUMMYFUNCTION("""COMPUTED_VALUE"""),"")</f>
        <v/>
      </c>
      <c r="Y889" s="119" t="str">
        <f ca="1">IFERROR(__xludf.DUMMYFUNCTION("""COMPUTED_VALUE"""),"")</f>
        <v/>
      </c>
      <c r="Z889" s="119"/>
    </row>
    <row r="890" spans="1:26" ht="12.95">
      <c r="A890" s="119" t="str">
        <f ca="1">IFERROR(__xludf.DUMMYFUNCTION("""COMPUTED_VALUE"""),"")</f>
        <v/>
      </c>
      <c r="B890" s="119" t="str">
        <f ca="1">IFERROR(__xludf.DUMMYFUNCTION("""COMPUTED_VALUE"""),"")</f>
        <v/>
      </c>
      <c r="C890" s="119" t="str">
        <f ca="1">IFERROR(__xludf.DUMMYFUNCTION("""COMPUTED_VALUE"""),"")</f>
        <v/>
      </c>
      <c r="D890" s="119" t="str">
        <f ca="1">IFERROR(__xludf.DUMMYFUNCTION("""COMPUTED_VALUE"""),"")</f>
        <v/>
      </c>
      <c r="E890" s="119" t="str">
        <f ca="1">IFERROR(__xludf.DUMMYFUNCTION("""COMPUTED_VALUE"""),"")</f>
        <v/>
      </c>
      <c r="F890" s="119" t="str">
        <f ca="1">IFERROR(__xludf.DUMMYFUNCTION("""COMPUTED_VALUE"""),"")</f>
        <v/>
      </c>
      <c r="G890" s="119" t="str">
        <f ca="1">IFERROR(__xludf.DUMMYFUNCTION("""COMPUTED_VALUE"""),"")</f>
        <v/>
      </c>
      <c r="H890" s="119" t="str">
        <f ca="1">IFERROR(__xludf.DUMMYFUNCTION("""COMPUTED_VALUE"""),"")</f>
        <v/>
      </c>
      <c r="I890" s="96" t="str">
        <f ca="1">IFERROR(__xludf.DUMMYFUNCTION("""COMPUTED_VALUE"""),"")</f>
        <v/>
      </c>
      <c r="J890" s="119" t="str">
        <f ca="1">IFERROR(__xludf.DUMMYFUNCTION("""COMPUTED_VALUE"""),"")</f>
        <v/>
      </c>
      <c r="K890" s="119" t="str">
        <f ca="1">IFERROR(__xludf.DUMMYFUNCTION("""COMPUTED_VALUE"""),"")</f>
        <v/>
      </c>
      <c r="L890" s="119" t="str">
        <f ca="1">IFERROR(__xludf.DUMMYFUNCTION("""COMPUTED_VALUE"""),"")</f>
        <v/>
      </c>
      <c r="M890" s="119" t="str">
        <f ca="1">IFERROR(__xludf.DUMMYFUNCTION("""COMPUTED_VALUE"""),"")</f>
        <v/>
      </c>
      <c r="N890" s="119" t="str">
        <f ca="1">IFERROR(__xludf.DUMMYFUNCTION("""COMPUTED_VALUE"""),"")</f>
        <v/>
      </c>
      <c r="O890" s="119" t="str">
        <f ca="1">IFERROR(__xludf.DUMMYFUNCTION("""COMPUTED_VALUE"""),"")</f>
        <v/>
      </c>
      <c r="P890" s="119" t="str">
        <f ca="1">IFERROR(__xludf.DUMMYFUNCTION("""COMPUTED_VALUE"""),"")</f>
        <v/>
      </c>
      <c r="Q890" s="119" t="str">
        <f ca="1">IFERROR(__xludf.DUMMYFUNCTION("""COMPUTED_VALUE"""),"")</f>
        <v/>
      </c>
      <c r="R890" s="119" t="str">
        <f ca="1">IFERROR(__xludf.DUMMYFUNCTION("""COMPUTED_VALUE"""),"")</f>
        <v/>
      </c>
      <c r="S890" s="119" t="str">
        <f ca="1">IFERROR(__xludf.DUMMYFUNCTION("""COMPUTED_VALUE"""),"")</f>
        <v/>
      </c>
      <c r="T890" s="119" t="str">
        <f ca="1">IFERROR(__xludf.DUMMYFUNCTION("""COMPUTED_VALUE"""),"")</f>
        <v/>
      </c>
      <c r="U890" s="119" t="str">
        <f ca="1">IFERROR(__xludf.DUMMYFUNCTION("""COMPUTED_VALUE"""),"")</f>
        <v/>
      </c>
      <c r="V890" s="119" t="str">
        <f ca="1">IFERROR(__xludf.DUMMYFUNCTION("""COMPUTED_VALUE"""),"")</f>
        <v/>
      </c>
      <c r="W890" s="119" t="str">
        <f ca="1">IFERROR(__xludf.DUMMYFUNCTION("""COMPUTED_VALUE"""),"")</f>
        <v/>
      </c>
      <c r="X890" s="119" t="str">
        <f ca="1">IFERROR(__xludf.DUMMYFUNCTION("""COMPUTED_VALUE"""),"")</f>
        <v/>
      </c>
      <c r="Y890" s="119" t="str">
        <f ca="1">IFERROR(__xludf.DUMMYFUNCTION("""COMPUTED_VALUE"""),"")</f>
        <v/>
      </c>
      <c r="Z890" s="119"/>
    </row>
    <row r="891" spans="1:26" ht="12.95">
      <c r="A891" s="119" t="str">
        <f ca="1">IFERROR(__xludf.DUMMYFUNCTION("""COMPUTED_VALUE"""),"")</f>
        <v/>
      </c>
      <c r="B891" s="119" t="str">
        <f ca="1">IFERROR(__xludf.DUMMYFUNCTION("""COMPUTED_VALUE"""),"")</f>
        <v/>
      </c>
      <c r="C891" s="119" t="str">
        <f ca="1">IFERROR(__xludf.DUMMYFUNCTION("""COMPUTED_VALUE"""),"")</f>
        <v/>
      </c>
      <c r="D891" s="119" t="str">
        <f ca="1">IFERROR(__xludf.DUMMYFUNCTION("""COMPUTED_VALUE"""),"")</f>
        <v/>
      </c>
      <c r="E891" s="119" t="str">
        <f ca="1">IFERROR(__xludf.DUMMYFUNCTION("""COMPUTED_VALUE"""),"")</f>
        <v/>
      </c>
      <c r="F891" s="119" t="str">
        <f ca="1">IFERROR(__xludf.DUMMYFUNCTION("""COMPUTED_VALUE"""),"")</f>
        <v/>
      </c>
      <c r="G891" s="119" t="str">
        <f ca="1">IFERROR(__xludf.DUMMYFUNCTION("""COMPUTED_VALUE"""),"")</f>
        <v/>
      </c>
      <c r="H891" s="119" t="str">
        <f ca="1">IFERROR(__xludf.DUMMYFUNCTION("""COMPUTED_VALUE"""),"")</f>
        <v/>
      </c>
      <c r="I891" s="96" t="str">
        <f ca="1">IFERROR(__xludf.DUMMYFUNCTION("""COMPUTED_VALUE"""),"")</f>
        <v/>
      </c>
      <c r="J891" s="119" t="str">
        <f ca="1">IFERROR(__xludf.DUMMYFUNCTION("""COMPUTED_VALUE"""),"")</f>
        <v/>
      </c>
      <c r="K891" s="119" t="str">
        <f ca="1">IFERROR(__xludf.DUMMYFUNCTION("""COMPUTED_VALUE"""),"")</f>
        <v/>
      </c>
      <c r="L891" s="119" t="str">
        <f ca="1">IFERROR(__xludf.DUMMYFUNCTION("""COMPUTED_VALUE"""),"")</f>
        <v/>
      </c>
      <c r="M891" s="119" t="str">
        <f ca="1">IFERROR(__xludf.DUMMYFUNCTION("""COMPUTED_VALUE"""),"")</f>
        <v/>
      </c>
      <c r="N891" s="119" t="str">
        <f ca="1">IFERROR(__xludf.DUMMYFUNCTION("""COMPUTED_VALUE"""),"")</f>
        <v/>
      </c>
      <c r="O891" s="119" t="str">
        <f ca="1">IFERROR(__xludf.DUMMYFUNCTION("""COMPUTED_VALUE"""),"")</f>
        <v/>
      </c>
      <c r="P891" s="119" t="str">
        <f ca="1">IFERROR(__xludf.DUMMYFUNCTION("""COMPUTED_VALUE"""),"")</f>
        <v/>
      </c>
      <c r="Q891" s="119" t="str">
        <f ca="1">IFERROR(__xludf.DUMMYFUNCTION("""COMPUTED_VALUE"""),"")</f>
        <v/>
      </c>
      <c r="R891" s="119" t="str">
        <f ca="1">IFERROR(__xludf.DUMMYFUNCTION("""COMPUTED_VALUE"""),"")</f>
        <v/>
      </c>
      <c r="S891" s="119" t="str">
        <f ca="1">IFERROR(__xludf.DUMMYFUNCTION("""COMPUTED_VALUE"""),"")</f>
        <v/>
      </c>
      <c r="T891" s="119" t="str">
        <f ca="1">IFERROR(__xludf.DUMMYFUNCTION("""COMPUTED_VALUE"""),"")</f>
        <v/>
      </c>
      <c r="U891" s="119" t="str">
        <f ca="1">IFERROR(__xludf.DUMMYFUNCTION("""COMPUTED_VALUE"""),"")</f>
        <v/>
      </c>
      <c r="V891" s="119" t="str">
        <f ca="1">IFERROR(__xludf.DUMMYFUNCTION("""COMPUTED_VALUE"""),"")</f>
        <v/>
      </c>
      <c r="W891" s="119" t="str">
        <f ca="1">IFERROR(__xludf.DUMMYFUNCTION("""COMPUTED_VALUE"""),"")</f>
        <v/>
      </c>
      <c r="X891" s="119" t="str">
        <f ca="1">IFERROR(__xludf.DUMMYFUNCTION("""COMPUTED_VALUE"""),"")</f>
        <v/>
      </c>
      <c r="Y891" s="119" t="str">
        <f ca="1">IFERROR(__xludf.DUMMYFUNCTION("""COMPUTED_VALUE"""),"")</f>
        <v/>
      </c>
      <c r="Z891" s="119"/>
    </row>
    <row r="892" spans="1:26" ht="12.95">
      <c r="A892" s="119" t="str">
        <f ca="1">IFERROR(__xludf.DUMMYFUNCTION("""COMPUTED_VALUE"""),"")</f>
        <v/>
      </c>
      <c r="B892" s="119" t="str">
        <f ca="1">IFERROR(__xludf.DUMMYFUNCTION("""COMPUTED_VALUE"""),"")</f>
        <v/>
      </c>
      <c r="C892" s="119" t="str">
        <f ca="1">IFERROR(__xludf.DUMMYFUNCTION("""COMPUTED_VALUE"""),"")</f>
        <v/>
      </c>
      <c r="D892" s="119" t="str">
        <f ca="1">IFERROR(__xludf.DUMMYFUNCTION("""COMPUTED_VALUE"""),"")</f>
        <v/>
      </c>
      <c r="E892" s="119" t="str">
        <f ca="1">IFERROR(__xludf.DUMMYFUNCTION("""COMPUTED_VALUE"""),"")</f>
        <v/>
      </c>
      <c r="F892" s="119" t="str">
        <f ca="1">IFERROR(__xludf.DUMMYFUNCTION("""COMPUTED_VALUE"""),"")</f>
        <v/>
      </c>
      <c r="G892" s="119" t="str">
        <f ca="1">IFERROR(__xludf.DUMMYFUNCTION("""COMPUTED_VALUE"""),"")</f>
        <v/>
      </c>
      <c r="H892" s="119" t="str">
        <f ca="1">IFERROR(__xludf.DUMMYFUNCTION("""COMPUTED_VALUE"""),"")</f>
        <v/>
      </c>
      <c r="I892" s="96" t="str">
        <f ca="1">IFERROR(__xludf.DUMMYFUNCTION("""COMPUTED_VALUE"""),"")</f>
        <v/>
      </c>
      <c r="J892" s="119" t="str">
        <f ca="1">IFERROR(__xludf.DUMMYFUNCTION("""COMPUTED_VALUE"""),"")</f>
        <v/>
      </c>
      <c r="K892" s="119" t="str">
        <f ca="1">IFERROR(__xludf.DUMMYFUNCTION("""COMPUTED_VALUE"""),"")</f>
        <v/>
      </c>
      <c r="L892" s="119" t="str">
        <f ca="1">IFERROR(__xludf.DUMMYFUNCTION("""COMPUTED_VALUE"""),"")</f>
        <v/>
      </c>
      <c r="M892" s="119" t="str">
        <f ca="1">IFERROR(__xludf.DUMMYFUNCTION("""COMPUTED_VALUE"""),"")</f>
        <v/>
      </c>
      <c r="N892" s="119" t="str">
        <f ca="1">IFERROR(__xludf.DUMMYFUNCTION("""COMPUTED_VALUE"""),"")</f>
        <v/>
      </c>
      <c r="O892" s="119" t="str">
        <f ca="1">IFERROR(__xludf.DUMMYFUNCTION("""COMPUTED_VALUE"""),"")</f>
        <v/>
      </c>
      <c r="P892" s="119" t="str">
        <f ca="1">IFERROR(__xludf.DUMMYFUNCTION("""COMPUTED_VALUE"""),"")</f>
        <v/>
      </c>
      <c r="Q892" s="119" t="str">
        <f ca="1">IFERROR(__xludf.DUMMYFUNCTION("""COMPUTED_VALUE"""),"")</f>
        <v/>
      </c>
      <c r="R892" s="119" t="str">
        <f ca="1">IFERROR(__xludf.DUMMYFUNCTION("""COMPUTED_VALUE"""),"")</f>
        <v/>
      </c>
      <c r="S892" s="119" t="str">
        <f ca="1">IFERROR(__xludf.DUMMYFUNCTION("""COMPUTED_VALUE"""),"")</f>
        <v/>
      </c>
      <c r="T892" s="119" t="str">
        <f ca="1">IFERROR(__xludf.DUMMYFUNCTION("""COMPUTED_VALUE"""),"")</f>
        <v/>
      </c>
      <c r="U892" s="119" t="str">
        <f ca="1">IFERROR(__xludf.DUMMYFUNCTION("""COMPUTED_VALUE"""),"")</f>
        <v/>
      </c>
      <c r="V892" s="119" t="str">
        <f ca="1">IFERROR(__xludf.DUMMYFUNCTION("""COMPUTED_VALUE"""),"")</f>
        <v/>
      </c>
      <c r="W892" s="119" t="str">
        <f ca="1">IFERROR(__xludf.DUMMYFUNCTION("""COMPUTED_VALUE"""),"")</f>
        <v/>
      </c>
      <c r="X892" s="119" t="str">
        <f ca="1">IFERROR(__xludf.DUMMYFUNCTION("""COMPUTED_VALUE"""),"")</f>
        <v/>
      </c>
      <c r="Y892" s="119" t="str">
        <f ca="1">IFERROR(__xludf.DUMMYFUNCTION("""COMPUTED_VALUE"""),"")</f>
        <v/>
      </c>
      <c r="Z892" s="119"/>
    </row>
    <row r="893" spans="1:26" ht="12.95">
      <c r="A893" s="119" t="str">
        <f ca="1">IFERROR(__xludf.DUMMYFUNCTION("""COMPUTED_VALUE"""),"")</f>
        <v/>
      </c>
      <c r="B893" s="119" t="str">
        <f ca="1">IFERROR(__xludf.DUMMYFUNCTION("""COMPUTED_VALUE"""),"")</f>
        <v/>
      </c>
      <c r="C893" s="119" t="str">
        <f ca="1">IFERROR(__xludf.DUMMYFUNCTION("""COMPUTED_VALUE"""),"")</f>
        <v/>
      </c>
      <c r="D893" s="119" t="str">
        <f ca="1">IFERROR(__xludf.DUMMYFUNCTION("""COMPUTED_VALUE"""),"")</f>
        <v/>
      </c>
      <c r="E893" s="119" t="str">
        <f ca="1">IFERROR(__xludf.DUMMYFUNCTION("""COMPUTED_VALUE"""),"")</f>
        <v/>
      </c>
      <c r="F893" s="119" t="str">
        <f ca="1">IFERROR(__xludf.DUMMYFUNCTION("""COMPUTED_VALUE"""),"")</f>
        <v/>
      </c>
      <c r="G893" s="119" t="str">
        <f ca="1">IFERROR(__xludf.DUMMYFUNCTION("""COMPUTED_VALUE"""),"")</f>
        <v/>
      </c>
      <c r="H893" s="119" t="str">
        <f ca="1">IFERROR(__xludf.DUMMYFUNCTION("""COMPUTED_VALUE"""),"")</f>
        <v/>
      </c>
      <c r="I893" s="96" t="str">
        <f ca="1">IFERROR(__xludf.DUMMYFUNCTION("""COMPUTED_VALUE"""),"")</f>
        <v/>
      </c>
      <c r="J893" s="119" t="str">
        <f ca="1">IFERROR(__xludf.DUMMYFUNCTION("""COMPUTED_VALUE"""),"")</f>
        <v/>
      </c>
      <c r="K893" s="119" t="str">
        <f ca="1">IFERROR(__xludf.DUMMYFUNCTION("""COMPUTED_VALUE"""),"")</f>
        <v/>
      </c>
      <c r="L893" s="119" t="str">
        <f ca="1">IFERROR(__xludf.DUMMYFUNCTION("""COMPUTED_VALUE"""),"")</f>
        <v/>
      </c>
      <c r="M893" s="119" t="str">
        <f ca="1">IFERROR(__xludf.DUMMYFUNCTION("""COMPUTED_VALUE"""),"")</f>
        <v/>
      </c>
      <c r="N893" s="119" t="str">
        <f ca="1">IFERROR(__xludf.DUMMYFUNCTION("""COMPUTED_VALUE"""),"")</f>
        <v/>
      </c>
      <c r="O893" s="119" t="str">
        <f ca="1">IFERROR(__xludf.DUMMYFUNCTION("""COMPUTED_VALUE"""),"")</f>
        <v/>
      </c>
      <c r="P893" s="119" t="str">
        <f ca="1">IFERROR(__xludf.DUMMYFUNCTION("""COMPUTED_VALUE"""),"")</f>
        <v/>
      </c>
      <c r="Q893" s="119" t="str">
        <f ca="1">IFERROR(__xludf.DUMMYFUNCTION("""COMPUTED_VALUE"""),"")</f>
        <v/>
      </c>
      <c r="R893" s="119" t="str">
        <f ca="1">IFERROR(__xludf.DUMMYFUNCTION("""COMPUTED_VALUE"""),"")</f>
        <v/>
      </c>
      <c r="S893" s="119" t="str">
        <f ca="1">IFERROR(__xludf.DUMMYFUNCTION("""COMPUTED_VALUE"""),"")</f>
        <v/>
      </c>
      <c r="T893" s="119" t="str">
        <f ca="1">IFERROR(__xludf.DUMMYFUNCTION("""COMPUTED_VALUE"""),"")</f>
        <v/>
      </c>
      <c r="U893" s="119" t="str">
        <f ca="1">IFERROR(__xludf.DUMMYFUNCTION("""COMPUTED_VALUE"""),"")</f>
        <v/>
      </c>
      <c r="V893" s="119" t="str">
        <f ca="1">IFERROR(__xludf.DUMMYFUNCTION("""COMPUTED_VALUE"""),"")</f>
        <v/>
      </c>
      <c r="W893" s="119" t="str">
        <f ca="1">IFERROR(__xludf.DUMMYFUNCTION("""COMPUTED_VALUE"""),"")</f>
        <v/>
      </c>
      <c r="X893" s="119" t="str">
        <f ca="1">IFERROR(__xludf.DUMMYFUNCTION("""COMPUTED_VALUE"""),"")</f>
        <v/>
      </c>
      <c r="Y893" s="119" t="str">
        <f ca="1">IFERROR(__xludf.DUMMYFUNCTION("""COMPUTED_VALUE"""),"")</f>
        <v/>
      </c>
      <c r="Z893" s="119"/>
    </row>
    <row r="894" spans="1:26" ht="12.95">
      <c r="A894" s="119" t="str">
        <f ca="1">IFERROR(__xludf.DUMMYFUNCTION("""COMPUTED_VALUE"""),"")</f>
        <v/>
      </c>
      <c r="B894" s="119" t="str">
        <f ca="1">IFERROR(__xludf.DUMMYFUNCTION("""COMPUTED_VALUE"""),"")</f>
        <v/>
      </c>
      <c r="C894" s="119" t="str">
        <f ca="1">IFERROR(__xludf.DUMMYFUNCTION("""COMPUTED_VALUE"""),"")</f>
        <v/>
      </c>
      <c r="D894" s="119" t="str">
        <f ca="1">IFERROR(__xludf.DUMMYFUNCTION("""COMPUTED_VALUE"""),"")</f>
        <v/>
      </c>
      <c r="E894" s="119" t="str">
        <f ca="1">IFERROR(__xludf.DUMMYFUNCTION("""COMPUTED_VALUE"""),"")</f>
        <v/>
      </c>
      <c r="F894" s="119" t="str">
        <f ca="1">IFERROR(__xludf.DUMMYFUNCTION("""COMPUTED_VALUE"""),"")</f>
        <v/>
      </c>
      <c r="G894" s="119" t="str">
        <f ca="1">IFERROR(__xludf.DUMMYFUNCTION("""COMPUTED_VALUE"""),"")</f>
        <v/>
      </c>
      <c r="H894" s="119" t="str">
        <f ca="1">IFERROR(__xludf.DUMMYFUNCTION("""COMPUTED_VALUE"""),"")</f>
        <v/>
      </c>
      <c r="I894" s="96" t="str">
        <f ca="1">IFERROR(__xludf.DUMMYFUNCTION("""COMPUTED_VALUE"""),"")</f>
        <v/>
      </c>
      <c r="J894" s="119" t="str">
        <f ca="1">IFERROR(__xludf.DUMMYFUNCTION("""COMPUTED_VALUE"""),"")</f>
        <v/>
      </c>
      <c r="K894" s="119" t="str">
        <f ca="1">IFERROR(__xludf.DUMMYFUNCTION("""COMPUTED_VALUE"""),"")</f>
        <v/>
      </c>
      <c r="L894" s="119" t="str">
        <f ca="1">IFERROR(__xludf.DUMMYFUNCTION("""COMPUTED_VALUE"""),"")</f>
        <v/>
      </c>
      <c r="M894" s="119" t="str">
        <f ca="1">IFERROR(__xludf.DUMMYFUNCTION("""COMPUTED_VALUE"""),"")</f>
        <v/>
      </c>
      <c r="N894" s="119" t="str">
        <f ca="1">IFERROR(__xludf.DUMMYFUNCTION("""COMPUTED_VALUE"""),"")</f>
        <v/>
      </c>
      <c r="O894" s="119" t="str">
        <f ca="1">IFERROR(__xludf.DUMMYFUNCTION("""COMPUTED_VALUE"""),"")</f>
        <v/>
      </c>
      <c r="P894" s="119" t="str">
        <f ca="1">IFERROR(__xludf.DUMMYFUNCTION("""COMPUTED_VALUE"""),"")</f>
        <v/>
      </c>
      <c r="Q894" s="119" t="str">
        <f ca="1">IFERROR(__xludf.DUMMYFUNCTION("""COMPUTED_VALUE"""),"")</f>
        <v/>
      </c>
      <c r="R894" s="119" t="str">
        <f ca="1">IFERROR(__xludf.DUMMYFUNCTION("""COMPUTED_VALUE"""),"")</f>
        <v/>
      </c>
      <c r="S894" s="119" t="str">
        <f ca="1">IFERROR(__xludf.DUMMYFUNCTION("""COMPUTED_VALUE"""),"")</f>
        <v/>
      </c>
      <c r="T894" s="119" t="str">
        <f ca="1">IFERROR(__xludf.DUMMYFUNCTION("""COMPUTED_VALUE"""),"")</f>
        <v/>
      </c>
      <c r="U894" s="119" t="str">
        <f ca="1">IFERROR(__xludf.DUMMYFUNCTION("""COMPUTED_VALUE"""),"")</f>
        <v/>
      </c>
      <c r="V894" s="119" t="str">
        <f ca="1">IFERROR(__xludf.DUMMYFUNCTION("""COMPUTED_VALUE"""),"")</f>
        <v/>
      </c>
      <c r="W894" s="119" t="str">
        <f ca="1">IFERROR(__xludf.DUMMYFUNCTION("""COMPUTED_VALUE"""),"")</f>
        <v/>
      </c>
      <c r="X894" s="119" t="str">
        <f ca="1">IFERROR(__xludf.DUMMYFUNCTION("""COMPUTED_VALUE"""),"")</f>
        <v/>
      </c>
      <c r="Y894" s="119" t="str">
        <f ca="1">IFERROR(__xludf.DUMMYFUNCTION("""COMPUTED_VALUE"""),"")</f>
        <v/>
      </c>
      <c r="Z894" s="119"/>
    </row>
    <row r="895" spans="1:26" ht="12.95">
      <c r="A895" s="119" t="str">
        <f ca="1">IFERROR(__xludf.DUMMYFUNCTION("""COMPUTED_VALUE"""),"")</f>
        <v/>
      </c>
      <c r="B895" s="119" t="str">
        <f ca="1">IFERROR(__xludf.DUMMYFUNCTION("""COMPUTED_VALUE"""),"")</f>
        <v/>
      </c>
      <c r="C895" s="119" t="str">
        <f ca="1">IFERROR(__xludf.DUMMYFUNCTION("""COMPUTED_VALUE"""),"")</f>
        <v/>
      </c>
      <c r="D895" s="119" t="str">
        <f ca="1">IFERROR(__xludf.DUMMYFUNCTION("""COMPUTED_VALUE"""),"")</f>
        <v/>
      </c>
      <c r="E895" s="119" t="str">
        <f ca="1">IFERROR(__xludf.DUMMYFUNCTION("""COMPUTED_VALUE"""),"")</f>
        <v/>
      </c>
      <c r="F895" s="119" t="str">
        <f ca="1">IFERROR(__xludf.DUMMYFUNCTION("""COMPUTED_VALUE"""),"")</f>
        <v/>
      </c>
      <c r="G895" s="119" t="str">
        <f ca="1">IFERROR(__xludf.DUMMYFUNCTION("""COMPUTED_VALUE"""),"")</f>
        <v/>
      </c>
      <c r="H895" s="119" t="str">
        <f ca="1">IFERROR(__xludf.DUMMYFUNCTION("""COMPUTED_VALUE"""),"")</f>
        <v/>
      </c>
      <c r="I895" s="96" t="str">
        <f ca="1">IFERROR(__xludf.DUMMYFUNCTION("""COMPUTED_VALUE"""),"")</f>
        <v/>
      </c>
      <c r="J895" s="119" t="str">
        <f ca="1">IFERROR(__xludf.DUMMYFUNCTION("""COMPUTED_VALUE"""),"")</f>
        <v/>
      </c>
      <c r="K895" s="119" t="str">
        <f ca="1">IFERROR(__xludf.DUMMYFUNCTION("""COMPUTED_VALUE"""),"")</f>
        <v/>
      </c>
      <c r="L895" s="119" t="str">
        <f ca="1">IFERROR(__xludf.DUMMYFUNCTION("""COMPUTED_VALUE"""),"")</f>
        <v/>
      </c>
      <c r="M895" s="119" t="str">
        <f ca="1">IFERROR(__xludf.DUMMYFUNCTION("""COMPUTED_VALUE"""),"")</f>
        <v/>
      </c>
      <c r="N895" s="119" t="str">
        <f ca="1">IFERROR(__xludf.DUMMYFUNCTION("""COMPUTED_VALUE"""),"")</f>
        <v/>
      </c>
      <c r="O895" s="119" t="str">
        <f ca="1">IFERROR(__xludf.DUMMYFUNCTION("""COMPUTED_VALUE"""),"")</f>
        <v/>
      </c>
      <c r="P895" s="119" t="str">
        <f ca="1">IFERROR(__xludf.DUMMYFUNCTION("""COMPUTED_VALUE"""),"")</f>
        <v/>
      </c>
      <c r="Q895" s="119" t="str">
        <f ca="1">IFERROR(__xludf.DUMMYFUNCTION("""COMPUTED_VALUE"""),"")</f>
        <v/>
      </c>
      <c r="R895" s="119" t="str">
        <f ca="1">IFERROR(__xludf.DUMMYFUNCTION("""COMPUTED_VALUE"""),"")</f>
        <v/>
      </c>
      <c r="S895" s="119" t="str">
        <f ca="1">IFERROR(__xludf.DUMMYFUNCTION("""COMPUTED_VALUE"""),"")</f>
        <v/>
      </c>
      <c r="T895" s="119" t="str">
        <f ca="1">IFERROR(__xludf.DUMMYFUNCTION("""COMPUTED_VALUE"""),"")</f>
        <v/>
      </c>
      <c r="U895" s="119" t="str">
        <f ca="1">IFERROR(__xludf.DUMMYFUNCTION("""COMPUTED_VALUE"""),"")</f>
        <v/>
      </c>
      <c r="V895" s="119" t="str">
        <f ca="1">IFERROR(__xludf.DUMMYFUNCTION("""COMPUTED_VALUE"""),"")</f>
        <v/>
      </c>
      <c r="W895" s="119" t="str">
        <f ca="1">IFERROR(__xludf.DUMMYFUNCTION("""COMPUTED_VALUE"""),"")</f>
        <v/>
      </c>
      <c r="X895" s="119" t="str">
        <f ca="1">IFERROR(__xludf.DUMMYFUNCTION("""COMPUTED_VALUE"""),"")</f>
        <v/>
      </c>
      <c r="Y895" s="119" t="str">
        <f ca="1">IFERROR(__xludf.DUMMYFUNCTION("""COMPUTED_VALUE"""),"")</f>
        <v/>
      </c>
      <c r="Z895" s="119"/>
    </row>
    <row r="896" spans="1:26" ht="12.95">
      <c r="A896" s="119" t="str">
        <f ca="1">IFERROR(__xludf.DUMMYFUNCTION("""COMPUTED_VALUE"""),"")</f>
        <v/>
      </c>
      <c r="B896" s="119" t="str">
        <f ca="1">IFERROR(__xludf.DUMMYFUNCTION("""COMPUTED_VALUE"""),"")</f>
        <v/>
      </c>
      <c r="C896" s="119" t="str">
        <f ca="1">IFERROR(__xludf.DUMMYFUNCTION("""COMPUTED_VALUE"""),"")</f>
        <v/>
      </c>
      <c r="D896" s="119" t="str">
        <f ca="1">IFERROR(__xludf.DUMMYFUNCTION("""COMPUTED_VALUE"""),"")</f>
        <v/>
      </c>
      <c r="E896" s="119" t="str">
        <f ca="1">IFERROR(__xludf.DUMMYFUNCTION("""COMPUTED_VALUE"""),"")</f>
        <v/>
      </c>
      <c r="F896" s="119" t="str">
        <f ca="1">IFERROR(__xludf.DUMMYFUNCTION("""COMPUTED_VALUE"""),"")</f>
        <v/>
      </c>
      <c r="G896" s="119" t="str">
        <f ca="1">IFERROR(__xludf.DUMMYFUNCTION("""COMPUTED_VALUE"""),"")</f>
        <v/>
      </c>
      <c r="H896" s="119" t="str">
        <f ca="1">IFERROR(__xludf.DUMMYFUNCTION("""COMPUTED_VALUE"""),"")</f>
        <v/>
      </c>
      <c r="I896" s="96" t="str">
        <f ca="1">IFERROR(__xludf.DUMMYFUNCTION("""COMPUTED_VALUE"""),"")</f>
        <v/>
      </c>
      <c r="J896" s="119" t="str">
        <f ca="1">IFERROR(__xludf.DUMMYFUNCTION("""COMPUTED_VALUE"""),"")</f>
        <v/>
      </c>
      <c r="K896" s="119" t="str">
        <f ca="1">IFERROR(__xludf.DUMMYFUNCTION("""COMPUTED_VALUE"""),"")</f>
        <v/>
      </c>
      <c r="L896" s="119" t="str">
        <f ca="1">IFERROR(__xludf.DUMMYFUNCTION("""COMPUTED_VALUE"""),"")</f>
        <v/>
      </c>
      <c r="M896" s="119" t="str">
        <f ca="1">IFERROR(__xludf.DUMMYFUNCTION("""COMPUTED_VALUE"""),"")</f>
        <v/>
      </c>
      <c r="N896" s="119" t="str">
        <f ca="1">IFERROR(__xludf.DUMMYFUNCTION("""COMPUTED_VALUE"""),"")</f>
        <v/>
      </c>
      <c r="O896" s="119" t="str">
        <f ca="1">IFERROR(__xludf.DUMMYFUNCTION("""COMPUTED_VALUE"""),"")</f>
        <v/>
      </c>
      <c r="P896" s="119" t="str">
        <f ca="1">IFERROR(__xludf.DUMMYFUNCTION("""COMPUTED_VALUE"""),"")</f>
        <v/>
      </c>
      <c r="Q896" s="119" t="str">
        <f ca="1">IFERROR(__xludf.DUMMYFUNCTION("""COMPUTED_VALUE"""),"")</f>
        <v/>
      </c>
      <c r="R896" s="119" t="str">
        <f ca="1">IFERROR(__xludf.DUMMYFUNCTION("""COMPUTED_VALUE"""),"")</f>
        <v/>
      </c>
      <c r="S896" s="119" t="str">
        <f ca="1">IFERROR(__xludf.DUMMYFUNCTION("""COMPUTED_VALUE"""),"")</f>
        <v/>
      </c>
      <c r="T896" s="119" t="str">
        <f ca="1">IFERROR(__xludf.DUMMYFUNCTION("""COMPUTED_VALUE"""),"")</f>
        <v/>
      </c>
      <c r="U896" s="119" t="str">
        <f ca="1">IFERROR(__xludf.DUMMYFUNCTION("""COMPUTED_VALUE"""),"")</f>
        <v/>
      </c>
      <c r="V896" s="119" t="str">
        <f ca="1">IFERROR(__xludf.DUMMYFUNCTION("""COMPUTED_VALUE"""),"")</f>
        <v/>
      </c>
      <c r="W896" s="119" t="str">
        <f ca="1">IFERROR(__xludf.DUMMYFUNCTION("""COMPUTED_VALUE"""),"")</f>
        <v/>
      </c>
      <c r="X896" s="119" t="str">
        <f ca="1">IFERROR(__xludf.DUMMYFUNCTION("""COMPUTED_VALUE"""),"")</f>
        <v/>
      </c>
      <c r="Y896" s="119" t="str">
        <f ca="1">IFERROR(__xludf.DUMMYFUNCTION("""COMPUTED_VALUE"""),"")</f>
        <v/>
      </c>
      <c r="Z896" s="119"/>
    </row>
    <row r="897" spans="1:26" ht="12.95">
      <c r="A897" s="119" t="str">
        <f ca="1">IFERROR(__xludf.DUMMYFUNCTION("""COMPUTED_VALUE"""),"")</f>
        <v/>
      </c>
      <c r="B897" s="119" t="str">
        <f ca="1">IFERROR(__xludf.DUMMYFUNCTION("""COMPUTED_VALUE"""),"")</f>
        <v/>
      </c>
      <c r="C897" s="119" t="str">
        <f ca="1">IFERROR(__xludf.DUMMYFUNCTION("""COMPUTED_VALUE"""),"")</f>
        <v/>
      </c>
      <c r="D897" s="119" t="str">
        <f ca="1">IFERROR(__xludf.DUMMYFUNCTION("""COMPUTED_VALUE"""),"")</f>
        <v/>
      </c>
      <c r="E897" s="119" t="str">
        <f ca="1">IFERROR(__xludf.DUMMYFUNCTION("""COMPUTED_VALUE"""),"")</f>
        <v/>
      </c>
      <c r="F897" s="119" t="str">
        <f ca="1">IFERROR(__xludf.DUMMYFUNCTION("""COMPUTED_VALUE"""),"")</f>
        <v/>
      </c>
      <c r="G897" s="119" t="str">
        <f ca="1">IFERROR(__xludf.DUMMYFUNCTION("""COMPUTED_VALUE"""),"")</f>
        <v/>
      </c>
      <c r="H897" s="119" t="str">
        <f ca="1">IFERROR(__xludf.DUMMYFUNCTION("""COMPUTED_VALUE"""),"")</f>
        <v/>
      </c>
      <c r="I897" s="96" t="str">
        <f ca="1">IFERROR(__xludf.DUMMYFUNCTION("""COMPUTED_VALUE"""),"")</f>
        <v/>
      </c>
      <c r="J897" s="119" t="str">
        <f ca="1">IFERROR(__xludf.DUMMYFUNCTION("""COMPUTED_VALUE"""),"")</f>
        <v/>
      </c>
      <c r="K897" s="119" t="str">
        <f ca="1">IFERROR(__xludf.DUMMYFUNCTION("""COMPUTED_VALUE"""),"")</f>
        <v/>
      </c>
      <c r="L897" s="119" t="str">
        <f ca="1">IFERROR(__xludf.DUMMYFUNCTION("""COMPUTED_VALUE"""),"")</f>
        <v/>
      </c>
      <c r="M897" s="119" t="str">
        <f ca="1">IFERROR(__xludf.DUMMYFUNCTION("""COMPUTED_VALUE"""),"")</f>
        <v/>
      </c>
      <c r="N897" s="119" t="str">
        <f ca="1">IFERROR(__xludf.DUMMYFUNCTION("""COMPUTED_VALUE"""),"")</f>
        <v/>
      </c>
      <c r="O897" s="119" t="str">
        <f ca="1">IFERROR(__xludf.DUMMYFUNCTION("""COMPUTED_VALUE"""),"")</f>
        <v/>
      </c>
      <c r="P897" s="119" t="str">
        <f ca="1">IFERROR(__xludf.DUMMYFUNCTION("""COMPUTED_VALUE"""),"")</f>
        <v/>
      </c>
      <c r="Q897" s="119" t="str">
        <f ca="1">IFERROR(__xludf.DUMMYFUNCTION("""COMPUTED_VALUE"""),"")</f>
        <v/>
      </c>
      <c r="R897" s="119" t="str">
        <f ca="1">IFERROR(__xludf.DUMMYFUNCTION("""COMPUTED_VALUE"""),"")</f>
        <v/>
      </c>
      <c r="S897" s="119" t="str">
        <f ca="1">IFERROR(__xludf.DUMMYFUNCTION("""COMPUTED_VALUE"""),"")</f>
        <v/>
      </c>
      <c r="T897" s="119" t="str">
        <f ca="1">IFERROR(__xludf.DUMMYFUNCTION("""COMPUTED_VALUE"""),"")</f>
        <v/>
      </c>
      <c r="U897" s="119" t="str">
        <f ca="1">IFERROR(__xludf.DUMMYFUNCTION("""COMPUTED_VALUE"""),"")</f>
        <v/>
      </c>
      <c r="V897" s="119" t="str">
        <f ca="1">IFERROR(__xludf.DUMMYFUNCTION("""COMPUTED_VALUE"""),"")</f>
        <v/>
      </c>
      <c r="W897" s="119" t="str">
        <f ca="1">IFERROR(__xludf.DUMMYFUNCTION("""COMPUTED_VALUE"""),"")</f>
        <v/>
      </c>
      <c r="X897" s="119" t="str">
        <f ca="1">IFERROR(__xludf.DUMMYFUNCTION("""COMPUTED_VALUE"""),"")</f>
        <v/>
      </c>
      <c r="Y897" s="119" t="str">
        <f ca="1">IFERROR(__xludf.DUMMYFUNCTION("""COMPUTED_VALUE"""),"")</f>
        <v/>
      </c>
      <c r="Z897" s="119"/>
    </row>
    <row r="898" spans="1:26" ht="12.95">
      <c r="A898" s="119" t="str">
        <f ca="1">IFERROR(__xludf.DUMMYFUNCTION("""COMPUTED_VALUE"""),"")</f>
        <v/>
      </c>
      <c r="B898" s="119" t="str">
        <f ca="1">IFERROR(__xludf.DUMMYFUNCTION("""COMPUTED_VALUE"""),"")</f>
        <v/>
      </c>
      <c r="C898" s="119" t="str">
        <f ca="1">IFERROR(__xludf.DUMMYFUNCTION("""COMPUTED_VALUE"""),"")</f>
        <v/>
      </c>
      <c r="D898" s="119" t="str">
        <f ca="1">IFERROR(__xludf.DUMMYFUNCTION("""COMPUTED_VALUE"""),"")</f>
        <v/>
      </c>
      <c r="E898" s="119" t="str">
        <f ca="1">IFERROR(__xludf.DUMMYFUNCTION("""COMPUTED_VALUE"""),"")</f>
        <v/>
      </c>
      <c r="F898" s="119" t="str">
        <f ca="1">IFERROR(__xludf.DUMMYFUNCTION("""COMPUTED_VALUE"""),"")</f>
        <v/>
      </c>
      <c r="G898" s="119" t="str">
        <f ca="1">IFERROR(__xludf.DUMMYFUNCTION("""COMPUTED_VALUE"""),"")</f>
        <v/>
      </c>
      <c r="H898" s="119" t="str">
        <f ca="1">IFERROR(__xludf.DUMMYFUNCTION("""COMPUTED_VALUE"""),"")</f>
        <v/>
      </c>
      <c r="I898" s="96" t="str">
        <f ca="1">IFERROR(__xludf.DUMMYFUNCTION("""COMPUTED_VALUE"""),"")</f>
        <v/>
      </c>
      <c r="J898" s="119" t="str">
        <f ca="1">IFERROR(__xludf.DUMMYFUNCTION("""COMPUTED_VALUE"""),"")</f>
        <v/>
      </c>
      <c r="K898" s="119" t="str">
        <f ca="1">IFERROR(__xludf.DUMMYFUNCTION("""COMPUTED_VALUE"""),"")</f>
        <v/>
      </c>
      <c r="L898" s="119" t="str">
        <f ca="1">IFERROR(__xludf.DUMMYFUNCTION("""COMPUTED_VALUE"""),"")</f>
        <v/>
      </c>
      <c r="M898" s="119" t="str">
        <f ca="1">IFERROR(__xludf.DUMMYFUNCTION("""COMPUTED_VALUE"""),"")</f>
        <v/>
      </c>
      <c r="N898" s="119" t="str">
        <f ca="1">IFERROR(__xludf.DUMMYFUNCTION("""COMPUTED_VALUE"""),"")</f>
        <v/>
      </c>
      <c r="O898" s="119" t="str">
        <f ca="1">IFERROR(__xludf.DUMMYFUNCTION("""COMPUTED_VALUE"""),"")</f>
        <v/>
      </c>
      <c r="P898" s="119" t="str">
        <f ca="1">IFERROR(__xludf.DUMMYFUNCTION("""COMPUTED_VALUE"""),"")</f>
        <v/>
      </c>
      <c r="Q898" s="119" t="str">
        <f ca="1">IFERROR(__xludf.DUMMYFUNCTION("""COMPUTED_VALUE"""),"")</f>
        <v/>
      </c>
      <c r="R898" s="119" t="str">
        <f ca="1">IFERROR(__xludf.DUMMYFUNCTION("""COMPUTED_VALUE"""),"")</f>
        <v/>
      </c>
      <c r="S898" s="119" t="str">
        <f ca="1">IFERROR(__xludf.DUMMYFUNCTION("""COMPUTED_VALUE"""),"")</f>
        <v/>
      </c>
      <c r="T898" s="119" t="str">
        <f ca="1">IFERROR(__xludf.DUMMYFUNCTION("""COMPUTED_VALUE"""),"")</f>
        <v/>
      </c>
      <c r="U898" s="119" t="str">
        <f ca="1">IFERROR(__xludf.DUMMYFUNCTION("""COMPUTED_VALUE"""),"")</f>
        <v/>
      </c>
      <c r="V898" s="119" t="str">
        <f ca="1">IFERROR(__xludf.DUMMYFUNCTION("""COMPUTED_VALUE"""),"")</f>
        <v/>
      </c>
      <c r="W898" s="119" t="str">
        <f ca="1">IFERROR(__xludf.DUMMYFUNCTION("""COMPUTED_VALUE"""),"")</f>
        <v/>
      </c>
      <c r="X898" s="119" t="str">
        <f ca="1">IFERROR(__xludf.DUMMYFUNCTION("""COMPUTED_VALUE"""),"")</f>
        <v/>
      </c>
      <c r="Y898" s="119" t="str">
        <f ca="1">IFERROR(__xludf.DUMMYFUNCTION("""COMPUTED_VALUE"""),"")</f>
        <v/>
      </c>
      <c r="Z898" s="119"/>
    </row>
    <row r="899" spans="1:26" ht="12.95">
      <c r="A899" s="119" t="str">
        <f ca="1">IFERROR(__xludf.DUMMYFUNCTION("""COMPUTED_VALUE"""),"")</f>
        <v/>
      </c>
      <c r="B899" s="119" t="str">
        <f ca="1">IFERROR(__xludf.DUMMYFUNCTION("""COMPUTED_VALUE"""),"")</f>
        <v/>
      </c>
      <c r="C899" s="119" t="str">
        <f ca="1">IFERROR(__xludf.DUMMYFUNCTION("""COMPUTED_VALUE"""),"")</f>
        <v/>
      </c>
      <c r="D899" s="119" t="str">
        <f ca="1">IFERROR(__xludf.DUMMYFUNCTION("""COMPUTED_VALUE"""),"")</f>
        <v/>
      </c>
      <c r="E899" s="119" t="str">
        <f ca="1">IFERROR(__xludf.DUMMYFUNCTION("""COMPUTED_VALUE"""),"")</f>
        <v/>
      </c>
      <c r="F899" s="119" t="str">
        <f ca="1">IFERROR(__xludf.DUMMYFUNCTION("""COMPUTED_VALUE"""),"")</f>
        <v/>
      </c>
      <c r="G899" s="119" t="str">
        <f ca="1">IFERROR(__xludf.DUMMYFUNCTION("""COMPUTED_VALUE"""),"")</f>
        <v/>
      </c>
      <c r="H899" s="119" t="str">
        <f ca="1">IFERROR(__xludf.DUMMYFUNCTION("""COMPUTED_VALUE"""),"")</f>
        <v/>
      </c>
      <c r="I899" s="96" t="str">
        <f ca="1">IFERROR(__xludf.DUMMYFUNCTION("""COMPUTED_VALUE"""),"")</f>
        <v/>
      </c>
      <c r="J899" s="119" t="str">
        <f ca="1">IFERROR(__xludf.DUMMYFUNCTION("""COMPUTED_VALUE"""),"")</f>
        <v/>
      </c>
      <c r="K899" s="119" t="str">
        <f ca="1">IFERROR(__xludf.DUMMYFUNCTION("""COMPUTED_VALUE"""),"")</f>
        <v/>
      </c>
      <c r="L899" s="119" t="str">
        <f ca="1">IFERROR(__xludf.DUMMYFUNCTION("""COMPUTED_VALUE"""),"")</f>
        <v/>
      </c>
      <c r="M899" s="119" t="str">
        <f ca="1">IFERROR(__xludf.DUMMYFUNCTION("""COMPUTED_VALUE"""),"")</f>
        <v/>
      </c>
      <c r="N899" s="119" t="str">
        <f ca="1">IFERROR(__xludf.DUMMYFUNCTION("""COMPUTED_VALUE"""),"")</f>
        <v/>
      </c>
      <c r="O899" s="119" t="str">
        <f ca="1">IFERROR(__xludf.DUMMYFUNCTION("""COMPUTED_VALUE"""),"")</f>
        <v/>
      </c>
      <c r="P899" s="119" t="str">
        <f ca="1">IFERROR(__xludf.DUMMYFUNCTION("""COMPUTED_VALUE"""),"")</f>
        <v/>
      </c>
      <c r="Q899" s="119" t="str">
        <f ca="1">IFERROR(__xludf.DUMMYFUNCTION("""COMPUTED_VALUE"""),"")</f>
        <v/>
      </c>
      <c r="R899" s="119" t="str">
        <f ca="1">IFERROR(__xludf.DUMMYFUNCTION("""COMPUTED_VALUE"""),"")</f>
        <v/>
      </c>
      <c r="S899" s="119" t="str">
        <f ca="1">IFERROR(__xludf.DUMMYFUNCTION("""COMPUTED_VALUE"""),"")</f>
        <v/>
      </c>
      <c r="T899" s="119" t="str">
        <f ca="1">IFERROR(__xludf.DUMMYFUNCTION("""COMPUTED_VALUE"""),"")</f>
        <v/>
      </c>
      <c r="U899" s="119" t="str">
        <f ca="1">IFERROR(__xludf.DUMMYFUNCTION("""COMPUTED_VALUE"""),"")</f>
        <v/>
      </c>
      <c r="V899" s="119" t="str">
        <f ca="1">IFERROR(__xludf.DUMMYFUNCTION("""COMPUTED_VALUE"""),"")</f>
        <v/>
      </c>
      <c r="W899" s="119" t="str">
        <f ca="1">IFERROR(__xludf.DUMMYFUNCTION("""COMPUTED_VALUE"""),"")</f>
        <v/>
      </c>
      <c r="X899" s="119" t="str">
        <f ca="1">IFERROR(__xludf.DUMMYFUNCTION("""COMPUTED_VALUE"""),"")</f>
        <v/>
      </c>
      <c r="Y899" s="119" t="str">
        <f ca="1">IFERROR(__xludf.DUMMYFUNCTION("""COMPUTED_VALUE"""),"")</f>
        <v/>
      </c>
      <c r="Z899" s="119"/>
    </row>
    <row r="900" spans="1:26" ht="12.95">
      <c r="A900" s="119" t="str">
        <f ca="1">IFERROR(__xludf.DUMMYFUNCTION("""COMPUTED_VALUE"""),"")</f>
        <v/>
      </c>
      <c r="B900" s="119" t="str">
        <f ca="1">IFERROR(__xludf.DUMMYFUNCTION("""COMPUTED_VALUE"""),"")</f>
        <v/>
      </c>
      <c r="C900" s="119" t="str">
        <f ca="1">IFERROR(__xludf.DUMMYFUNCTION("""COMPUTED_VALUE"""),"")</f>
        <v/>
      </c>
      <c r="D900" s="119" t="str">
        <f ca="1">IFERROR(__xludf.DUMMYFUNCTION("""COMPUTED_VALUE"""),"")</f>
        <v/>
      </c>
      <c r="E900" s="119" t="str">
        <f ca="1">IFERROR(__xludf.DUMMYFUNCTION("""COMPUTED_VALUE"""),"")</f>
        <v/>
      </c>
      <c r="F900" s="119" t="str">
        <f ca="1">IFERROR(__xludf.DUMMYFUNCTION("""COMPUTED_VALUE"""),"")</f>
        <v/>
      </c>
      <c r="G900" s="119" t="str">
        <f ca="1">IFERROR(__xludf.DUMMYFUNCTION("""COMPUTED_VALUE"""),"")</f>
        <v/>
      </c>
      <c r="H900" s="119" t="str">
        <f ca="1">IFERROR(__xludf.DUMMYFUNCTION("""COMPUTED_VALUE"""),"")</f>
        <v/>
      </c>
      <c r="I900" s="96" t="str">
        <f ca="1">IFERROR(__xludf.DUMMYFUNCTION("""COMPUTED_VALUE"""),"")</f>
        <v/>
      </c>
      <c r="J900" s="119" t="str">
        <f ca="1">IFERROR(__xludf.DUMMYFUNCTION("""COMPUTED_VALUE"""),"")</f>
        <v/>
      </c>
      <c r="K900" s="119" t="str">
        <f ca="1">IFERROR(__xludf.DUMMYFUNCTION("""COMPUTED_VALUE"""),"")</f>
        <v/>
      </c>
      <c r="L900" s="119" t="str">
        <f ca="1">IFERROR(__xludf.DUMMYFUNCTION("""COMPUTED_VALUE"""),"")</f>
        <v/>
      </c>
      <c r="M900" s="119" t="str">
        <f ca="1">IFERROR(__xludf.DUMMYFUNCTION("""COMPUTED_VALUE"""),"")</f>
        <v/>
      </c>
      <c r="N900" s="119" t="str">
        <f ca="1">IFERROR(__xludf.DUMMYFUNCTION("""COMPUTED_VALUE"""),"")</f>
        <v/>
      </c>
      <c r="O900" s="119" t="str">
        <f ca="1">IFERROR(__xludf.DUMMYFUNCTION("""COMPUTED_VALUE"""),"")</f>
        <v/>
      </c>
      <c r="P900" s="119" t="str">
        <f ca="1">IFERROR(__xludf.DUMMYFUNCTION("""COMPUTED_VALUE"""),"")</f>
        <v/>
      </c>
      <c r="Q900" s="119" t="str">
        <f ca="1">IFERROR(__xludf.DUMMYFUNCTION("""COMPUTED_VALUE"""),"")</f>
        <v/>
      </c>
      <c r="R900" s="119" t="str">
        <f ca="1">IFERROR(__xludf.DUMMYFUNCTION("""COMPUTED_VALUE"""),"")</f>
        <v/>
      </c>
      <c r="S900" s="119" t="str">
        <f ca="1">IFERROR(__xludf.DUMMYFUNCTION("""COMPUTED_VALUE"""),"")</f>
        <v/>
      </c>
      <c r="T900" s="119" t="str">
        <f ca="1">IFERROR(__xludf.DUMMYFUNCTION("""COMPUTED_VALUE"""),"")</f>
        <v/>
      </c>
      <c r="U900" s="119" t="str">
        <f ca="1">IFERROR(__xludf.DUMMYFUNCTION("""COMPUTED_VALUE"""),"")</f>
        <v/>
      </c>
      <c r="V900" s="119" t="str">
        <f ca="1">IFERROR(__xludf.DUMMYFUNCTION("""COMPUTED_VALUE"""),"")</f>
        <v/>
      </c>
      <c r="W900" s="119" t="str">
        <f ca="1">IFERROR(__xludf.DUMMYFUNCTION("""COMPUTED_VALUE"""),"")</f>
        <v/>
      </c>
      <c r="X900" s="119" t="str">
        <f ca="1">IFERROR(__xludf.DUMMYFUNCTION("""COMPUTED_VALUE"""),"")</f>
        <v/>
      </c>
      <c r="Y900" s="119" t="str">
        <f ca="1">IFERROR(__xludf.DUMMYFUNCTION("""COMPUTED_VALUE"""),"")</f>
        <v/>
      </c>
      <c r="Z900" s="119"/>
    </row>
    <row r="901" spans="1:26" ht="12.95">
      <c r="A901" s="119" t="str">
        <f ca="1">IFERROR(__xludf.DUMMYFUNCTION("""COMPUTED_VALUE"""),"")</f>
        <v/>
      </c>
      <c r="B901" s="119" t="str">
        <f ca="1">IFERROR(__xludf.DUMMYFUNCTION("""COMPUTED_VALUE"""),"")</f>
        <v/>
      </c>
      <c r="C901" s="119" t="str">
        <f ca="1">IFERROR(__xludf.DUMMYFUNCTION("""COMPUTED_VALUE"""),"")</f>
        <v/>
      </c>
      <c r="D901" s="119" t="str">
        <f ca="1">IFERROR(__xludf.DUMMYFUNCTION("""COMPUTED_VALUE"""),"")</f>
        <v/>
      </c>
      <c r="E901" s="119" t="str">
        <f ca="1">IFERROR(__xludf.DUMMYFUNCTION("""COMPUTED_VALUE"""),"")</f>
        <v/>
      </c>
      <c r="F901" s="119" t="str">
        <f ca="1">IFERROR(__xludf.DUMMYFUNCTION("""COMPUTED_VALUE"""),"")</f>
        <v/>
      </c>
      <c r="G901" s="119" t="str">
        <f ca="1">IFERROR(__xludf.DUMMYFUNCTION("""COMPUTED_VALUE"""),"")</f>
        <v/>
      </c>
      <c r="H901" s="119" t="str">
        <f ca="1">IFERROR(__xludf.DUMMYFUNCTION("""COMPUTED_VALUE"""),"")</f>
        <v/>
      </c>
      <c r="I901" s="96" t="str">
        <f ca="1">IFERROR(__xludf.DUMMYFUNCTION("""COMPUTED_VALUE"""),"")</f>
        <v/>
      </c>
      <c r="J901" s="119" t="str">
        <f ca="1">IFERROR(__xludf.DUMMYFUNCTION("""COMPUTED_VALUE"""),"")</f>
        <v/>
      </c>
      <c r="K901" s="119" t="str">
        <f ca="1">IFERROR(__xludf.DUMMYFUNCTION("""COMPUTED_VALUE"""),"")</f>
        <v/>
      </c>
      <c r="L901" s="119" t="str">
        <f ca="1">IFERROR(__xludf.DUMMYFUNCTION("""COMPUTED_VALUE"""),"")</f>
        <v/>
      </c>
      <c r="M901" s="119" t="str">
        <f ca="1">IFERROR(__xludf.DUMMYFUNCTION("""COMPUTED_VALUE"""),"")</f>
        <v/>
      </c>
      <c r="N901" s="119" t="str">
        <f ca="1">IFERROR(__xludf.DUMMYFUNCTION("""COMPUTED_VALUE"""),"")</f>
        <v/>
      </c>
      <c r="O901" s="119" t="str">
        <f ca="1">IFERROR(__xludf.DUMMYFUNCTION("""COMPUTED_VALUE"""),"")</f>
        <v/>
      </c>
      <c r="P901" s="119" t="str">
        <f ca="1">IFERROR(__xludf.DUMMYFUNCTION("""COMPUTED_VALUE"""),"")</f>
        <v/>
      </c>
      <c r="Q901" s="119" t="str">
        <f ca="1">IFERROR(__xludf.DUMMYFUNCTION("""COMPUTED_VALUE"""),"")</f>
        <v/>
      </c>
      <c r="R901" s="119" t="str">
        <f ca="1">IFERROR(__xludf.DUMMYFUNCTION("""COMPUTED_VALUE"""),"")</f>
        <v/>
      </c>
      <c r="S901" s="119" t="str">
        <f ca="1">IFERROR(__xludf.DUMMYFUNCTION("""COMPUTED_VALUE"""),"")</f>
        <v/>
      </c>
      <c r="T901" s="119" t="str">
        <f ca="1">IFERROR(__xludf.DUMMYFUNCTION("""COMPUTED_VALUE"""),"")</f>
        <v/>
      </c>
      <c r="U901" s="119" t="str">
        <f ca="1">IFERROR(__xludf.DUMMYFUNCTION("""COMPUTED_VALUE"""),"")</f>
        <v/>
      </c>
      <c r="V901" s="119" t="str">
        <f ca="1">IFERROR(__xludf.DUMMYFUNCTION("""COMPUTED_VALUE"""),"")</f>
        <v/>
      </c>
      <c r="W901" s="119" t="str">
        <f ca="1">IFERROR(__xludf.DUMMYFUNCTION("""COMPUTED_VALUE"""),"")</f>
        <v/>
      </c>
      <c r="X901" s="119" t="str">
        <f ca="1">IFERROR(__xludf.DUMMYFUNCTION("""COMPUTED_VALUE"""),"")</f>
        <v/>
      </c>
      <c r="Y901" s="119" t="str">
        <f ca="1">IFERROR(__xludf.DUMMYFUNCTION("""COMPUTED_VALUE"""),"")</f>
        <v/>
      </c>
      <c r="Z901" s="119"/>
    </row>
    <row r="902" spans="1:26" ht="12.95">
      <c r="A902" s="119" t="str">
        <f ca="1">IFERROR(__xludf.DUMMYFUNCTION("""COMPUTED_VALUE"""),"")</f>
        <v/>
      </c>
      <c r="B902" s="119" t="str">
        <f ca="1">IFERROR(__xludf.DUMMYFUNCTION("""COMPUTED_VALUE"""),"")</f>
        <v/>
      </c>
      <c r="C902" s="119" t="str">
        <f ca="1">IFERROR(__xludf.DUMMYFUNCTION("""COMPUTED_VALUE"""),"")</f>
        <v/>
      </c>
      <c r="D902" s="119" t="str">
        <f ca="1">IFERROR(__xludf.DUMMYFUNCTION("""COMPUTED_VALUE"""),"")</f>
        <v/>
      </c>
      <c r="E902" s="119" t="str">
        <f ca="1">IFERROR(__xludf.DUMMYFUNCTION("""COMPUTED_VALUE"""),"")</f>
        <v/>
      </c>
      <c r="F902" s="119" t="str">
        <f ca="1">IFERROR(__xludf.DUMMYFUNCTION("""COMPUTED_VALUE"""),"")</f>
        <v/>
      </c>
      <c r="G902" s="119" t="str">
        <f ca="1">IFERROR(__xludf.DUMMYFUNCTION("""COMPUTED_VALUE"""),"")</f>
        <v/>
      </c>
      <c r="H902" s="119" t="str">
        <f ca="1">IFERROR(__xludf.DUMMYFUNCTION("""COMPUTED_VALUE"""),"")</f>
        <v/>
      </c>
      <c r="I902" s="96" t="str">
        <f ca="1">IFERROR(__xludf.DUMMYFUNCTION("""COMPUTED_VALUE"""),"")</f>
        <v/>
      </c>
      <c r="J902" s="119" t="str">
        <f ca="1">IFERROR(__xludf.DUMMYFUNCTION("""COMPUTED_VALUE"""),"")</f>
        <v/>
      </c>
      <c r="K902" s="119" t="str">
        <f ca="1">IFERROR(__xludf.DUMMYFUNCTION("""COMPUTED_VALUE"""),"")</f>
        <v/>
      </c>
      <c r="L902" s="119" t="str">
        <f ca="1">IFERROR(__xludf.DUMMYFUNCTION("""COMPUTED_VALUE"""),"")</f>
        <v/>
      </c>
      <c r="M902" s="119" t="str">
        <f ca="1">IFERROR(__xludf.DUMMYFUNCTION("""COMPUTED_VALUE"""),"")</f>
        <v/>
      </c>
      <c r="N902" s="119" t="str">
        <f ca="1">IFERROR(__xludf.DUMMYFUNCTION("""COMPUTED_VALUE"""),"")</f>
        <v/>
      </c>
      <c r="O902" s="119" t="str">
        <f ca="1">IFERROR(__xludf.DUMMYFUNCTION("""COMPUTED_VALUE"""),"")</f>
        <v/>
      </c>
      <c r="P902" s="119" t="str">
        <f ca="1">IFERROR(__xludf.DUMMYFUNCTION("""COMPUTED_VALUE"""),"")</f>
        <v/>
      </c>
      <c r="Q902" s="119" t="str">
        <f ca="1">IFERROR(__xludf.DUMMYFUNCTION("""COMPUTED_VALUE"""),"")</f>
        <v/>
      </c>
      <c r="R902" s="119" t="str">
        <f ca="1">IFERROR(__xludf.DUMMYFUNCTION("""COMPUTED_VALUE"""),"")</f>
        <v/>
      </c>
      <c r="S902" s="119" t="str">
        <f ca="1">IFERROR(__xludf.DUMMYFUNCTION("""COMPUTED_VALUE"""),"")</f>
        <v/>
      </c>
      <c r="T902" s="119" t="str">
        <f ca="1">IFERROR(__xludf.DUMMYFUNCTION("""COMPUTED_VALUE"""),"")</f>
        <v/>
      </c>
      <c r="U902" s="119" t="str">
        <f ca="1">IFERROR(__xludf.DUMMYFUNCTION("""COMPUTED_VALUE"""),"")</f>
        <v/>
      </c>
      <c r="V902" s="119" t="str">
        <f ca="1">IFERROR(__xludf.DUMMYFUNCTION("""COMPUTED_VALUE"""),"")</f>
        <v/>
      </c>
      <c r="W902" s="119" t="str">
        <f ca="1">IFERROR(__xludf.DUMMYFUNCTION("""COMPUTED_VALUE"""),"")</f>
        <v/>
      </c>
      <c r="X902" s="119" t="str">
        <f ca="1">IFERROR(__xludf.DUMMYFUNCTION("""COMPUTED_VALUE"""),"")</f>
        <v/>
      </c>
      <c r="Y902" s="119" t="str">
        <f ca="1">IFERROR(__xludf.DUMMYFUNCTION("""COMPUTED_VALUE"""),"")</f>
        <v/>
      </c>
      <c r="Z902" s="119"/>
    </row>
    <row r="903" spans="1:26" ht="12.95">
      <c r="A903" s="119" t="str">
        <f ca="1">IFERROR(__xludf.DUMMYFUNCTION("""COMPUTED_VALUE"""),"")</f>
        <v/>
      </c>
      <c r="B903" s="119" t="str">
        <f ca="1">IFERROR(__xludf.DUMMYFUNCTION("""COMPUTED_VALUE"""),"")</f>
        <v/>
      </c>
      <c r="C903" s="119" t="str">
        <f ca="1">IFERROR(__xludf.DUMMYFUNCTION("""COMPUTED_VALUE"""),"")</f>
        <v/>
      </c>
      <c r="D903" s="119" t="str">
        <f ca="1">IFERROR(__xludf.DUMMYFUNCTION("""COMPUTED_VALUE"""),"")</f>
        <v/>
      </c>
      <c r="E903" s="119" t="str">
        <f ca="1">IFERROR(__xludf.DUMMYFUNCTION("""COMPUTED_VALUE"""),"")</f>
        <v/>
      </c>
      <c r="F903" s="119" t="str">
        <f ca="1">IFERROR(__xludf.DUMMYFUNCTION("""COMPUTED_VALUE"""),"")</f>
        <v/>
      </c>
      <c r="G903" s="119" t="str">
        <f ca="1">IFERROR(__xludf.DUMMYFUNCTION("""COMPUTED_VALUE"""),"")</f>
        <v/>
      </c>
      <c r="H903" s="119" t="str">
        <f ca="1">IFERROR(__xludf.DUMMYFUNCTION("""COMPUTED_VALUE"""),"")</f>
        <v/>
      </c>
      <c r="I903" s="96" t="str">
        <f ca="1">IFERROR(__xludf.DUMMYFUNCTION("""COMPUTED_VALUE"""),"")</f>
        <v/>
      </c>
      <c r="J903" s="119" t="str">
        <f ca="1">IFERROR(__xludf.DUMMYFUNCTION("""COMPUTED_VALUE"""),"")</f>
        <v/>
      </c>
      <c r="K903" s="119" t="str">
        <f ca="1">IFERROR(__xludf.DUMMYFUNCTION("""COMPUTED_VALUE"""),"")</f>
        <v/>
      </c>
      <c r="L903" s="119" t="str">
        <f ca="1">IFERROR(__xludf.DUMMYFUNCTION("""COMPUTED_VALUE"""),"")</f>
        <v/>
      </c>
      <c r="M903" s="119" t="str">
        <f ca="1">IFERROR(__xludf.DUMMYFUNCTION("""COMPUTED_VALUE"""),"")</f>
        <v/>
      </c>
      <c r="N903" s="119" t="str">
        <f ca="1">IFERROR(__xludf.DUMMYFUNCTION("""COMPUTED_VALUE"""),"")</f>
        <v/>
      </c>
      <c r="O903" s="119" t="str">
        <f ca="1">IFERROR(__xludf.DUMMYFUNCTION("""COMPUTED_VALUE"""),"")</f>
        <v/>
      </c>
      <c r="P903" s="119" t="str">
        <f ca="1">IFERROR(__xludf.DUMMYFUNCTION("""COMPUTED_VALUE"""),"")</f>
        <v/>
      </c>
      <c r="Q903" s="119" t="str">
        <f ca="1">IFERROR(__xludf.DUMMYFUNCTION("""COMPUTED_VALUE"""),"")</f>
        <v/>
      </c>
      <c r="R903" s="119" t="str">
        <f ca="1">IFERROR(__xludf.DUMMYFUNCTION("""COMPUTED_VALUE"""),"")</f>
        <v/>
      </c>
      <c r="S903" s="119" t="str">
        <f ca="1">IFERROR(__xludf.DUMMYFUNCTION("""COMPUTED_VALUE"""),"")</f>
        <v/>
      </c>
      <c r="T903" s="119" t="str">
        <f ca="1">IFERROR(__xludf.DUMMYFUNCTION("""COMPUTED_VALUE"""),"")</f>
        <v/>
      </c>
      <c r="U903" s="119" t="str">
        <f ca="1">IFERROR(__xludf.DUMMYFUNCTION("""COMPUTED_VALUE"""),"")</f>
        <v/>
      </c>
      <c r="V903" s="119" t="str">
        <f ca="1">IFERROR(__xludf.DUMMYFUNCTION("""COMPUTED_VALUE"""),"")</f>
        <v/>
      </c>
      <c r="W903" s="119" t="str">
        <f ca="1">IFERROR(__xludf.DUMMYFUNCTION("""COMPUTED_VALUE"""),"")</f>
        <v/>
      </c>
      <c r="X903" s="119" t="str">
        <f ca="1">IFERROR(__xludf.DUMMYFUNCTION("""COMPUTED_VALUE"""),"")</f>
        <v/>
      </c>
      <c r="Y903" s="119" t="str">
        <f ca="1">IFERROR(__xludf.DUMMYFUNCTION("""COMPUTED_VALUE"""),"")</f>
        <v/>
      </c>
      <c r="Z903" s="119"/>
    </row>
    <row r="904" spans="1:26" ht="12.95">
      <c r="A904" s="119" t="str">
        <f ca="1">IFERROR(__xludf.DUMMYFUNCTION("""COMPUTED_VALUE"""),"")</f>
        <v/>
      </c>
      <c r="B904" s="119" t="str">
        <f ca="1">IFERROR(__xludf.DUMMYFUNCTION("""COMPUTED_VALUE"""),"")</f>
        <v/>
      </c>
      <c r="C904" s="119" t="str">
        <f ca="1">IFERROR(__xludf.DUMMYFUNCTION("""COMPUTED_VALUE"""),"")</f>
        <v/>
      </c>
      <c r="D904" s="119" t="str">
        <f ca="1">IFERROR(__xludf.DUMMYFUNCTION("""COMPUTED_VALUE"""),"")</f>
        <v/>
      </c>
      <c r="E904" s="119" t="str">
        <f ca="1">IFERROR(__xludf.DUMMYFUNCTION("""COMPUTED_VALUE"""),"")</f>
        <v/>
      </c>
      <c r="F904" s="119" t="str">
        <f ca="1">IFERROR(__xludf.DUMMYFUNCTION("""COMPUTED_VALUE"""),"")</f>
        <v/>
      </c>
      <c r="G904" s="119" t="str">
        <f ca="1">IFERROR(__xludf.DUMMYFUNCTION("""COMPUTED_VALUE"""),"")</f>
        <v/>
      </c>
      <c r="H904" s="119" t="str">
        <f ca="1">IFERROR(__xludf.DUMMYFUNCTION("""COMPUTED_VALUE"""),"")</f>
        <v/>
      </c>
      <c r="I904" s="96" t="str">
        <f ca="1">IFERROR(__xludf.DUMMYFUNCTION("""COMPUTED_VALUE"""),"")</f>
        <v/>
      </c>
      <c r="J904" s="119" t="str">
        <f ca="1">IFERROR(__xludf.DUMMYFUNCTION("""COMPUTED_VALUE"""),"")</f>
        <v/>
      </c>
      <c r="K904" s="119" t="str">
        <f ca="1">IFERROR(__xludf.DUMMYFUNCTION("""COMPUTED_VALUE"""),"")</f>
        <v/>
      </c>
      <c r="L904" s="119" t="str">
        <f ca="1">IFERROR(__xludf.DUMMYFUNCTION("""COMPUTED_VALUE"""),"")</f>
        <v/>
      </c>
      <c r="M904" s="119" t="str">
        <f ca="1">IFERROR(__xludf.DUMMYFUNCTION("""COMPUTED_VALUE"""),"")</f>
        <v/>
      </c>
      <c r="N904" s="119" t="str">
        <f ca="1">IFERROR(__xludf.DUMMYFUNCTION("""COMPUTED_VALUE"""),"")</f>
        <v/>
      </c>
      <c r="O904" s="119" t="str">
        <f ca="1">IFERROR(__xludf.DUMMYFUNCTION("""COMPUTED_VALUE"""),"")</f>
        <v/>
      </c>
      <c r="P904" s="119" t="str">
        <f ca="1">IFERROR(__xludf.DUMMYFUNCTION("""COMPUTED_VALUE"""),"")</f>
        <v/>
      </c>
      <c r="Q904" s="119" t="str">
        <f ca="1">IFERROR(__xludf.DUMMYFUNCTION("""COMPUTED_VALUE"""),"")</f>
        <v/>
      </c>
      <c r="R904" s="119" t="str">
        <f ca="1">IFERROR(__xludf.DUMMYFUNCTION("""COMPUTED_VALUE"""),"")</f>
        <v/>
      </c>
      <c r="S904" s="119" t="str">
        <f ca="1">IFERROR(__xludf.DUMMYFUNCTION("""COMPUTED_VALUE"""),"")</f>
        <v/>
      </c>
      <c r="T904" s="119" t="str">
        <f ca="1">IFERROR(__xludf.DUMMYFUNCTION("""COMPUTED_VALUE"""),"")</f>
        <v/>
      </c>
      <c r="U904" s="119" t="str">
        <f ca="1">IFERROR(__xludf.DUMMYFUNCTION("""COMPUTED_VALUE"""),"")</f>
        <v/>
      </c>
      <c r="V904" s="119" t="str">
        <f ca="1">IFERROR(__xludf.DUMMYFUNCTION("""COMPUTED_VALUE"""),"")</f>
        <v/>
      </c>
      <c r="W904" s="119" t="str">
        <f ca="1">IFERROR(__xludf.DUMMYFUNCTION("""COMPUTED_VALUE"""),"")</f>
        <v/>
      </c>
      <c r="X904" s="119" t="str">
        <f ca="1">IFERROR(__xludf.DUMMYFUNCTION("""COMPUTED_VALUE"""),"")</f>
        <v/>
      </c>
      <c r="Y904" s="119" t="str">
        <f ca="1">IFERROR(__xludf.DUMMYFUNCTION("""COMPUTED_VALUE"""),"")</f>
        <v/>
      </c>
      <c r="Z904" s="119"/>
    </row>
    <row r="905" spans="1:26" ht="12.95">
      <c r="A905" s="119" t="str">
        <f ca="1">IFERROR(__xludf.DUMMYFUNCTION("""COMPUTED_VALUE"""),"")</f>
        <v/>
      </c>
      <c r="B905" s="119" t="str">
        <f ca="1">IFERROR(__xludf.DUMMYFUNCTION("""COMPUTED_VALUE"""),"")</f>
        <v/>
      </c>
      <c r="C905" s="119" t="str">
        <f ca="1">IFERROR(__xludf.DUMMYFUNCTION("""COMPUTED_VALUE"""),"")</f>
        <v/>
      </c>
      <c r="D905" s="119" t="str">
        <f ca="1">IFERROR(__xludf.DUMMYFUNCTION("""COMPUTED_VALUE"""),"")</f>
        <v/>
      </c>
      <c r="E905" s="119" t="str">
        <f ca="1">IFERROR(__xludf.DUMMYFUNCTION("""COMPUTED_VALUE"""),"")</f>
        <v/>
      </c>
      <c r="F905" s="119" t="str">
        <f ca="1">IFERROR(__xludf.DUMMYFUNCTION("""COMPUTED_VALUE"""),"")</f>
        <v/>
      </c>
      <c r="G905" s="119" t="str">
        <f ca="1">IFERROR(__xludf.DUMMYFUNCTION("""COMPUTED_VALUE"""),"")</f>
        <v/>
      </c>
      <c r="H905" s="119" t="str">
        <f ca="1">IFERROR(__xludf.DUMMYFUNCTION("""COMPUTED_VALUE"""),"")</f>
        <v/>
      </c>
      <c r="I905" s="96" t="str">
        <f ca="1">IFERROR(__xludf.DUMMYFUNCTION("""COMPUTED_VALUE"""),"")</f>
        <v/>
      </c>
      <c r="J905" s="119" t="str">
        <f ca="1">IFERROR(__xludf.DUMMYFUNCTION("""COMPUTED_VALUE"""),"")</f>
        <v/>
      </c>
      <c r="K905" s="119" t="str">
        <f ca="1">IFERROR(__xludf.DUMMYFUNCTION("""COMPUTED_VALUE"""),"")</f>
        <v/>
      </c>
      <c r="L905" s="119" t="str">
        <f ca="1">IFERROR(__xludf.DUMMYFUNCTION("""COMPUTED_VALUE"""),"")</f>
        <v/>
      </c>
      <c r="M905" s="119" t="str">
        <f ca="1">IFERROR(__xludf.DUMMYFUNCTION("""COMPUTED_VALUE"""),"")</f>
        <v/>
      </c>
      <c r="N905" s="119" t="str">
        <f ca="1">IFERROR(__xludf.DUMMYFUNCTION("""COMPUTED_VALUE"""),"")</f>
        <v/>
      </c>
      <c r="O905" s="119" t="str">
        <f ca="1">IFERROR(__xludf.DUMMYFUNCTION("""COMPUTED_VALUE"""),"")</f>
        <v/>
      </c>
      <c r="P905" s="119" t="str">
        <f ca="1">IFERROR(__xludf.DUMMYFUNCTION("""COMPUTED_VALUE"""),"")</f>
        <v/>
      </c>
      <c r="Q905" s="119" t="str">
        <f ca="1">IFERROR(__xludf.DUMMYFUNCTION("""COMPUTED_VALUE"""),"")</f>
        <v/>
      </c>
      <c r="R905" s="119" t="str">
        <f ca="1">IFERROR(__xludf.DUMMYFUNCTION("""COMPUTED_VALUE"""),"")</f>
        <v/>
      </c>
      <c r="S905" s="119" t="str">
        <f ca="1">IFERROR(__xludf.DUMMYFUNCTION("""COMPUTED_VALUE"""),"")</f>
        <v/>
      </c>
      <c r="T905" s="119" t="str">
        <f ca="1">IFERROR(__xludf.DUMMYFUNCTION("""COMPUTED_VALUE"""),"")</f>
        <v/>
      </c>
      <c r="U905" s="119" t="str">
        <f ca="1">IFERROR(__xludf.DUMMYFUNCTION("""COMPUTED_VALUE"""),"")</f>
        <v/>
      </c>
      <c r="V905" s="119" t="str">
        <f ca="1">IFERROR(__xludf.DUMMYFUNCTION("""COMPUTED_VALUE"""),"")</f>
        <v/>
      </c>
      <c r="W905" s="119" t="str">
        <f ca="1">IFERROR(__xludf.DUMMYFUNCTION("""COMPUTED_VALUE"""),"")</f>
        <v/>
      </c>
      <c r="X905" s="119" t="str">
        <f ca="1">IFERROR(__xludf.DUMMYFUNCTION("""COMPUTED_VALUE"""),"")</f>
        <v/>
      </c>
      <c r="Y905" s="119" t="str">
        <f ca="1">IFERROR(__xludf.DUMMYFUNCTION("""COMPUTED_VALUE"""),"")</f>
        <v/>
      </c>
      <c r="Z905" s="119"/>
    </row>
    <row r="906" spans="1:26" ht="12.95">
      <c r="A906" s="119" t="str">
        <f ca="1">IFERROR(__xludf.DUMMYFUNCTION("""COMPUTED_VALUE"""),"")</f>
        <v/>
      </c>
      <c r="B906" s="119" t="str">
        <f ca="1">IFERROR(__xludf.DUMMYFUNCTION("""COMPUTED_VALUE"""),"")</f>
        <v/>
      </c>
      <c r="C906" s="119" t="str">
        <f ca="1">IFERROR(__xludf.DUMMYFUNCTION("""COMPUTED_VALUE"""),"")</f>
        <v/>
      </c>
      <c r="D906" s="119" t="str">
        <f ca="1">IFERROR(__xludf.DUMMYFUNCTION("""COMPUTED_VALUE"""),"")</f>
        <v/>
      </c>
      <c r="E906" s="119" t="str">
        <f ca="1">IFERROR(__xludf.DUMMYFUNCTION("""COMPUTED_VALUE"""),"")</f>
        <v/>
      </c>
      <c r="F906" s="119" t="str">
        <f ca="1">IFERROR(__xludf.DUMMYFUNCTION("""COMPUTED_VALUE"""),"")</f>
        <v/>
      </c>
      <c r="G906" s="119" t="str">
        <f ca="1">IFERROR(__xludf.DUMMYFUNCTION("""COMPUTED_VALUE"""),"")</f>
        <v/>
      </c>
      <c r="H906" s="119" t="str">
        <f ca="1">IFERROR(__xludf.DUMMYFUNCTION("""COMPUTED_VALUE"""),"")</f>
        <v/>
      </c>
      <c r="I906" s="96" t="str">
        <f ca="1">IFERROR(__xludf.DUMMYFUNCTION("""COMPUTED_VALUE"""),"")</f>
        <v/>
      </c>
      <c r="J906" s="119" t="str">
        <f ca="1">IFERROR(__xludf.DUMMYFUNCTION("""COMPUTED_VALUE"""),"")</f>
        <v/>
      </c>
      <c r="K906" s="119" t="str">
        <f ca="1">IFERROR(__xludf.DUMMYFUNCTION("""COMPUTED_VALUE"""),"")</f>
        <v/>
      </c>
      <c r="L906" s="119" t="str">
        <f ca="1">IFERROR(__xludf.DUMMYFUNCTION("""COMPUTED_VALUE"""),"")</f>
        <v/>
      </c>
      <c r="M906" s="119" t="str">
        <f ca="1">IFERROR(__xludf.DUMMYFUNCTION("""COMPUTED_VALUE"""),"")</f>
        <v/>
      </c>
      <c r="N906" s="119" t="str">
        <f ca="1">IFERROR(__xludf.DUMMYFUNCTION("""COMPUTED_VALUE"""),"")</f>
        <v/>
      </c>
      <c r="O906" s="119" t="str">
        <f ca="1">IFERROR(__xludf.DUMMYFUNCTION("""COMPUTED_VALUE"""),"")</f>
        <v/>
      </c>
      <c r="P906" s="119" t="str">
        <f ca="1">IFERROR(__xludf.DUMMYFUNCTION("""COMPUTED_VALUE"""),"")</f>
        <v/>
      </c>
      <c r="Q906" s="119" t="str">
        <f ca="1">IFERROR(__xludf.DUMMYFUNCTION("""COMPUTED_VALUE"""),"")</f>
        <v/>
      </c>
      <c r="R906" s="119" t="str">
        <f ca="1">IFERROR(__xludf.DUMMYFUNCTION("""COMPUTED_VALUE"""),"")</f>
        <v/>
      </c>
      <c r="S906" s="119" t="str">
        <f ca="1">IFERROR(__xludf.DUMMYFUNCTION("""COMPUTED_VALUE"""),"")</f>
        <v/>
      </c>
      <c r="T906" s="119" t="str">
        <f ca="1">IFERROR(__xludf.DUMMYFUNCTION("""COMPUTED_VALUE"""),"")</f>
        <v/>
      </c>
      <c r="U906" s="119" t="str">
        <f ca="1">IFERROR(__xludf.DUMMYFUNCTION("""COMPUTED_VALUE"""),"")</f>
        <v/>
      </c>
      <c r="V906" s="119" t="str">
        <f ca="1">IFERROR(__xludf.DUMMYFUNCTION("""COMPUTED_VALUE"""),"")</f>
        <v/>
      </c>
      <c r="W906" s="119" t="str">
        <f ca="1">IFERROR(__xludf.DUMMYFUNCTION("""COMPUTED_VALUE"""),"")</f>
        <v/>
      </c>
      <c r="X906" s="119" t="str">
        <f ca="1">IFERROR(__xludf.DUMMYFUNCTION("""COMPUTED_VALUE"""),"")</f>
        <v/>
      </c>
      <c r="Y906" s="119" t="str">
        <f ca="1">IFERROR(__xludf.DUMMYFUNCTION("""COMPUTED_VALUE"""),"")</f>
        <v/>
      </c>
      <c r="Z906" s="119"/>
    </row>
    <row r="907" spans="1:26" ht="12.95">
      <c r="A907" s="119" t="str">
        <f ca="1">IFERROR(__xludf.DUMMYFUNCTION("""COMPUTED_VALUE"""),"")</f>
        <v/>
      </c>
      <c r="B907" s="119" t="str">
        <f ca="1">IFERROR(__xludf.DUMMYFUNCTION("""COMPUTED_VALUE"""),"")</f>
        <v/>
      </c>
      <c r="C907" s="119" t="str">
        <f ca="1">IFERROR(__xludf.DUMMYFUNCTION("""COMPUTED_VALUE"""),"")</f>
        <v/>
      </c>
      <c r="D907" s="119" t="str">
        <f ca="1">IFERROR(__xludf.DUMMYFUNCTION("""COMPUTED_VALUE"""),"")</f>
        <v/>
      </c>
      <c r="E907" s="119" t="str">
        <f ca="1">IFERROR(__xludf.DUMMYFUNCTION("""COMPUTED_VALUE"""),"")</f>
        <v/>
      </c>
      <c r="F907" s="119" t="str">
        <f ca="1">IFERROR(__xludf.DUMMYFUNCTION("""COMPUTED_VALUE"""),"")</f>
        <v/>
      </c>
      <c r="G907" s="119" t="str">
        <f ca="1">IFERROR(__xludf.DUMMYFUNCTION("""COMPUTED_VALUE"""),"")</f>
        <v/>
      </c>
      <c r="H907" s="119" t="str">
        <f ca="1">IFERROR(__xludf.DUMMYFUNCTION("""COMPUTED_VALUE"""),"")</f>
        <v/>
      </c>
      <c r="I907" s="96" t="str">
        <f ca="1">IFERROR(__xludf.DUMMYFUNCTION("""COMPUTED_VALUE"""),"")</f>
        <v/>
      </c>
      <c r="J907" s="119" t="str">
        <f ca="1">IFERROR(__xludf.DUMMYFUNCTION("""COMPUTED_VALUE"""),"")</f>
        <v/>
      </c>
      <c r="K907" s="119" t="str">
        <f ca="1">IFERROR(__xludf.DUMMYFUNCTION("""COMPUTED_VALUE"""),"")</f>
        <v/>
      </c>
      <c r="L907" s="119" t="str">
        <f ca="1">IFERROR(__xludf.DUMMYFUNCTION("""COMPUTED_VALUE"""),"")</f>
        <v/>
      </c>
      <c r="M907" s="119" t="str">
        <f ca="1">IFERROR(__xludf.DUMMYFUNCTION("""COMPUTED_VALUE"""),"")</f>
        <v/>
      </c>
      <c r="N907" s="119" t="str">
        <f ca="1">IFERROR(__xludf.DUMMYFUNCTION("""COMPUTED_VALUE"""),"")</f>
        <v/>
      </c>
      <c r="O907" s="119" t="str">
        <f ca="1">IFERROR(__xludf.DUMMYFUNCTION("""COMPUTED_VALUE"""),"")</f>
        <v/>
      </c>
      <c r="P907" s="119" t="str">
        <f ca="1">IFERROR(__xludf.DUMMYFUNCTION("""COMPUTED_VALUE"""),"")</f>
        <v/>
      </c>
      <c r="Q907" s="119" t="str">
        <f ca="1">IFERROR(__xludf.DUMMYFUNCTION("""COMPUTED_VALUE"""),"")</f>
        <v/>
      </c>
      <c r="R907" s="119" t="str">
        <f ca="1">IFERROR(__xludf.DUMMYFUNCTION("""COMPUTED_VALUE"""),"")</f>
        <v/>
      </c>
      <c r="S907" s="119" t="str">
        <f ca="1">IFERROR(__xludf.DUMMYFUNCTION("""COMPUTED_VALUE"""),"")</f>
        <v/>
      </c>
      <c r="T907" s="119" t="str">
        <f ca="1">IFERROR(__xludf.DUMMYFUNCTION("""COMPUTED_VALUE"""),"")</f>
        <v/>
      </c>
      <c r="U907" s="119" t="str">
        <f ca="1">IFERROR(__xludf.DUMMYFUNCTION("""COMPUTED_VALUE"""),"")</f>
        <v/>
      </c>
      <c r="V907" s="119" t="str">
        <f ca="1">IFERROR(__xludf.DUMMYFUNCTION("""COMPUTED_VALUE"""),"")</f>
        <v/>
      </c>
      <c r="W907" s="119" t="str">
        <f ca="1">IFERROR(__xludf.DUMMYFUNCTION("""COMPUTED_VALUE"""),"")</f>
        <v/>
      </c>
      <c r="X907" s="119" t="str">
        <f ca="1">IFERROR(__xludf.DUMMYFUNCTION("""COMPUTED_VALUE"""),"")</f>
        <v/>
      </c>
      <c r="Y907" s="119" t="str">
        <f ca="1">IFERROR(__xludf.DUMMYFUNCTION("""COMPUTED_VALUE"""),"")</f>
        <v/>
      </c>
      <c r="Z907" s="119"/>
    </row>
    <row r="908" spans="1:26" ht="12.95">
      <c r="A908" s="119" t="str">
        <f ca="1">IFERROR(__xludf.DUMMYFUNCTION("""COMPUTED_VALUE"""),"")</f>
        <v/>
      </c>
      <c r="B908" s="119" t="str">
        <f ca="1">IFERROR(__xludf.DUMMYFUNCTION("""COMPUTED_VALUE"""),"")</f>
        <v/>
      </c>
      <c r="C908" s="119" t="str">
        <f ca="1">IFERROR(__xludf.DUMMYFUNCTION("""COMPUTED_VALUE"""),"")</f>
        <v/>
      </c>
      <c r="D908" s="119" t="str">
        <f ca="1">IFERROR(__xludf.DUMMYFUNCTION("""COMPUTED_VALUE"""),"")</f>
        <v/>
      </c>
      <c r="E908" s="119" t="str">
        <f ca="1">IFERROR(__xludf.DUMMYFUNCTION("""COMPUTED_VALUE"""),"")</f>
        <v/>
      </c>
      <c r="F908" s="119" t="str">
        <f ca="1">IFERROR(__xludf.DUMMYFUNCTION("""COMPUTED_VALUE"""),"")</f>
        <v/>
      </c>
      <c r="G908" s="119" t="str">
        <f ca="1">IFERROR(__xludf.DUMMYFUNCTION("""COMPUTED_VALUE"""),"")</f>
        <v/>
      </c>
      <c r="H908" s="119" t="str">
        <f ca="1">IFERROR(__xludf.DUMMYFUNCTION("""COMPUTED_VALUE"""),"")</f>
        <v/>
      </c>
      <c r="I908" s="96" t="str">
        <f ca="1">IFERROR(__xludf.DUMMYFUNCTION("""COMPUTED_VALUE"""),"")</f>
        <v/>
      </c>
      <c r="J908" s="119" t="str">
        <f ca="1">IFERROR(__xludf.DUMMYFUNCTION("""COMPUTED_VALUE"""),"")</f>
        <v/>
      </c>
      <c r="K908" s="119" t="str">
        <f ca="1">IFERROR(__xludf.DUMMYFUNCTION("""COMPUTED_VALUE"""),"")</f>
        <v/>
      </c>
      <c r="L908" s="119" t="str">
        <f ca="1">IFERROR(__xludf.DUMMYFUNCTION("""COMPUTED_VALUE"""),"")</f>
        <v/>
      </c>
      <c r="M908" s="119" t="str">
        <f ca="1">IFERROR(__xludf.DUMMYFUNCTION("""COMPUTED_VALUE"""),"")</f>
        <v/>
      </c>
      <c r="N908" s="119" t="str">
        <f ca="1">IFERROR(__xludf.DUMMYFUNCTION("""COMPUTED_VALUE"""),"")</f>
        <v/>
      </c>
      <c r="O908" s="119" t="str">
        <f ca="1">IFERROR(__xludf.DUMMYFUNCTION("""COMPUTED_VALUE"""),"")</f>
        <v/>
      </c>
      <c r="P908" s="119" t="str">
        <f ca="1">IFERROR(__xludf.DUMMYFUNCTION("""COMPUTED_VALUE"""),"")</f>
        <v/>
      </c>
      <c r="Q908" s="119" t="str">
        <f ca="1">IFERROR(__xludf.DUMMYFUNCTION("""COMPUTED_VALUE"""),"")</f>
        <v/>
      </c>
      <c r="R908" s="119" t="str">
        <f ca="1">IFERROR(__xludf.DUMMYFUNCTION("""COMPUTED_VALUE"""),"")</f>
        <v/>
      </c>
      <c r="S908" s="119" t="str">
        <f ca="1">IFERROR(__xludf.DUMMYFUNCTION("""COMPUTED_VALUE"""),"")</f>
        <v/>
      </c>
      <c r="T908" s="119" t="str">
        <f ca="1">IFERROR(__xludf.DUMMYFUNCTION("""COMPUTED_VALUE"""),"")</f>
        <v/>
      </c>
      <c r="U908" s="119" t="str">
        <f ca="1">IFERROR(__xludf.DUMMYFUNCTION("""COMPUTED_VALUE"""),"")</f>
        <v/>
      </c>
      <c r="V908" s="119" t="str">
        <f ca="1">IFERROR(__xludf.DUMMYFUNCTION("""COMPUTED_VALUE"""),"")</f>
        <v/>
      </c>
      <c r="W908" s="119" t="str">
        <f ca="1">IFERROR(__xludf.DUMMYFUNCTION("""COMPUTED_VALUE"""),"")</f>
        <v/>
      </c>
      <c r="X908" s="119" t="str">
        <f ca="1">IFERROR(__xludf.DUMMYFUNCTION("""COMPUTED_VALUE"""),"")</f>
        <v/>
      </c>
      <c r="Y908" s="119" t="str">
        <f ca="1">IFERROR(__xludf.DUMMYFUNCTION("""COMPUTED_VALUE"""),"")</f>
        <v/>
      </c>
      <c r="Z908" s="119"/>
    </row>
    <row r="909" spans="1:26" ht="12.95">
      <c r="A909" s="119" t="str">
        <f ca="1">IFERROR(__xludf.DUMMYFUNCTION("""COMPUTED_VALUE"""),"")</f>
        <v/>
      </c>
      <c r="B909" s="119" t="str">
        <f ca="1">IFERROR(__xludf.DUMMYFUNCTION("""COMPUTED_VALUE"""),"")</f>
        <v/>
      </c>
      <c r="C909" s="119" t="str">
        <f ca="1">IFERROR(__xludf.DUMMYFUNCTION("""COMPUTED_VALUE"""),"")</f>
        <v/>
      </c>
      <c r="D909" s="119" t="str">
        <f ca="1">IFERROR(__xludf.DUMMYFUNCTION("""COMPUTED_VALUE"""),"")</f>
        <v/>
      </c>
      <c r="E909" s="119" t="str">
        <f ca="1">IFERROR(__xludf.DUMMYFUNCTION("""COMPUTED_VALUE"""),"")</f>
        <v/>
      </c>
      <c r="F909" s="119" t="str">
        <f ca="1">IFERROR(__xludf.DUMMYFUNCTION("""COMPUTED_VALUE"""),"")</f>
        <v/>
      </c>
      <c r="G909" s="119" t="str">
        <f ca="1">IFERROR(__xludf.DUMMYFUNCTION("""COMPUTED_VALUE"""),"")</f>
        <v/>
      </c>
      <c r="H909" s="119" t="str">
        <f ca="1">IFERROR(__xludf.DUMMYFUNCTION("""COMPUTED_VALUE"""),"")</f>
        <v/>
      </c>
      <c r="I909" s="96" t="str">
        <f ca="1">IFERROR(__xludf.DUMMYFUNCTION("""COMPUTED_VALUE"""),"")</f>
        <v/>
      </c>
      <c r="J909" s="119" t="str">
        <f ca="1">IFERROR(__xludf.DUMMYFUNCTION("""COMPUTED_VALUE"""),"")</f>
        <v/>
      </c>
      <c r="K909" s="119" t="str">
        <f ca="1">IFERROR(__xludf.DUMMYFUNCTION("""COMPUTED_VALUE"""),"")</f>
        <v/>
      </c>
      <c r="L909" s="119" t="str">
        <f ca="1">IFERROR(__xludf.DUMMYFUNCTION("""COMPUTED_VALUE"""),"")</f>
        <v/>
      </c>
      <c r="M909" s="119" t="str">
        <f ca="1">IFERROR(__xludf.DUMMYFUNCTION("""COMPUTED_VALUE"""),"")</f>
        <v/>
      </c>
      <c r="N909" s="119" t="str">
        <f ca="1">IFERROR(__xludf.DUMMYFUNCTION("""COMPUTED_VALUE"""),"")</f>
        <v/>
      </c>
      <c r="O909" s="119" t="str">
        <f ca="1">IFERROR(__xludf.DUMMYFUNCTION("""COMPUTED_VALUE"""),"")</f>
        <v/>
      </c>
      <c r="P909" s="119" t="str">
        <f ca="1">IFERROR(__xludf.DUMMYFUNCTION("""COMPUTED_VALUE"""),"")</f>
        <v/>
      </c>
      <c r="Q909" s="119" t="str">
        <f ca="1">IFERROR(__xludf.DUMMYFUNCTION("""COMPUTED_VALUE"""),"")</f>
        <v/>
      </c>
      <c r="R909" s="119" t="str">
        <f ca="1">IFERROR(__xludf.DUMMYFUNCTION("""COMPUTED_VALUE"""),"")</f>
        <v/>
      </c>
      <c r="S909" s="119" t="str">
        <f ca="1">IFERROR(__xludf.DUMMYFUNCTION("""COMPUTED_VALUE"""),"")</f>
        <v/>
      </c>
      <c r="T909" s="119" t="str">
        <f ca="1">IFERROR(__xludf.DUMMYFUNCTION("""COMPUTED_VALUE"""),"")</f>
        <v/>
      </c>
      <c r="U909" s="119" t="str">
        <f ca="1">IFERROR(__xludf.DUMMYFUNCTION("""COMPUTED_VALUE"""),"")</f>
        <v/>
      </c>
      <c r="V909" s="119" t="str">
        <f ca="1">IFERROR(__xludf.DUMMYFUNCTION("""COMPUTED_VALUE"""),"")</f>
        <v/>
      </c>
      <c r="W909" s="119" t="str">
        <f ca="1">IFERROR(__xludf.DUMMYFUNCTION("""COMPUTED_VALUE"""),"")</f>
        <v/>
      </c>
      <c r="X909" s="119" t="str">
        <f ca="1">IFERROR(__xludf.DUMMYFUNCTION("""COMPUTED_VALUE"""),"")</f>
        <v/>
      </c>
      <c r="Y909" s="119" t="str">
        <f ca="1">IFERROR(__xludf.DUMMYFUNCTION("""COMPUTED_VALUE"""),"")</f>
        <v/>
      </c>
      <c r="Z909" s="119"/>
    </row>
    <row r="910" spans="1:26" ht="12.95">
      <c r="A910" s="119" t="str">
        <f ca="1">IFERROR(__xludf.DUMMYFUNCTION("""COMPUTED_VALUE"""),"")</f>
        <v/>
      </c>
      <c r="B910" s="119" t="str">
        <f ca="1">IFERROR(__xludf.DUMMYFUNCTION("""COMPUTED_VALUE"""),"")</f>
        <v/>
      </c>
      <c r="C910" s="119" t="str">
        <f ca="1">IFERROR(__xludf.DUMMYFUNCTION("""COMPUTED_VALUE"""),"")</f>
        <v/>
      </c>
      <c r="D910" s="119" t="str">
        <f ca="1">IFERROR(__xludf.DUMMYFUNCTION("""COMPUTED_VALUE"""),"")</f>
        <v/>
      </c>
      <c r="E910" s="119" t="str">
        <f ca="1">IFERROR(__xludf.DUMMYFUNCTION("""COMPUTED_VALUE"""),"")</f>
        <v/>
      </c>
      <c r="F910" s="119" t="str">
        <f ca="1">IFERROR(__xludf.DUMMYFUNCTION("""COMPUTED_VALUE"""),"")</f>
        <v/>
      </c>
      <c r="G910" s="119" t="str">
        <f ca="1">IFERROR(__xludf.DUMMYFUNCTION("""COMPUTED_VALUE"""),"")</f>
        <v/>
      </c>
      <c r="H910" s="119" t="str">
        <f ca="1">IFERROR(__xludf.DUMMYFUNCTION("""COMPUTED_VALUE"""),"")</f>
        <v/>
      </c>
      <c r="I910" s="96" t="str">
        <f ca="1">IFERROR(__xludf.DUMMYFUNCTION("""COMPUTED_VALUE"""),"")</f>
        <v/>
      </c>
      <c r="J910" s="119" t="str">
        <f ca="1">IFERROR(__xludf.DUMMYFUNCTION("""COMPUTED_VALUE"""),"")</f>
        <v/>
      </c>
      <c r="K910" s="119" t="str">
        <f ca="1">IFERROR(__xludf.DUMMYFUNCTION("""COMPUTED_VALUE"""),"")</f>
        <v/>
      </c>
      <c r="L910" s="119" t="str">
        <f ca="1">IFERROR(__xludf.DUMMYFUNCTION("""COMPUTED_VALUE"""),"")</f>
        <v/>
      </c>
      <c r="M910" s="119" t="str">
        <f ca="1">IFERROR(__xludf.DUMMYFUNCTION("""COMPUTED_VALUE"""),"")</f>
        <v/>
      </c>
      <c r="N910" s="119" t="str">
        <f ca="1">IFERROR(__xludf.DUMMYFUNCTION("""COMPUTED_VALUE"""),"")</f>
        <v/>
      </c>
      <c r="O910" s="119" t="str">
        <f ca="1">IFERROR(__xludf.DUMMYFUNCTION("""COMPUTED_VALUE"""),"")</f>
        <v/>
      </c>
      <c r="P910" s="119" t="str">
        <f ca="1">IFERROR(__xludf.DUMMYFUNCTION("""COMPUTED_VALUE"""),"")</f>
        <v/>
      </c>
      <c r="Q910" s="119" t="str">
        <f ca="1">IFERROR(__xludf.DUMMYFUNCTION("""COMPUTED_VALUE"""),"")</f>
        <v/>
      </c>
      <c r="R910" s="119" t="str">
        <f ca="1">IFERROR(__xludf.DUMMYFUNCTION("""COMPUTED_VALUE"""),"")</f>
        <v/>
      </c>
      <c r="S910" s="119" t="str">
        <f ca="1">IFERROR(__xludf.DUMMYFUNCTION("""COMPUTED_VALUE"""),"")</f>
        <v/>
      </c>
      <c r="T910" s="119" t="str">
        <f ca="1">IFERROR(__xludf.DUMMYFUNCTION("""COMPUTED_VALUE"""),"")</f>
        <v/>
      </c>
      <c r="U910" s="119" t="str">
        <f ca="1">IFERROR(__xludf.DUMMYFUNCTION("""COMPUTED_VALUE"""),"")</f>
        <v/>
      </c>
      <c r="V910" s="119" t="str">
        <f ca="1">IFERROR(__xludf.DUMMYFUNCTION("""COMPUTED_VALUE"""),"")</f>
        <v/>
      </c>
      <c r="W910" s="119" t="str">
        <f ca="1">IFERROR(__xludf.DUMMYFUNCTION("""COMPUTED_VALUE"""),"")</f>
        <v/>
      </c>
      <c r="X910" s="119" t="str">
        <f ca="1">IFERROR(__xludf.DUMMYFUNCTION("""COMPUTED_VALUE"""),"")</f>
        <v/>
      </c>
      <c r="Y910" s="119" t="str">
        <f ca="1">IFERROR(__xludf.DUMMYFUNCTION("""COMPUTED_VALUE"""),"")</f>
        <v/>
      </c>
      <c r="Z910" s="119"/>
    </row>
    <row r="911" spans="1:26" ht="12.95">
      <c r="A911" s="119" t="str">
        <f ca="1">IFERROR(__xludf.DUMMYFUNCTION("""COMPUTED_VALUE"""),"")</f>
        <v/>
      </c>
      <c r="B911" s="119" t="str">
        <f ca="1">IFERROR(__xludf.DUMMYFUNCTION("""COMPUTED_VALUE"""),"")</f>
        <v/>
      </c>
      <c r="C911" s="119" t="str">
        <f ca="1">IFERROR(__xludf.DUMMYFUNCTION("""COMPUTED_VALUE"""),"")</f>
        <v/>
      </c>
      <c r="D911" s="119" t="str">
        <f ca="1">IFERROR(__xludf.DUMMYFUNCTION("""COMPUTED_VALUE"""),"")</f>
        <v/>
      </c>
      <c r="E911" s="119" t="str">
        <f ca="1">IFERROR(__xludf.DUMMYFUNCTION("""COMPUTED_VALUE"""),"")</f>
        <v/>
      </c>
      <c r="F911" s="119" t="str">
        <f ca="1">IFERROR(__xludf.DUMMYFUNCTION("""COMPUTED_VALUE"""),"")</f>
        <v/>
      </c>
      <c r="G911" s="119" t="str">
        <f ca="1">IFERROR(__xludf.DUMMYFUNCTION("""COMPUTED_VALUE"""),"")</f>
        <v/>
      </c>
      <c r="H911" s="119" t="str">
        <f ca="1">IFERROR(__xludf.DUMMYFUNCTION("""COMPUTED_VALUE"""),"")</f>
        <v/>
      </c>
      <c r="I911" s="96" t="str">
        <f ca="1">IFERROR(__xludf.DUMMYFUNCTION("""COMPUTED_VALUE"""),"")</f>
        <v/>
      </c>
      <c r="J911" s="119" t="str">
        <f ca="1">IFERROR(__xludf.DUMMYFUNCTION("""COMPUTED_VALUE"""),"")</f>
        <v/>
      </c>
      <c r="K911" s="119" t="str">
        <f ca="1">IFERROR(__xludf.DUMMYFUNCTION("""COMPUTED_VALUE"""),"")</f>
        <v/>
      </c>
      <c r="L911" s="119" t="str">
        <f ca="1">IFERROR(__xludf.DUMMYFUNCTION("""COMPUTED_VALUE"""),"")</f>
        <v/>
      </c>
      <c r="M911" s="119" t="str">
        <f ca="1">IFERROR(__xludf.DUMMYFUNCTION("""COMPUTED_VALUE"""),"")</f>
        <v/>
      </c>
      <c r="N911" s="119" t="str">
        <f ca="1">IFERROR(__xludf.DUMMYFUNCTION("""COMPUTED_VALUE"""),"")</f>
        <v/>
      </c>
      <c r="O911" s="119" t="str">
        <f ca="1">IFERROR(__xludf.DUMMYFUNCTION("""COMPUTED_VALUE"""),"")</f>
        <v/>
      </c>
      <c r="P911" s="119" t="str">
        <f ca="1">IFERROR(__xludf.DUMMYFUNCTION("""COMPUTED_VALUE"""),"")</f>
        <v/>
      </c>
      <c r="Q911" s="119" t="str">
        <f ca="1">IFERROR(__xludf.DUMMYFUNCTION("""COMPUTED_VALUE"""),"")</f>
        <v/>
      </c>
      <c r="R911" s="119" t="str">
        <f ca="1">IFERROR(__xludf.DUMMYFUNCTION("""COMPUTED_VALUE"""),"")</f>
        <v/>
      </c>
      <c r="S911" s="119" t="str">
        <f ca="1">IFERROR(__xludf.DUMMYFUNCTION("""COMPUTED_VALUE"""),"")</f>
        <v/>
      </c>
      <c r="T911" s="119" t="str">
        <f ca="1">IFERROR(__xludf.DUMMYFUNCTION("""COMPUTED_VALUE"""),"")</f>
        <v/>
      </c>
      <c r="U911" s="119" t="str">
        <f ca="1">IFERROR(__xludf.DUMMYFUNCTION("""COMPUTED_VALUE"""),"")</f>
        <v/>
      </c>
      <c r="V911" s="119" t="str">
        <f ca="1">IFERROR(__xludf.DUMMYFUNCTION("""COMPUTED_VALUE"""),"")</f>
        <v/>
      </c>
      <c r="W911" s="119" t="str">
        <f ca="1">IFERROR(__xludf.DUMMYFUNCTION("""COMPUTED_VALUE"""),"")</f>
        <v/>
      </c>
      <c r="X911" s="119" t="str">
        <f ca="1">IFERROR(__xludf.DUMMYFUNCTION("""COMPUTED_VALUE"""),"")</f>
        <v/>
      </c>
      <c r="Y911" s="119" t="str">
        <f ca="1">IFERROR(__xludf.DUMMYFUNCTION("""COMPUTED_VALUE"""),"")</f>
        <v/>
      </c>
      <c r="Z911" s="119"/>
    </row>
    <row r="912" spans="1:26" ht="12.95">
      <c r="A912" s="119" t="str">
        <f ca="1">IFERROR(__xludf.DUMMYFUNCTION("""COMPUTED_VALUE"""),"")</f>
        <v/>
      </c>
      <c r="B912" s="119" t="str">
        <f ca="1">IFERROR(__xludf.DUMMYFUNCTION("""COMPUTED_VALUE"""),"")</f>
        <v/>
      </c>
      <c r="C912" s="119" t="str">
        <f ca="1">IFERROR(__xludf.DUMMYFUNCTION("""COMPUTED_VALUE"""),"")</f>
        <v/>
      </c>
      <c r="D912" s="119" t="str">
        <f ca="1">IFERROR(__xludf.DUMMYFUNCTION("""COMPUTED_VALUE"""),"")</f>
        <v/>
      </c>
      <c r="E912" s="119" t="str">
        <f ca="1">IFERROR(__xludf.DUMMYFUNCTION("""COMPUTED_VALUE"""),"")</f>
        <v/>
      </c>
      <c r="F912" s="119" t="str">
        <f ca="1">IFERROR(__xludf.DUMMYFUNCTION("""COMPUTED_VALUE"""),"")</f>
        <v/>
      </c>
      <c r="G912" s="119" t="str">
        <f ca="1">IFERROR(__xludf.DUMMYFUNCTION("""COMPUTED_VALUE"""),"")</f>
        <v/>
      </c>
      <c r="H912" s="119" t="str">
        <f ca="1">IFERROR(__xludf.DUMMYFUNCTION("""COMPUTED_VALUE"""),"")</f>
        <v/>
      </c>
      <c r="I912" s="96" t="str">
        <f ca="1">IFERROR(__xludf.DUMMYFUNCTION("""COMPUTED_VALUE"""),"")</f>
        <v/>
      </c>
      <c r="J912" s="119" t="str">
        <f ca="1">IFERROR(__xludf.DUMMYFUNCTION("""COMPUTED_VALUE"""),"")</f>
        <v/>
      </c>
      <c r="K912" s="119" t="str">
        <f ca="1">IFERROR(__xludf.DUMMYFUNCTION("""COMPUTED_VALUE"""),"")</f>
        <v/>
      </c>
      <c r="L912" s="119" t="str">
        <f ca="1">IFERROR(__xludf.DUMMYFUNCTION("""COMPUTED_VALUE"""),"")</f>
        <v/>
      </c>
      <c r="M912" s="119" t="str">
        <f ca="1">IFERROR(__xludf.DUMMYFUNCTION("""COMPUTED_VALUE"""),"")</f>
        <v/>
      </c>
      <c r="N912" s="119" t="str">
        <f ca="1">IFERROR(__xludf.DUMMYFUNCTION("""COMPUTED_VALUE"""),"")</f>
        <v/>
      </c>
      <c r="O912" s="119" t="str">
        <f ca="1">IFERROR(__xludf.DUMMYFUNCTION("""COMPUTED_VALUE"""),"")</f>
        <v/>
      </c>
      <c r="P912" s="119" t="str">
        <f ca="1">IFERROR(__xludf.DUMMYFUNCTION("""COMPUTED_VALUE"""),"")</f>
        <v/>
      </c>
      <c r="Q912" s="119" t="str">
        <f ca="1">IFERROR(__xludf.DUMMYFUNCTION("""COMPUTED_VALUE"""),"")</f>
        <v/>
      </c>
      <c r="R912" s="119" t="str">
        <f ca="1">IFERROR(__xludf.DUMMYFUNCTION("""COMPUTED_VALUE"""),"")</f>
        <v/>
      </c>
      <c r="S912" s="119" t="str">
        <f ca="1">IFERROR(__xludf.DUMMYFUNCTION("""COMPUTED_VALUE"""),"")</f>
        <v/>
      </c>
      <c r="T912" s="119" t="str">
        <f ca="1">IFERROR(__xludf.DUMMYFUNCTION("""COMPUTED_VALUE"""),"")</f>
        <v/>
      </c>
      <c r="U912" s="119" t="str">
        <f ca="1">IFERROR(__xludf.DUMMYFUNCTION("""COMPUTED_VALUE"""),"")</f>
        <v/>
      </c>
      <c r="V912" s="119" t="str">
        <f ca="1">IFERROR(__xludf.DUMMYFUNCTION("""COMPUTED_VALUE"""),"")</f>
        <v/>
      </c>
      <c r="W912" s="119" t="str">
        <f ca="1">IFERROR(__xludf.DUMMYFUNCTION("""COMPUTED_VALUE"""),"")</f>
        <v/>
      </c>
      <c r="X912" s="119" t="str">
        <f ca="1">IFERROR(__xludf.DUMMYFUNCTION("""COMPUTED_VALUE"""),"")</f>
        <v/>
      </c>
      <c r="Y912" s="119" t="str">
        <f ca="1">IFERROR(__xludf.DUMMYFUNCTION("""COMPUTED_VALUE"""),"")</f>
        <v/>
      </c>
      <c r="Z912" s="119"/>
    </row>
    <row r="913" spans="1:26" ht="12.95">
      <c r="A913" s="119" t="str">
        <f ca="1">IFERROR(__xludf.DUMMYFUNCTION("""COMPUTED_VALUE"""),"")</f>
        <v/>
      </c>
      <c r="B913" s="119" t="str">
        <f ca="1">IFERROR(__xludf.DUMMYFUNCTION("""COMPUTED_VALUE"""),"")</f>
        <v/>
      </c>
      <c r="C913" s="119" t="str">
        <f ca="1">IFERROR(__xludf.DUMMYFUNCTION("""COMPUTED_VALUE"""),"")</f>
        <v/>
      </c>
      <c r="D913" s="119" t="str">
        <f ca="1">IFERROR(__xludf.DUMMYFUNCTION("""COMPUTED_VALUE"""),"")</f>
        <v/>
      </c>
      <c r="E913" s="119" t="str">
        <f ca="1">IFERROR(__xludf.DUMMYFUNCTION("""COMPUTED_VALUE"""),"")</f>
        <v/>
      </c>
      <c r="F913" s="119" t="str">
        <f ca="1">IFERROR(__xludf.DUMMYFUNCTION("""COMPUTED_VALUE"""),"")</f>
        <v/>
      </c>
      <c r="G913" s="119" t="str">
        <f ca="1">IFERROR(__xludf.DUMMYFUNCTION("""COMPUTED_VALUE"""),"")</f>
        <v/>
      </c>
      <c r="H913" s="119" t="str">
        <f ca="1">IFERROR(__xludf.DUMMYFUNCTION("""COMPUTED_VALUE"""),"")</f>
        <v/>
      </c>
      <c r="I913" s="96" t="str">
        <f ca="1">IFERROR(__xludf.DUMMYFUNCTION("""COMPUTED_VALUE"""),"")</f>
        <v/>
      </c>
      <c r="J913" s="119" t="str">
        <f ca="1">IFERROR(__xludf.DUMMYFUNCTION("""COMPUTED_VALUE"""),"")</f>
        <v/>
      </c>
      <c r="K913" s="119" t="str">
        <f ca="1">IFERROR(__xludf.DUMMYFUNCTION("""COMPUTED_VALUE"""),"")</f>
        <v/>
      </c>
      <c r="L913" s="119" t="str">
        <f ca="1">IFERROR(__xludf.DUMMYFUNCTION("""COMPUTED_VALUE"""),"")</f>
        <v/>
      </c>
      <c r="M913" s="119" t="str">
        <f ca="1">IFERROR(__xludf.DUMMYFUNCTION("""COMPUTED_VALUE"""),"")</f>
        <v/>
      </c>
      <c r="N913" s="119" t="str">
        <f ca="1">IFERROR(__xludf.DUMMYFUNCTION("""COMPUTED_VALUE"""),"")</f>
        <v/>
      </c>
      <c r="O913" s="119" t="str">
        <f ca="1">IFERROR(__xludf.DUMMYFUNCTION("""COMPUTED_VALUE"""),"")</f>
        <v/>
      </c>
      <c r="P913" s="119" t="str">
        <f ca="1">IFERROR(__xludf.DUMMYFUNCTION("""COMPUTED_VALUE"""),"")</f>
        <v/>
      </c>
      <c r="Q913" s="119" t="str">
        <f ca="1">IFERROR(__xludf.DUMMYFUNCTION("""COMPUTED_VALUE"""),"")</f>
        <v/>
      </c>
      <c r="R913" s="119" t="str">
        <f ca="1">IFERROR(__xludf.DUMMYFUNCTION("""COMPUTED_VALUE"""),"")</f>
        <v/>
      </c>
      <c r="S913" s="119" t="str">
        <f ca="1">IFERROR(__xludf.DUMMYFUNCTION("""COMPUTED_VALUE"""),"")</f>
        <v/>
      </c>
      <c r="T913" s="119" t="str">
        <f ca="1">IFERROR(__xludf.DUMMYFUNCTION("""COMPUTED_VALUE"""),"")</f>
        <v/>
      </c>
      <c r="U913" s="119" t="str">
        <f ca="1">IFERROR(__xludf.DUMMYFUNCTION("""COMPUTED_VALUE"""),"")</f>
        <v/>
      </c>
      <c r="V913" s="119" t="str">
        <f ca="1">IFERROR(__xludf.DUMMYFUNCTION("""COMPUTED_VALUE"""),"")</f>
        <v/>
      </c>
      <c r="W913" s="119" t="str">
        <f ca="1">IFERROR(__xludf.DUMMYFUNCTION("""COMPUTED_VALUE"""),"")</f>
        <v/>
      </c>
      <c r="X913" s="119" t="str">
        <f ca="1">IFERROR(__xludf.DUMMYFUNCTION("""COMPUTED_VALUE"""),"")</f>
        <v/>
      </c>
      <c r="Y913" s="119" t="str">
        <f ca="1">IFERROR(__xludf.DUMMYFUNCTION("""COMPUTED_VALUE"""),"")</f>
        <v/>
      </c>
      <c r="Z913" s="119"/>
    </row>
    <row r="914" spans="1:26" ht="12.95">
      <c r="A914" s="119" t="str">
        <f ca="1">IFERROR(__xludf.DUMMYFUNCTION("""COMPUTED_VALUE"""),"")</f>
        <v/>
      </c>
      <c r="B914" s="119" t="str">
        <f ca="1">IFERROR(__xludf.DUMMYFUNCTION("""COMPUTED_VALUE"""),"")</f>
        <v/>
      </c>
      <c r="C914" s="119" t="str">
        <f ca="1">IFERROR(__xludf.DUMMYFUNCTION("""COMPUTED_VALUE"""),"")</f>
        <v/>
      </c>
      <c r="D914" s="119" t="str">
        <f ca="1">IFERROR(__xludf.DUMMYFUNCTION("""COMPUTED_VALUE"""),"")</f>
        <v/>
      </c>
      <c r="E914" s="119" t="str">
        <f ca="1">IFERROR(__xludf.DUMMYFUNCTION("""COMPUTED_VALUE"""),"")</f>
        <v/>
      </c>
      <c r="F914" s="119" t="str">
        <f ca="1">IFERROR(__xludf.DUMMYFUNCTION("""COMPUTED_VALUE"""),"")</f>
        <v/>
      </c>
      <c r="G914" s="119" t="str">
        <f ca="1">IFERROR(__xludf.DUMMYFUNCTION("""COMPUTED_VALUE"""),"")</f>
        <v/>
      </c>
      <c r="H914" s="119" t="str">
        <f ca="1">IFERROR(__xludf.DUMMYFUNCTION("""COMPUTED_VALUE"""),"")</f>
        <v/>
      </c>
      <c r="I914" s="96" t="str">
        <f ca="1">IFERROR(__xludf.DUMMYFUNCTION("""COMPUTED_VALUE"""),"")</f>
        <v/>
      </c>
      <c r="J914" s="119" t="str">
        <f ca="1">IFERROR(__xludf.DUMMYFUNCTION("""COMPUTED_VALUE"""),"")</f>
        <v/>
      </c>
      <c r="K914" s="119" t="str">
        <f ca="1">IFERROR(__xludf.DUMMYFUNCTION("""COMPUTED_VALUE"""),"")</f>
        <v/>
      </c>
      <c r="L914" s="119" t="str">
        <f ca="1">IFERROR(__xludf.DUMMYFUNCTION("""COMPUTED_VALUE"""),"")</f>
        <v/>
      </c>
      <c r="M914" s="119" t="str">
        <f ca="1">IFERROR(__xludf.DUMMYFUNCTION("""COMPUTED_VALUE"""),"")</f>
        <v/>
      </c>
      <c r="N914" s="119" t="str">
        <f ca="1">IFERROR(__xludf.DUMMYFUNCTION("""COMPUTED_VALUE"""),"")</f>
        <v/>
      </c>
      <c r="O914" s="119" t="str">
        <f ca="1">IFERROR(__xludf.DUMMYFUNCTION("""COMPUTED_VALUE"""),"")</f>
        <v/>
      </c>
      <c r="P914" s="119" t="str">
        <f ca="1">IFERROR(__xludf.DUMMYFUNCTION("""COMPUTED_VALUE"""),"")</f>
        <v/>
      </c>
      <c r="Q914" s="119" t="str">
        <f ca="1">IFERROR(__xludf.DUMMYFUNCTION("""COMPUTED_VALUE"""),"")</f>
        <v/>
      </c>
      <c r="R914" s="119" t="str">
        <f ca="1">IFERROR(__xludf.DUMMYFUNCTION("""COMPUTED_VALUE"""),"")</f>
        <v/>
      </c>
      <c r="S914" s="119" t="str">
        <f ca="1">IFERROR(__xludf.DUMMYFUNCTION("""COMPUTED_VALUE"""),"")</f>
        <v/>
      </c>
      <c r="T914" s="119" t="str">
        <f ca="1">IFERROR(__xludf.DUMMYFUNCTION("""COMPUTED_VALUE"""),"")</f>
        <v/>
      </c>
      <c r="U914" s="119" t="str">
        <f ca="1">IFERROR(__xludf.DUMMYFUNCTION("""COMPUTED_VALUE"""),"")</f>
        <v/>
      </c>
      <c r="V914" s="119" t="str">
        <f ca="1">IFERROR(__xludf.DUMMYFUNCTION("""COMPUTED_VALUE"""),"")</f>
        <v/>
      </c>
      <c r="W914" s="119" t="str">
        <f ca="1">IFERROR(__xludf.DUMMYFUNCTION("""COMPUTED_VALUE"""),"")</f>
        <v/>
      </c>
      <c r="X914" s="119" t="str">
        <f ca="1">IFERROR(__xludf.DUMMYFUNCTION("""COMPUTED_VALUE"""),"")</f>
        <v/>
      </c>
      <c r="Y914" s="119" t="str">
        <f ca="1">IFERROR(__xludf.DUMMYFUNCTION("""COMPUTED_VALUE"""),"")</f>
        <v/>
      </c>
      <c r="Z914" s="119"/>
    </row>
    <row r="915" spans="1:26" ht="12.95">
      <c r="A915" s="119" t="str">
        <f ca="1">IFERROR(__xludf.DUMMYFUNCTION("""COMPUTED_VALUE"""),"")</f>
        <v/>
      </c>
      <c r="B915" s="119" t="str">
        <f ca="1">IFERROR(__xludf.DUMMYFUNCTION("""COMPUTED_VALUE"""),"")</f>
        <v/>
      </c>
      <c r="C915" s="119" t="str">
        <f ca="1">IFERROR(__xludf.DUMMYFUNCTION("""COMPUTED_VALUE"""),"")</f>
        <v/>
      </c>
      <c r="D915" s="119" t="str">
        <f ca="1">IFERROR(__xludf.DUMMYFUNCTION("""COMPUTED_VALUE"""),"")</f>
        <v/>
      </c>
      <c r="E915" s="119" t="str">
        <f ca="1">IFERROR(__xludf.DUMMYFUNCTION("""COMPUTED_VALUE"""),"")</f>
        <v/>
      </c>
      <c r="F915" s="119" t="str">
        <f ca="1">IFERROR(__xludf.DUMMYFUNCTION("""COMPUTED_VALUE"""),"")</f>
        <v/>
      </c>
      <c r="G915" s="119" t="str">
        <f ca="1">IFERROR(__xludf.DUMMYFUNCTION("""COMPUTED_VALUE"""),"")</f>
        <v/>
      </c>
      <c r="H915" s="119" t="str">
        <f ca="1">IFERROR(__xludf.DUMMYFUNCTION("""COMPUTED_VALUE"""),"")</f>
        <v/>
      </c>
      <c r="I915" s="96" t="str">
        <f ca="1">IFERROR(__xludf.DUMMYFUNCTION("""COMPUTED_VALUE"""),"")</f>
        <v/>
      </c>
      <c r="J915" s="119" t="str">
        <f ca="1">IFERROR(__xludf.DUMMYFUNCTION("""COMPUTED_VALUE"""),"")</f>
        <v/>
      </c>
      <c r="K915" s="119" t="str">
        <f ca="1">IFERROR(__xludf.DUMMYFUNCTION("""COMPUTED_VALUE"""),"")</f>
        <v/>
      </c>
      <c r="L915" s="119" t="str">
        <f ca="1">IFERROR(__xludf.DUMMYFUNCTION("""COMPUTED_VALUE"""),"")</f>
        <v/>
      </c>
      <c r="M915" s="119" t="str">
        <f ca="1">IFERROR(__xludf.DUMMYFUNCTION("""COMPUTED_VALUE"""),"")</f>
        <v/>
      </c>
      <c r="N915" s="119" t="str">
        <f ca="1">IFERROR(__xludf.DUMMYFUNCTION("""COMPUTED_VALUE"""),"")</f>
        <v/>
      </c>
      <c r="O915" s="119" t="str">
        <f ca="1">IFERROR(__xludf.DUMMYFUNCTION("""COMPUTED_VALUE"""),"")</f>
        <v/>
      </c>
      <c r="P915" s="119" t="str">
        <f ca="1">IFERROR(__xludf.DUMMYFUNCTION("""COMPUTED_VALUE"""),"")</f>
        <v/>
      </c>
      <c r="Q915" s="119" t="str">
        <f ca="1">IFERROR(__xludf.DUMMYFUNCTION("""COMPUTED_VALUE"""),"")</f>
        <v/>
      </c>
      <c r="R915" s="119" t="str">
        <f ca="1">IFERROR(__xludf.DUMMYFUNCTION("""COMPUTED_VALUE"""),"")</f>
        <v/>
      </c>
      <c r="S915" s="119" t="str">
        <f ca="1">IFERROR(__xludf.DUMMYFUNCTION("""COMPUTED_VALUE"""),"")</f>
        <v/>
      </c>
      <c r="T915" s="119" t="str">
        <f ca="1">IFERROR(__xludf.DUMMYFUNCTION("""COMPUTED_VALUE"""),"")</f>
        <v/>
      </c>
      <c r="U915" s="119" t="str">
        <f ca="1">IFERROR(__xludf.DUMMYFUNCTION("""COMPUTED_VALUE"""),"")</f>
        <v/>
      </c>
      <c r="V915" s="119" t="str">
        <f ca="1">IFERROR(__xludf.DUMMYFUNCTION("""COMPUTED_VALUE"""),"")</f>
        <v/>
      </c>
      <c r="W915" s="119" t="str">
        <f ca="1">IFERROR(__xludf.DUMMYFUNCTION("""COMPUTED_VALUE"""),"")</f>
        <v/>
      </c>
      <c r="X915" s="119" t="str">
        <f ca="1">IFERROR(__xludf.DUMMYFUNCTION("""COMPUTED_VALUE"""),"")</f>
        <v/>
      </c>
      <c r="Y915" s="119" t="str">
        <f ca="1">IFERROR(__xludf.DUMMYFUNCTION("""COMPUTED_VALUE"""),"")</f>
        <v/>
      </c>
      <c r="Z915" s="119"/>
    </row>
    <row r="916" spans="1:26" ht="12.95">
      <c r="A916" s="119" t="str">
        <f ca="1">IFERROR(__xludf.DUMMYFUNCTION("""COMPUTED_VALUE"""),"")</f>
        <v/>
      </c>
      <c r="B916" s="119" t="str">
        <f ca="1">IFERROR(__xludf.DUMMYFUNCTION("""COMPUTED_VALUE"""),"")</f>
        <v/>
      </c>
      <c r="C916" s="119" t="str">
        <f ca="1">IFERROR(__xludf.DUMMYFUNCTION("""COMPUTED_VALUE"""),"")</f>
        <v/>
      </c>
      <c r="D916" s="119" t="str">
        <f ca="1">IFERROR(__xludf.DUMMYFUNCTION("""COMPUTED_VALUE"""),"")</f>
        <v/>
      </c>
      <c r="E916" s="119" t="str">
        <f ca="1">IFERROR(__xludf.DUMMYFUNCTION("""COMPUTED_VALUE"""),"")</f>
        <v/>
      </c>
      <c r="F916" s="119" t="str">
        <f ca="1">IFERROR(__xludf.DUMMYFUNCTION("""COMPUTED_VALUE"""),"")</f>
        <v/>
      </c>
      <c r="G916" s="119" t="str">
        <f ca="1">IFERROR(__xludf.DUMMYFUNCTION("""COMPUTED_VALUE"""),"")</f>
        <v/>
      </c>
      <c r="H916" s="119" t="str">
        <f ca="1">IFERROR(__xludf.DUMMYFUNCTION("""COMPUTED_VALUE"""),"")</f>
        <v/>
      </c>
      <c r="I916" s="96" t="str">
        <f ca="1">IFERROR(__xludf.DUMMYFUNCTION("""COMPUTED_VALUE"""),"")</f>
        <v/>
      </c>
      <c r="J916" s="119" t="str">
        <f ca="1">IFERROR(__xludf.DUMMYFUNCTION("""COMPUTED_VALUE"""),"")</f>
        <v/>
      </c>
      <c r="K916" s="119" t="str">
        <f ca="1">IFERROR(__xludf.DUMMYFUNCTION("""COMPUTED_VALUE"""),"")</f>
        <v/>
      </c>
      <c r="L916" s="119" t="str">
        <f ca="1">IFERROR(__xludf.DUMMYFUNCTION("""COMPUTED_VALUE"""),"")</f>
        <v/>
      </c>
      <c r="M916" s="119" t="str">
        <f ca="1">IFERROR(__xludf.DUMMYFUNCTION("""COMPUTED_VALUE"""),"")</f>
        <v/>
      </c>
      <c r="N916" s="119" t="str">
        <f ca="1">IFERROR(__xludf.DUMMYFUNCTION("""COMPUTED_VALUE"""),"")</f>
        <v/>
      </c>
      <c r="O916" s="119" t="str">
        <f ca="1">IFERROR(__xludf.DUMMYFUNCTION("""COMPUTED_VALUE"""),"")</f>
        <v/>
      </c>
      <c r="P916" s="119" t="str">
        <f ca="1">IFERROR(__xludf.DUMMYFUNCTION("""COMPUTED_VALUE"""),"")</f>
        <v/>
      </c>
      <c r="Q916" s="119" t="str">
        <f ca="1">IFERROR(__xludf.DUMMYFUNCTION("""COMPUTED_VALUE"""),"")</f>
        <v/>
      </c>
      <c r="R916" s="119" t="str">
        <f ca="1">IFERROR(__xludf.DUMMYFUNCTION("""COMPUTED_VALUE"""),"")</f>
        <v/>
      </c>
      <c r="S916" s="119" t="str">
        <f ca="1">IFERROR(__xludf.DUMMYFUNCTION("""COMPUTED_VALUE"""),"")</f>
        <v/>
      </c>
      <c r="T916" s="119" t="str">
        <f ca="1">IFERROR(__xludf.DUMMYFUNCTION("""COMPUTED_VALUE"""),"")</f>
        <v/>
      </c>
      <c r="U916" s="119" t="str">
        <f ca="1">IFERROR(__xludf.DUMMYFUNCTION("""COMPUTED_VALUE"""),"")</f>
        <v/>
      </c>
      <c r="V916" s="119" t="str">
        <f ca="1">IFERROR(__xludf.DUMMYFUNCTION("""COMPUTED_VALUE"""),"")</f>
        <v/>
      </c>
      <c r="W916" s="119" t="str">
        <f ca="1">IFERROR(__xludf.DUMMYFUNCTION("""COMPUTED_VALUE"""),"")</f>
        <v/>
      </c>
      <c r="X916" s="119" t="str">
        <f ca="1">IFERROR(__xludf.DUMMYFUNCTION("""COMPUTED_VALUE"""),"")</f>
        <v/>
      </c>
      <c r="Y916" s="119" t="str">
        <f ca="1">IFERROR(__xludf.DUMMYFUNCTION("""COMPUTED_VALUE"""),"")</f>
        <v/>
      </c>
      <c r="Z916" s="119"/>
    </row>
    <row r="917" spans="1:26" ht="12.95">
      <c r="A917" s="119" t="str">
        <f ca="1">IFERROR(__xludf.DUMMYFUNCTION("""COMPUTED_VALUE"""),"")</f>
        <v/>
      </c>
      <c r="B917" s="119" t="str">
        <f ca="1">IFERROR(__xludf.DUMMYFUNCTION("""COMPUTED_VALUE"""),"")</f>
        <v/>
      </c>
      <c r="C917" s="119" t="str">
        <f ca="1">IFERROR(__xludf.DUMMYFUNCTION("""COMPUTED_VALUE"""),"")</f>
        <v/>
      </c>
      <c r="D917" s="119" t="str">
        <f ca="1">IFERROR(__xludf.DUMMYFUNCTION("""COMPUTED_VALUE"""),"")</f>
        <v/>
      </c>
      <c r="E917" s="119" t="str">
        <f ca="1">IFERROR(__xludf.DUMMYFUNCTION("""COMPUTED_VALUE"""),"")</f>
        <v/>
      </c>
      <c r="F917" s="119" t="str">
        <f ca="1">IFERROR(__xludf.DUMMYFUNCTION("""COMPUTED_VALUE"""),"")</f>
        <v/>
      </c>
      <c r="G917" s="119" t="str">
        <f ca="1">IFERROR(__xludf.DUMMYFUNCTION("""COMPUTED_VALUE"""),"")</f>
        <v/>
      </c>
      <c r="H917" s="119" t="str">
        <f ca="1">IFERROR(__xludf.DUMMYFUNCTION("""COMPUTED_VALUE"""),"")</f>
        <v/>
      </c>
      <c r="I917" s="96" t="str">
        <f ca="1">IFERROR(__xludf.DUMMYFUNCTION("""COMPUTED_VALUE"""),"")</f>
        <v/>
      </c>
      <c r="J917" s="119" t="str">
        <f ca="1">IFERROR(__xludf.DUMMYFUNCTION("""COMPUTED_VALUE"""),"")</f>
        <v/>
      </c>
      <c r="K917" s="119" t="str">
        <f ca="1">IFERROR(__xludf.DUMMYFUNCTION("""COMPUTED_VALUE"""),"")</f>
        <v/>
      </c>
      <c r="L917" s="119" t="str">
        <f ca="1">IFERROR(__xludf.DUMMYFUNCTION("""COMPUTED_VALUE"""),"")</f>
        <v/>
      </c>
      <c r="M917" s="119" t="str">
        <f ca="1">IFERROR(__xludf.DUMMYFUNCTION("""COMPUTED_VALUE"""),"")</f>
        <v/>
      </c>
      <c r="N917" s="119" t="str">
        <f ca="1">IFERROR(__xludf.DUMMYFUNCTION("""COMPUTED_VALUE"""),"")</f>
        <v/>
      </c>
      <c r="O917" s="119" t="str">
        <f ca="1">IFERROR(__xludf.DUMMYFUNCTION("""COMPUTED_VALUE"""),"")</f>
        <v/>
      </c>
      <c r="P917" s="119" t="str">
        <f ca="1">IFERROR(__xludf.DUMMYFUNCTION("""COMPUTED_VALUE"""),"")</f>
        <v/>
      </c>
      <c r="Q917" s="119" t="str">
        <f ca="1">IFERROR(__xludf.DUMMYFUNCTION("""COMPUTED_VALUE"""),"")</f>
        <v/>
      </c>
      <c r="R917" s="119" t="str">
        <f ca="1">IFERROR(__xludf.DUMMYFUNCTION("""COMPUTED_VALUE"""),"")</f>
        <v/>
      </c>
      <c r="S917" s="119" t="str">
        <f ca="1">IFERROR(__xludf.DUMMYFUNCTION("""COMPUTED_VALUE"""),"")</f>
        <v/>
      </c>
      <c r="T917" s="119" t="str">
        <f ca="1">IFERROR(__xludf.DUMMYFUNCTION("""COMPUTED_VALUE"""),"")</f>
        <v/>
      </c>
      <c r="U917" s="119" t="str">
        <f ca="1">IFERROR(__xludf.DUMMYFUNCTION("""COMPUTED_VALUE"""),"")</f>
        <v/>
      </c>
      <c r="V917" s="119" t="str">
        <f ca="1">IFERROR(__xludf.DUMMYFUNCTION("""COMPUTED_VALUE"""),"")</f>
        <v/>
      </c>
      <c r="W917" s="119" t="str">
        <f ca="1">IFERROR(__xludf.DUMMYFUNCTION("""COMPUTED_VALUE"""),"")</f>
        <v/>
      </c>
      <c r="X917" s="119" t="str">
        <f ca="1">IFERROR(__xludf.DUMMYFUNCTION("""COMPUTED_VALUE"""),"")</f>
        <v/>
      </c>
      <c r="Y917" s="119" t="str">
        <f ca="1">IFERROR(__xludf.DUMMYFUNCTION("""COMPUTED_VALUE"""),"")</f>
        <v/>
      </c>
      <c r="Z917" s="119"/>
    </row>
    <row r="918" spans="1:26" ht="12.95">
      <c r="A918" s="119" t="str">
        <f ca="1">IFERROR(__xludf.DUMMYFUNCTION("""COMPUTED_VALUE"""),"")</f>
        <v/>
      </c>
      <c r="B918" s="119" t="str">
        <f ca="1">IFERROR(__xludf.DUMMYFUNCTION("""COMPUTED_VALUE"""),"")</f>
        <v/>
      </c>
      <c r="C918" s="119" t="str">
        <f ca="1">IFERROR(__xludf.DUMMYFUNCTION("""COMPUTED_VALUE"""),"")</f>
        <v/>
      </c>
      <c r="D918" s="119" t="str">
        <f ca="1">IFERROR(__xludf.DUMMYFUNCTION("""COMPUTED_VALUE"""),"")</f>
        <v/>
      </c>
      <c r="E918" s="119" t="str">
        <f ca="1">IFERROR(__xludf.DUMMYFUNCTION("""COMPUTED_VALUE"""),"")</f>
        <v/>
      </c>
      <c r="F918" s="119" t="str">
        <f ca="1">IFERROR(__xludf.DUMMYFUNCTION("""COMPUTED_VALUE"""),"")</f>
        <v/>
      </c>
      <c r="G918" s="119" t="str">
        <f ca="1">IFERROR(__xludf.DUMMYFUNCTION("""COMPUTED_VALUE"""),"")</f>
        <v/>
      </c>
      <c r="H918" s="119" t="str">
        <f ca="1">IFERROR(__xludf.DUMMYFUNCTION("""COMPUTED_VALUE"""),"")</f>
        <v/>
      </c>
      <c r="I918" s="96" t="str">
        <f ca="1">IFERROR(__xludf.DUMMYFUNCTION("""COMPUTED_VALUE"""),"")</f>
        <v/>
      </c>
      <c r="J918" s="119" t="str">
        <f ca="1">IFERROR(__xludf.DUMMYFUNCTION("""COMPUTED_VALUE"""),"")</f>
        <v/>
      </c>
      <c r="K918" s="119" t="str">
        <f ca="1">IFERROR(__xludf.DUMMYFUNCTION("""COMPUTED_VALUE"""),"")</f>
        <v/>
      </c>
      <c r="L918" s="119" t="str">
        <f ca="1">IFERROR(__xludf.DUMMYFUNCTION("""COMPUTED_VALUE"""),"")</f>
        <v/>
      </c>
      <c r="M918" s="119" t="str">
        <f ca="1">IFERROR(__xludf.DUMMYFUNCTION("""COMPUTED_VALUE"""),"")</f>
        <v/>
      </c>
      <c r="N918" s="119" t="str">
        <f ca="1">IFERROR(__xludf.DUMMYFUNCTION("""COMPUTED_VALUE"""),"")</f>
        <v/>
      </c>
      <c r="O918" s="119" t="str">
        <f ca="1">IFERROR(__xludf.DUMMYFUNCTION("""COMPUTED_VALUE"""),"")</f>
        <v/>
      </c>
      <c r="P918" s="119" t="str">
        <f ca="1">IFERROR(__xludf.DUMMYFUNCTION("""COMPUTED_VALUE"""),"")</f>
        <v/>
      </c>
      <c r="Q918" s="119" t="str">
        <f ca="1">IFERROR(__xludf.DUMMYFUNCTION("""COMPUTED_VALUE"""),"")</f>
        <v/>
      </c>
      <c r="R918" s="119" t="str">
        <f ca="1">IFERROR(__xludf.DUMMYFUNCTION("""COMPUTED_VALUE"""),"")</f>
        <v/>
      </c>
      <c r="S918" s="119" t="str">
        <f ca="1">IFERROR(__xludf.DUMMYFUNCTION("""COMPUTED_VALUE"""),"")</f>
        <v/>
      </c>
      <c r="T918" s="119" t="str">
        <f ca="1">IFERROR(__xludf.DUMMYFUNCTION("""COMPUTED_VALUE"""),"")</f>
        <v/>
      </c>
      <c r="U918" s="119" t="str">
        <f ca="1">IFERROR(__xludf.DUMMYFUNCTION("""COMPUTED_VALUE"""),"")</f>
        <v/>
      </c>
      <c r="V918" s="119" t="str">
        <f ca="1">IFERROR(__xludf.DUMMYFUNCTION("""COMPUTED_VALUE"""),"")</f>
        <v/>
      </c>
      <c r="W918" s="119" t="str">
        <f ca="1">IFERROR(__xludf.DUMMYFUNCTION("""COMPUTED_VALUE"""),"")</f>
        <v/>
      </c>
      <c r="X918" s="119" t="str">
        <f ca="1">IFERROR(__xludf.DUMMYFUNCTION("""COMPUTED_VALUE"""),"")</f>
        <v/>
      </c>
      <c r="Y918" s="119" t="str">
        <f ca="1">IFERROR(__xludf.DUMMYFUNCTION("""COMPUTED_VALUE"""),"")</f>
        <v/>
      </c>
      <c r="Z918" s="119"/>
    </row>
    <row r="919" spans="1:26" ht="12.95">
      <c r="A919" s="119" t="str">
        <f ca="1">IFERROR(__xludf.DUMMYFUNCTION("""COMPUTED_VALUE"""),"")</f>
        <v/>
      </c>
      <c r="B919" s="119" t="str">
        <f ca="1">IFERROR(__xludf.DUMMYFUNCTION("""COMPUTED_VALUE"""),"")</f>
        <v/>
      </c>
      <c r="C919" s="119" t="str">
        <f ca="1">IFERROR(__xludf.DUMMYFUNCTION("""COMPUTED_VALUE"""),"")</f>
        <v/>
      </c>
      <c r="D919" s="119" t="str">
        <f ca="1">IFERROR(__xludf.DUMMYFUNCTION("""COMPUTED_VALUE"""),"")</f>
        <v/>
      </c>
      <c r="E919" s="119" t="str">
        <f ca="1">IFERROR(__xludf.DUMMYFUNCTION("""COMPUTED_VALUE"""),"")</f>
        <v/>
      </c>
      <c r="F919" s="119" t="str">
        <f ca="1">IFERROR(__xludf.DUMMYFUNCTION("""COMPUTED_VALUE"""),"")</f>
        <v/>
      </c>
      <c r="G919" s="119" t="str">
        <f ca="1">IFERROR(__xludf.DUMMYFUNCTION("""COMPUTED_VALUE"""),"")</f>
        <v/>
      </c>
      <c r="H919" s="119" t="str">
        <f ca="1">IFERROR(__xludf.DUMMYFUNCTION("""COMPUTED_VALUE"""),"")</f>
        <v/>
      </c>
      <c r="I919" s="96" t="str">
        <f ca="1">IFERROR(__xludf.DUMMYFUNCTION("""COMPUTED_VALUE"""),"")</f>
        <v/>
      </c>
      <c r="J919" s="119" t="str">
        <f ca="1">IFERROR(__xludf.DUMMYFUNCTION("""COMPUTED_VALUE"""),"")</f>
        <v/>
      </c>
      <c r="K919" s="119" t="str">
        <f ca="1">IFERROR(__xludf.DUMMYFUNCTION("""COMPUTED_VALUE"""),"")</f>
        <v/>
      </c>
      <c r="L919" s="119" t="str">
        <f ca="1">IFERROR(__xludf.DUMMYFUNCTION("""COMPUTED_VALUE"""),"")</f>
        <v/>
      </c>
      <c r="M919" s="119" t="str">
        <f ca="1">IFERROR(__xludf.DUMMYFUNCTION("""COMPUTED_VALUE"""),"")</f>
        <v/>
      </c>
      <c r="N919" s="119" t="str">
        <f ca="1">IFERROR(__xludf.DUMMYFUNCTION("""COMPUTED_VALUE"""),"")</f>
        <v/>
      </c>
      <c r="O919" s="119" t="str">
        <f ca="1">IFERROR(__xludf.DUMMYFUNCTION("""COMPUTED_VALUE"""),"")</f>
        <v/>
      </c>
      <c r="P919" s="119" t="str">
        <f ca="1">IFERROR(__xludf.DUMMYFUNCTION("""COMPUTED_VALUE"""),"")</f>
        <v/>
      </c>
      <c r="Q919" s="119" t="str">
        <f ca="1">IFERROR(__xludf.DUMMYFUNCTION("""COMPUTED_VALUE"""),"")</f>
        <v/>
      </c>
      <c r="R919" s="119" t="str">
        <f ca="1">IFERROR(__xludf.DUMMYFUNCTION("""COMPUTED_VALUE"""),"")</f>
        <v/>
      </c>
      <c r="S919" s="119" t="str">
        <f ca="1">IFERROR(__xludf.DUMMYFUNCTION("""COMPUTED_VALUE"""),"")</f>
        <v/>
      </c>
      <c r="T919" s="119" t="str">
        <f ca="1">IFERROR(__xludf.DUMMYFUNCTION("""COMPUTED_VALUE"""),"")</f>
        <v/>
      </c>
      <c r="U919" s="119" t="str">
        <f ca="1">IFERROR(__xludf.DUMMYFUNCTION("""COMPUTED_VALUE"""),"")</f>
        <v/>
      </c>
      <c r="V919" s="119" t="str">
        <f ca="1">IFERROR(__xludf.DUMMYFUNCTION("""COMPUTED_VALUE"""),"")</f>
        <v/>
      </c>
      <c r="W919" s="119" t="str">
        <f ca="1">IFERROR(__xludf.DUMMYFUNCTION("""COMPUTED_VALUE"""),"")</f>
        <v/>
      </c>
      <c r="X919" s="119" t="str">
        <f ca="1">IFERROR(__xludf.DUMMYFUNCTION("""COMPUTED_VALUE"""),"")</f>
        <v/>
      </c>
      <c r="Y919" s="119" t="str">
        <f ca="1">IFERROR(__xludf.DUMMYFUNCTION("""COMPUTED_VALUE"""),"")</f>
        <v/>
      </c>
      <c r="Z919" s="119"/>
    </row>
    <row r="920" spans="1:26" ht="12.95">
      <c r="A920" s="119" t="str">
        <f ca="1">IFERROR(__xludf.DUMMYFUNCTION("""COMPUTED_VALUE"""),"")</f>
        <v/>
      </c>
      <c r="B920" s="119" t="str">
        <f ca="1">IFERROR(__xludf.DUMMYFUNCTION("""COMPUTED_VALUE"""),"")</f>
        <v/>
      </c>
      <c r="C920" s="119" t="str">
        <f ca="1">IFERROR(__xludf.DUMMYFUNCTION("""COMPUTED_VALUE"""),"")</f>
        <v/>
      </c>
      <c r="D920" s="119" t="str">
        <f ca="1">IFERROR(__xludf.DUMMYFUNCTION("""COMPUTED_VALUE"""),"")</f>
        <v/>
      </c>
      <c r="E920" s="119" t="str">
        <f ca="1">IFERROR(__xludf.DUMMYFUNCTION("""COMPUTED_VALUE"""),"")</f>
        <v/>
      </c>
      <c r="F920" s="119" t="str">
        <f ca="1">IFERROR(__xludf.DUMMYFUNCTION("""COMPUTED_VALUE"""),"")</f>
        <v/>
      </c>
      <c r="G920" s="119" t="str">
        <f ca="1">IFERROR(__xludf.DUMMYFUNCTION("""COMPUTED_VALUE"""),"")</f>
        <v/>
      </c>
      <c r="H920" s="119" t="str">
        <f ca="1">IFERROR(__xludf.DUMMYFUNCTION("""COMPUTED_VALUE"""),"")</f>
        <v/>
      </c>
      <c r="I920" s="96" t="str">
        <f ca="1">IFERROR(__xludf.DUMMYFUNCTION("""COMPUTED_VALUE"""),"")</f>
        <v/>
      </c>
      <c r="J920" s="119" t="str">
        <f ca="1">IFERROR(__xludf.DUMMYFUNCTION("""COMPUTED_VALUE"""),"")</f>
        <v/>
      </c>
      <c r="K920" s="119" t="str">
        <f ca="1">IFERROR(__xludf.DUMMYFUNCTION("""COMPUTED_VALUE"""),"")</f>
        <v/>
      </c>
      <c r="L920" s="119" t="str">
        <f ca="1">IFERROR(__xludf.DUMMYFUNCTION("""COMPUTED_VALUE"""),"")</f>
        <v/>
      </c>
      <c r="M920" s="119" t="str">
        <f ca="1">IFERROR(__xludf.DUMMYFUNCTION("""COMPUTED_VALUE"""),"")</f>
        <v/>
      </c>
      <c r="N920" s="119" t="str">
        <f ca="1">IFERROR(__xludf.DUMMYFUNCTION("""COMPUTED_VALUE"""),"")</f>
        <v/>
      </c>
      <c r="O920" s="119" t="str">
        <f ca="1">IFERROR(__xludf.DUMMYFUNCTION("""COMPUTED_VALUE"""),"")</f>
        <v/>
      </c>
      <c r="P920" s="119" t="str">
        <f ca="1">IFERROR(__xludf.DUMMYFUNCTION("""COMPUTED_VALUE"""),"")</f>
        <v/>
      </c>
      <c r="Q920" s="119" t="str">
        <f ca="1">IFERROR(__xludf.DUMMYFUNCTION("""COMPUTED_VALUE"""),"")</f>
        <v/>
      </c>
      <c r="R920" s="119" t="str">
        <f ca="1">IFERROR(__xludf.DUMMYFUNCTION("""COMPUTED_VALUE"""),"")</f>
        <v/>
      </c>
      <c r="S920" s="119" t="str">
        <f ca="1">IFERROR(__xludf.DUMMYFUNCTION("""COMPUTED_VALUE"""),"")</f>
        <v/>
      </c>
      <c r="T920" s="119" t="str">
        <f ca="1">IFERROR(__xludf.DUMMYFUNCTION("""COMPUTED_VALUE"""),"")</f>
        <v/>
      </c>
      <c r="U920" s="119" t="str">
        <f ca="1">IFERROR(__xludf.DUMMYFUNCTION("""COMPUTED_VALUE"""),"")</f>
        <v/>
      </c>
      <c r="V920" s="119" t="str">
        <f ca="1">IFERROR(__xludf.DUMMYFUNCTION("""COMPUTED_VALUE"""),"")</f>
        <v/>
      </c>
      <c r="W920" s="119" t="str">
        <f ca="1">IFERROR(__xludf.DUMMYFUNCTION("""COMPUTED_VALUE"""),"")</f>
        <v/>
      </c>
      <c r="X920" s="119" t="str">
        <f ca="1">IFERROR(__xludf.DUMMYFUNCTION("""COMPUTED_VALUE"""),"")</f>
        <v/>
      </c>
      <c r="Y920" s="119" t="str">
        <f ca="1">IFERROR(__xludf.DUMMYFUNCTION("""COMPUTED_VALUE"""),"")</f>
        <v/>
      </c>
      <c r="Z920" s="119"/>
    </row>
    <row r="921" spans="1:26" ht="12.95">
      <c r="A921" s="119" t="str">
        <f ca="1">IFERROR(__xludf.DUMMYFUNCTION("""COMPUTED_VALUE"""),"")</f>
        <v/>
      </c>
      <c r="B921" s="119" t="str">
        <f ca="1">IFERROR(__xludf.DUMMYFUNCTION("""COMPUTED_VALUE"""),"")</f>
        <v/>
      </c>
      <c r="C921" s="119" t="str">
        <f ca="1">IFERROR(__xludf.DUMMYFUNCTION("""COMPUTED_VALUE"""),"")</f>
        <v/>
      </c>
      <c r="D921" s="119" t="str">
        <f ca="1">IFERROR(__xludf.DUMMYFUNCTION("""COMPUTED_VALUE"""),"")</f>
        <v/>
      </c>
      <c r="E921" s="119" t="str">
        <f ca="1">IFERROR(__xludf.DUMMYFUNCTION("""COMPUTED_VALUE"""),"")</f>
        <v/>
      </c>
      <c r="F921" s="119" t="str">
        <f ca="1">IFERROR(__xludf.DUMMYFUNCTION("""COMPUTED_VALUE"""),"")</f>
        <v/>
      </c>
      <c r="G921" s="119" t="str">
        <f ca="1">IFERROR(__xludf.DUMMYFUNCTION("""COMPUTED_VALUE"""),"")</f>
        <v/>
      </c>
      <c r="H921" s="119" t="str">
        <f ca="1">IFERROR(__xludf.DUMMYFUNCTION("""COMPUTED_VALUE"""),"")</f>
        <v/>
      </c>
      <c r="I921" s="96" t="str">
        <f ca="1">IFERROR(__xludf.DUMMYFUNCTION("""COMPUTED_VALUE"""),"")</f>
        <v/>
      </c>
      <c r="J921" s="119" t="str">
        <f ca="1">IFERROR(__xludf.DUMMYFUNCTION("""COMPUTED_VALUE"""),"")</f>
        <v/>
      </c>
      <c r="K921" s="119" t="str">
        <f ca="1">IFERROR(__xludf.DUMMYFUNCTION("""COMPUTED_VALUE"""),"")</f>
        <v/>
      </c>
      <c r="L921" s="119" t="str">
        <f ca="1">IFERROR(__xludf.DUMMYFUNCTION("""COMPUTED_VALUE"""),"")</f>
        <v/>
      </c>
      <c r="M921" s="119" t="str">
        <f ca="1">IFERROR(__xludf.DUMMYFUNCTION("""COMPUTED_VALUE"""),"")</f>
        <v/>
      </c>
      <c r="N921" s="119" t="str">
        <f ca="1">IFERROR(__xludf.DUMMYFUNCTION("""COMPUTED_VALUE"""),"")</f>
        <v/>
      </c>
      <c r="O921" s="119" t="str">
        <f ca="1">IFERROR(__xludf.DUMMYFUNCTION("""COMPUTED_VALUE"""),"")</f>
        <v/>
      </c>
      <c r="P921" s="119" t="str">
        <f ca="1">IFERROR(__xludf.DUMMYFUNCTION("""COMPUTED_VALUE"""),"")</f>
        <v/>
      </c>
      <c r="Q921" s="119" t="str">
        <f ca="1">IFERROR(__xludf.DUMMYFUNCTION("""COMPUTED_VALUE"""),"")</f>
        <v/>
      </c>
      <c r="R921" s="119" t="str">
        <f ca="1">IFERROR(__xludf.DUMMYFUNCTION("""COMPUTED_VALUE"""),"")</f>
        <v/>
      </c>
      <c r="S921" s="119" t="str">
        <f ca="1">IFERROR(__xludf.DUMMYFUNCTION("""COMPUTED_VALUE"""),"")</f>
        <v/>
      </c>
      <c r="T921" s="119" t="str">
        <f ca="1">IFERROR(__xludf.DUMMYFUNCTION("""COMPUTED_VALUE"""),"")</f>
        <v/>
      </c>
      <c r="U921" s="119" t="str">
        <f ca="1">IFERROR(__xludf.DUMMYFUNCTION("""COMPUTED_VALUE"""),"")</f>
        <v/>
      </c>
      <c r="V921" s="119" t="str">
        <f ca="1">IFERROR(__xludf.DUMMYFUNCTION("""COMPUTED_VALUE"""),"")</f>
        <v/>
      </c>
      <c r="W921" s="119" t="str">
        <f ca="1">IFERROR(__xludf.DUMMYFUNCTION("""COMPUTED_VALUE"""),"")</f>
        <v/>
      </c>
      <c r="X921" s="119" t="str">
        <f ca="1">IFERROR(__xludf.DUMMYFUNCTION("""COMPUTED_VALUE"""),"")</f>
        <v/>
      </c>
      <c r="Y921" s="119" t="str">
        <f ca="1">IFERROR(__xludf.DUMMYFUNCTION("""COMPUTED_VALUE"""),"")</f>
        <v/>
      </c>
      <c r="Z921" s="119"/>
    </row>
    <row r="922" spans="1:26" ht="12.95">
      <c r="A922" s="119" t="str">
        <f ca="1">IFERROR(__xludf.DUMMYFUNCTION("""COMPUTED_VALUE"""),"")</f>
        <v/>
      </c>
      <c r="B922" s="119" t="str">
        <f ca="1">IFERROR(__xludf.DUMMYFUNCTION("""COMPUTED_VALUE"""),"")</f>
        <v/>
      </c>
      <c r="C922" s="119" t="str">
        <f ca="1">IFERROR(__xludf.DUMMYFUNCTION("""COMPUTED_VALUE"""),"")</f>
        <v/>
      </c>
      <c r="D922" s="119" t="str">
        <f ca="1">IFERROR(__xludf.DUMMYFUNCTION("""COMPUTED_VALUE"""),"")</f>
        <v/>
      </c>
      <c r="E922" s="119" t="str">
        <f ca="1">IFERROR(__xludf.DUMMYFUNCTION("""COMPUTED_VALUE"""),"")</f>
        <v/>
      </c>
      <c r="F922" s="119" t="str">
        <f ca="1">IFERROR(__xludf.DUMMYFUNCTION("""COMPUTED_VALUE"""),"")</f>
        <v/>
      </c>
      <c r="G922" s="119" t="str">
        <f ca="1">IFERROR(__xludf.DUMMYFUNCTION("""COMPUTED_VALUE"""),"")</f>
        <v/>
      </c>
      <c r="H922" s="119" t="str">
        <f ca="1">IFERROR(__xludf.DUMMYFUNCTION("""COMPUTED_VALUE"""),"")</f>
        <v/>
      </c>
      <c r="I922" s="96" t="str">
        <f ca="1">IFERROR(__xludf.DUMMYFUNCTION("""COMPUTED_VALUE"""),"")</f>
        <v/>
      </c>
      <c r="J922" s="119" t="str">
        <f ca="1">IFERROR(__xludf.DUMMYFUNCTION("""COMPUTED_VALUE"""),"")</f>
        <v/>
      </c>
      <c r="K922" s="119" t="str">
        <f ca="1">IFERROR(__xludf.DUMMYFUNCTION("""COMPUTED_VALUE"""),"")</f>
        <v/>
      </c>
      <c r="L922" s="119" t="str">
        <f ca="1">IFERROR(__xludf.DUMMYFUNCTION("""COMPUTED_VALUE"""),"")</f>
        <v/>
      </c>
      <c r="M922" s="119" t="str">
        <f ca="1">IFERROR(__xludf.DUMMYFUNCTION("""COMPUTED_VALUE"""),"")</f>
        <v/>
      </c>
      <c r="N922" s="119" t="str">
        <f ca="1">IFERROR(__xludf.DUMMYFUNCTION("""COMPUTED_VALUE"""),"")</f>
        <v/>
      </c>
      <c r="O922" s="119" t="str">
        <f ca="1">IFERROR(__xludf.DUMMYFUNCTION("""COMPUTED_VALUE"""),"")</f>
        <v/>
      </c>
      <c r="P922" s="119" t="str">
        <f ca="1">IFERROR(__xludf.DUMMYFUNCTION("""COMPUTED_VALUE"""),"")</f>
        <v/>
      </c>
      <c r="Q922" s="119" t="str">
        <f ca="1">IFERROR(__xludf.DUMMYFUNCTION("""COMPUTED_VALUE"""),"")</f>
        <v/>
      </c>
      <c r="R922" s="119" t="str">
        <f ca="1">IFERROR(__xludf.DUMMYFUNCTION("""COMPUTED_VALUE"""),"")</f>
        <v/>
      </c>
      <c r="S922" s="119" t="str">
        <f ca="1">IFERROR(__xludf.DUMMYFUNCTION("""COMPUTED_VALUE"""),"")</f>
        <v/>
      </c>
      <c r="T922" s="119" t="str">
        <f ca="1">IFERROR(__xludf.DUMMYFUNCTION("""COMPUTED_VALUE"""),"")</f>
        <v/>
      </c>
      <c r="U922" s="119" t="str">
        <f ca="1">IFERROR(__xludf.DUMMYFUNCTION("""COMPUTED_VALUE"""),"")</f>
        <v/>
      </c>
      <c r="V922" s="119" t="str">
        <f ca="1">IFERROR(__xludf.DUMMYFUNCTION("""COMPUTED_VALUE"""),"")</f>
        <v/>
      </c>
      <c r="W922" s="119" t="str">
        <f ca="1">IFERROR(__xludf.DUMMYFUNCTION("""COMPUTED_VALUE"""),"")</f>
        <v/>
      </c>
      <c r="X922" s="119" t="str">
        <f ca="1">IFERROR(__xludf.DUMMYFUNCTION("""COMPUTED_VALUE"""),"")</f>
        <v/>
      </c>
      <c r="Y922" s="119" t="str">
        <f ca="1">IFERROR(__xludf.DUMMYFUNCTION("""COMPUTED_VALUE"""),"")</f>
        <v/>
      </c>
      <c r="Z922" s="119"/>
    </row>
    <row r="923" spans="1:26" ht="12.95">
      <c r="A923" s="119" t="str">
        <f ca="1">IFERROR(__xludf.DUMMYFUNCTION("""COMPUTED_VALUE"""),"")</f>
        <v/>
      </c>
      <c r="B923" s="119" t="str">
        <f ca="1">IFERROR(__xludf.DUMMYFUNCTION("""COMPUTED_VALUE"""),"")</f>
        <v/>
      </c>
      <c r="C923" s="119" t="str">
        <f ca="1">IFERROR(__xludf.DUMMYFUNCTION("""COMPUTED_VALUE"""),"")</f>
        <v/>
      </c>
      <c r="D923" s="119" t="str">
        <f ca="1">IFERROR(__xludf.DUMMYFUNCTION("""COMPUTED_VALUE"""),"")</f>
        <v/>
      </c>
      <c r="E923" s="119" t="str">
        <f ca="1">IFERROR(__xludf.DUMMYFUNCTION("""COMPUTED_VALUE"""),"")</f>
        <v/>
      </c>
      <c r="F923" s="119" t="str">
        <f ca="1">IFERROR(__xludf.DUMMYFUNCTION("""COMPUTED_VALUE"""),"")</f>
        <v/>
      </c>
      <c r="G923" s="119" t="str">
        <f ca="1">IFERROR(__xludf.DUMMYFUNCTION("""COMPUTED_VALUE"""),"")</f>
        <v/>
      </c>
      <c r="H923" s="119" t="str">
        <f ca="1">IFERROR(__xludf.DUMMYFUNCTION("""COMPUTED_VALUE"""),"")</f>
        <v/>
      </c>
      <c r="I923" s="96" t="str">
        <f ca="1">IFERROR(__xludf.DUMMYFUNCTION("""COMPUTED_VALUE"""),"")</f>
        <v/>
      </c>
      <c r="J923" s="119" t="str">
        <f ca="1">IFERROR(__xludf.DUMMYFUNCTION("""COMPUTED_VALUE"""),"")</f>
        <v/>
      </c>
      <c r="K923" s="119" t="str">
        <f ca="1">IFERROR(__xludf.DUMMYFUNCTION("""COMPUTED_VALUE"""),"")</f>
        <v/>
      </c>
      <c r="L923" s="119" t="str">
        <f ca="1">IFERROR(__xludf.DUMMYFUNCTION("""COMPUTED_VALUE"""),"")</f>
        <v/>
      </c>
      <c r="M923" s="119" t="str">
        <f ca="1">IFERROR(__xludf.DUMMYFUNCTION("""COMPUTED_VALUE"""),"")</f>
        <v/>
      </c>
      <c r="N923" s="119" t="str">
        <f ca="1">IFERROR(__xludf.DUMMYFUNCTION("""COMPUTED_VALUE"""),"")</f>
        <v/>
      </c>
      <c r="O923" s="119" t="str">
        <f ca="1">IFERROR(__xludf.DUMMYFUNCTION("""COMPUTED_VALUE"""),"")</f>
        <v/>
      </c>
      <c r="P923" s="119" t="str">
        <f ca="1">IFERROR(__xludf.DUMMYFUNCTION("""COMPUTED_VALUE"""),"")</f>
        <v/>
      </c>
      <c r="Q923" s="119" t="str">
        <f ca="1">IFERROR(__xludf.DUMMYFUNCTION("""COMPUTED_VALUE"""),"")</f>
        <v/>
      </c>
      <c r="R923" s="119" t="str">
        <f ca="1">IFERROR(__xludf.DUMMYFUNCTION("""COMPUTED_VALUE"""),"")</f>
        <v/>
      </c>
      <c r="S923" s="119" t="str">
        <f ca="1">IFERROR(__xludf.DUMMYFUNCTION("""COMPUTED_VALUE"""),"")</f>
        <v/>
      </c>
      <c r="T923" s="119" t="str">
        <f ca="1">IFERROR(__xludf.DUMMYFUNCTION("""COMPUTED_VALUE"""),"")</f>
        <v/>
      </c>
      <c r="U923" s="119" t="str">
        <f ca="1">IFERROR(__xludf.DUMMYFUNCTION("""COMPUTED_VALUE"""),"")</f>
        <v/>
      </c>
      <c r="V923" s="119" t="str">
        <f ca="1">IFERROR(__xludf.DUMMYFUNCTION("""COMPUTED_VALUE"""),"")</f>
        <v/>
      </c>
      <c r="W923" s="119" t="str">
        <f ca="1">IFERROR(__xludf.DUMMYFUNCTION("""COMPUTED_VALUE"""),"")</f>
        <v/>
      </c>
      <c r="X923" s="119" t="str">
        <f ca="1">IFERROR(__xludf.DUMMYFUNCTION("""COMPUTED_VALUE"""),"")</f>
        <v/>
      </c>
      <c r="Y923" s="119" t="str">
        <f ca="1">IFERROR(__xludf.DUMMYFUNCTION("""COMPUTED_VALUE"""),"")</f>
        <v/>
      </c>
      <c r="Z923" s="119"/>
    </row>
    <row r="924" spans="1:26" ht="12.95">
      <c r="A924" s="119" t="str">
        <f ca="1">IFERROR(__xludf.DUMMYFUNCTION("""COMPUTED_VALUE"""),"")</f>
        <v/>
      </c>
      <c r="B924" s="119" t="str">
        <f ca="1">IFERROR(__xludf.DUMMYFUNCTION("""COMPUTED_VALUE"""),"")</f>
        <v/>
      </c>
      <c r="C924" s="119" t="str">
        <f ca="1">IFERROR(__xludf.DUMMYFUNCTION("""COMPUTED_VALUE"""),"")</f>
        <v/>
      </c>
      <c r="D924" s="119" t="str">
        <f ca="1">IFERROR(__xludf.DUMMYFUNCTION("""COMPUTED_VALUE"""),"")</f>
        <v/>
      </c>
      <c r="E924" s="119" t="str">
        <f ca="1">IFERROR(__xludf.DUMMYFUNCTION("""COMPUTED_VALUE"""),"")</f>
        <v/>
      </c>
      <c r="F924" s="119" t="str">
        <f ca="1">IFERROR(__xludf.DUMMYFUNCTION("""COMPUTED_VALUE"""),"")</f>
        <v/>
      </c>
      <c r="G924" s="119" t="str">
        <f ca="1">IFERROR(__xludf.DUMMYFUNCTION("""COMPUTED_VALUE"""),"")</f>
        <v/>
      </c>
      <c r="H924" s="119" t="str">
        <f ca="1">IFERROR(__xludf.DUMMYFUNCTION("""COMPUTED_VALUE"""),"")</f>
        <v/>
      </c>
      <c r="I924" s="96" t="str">
        <f ca="1">IFERROR(__xludf.DUMMYFUNCTION("""COMPUTED_VALUE"""),"")</f>
        <v/>
      </c>
      <c r="J924" s="119" t="str">
        <f ca="1">IFERROR(__xludf.DUMMYFUNCTION("""COMPUTED_VALUE"""),"")</f>
        <v/>
      </c>
      <c r="K924" s="119" t="str">
        <f ca="1">IFERROR(__xludf.DUMMYFUNCTION("""COMPUTED_VALUE"""),"")</f>
        <v/>
      </c>
      <c r="L924" s="119" t="str">
        <f ca="1">IFERROR(__xludf.DUMMYFUNCTION("""COMPUTED_VALUE"""),"")</f>
        <v/>
      </c>
      <c r="M924" s="119" t="str">
        <f ca="1">IFERROR(__xludf.DUMMYFUNCTION("""COMPUTED_VALUE"""),"")</f>
        <v/>
      </c>
      <c r="N924" s="119" t="str">
        <f ca="1">IFERROR(__xludf.DUMMYFUNCTION("""COMPUTED_VALUE"""),"")</f>
        <v/>
      </c>
      <c r="O924" s="119" t="str">
        <f ca="1">IFERROR(__xludf.DUMMYFUNCTION("""COMPUTED_VALUE"""),"")</f>
        <v/>
      </c>
      <c r="P924" s="119" t="str">
        <f ca="1">IFERROR(__xludf.DUMMYFUNCTION("""COMPUTED_VALUE"""),"")</f>
        <v/>
      </c>
      <c r="Q924" s="119" t="str">
        <f ca="1">IFERROR(__xludf.DUMMYFUNCTION("""COMPUTED_VALUE"""),"")</f>
        <v/>
      </c>
      <c r="R924" s="119" t="str">
        <f ca="1">IFERROR(__xludf.DUMMYFUNCTION("""COMPUTED_VALUE"""),"")</f>
        <v/>
      </c>
      <c r="S924" s="119" t="str">
        <f ca="1">IFERROR(__xludf.DUMMYFUNCTION("""COMPUTED_VALUE"""),"")</f>
        <v/>
      </c>
      <c r="T924" s="119" t="str">
        <f ca="1">IFERROR(__xludf.DUMMYFUNCTION("""COMPUTED_VALUE"""),"")</f>
        <v/>
      </c>
      <c r="U924" s="119" t="str">
        <f ca="1">IFERROR(__xludf.DUMMYFUNCTION("""COMPUTED_VALUE"""),"")</f>
        <v/>
      </c>
      <c r="V924" s="119" t="str">
        <f ca="1">IFERROR(__xludf.DUMMYFUNCTION("""COMPUTED_VALUE"""),"")</f>
        <v/>
      </c>
      <c r="W924" s="119" t="str">
        <f ca="1">IFERROR(__xludf.DUMMYFUNCTION("""COMPUTED_VALUE"""),"")</f>
        <v/>
      </c>
      <c r="X924" s="119" t="str">
        <f ca="1">IFERROR(__xludf.DUMMYFUNCTION("""COMPUTED_VALUE"""),"")</f>
        <v/>
      </c>
      <c r="Y924" s="119" t="str">
        <f ca="1">IFERROR(__xludf.DUMMYFUNCTION("""COMPUTED_VALUE"""),"")</f>
        <v/>
      </c>
      <c r="Z924" s="119"/>
    </row>
    <row r="925" spans="1:26" ht="12.95">
      <c r="A925" s="119" t="str">
        <f ca="1">IFERROR(__xludf.DUMMYFUNCTION("""COMPUTED_VALUE"""),"")</f>
        <v/>
      </c>
      <c r="B925" s="119" t="str">
        <f ca="1">IFERROR(__xludf.DUMMYFUNCTION("""COMPUTED_VALUE"""),"")</f>
        <v/>
      </c>
      <c r="C925" s="119" t="str">
        <f ca="1">IFERROR(__xludf.DUMMYFUNCTION("""COMPUTED_VALUE"""),"")</f>
        <v/>
      </c>
      <c r="D925" s="119" t="str">
        <f ca="1">IFERROR(__xludf.DUMMYFUNCTION("""COMPUTED_VALUE"""),"")</f>
        <v/>
      </c>
      <c r="E925" s="119" t="str">
        <f ca="1">IFERROR(__xludf.DUMMYFUNCTION("""COMPUTED_VALUE"""),"")</f>
        <v/>
      </c>
      <c r="F925" s="119" t="str">
        <f ca="1">IFERROR(__xludf.DUMMYFUNCTION("""COMPUTED_VALUE"""),"")</f>
        <v/>
      </c>
      <c r="G925" s="119" t="str">
        <f ca="1">IFERROR(__xludf.DUMMYFUNCTION("""COMPUTED_VALUE"""),"")</f>
        <v/>
      </c>
      <c r="H925" s="119" t="str">
        <f ca="1">IFERROR(__xludf.DUMMYFUNCTION("""COMPUTED_VALUE"""),"")</f>
        <v/>
      </c>
      <c r="I925" s="96" t="str">
        <f ca="1">IFERROR(__xludf.DUMMYFUNCTION("""COMPUTED_VALUE"""),"")</f>
        <v/>
      </c>
      <c r="J925" s="119" t="str">
        <f ca="1">IFERROR(__xludf.DUMMYFUNCTION("""COMPUTED_VALUE"""),"")</f>
        <v/>
      </c>
      <c r="K925" s="119" t="str">
        <f ca="1">IFERROR(__xludf.DUMMYFUNCTION("""COMPUTED_VALUE"""),"")</f>
        <v/>
      </c>
      <c r="L925" s="119" t="str">
        <f ca="1">IFERROR(__xludf.DUMMYFUNCTION("""COMPUTED_VALUE"""),"")</f>
        <v/>
      </c>
      <c r="M925" s="119" t="str">
        <f ca="1">IFERROR(__xludf.DUMMYFUNCTION("""COMPUTED_VALUE"""),"")</f>
        <v/>
      </c>
      <c r="N925" s="119" t="str">
        <f ca="1">IFERROR(__xludf.DUMMYFUNCTION("""COMPUTED_VALUE"""),"")</f>
        <v/>
      </c>
      <c r="O925" s="119" t="str">
        <f ca="1">IFERROR(__xludf.DUMMYFUNCTION("""COMPUTED_VALUE"""),"")</f>
        <v/>
      </c>
      <c r="P925" s="119" t="str">
        <f ca="1">IFERROR(__xludf.DUMMYFUNCTION("""COMPUTED_VALUE"""),"")</f>
        <v/>
      </c>
      <c r="Q925" s="119" t="str">
        <f ca="1">IFERROR(__xludf.DUMMYFUNCTION("""COMPUTED_VALUE"""),"")</f>
        <v/>
      </c>
      <c r="R925" s="119" t="str">
        <f ca="1">IFERROR(__xludf.DUMMYFUNCTION("""COMPUTED_VALUE"""),"")</f>
        <v/>
      </c>
      <c r="S925" s="119" t="str">
        <f ca="1">IFERROR(__xludf.DUMMYFUNCTION("""COMPUTED_VALUE"""),"")</f>
        <v/>
      </c>
      <c r="T925" s="119" t="str">
        <f ca="1">IFERROR(__xludf.DUMMYFUNCTION("""COMPUTED_VALUE"""),"")</f>
        <v/>
      </c>
      <c r="U925" s="119" t="str">
        <f ca="1">IFERROR(__xludf.DUMMYFUNCTION("""COMPUTED_VALUE"""),"")</f>
        <v/>
      </c>
      <c r="V925" s="119" t="str">
        <f ca="1">IFERROR(__xludf.DUMMYFUNCTION("""COMPUTED_VALUE"""),"")</f>
        <v/>
      </c>
      <c r="W925" s="119" t="str">
        <f ca="1">IFERROR(__xludf.DUMMYFUNCTION("""COMPUTED_VALUE"""),"")</f>
        <v/>
      </c>
      <c r="X925" s="119" t="str">
        <f ca="1">IFERROR(__xludf.DUMMYFUNCTION("""COMPUTED_VALUE"""),"")</f>
        <v/>
      </c>
      <c r="Y925" s="119" t="str">
        <f ca="1">IFERROR(__xludf.DUMMYFUNCTION("""COMPUTED_VALUE"""),"")</f>
        <v/>
      </c>
      <c r="Z925" s="119"/>
    </row>
    <row r="926" spans="1:26" ht="12.95">
      <c r="A926" s="119" t="str">
        <f ca="1">IFERROR(__xludf.DUMMYFUNCTION("""COMPUTED_VALUE"""),"")</f>
        <v/>
      </c>
      <c r="B926" s="119" t="str">
        <f ca="1">IFERROR(__xludf.DUMMYFUNCTION("""COMPUTED_VALUE"""),"")</f>
        <v/>
      </c>
      <c r="C926" s="119" t="str">
        <f ca="1">IFERROR(__xludf.DUMMYFUNCTION("""COMPUTED_VALUE"""),"")</f>
        <v/>
      </c>
      <c r="D926" s="119" t="str">
        <f ca="1">IFERROR(__xludf.DUMMYFUNCTION("""COMPUTED_VALUE"""),"")</f>
        <v/>
      </c>
      <c r="E926" s="119" t="str">
        <f ca="1">IFERROR(__xludf.DUMMYFUNCTION("""COMPUTED_VALUE"""),"")</f>
        <v/>
      </c>
      <c r="F926" s="119" t="str">
        <f ca="1">IFERROR(__xludf.DUMMYFUNCTION("""COMPUTED_VALUE"""),"")</f>
        <v/>
      </c>
      <c r="G926" s="119" t="str">
        <f ca="1">IFERROR(__xludf.DUMMYFUNCTION("""COMPUTED_VALUE"""),"")</f>
        <v/>
      </c>
      <c r="H926" s="119" t="str">
        <f ca="1">IFERROR(__xludf.DUMMYFUNCTION("""COMPUTED_VALUE"""),"")</f>
        <v/>
      </c>
      <c r="I926" s="96" t="str">
        <f ca="1">IFERROR(__xludf.DUMMYFUNCTION("""COMPUTED_VALUE"""),"")</f>
        <v/>
      </c>
      <c r="J926" s="119" t="str">
        <f ca="1">IFERROR(__xludf.DUMMYFUNCTION("""COMPUTED_VALUE"""),"")</f>
        <v/>
      </c>
      <c r="K926" s="119" t="str">
        <f ca="1">IFERROR(__xludf.DUMMYFUNCTION("""COMPUTED_VALUE"""),"")</f>
        <v/>
      </c>
      <c r="L926" s="119" t="str">
        <f ca="1">IFERROR(__xludf.DUMMYFUNCTION("""COMPUTED_VALUE"""),"")</f>
        <v/>
      </c>
      <c r="M926" s="119" t="str">
        <f ca="1">IFERROR(__xludf.DUMMYFUNCTION("""COMPUTED_VALUE"""),"")</f>
        <v/>
      </c>
      <c r="N926" s="119" t="str">
        <f ca="1">IFERROR(__xludf.DUMMYFUNCTION("""COMPUTED_VALUE"""),"")</f>
        <v/>
      </c>
      <c r="O926" s="119" t="str">
        <f ca="1">IFERROR(__xludf.DUMMYFUNCTION("""COMPUTED_VALUE"""),"")</f>
        <v/>
      </c>
      <c r="P926" s="119" t="str">
        <f ca="1">IFERROR(__xludf.DUMMYFUNCTION("""COMPUTED_VALUE"""),"")</f>
        <v/>
      </c>
      <c r="Q926" s="119" t="str">
        <f ca="1">IFERROR(__xludf.DUMMYFUNCTION("""COMPUTED_VALUE"""),"")</f>
        <v/>
      </c>
      <c r="R926" s="119" t="str">
        <f ca="1">IFERROR(__xludf.DUMMYFUNCTION("""COMPUTED_VALUE"""),"")</f>
        <v/>
      </c>
      <c r="S926" s="119" t="str">
        <f ca="1">IFERROR(__xludf.DUMMYFUNCTION("""COMPUTED_VALUE"""),"")</f>
        <v/>
      </c>
      <c r="T926" s="119" t="str">
        <f ca="1">IFERROR(__xludf.DUMMYFUNCTION("""COMPUTED_VALUE"""),"")</f>
        <v/>
      </c>
      <c r="U926" s="119" t="str">
        <f ca="1">IFERROR(__xludf.DUMMYFUNCTION("""COMPUTED_VALUE"""),"")</f>
        <v/>
      </c>
      <c r="V926" s="119" t="str">
        <f ca="1">IFERROR(__xludf.DUMMYFUNCTION("""COMPUTED_VALUE"""),"")</f>
        <v/>
      </c>
      <c r="W926" s="119" t="str">
        <f ca="1">IFERROR(__xludf.DUMMYFUNCTION("""COMPUTED_VALUE"""),"")</f>
        <v/>
      </c>
      <c r="X926" s="119" t="str">
        <f ca="1">IFERROR(__xludf.DUMMYFUNCTION("""COMPUTED_VALUE"""),"")</f>
        <v/>
      </c>
      <c r="Y926" s="119" t="str">
        <f ca="1">IFERROR(__xludf.DUMMYFUNCTION("""COMPUTED_VALUE"""),"")</f>
        <v/>
      </c>
      <c r="Z926" s="119"/>
    </row>
    <row r="927" spans="1:26" ht="12.95">
      <c r="A927" s="119" t="str">
        <f ca="1">IFERROR(__xludf.DUMMYFUNCTION("""COMPUTED_VALUE"""),"")</f>
        <v/>
      </c>
      <c r="B927" s="119" t="str">
        <f ca="1">IFERROR(__xludf.DUMMYFUNCTION("""COMPUTED_VALUE"""),"")</f>
        <v/>
      </c>
      <c r="C927" s="119" t="str">
        <f ca="1">IFERROR(__xludf.DUMMYFUNCTION("""COMPUTED_VALUE"""),"")</f>
        <v/>
      </c>
      <c r="D927" s="119" t="str">
        <f ca="1">IFERROR(__xludf.DUMMYFUNCTION("""COMPUTED_VALUE"""),"")</f>
        <v/>
      </c>
      <c r="E927" s="119" t="str">
        <f ca="1">IFERROR(__xludf.DUMMYFUNCTION("""COMPUTED_VALUE"""),"")</f>
        <v/>
      </c>
      <c r="F927" s="119" t="str">
        <f ca="1">IFERROR(__xludf.DUMMYFUNCTION("""COMPUTED_VALUE"""),"")</f>
        <v/>
      </c>
      <c r="G927" s="119" t="str">
        <f ca="1">IFERROR(__xludf.DUMMYFUNCTION("""COMPUTED_VALUE"""),"")</f>
        <v/>
      </c>
      <c r="H927" s="119" t="str">
        <f ca="1">IFERROR(__xludf.DUMMYFUNCTION("""COMPUTED_VALUE"""),"")</f>
        <v/>
      </c>
      <c r="I927" s="96" t="str">
        <f ca="1">IFERROR(__xludf.DUMMYFUNCTION("""COMPUTED_VALUE"""),"")</f>
        <v/>
      </c>
      <c r="J927" s="119" t="str">
        <f ca="1">IFERROR(__xludf.DUMMYFUNCTION("""COMPUTED_VALUE"""),"")</f>
        <v/>
      </c>
      <c r="K927" s="119" t="str">
        <f ca="1">IFERROR(__xludf.DUMMYFUNCTION("""COMPUTED_VALUE"""),"")</f>
        <v/>
      </c>
      <c r="L927" s="119" t="str">
        <f ca="1">IFERROR(__xludf.DUMMYFUNCTION("""COMPUTED_VALUE"""),"")</f>
        <v/>
      </c>
      <c r="M927" s="119" t="str">
        <f ca="1">IFERROR(__xludf.DUMMYFUNCTION("""COMPUTED_VALUE"""),"")</f>
        <v/>
      </c>
      <c r="N927" s="119" t="str">
        <f ca="1">IFERROR(__xludf.DUMMYFUNCTION("""COMPUTED_VALUE"""),"")</f>
        <v/>
      </c>
      <c r="O927" s="119" t="str">
        <f ca="1">IFERROR(__xludf.DUMMYFUNCTION("""COMPUTED_VALUE"""),"")</f>
        <v/>
      </c>
      <c r="P927" s="119" t="str">
        <f ca="1">IFERROR(__xludf.DUMMYFUNCTION("""COMPUTED_VALUE"""),"")</f>
        <v/>
      </c>
      <c r="Q927" s="119" t="str">
        <f ca="1">IFERROR(__xludf.DUMMYFUNCTION("""COMPUTED_VALUE"""),"")</f>
        <v/>
      </c>
      <c r="R927" s="119" t="str">
        <f ca="1">IFERROR(__xludf.DUMMYFUNCTION("""COMPUTED_VALUE"""),"")</f>
        <v/>
      </c>
      <c r="S927" s="119" t="str">
        <f ca="1">IFERROR(__xludf.DUMMYFUNCTION("""COMPUTED_VALUE"""),"")</f>
        <v/>
      </c>
      <c r="T927" s="119" t="str">
        <f ca="1">IFERROR(__xludf.DUMMYFUNCTION("""COMPUTED_VALUE"""),"")</f>
        <v/>
      </c>
      <c r="U927" s="119" t="str">
        <f ca="1">IFERROR(__xludf.DUMMYFUNCTION("""COMPUTED_VALUE"""),"")</f>
        <v/>
      </c>
      <c r="V927" s="119" t="str">
        <f ca="1">IFERROR(__xludf.DUMMYFUNCTION("""COMPUTED_VALUE"""),"")</f>
        <v/>
      </c>
      <c r="W927" s="119" t="str">
        <f ca="1">IFERROR(__xludf.DUMMYFUNCTION("""COMPUTED_VALUE"""),"")</f>
        <v/>
      </c>
      <c r="X927" s="119" t="str">
        <f ca="1">IFERROR(__xludf.DUMMYFUNCTION("""COMPUTED_VALUE"""),"")</f>
        <v/>
      </c>
      <c r="Y927" s="119" t="str">
        <f ca="1">IFERROR(__xludf.DUMMYFUNCTION("""COMPUTED_VALUE"""),"")</f>
        <v/>
      </c>
      <c r="Z927" s="119"/>
    </row>
    <row r="928" spans="1:26" ht="12.95">
      <c r="A928" s="119" t="str">
        <f ca="1">IFERROR(__xludf.DUMMYFUNCTION("""COMPUTED_VALUE"""),"")</f>
        <v/>
      </c>
      <c r="B928" s="119" t="str">
        <f ca="1">IFERROR(__xludf.DUMMYFUNCTION("""COMPUTED_VALUE"""),"")</f>
        <v/>
      </c>
      <c r="C928" s="119" t="str">
        <f ca="1">IFERROR(__xludf.DUMMYFUNCTION("""COMPUTED_VALUE"""),"")</f>
        <v/>
      </c>
      <c r="D928" s="119" t="str">
        <f ca="1">IFERROR(__xludf.DUMMYFUNCTION("""COMPUTED_VALUE"""),"")</f>
        <v/>
      </c>
      <c r="E928" s="119" t="str">
        <f ca="1">IFERROR(__xludf.DUMMYFUNCTION("""COMPUTED_VALUE"""),"")</f>
        <v/>
      </c>
      <c r="F928" s="119" t="str">
        <f ca="1">IFERROR(__xludf.DUMMYFUNCTION("""COMPUTED_VALUE"""),"")</f>
        <v/>
      </c>
      <c r="G928" s="119" t="str">
        <f ca="1">IFERROR(__xludf.DUMMYFUNCTION("""COMPUTED_VALUE"""),"")</f>
        <v/>
      </c>
      <c r="H928" s="119" t="str">
        <f ca="1">IFERROR(__xludf.DUMMYFUNCTION("""COMPUTED_VALUE"""),"")</f>
        <v/>
      </c>
      <c r="I928" s="96" t="str">
        <f ca="1">IFERROR(__xludf.DUMMYFUNCTION("""COMPUTED_VALUE"""),"")</f>
        <v/>
      </c>
      <c r="J928" s="119" t="str">
        <f ca="1">IFERROR(__xludf.DUMMYFUNCTION("""COMPUTED_VALUE"""),"")</f>
        <v/>
      </c>
      <c r="K928" s="119" t="str">
        <f ca="1">IFERROR(__xludf.DUMMYFUNCTION("""COMPUTED_VALUE"""),"")</f>
        <v/>
      </c>
      <c r="L928" s="119" t="str">
        <f ca="1">IFERROR(__xludf.DUMMYFUNCTION("""COMPUTED_VALUE"""),"")</f>
        <v/>
      </c>
      <c r="M928" s="119" t="str">
        <f ca="1">IFERROR(__xludf.DUMMYFUNCTION("""COMPUTED_VALUE"""),"")</f>
        <v/>
      </c>
      <c r="N928" s="119" t="str">
        <f ca="1">IFERROR(__xludf.DUMMYFUNCTION("""COMPUTED_VALUE"""),"")</f>
        <v/>
      </c>
      <c r="O928" s="119" t="str">
        <f ca="1">IFERROR(__xludf.DUMMYFUNCTION("""COMPUTED_VALUE"""),"")</f>
        <v/>
      </c>
      <c r="P928" s="119" t="str">
        <f ca="1">IFERROR(__xludf.DUMMYFUNCTION("""COMPUTED_VALUE"""),"")</f>
        <v/>
      </c>
      <c r="Q928" s="119" t="str">
        <f ca="1">IFERROR(__xludf.DUMMYFUNCTION("""COMPUTED_VALUE"""),"")</f>
        <v/>
      </c>
      <c r="R928" s="119" t="str">
        <f ca="1">IFERROR(__xludf.DUMMYFUNCTION("""COMPUTED_VALUE"""),"")</f>
        <v/>
      </c>
      <c r="S928" s="119" t="str">
        <f ca="1">IFERROR(__xludf.DUMMYFUNCTION("""COMPUTED_VALUE"""),"")</f>
        <v/>
      </c>
      <c r="T928" s="119" t="str">
        <f ca="1">IFERROR(__xludf.DUMMYFUNCTION("""COMPUTED_VALUE"""),"")</f>
        <v/>
      </c>
      <c r="U928" s="119" t="str">
        <f ca="1">IFERROR(__xludf.DUMMYFUNCTION("""COMPUTED_VALUE"""),"")</f>
        <v/>
      </c>
      <c r="V928" s="119" t="str">
        <f ca="1">IFERROR(__xludf.DUMMYFUNCTION("""COMPUTED_VALUE"""),"")</f>
        <v/>
      </c>
      <c r="W928" s="119" t="str">
        <f ca="1">IFERROR(__xludf.DUMMYFUNCTION("""COMPUTED_VALUE"""),"")</f>
        <v/>
      </c>
      <c r="X928" s="119" t="str">
        <f ca="1">IFERROR(__xludf.DUMMYFUNCTION("""COMPUTED_VALUE"""),"")</f>
        <v/>
      </c>
      <c r="Y928" s="119" t="str">
        <f ca="1">IFERROR(__xludf.DUMMYFUNCTION("""COMPUTED_VALUE"""),"")</f>
        <v/>
      </c>
      <c r="Z928" s="119"/>
    </row>
    <row r="929" spans="1:26" ht="12.95">
      <c r="A929" s="119" t="str">
        <f ca="1">IFERROR(__xludf.DUMMYFUNCTION("""COMPUTED_VALUE"""),"")</f>
        <v/>
      </c>
      <c r="B929" s="119" t="str">
        <f ca="1">IFERROR(__xludf.DUMMYFUNCTION("""COMPUTED_VALUE"""),"")</f>
        <v/>
      </c>
      <c r="C929" s="119" t="str">
        <f ca="1">IFERROR(__xludf.DUMMYFUNCTION("""COMPUTED_VALUE"""),"")</f>
        <v/>
      </c>
      <c r="D929" s="119" t="str">
        <f ca="1">IFERROR(__xludf.DUMMYFUNCTION("""COMPUTED_VALUE"""),"")</f>
        <v/>
      </c>
      <c r="E929" s="119" t="str">
        <f ca="1">IFERROR(__xludf.DUMMYFUNCTION("""COMPUTED_VALUE"""),"")</f>
        <v/>
      </c>
      <c r="F929" s="119" t="str">
        <f ca="1">IFERROR(__xludf.DUMMYFUNCTION("""COMPUTED_VALUE"""),"")</f>
        <v/>
      </c>
      <c r="G929" s="119" t="str">
        <f ca="1">IFERROR(__xludf.DUMMYFUNCTION("""COMPUTED_VALUE"""),"")</f>
        <v/>
      </c>
      <c r="H929" s="119" t="str">
        <f ca="1">IFERROR(__xludf.DUMMYFUNCTION("""COMPUTED_VALUE"""),"")</f>
        <v/>
      </c>
      <c r="I929" s="96" t="str">
        <f ca="1">IFERROR(__xludf.DUMMYFUNCTION("""COMPUTED_VALUE"""),"")</f>
        <v/>
      </c>
      <c r="J929" s="119" t="str">
        <f ca="1">IFERROR(__xludf.DUMMYFUNCTION("""COMPUTED_VALUE"""),"")</f>
        <v/>
      </c>
      <c r="K929" s="119" t="str">
        <f ca="1">IFERROR(__xludf.DUMMYFUNCTION("""COMPUTED_VALUE"""),"")</f>
        <v/>
      </c>
      <c r="L929" s="119" t="str">
        <f ca="1">IFERROR(__xludf.DUMMYFUNCTION("""COMPUTED_VALUE"""),"")</f>
        <v/>
      </c>
      <c r="M929" s="119" t="str">
        <f ca="1">IFERROR(__xludf.DUMMYFUNCTION("""COMPUTED_VALUE"""),"")</f>
        <v/>
      </c>
      <c r="N929" s="119" t="str">
        <f ca="1">IFERROR(__xludf.DUMMYFUNCTION("""COMPUTED_VALUE"""),"")</f>
        <v/>
      </c>
      <c r="O929" s="119" t="str">
        <f ca="1">IFERROR(__xludf.DUMMYFUNCTION("""COMPUTED_VALUE"""),"")</f>
        <v/>
      </c>
      <c r="P929" s="119" t="str">
        <f ca="1">IFERROR(__xludf.DUMMYFUNCTION("""COMPUTED_VALUE"""),"")</f>
        <v/>
      </c>
      <c r="Q929" s="119" t="str">
        <f ca="1">IFERROR(__xludf.DUMMYFUNCTION("""COMPUTED_VALUE"""),"")</f>
        <v/>
      </c>
      <c r="R929" s="119" t="str">
        <f ca="1">IFERROR(__xludf.DUMMYFUNCTION("""COMPUTED_VALUE"""),"")</f>
        <v/>
      </c>
      <c r="S929" s="119" t="str">
        <f ca="1">IFERROR(__xludf.DUMMYFUNCTION("""COMPUTED_VALUE"""),"")</f>
        <v/>
      </c>
      <c r="T929" s="119" t="str">
        <f ca="1">IFERROR(__xludf.DUMMYFUNCTION("""COMPUTED_VALUE"""),"")</f>
        <v/>
      </c>
      <c r="U929" s="119" t="str">
        <f ca="1">IFERROR(__xludf.DUMMYFUNCTION("""COMPUTED_VALUE"""),"")</f>
        <v/>
      </c>
      <c r="V929" s="119" t="str">
        <f ca="1">IFERROR(__xludf.DUMMYFUNCTION("""COMPUTED_VALUE"""),"")</f>
        <v/>
      </c>
      <c r="W929" s="119" t="str">
        <f ca="1">IFERROR(__xludf.DUMMYFUNCTION("""COMPUTED_VALUE"""),"")</f>
        <v/>
      </c>
      <c r="X929" s="119" t="str">
        <f ca="1">IFERROR(__xludf.DUMMYFUNCTION("""COMPUTED_VALUE"""),"")</f>
        <v/>
      </c>
      <c r="Y929" s="119" t="str">
        <f ca="1">IFERROR(__xludf.DUMMYFUNCTION("""COMPUTED_VALUE"""),"")</f>
        <v/>
      </c>
      <c r="Z929" s="119"/>
    </row>
    <row r="930" spans="1:26" ht="12.95">
      <c r="A930" s="119" t="str">
        <f ca="1">IFERROR(__xludf.DUMMYFUNCTION("""COMPUTED_VALUE"""),"")</f>
        <v/>
      </c>
      <c r="B930" s="119" t="str">
        <f ca="1">IFERROR(__xludf.DUMMYFUNCTION("""COMPUTED_VALUE"""),"")</f>
        <v/>
      </c>
      <c r="C930" s="119" t="str">
        <f ca="1">IFERROR(__xludf.DUMMYFUNCTION("""COMPUTED_VALUE"""),"")</f>
        <v/>
      </c>
      <c r="D930" s="119" t="str">
        <f ca="1">IFERROR(__xludf.DUMMYFUNCTION("""COMPUTED_VALUE"""),"")</f>
        <v/>
      </c>
      <c r="E930" s="119" t="str">
        <f ca="1">IFERROR(__xludf.DUMMYFUNCTION("""COMPUTED_VALUE"""),"")</f>
        <v/>
      </c>
      <c r="F930" s="119" t="str">
        <f ca="1">IFERROR(__xludf.DUMMYFUNCTION("""COMPUTED_VALUE"""),"")</f>
        <v/>
      </c>
      <c r="G930" s="119" t="str">
        <f ca="1">IFERROR(__xludf.DUMMYFUNCTION("""COMPUTED_VALUE"""),"")</f>
        <v/>
      </c>
      <c r="H930" s="119" t="str">
        <f ca="1">IFERROR(__xludf.DUMMYFUNCTION("""COMPUTED_VALUE"""),"")</f>
        <v/>
      </c>
      <c r="I930" s="96" t="str">
        <f ca="1">IFERROR(__xludf.DUMMYFUNCTION("""COMPUTED_VALUE"""),"")</f>
        <v/>
      </c>
      <c r="J930" s="119" t="str">
        <f ca="1">IFERROR(__xludf.DUMMYFUNCTION("""COMPUTED_VALUE"""),"")</f>
        <v/>
      </c>
      <c r="K930" s="119" t="str">
        <f ca="1">IFERROR(__xludf.DUMMYFUNCTION("""COMPUTED_VALUE"""),"")</f>
        <v/>
      </c>
      <c r="L930" s="119" t="str">
        <f ca="1">IFERROR(__xludf.DUMMYFUNCTION("""COMPUTED_VALUE"""),"")</f>
        <v/>
      </c>
      <c r="M930" s="119" t="str">
        <f ca="1">IFERROR(__xludf.DUMMYFUNCTION("""COMPUTED_VALUE"""),"")</f>
        <v/>
      </c>
      <c r="N930" s="119" t="str">
        <f ca="1">IFERROR(__xludf.DUMMYFUNCTION("""COMPUTED_VALUE"""),"")</f>
        <v/>
      </c>
      <c r="O930" s="119" t="str">
        <f ca="1">IFERROR(__xludf.DUMMYFUNCTION("""COMPUTED_VALUE"""),"")</f>
        <v/>
      </c>
      <c r="P930" s="119" t="str">
        <f ca="1">IFERROR(__xludf.DUMMYFUNCTION("""COMPUTED_VALUE"""),"")</f>
        <v/>
      </c>
      <c r="Q930" s="119" t="str">
        <f ca="1">IFERROR(__xludf.DUMMYFUNCTION("""COMPUTED_VALUE"""),"")</f>
        <v/>
      </c>
      <c r="R930" s="119" t="str">
        <f ca="1">IFERROR(__xludf.DUMMYFUNCTION("""COMPUTED_VALUE"""),"")</f>
        <v/>
      </c>
      <c r="S930" s="119" t="str">
        <f ca="1">IFERROR(__xludf.DUMMYFUNCTION("""COMPUTED_VALUE"""),"")</f>
        <v/>
      </c>
      <c r="T930" s="119" t="str">
        <f ca="1">IFERROR(__xludf.DUMMYFUNCTION("""COMPUTED_VALUE"""),"")</f>
        <v/>
      </c>
      <c r="U930" s="119" t="str">
        <f ca="1">IFERROR(__xludf.DUMMYFUNCTION("""COMPUTED_VALUE"""),"")</f>
        <v/>
      </c>
      <c r="V930" s="119" t="str">
        <f ca="1">IFERROR(__xludf.DUMMYFUNCTION("""COMPUTED_VALUE"""),"")</f>
        <v/>
      </c>
      <c r="W930" s="119" t="str">
        <f ca="1">IFERROR(__xludf.DUMMYFUNCTION("""COMPUTED_VALUE"""),"")</f>
        <v/>
      </c>
      <c r="X930" s="119" t="str">
        <f ca="1">IFERROR(__xludf.DUMMYFUNCTION("""COMPUTED_VALUE"""),"")</f>
        <v/>
      </c>
      <c r="Y930" s="119" t="str">
        <f ca="1">IFERROR(__xludf.DUMMYFUNCTION("""COMPUTED_VALUE"""),"")</f>
        <v/>
      </c>
      <c r="Z930" s="119"/>
    </row>
    <row r="931" spans="1:26" ht="12.95">
      <c r="A931" s="119" t="str">
        <f ca="1">IFERROR(__xludf.DUMMYFUNCTION("""COMPUTED_VALUE"""),"")</f>
        <v/>
      </c>
      <c r="B931" s="119" t="str">
        <f ca="1">IFERROR(__xludf.DUMMYFUNCTION("""COMPUTED_VALUE"""),"")</f>
        <v/>
      </c>
      <c r="C931" s="119" t="str">
        <f ca="1">IFERROR(__xludf.DUMMYFUNCTION("""COMPUTED_VALUE"""),"")</f>
        <v/>
      </c>
      <c r="D931" s="119" t="str">
        <f ca="1">IFERROR(__xludf.DUMMYFUNCTION("""COMPUTED_VALUE"""),"")</f>
        <v/>
      </c>
      <c r="E931" s="119" t="str">
        <f ca="1">IFERROR(__xludf.DUMMYFUNCTION("""COMPUTED_VALUE"""),"")</f>
        <v/>
      </c>
      <c r="F931" s="119" t="str">
        <f ca="1">IFERROR(__xludf.DUMMYFUNCTION("""COMPUTED_VALUE"""),"")</f>
        <v/>
      </c>
      <c r="G931" s="119" t="str">
        <f ca="1">IFERROR(__xludf.DUMMYFUNCTION("""COMPUTED_VALUE"""),"")</f>
        <v/>
      </c>
      <c r="H931" s="119" t="str">
        <f ca="1">IFERROR(__xludf.DUMMYFUNCTION("""COMPUTED_VALUE"""),"")</f>
        <v/>
      </c>
      <c r="I931" s="96" t="str">
        <f ca="1">IFERROR(__xludf.DUMMYFUNCTION("""COMPUTED_VALUE"""),"")</f>
        <v/>
      </c>
      <c r="J931" s="119" t="str">
        <f ca="1">IFERROR(__xludf.DUMMYFUNCTION("""COMPUTED_VALUE"""),"")</f>
        <v/>
      </c>
      <c r="K931" s="119" t="str">
        <f ca="1">IFERROR(__xludf.DUMMYFUNCTION("""COMPUTED_VALUE"""),"")</f>
        <v/>
      </c>
      <c r="L931" s="119" t="str">
        <f ca="1">IFERROR(__xludf.DUMMYFUNCTION("""COMPUTED_VALUE"""),"")</f>
        <v/>
      </c>
      <c r="M931" s="119" t="str">
        <f ca="1">IFERROR(__xludf.DUMMYFUNCTION("""COMPUTED_VALUE"""),"")</f>
        <v/>
      </c>
      <c r="N931" s="119" t="str">
        <f ca="1">IFERROR(__xludf.DUMMYFUNCTION("""COMPUTED_VALUE"""),"")</f>
        <v/>
      </c>
      <c r="O931" s="119" t="str">
        <f ca="1">IFERROR(__xludf.DUMMYFUNCTION("""COMPUTED_VALUE"""),"")</f>
        <v/>
      </c>
      <c r="P931" s="119" t="str">
        <f ca="1">IFERROR(__xludf.DUMMYFUNCTION("""COMPUTED_VALUE"""),"")</f>
        <v/>
      </c>
      <c r="Q931" s="119" t="str">
        <f ca="1">IFERROR(__xludf.DUMMYFUNCTION("""COMPUTED_VALUE"""),"")</f>
        <v/>
      </c>
      <c r="R931" s="119" t="str">
        <f ca="1">IFERROR(__xludf.DUMMYFUNCTION("""COMPUTED_VALUE"""),"")</f>
        <v/>
      </c>
      <c r="S931" s="119" t="str">
        <f ca="1">IFERROR(__xludf.DUMMYFUNCTION("""COMPUTED_VALUE"""),"")</f>
        <v/>
      </c>
      <c r="T931" s="119" t="str">
        <f ca="1">IFERROR(__xludf.DUMMYFUNCTION("""COMPUTED_VALUE"""),"")</f>
        <v/>
      </c>
      <c r="U931" s="119" t="str">
        <f ca="1">IFERROR(__xludf.DUMMYFUNCTION("""COMPUTED_VALUE"""),"")</f>
        <v/>
      </c>
      <c r="V931" s="119" t="str">
        <f ca="1">IFERROR(__xludf.DUMMYFUNCTION("""COMPUTED_VALUE"""),"")</f>
        <v/>
      </c>
      <c r="W931" s="119" t="str">
        <f ca="1">IFERROR(__xludf.DUMMYFUNCTION("""COMPUTED_VALUE"""),"")</f>
        <v/>
      </c>
      <c r="X931" s="119" t="str">
        <f ca="1">IFERROR(__xludf.DUMMYFUNCTION("""COMPUTED_VALUE"""),"")</f>
        <v/>
      </c>
      <c r="Y931" s="119" t="str">
        <f ca="1">IFERROR(__xludf.DUMMYFUNCTION("""COMPUTED_VALUE"""),"")</f>
        <v/>
      </c>
      <c r="Z931" s="119"/>
    </row>
    <row r="932" spans="1:26" ht="12.95">
      <c r="A932" s="119" t="str">
        <f ca="1">IFERROR(__xludf.DUMMYFUNCTION("""COMPUTED_VALUE"""),"")</f>
        <v/>
      </c>
      <c r="B932" s="119" t="str">
        <f ca="1">IFERROR(__xludf.DUMMYFUNCTION("""COMPUTED_VALUE"""),"")</f>
        <v/>
      </c>
      <c r="C932" s="119" t="str">
        <f ca="1">IFERROR(__xludf.DUMMYFUNCTION("""COMPUTED_VALUE"""),"")</f>
        <v/>
      </c>
      <c r="D932" s="119" t="str">
        <f ca="1">IFERROR(__xludf.DUMMYFUNCTION("""COMPUTED_VALUE"""),"")</f>
        <v/>
      </c>
      <c r="E932" s="119" t="str">
        <f ca="1">IFERROR(__xludf.DUMMYFUNCTION("""COMPUTED_VALUE"""),"")</f>
        <v/>
      </c>
      <c r="F932" s="119" t="str">
        <f ca="1">IFERROR(__xludf.DUMMYFUNCTION("""COMPUTED_VALUE"""),"")</f>
        <v/>
      </c>
      <c r="G932" s="119" t="str">
        <f ca="1">IFERROR(__xludf.DUMMYFUNCTION("""COMPUTED_VALUE"""),"")</f>
        <v/>
      </c>
      <c r="H932" s="119" t="str">
        <f ca="1">IFERROR(__xludf.DUMMYFUNCTION("""COMPUTED_VALUE"""),"")</f>
        <v/>
      </c>
      <c r="I932" s="96" t="str">
        <f ca="1">IFERROR(__xludf.DUMMYFUNCTION("""COMPUTED_VALUE"""),"")</f>
        <v/>
      </c>
      <c r="J932" s="119" t="str">
        <f ca="1">IFERROR(__xludf.DUMMYFUNCTION("""COMPUTED_VALUE"""),"")</f>
        <v/>
      </c>
      <c r="K932" s="119" t="str">
        <f ca="1">IFERROR(__xludf.DUMMYFUNCTION("""COMPUTED_VALUE"""),"")</f>
        <v/>
      </c>
      <c r="L932" s="119" t="str">
        <f ca="1">IFERROR(__xludf.DUMMYFUNCTION("""COMPUTED_VALUE"""),"")</f>
        <v/>
      </c>
      <c r="M932" s="119" t="str">
        <f ca="1">IFERROR(__xludf.DUMMYFUNCTION("""COMPUTED_VALUE"""),"")</f>
        <v/>
      </c>
      <c r="N932" s="119" t="str">
        <f ca="1">IFERROR(__xludf.DUMMYFUNCTION("""COMPUTED_VALUE"""),"")</f>
        <v/>
      </c>
      <c r="O932" s="119" t="str">
        <f ca="1">IFERROR(__xludf.DUMMYFUNCTION("""COMPUTED_VALUE"""),"")</f>
        <v/>
      </c>
      <c r="P932" s="119" t="str">
        <f ca="1">IFERROR(__xludf.DUMMYFUNCTION("""COMPUTED_VALUE"""),"")</f>
        <v/>
      </c>
      <c r="Q932" s="119" t="str">
        <f ca="1">IFERROR(__xludf.DUMMYFUNCTION("""COMPUTED_VALUE"""),"")</f>
        <v/>
      </c>
      <c r="R932" s="119" t="str">
        <f ca="1">IFERROR(__xludf.DUMMYFUNCTION("""COMPUTED_VALUE"""),"")</f>
        <v/>
      </c>
      <c r="S932" s="119" t="str">
        <f ca="1">IFERROR(__xludf.DUMMYFUNCTION("""COMPUTED_VALUE"""),"")</f>
        <v/>
      </c>
      <c r="T932" s="119" t="str">
        <f ca="1">IFERROR(__xludf.DUMMYFUNCTION("""COMPUTED_VALUE"""),"")</f>
        <v/>
      </c>
      <c r="U932" s="119" t="str">
        <f ca="1">IFERROR(__xludf.DUMMYFUNCTION("""COMPUTED_VALUE"""),"")</f>
        <v/>
      </c>
      <c r="V932" s="119" t="str">
        <f ca="1">IFERROR(__xludf.DUMMYFUNCTION("""COMPUTED_VALUE"""),"")</f>
        <v/>
      </c>
      <c r="W932" s="119" t="str">
        <f ca="1">IFERROR(__xludf.DUMMYFUNCTION("""COMPUTED_VALUE"""),"")</f>
        <v/>
      </c>
      <c r="X932" s="119" t="str">
        <f ca="1">IFERROR(__xludf.DUMMYFUNCTION("""COMPUTED_VALUE"""),"")</f>
        <v/>
      </c>
      <c r="Y932" s="119" t="str">
        <f ca="1">IFERROR(__xludf.DUMMYFUNCTION("""COMPUTED_VALUE"""),"")</f>
        <v/>
      </c>
      <c r="Z932" s="119"/>
    </row>
    <row r="933" spans="1:26" ht="12.95">
      <c r="A933" s="119" t="str">
        <f ca="1">IFERROR(__xludf.DUMMYFUNCTION("""COMPUTED_VALUE"""),"")</f>
        <v/>
      </c>
      <c r="B933" s="119" t="str">
        <f ca="1">IFERROR(__xludf.DUMMYFUNCTION("""COMPUTED_VALUE"""),"")</f>
        <v/>
      </c>
      <c r="C933" s="119" t="str">
        <f ca="1">IFERROR(__xludf.DUMMYFUNCTION("""COMPUTED_VALUE"""),"")</f>
        <v/>
      </c>
      <c r="D933" s="119" t="str">
        <f ca="1">IFERROR(__xludf.DUMMYFUNCTION("""COMPUTED_VALUE"""),"")</f>
        <v/>
      </c>
      <c r="E933" s="119" t="str">
        <f ca="1">IFERROR(__xludf.DUMMYFUNCTION("""COMPUTED_VALUE"""),"")</f>
        <v/>
      </c>
      <c r="F933" s="119" t="str">
        <f ca="1">IFERROR(__xludf.DUMMYFUNCTION("""COMPUTED_VALUE"""),"")</f>
        <v/>
      </c>
      <c r="G933" s="119" t="str">
        <f ca="1">IFERROR(__xludf.DUMMYFUNCTION("""COMPUTED_VALUE"""),"")</f>
        <v/>
      </c>
      <c r="H933" s="119" t="str">
        <f ca="1">IFERROR(__xludf.DUMMYFUNCTION("""COMPUTED_VALUE"""),"")</f>
        <v/>
      </c>
      <c r="I933" s="96" t="str">
        <f ca="1">IFERROR(__xludf.DUMMYFUNCTION("""COMPUTED_VALUE"""),"")</f>
        <v/>
      </c>
      <c r="J933" s="119" t="str">
        <f ca="1">IFERROR(__xludf.DUMMYFUNCTION("""COMPUTED_VALUE"""),"")</f>
        <v/>
      </c>
      <c r="K933" s="119" t="str">
        <f ca="1">IFERROR(__xludf.DUMMYFUNCTION("""COMPUTED_VALUE"""),"")</f>
        <v/>
      </c>
      <c r="L933" s="119" t="str">
        <f ca="1">IFERROR(__xludf.DUMMYFUNCTION("""COMPUTED_VALUE"""),"")</f>
        <v/>
      </c>
      <c r="M933" s="119" t="str">
        <f ca="1">IFERROR(__xludf.DUMMYFUNCTION("""COMPUTED_VALUE"""),"")</f>
        <v/>
      </c>
      <c r="N933" s="119" t="str">
        <f ca="1">IFERROR(__xludf.DUMMYFUNCTION("""COMPUTED_VALUE"""),"")</f>
        <v/>
      </c>
      <c r="O933" s="119" t="str">
        <f ca="1">IFERROR(__xludf.DUMMYFUNCTION("""COMPUTED_VALUE"""),"")</f>
        <v/>
      </c>
      <c r="P933" s="119" t="str">
        <f ca="1">IFERROR(__xludf.DUMMYFUNCTION("""COMPUTED_VALUE"""),"")</f>
        <v/>
      </c>
      <c r="Q933" s="119" t="str">
        <f ca="1">IFERROR(__xludf.DUMMYFUNCTION("""COMPUTED_VALUE"""),"")</f>
        <v/>
      </c>
      <c r="R933" s="119" t="str">
        <f ca="1">IFERROR(__xludf.DUMMYFUNCTION("""COMPUTED_VALUE"""),"")</f>
        <v/>
      </c>
      <c r="S933" s="119" t="str">
        <f ca="1">IFERROR(__xludf.DUMMYFUNCTION("""COMPUTED_VALUE"""),"")</f>
        <v/>
      </c>
      <c r="T933" s="119" t="str">
        <f ca="1">IFERROR(__xludf.DUMMYFUNCTION("""COMPUTED_VALUE"""),"")</f>
        <v/>
      </c>
      <c r="U933" s="119" t="str">
        <f ca="1">IFERROR(__xludf.DUMMYFUNCTION("""COMPUTED_VALUE"""),"")</f>
        <v/>
      </c>
      <c r="V933" s="119" t="str">
        <f ca="1">IFERROR(__xludf.DUMMYFUNCTION("""COMPUTED_VALUE"""),"")</f>
        <v/>
      </c>
      <c r="W933" s="119" t="str">
        <f ca="1">IFERROR(__xludf.DUMMYFUNCTION("""COMPUTED_VALUE"""),"")</f>
        <v/>
      </c>
      <c r="X933" s="119" t="str">
        <f ca="1">IFERROR(__xludf.DUMMYFUNCTION("""COMPUTED_VALUE"""),"")</f>
        <v/>
      </c>
      <c r="Y933" s="119" t="str">
        <f ca="1">IFERROR(__xludf.DUMMYFUNCTION("""COMPUTED_VALUE"""),"")</f>
        <v/>
      </c>
      <c r="Z933" s="119"/>
    </row>
    <row r="934" spans="1:26" ht="12.95">
      <c r="A934" s="119" t="str">
        <f ca="1">IFERROR(__xludf.DUMMYFUNCTION("""COMPUTED_VALUE"""),"")</f>
        <v/>
      </c>
      <c r="B934" s="119" t="str">
        <f ca="1">IFERROR(__xludf.DUMMYFUNCTION("""COMPUTED_VALUE"""),"")</f>
        <v/>
      </c>
      <c r="C934" s="119" t="str">
        <f ca="1">IFERROR(__xludf.DUMMYFUNCTION("""COMPUTED_VALUE"""),"")</f>
        <v/>
      </c>
      <c r="D934" s="119" t="str">
        <f ca="1">IFERROR(__xludf.DUMMYFUNCTION("""COMPUTED_VALUE"""),"")</f>
        <v/>
      </c>
      <c r="E934" s="119" t="str">
        <f ca="1">IFERROR(__xludf.DUMMYFUNCTION("""COMPUTED_VALUE"""),"")</f>
        <v/>
      </c>
      <c r="F934" s="119" t="str">
        <f ca="1">IFERROR(__xludf.DUMMYFUNCTION("""COMPUTED_VALUE"""),"")</f>
        <v/>
      </c>
      <c r="G934" s="119" t="str">
        <f ca="1">IFERROR(__xludf.DUMMYFUNCTION("""COMPUTED_VALUE"""),"")</f>
        <v/>
      </c>
      <c r="H934" s="119" t="str">
        <f ca="1">IFERROR(__xludf.DUMMYFUNCTION("""COMPUTED_VALUE"""),"")</f>
        <v/>
      </c>
      <c r="I934" s="96" t="str">
        <f ca="1">IFERROR(__xludf.DUMMYFUNCTION("""COMPUTED_VALUE"""),"")</f>
        <v/>
      </c>
      <c r="J934" s="119" t="str">
        <f ca="1">IFERROR(__xludf.DUMMYFUNCTION("""COMPUTED_VALUE"""),"")</f>
        <v/>
      </c>
      <c r="K934" s="119" t="str">
        <f ca="1">IFERROR(__xludf.DUMMYFUNCTION("""COMPUTED_VALUE"""),"")</f>
        <v/>
      </c>
      <c r="L934" s="119" t="str">
        <f ca="1">IFERROR(__xludf.DUMMYFUNCTION("""COMPUTED_VALUE"""),"")</f>
        <v/>
      </c>
      <c r="M934" s="119" t="str">
        <f ca="1">IFERROR(__xludf.DUMMYFUNCTION("""COMPUTED_VALUE"""),"")</f>
        <v/>
      </c>
      <c r="N934" s="119" t="str">
        <f ca="1">IFERROR(__xludf.DUMMYFUNCTION("""COMPUTED_VALUE"""),"")</f>
        <v/>
      </c>
      <c r="O934" s="119" t="str">
        <f ca="1">IFERROR(__xludf.DUMMYFUNCTION("""COMPUTED_VALUE"""),"")</f>
        <v/>
      </c>
      <c r="P934" s="119" t="str">
        <f ca="1">IFERROR(__xludf.DUMMYFUNCTION("""COMPUTED_VALUE"""),"")</f>
        <v/>
      </c>
      <c r="Q934" s="119" t="str">
        <f ca="1">IFERROR(__xludf.DUMMYFUNCTION("""COMPUTED_VALUE"""),"")</f>
        <v/>
      </c>
      <c r="R934" s="119" t="str">
        <f ca="1">IFERROR(__xludf.DUMMYFUNCTION("""COMPUTED_VALUE"""),"")</f>
        <v/>
      </c>
      <c r="S934" s="119" t="str">
        <f ca="1">IFERROR(__xludf.DUMMYFUNCTION("""COMPUTED_VALUE"""),"")</f>
        <v/>
      </c>
      <c r="T934" s="119" t="str">
        <f ca="1">IFERROR(__xludf.DUMMYFUNCTION("""COMPUTED_VALUE"""),"")</f>
        <v/>
      </c>
      <c r="U934" s="119" t="str">
        <f ca="1">IFERROR(__xludf.DUMMYFUNCTION("""COMPUTED_VALUE"""),"")</f>
        <v/>
      </c>
      <c r="V934" s="119" t="str">
        <f ca="1">IFERROR(__xludf.DUMMYFUNCTION("""COMPUTED_VALUE"""),"")</f>
        <v/>
      </c>
      <c r="W934" s="119" t="str">
        <f ca="1">IFERROR(__xludf.DUMMYFUNCTION("""COMPUTED_VALUE"""),"")</f>
        <v/>
      </c>
      <c r="X934" s="119" t="str">
        <f ca="1">IFERROR(__xludf.DUMMYFUNCTION("""COMPUTED_VALUE"""),"")</f>
        <v/>
      </c>
      <c r="Y934" s="119" t="str">
        <f ca="1">IFERROR(__xludf.DUMMYFUNCTION("""COMPUTED_VALUE"""),"")</f>
        <v/>
      </c>
      <c r="Z934" s="119"/>
    </row>
    <row r="935" spans="1:26" ht="12.95">
      <c r="A935" s="119" t="str">
        <f ca="1">IFERROR(__xludf.DUMMYFUNCTION("""COMPUTED_VALUE"""),"")</f>
        <v/>
      </c>
      <c r="B935" s="119" t="str">
        <f ca="1">IFERROR(__xludf.DUMMYFUNCTION("""COMPUTED_VALUE"""),"")</f>
        <v/>
      </c>
      <c r="C935" s="119" t="str">
        <f ca="1">IFERROR(__xludf.DUMMYFUNCTION("""COMPUTED_VALUE"""),"")</f>
        <v/>
      </c>
      <c r="D935" s="119" t="str">
        <f ca="1">IFERROR(__xludf.DUMMYFUNCTION("""COMPUTED_VALUE"""),"")</f>
        <v/>
      </c>
      <c r="E935" s="119" t="str">
        <f ca="1">IFERROR(__xludf.DUMMYFUNCTION("""COMPUTED_VALUE"""),"")</f>
        <v/>
      </c>
      <c r="F935" s="119" t="str">
        <f ca="1">IFERROR(__xludf.DUMMYFUNCTION("""COMPUTED_VALUE"""),"")</f>
        <v/>
      </c>
      <c r="G935" s="119" t="str">
        <f ca="1">IFERROR(__xludf.DUMMYFUNCTION("""COMPUTED_VALUE"""),"")</f>
        <v/>
      </c>
      <c r="H935" s="119" t="str">
        <f ca="1">IFERROR(__xludf.DUMMYFUNCTION("""COMPUTED_VALUE"""),"")</f>
        <v/>
      </c>
      <c r="I935" s="96" t="str">
        <f ca="1">IFERROR(__xludf.DUMMYFUNCTION("""COMPUTED_VALUE"""),"")</f>
        <v/>
      </c>
      <c r="J935" s="119" t="str">
        <f ca="1">IFERROR(__xludf.DUMMYFUNCTION("""COMPUTED_VALUE"""),"")</f>
        <v/>
      </c>
      <c r="K935" s="119" t="str">
        <f ca="1">IFERROR(__xludf.DUMMYFUNCTION("""COMPUTED_VALUE"""),"")</f>
        <v/>
      </c>
      <c r="L935" s="119" t="str">
        <f ca="1">IFERROR(__xludf.DUMMYFUNCTION("""COMPUTED_VALUE"""),"")</f>
        <v/>
      </c>
      <c r="M935" s="119" t="str">
        <f ca="1">IFERROR(__xludf.DUMMYFUNCTION("""COMPUTED_VALUE"""),"")</f>
        <v/>
      </c>
      <c r="N935" s="119" t="str">
        <f ca="1">IFERROR(__xludf.DUMMYFUNCTION("""COMPUTED_VALUE"""),"")</f>
        <v/>
      </c>
      <c r="O935" s="119" t="str">
        <f ca="1">IFERROR(__xludf.DUMMYFUNCTION("""COMPUTED_VALUE"""),"")</f>
        <v/>
      </c>
      <c r="P935" s="119" t="str">
        <f ca="1">IFERROR(__xludf.DUMMYFUNCTION("""COMPUTED_VALUE"""),"")</f>
        <v/>
      </c>
      <c r="Q935" s="119" t="str">
        <f ca="1">IFERROR(__xludf.DUMMYFUNCTION("""COMPUTED_VALUE"""),"")</f>
        <v/>
      </c>
      <c r="R935" s="119" t="str">
        <f ca="1">IFERROR(__xludf.DUMMYFUNCTION("""COMPUTED_VALUE"""),"")</f>
        <v/>
      </c>
      <c r="S935" s="119" t="str">
        <f ca="1">IFERROR(__xludf.DUMMYFUNCTION("""COMPUTED_VALUE"""),"")</f>
        <v/>
      </c>
      <c r="T935" s="119" t="str">
        <f ca="1">IFERROR(__xludf.DUMMYFUNCTION("""COMPUTED_VALUE"""),"")</f>
        <v/>
      </c>
      <c r="U935" s="119" t="str">
        <f ca="1">IFERROR(__xludf.DUMMYFUNCTION("""COMPUTED_VALUE"""),"")</f>
        <v/>
      </c>
      <c r="V935" s="119" t="str">
        <f ca="1">IFERROR(__xludf.DUMMYFUNCTION("""COMPUTED_VALUE"""),"")</f>
        <v/>
      </c>
      <c r="W935" s="119" t="str">
        <f ca="1">IFERROR(__xludf.DUMMYFUNCTION("""COMPUTED_VALUE"""),"")</f>
        <v/>
      </c>
      <c r="X935" s="119" t="str">
        <f ca="1">IFERROR(__xludf.DUMMYFUNCTION("""COMPUTED_VALUE"""),"")</f>
        <v/>
      </c>
      <c r="Y935" s="119" t="str">
        <f ca="1">IFERROR(__xludf.DUMMYFUNCTION("""COMPUTED_VALUE"""),"")</f>
        <v/>
      </c>
      <c r="Z935" s="119"/>
    </row>
    <row r="936" spans="1:26" ht="12.95">
      <c r="A936" s="119" t="str">
        <f ca="1">IFERROR(__xludf.DUMMYFUNCTION("""COMPUTED_VALUE"""),"")</f>
        <v/>
      </c>
      <c r="B936" s="119" t="str">
        <f ca="1">IFERROR(__xludf.DUMMYFUNCTION("""COMPUTED_VALUE"""),"")</f>
        <v/>
      </c>
      <c r="C936" s="119" t="str">
        <f ca="1">IFERROR(__xludf.DUMMYFUNCTION("""COMPUTED_VALUE"""),"")</f>
        <v/>
      </c>
      <c r="D936" s="119" t="str">
        <f ca="1">IFERROR(__xludf.DUMMYFUNCTION("""COMPUTED_VALUE"""),"")</f>
        <v/>
      </c>
      <c r="E936" s="119" t="str">
        <f ca="1">IFERROR(__xludf.DUMMYFUNCTION("""COMPUTED_VALUE"""),"")</f>
        <v/>
      </c>
      <c r="F936" s="119" t="str">
        <f ca="1">IFERROR(__xludf.DUMMYFUNCTION("""COMPUTED_VALUE"""),"")</f>
        <v/>
      </c>
      <c r="G936" s="119" t="str">
        <f ca="1">IFERROR(__xludf.DUMMYFUNCTION("""COMPUTED_VALUE"""),"")</f>
        <v/>
      </c>
      <c r="H936" s="119" t="str">
        <f ca="1">IFERROR(__xludf.DUMMYFUNCTION("""COMPUTED_VALUE"""),"")</f>
        <v/>
      </c>
      <c r="I936" s="96" t="str">
        <f ca="1">IFERROR(__xludf.DUMMYFUNCTION("""COMPUTED_VALUE"""),"")</f>
        <v/>
      </c>
      <c r="J936" s="119" t="str">
        <f ca="1">IFERROR(__xludf.DUMMYFUNCTION("""COMPUTED_VALUE"""),"")</f>
        <v/>
      </c>
      <c r="K936" s="119" t="str">
        <f ca="1">IFERROR(__xludf.DUMMYFUNCTION("""COMPUTED_VALUE"""),"")</f>
        <v/>
      </c>
      <c r="L936" s="119" t="str">
        <f ca="1">IFERROR(__xludf.DUMMYFUNCTION("""COMPUTED_VALUE"""),"")</f>
        <v/>
      </c>
      <c r="M936" s="119" t="str">
        <f ca="1">IFERROR(__xludf.DUMMYFUNCTION("""COMPUTED_VALUE"""),"")</f>
        <v/>
      </c>
      <c r="N936" s="119" t="str">
        <f ca="1">IFERROR(__xludf.DUMMYFUNCTION("""COMPUTED_VALUE"""),"")</f>
        <v/>
      </c>
      <c r="O936" s="119" t="str">
        <f ca="1">IFERROR(__xludf.DUMMYFUNCTION("""COMPUTED_VALUE"""),"")</f>
        <v/>
      </c>
      <c r="P936" s="119" t="str">
        <f ca="1">IFERROR(__xludf.DUMMYFUNCTION("""COMPUTED_VALUE"""),"")</f>
        <v/>
      </c>
      <c r="Q936" s="119" t="str">
        <f ca="1">IFERROR(__xludf.DUMMYFUNCTION("""COMPUTED_VALUE"""),"")</f>
        <v/>
      </c>
      <c r="R936" s="119" t="str">
        <f ca="1">IFERROR(__xludf.DUMMYFUNCTION("""COMPUTED_VALUE"""),"")</f>
        <v/>
      </c>
      <c r="S936" s="119" t="str">
        <f ca="1">IFERROR(__xludf.DUMMYFUNCTION("""COMPUTED_VALUE"""),"")</f>
        <v/>
      </c>
      <c r="T936" s="119" t="str">
        <f ca="1">IFERROR(__xludf.DUMMYFUNCTION("""COMPUTED_VALUE"""),"")</f>
        <v/>
      </c>
      <c r="U936" s="119" t="str">
        <f ca="1">IFERROR(__xludf.DUMMYFUNCTION("""COMPUTED_VALUE"""),"")</f>
        <v/>
      </c>
      <c r="V936" s="119" t="str">
        <f ca="1">IFERROR(__xludf.DUMMYFUNCTION("""COMPUTED_VALUE"""),"")</f>
        <v/>
      </c>
      <c r="W936" s="119" t="str">
        <f ca="1">IFERROR(__xludf.DUMMYFUNCTION("""COMPUTED_VALUE"""),"")</f>
        <v/>
      </c>
      <c r="X936" s="119" t="str">
        <f ca="1">IFERROR(__xludf.DUMMYFUNCTION("""COMPUTED_VALUE"""),"")</f>
        <v/>
      </c>
      <c r="Y936" s="119" t="str">
        <f ca="1">IFERROR(__xludf.DUMMYFUNCTION("""COMPUTED_VALUE"""),"")</f>
        <v/>
      </c>
      <c r="Z936" s="119"/>
    </row>
    <row r="937" spans="1:26" ht="12.95">
      <c r="A937" s="119" t="str">
        <f ca="1">IFERROR(__xludf.DUMMYFUNCTION("""COMPUTED_VALUE"""),"")</f>
        <v/>
      </c>
      <c r="B937" s="119" t="str">
        <f ca="1">IFERROR(__xludf.DUMMYFUNCTION("""COMPUTED_VALUE"""),"")</f>
        <v/>
      </c>
      <c r="C937" s="119" t="str">
        <f ca="1">IFERROR(__xludf.DUMMYFUNCTION("""COMPUTED_VALUE"""),"")</f>
        <v/>
      </c>
      <c r="D937" s="119" t="str">
        <f ca="1">IFERROR(__xludf.DUMMYFUNCTION("""COMPUTED_VALUE"""),"")</f>
        <v/>
      </c>
      <c r="E937" s="119" t="str">
        <f ca="1">IFERROR(__xludf.DUMMYFUNCTION("""COMPUTED_VALUE"""),"")</f>
        <v/>
      </c>
      <c r="F937" s="119" t="str">
        <f ca="1">IFERROR(__xludf.DUMMYFUNCTION("""COMPUTED_VALUE"""),"")</f>
        <v/>
      </c>
      <c r="G937" s="119" t="str">
        <f ca="1">IFERROR(__xludf.DUMMYFUNCTION("""COMPUTED_VALUE"""),"")</f>
        <v/>
      </c>
      <c r="H937" s="119" t="str">
        <f ca="1">IFERROR(__xludf.DUMMYFUNCTION("""COMPUTED_VALUE"""),"")</f>
        <v/>
      </c>
      <c r="I937" s="96" t="str">
        <f ca="1">IFERROR(__xludf.DUMMYFUNCTION("""COMPUTED_VALUE"""),"")</f>
        <v/>
      </c>
      <c r="J937" s="119" t="str">
        <f ca="1">IFERROR(__xludf.DUMMYFUNCTION("""COMPUTED_VALUE"""),"")</f>
        <v/>
      </c>
      <c r="K937" s="119" t="str">
        <f ca="1">IFERROR(__xludf.DUMMYFUNCTION("""COMPUTED_VALUE"""),"")</f>
        <v/>
      </c>
      <c r="L937" s="119" t="str">
        <f ca="1">IFERROR(__xludf.DUMMYFUNCTION("""COMPUTED_VALUE"""),"")</f>
        <v/>
      </c>
      <c r="M937" s="119" t="str">
        <f ca="1">IFERROR(__xludf.DUMMYFUNCTION("""COMPUTED_VALUE"""),"")</f>
        <v/>
      </c>
      <c r="N937" s="119" t="str">
        <f ca="1">IFERROR(__xludf.DUMMYFUNCTION("""COMPUTED_VALUE"""),"")</f>
        <v/>
      </c>
      <c r="O937" s="119" t="str">
        <f ca="1">IFERROR(__xludf.DUMMYFUNCTION("""COMPUTED_VALUE"""),"")</f>
        <v/>
      </c>
      <c r="P937" s="119" t="str">
        <f ca="1">IFERROR(__xludf.DUMMYFUNCTION("""COMPUTED_VALUE"""),"")</f>
        <v/>
      </c>
      <c r="Q937" s="119" t="str">
        <f ca="1">IFERROR(__xludf.DUMMYFUNCTION("""COMPUTED_VALUE"""),"")</f>
        <v/>
      </c>
      <c r="R937" s="119" t="str">
        <f ca="1">IFERROR(__xludf.DUMMYFUNCTION("""COMPUTED_VALUE"""),"")</f>
        <v/>
      </c>
      <c r="S937" s="119" t="str">
        <f ca="1">IFERROR(__xludf.DUMMYFUNCTION("""COMPUTED_VALUE"""),"")</f>
        <v/>
      </c>
      <c r="T937" s="119" t="str">
        <f ca="1">IFERROR(__xludf.DUMMYFUNCTION("""COMPUTED_VALUE"""),"")</f>
        <v/>
      </c>
      <c r="U937" s="119" t="str">
        <f ca="1">IFERROR(__xludf.DUMMYFUNCTION("""COMPUTED_VALUE"""),"")</f>
        <v/>
      </c>
      <c r="V937" s="119" t="str">
        <f ca="1">IFERROR(__xludf.DUMMYFUNCTION("""COMPUTED_VALUE"""),"")</f>
        <v/>
      </c>
      <c r="W937" s="119" t="str">
        <f ca="1">IFERROR(__xludf.DUMMYFUNCTION("""COMPUTED_VALUE"""),"")</f>
        <v/>
      </c>
      <c r="X937" s="119" t="str">
        <f ca="1">IFERROR(__xludf.DUMMYFUNCTION("""COMPUTED_VALUE"""),"")</f>
        <v/>
      </c>
      <c r="Y937" s="119" t="str">
        <f ca="1">IFERROR(__xludf.DUMMYFUNCTION("""COMPUTED_VALUE"""),"")</f>
        <v/>
      </c>
      <c r="Z937" s="119"/>
    </row>
    <row r="938" spans="1:26" ht="12.95">
      <c r="A938" s="119" t="str">
        <f ca="1">IFERROR(__xludf.DUMMYFUNCTION("""COMPUTED_VALUE"""),"")</f>
        <v/>
      </c>
      <c r="B938" s="119" t="str">
        <f ca="1">IFERROR(__xludf.DUMMYFUNCTION("""COMPUTED_VALUE"""),"")</f>
        <v/>
      </c>
      <c r="C938" s="119" t="str">
        <f ca="1">IFERROR(__xludf.DUMMYFUNCTION("""COMPUTED_VALUE"""),"")</f>
        <v/>
      </c>
      <c r="D938" s="119" t="str">
        <f ca="1">IFERROR(__xludf.DUMMYFUNCTION("""COMPUTED_VALUE"""),"")</f>
        <v/>
      </c>
      <c r="E938" s="119" t="str">
        <f ca="1">IFERROR(__xludf.DUMMYFUNCTION("""COMPUTED_VALUE"""),"")</f>
        <v/>
      </c>
      <c r="F938" s="119" t="str">
        <f ca="1">IFERROR(__xludf.DUMMYFUNCTION("""COMPUTED_VALUE"""),"")</f>
        <v/>
      </c>
      <c r="G938" s="119" t="str">
        <f ca="1">IFERROR(__xludf.DUMMYFUNCTION("""COMPUTED_VALUE"""),"")</f>
        <v/>
      </c>
      <c r="H938" s="119" t="str">
        <f ca="1">IFERROR(__xludf.DUMMYFUNCTION("""COMPUTED_VALUE"""),"")</f>
        <v/>
      </c>
      <c r="I938" s="96" t="str">
        <f ca="1">IFERROR(__xludf.DUMMYFUNCTION("""COMPUTED_VALUE"""),"")</f>
        <v/>
      </c>
      <c r="J938" s="119" t="str">
        <f ca="1">IFERROR(__xludf.DUMMYFUNCTION("""COMPUTED_VALUE"""),"")</f>
        <v/>
      </c>
      <c r="K938" s="119" t="str">
        <f ca="1">IFERROR(__xludf.DUMMYFUNCTION("""COMPUTED_VALUE"""),"")</f>
        <v/>
      </c>
      <c r="L938" s="119" t="str">
        <f ca="1">IFERROR(__xludf.DUMMYFUNCTION("""COMPUTED_VALUE"""),"")</f>
        <v/>
      </c>
      <c r="M938" s="119" t="str">
        <f ca="1">IFERROR(__xludf.DUMMYFUNCTION("""COMPUTED_VALUE"""),"")</f>
        <v/>
      </c>
      <c r="N938" s="119" t="str">
        <f ca="1">IFERROR(__xludf.DUMMYFUNCTION("""COMPUTED_VALUE"""),"")</f>
        <v/>
      </c>
      <c r="O938" s="119" t="str">
        <f ca="1">IFERROR(__xludf.DUMMYFUNCTION("""COMPUTED_VALUE"""),"")</f>
        <v/>
      </c>
      <c r="P938" s="119" t="str">
        <f ca="1">IFERROR(__xludf.DUMMYFUNCTION("""COMPUTED_VALUE"""),"")</f>
        <v/>
      </c>
      <c r="Q938" s="119" t="str">
        <f ca="1">IFERROR(__xludf.DUMMYFUNCTION("""COMPUTED_VALUE"""),"")</f>
        <v/>
      </c>
      <c r="R938" s="119" t="str">
        <f ca="1">IFERROR(__xludf.DUMMYFUNCTION("""COMPUTED_VALUE"""),"")</f>
        <v/>
      </c>
      <c r="S938" s="119" t="str">
        <f ca="1">IFERROR(__xludf.DUMMYFUNCTION("""COMPUTED_VALUE"""),"")</f>
        <v/>
      </c>
      <c r="T938" s="119" t="str">
        <f ca="1">IFERROR(__xludf.DUMMYFUNCTION("""COMPUTED_VALUE"""),"")</f>
        <v/>
      </c>
      <c r="U938" s="119" t="str">
        <f ca="1">IFERROR(__xludf.DUMMYFUNCTION("""COMPUTED_VALUE"""),"")</f>
        <v/>
      </c>
      <c r="V938" s="119" t="str">
        <f ca="1">IFERROR(__xludf.DUMMYFUNCTION("""COMPUTED_VALUE"""),"")</f>
        <v/>
      </c>
      <c r="W938" s="119" t="str">
        <f ca="1">IFERROR(__xludf.DUMMYFUNCTION("""COMPUTED_VALUE"""),"")</f>
        <v/>
      </c>
      <c r="X938" s="119" t="str">
        <f ca="1">IFERROR(__xludf.DUMMYFUNCTION("""COMPUTED_VALUE"""),"")</f>
        <v/>
      </c>
      <c r="Y938" s="119" t="str">
        <f ca="1">IFERROR(__xludf.DUMMYFUNCTION("""COMPUTED_VALUE"""),"")</f>
        <v/>
      </c>
      <c r="Z938" s="119"/>
    </row>
    <row r="939" spans="1:26" ht="12.95">
      <c r="A939" s="119" t="str">
        <f ca="1">IFERROR(__xludf.DUMMYFUNCTION("""COMPUTED_VALUE"""),"")</f>
        <v/>
      </c>
      <c r="B939" s="119" t="str">
        <f ca="1">IFERROR(__xludf.DUMMYFUNCTION("""COMPUTED_VALUE"""),"")</f>
        <v/>
      </c>
      <c r="C939" s="119" t="str">
        <f ca="1">IFERROR(__xludf.DUMMYFUNCTION("""COMPUTED_VALUE"""),"")</f>
        <v/>
      </c>
      <c r="D939" s="119" t="str">
        <f ca="1">IFERROR(__xludf.DUMMYFUNCTION("""COMPUTED_VALUE"""),"")</f>
        <v/>
      </c>
      <c r="E939" s="119" t="str">
        <f ca="1">IFERROR(__xludf.DUMMYFUNCTION("""COMPUTED_VALUE"""),"")</f>
        <v/>
      </c>
      <c r="F939" s="119" t="str">
        <f ca="1">IFERROR(__xludf.DUMMYFUNCTION("""COMPUTED_VALUE"""),"")</f>
        <v/>
      </c>
      <c r="G939" s="119" t="str">
        <f ca="1">IFERROR(__xludf.DUMMYFUNCTION("""COMPUTED_VALUE"""),"")</f>
        <v/>
      </c>
      <c r="H939" s="119" t="str">
        <f ca="1">IFERROR(__xludf.DUMMYFUNCTION("""COMPUTED_VALUE"""),"")</f>
        <v/>
      </c>
      <c r="I939" s="96" t="str">
        <f ca="1">IFERROR(__xludf.DUMMYFUNCTION("""COMPUTED_VALUE"""),"")</f>
        <v/>
      </c>
      <c r="J939" s="119" t="str">
        <f ca="1">IFERROR(__xludf.DUMMYFUNCTION("""COMPUTED_VALUE"""),"")</f>
        <v/>
      </c>
      <c r="K939" s="119" t="str">
        <f ca="1">IFERROR(__xludf.DUMMYFUNCTION("""COMPUTED_VALUE"""),"")</f>
        <v/>
      </c>
      <c r="L939" s="119" t="str">
        <f ca="1">IFERROR(__xludf.DUMMYFUNCTION("""COMPUTED_VALUE"""),"")</f>
        <v/>
      </c>
      <c r="M939" s="119" t="str">
        <f ca="1">IFERROR(__xludf.DUMMYFUNCTION("""COMPUTED_VALUE"""),"")</f>
        <v/>
      </c>
      <c r="N939" s="119" t="str">
        <f ca="1">IFERROR(__xludf.DUMMYFUNCTION("""COMPUTED_VALUE"""),"")</f>
        <v/>
      </c>
      <c r="O939" s="119" t="str">
        <f ca="1">IFERROR(__xludf.DUMMYFUNCTION("""COMPUTED_VALUE"""),"")</f>
        <v/>
      </c>
      <c r="P939" s="119" t="str">
        <f ca="1">IFERROR(__xludf.DUMMYFUNCTION("""COMPUTED_VALUE"""),"")</f>
        <v/>
      </c>
      <c r="Q939" s="119" t="str">
        <f ca="1">IFERROR(__xludf.DUMMYFUNCTION("""COMPUTED_VALUE"""),"")</f>
        <v/>
      </c>
      <c r="R939" s="119" t="str">
        <f ca="1">IFERROR(__xludf.DUMMYFUNCTION("""COMPUTED_VALUE"""),"")</f>
        <v/>
      </c>
      <c r="S939" s="119" t="str">
        <f ca="1">IFERROR(__xludf.DUMMYFUNCTION("""COMPUTED_VALUE"""),"")</f>
        <v/>
      </c>
      <c r="T939" s="119" t="str">
        <f ca="1">IFERROR(__xludf.DUMMYFUNCTION("""COMPUTED_VALUE"""),"")</f>
        <v/>
      </c>
      <c r="U939" s="119" t="str">
        <f ca="1">IFERROR(__xludf.DUMMYFUNCTION("""COMPUTED_VALUE"""),"")</f>
        <v/>
      </c>
      <c r="V939" s="119" t="str">
        <f ca="1">IFERROR(__xludf.DUMMYFUNCTION("""COMPUTED_VALUE"""),"")</f>
        <v/>
      </c>
      <c r="W939" s="119" t="str">
        <f ca="1">IFERROR(__xludf.DUMMYFUNCTION("""COMPUTED_VALUE"""),"")</f>
        <v/>
      </c>
      <c r="X939" s="119" t="str">
        <f ca="1">IFERROR(__xludf.DUMMYFUNCTION("""COMPUTED_VALUE"""),"")</f>
        <v/>
      </c>
      <c r="Y939" s="119" t="str">
        <f ca="1">IFERROR(__xludf.DUMMYFUNCTION("""COMPUTED_VALUE"""),"")</f>
        <v/>
      </c>
      <c r="Z939" s="119"/>
    </row>
    <row r="940" spans="1:26" ht="12.95">
      <c r="A940" s="119" t="str">
        <f ca="1">IFERROR(__xludf.DUMMYFUNCTION("""COMPUTED_VALUE"""),"")</f>
        <v/>
      </c>
      <c r="B940" s="119" t="str">
        <f ca="1">IFERROR(__xludf.DUMMYFUNCTION("""COMPUTED_VALUE"""),"")</f>
        <v/>
      </c>
      <c r="C940" s="119" t="str">
        <f ca="1">IFERROR(__xludf.DUMMYFUNCTION("""COMPUTED_VALUE"""),"")</f>
        <v/>
      </c>
      <c r="D940" s="119" t="str">
        <f ca="1">IFERROR(__xludf.DUMMYFUNCTION("""COMPUTED_VALUE"""),"")</f>
        <v/>
      </c>
      <c r="E940" s="119" t="str">
        <f ca="1">IFERROR(__xludf.DUMMYFUNCTION("""COMPUTED_VALUE"""),"")</f>
        <v/>
      </c>
      <c r="F940" s="119" t="str">
        <f ca="1">IFERROR(__xludf.DUMMYFUNCTION("""COMPUTED_VALUE"""),"")</f>
        <v/>
      </c>
      <c r="G940" s="119" t="str">
        <f ca="1">IFERROR(__xludf.DUMMYFUNCTION("""COMPUTED_VALUE"""),"")</f>
        <v/>
      </c>
      <c r="H940" s="119" t="str">
        <f ca="1">IFERROR(__xludf.DUMMYFUNCTION("""COMPUTED_VALUE"""),"")</f>
        <v/>
      </c>
      <c r="I940" s="96" t="str">
        <f ca="1">IFERROR(__xludf.DUMMYFUNCTION("""COMPUTED_VALUE"""),"")</f>
        <v/>
      </c>
      <c r="J940" s="119" t="str">
        <f ca="1">IFERROR(__xludf.DUMMYFUNCTION("""COMPUTED_VALUE"""),"")</f>
        <v/>
      </c>
      <c r="K940" s="119" t="str">
        <f ca="1">IFERROR(__xludf.DUMMYFUNCTION("""COMPUTED_VALUE"""),"")</f>
        <v/>
      </c>
      <c r="L940" s="119" t="str">
        <f ca="1">IFERROR(__xludf.DUMMYFUNCTION("""COMPUTED_VALUE"""),"")</f>
        <v/>
      </c>
      <c r="M940" s="119" t="str">
        <f ca="1">IFERROR(__xludf.DUMMYFUNCTION("""COMPUTED_VALUE"""),"")</f>
        <v/>
      </c>
      <c r="N940" s="119" t="str">
        <f ca="1">IFERROR(__xludf.DUMMYFUNCTION("""COMPUTED_VALUE"""),"")</f>
        <v/>
      </c>
      <c r="O940" s="119" t="str">
        <f ca="1">IFERROR(__xludf.DUMMYFUNCTION("""COMPUTED_VALUE"""),"")</f>
        <v/>
      </c>
      <c r="P940" s="119" t="str">
        <f ca="1">IFERROR(__xludf.DUMMYFUNCTION("""COMPUTED_VALUE"""),"")</f>
        <v/>
      </c>
      <c r="Q940" s="119" t="str">
        <f ca="1">IFERROR(__xludf.DUMMYFUNCTION("""COMPUTED_VALUE"""),"")</f>
        <v/>
      </c>
      <c r="R940" s="119" t="str">
        <f ca="1">IFERROR(__xludf.DUMMYFUNCTION("""COMPUTED_VALUE"""),"")</f>
        <v/>
      </c>
      <c r="S940" s="119" t="str">
        <f ca="1">IFERROR(__xludf.DUMMYFUNCTION("""COMPUTED_VALUE"""),"")</f>
        <v/>
      </c>
      <c r="T940" s="119" t="str">
        <f ca="1">IFERROR(__xludf.DUMMYFUNCTION("""COMPUTED_VALUE"""),"")</f>
        <v/>
      </c>
      <c r="U940" s="119" t="str">
        <f ca="1">IFERROR(__xludf.DUMMYFUNCTION("""COMPUTED_VALUE"""),"")</f>
        <v/>
      </c>
      <c r="V940" s="119" t="str">
        <f ca="1">IFERROR(__xludf.DUMMYFUNCTION("""COMPUTED_VALUE"""),"")</f>
        <v/>
      </c>
      <c r="W940" s="119" t="str">
        <f ca="1">IFERROR(__xludf.DUMMYFUNCTION("""COMPUTED_VALUE"""),"")</f>
        <v/>
      </c>
      <c r="X940" s="119" t="str">
        <f ca="1">IFERROR(__xludf.DUMMYFUNCTION("""COMPUTED_VALUE"""),"")</f>
        <v/>
      </c>
      <c r="Y940" s="119" t="str">
        <f ca="1">IFERROR(__xludf.DUMMYFUNCTION("""COMPUTED_VALUE"""),"")</f>
        <v/>
      </c>
      <c r="Z940" s="119"/>
    </row>
    <row r="941" spans="1:26" ht="12.95">
      <c r="A941" s="119" t="str">
        <f ca="1">IFERROR(__xludf.DUMMYFUNCTION("""COMPUTED_VALUE"""),"")</f>
        <v/>
      </c>
      <c r="B941" s="119" t="str">
        <f ca="1">IFERROR(__xludf.DUMMYFUNCTION("""COMPUTED_VALUE"""),"")</f>
        <v/>
      </c>
      <c r="C941" s="119" t="str">
        <f ca="1">IFERROR(__xludf.DUMMYFUNCTION("""COMPUTED_VALUE"""),"")</f>
        <v/>
      </c>
      <c r="D941" s="119" t="str">
        <f ca="1">IFERROR(__xludf.DUMMYFUNCTION("""COMPUTED_VALUE"""),"")</f>
        <v/>
      </c>
      <c r="E941" s="119" t="str">
        <f ca="1">IFERROR(__xludf.DUMMYFUNCTION("""COMPUTED_VALUE"""),"")</f>
        <v/>
      </c>
      <c r="F941" s="119" t="str">
        <f ca="1">IFERROR(__xludf.DUMMYFUNCTION("""COMPUTED_VALUE"""),"")</f>
        <v/>
      </c>
      <c r="G941" s="119" t="str">
        <f ca="1">IFERROR(__xludf.DUMMYFUNCTION("""COMPUTED_VALUE"""),"")</f>
        <v/>
      </c>
      <c r="H941" s="119" t="str">
        <f ca="1">IFERROR(__xludf.DUMMYFUNCTION("""COMPUTED_VALUE"""),"")</f>
        <v/>
      </c>
      <c r="I941" s="96" t="str">
        <f ca="1">IFERROR(__xludf.DUMMYFUNCTION("""COMPUTED_VALUE"""),"")</f>
        <v/>
      </c>
      <c r="J941" s="119" t="str">
        <f ca="1">IFERROR(__xludf.DUMMYFUNCTION("""COMPUTED_VALUE"""),"")</f>
        <v/>
      </c>
      <c r="K941" s="119" t="str">
        <f ca="1">IFERROR(__xludf.DUMMYFUNCTION("""COMPUTED_VALUE"""),"")</f>
        <v/>
      </c>
      <c r="L941" s="119" t="str">
        <f ca="1">IFERROR(__xludf.DUMMYFUNCTION("""COMPUTED_VALUE"""),"")</f>
        <v/>
      </c>
      <c r="M941" s="119" t="str">
        <f ca="1">IFERROR(__xludf.DUMMYFUNCTION("""COMPUTED_VALUE"""),"")</f>
        <v/>
      </c>
      <c r="N941" s="119" t="str">
        <f ca="1">IFERROR(__xludf.DUMMYFUNCTION("""COMPUTED_VALUE"""),"")</f>
        <v/>
      </c>
      <c r="O941" s="119" t="str">
        <f ca="1">IFERROR(__xludf.DUMMYFUNCTION("""COMPUTED_VALUE"""),"")</f>
        <v/>
      </c>
      <c r="P941" s="119" t="str">
        <f ca="1">IFERROR(__xludf.DUMMYFUNCTION("""COMPUTED_VALUE"""),"")</f>
        <v/>
      </c>
      <c r="Q941" s="119" t="str">
        <f ca="1">IFERROR(__xludf.DUMMYFUNCTION("""COMPUTED_VALUE"""),"")</f>
        <v/>
      </c>
      <c r="R941" s="119" t="str">
        <f ca="1">IFERROR(__xludf.DUMMYFUNCTION("""COMPUTED_VALUE"""),"")</f>
        <v/>
      </c>
      <c r="S941" s="119" t="str">
        <f ca="1">IFERROR(__xludf.DUMMYFUNCTION("""COMPUTED_VALUE"""),"")</f>
        <v/>
      </c>
      <c r="T941" s="119" t="str">
        <f ca="1">IFERROR(__xludf.DUMMYFUNCTION("""COMPUTED_VALUE"""),"")</f>
        <v/>
      </c>
      <c r="U941" s="119" t="str">
        <f ca="1">IFERROR(__xludf.DUMMYFUNCTION("""COMPUTED_VALUE"""),"")</f>
        <v/>
      </c>
      <c r="V941" s="119" t="str">
        <f ca="1">IFERROR(__xludf.DUMMYFUNCTION("""COMPUTED_VALUE"""),"")</f>
        <v/>
      </c>
      <c r="W941" s="119" t="str">
        <f ca="1">IFERROR(__xludf.DUMMYFUNCTION("""COMPUTED_VALUE"""),"")</f>
        <v/>
      </c>
      <c r="X941" s="119" t="str">
        <f ca="1">IFERROR(__xludf.DUMMYFUNCTION("""COMPUTED_VALUE"""),"")</f>
        <v/>
      </c>
      <c r="Y941" s="119" t="str">
        <f ca="1">IFERROR(__xludf.DUMMYFUNCTION("""COMPUTED_VALUE"""),"")</f>
        <v/>
      </c>
      <c r="Z941" s="119"/>
    </row>
    <row r="942" spans="1:26" ht="12.95">
      <c r="A942" s="119" t="str">
        <f ca="1">IFERROR(__xludf.DUMMYFUNCTION("""COMPUTED_VALUE"""),"")</f>
        <v/>
      </c>
      <c r="B942" s="119" t="str">
        <f ca="1">IFERROR(__xludf.DUMMYFUNCTION("""COMPUTED_VALUE"""),"")</f>
        <v/>
      </c>
      <c r="C942" s="119" t="str">
        <f ca="1">IFERROR(__xludf.DUMMYFUNCTION("""COMPUTED_VALUE"""),"")</f>
        <v/>
      </c>
      <c r="D942" s="119" t="str">
        <f ca="1">IFERROR(__xludf.DUMMYFUNCTION("""COMPUTED_VALUE"""),"")</f>
        <v/>
      </c>
      <c r="E942" s="119" t="str">
        <f ca="1">IFERROR(__xludf.DUMMYFUNCTION("""COMPUTED_VALUE"""),"")</f>
        <v/>
      </c>
      <c r="F942" s="119" t="str">
        <f ca="1">IFERROR(__xludf.DUMMYFUNCTION("""COMPUTED_VALUE"""),"")</f>
        <v/>
      </c>
      <c r="G942" s="119" t="str">
        <f ca="1">IFERROR(__xludf.DUMMYFUNCTION("""COMPUTED_VALUE"""),"")</f>
        <v/>
      </c>
      <c r="H942" s="119" t="str">
        <f ca="1">IFERROR(__xludf.DUMMYFUNCTION("""COMPUTED_VALUE"""),"")</f>
        <v/>
      </c>
      <c r="I942" s="96" t="str">
        <f ca="1">IFERROR(__xludf.DUMMYFUNCTION("""COMPUTED_VALUE"""),"")</f>
        <v/>
      </c>
      <c r="J942" s="119" t="str">
        <f ca="1">IFERROR(__xludf.DUMMYFUNCTION("""COMPUTED_VALUE"""),"")</f>
        <v/>
      </c>
      <c r="K942" s="119" t="str">
        <f ca="1">IFERROR(__xludf.DUMMYFUNCTION("""COMPUTED_VALUE"""),"")</f>
        <v/>
      </c>
      <c r="L942" s="119" t="str">
        <f ca="1">IFERROR(__xludf.DUMMYFUNCTION("""COMPUTED_VALUE"""),"")</f>
        <v/>
      </c>
      <c r="M942" s="119" t="str">
        <f ca="1">IFERROR(__xludf.DUMMYFUNCTION("""COMPUTED_VALUE"""),"")</f>
        <v/>
      </c>
      <c r="N942" s="119" t="str">
        <f ca="1">IFERROR(__xludf.DUMMYFUNCTION("""COMPUTED_VALUE"""),"")</f>
        <v/>
      </c>
      <c r="O942" s="119" t="str">
        <f ca="1">IFERROR(__xludf.DUMMYFUNCTION("""COMPUTED_VALUE"""),"")</f>
        <v/>
      </c>
      <c r="P942" s="119" t="str">
        <f ca="1">IFERROR(__xludf.DUMMYFUNCTION("""COMPUTED_VALUE"""),"")</f>
        <v/>
      </c>
      <c r="Q942" s="119" t="str">
        <f ca="1">IFERROR(__xludf.DUMMYFUNCTION("""COMPUTED_VALUE"""),"")</f>
        <v/>
      </c>
      <c r="R942" s="119" t="str">
        <f ca="1">IFERROR(__xludf.DUMMYFUNCTION("""COMPUTED_VALUE"""),"")</f>
        <v/>
      </c>
      <c r="S942" s="119" t="str">
        <f ca="1">IFERROR(__xludf.DUMMYFUNCTION("""COMPUTED_VALUE"""),"")</f>
        <v/>
      </c>
      <c r="T942" s="119" t="str">
        <f ca="1">IFERROR(__xludf.DUMMYFUNCTION("""COMPUTED_VALUE"""),"")</f>
        <v/>
      </c>
      <c r="U942" s="119" t="str">
        <f ca="1">IFERROR(__xludf.DUMMYFUNCTION("""COMPUTED_VALUE"""),"")</f>
        <v/>
      </c>
      <c r="V942" s="119" t="str">
        <f ca="1">IFERROR(__xludf.DUMMYFUNCTION("""COMPUTED_VALUE"""),"")</f>
        <v/>
      </c>
      <c r="W942" s="119" t="str">
        <f ca="1">IFERROR(__xludf.DUMMYFUNCTION("""COMPUTED_VALUE"""),"")</f>
        <v/>
      </c>
      <c r="X942" s="119" t="str">
        <f ca="1">IFERROR(__xludf.DUMMYFUNCTION("""COMPUTED_VALUE"""),"")</f>
        <v/>
      </c>
      <c r="Y942" s="119" t="str">
        <f ca="1">IFERROR(__xludf.DUMMYFUNCTION("""COMPUTED_VALUE"""),"")</f>
        <v/>
      </c>
      <c r="Z942" s="119"/>
    </row>
    <row r="943" spans="1:26" ht="12.95">
      <c r="A943" s="119" t="str">
        <f ca="1">IFERROR(__xludf.DUMMYFUNCTION("""COMPUTED_VALUE"""),"")</f>
        <v/>
      </c>
      <c r="B943" s="119" t="str">
        <f ca="1">IFERROR(__xludf.DUMMYFUNCTION("""COMPUTED_VALUE"""),"")</f>
        <v/>
      </c>
      <c r="C943" s="119" t="str">
        <f ca="1">IFERROR(__xludf.DUMMYFUNCTION("""COMPUTED_VALUE"""),"")</f>
        <v/>
      </c>
      <c r="D943" s="119" t="str">
        <f ca="1">IFERROR(__xludf.DUMMYFUNCTION("""COMPUTED_VALUE"""),"")</f>
        <v/>
      </c>
      <c r="E943" s="119" t="str">
        <f ca="1">IFERROR(__xludf.DUMMYFUNCTION("""COMPUTED_VALUE"""),"")</f>
        <v/>
      </c>
      <c r="F943" s="119" t="str">
        <f ca="1">IFERROR(__xludf.DUMMYFUNCTION("""COMPUTED_VALUE"""),"")</f>
        <v/>
      </c>
      <c r="G943" s="119" t="str">
        <f ca="1">IFERROR(__xludf.DUMMYFUNCTION("""COMPUTED_VALUE"""),"")</f>
        <v/>
      </c>
      <c r="H943" s="119" t="str">
        <f ca="1">IFERROR(__xludf.DUMMYFUNCTION("""COMPUTED_VALUE"""),"")</f>
        <v/>
      </c>
      <c r="I943" s="96" t="str">
        <f ca="1">IFERROR(__xludf.DUMMYFUNCTION("""COMPUTED_VALUE"""),"")</f>
        <v/>
      </c>
      <c r="J943" s="119" t="str">
        <f ca="1">IFERROR(__xludf.DUMMYFUNCTION("""COMPUTED_VALUE"""),"")</f>
        <v/>
      </c>
      <c r="K943" s="119" t="str">
        <f ca="1">IFERROR(__xludf.DUMMYFUNCTION("""COMPUTED_VALUE"""),"")</f>
        <v/>
      </c>
      <c r="L943" s="119" t="str">
        <f ca="1">IFERROR(__xludf.DUMMYFUNCTION("""COMPUTED_VALUE"""),"")</f>
        <v/>
      </c>
      <c r="M943" s="119" t="str">
        <f ca="1">IFERROR(__xludf.DUMMYFUNCTION("""COMPUTED_VALUE"""),"")</f>
        <v/>
      </c>
      <c r="N943" s="119" t="str">
        <f ca="1">IFERROR(__xludf.DUMMYFUNCTION("""COMPUTED_VALUE"""),"")</f>
        <v/>
      </c>
      <c r="O943" s="119" t="str">
        <f ca="1">IFERROR(__xludf.DUMMYFUNCTION("""COMPUTED_VALUE"""),"")</f>
        <v/>
      </c>
      <c r="P943" s="119" t="str">
        <f ca="1">IFERROR(__xludf.DUMMYFUNCTION("""COMPUTED_VALUE"""),"")</f>
        <v/>
      </c>
      <c r="Q943" s="119" t="str">
        <f ca="1">IFERROR(__xludf.DUMMYFUNCTION("""COMPUTED_VALUE"""),"")</f>
        <v/>
      </c>
      <c r="R943" s="119" t="str">
        <f ca="1">IFERROR(__xludf.DUMMYFUNCTION("""COMPUTED_VALUE"""),"")</f>
        <v/>
      </c>
      <c r="S943" s="119" t="str">
        <f ca="1">IFERROR(__xludf.DUMMYFUNCTION("""COMPUTED_VALUE"""),"")</f>
        <v/>
      </c>
      <c r="T943" s="119" t="str">
        <f ca="1">IFERROR(__xludf.DUMMYFUNCTION("""COMPUTED_VALUE"""),"")</f>
        <v/>
      </c>
      <c r="U943" s="119" t="str">
        <f ca="1">IFERROR(__xludf.DUMMYFUNCTION("""COMPUTED_VALUE"""),"")</f>
        <v/>
      </c>
      <c r="V943" s="119" t="str">
        <f ca="1">IFERROR(__xludf.DUMMYFUNCTION("""COMPUTED_VALUE"""),"")</f>
        <v/>
      </c>
      <c r="W943" s="119" t="str">
        <f ca="1">IFERROR(__xludf.DUMMYFUNCTION("""COMPUTED_VALUE"""),"")</f>
        <v/>
      </c>
      <c r="X943" s="119" t="str">
        <f ca="1">IFERROR(__xludf.DUMMYFUNCTION("""COMPUTED_VALUE"""),"")</f>
        <v/>
      </c>
      <c r="Y943" s="119" t="str">
        <f ca="1">IFERROR(__xludf.DUMMYFUNCTION("""COMPUTED_VALUE"""),"")</f>
        <v/>
      </c>
      <c r="Z943" s="119"/>
    </row>
    <row r="944" spans="1:26" ht="12.95">
      <c r="A944" s="119" t="str">
        <f ca="1">IFERROR(__xludf.DUMMYFUNCTION("""COMPUTED_VALUE"""),"")</f>
        <v/>
      </c>
      <c r="B944" s="119" t="str">
        <f ca="1">IFERROR(__xludf.DUMMYFUNCTION("""COMPUTED_VALUE"""),"")</f>
        <v/>
      </c>
      <c r="C944" s="119" t="str">
        <f ca="1">IFERROR(__xludf.DUMMYFUNCTION("""COMPUTED_VALUE"""),"")</f>
        <v/>
      </c>
      <c r="D944" s="119" t="str">
        <f ca="1">IFERROR(__xludf.DUMMYFUNCTION("""COMPUTED_VALUE"""),"")</f>
        <v/>
      </c>
      <c r="E944" s="119" t="str">
        <f ca="1">IFERROR(__xludf.DUMMYFUNCTION("""COMPUTED_VALUE"""),"")</f>
        <v/>
      </c>
      <c r="F944" s="119" t="str">
        <f ca="1">IFERROR(__xludf.DUMMYFUNCTION("""COMPUTED_VALUE"""),"")</f>
        <v/>
      </c>
      <c r="G944" s="119" t="str">
        <f ca="1">IFERROR(__xludf.DUMMYFUNCTION("""COMPUTED_VALUE"""),"")</f>
        <v/>
      </c>
      <c r="H944" s="119" t="str">
        <f ca="1">IFERROR(__xludf.DUMMYFUNCTION("""COMPUTED_VALUE"""),"")</f>
        <v/>
      </c>
      <c r="I944" s="96" t="str">
        <f ca="1">IFERROR(__xludf.DUMMYFUNCTION("""COMPUTED_VALUE"""),"")</f>
        <v/>
      </c>
      <c r="J944" s="119" t="str">
        <f ca="1">IFERROR(__xludf.DUMMYFUNCTION("""COMPUTED_VALUE"""),"")</f>
        <v/>
      </c>
      <c r="K944" s="119" t="str">
        <f ca="1">IFERROR(__xludf.DUMMYFUNCTION("""COMPUTED_VALUE"""),"")</f>
        <v/>
      </c>
      <c r="L944" s="119" t="str">
        <f ca="1">IFERROR(__xludf.DUMMYFUNCTION("""COMPUTED_VALUE"""),"")</f>
        <v/>
      </c>
      <c r="M944" s="119" t="str">
        <f ca="1">IFERROR(__xludf.DUMMYFUNCTION("""COMPUTED_VALUE"""),"")</f>
        <v/>
      </c>
      <c r="N944" s="119" t="str">
        <f ca="1">IFERROR(__xludf.DUMMYFUNCTION("""COMPUTED_VALUE"""),"")</f>
        <v/>
      </c>
      <c r="O944" s="119" t="str">
        <f ca="1">IFERROR(__xludf.DUMMYFUNCTION("""COMPUTED_VALUE"""),"")</f>
        <v/>
      </c>
      <c r="P944" s="119" t="str">
        <f ca="1">IFERROR(__xludf.DUMMYFUNCTION("""COMPUTED_VALUE"""),"")</f>
        <v/>
      </c>
      <c r="Q944" s="119" t="str">
        <f ca="1">IFERROR(__xludf.DUMMYFUNCTION("""COMPUTED_VALUE"""),"")</f>
        <v/>
      </c>
      <c r="R944" s="119" t="str">
        <f ca="1">IFERROR(__xludf.DUMMYFUNCTION("""COMPUTED_VALUE"""),"")</f>
        <v/>
      </c>
      <c r="S944" s="119" t="str">
        <f ca="1">IFERROR(__xludf.DUMMYFUNCTION("""COMPUTED_VALUE"""),"")</f>
        <v/>
      </c>
      <c r="T944" s="119" t="str">
        <f ca="1">IFERROR(__xludf.DUMMYFUNCTION("""COMPUTED_VALUE"""),"")</f>
        <v/>
      </c>
      <c r="U944" s="119" t="str">
        <f ca="1">IFERROR(__xludf.DUMMYFUNCTION("""COMPUTED_VALUE"""),"")</f>
        <v/>
      </c>
      <c r="V944" s="119" t="str">
        <f ca="1">IFERROR(__xludf.DUMMYFUNCTION("""COMPUTED_VALUE"""),"")</f>
        <v/>
      </c>
      <c r="W944" s="119" t="str">
        <f ca="1">IFERROR(__xludf.DUMMYFUNCTION("""COMPUTED_VALUE"""),"")</f>
        <v/>
      </c>
      <c r="X944" s="119" t="str">
        <f ca="1">IFERROR(__xludf.DUMMYFUNCTION("""COMPUTED_VALUE"""),"")</f>
        <v/>
      </c>
      <c r="Y944" s="119" t="str">
        <f ca="1">IFERROR(__xludf.DUMMYFUNCTION("""COMPUTED_VALUE"""),"")</f>
        <v/>
      </c>
      <c r="Z944" s="119"/>
    </row>
    <row r="945" spans="1:26" ht="12.95">
      <c r="A945" s="119" t="str">
        <f ca="1">IFERROR(__xludf.DUMMYFUNCTION("""COMPUTED_VALUE"""),"")</f>
        <v/>
      </c>
      <c r="B945" s="119" t="str">
        <f ca="1">IFERROR(__xludf.DUMMYFUNCTION("""COMPUTED_VALUE"""),"")</f>
        <v/>
      </c>
      <c r="C945" s="119" t="str">
        <f ca="1">IFERROR(__xludf.DUMMYFUNCTION("""COMPUTED_VALUE"""),"")</f>
        <v/>
      </c>
      <c r="D945" s="119" t="str">
        <f ca="1">IFERROR(__xludf.DUMMYFUNCTION("""COMPUTED_VALUE"""),"")</f>
        <v/>
      </c>
      <c r="E945" s="119" t="str">
        <f ca="1">IFERROR(__xludf.DUMMYFUNCTION("""COMPUTED_VALUE"""),"")</f>
        <v/>
      </c>
      <c r="F945" s="119" t="str">
        <f ca="1">IFERROR(__xludf.DUMMYFUNCTION("""COMPUTED_VALUE"""),"")</f>
        <v/>
      </c>
      <c r="G945" s="119" t="str">
        <f ca="1">IFERROR(__xludf.DUMMYFUNCTION("""COMPUTED_VALUE"""),"")</f>
        <v/>
      </c>
      <c r="H945" s="119" t="str">
        <f ca="1">IFERROR(__xludf.DUMMYFUNCTION("""COMPUTED_VALUE"""),"")</f>
        <v/>
      </c>
      <c r="I945" s="96" t="str">
        <f ca="1">IFERROR(__xludf.DUMMYFUNCTION("""COMPUTED_VALUE"""),"")</f>
        <v/>
      </c>
      <c r="J945" s="119" t="str">
        <f ca="1">IFERROR(__xludf.DUMMYFUNCTION("""COMPUTED_VALUE"""),"")</f>
        <v/>
      </c>
      <c r="K945" s="119" t="str">
        <f ca="1">IFERROR(__xludf.DUMMYFUNCTION("""COMPUTED_VALUE"""),"")</f>
        <v/>
      </c>
      <c r="L945" s="119" t="str">
        <f ca="1">IFERROR(__xludf.DUMMYFUNCTION("""COMPUTED_VALUE"""),"")</f>
        <v/>
      </c>
      <c r="M945" s="119" t="str">
        <f ca="1">IFERROR(__xludf.DUMMYFUNCTION("""COMPUTED_VALUE"""),"")</f>
        <v/>
      </c>
      <c r="N945" s="119" t="str">
        <f ca="1">IFERROR(__xludf.DUMMYFUNCTION("""COMPUTED_VALUE"""),"")</f>
        <v/>
      </c>
      <c r="O945" s="119" t="str">
        <f ca="1">IFERROR(__xludf.DUMMYFUNCTION("""COMPUTED_VALUE"""),"")</f>
        <v/>
      </c>
      <c r="P945" s="119" t="str">
        <f ca="1">IFERROR(__xludf.DUMMYFUNCTION("""COMPUTED_VALUE"""),"")</f>
        <v/>
      </c>
      <c r="Q945" s="119" t="str">
        <f ca="1">IFERROR(__xludf.DUMMYFUNCTION("""COMPUTED_VALUE"""),"")</f>
        <v/>
      </c>
      <c r="R945" s="119" t="str">
        <f ca="1">IFERROR(__xludf.DUMMYFUNCTION("""COMPUTED_VALUE"""),"")</f>
        <v/>
      </c>
      <c r="S945" s="119" t="str">
        <f ca="1">IFERROR(__xludf.DUMMYFUNCTION("""COMPUTED_VALUE"""),"")</f>
        <v/>
      </c>
      <c r="T945" s="119" t="str">
        <f ca="1">IFERROR(__xludf.DUMMYFUNCTION("""COMPUTED_VALUE"""),"")</f>
        <v/>
      </c>
      <c r="U945" s="119" t="str">
        <f ca="1">IFERROR(__xludf.DUMMYFUNCTION("""COMPUTED_VALUE"""),"")</f>
        <v/>
      </c>
      <c r="V945" s="119" t="str">
        <f ca="1">IFERROR(__xludf.DUMMYFUNCTION("""COMPUTED_VALUE"""),"")</f>
        <v/>
      </c>
      <c r="W945" s="119" t="str">
        <f ca="1">IFERROR(__xludf.DUMMYFUNCTION("""COMPUTED_VALUE"""),"")</f>
        <v/>
      </c>
      <c r="X945" s="119" t="str">
        <f ca="1">IFERROR(__xludf.DUMMYFUNCTION("""COMPUTED_VALUE"""),"")</f>
        <v/>
      </c>
      <c r="Y945" s="119" t="str">
        <f ca="1">IFERROR(__xludf.DUMMYFUNCTION("""COMPUTED_VALUE"""),"")</f>
        <v/>
      </c>
      <c r="Z945" s="119"/>
    </row>
    <row r="946" spans="1:26" ht="12.95">
      <c r="A946" s="119" t="str">
        <f ca="1">IFERROR(__xludf.DUMMYFUNCTION("""COMPUTED_VALUE"""),"")</f>
        <v/>
      </c>
      <c r="B946" s="119" t="str">
        <f ca="1">IFERROR(__xludf.DUMMYFUNCTION("""COMPUTED_VALUE"""),"")</f>
        <v/>
      </c>
      <c r="C946" s="119" t="str">
        <f ca="1">IFERROR(__xludf.DUMMYFUNCTION("""COMPUTED_VALUE"""),"")</f>
        <v/>
      </c>
      <c r="D946" s="119" t="str">
        <f ca="1">IFERROR(__xludf.DUMMYFUNCTION("""COMPUTED_VALUE"""),"")</f>
        <v/>
      </c>
      <c r="E946" s="119" t="str">
        <f ca="1">IFERROR(__xludf.DUMMYFUNCTION("""COMPUTED_VALUE"""),"")</f>
        <v/>
      </c>
      <c r="F946" s="119" t="str">
        <f ca="1">IFERROR(__xludf.DUMMYFUNCTION("""COMPUTED_VALUE"""),"")</f>
        <v/>
      </c>
      <c r="G946" s="119" t="str">
        <f ca="1">IFERROR(__xludf.DUMMYFUNCTION("""COMPUTED_VALUE"""),"")</f>
        <v/>
      </c>
      <c r="H946" s="119" t="str">
        <f ca="1">IFERROR(__xludf.DUMMYFUNCTION("""COMPUTED_VALUE"""),"")</f>
        <v/>
      </c>
      <c r="I946" s="96" t="str">
        <f ca="1">IFERROR(__xludf.DUMMYFUNCTION("""COMPUTED_VALUE"""),"")</f>
        <v/>
      </c>
      <c r="J946" s="119" t="str">
        <f ca="1">IFERROR(__xludf.DUMMYFUNCTION("""COMPUTED_VALUE"""),"")</f>
        <v/>
      </c>
      <c r="K946" s="119" t="str">
        <f ca="1">IFERROR(__xludf.DUMMYFUNCTION("""COMPUTED_VALUE"""),"")</f>
        <v/>
      </c>
      <c r="L946" s="119" t="str">
        <f ca="1">IFERROR(__xludf.DUMMYFUNCTION("""COMPUTED_VALUE"""),"")</f>
        <v/>
      </c>
      <c r="M946" s="119" t="str">
        <f ca="1">IFERROR(__xludf.DUMMYFUNCTION("""COMPUTED_VALUE"""),"")</f>
        <v/>
      </c>
      <c r="N946" s="119" t="str">
        <f ca="1">IFERROR(__xludf.DUMMYFUNCTION("""COMPUTED_VALUE"""),"")</f>
        <v/>
      </c>
      <c r="O946" s="119" t="str">
        <f ca="1">IFERROR(__xludf.DUMMYFUNCTION("""COMPUTED_VALUE"""),"")</f>
        <v/>
      </c>
      <c r="P946" s="119" t="str">
        <f ca="1">IFERROR(__xludf.DUMMYFUNCTION("""COMPUTED_VALUE"""),"")</f>
        <v/>
      </c>
      <c r="Q946" s="119" t="str">
        <f ca="1">IFERROR(__xludf.DUMMYFUNCTION("""COMPUTED_VALUE"""),"")</f>
        <v/>
      </c>
      <c r="R946" s="119" t="str">
        <f ca="1">IFERROR(__xludf.DUMMYFUNCTION("""COMPUTED_VALUE"""),"")</f>
        <v/>
      </c>
      <c r="S946" s="119" t="str">
        <f ca="1">IFERROR(__xludf.DUMMYFUNCTION("""COMPUTED_VALUE"""),"")</f>
        <v/>
      </c>
      <c r="T946" s="119" t="str">
        <f ca="1">IFERROR(__xludf.DUMMYFUNCTION("""COMPUTED_VALUE"""),"")</f>
        <v/>
      </c>
      <c r="U946" s="119" t="str">
        <f ca="1">IFERROR(__xludf.DUMMYFUNCTION("""COMPUTED_VALUE"""),"")</f>
        <v/>
      </c>
      <c r="V946" s="119" t="str">
        <f ca="1">IFERROR(__xludf.DUMMYFUNCTION("""COMPUTED_VALUE"""),"")</f>
        <v/>
      </c>
      <c r="W946" s="119" t="str">
        <f ca="1">IFERROR(__xludf.DUMMYFUNCTION("""COMPUTED_VALUE"""),"")</f>
        <v/>
      </c>
      <c r="X946" s="119" t="str">
        <f ca="1">IFERROR(__xludf.DUMMYFUNCTION("""COMPUTED_VALUE"""),"")</f>
        <v/>
      </c>
      <c r="Y946" s="119" t="str">
        <f ca="1">IFERROR(__xludf.DUMMYFUNCTION("""COMPUTED_VALUE"""),"")</f>
        <v/>
      </c>
      <c r="Z946" s="119"/>
    </row>
    <row r="947" spans="1:26" ht="12.95">
      <c r="A947" s="119" t="str">
        <f ca="1">IFERROR(__xludf.DUMMYFUNCTION("""COMPUTED_VALUE"""),"")</f>
        <v/>
      </c>
      <c r="B947" s="119" t="str">
        <f ca="1">IFERROR(__xludf.DUMMYFUNCTION("""COMPUTED_VALUE"""),"")</f>
        <v/>
      </c>
      <c r="C947" s="119" t="str">
        <f ca="1">IFERROR(__xludf.DUMMYFUNCTION("""COMPUTED_VALUE"""),"")</f>
        <v/>
      </c>
      <c r="D947" s="119" t="str">
        <f ca="1">IFERROR(__xludf.DUMMYFUNCTION("""COMPUTED_VALUE"""),"")</f>
        <v/>
      </c>
      <c r="E947" s="119" t="str">
        <f ca="1">IFERROR(__xludf.DUMMYFUNCTION("""COMPUTED_VALUE"""),"")</f>
        <v/>
      </c>
      <c r="F947" s="119" t="str">
        <f ca="1">IFERROR(__xludf.DUMMYFUNCTION("""COMPUTED_VALUE"""),"")</f>
        <v/>
      </c>
      <c r="G947" s="119" t="str">
        <f ca="1">IFERROR(__xludf.DUMMYFUNCTION("""COMPUTED_VALUE"""),"")</f>
        <v/>
      </c>
      <c r="H947" s="119" t="str">
        <f ca="1">IFERROR(__xludf.DUMMYFUNCTION("""COMPUTED_VALUE"""),"")</f>
        <v/>
      </c>
      <c r="I947" s="96" t="str">
        <f ca="1">IFERROR(__xludf.DUMMYFUNCTION("""COMPUTED_VALUE"""),"")</f>
        <v/>
      </c>
      <c r="J947" s="119" t="str">
        <f ca="1">IFERROR(__xludf.DUMMYFUNCTION("""COMPUTED_VALUE"""),"")</f>
        <v/>
      </c>
      <c r="K947" s="119" t="str">
        <f ca="1">IFERROR(__xludf.DUMMYFUNCTION("""COMPUTED_VALUE"""),"")</f>
        <v/>
      </c>
      <c r="L947" s="119" t="str">
        <f ca="1">IFERROR(__xludf.DUMMYFUNCTION("""COMPUTED_VALUE"""),"")</f>
        <v/>
      </c>
      <c r="M947" s="119" t="str">
        <f ca="1">IFERROR(__xludf.DUMMYFUNCTION("""COMPUTED_VALUE"""),"")</f>
        <v/>
      </c>
      <c r="N947" s="119" t="str">
        <f ca="1">IFERROR(__xludf.DUMMYFUNCTION("""COMPUTED_VALUE"""),"")</f>
        <v/>
      </c>
      <c r="O947" s="119" t="str">
        <f ca="1">IFERROR(__xludf.DUMMYFUNCTION("""COMPUTED_VALUE"""),"")</f>
        <v/>
      </c>
      <c r="P947" s="119" t="str">
        <f ca="1">IFERROR(__xludf.DUMMYFUNCTION("""COMPUTED_VALUE"""),"")</f>
        <v/>
      </c>
      <c r="Q947" s="119" t="str">
        <f ca="1">IFERROR(__xludf.DUMMYFUNCTION("""COMPUTED_VALUE"""),"")</f>
        <v/>
      </c>
      <c r="R947" s="119" t="str">
        <f ca="1">IFERROR(__xludf.DUMMYFUNCTION("""COMPUTED_VALUE"""),"")</f>
        <v/>
      </c>
      <c r="S947" s="119" t="str">
        <f ca="1">IFERROR(__xludf.DUMMYFUNCTION("""COMPUTED_VALUE"""),"")</f>
        <v/>
      </c>
      <c r="T947" s="119" t="str">
        <f ca="1">IFERROR(__xludf.DUMMYFUNCTION("""COMPUTED_VALUE"""),"")</f>
        <v/>
      </c>
      <c r="U947" s="119" t="str">
        <f ca="1">IFERROR(__xludf.DUMMYFUNCTION("""COMPUTED_VALUE"""),"")</f>
        <v/>
      </c>
      <c r="V947" s="119" t="str">
        <f ca="1">IFERROR(__xludf.DUMMYFUNCTION("""COMPUTED_VALUE"""),"")</f>
        <v/>
      </c>
      <c r="W947" s="119" t="str">
        <f ca="1">IFERROR(__xludf.DUMMYFUNCTION("""COMPUTED_VALUE"""),"")</f>
        <v/>
      </c>
      <c r="X947" s="119" t="str">
        <f ca="1">IFERROR(__xludf.DUMMYFUNCTION("""COMPUTED_VALUE"""),"")</f>
        <v/>
      </c>
      <c r="Y947" s="119" t="str">
        <f ca="1">IFERROR(__xludf.DUMMYFUNCTION("""COMPUTED_VALUE"""),"")</f>
        <v/>
      </c>
      <c r="Z947" s="119"/>
    </row>
    <row r="948" spans="1:26" ht="12.95">
      <c r="A948" s="119" t="str">
        <f ca="1">IFERROR(__xludf.DUMMYFUNCTION("""COMPUTED_VALUE"""),"")</f>
        <v/>
      </c>
      <c r="B948" s="119" t="str">
        <f ca="1">IFERROR(__xludf.DUMMYFUNCTION("""COMPUTED_VALUE"""),"")</f>
        <v/>
      </c>
      <c r="C948" s="119" t="str">
        <f ca="1">IFERROR(__xludf.DUMMYFUNCTION("""COMPUTED_VALUE"""),"")</f>
        <v/>
      </c>
      <c r="D948" s="119" t="str">
        <f ca="1">IFERROR(__xludf.DUMMYFUNCTION("""COMPUTED_VALUE"""),"")</f>
        <v/>
      </c>
      <c r="E948" s="119" t="str">
        <f ca="1">IFERROR(__xludf.DUMMYFUNCTION("""COMPUTED_VALUE"""),"")</f>
        <v/>
      </c>
      <c r="F948" s="119" t="str">
        <f ca="1">IFERROR(__xludf.DUMMYFUNCTION("""COMPUTED_VALUE"""),"")</f>
        <v/>
      </c>
      <c r="G948" s="119" t="str">
        <f ca="1">IFERROR(__xludf.DUMMYFUNCTION("""COMPUTED_VALUE"""),"")</f>
        <v/>
      </c>
      <c r="H948" s="119" t="str">
        <f ca="1">IFERROR(__xludf.DUMMYFUNCTION("""COMPUTED_VALUE"""),"")</f>
        <v/>
      </c>
      <c r="I948" s="96" t="str">
        <f ca="1">IFERROR(__xludf.DUMMYFUNCTION("""COMPUTED_VALUE"""),"")</f>
        <v/>
      </c>
      <c r="J948" s="119" t="str">
        <f ca="1">IFERROR(__xludf.DUMMYFUNCTION("""COMPUTED_VALUE"""),"")</f>
        <v/>
      </c>
      <c r="K948" s="119" t="str">
        <f ca="1">IFERROR(__xludf.DUMMYFUNCTION("""COMPUTED_VALUE"""),"")</f>
        <v/>
      </c>
      <c r="L948" s="119" t="str">
        <f ca="1">IFERROR(__xludf.DUMMYFUNCTION("""COMPUTED_VALUE"""),"")</f>
        <v/>
      </c>
      <c r="M948" s="119" t="str">
        <f ca="1">IFERROR(__xludf.DUMMYFUNCTION("""COMPUTED_VALUE"""),"")</f>
        <v/>
      </c>
      <c r="N948" s="119" t="str">
        <f ca="1">IFERROR(__xludf.DUMMYFUNCTION("""COMPUTED_VALUE"""),"")</f>
        <v/>
      </c>
      <c r="O948" s="119" t="str">
        <f ca="1">IFERROR(__xludf.DUMMYFUNCTION("""COMPUTED_VALUE"""),"")</f>
        <v/>
      </c>
      <c r="P948" s="119" t="str">
        <f ca="1">IFERROR(__xludf.DUMMYFUNCTION("""COMPUTED_VALUE"""),"")</f>
        <v/>
      </c>
      <c r="Q948" s="119" t="str">
        <f ca="1">IFERROR(__xludf.DUMMYFUNCTION("""COMPUTED_VALUE"""),"")</f>
        <v/>
      </c>
      <c r="R948" s="119" t="str">
        <f ca="1">IFERROR(__xludf.DUMMYFUNCTION("""COMPUTED_VALUE"""),"")</f>
        <v/>
      </c>
      <c r="S948" s="119" t="str">
        <f ca="1">IFERROR(__xludf.DUMMYFUNCTION("""COMPUTED_VALUE"""),"")</f>
        <v/>
      </c>
      <c r="T948" s="119" t="str">
        <f ca="1">IFERROR(__xludf.DUMMYFUNCTION("""COMPUTED_VALUE"""),"")</f>
        <v/>
      </c>
      <c r="U948" s="119" t="str">
        <f ca="1">IFERROR(__xludf.DUMMYFUNCTION("""COMPUTED_VALUE"""),"")</f>
        <v/>
      </c>
      <c r="V948" s="119" t="str">
        <f ca="1">IFERROR(__xludf.DUMMYFUNCTION("""COMPUTED_VALUE"""),"")</f>
        <v/>
      </c>
      <c r="W948" s="119" t="str">
        <f ca="1">IFERROR(__xludf.DUMMYFUNCTION("""COMPUTED_VALUE"""),"")</f>
        <v/>
      </c>
      <c r="X948" s="119" t="str">
        <f ca="1">IFERROR(__xludf.DUMMYFUNCTION("""COMPUTED_VALUE"""),"")</f>
        <v/>
      </c>
      <c r="Y948" s="119" t="str">
        <f ca="1">IFERROR(__xludf.DUMMYFUNCTION("""COMPUTED_VALUE"""),"")</f>
        <v/>
      </c>
      <c r="Z948" s="119"/>
    </row>
    <row r="949" spans="1:26" ht="12.95">
      <c r="A949" s="119" t="str">
        <f ca="1">IFERROR(__xludf.DUMMYFUNCTION("""COMPUTED_VALUE"""),"")</f>
        <v/>
      </c>
      <c r="B949" s="119" t="str">
        <f ca="1">IFERROR(__xludf.DUMMYFUNCTION("""COMPUTED_VALUE"""),"")</f>
        <v/>
      </c>
      <c r="C949" s="119" t="str">
        <f ca="1">IFERROR(__xludf.DUMMYFUNCTION("""COMPUTED_VALUE"""),"")</f>
        <v/>
      </c>
      <c r="D949" s="119" t="str">
        <f ca="1">IFERROR(__xludf.DUMMYFUNCTION("""COMPUTED_VALUE"""),"")</f>
        <v/>
      </c>
      <c r="E949" s="119" t="str">
        <f ca="1">IFERROR(__xludf.DUMMYFUNCTION("""COMPUTED_VALUE"""),"")</f>
        <v/>
      </c>
      <c r="F949" s="119" t="str">
        <f ca="1">IFERROR(__xludf.DUMMYFUNCTION("""COMPUTED_VALUE"""),"")</f>
        <v/>
      </c>
      <c r="G949" s="119" t="str">
        <f ca="1">IFERROR(__xludf.DUMMYFUNCTION("""COMPUTED_VALUE"""),"")</f>
        <v/>
      </c>
      <c r="H949" s="119" t="str">
        <f ca="1">IFERROR(__xludf.DUMMYFUNCTION("""COMPUTED_VALUE"""),"")</f>
        <v/>
      </c>
      <c r="I949" s="96" t="str">
        <f ca="1">IFERROR(__xludf.DUMMYFUNCTION("""COMPUTED_VALUE"""),"")</f>
        <v/>
      </c>
      <c r="J949" s="119" t="str">
        <f ca="1">IFERROR(__xludf.DUMMYFUNCTION("""COMPUTED_VALUE"""),"")</f>
        <v/>
      </c>
      <c r="K949" s="119" t="str">
        <f ca="1">IFERROR(__xludf.DUMMYFUNCTION("""COMPUTED_VALUE"""),"")</f>
        <v/>
      </c>
      <c r="L949" s="119" t="str">
        <f ca="1">IFERROR(__xludf.DUMMYFUNCTION("""COMPUTED_VALUE"""),"")</f>
        <v/>
      </c>
      <c r="M949" s="119" t="str">
        <f ca="1">IFERROR(__xludf.DUMMYFUNCTION("""COMPUTED_VALUE"""),"")</f>
        <v/>
      </c>
      <c r="N949" s="119" t="str">
        <f ca="1">IFERROR(__xludf.DUMMYFUNCTION("""COMPUTED_VALUE"""),"")</f>
        <v/>
      </c>
      <c r="O949" s="119" t="str">
        <f ca="1">IFERROR(__xludf.DUMMYFUNCTION("""COMPUTED_VALUE"""),"")</f>
        <v/>
      </c>
      <c r="P949" s="119" t="str">
        <f ca="1">IFERROR(__xludf.DUMMYFUNCTION("""COMPUTED_VALUE"""),"")</f>
        <v/>
      </c>
      <c r="Q949" s="119" t="str">
        <f ca="1">IFERROR(__xludf.DUMMYFUNCTION("""COMPUTED_VALUE"""),"")</f>
        <v/>
      </c>
      <c r="R949" s="119" t="str">
        <f ca="1">IFERROR(__xludf.DUMMYFUNCTION("""COMPUTED_VALUE"""),"")</f>
        <v/>
      </c>
      <c r="S949" s="119" t="str">
        <f ca="1">IFERROR(__xludf.DUMMYFUNCTION("""COMPUTED_VALUE"""),"")</f>
        <v/>
      </c>
      <c r="T949" s="119" t="str">
        <f ca="1">IFERROR(__xludf.DUMMYFUNCTION("""COMPUTED_VALUE"""),"")</f>
        <v/>
      </c>
      <c r="U949" s="119" t="str">
        <f ca="1">IFERROR(__xludf.DUMMYFUNCTION("""COMPUTED_VALUE"""),"")</f>
        <v/>
      </c>
      <c r="V949" s="119" t="str">
        <f ca="1">IFERROR(__xludf.DUMMYFUNCTION("""COMPUTED_VALUE"""),"")</f>
        <v/>
      </c>
      <c r="W949" s="119" t="str">
        <f ca="1">IFERROR(__xludf.DUMMYFUNCTION("""COMPUTED_VALUE"""),"")</f>
        <v/>
      </c>
      <c r="X949" s="119" t="str">
        <f ca="1">IFERROR(__xludf.DUMMYFUNCTION("""COMPUTED_VALUE"""),"")</f>
        <v/>
      </c>
      <c r="Y949" s="119" t="str">
        <f ca="1">IFERROR(__xludf.DUMMYFUNCTION("""COMPUTED_VALUE"""),"")</f>
        <v/>
      </c>
      <c r="Z949" s="119"/>
    </row>
    <row r="950" spans="1:26" ht="12.95">
      <c r="A950" s="119" t="str">
        <f ca="1">IFERROR(__xludf.DUMMYFUNCTION("""COMPUTED_VALUE"""),"")</f>
        <v/>
      </c>
      <c r="B950" s="119" t="str">
        <f ca="1">IFERROR(__xludf.DUMMYFUNCTION("""COMPUTED_VALUE"""),"")</f>
        <v/>
      </c>
      <c r="C950" s="119" t="str">
        <f ca="1">IFERROR(__xludf.DUMMYFUNCTION("""COMPUTED_VALUE"""),"")</f>
        <v/>
      </c>
      <c r="D950" s="119" t="str">
        <f ca="1">IFERROR(__xludf.DUMMYFUNCTION("""COMPUTED_VALUE"""),"")</f>
        <v/>
      </c>
      <c r="E950" s="119" t="str">
        <f ca="1">IFERROR(__xludf.DUMMYFUNCTION("""COMPUTED_VALUE"""),"")</f>
        <v/>
      </c>
      <c r="F950" s="119" t="str">
        <f ca="1">IFERROR(__xludf.DUMMYFUNCTION("""COMPUTED_VALUE"""),"")</f>
        <v/>
      </c>
      <c r="G950" s="119" t="str">
        <f ca="1">IFERROR(__xludf.DUMMYFUNCTION("""COMPUTED_VALUE"""),"")</f>
        <v/>
      </c>
      <c r="H950" s="119" t="str">
        <f ca="1">IFERROR(__xludf.DUMMYFUNCTION("""COMPUTED_VALUE"""),"")</f>
        <v/>
      </c>
      <c r="I950" s="96" t="str">
        <f ca="1">IFERROR(__xludf.DUMMYFUNCTION("""COMPUTED_VALUE"""),"")</f>
        <v/>
      </c>
      <c r="J950" s="119" t="str">
        <f ca="1">IFERROR(__xludf.DUMMYFUNCTION("""COMPUTED_VALUE"""),"")</f>
        <v/>
      </c>
      <c r="K950" s="119" t="str">
        <f ca="1">IFERROR(__xludf.DUMMYFUNCTION("""COMPUTED_VALUE"""),"")</f>
        <v/>
      </c>
      <c r="L950" s="119" t="str">
        <f ca="1">IFERROR(__xludf.DUMMYFUNCTION("""COMPUTED_VALUE"""),"")</f>
        <v/>
      </c>
      <c r="M950" s="119" t="str">
        <f ca="1">IFERROR(__xludf.DUMMYFUNCTION("""COMPUTED_VALUE"""),"")</f>
        <v/>
      </c>
      <c r="N950" s="119" t="str">
        <f ca="1">IFERROR(__xludf.DUMMYFUNCTION("""COMPUTED_VALUE"""),"")</f>
        <v/>
      </c>
      <c r="O950" s="119" t="str">
        <f ca="1">IFERROR(__xludf.DUMMYFUNCTION("""COMPUTED_VALUE"""),"")</f>
        <v/>
      </c>
      <c r="P950" s="119" t="str">
        <f ca="1">IFERROR(__xludf.DUMMYFUNCTION("""COMPUTED_VALUE"""),"")</f>
        <v/>
      </c>
      <c r="Q950" s="119" t="str">
        <f ca="1">IFERROR(__xludf.DUMMYFUNCTION("""COMPUTED_VALUE"""),"")</f>
        <v/>
      </c>
      <c r="R950" s="119" t="str">
        <f ca="1">IFERROR(__xludf.DUMMYFUNCTION("""COMPUTED_VALUE"""),"")</f>
        <v/>
      </c>
      <c r="S950" s="119" t="str">
        <f ca="1">IFERROR(__xludf.DUMMYFUNCTION("""COMPUTED_VALUE"""),"")</f>
        <v/>
      </c>
      <c r="T950" s="119" t="str">
        <f ca="1">IFERROR(__xludf.DUMMYFUNCTION("""COMPUTED_VALUE"""),"")</f>
        <v/>
      </c>
      <c r="U950" s="119" t="str">
        <f ca="1">IFERROR(__xludf.DUMMYFUNCTION("""COMPUTED_VALUE"""),"")</f>
        <v/>
      </c>
      <c r="V950" s="119" t="str">
        <f ca="1">IFERROR(__xludf.DUMMYFUNCTION("""COMPUTED_VALUE"""),"")</f>
        <v/>
      </c>
      <c r="W950" s="119" t="str">
        <f ca="1">IFERROR(__xludf.DUMMYFUNCTION("""COMPUTED_VALUE"""),"")</f>
        <v/>
      </c>
      <c r="X950" s="119" t="str">
        <f ca="1">IFERROR(__xludf.DUMMYFUNCTION("""COMPUTED_VALUE"""),"")</f>
        <v/>
      </c>
      <c r="Y950" s="119" t="str">
        <f ca="1">IFERROR(__xludf.DUMMYFUNCTION("""COMPUTED_VALUE"""),"")</f>
        <v/>
      </c>
      <c r="Z950" s="119"/>
    </row>
    <row r="951" spans="1:26" ht="12.95">
      <c r="A951" s="119" t="str">
        <f ca="1">IFERROR(__xludf.DUMMYFUNCTION("""COMPUTED_VALUE"""),"")</f>
        <v/>
      </c>
      <c r="B951" s="119" t="str">
        <f ca="1">IFERROR(__xludf.DUMMYFUNCTION("""COMPUTED_VALUE"""),"")</f>
        <v/>
      </c>
      <c r="C951" s="119" t="str">
        <f ca="1">IFERROR(__xludf.DUMMYFUNCTION("""COMPUTED_VALUE"""),"")</f>
        <v/>
      </c>
      <c r="D951" s="119" t="str">
        <f ca="1">IFERROR(__xludf.DUMMYFUNCTION("""COMPUTED_VALUE"""),"")</f>
        <v/>
      </c>
      <c r="E951" s="119" t="str">
        <f ca="1">IFERROR(__xludf.DUMMYFUNCTION("""COMPUTED_VALUE"""),"")</f>
        <v/>
      </c>
      <c r="F951" s="119" t="str">
        <f ca="1">IFERROR(__xludf.DUMMYFUNCTION("""COMPUTED_VALUE"""),"")</f>
        <v/>
      </c>
      <c r="G951" s="119" t="str">
        <f ca="1">IFERROR(__xludf.DUMMYFUNCTION("""COMPUTED_VALUE"""),"")</f>
        <v/>
      </c>
      <c r="H951" s="119" t="str">
        <f ca="1">IFERROR(__xludf.DUMMYFUNCTION("""COMPUTED_VALUE"""),"")</f>
        <v/>
      </c>
      <c r="I951" s="96" t="str">
        <f ca="1">IFERROR(__xludf.DUMMYFUNCTION("""COMPUTED_VALUE"""),"")</f>
        <v/>
      </c>
      <c r="J951" s="119" t="str">
        <f ca="1">IFERROR(__xludf.DUMMYFUNCTION("""COMPUTED_VALUE"""),"")</f>
        <v/>
      </c>
      <c r="K951" s="119" t="str">
        <f ca="1">IFERROR(__xludf.DUMMYFUNCTION("""COMPUTED_VALUE"""),"")</f>
        <v/>
      </c>
      <c r="L951" s="119" t="str">
        <f ca="1">IFERROR(__xludf.DUMMYFUNCTION("""COMPUTED_VALUE"""),"")</f>
        <v/>
      </c>
      <c r="M951" s="119" t="str">
        <f ca="1">IFERROR(__xludf.DUMMYFUNCTION("""COMPUTED_VALUE"""),"")</f>
        <v/>
      </c>
      <c r="N951" s="119" t="str">
        <f ca="1">IFERROR(__xludf.DUMMYFUNCTION("""COMPUTED_VALUE"""),"")</f>
        <v/>
      </c>
      <c r="O951" s="119" t="str">
        <f ca="1">IFERROR(__xludf.DUMMYFUNCTION("""COMPUTED_VALUE"""),"")</f>
        <v/>
      </c>
      <c r="P951" s="119" t="str">
        <f ca="1">IFERROR(__xludf.DUMMYFUNCTION("""COMPUTED_VALUE"""),"")</f>
        <v/>
      </c>
      <c r="Q951" s="119" t="str">
        <f ca="1">IFERROR(__xludf.DUMMYFUNCTION("""COMPUTED_VALUE"""),"")</f>
        <v/>
      </c>
      <c r="R951" s="119" t="str">
        <f ca="1">IFERROR(__xludf.DUMMYFUNCTION("""COMPUTED_VALUE"""),"")</f>
        <v/>
      </c>
      <c r="S951" s="119" t="str">
        <f ca="1">IFERROR(__xludf.DUMMYFUNCTION("""COMPUTED_VALUE"""),"")</f>
        <v/>
      </c>
      <c r="T951" s="119" t="str">
        <f ca="1">IFERROR(__xludf.DUMMYFUNCTION("""COMPUTED_VALUE"""),"")</f>
        <v/>
      </c>
      <c r="U951" s="119" t="str">
        <f ca="1">IFERROR(__xludf.DUMMYFUNCTION("""COMPUTED_VALUE"""),"")</f>
        <v/>
      </c>
      <c r="V951" s="119" t="str">
        <f ca="1">IFERROR(__xludf.DUMMYFUNCTION("""COMPUTED_VALUE"""),"")</f>
        <v/>
      </c>
      <c r="W951" s="119" t="str">
        <f ca="1">IFERROR(__xludf.DUMMYFUNCTION("""COMPUTED_VALUE"""),"")</f>
        <v/>
      </c>
      <c r="X951" s="119" t="str">
        <f ca="1">IFERROR(__xludf.DUMMYFUNCTION("""COMPUTED_VALUE"""),"")</f>
        <v/>
      </c>
      <c r="Y951" s="119" t="str">
        <f ca="1">IFERROR(__xludf.DUMMYFUNCTION("""COMPUTED_VALUE"""),"")</f>
        <v/>
      </c>
      <c r="Z951" s="119"/>
    </row>
    <row r="952" spans="1:26" ht="12.95">
      <c r="A952" s="119" t="str">
        <f ca="1">IFERROR(__xludf.DUMMYFUNCTION("""COMPUTED_VALUE"""),"")</f>
        <v/>
      </c>
      <c r="B952" s="119" t="str">
        <f ca="1">IFERROR(__xludf.DUMMYFUNCTION("""COMPUTED_VALUE"""),"")</f>
        <v/>
      </c>
      <c r="C952" s="119" t="str">
        <f ca="1">IFERROR(__xludf.DUMMYFUNCTION("""COMPUTED_VALUE"""),"")</f>
        <v/>
      </c>
      <c r="D952" s="119" t="str">
        <f ca="1">IFERROR(__xludf.DUMMYFUNCTION("""COMPUTED_VALUE"""),"")</f>
        <v/>
      </c>
      <c r="E952" s="119" t="str">
        <f ca="1">IFERROR(__xludf.DUMMYFUNCTION("""COMPUTED_VALUE"""),"")</f>
        <v/>
      </c>
      <c r="F952" s="119" t="str">
        <f ca="1">IFERROR(__xludf.DUMMYFUNCTION("""COMPUTED_VALUE"""),"")</f>
        <v/>
      </c>
      <c r="G952" s="119" t="str">
        <f ca="1">IFERROR(__xludf.DUMMYFUNCTION("""COMPUTED_VALUE"""),"")</f>
        <v/>
      </c>
      <c r="H952" s="119" t="str">
        <f ca="1">IFERROR(__xludf.DUMMYFUNCTION("""COMPUTED_VALUE"""),"")</f>
        <v/>
      </c>
      <c r="I952" s="96" t="str">
        <f ca="1">IFERROR(__xludf.DUMMYFUNCTION("""COMPUTED_VALUE"""),"")</f>
        <v/>
      </c>
      <c r="J952" s="119" t="str">
        <f ca="1">IFERROR(__xludf.DUMMYFUNCTION("""COMPUTED_VALUE"""),"")</f>
        <v/>
      </c>
      <c r="K952" s="119" t="str">
        <f ca="1">IFERROR(__xludf.DUMMYFUNCTION("""COMPUTED_VALUE"""),"")</f>
        <v/>
      </c>
      <c r="L952" s="119" t="str">
        <f ca="1">IFERROR(__xludf.DUMMYFUNCTION("""COMPUTED_VALUE"""),"")</f>
        <v/>
      </c>
      <c r="M952" s="119" t="str">
        <f ca="1">IFERROR(__xludf.DUMMYFUNCTION("""COMPUTED_VALUE"""),"")</f>
        <v/>
      </c>
      <c r="N952" s="119" t="str">
        <f ca="1">IFERROR(__xludf.DUMMYFUNCTION("""COMPUTED_VALUE"""),"")</f>
        <v/>
      </c>
      <c r="O952" s="119" t="str">
        <f ca="1">IFERROR(__xludf.DUMMYFUNCTION("""COMPUTED_VALUE"""),"")</f>
        <v/>
      </c>
      <c r="P952" s="119" t="str">
        <f ca="1">IFERROR(__xludf.DUMMYFUNCTION("""COMPUTED_VALUE"""),"")</f>
        <v/>
      </c>
      <c r="Q952" s="119" t="str">
        <f ca="1">IFERROR(__xludf.DUMMYFUNCTION("""COMPUTED_VALUE"""),"")</f>
        <v/>
      </c>
      <c r="R952" s="119" t="str">
        <f ca="1">IFERROR(__xludf.DUMMYFUNCTION("""COMPUTED_VALUE"""),"")</f>
        <v/>
      </c>
      <c r="S952" s="119" t="str">
        <f ca="1">IFERROR(__xludf.DUMMYFUNCTION("""COMPUTED_VALUE"""),"")</f>
        <v/>
      </c>
      <c r="T952" s="119" t="str">
        <f ca="1">IFERROR(__xludf.DUMMYFUNCTION("""COMPUTED_VALUE"""),"")</f>
        <v/>
      </c>
      <c r="U952" s="119" t="str">
        <f ca="1">IFERROR(__xludf.DUMMYFUNCTION("""COMPUTED_VALUE"""),"")</f>
        <v/>
      </c>
      <c r="V952" s="119" t="str">
        <f ca="1">IFERROR(__xludf.DUMMYFUNCTION("""COMPUTED_VALUE"""),"")</f>
        <v/>
      </c>
      <c r="W952" s="119" t="str">
        <f ca="1">IFERROR(__xludf.DUMMYFUNCTION("""COMPUTED_VALUE"""),"")</f>
        <v/>
      </c>
      <c r="X952" s="119" t="str">
        <f ca="1">IFERROR(__xludf.DUMMYFUNCTION("""COMPUTED_VALUE"""),"")</f>
        <v/>
      </c>
      <c r="Y952" s="119" t="str">
        <f ca="1">IFERROR(__xludf.DUMMYFUNCTION("""COMPUTED_VALUE"""),"")</f>
        <v/>
      </c>
      <c r="Z952" s="119"/>
    </row>
    <row r="953" spans="1:26" ht="12.95">
      <c r="A953" s="119" t="str">
        <f ca="1">IFERROR(__xludf.DUMMYFUNCTION("""COMPUTED_VALUE"""),"")</f>
        <v/>
      </c>
      <c r="B953" s="119" t="str">
        <f ca="1">IFERROR(__xludf.DUMMYFUNCTION("""COMPUTED_VALUE"""),"")</f>
        <v/>
      </c>
      <c r="C953" s="119" t="str">
        <f ca="1">IFERROR(__xludf.DUMMYFUNCTION("""COMPUTED_VALUE"""),"")</f>
        <v/>
      </c>
      <c r="D953" s="119" t="str">
        <f ca="1">IFERROR(__xludf.DUMMYFUNCTION("""COMPUTED_VALUE"""),"")</f>
        <v/>
      </c>
      <c r="E953" s="119" t="str">
        <f ca="1">IFERROR(__xludf.DUMMYFUNCTION("""COMPUTED_VALUE"""),"")</f>
        <v/>
      </c>
      <c r="F953" s="119" t="str">
        <f ca="1">IFERROR(__xludf.DUMMYFUNCTION("""COMPUTED_VALUE"""),"")</f>
        <v/>
      </c>
      <c r="G953" s="119" t="str">
        <f ca="1">IFERROR(__xludf.DUMMYFUNCTION("""COMPUTED_VALUE"""),"")</f>
        <v/>
      </c>
      <c r="H953" s="119" t="str">
        <f ca="1">IFERROR(__xludf.DUMMYFUNCTION("""COMPUTED_VALUE"""),"")</f>
        <v/>
      </c>
      <c r="I953" s="96" t="str">
        <f ca="1">IFERROR(__xludf.DUMMYFUNCTION("""COMPUTED_VALUE"""),"")</f>
        <v/>
      </c>
      <c r="J953" s="119" t="str">
        <f ca="1">IFERROR(__xludf.DUMMYFUNCTION("""COMPUTED_VALUE"""),"")</f>
        <v/>
      </c>
      <c r="K953" s="119" t="str">
        <f ca="1">IFERROR(__xludf.DUMMYFUNCTION("""COMPUTED_VALUE"""),"")</f>
        <v/>
      </c>
      <c r="L953" s="119" t="str">
        <f ca="1">IFERROR(__xludf.DUMMYFUNCTION("""COMPUTED_VALUE"""),"")</f>
        <v/>
      </c>
      <c r="M953" s="119" t="str">
        <f ca="1">IFERROR(__xludf.DUMMYFUNCTION("""COMPUTED_VALUE"""),"")</f>
        <v/>
      </c>
      <c r="N953" s="119" t="str">
        <f ca="1">IFERROR(__xludf.DUMMYFUNCTION("""COMPUTED_VALUE"""),"")</f>
        <v/>
      </c>
      <c r="O953" s="119" t="str">
        <f ca="1">IFERROR(__xludf.DUMMYFUNCTION("""COMPUTED_VALUE"""),"")</f>
        <v/>
      </c>
      <c r="P953" s="119" t="str">
        <f ca="1">IFERROR(__xludf.DUMMYFUNCTION("""COMPUTED_VALUE"""),"")</f>
        <v/>
      </c>
      <c r="Q953" s="119" t="str">
        <f ca="1">IFERROR(__xludf.DUMMYFUNCTION("""COMPUTED_VALUE"""),"")</f>
        <v/>
      </c>
      <c r="R953" s="119" t="str">
        <f ca="1">IFERROR(__xludf.DUMMYFUNCTION("""COMPUTED_VALUE"""),"")</f>
        <v/>
      </c>
      <c r="S953" s="119" t="str">
        <f ca="1">IFERROR(__xludf.DUMMYFUNCTION("""COMPUTED_VALUE"""),"")</f>
        <v/>
      </c>
      <c r="T953" s="119" t="str">
        <f ca="1">IFERROR(__xludf.DUMMYFUNCTION("""COMPUTED_VALUE"""),"")</f>
        <v/>
      </c>
      <c r="U953" s="119" t="str">
        <f ca="1">IFERROR(__xludf.DUMMYFUNCTION("""COMPUTED_VALUE"""),"")</f>
        <v/>
      </c>
      <c r="V953" s="119" t="str">
        <f ca="1">IFERROR(__xludf.DUMMYFUNCTION("""COMPUTED_VALUE"""),"")</f>
        <v/>
      </c>
      <c r="W953" s="119" t="str">
        <f ca="1">IFERROR(__xludf.DUMMYFUNCTION("""COMPUTED_VALUE"""),"")</f>
        <v/>
      </c>
      <c r="X953" s="119" t="str">
        <f ca="1">IFERROR(__xludf.DUMMYFUNCTION("""COMPUTED_VALUE"""),"")</f>
        <v/>
      </c>
      <c r="Y953" s="119" t="str">
        <f ca="1">IFERROR(__xludf.DUMMYFUNCTION("""COMPUTED_VALUE"""),"")</f>
        <v/>
      </c>
      <c r="Z953" s="119"/>
    </row>
    <row r="954" spans="1:26" ht="12.95">
      <c r="A954" s="119" t="str">
        <f ca="1">IFERROR(__xludf.DUMMYFUNCTION("""COMPUTED_VALUE"""),"")</f>
        <v/>
      </c>
      <c r="B954" s="119" t="str">
        <f ca="1">IFERROR(__xludf.DUMMYFUNCTION("""COMPUTED_VALUE"""),"")</f>
        <v/>
      </c>
      <c r="C954" s="119" t="str">
        <f ca="1">IFERROR(__xludf.DUMMYFUNCTION("""COMPUTED_VALUE"""),"")</f>
        <v/>
      </c>
      <c r="D954" s="119" t="str">
        <f ca="1">IFERROR(__xludf.DUMMYFUNCTION("""COMPUTED_VALUE"""),"")</f>
        <v/>
      </c>
      <c r="E954" s="119" t="str">
        <f ca="1">IFERROR(__xludf.DUMMYFUNCTION("""COMPUTED_VALUE"""),"")</f>
        <v/>
      </c>
      <c r="F954" s="119" t="str">
        <f ca="1">IFERROR(__xludf.DUMMYFUNCTION("""COMPUTED_VALUE"""),"")</f>
        <v/>
      </c>
      <c r="G954" s="119" t="str">
        <f ca="1">IFERROR(__xludf.DUMMYFUNCTION("""COMPUTED_VALUE"""),"")</f>
        <v/>
      </c>
      <c r="H954" s="119" t="str">
        <f ca="1">IFERROR(__xludf.DUMMYFUNCTION("""COMPUTED_VALUE"""),"")</f>
        <v/>
      </c>
      <c r="I954" s="96" t="str">
        <f ca="1">IFERROR(__xludf.DUMMYFUNCTION("""COMPUTED_VALUE"""),"")</f>
        <v/>
      </c>
      <c r="J954" s="119" t="str">
        <f ca="1">IFERROR(__xludf.DUMMYFUNCTION("""COMPUTED_VALUE"""),"")</f>
        <v/>
      </c>
      <c r="K954" s="119" t="str">
        <f ca="1">IFERROR(__xludf.DUMMYFUNCTION("""COMPUTED_VALUE"""),"")</f>
        <v/>
      </c>
      <c r="L954" s="119" t="str">
        <f ca="1">IFERROR(__xludf.DUMMYFUNCTION("""COMPUTED_VALUE"""),"")</f>
        <v/>
      </c>
      <c r="M954" s="119" t="str">
        <f ca="1">IFERROR(__xludf.DUMMYFUNCTION("""COMPUTED_VALUE"""),"")</f>
        <v/>
      </c>
      <c r="N954" s="119" t="str">
        <f ca="1">IFERROR(__xludf.DUMMYFUNCTION("""COMPUTED_VALUE"""),"")</f>
        <v/>
      </c>
      <c r="O954" s="119" t="str">
        <f ca="1">IFERROR(__xludf.DUMMYFUNCTION("""COMPUTED_VALUE"""),"")</f>
        <v/>
      </c>
      <c r="P954" s="119" t="str">
        <f ca="1">IFERROR(__xludf.DUMMYFUNCTION("""COMPUTED_VALUE"""),"")</f>
        <v/>
      </c>
      <c r="Q954" s="119" t="str">
        <f ca="1">IFERROR(__xludf.DUMMYFUNCTION("""COMPUTED_VALUE"""),"")</f>
        <v/>
      </c>
      <c r="R954" s="119" t="str">
        <f ca="1">IFERROR(__xludf.DUMMYFUNCTION("""COMPUTED_VALUE"""),"")</f>
        <v/>
      </c>
      <c r="S954" s="119" t="str">
        <f ca="1">IFERROR(__xludf.DUMMYFUNCTION("""COMPUTED_VALUE"""),"")</f>
        <v/>
      </c>
      <c r="T954" s="119" t="str">
        <f ca="1">IFERROR(__xludf.DUMMYFUNCTION("""COMPUTED_VALUE"""),"")</f>
        <v/>
      </c>
      <c r="U954" s="119" t="str">
        <f ca="1">IFERROR(__xludf.DUMMYFUNCTION("""COMPUTED_VALUE"""),"")</f>
        <v/>
      </c>
      <c r="V954" s="119" t="str">
        <f ca="1">IFERROR(__xludf.DUMMYFUNCTION("""COMPUTED_VALUE"""),"")</f>
        <v/>
      </c>
      <c r="W954" s="119" t="str">
        <f ca="1">IFERROR(__xludf.DUMMYFUNCTION("""COMPUTED_VALUE"""),"")</f>
        <v/>
      </c>
      <c r="X954" s="119" t="str">
        <f ca="1">IFERROR(__xludf.DUMMYFUNCTION("""COMPUTED_VALUE"""),"")</f>
        <v/>
      </c>
      <c r="Y954" s="119" t="str">
        <f ca="1">IFERROR(__xludf.DUMMYFUNCTION("""COMPUTED_VALUE"""),"")</f>
        <v/>
      </c>
      <c r="Z954" s="119"/>
    </row>
    <row r="955" spans="1:26" ht="12.95">
      <c r="A955" s="119" t="str">
        <f ca="1">IFERROR(__xludf.DUMMYFUNCTION("""COMPUTED_VALUE"""),"")</f>
        <v/>
      </c>
      <c r="B955" s="119" t="str">
        <f ca="1">IFERROR(__xludf.DUMMYFUNCTION("""COMPUTED_VALUE"""),"")</f>
        <v/>
      </c>
      <c r="C955" s="119" t="str">
        <f ca="1">IFERROR(__xludf.DUMMYFUNCTION("""COMPUTED_VALUE"""),"")</f>
        <v/>
      </c>
      <c r="D955" s="119" t="str">
        <f ca="1">IFERROR(__xludf.DUMMYFUNCTION("""COMPUTED_VALUE"""),"")</f>
        <v/>
      </c>
      <c r="E955" s="119" t="str">
        <f ca="1">IFERROR(__xludf.DUMMYFUNCTION("""COMPUTED_VALUE"""),"")</f>
        <v/>
      </c>
      <c r="F955" s="119" t="str">
        <f ca="1">IFERROR(__xludf.DUMMYFUNCTION("""COMPUTED_VALUE"""),"")</f>
        <v/>
      </c>
      <c r="G955" s="119" t="str">
        <f ca="1">IFERROR(__xludf.DUMMYFUNCTION("""COMPUTED_VALUE"""),"")</f>
        <v/>
      </c>
      <c r="H955" s="119" t="str">
        <f ca="1">IFERROR(__xludf.DUMMYFUNCTION("""COMPUTED_VALUE"""),"")</f>
        <v/>
      </c>
      <c r="I955" s="96" t="str">
        <f ca="1">IFERROR(__xludf.DUMMYFUNCTION("""COMPUTED_VALUE"""),"")</f>
        <v/>
      </c>
      <c r="J955" s="119" t="str">
        <f ca="1">IFERROR(__xludf.DUMMYFUNCTION("""COMPUTED_VALUE"""),"")</f>
        <v/>
      </c>
      <c r="K955" s="119" t="str">
        <f ca="1">IFERROR(__xludf.DUMMYFUNCTION("""COMPUTED_VALUE"""),"")</f>
        <v/>
      </c>
      <c r="L955" s="119" t="str">
        <f ca="1">IFERROR(__xludf.DUMMYFUNCTION("""COMPUTED_VALUE"""),"")</f>
        <v/>
      </c>
      <c r="M955" s="119" t="str">
        <f ca="1">IFERROR(__xludf.DUMMYFUNCTION("""COMPUTED_VALUE"""),"")</f>
        <v/>
      </c>
      <c r="N955" s="119" t="str">
        <f ca="1">IFERROR(__xludf.DUMMYFUNCTION("""COMPUTED_VALUE"""),"")</f>
        <v/>
      </c>
      <c r="O955" s="119" t="str">
        <f ca="1">IFERROR(__xludf.DUMMYFUNCTION("""COMPUTED_VALUE"""),"")</f>
        <v/>
      </c>
      <c r="P955" s="119" t="str">
        <f ca="1">IFERROR(__xludf.DUMMYFUNCTION("""COMPUTED_VALUE"""),"")</f>
        <v/>
      </c>
      <c r="Q955" s="119" t="str">
        <f ca="1">IFERROR(__xludf.DUMMYFUNCTION("""COMPUTED_VALUE"""),"")</f>
        <v/>
      </c>
      <c r="R955" s="119" t="str">
        <f ca="1">IFERROR(__xludf.DUMMYFUNCTION("""COMPUTED_VALUE"""),"")</f>
        <v/>
      </c>
      <c r="S955" s="119" t="str">
        <f ca="1">IFERROR(__xludf.DUMMYFUNCTION("""COMPUTED_VALUE"""),"")</f>
        <v/>
      </c>
      <c r="T955" s="119" t="str">
        <f ca="1">IFERROR(__xludf.DUMMYFUNCTION("""COMPUTED_VALUE"""),"")</f>
        <v/>
      </c>
      <c r="U955" s="119" t="str">
        <f ca="1">IFERROR(__xludf.DUMMYFUNCTION("""COMPUTED_VALUE"""),"")</f>
        <v/>
      </c>
      <c r="V955" s="119" t="str">
        <f ca="1">IFERROR(__xludf.DUMMYFUNCTION("""COMPUTED_VALUE"""),"")</f>
        <v/>
      </c>
      <c r="W955" s="119" t="str">
        <f ca="1">IFERROR(__xludf.DUMMYFUNCTION("""COMPUTED_VALUE"""),"")</f>
        <v/>
      </c>
      <c r="X955" s="119" t="str">
        <f ca="1">IFERROR(__xludf.DUMMYFUNCTION("""COMPUTED_VALUE"""),"")</f>
        <v/>
      </c>
      <c r="Y955" s="119" t="str">
        <f ca="1">IFERROR(__xludf.DUMMYFUNCTION("""COMPUTED_VALUE"""),"")</f>
        <v/>
      </c>
      <c r="Z955" s="119"/>
    </row>
    <row r="956" spans="1:26" ht="12.95">
      <c r="A956" s="119" t="str">
        <f ca="1">IFERROR(__xludf.DUMMYFUNCTION("""COMPUTED_VALUE"""),"")</f>
        <v/>
      </c>
      <c r="B956" s="119" t="str">
        <f ca="1">IFERROR(__xludf.DUMMYFUNCTION("""COMPUTED_VALUE"""),"")</f>
        <v/>
      </c>
      <c r="C956" s="119" t="str">
        <f ca="1">IFERROR(__xludf.DUMMYFUNCTION("""COMPUTED_VALUE"""),"")</f>
        <v/>
      </c>
      <c r="D956" s="119" t="str">
        <f ca="1">IFERROR(__xludf.DUMMYFUNCTION("""COMPUTED_VALUE"""),"")</f>
        <v/>
      </c>
      <c r="E956" s="119" t="str">
        <f ca="1">IFERROR(__xludf.DUMMYFUNCTION("""COMPUTED_VALUE"""),"")</f>
        <v/>
      </c>
      <c r="F956" s="119" t="str">
        <f ca="1">IFERROR(__xludf.DUMMYFUNCTION("""COMPUTED_VALUE"""),"")</f>
        <v/>
      </c>
      <c r="G956" s="119" t="str">
        <f ca="1">IFERROR(__xludf.DUMMYFUNCTION("""COMPUTED_VALUE"""),"")</f>
        <v/>
      </c>
      <c r="H956" s="119" t="str">
        <f ca="1">IFERROR(__xludf.DUMMYFUNCTION("""COMPUTED_VALUE"""),"")</f>
        <v/>
      </c>
      <c r="I956" s="96" t="str">
        <f ca="1">IFERROR(__xludf.DUMMYFUNCTION("""COMPUTED_VALUE"""),"")</f>
        <v/>
      </c>
      <c r="J956" s="119" t="str">
        <f ca="1">IFERROR(__xludf.DUMMYFUNCTION("""COMPUTED_VALUE"""),"")</f>
        <v/>
      </c>
      <c r="K956" s="119" t="str">
        <f ca="1">IFERROR(__xludf.DUMMYFUNCTION("""COMPUTED_VALUE"""),"")</f>
        <v/>
      </c>
      <c r="L956" s="119" t="str">
        <f ca="1">IFERROR(__xludf.DUMMYFUNCTION("""COMPUTED_VALUE"""),"")</f>
        <v/>
      </c>
      <c r="M956" s="119" t="str">
        <f ca="1">IFERROR(__xludf.DUMMYFUNCTION("""COMPUTED_VALUE"""),"")</f>
        <v/>
      </c>
      <c r="N956" s="119" t="str">
        <f ca="1">IFERROR(__xludf.DUMMYFUNCTION("""COMPUTED_VALUE"""),"")</f>
        <v/>
      </c>
      <c r="O956" s="119" t="str">
        <f ca="1">IFERROR(__xludf.DUMMYFUNCTION("""COMPUTED_VALUE"""),"")</f>
        <v/>
      </c>
      <c r="P956" s="119" t="str">
        <f ca="1">IFERROR(__xludf.DUMMYFUNCTION("""COMPUTED_VALUE"""),"")</f>
        <v/>
      </c>
      <c r="Q956" s="119" t="str">
        <f ca="1">IFERROR(__xludf.DUMMYFUNCTION("""COMPUTED_VALUE"""),"")</f>
        <v/>
      </c>
      <c r="R956" s="119" t="str">
        <f ca="1">IFERROR(__xludf.DUMMYFUNCTION("""COMPUTED_VALUE"""),"")</f>
        <v/>
      </c>
      <c r="S956" s="119" t="str">
        <f ca="1">IFERROR(__xludf.DUMMYFUNCTION("""COMPUTED_VALUE"""),"")</f>
        <v/>
      </c>
      <c r="T956" s="119" t="str">
        <f ca="1">IFERROR(__xludf.DUMMYFUNCTION("""COMPUTED_VALUE"""),"")</f>
        <v/>
      </c>
      <c r="U956" s="119" t="str">
        <f ca="1">IFERROR(__xludf.DUMMYFUNCTION("""COMPUTED_VALUE"""),"")</f>
        <v/>
      </c>
      <c r="V956" s="119" t="str">
        <f ca="1">IFERROR(__xludf.DUMMYFUNCTION("""COMPUTED_VALUE"""),"")</f>
        <v/>
      </c>
      <c r="W956" s="119" t="str">
        <f ca="1">IFERROR(__xludf.DUMMYFUNCTION("""COMPUTED_VALUE"""),"")</f>
        <v/>
      </c>
      <c r="X956" s="119" t="str">
        <f ca="1">IFERROR(__xludf.DUMMYFUNCTION("""COMPUTED_VALUE"""),"")</f>
        <v/>
      </c>
      <c r="Y956" s="119" t="str">
        <f ca="1">IFERROR(__xludf.DUMMYFUNCTION("""COMPUTED_VALUE"""),"")</f>
        <v/>
      </c>
      <c r="Z956" s="119"/>
    </row>
    <row r="957" spans="1:26" ht="12.95">
      <c r="A957" s="119" t="str">
        <f ca="1">IFERROR(__xludf.DUMMYFUNCTION("""COMPUTED_VALUE"""),"")</f>
        <v/>
      </c>
      <c r="B957" s="119" t="str">
        <f ca="1">IFERROR(__xludf.DUMMYFUNCTION("""COMPUTED_VALUE"""),"")</f>
        <v/>
      </c>
      <c r="C957" s="119" t="str">
        <f ca="1">IFERROR(__xludf.DUMMYFUNCTION("""COMPUTED_VALUE"""),"")</f>
        <v/>
      </c>
      <c r="D957" s="119" t="str">
        <f ca="1">IFERROR(__xludf.DUMMYFUNCTION("""COMPUTED_VALUE"""),"")</f>
        <v/>
      </c>
      <c r="E957" s="119" t="str">
        <f ca="1">IFERROR(__xludf.DUMMYFUNCTION("""COMPUTED_VALUE"""),"")</f>
        <v/>
      </c>
      <c r="F957" s="119" t="str">
        <f ca="1">IFERROR(__xludf.DUMMYFUNCTION("""COMPUTED_VALUE"""),"")</f>
        <v/>
      </c>
      <c r="G957" s="119" t="str">
        <f ca="1">IFERROR(__xludf.DUMMYFUNCTION("""COMPUTED_VALUE"""),"")</f>
        <v/>
      </c>
      <c r="H957" s="119" t="str">
        <f ca="1">IFERROR(__xludf.DUMMYFUNCTION("""COMPUTED_VALUE"""),"")</f>
        <v/>
      </c>
      <c r="I957" s="96" t="str">
        <f ca="1">IFERROR(__xludf.DUMMYFUNCTION("""COMPUTED_VALUE"""),"")</f>
        <v/>
      </c>
      <c r="J957" s="119" t="str">
        <f ca="1">IFERROR(__xludf.DUMMYFUNCTION("""COMPUTED_VALUE"""),"")</f>
        <v/>
      </c>
      <c r="K957" s="119" t="str">
        <f ca="1">IFERROR(__xludf.DUMMYFUNCTION("""COMPUTED_VALUE"""),"")</f>
        <v/>
      </c>
      <c r="L957" s="119" t="str">
        <f ca="1">IFERROR(__xludf.DUMMYFUNCTION("""COMPUTED_VALUE"""),"")</f>
        <v/>
      </c>
      <c r="M957" s="119" t="str">
        <f ca="1">IFERROR(__xludf.DUMMYFUNCTION("""COMPUTED_VALUE"""),"")</f>
        <v/>
      </c>
      <c r="N957" s="119" t="str">
        <f ca="1">IFERROR(__xludf.DUMMYFUNCTION("""COMPUTED_VALUE"""),"")</f>
        <v/>
      </c>
      <c r="O957" s="119" t="str">
        <f ca="1">IFERROR(__xludf.DUMMYFUNCTION("""COMPUTED_VALUE"""),"")</f>
        <v/>
      </c>
      <c r="P957" s="119" t="str">
        <f ca="1">IFERROR(__xludf.DUMMYFUNCTION("""COMPUTED_VALUE"""),"")</f>
        <v/>
      </c>
      <c r="Q957" s="119" t="str">
        <f ca="1">IFERROR(__xludf.DUMMYFUNCTION("""COMPUTED_VALUE"""),"")</f>
        <v/>
      </c>
      <c r="R957" s="119" t="str">
        <f ca="1">IFERROR(__xludf.DUMMYFUNCTION("""COMPUTED_VALUE"""),"")</f>
        <v/>
      </c>
      <c r="S957" s="119" t="str">
        <f ca="1">IFERROR(__xludf.DUMMYFUNCTION("""COMPUTED_VALUE"""),"")</f>
        <v/>
      </c>
      <c r="T957" s="119" t="str">
        <f ca="1">IFERROR(__xludf.DUMMYFUNCTION("""COMPUTED_VALUE"""),"")</f>
        <v/>
      </c>
      <c r="U957" s="119" t="str">
        <f ca="1">IFERROR(__xludf.DUMMYFUNCTION("""COMPUTED_VALUE"""),"")</f>
        <v/>
      </c>
      <c r="V957" s="119" t="str">
        <f ca="1">IFERROR(__xludf.DUMMYFUNCTION("""COMPUTED_VALUE"""),"")</f>
        <v/>
      </c>
      <c r="W957" s="119" t="str">
        <f ca="1">IFERROR(__xludf.DUMMYFUNCTION("""COMPUTED_VALUE"""),"")</f>
        <v/>
      </c>
      <c r="X957" s="119" t="str">
        <f ca="1">IFERROR(__xludf.DUMMYFUNCTION("""COMPUTED_VALUE"""),"")</f>
        <v/>
      </c>
      <c r="Y957" s="119" t="str">
        <f ca="1">IFERROR(__xludf.DUMMYFUNCTION("""COMPUTED_VALUE"""),"")</f>
        <v/>
      </c>
      <c r="Z957" s="119"/>
    </row>
    <row r="958" spans="1:26" ht="12.95">
      <c r="A958" s="119" t="str">
        <f ca="1">IFERROR(__xludf.DUMMYFUNCTION("""COMPUTED_VALUE"""),"")</f>
        <v/>
      </c>
      <c r="B958" s="119" t="str">
        <f ca="1">IFERROR(__xludf.DUMMYFUNCTION("""COMPUTED_VALUE"""),"")</f>
        <v/>
      </c>
      <c r="C958" s="119" t="str">
        <f ca="1">IFERROR(__xludf.DUMMYFUNCTION("""COMPUTED_VALUE"""),"")</f>
        <v/>
      </c>
      <c r="D958" s="119" t="str">
        <f ca="1">IFERROR(__xludf.DUMMYFUNCTION("""COMPUTED_VALUE"""),"")</f>
        <v/>
      </c>
      <c r="E958" s="119" t="str">
        <f ca="1">IFERROR(__xludf.DUMMYFUNCTION("""COMPUTED_VALUE"""),"")</f>
        <v/>
      </c>
      <c r="F958" s="119" t="str">
        <f ca="1">IFERROR(__xludf.DUMMYFUNCTION("""COMPUTED_VALUE"""),"")</f>
        <v/>
      </c>
      <c r="G958" s="119" t="str">
        <f ca="1">IFERROR(__xludf.DUMMYFUNCTION("""COMPUTED_VALUE"""),"")</f>
        <v/>
      </c>
      <c r="H958" s="119" t="str">
        <f ca="1">IFERROR(__xludf.DUMMYFUNCTION("""COMPUTED_VALUE"""),"")</f>
        <v/>
      </c>
      <c r="I958" s="96" t="str">
        <f ca="1">IFERROR(__xludf.DUMMYFUNCTION("""COMPUTED_VALUE"""),"")</f>
        <v/>
      </c>
      <c r="J958" s="119" t="str">
        <f ca="1">IFERROR(__xludf.DUMMYFUNCTION("""COMPUTED_VALUE"""),"")</f>
        <v/>
      </c>
      <c r="K958" s="119" t="str">
        <f ca="1">IFERROR(__xludf.DUMMYFUNCTION("""COMPUTED_VALUE"""),"")</f>
        <v/>
      </c>
      <c r="L958" s="119" t="str">
        <f ca="1">IFERROR(__xludf.DUMMYFUNCTION("""COMPUTED_VALUE"""),"")</f>
        <v/>
      </c>
      <c r="M958" s="119" t="str">
        <f ca="1">IFERROR(__xludf.DUMMYFUNCTION("""COMPUTED_VALUE"""),"")</f>
        <v/>
      </c>
      <c r="N958" s="119" t="str">
        <f ca="1">IFERROR(__xludf.DUMMYFUNCTION("""COMPUTED_VALUE"""),"")</f>
        <v/>
      </c>
      <c r="O958" s="119" t="str">
        <f ca="1">IFERROR(__xludf.DUMMYFUNCTION("""COMPUTED_VALUE"""),"")</f>
        <v/>
      </c>
      <c r="P958" s="119" t="str">
        <f ca="1">IFERROR(__xludf.DUMMYFUNCTION("""COMPUTED_VALUE"""),"")</f>
        <v/>
      </c>
      <c r="Q958" s="119" t="str">
        <f ca="1">IFERROR(__xludf.DUMMYFUNCTION("""COMPUTED_VALUE"""),"")</f>
        <v/>
      </c>
      <c r="R958" s="119" t="str">
        <f ca="1">IFERROR(__xludf.DUMMYFUNCTION("""COMPUTED_VALUE"""),"")</f>
        <v/>
      </c>
      <c r="S958" s="119" t="str">
        <f ca="1">IFERROR(__xludf.DUMMYFUNCTION("""COMPUTED_VALUE"""),"")</f>
        <v/>
      </c>
      <c r="T958" s="119" t="str">
        <f ca="1">IFERROR(__xludf.DUMMYFUNCTION("""COMPUTED_VALUE"""),"")</f>
        <v/>
      </c>
      <c r="U958" s="119" t="str">
        <f ca="1">IFERROR(__xludf.DUMMYFUNCTION("""COMPUTED_VALUE"""),"")</f>
        <v/>
      </c>
      <c r="V958" s="119" t="str">
        <f ca="1">IFERROR(__xludf.DUMMYFUNCTION("""COMPUTED_VALUE"""),"")</f>
        <v/>
      </c>
      <c r="W958" s="119" t="str">
        <f ca="1">IFERROR(__xludf.DUMMYFUNCTION("""COMPUTED_VALUE"""),"")</f>
        <v/>
      </c>
      <c r="X958" s="119" t="str">
        <f ca="1">IFERROR(__xludf.DUMMYFUNCTION("""COMPUTED_VALUE"""),"")</f>
        <v/>
      </c>
      <c r="Y958" s="119" t="str">
        <f ca="1">IFERROR(__xludf.DUMMYFUNCTION("""COMPUTED_VALUE"""),"")</f>
        <v/>
      </c>
      <c r="Z958" s="119"/>
    </row>
    <row r="959" spans="1:26" ht="12.95">
      <c r="A959" s="119" t="str">
        <f ca="1">IFERROR(__xludf.DUMMYFUNCTION("""COMPUTED_VALUE"""),"")</f>
        <v/>
      </c>
      <c r="B959" s="119" t="str">
        <f ca="1">IFERROR(__xludf.DUMMYFUNCTION("""COMPUTED_VALUE"""),"")</f>
        <v/>
      </c>
      <c r="C959" s="119" t="str">
        <f ca="1">IFERROR(__xludf.DUMMYFUNCTION("""COMPUTED_VALUE"""),"")</f>
        <v/>
      </c>
      <c r="D959" s="119" t="str">
        <f ca="1">IFERROR(__xludf.DUMMYFUNCTION("""COMPUTED_VALUE"""),"")</f>
        <v/>
      </c>
      <c r="E959" s="119" t="str">
        <f ca="1">IFERROR(__xludf.DUMMYFUNCTION("""COMPUTED_VALUE"""),"")</f>
        <v/>
      </c>
      <c r="F959" s="119" t="str">
        <f ca="1">IFERROR(__xludf.DUMMYFUNCTION("""COMPUTED_VALUE"""),"")</f>
        <v/>
      </c>
      <c r="G959" s="119" t="str">
        <f ca="1">IFERROR(__xludf.DUMMYFUNCTION("""COMPUTED_VALUE"""),"")</f>
        <v/>
      </c>
      <c r="H959" s="119" t="str">
        <f ca="1">IFERROR(__xludf.DUMMYFUNCTION("""COMPUTED_VALUE"""),"")</f>
        <v/>
      </c>
      <c r="I959" s="96" t="str">
        <f ca="1">IFERROR(__xludf.DUMMYFUNCTION("""COMPUTED_VALUE"""),"")</f>
        <v/>
      </c>
      <c r="J959" s="119" t="str">
        <f ca="1">IFERROR(__xludf.DUMMYFUNCTION("""COMPUTED_VALUE"""),"")</f>
        <v/>
      </c>
      <c r="K959" s="119" t="str">
        <f ca="1">IFERROR(__xludf.DUMMYFUNCTION("""COMPUTED_VALUE"""),"")</f>
        <v/>
      </c>
      <c r="L959" s="119" t="str">
        <f ca="1">IFERROR(__xludf.DUMMYFUNCTION("""COMPUTED_VALUE"""),"")</f>
        <v/>
      </c>
      <c r="M959" s="119" t="str">
        <f ca="1">IFERROR(__xludf.DUMMYFUNCTION("""COMPUTED_VALUE"""),"")</f>
        <v/>
      </c>
      <c r="N959" s="119" t="str">
        <f ca="1">IFERROR(__xludf.DUMMYFUNCTION("""COMPUTED_VALUE"""),"")</f>
        <v/>
      </c>
      <c r="O959" s="119" t="str">
        <f ca="1">IFERROR(__xludf.DUMMYFUNCTION("""COMPUTED_VALUE"""),"")</f>
        <v/>
      </c>
      <c r="P959" s="119" t="str">
        <f ca="1">IFERROR(__xludf.DUMMYFUNCTION("""COMPUTED_VALUE"""),"")</f>
        <v/>
      </c>
      <c r="Q959" s="119" t="str">
        <f ca="1">IFERROR(__xludf.DUMMYFUNCTION("""COMPUTED_VALUE"""),"")</f>
        <v/>
      </c>
      <c r="R959" s="119" t="str">
        <f ca="1">IFERROR(__xludf.DUMMYFUNCTION("""COMPUTED_VALUE"""),"")</f>
        <v/>
      </c>
      <c r="S959" s="119" t="str">
        <f ca="1">IFERROR(__xludf.DUMMYFUNCTION("""COMPUTED_VALUE"""),"")</f>
        <v/>
      </c>
      <c r="T959" s="119" t="str">
        <f ca="1">IFERROR(__xludf.DUMMYFUNCTION("""COMPUTED_VALUE"""),"")</f>
        <v/>
      </c>
      <c r="U959" s="119" t="str">
        <f ca="1">IFERROR(__xludf.DUMMYFUNCTION("""COMPUTED_VALUE"""),"")</f>
        <v/>
      </c>
      <c r="V959" s="119" t="str">
        <f ca="1">IFERROR(__xludf.DUMMYFUNCTION("""COMPUTED_VALUE"""),"")</f>
        <v/>
      </c>
      <c r="W959" s="119" t="str">
        <f ca="1">IFERROR(__xludf.DUMMYFUNCTION("""COMPUTED_VALUE"""),"")</f>
        <v/>
      </c>
      <c r="X959" s="119" t="str">
        <f ca="1">IFERROR(__xludf.DUMMYFUNCTION("""COMPUTED_VALUE"""),"")</f>
        <v/>
      </c>
      <c r="Y959" s="119" t="str">
        <f ca="1">IFERROR(__xludf.DUMMYFUNCTION("""COMPUTED_VALUE"""),"")</f>
        <v/>
      </c>
      <c r="Z959" s="119"/>
    </row>
    <row r="960" spans="1:26" ht="12.95">
      <c r="A960" s="119" t="str">
        <f ca="1">IFERROR(__xludf.DUMMYFUNCTION("""COMPUTED_VALUE"""),"")</f>
        <v/>
      </c>
      <c r="B960" s="119" t="str">
        <f ca="1">IFERROR(__xludf.DUMMYFUNCTION("""COMPUTED_VALUE"""),"")</f>
        <v/>
      </c>
      <c r="C960" s="119" t="str">
        <f ca="1">IFERROR(__xludf.DUMMYFUNCTION("""COMPUTED_VALUE"""),"")</f>
        <v/>
      </c>
      <c r="D960" s="119" t="str">
        <f ca="1">IFERROR(__xludf.DUMMYFUNCTION("""COMPUTED_VALUE"""),"")</f>
        <v/>
      </c>
      <c r="E960" s="119" t="str">
        <f ca="1">IFERROR(__xludf.DUMMYFUNCTION("""COMPUTED_VALUE"""),"")</f>
        <v/>
      </c>
      <c r="F960" s="119" t="str">
        <f ca="1">IFERROR(__xludf.DUMMYFUNCTION("""COMPUTED_VALUE"""),"")</f>
        <v/>
      </c>
      <c r="G960" s="119" t="str">
        <f ca="1">IFERROR(__xludf.DUMMYFUNCTION("""COMPUTED_VALUE"""),"")</f>
        <v/>
      </c>
      <c r="H960" s="119" t="str">
        <f ca="1">IFERROR(__xludf.DUMMYFUNCTION("""COMPUTED_VALUE"""),"")</f>
        <v/>
      </c>
      <c r="I960" s="96" t="str">
        <f ca="1">IFERROR(__xludf.DUMMYFUNCTION("""COMPUTED_VALUE"""),"")</f>
        <v/>
      </c>
      <c r="J960" s="119" t="str">
        <f ca="1">IFERROR(__xludf.DUMMYFUNCTION("""COMPUTED_VALUE"""),"")</f>
        <v/>
      </c>
      <c r="K960" s="119" t="str">
        <f ca="1">IFERROR(__xludf.DUMMYFUNCTION("""COMPUTED_VALUE"""),"")</f>
        <v/>
      </c>
      <c r="L960" s="119" t="str">
        <f ca="1">IFERROR(__xludf.DUMMYFUNCTION("""COMPUTED_VALUE"""),"")</f>
        <v/>
      </c>
      <c r="M960" s="119" t="str">
        <f ca="1">IFERROR(__xludf.DUMMYFUNCTION("""COMPUTED_VALUE"""),"")</f>
        <v/>
      </c>
      <c r="N960" s="119" t="str">
        <f ca="1">IFERROR(__xludf.DUMMYFUNCTION("""COMPUTED_VALUE"""),"")</f>
        <v/>
      </c>
      <c r="O960" s="119" t="str">
        <f ca="1">IFERROR(__xludf.DUMMYFUNCTION("""COMPUTED_VALUE"""),"")</f>
        <v/>
      </c>
      <c r="P960" s="119" t="str">
        <f ca="1">IFERROR(__xludf.DUMMYFUNCTION("""COMPUTED_VALUE"""),"")</f>
        <v/>
      </c>
      <c r="Q960" s="119" t="str">
        <f ca="1">IFERROR(__xludf.DUMMYFUNCTION("""COMPUTED_VALUE"""),"")</f>
        <v/>
      </c>
      <c r="R960" s="119" t="str">
        <f ca="1">IFERROR(__xludf.DUMMYFUNCTION("""COMPUTED_VALUE"""),"")</f>
        <v/>
      </c>
      <c r="S960" s="119" t="str">
        <f ca="1">IFERROR(__xludf.DUMMYFUNCTION("""COMPUTED_VALUE"""),"")</f>
        <v/>
      </c>
      <c r="T960" s="119" t="str">
        <f ca="1">IFERROR(__xludf.DUMMYFUNCTION("""COMPUTED_VALUE"""),"")</f>
        <v/>
      </c>
      <c r="U960" s="119" t="str">
        <f ca="1">IFERROR(__xludf.DUMMYFUNCTION("""COMPUTED_VALUE"""),"")</f>
        <v/>
      </c>
      <c r="V960" s="119" t="str">
        <f ca="1">IFERROR(__xludf.DUMMYFUNCTION("""COMPUTED_VALUE"""),"")</f>
        <v/>
      </c>
      <c r="W960" s="119" t="str">
        <f ca="1">IFERROR(__xludf.DUMMYFUNCTION("""COMPUTED_VALUE"""),"")</f>
        <v/>
      </c>
      <c r="X960" s="119" t="str">
        <f ca="1">IFERROR(__xludf.DUMMYFUNCTION("""COMPUTED_VALUE"""),"")</f>
        <v/>
      </c>
      <c r="Y960" s="119" t="str">
        <f ca="1">IFERROR(__xludf.DUMMYFUNCTION("""COMPUTED_VALUE"""),"")</f>
        <v/>
      </c>
      <c r="Z960" s="119"/>
    </row>
    <row r="961" spans="1:26" ht="12.95">
      <c r="A961" s="119" t="str">
        <f ca="1">IFERROR(__xludf.DUMMYFUNCTION("""COMPUTED_VALUE"""),"")</f>
        <v/>
      </c>
      <c r="B961" s="119" t="str">
        <f ca="1">IFERROR(__xludf.DUMMYFUNCTION("""COMPUTED_VALUE"""),"")</f>
        <v/>
      </c>
      <c r="C961" s="119" t="str">
        <f ca="1">IFERROR(__xludf.DUMMYFUNCTION("""COMPUTED_VALUE"""),"")</f>
        <v/>
      </c>
      <c r="D961" s="119" t="str">
        <f ca="1">IFERROR(__xludf.DUMMYFUNCTION("""COMPUTED_VALUE"""),"")</f>
        <v/>
      </c>
      <c r="E961" s="119" t="str">
        <f ca="1">IFERROR(__xludf.DUMMYFUNCTION("""COMPUTED_VALUE"""),"")</f>
        <v/>
      </c>
      <c r="F961" s="119" t="str">
        <f ca="1">IFERROR(__xludf.DUMMYFUNCTION("""COMPUTED_VALUE"""),"")</f>
        <v/>
      </c>
      <c r="G961" s="119" t="str">
        <f ca="1">IFERROR(__xludf.DUMMYFUNCTION("""COMPUTED_VALUE"""),"")</f>
        <v/>
      </c>
      <c r="H961" s="119" t="str">
        <f ca="1">IFERROR(__xludf.DUMMYFUNCTION("""COMPUTED_VALUE"""),"")</f>
        <v/>
      </c>
      <c r="I961" s="96" t="str">
        <f ca="1">IFERROR(__xludf.DUMMYFUNCTION("""COMPUTED_VALUE"""),"")</f>
        <v/>
      </c>
      <c r="J961" s="119" t="str">
        <f ca="1">IFERROR(__xludf.DUMMYFUNCTION("""COMPUTED_VALUE"""),"")</f>
        <v/>
      </c>
      <c r="K961" s="119" t="str">
        <f ca="1">IFERROR(__xludf.DUMMYFUNCTION("""COMPUTED_VALUE"""),"")</f>
        <v/>
      </c>
      <c r="L961" s="119" t="str">
        <f ca="1">IFERROR(__xludf.DUMMYFUNCTION("""COMPUTED_VALUE"""),"")</f>
        <v/>
      </c>
      <c r="M961" s="119" t="str">
        <f ca="1">IFERROR(__xludf.DUMMYFUNCTION("""COMPUTED_VALUE"""),"")</f>
        <v/>
      </c>
      <c r="N961" s="119" t="str">
        <f ca="1">IFERROR(__xludf.DUMMYFUNCTION("""COMPUTED_VALUE"""),"")</f>
        <v/>
      </c>
      <c r="O961" s="119" t="str">
        <f ca="1">IFERROR(__xludf.DUMMYFUNCTION("""COMPUTED_VALUE"""),"")</f>
        <v/>
      </c>
      <c r="P961" s="119" t="str">
        <f ca="1">IFERROR(__xludf.DUMMYFUNCTION("""COMPUTED_VALUE"""),"")</f>
        <v/>
      </c>
      <c r="Q961" s="119" t="str">
        <f ca="1">IFERROR(__xludf.DUMMYFUNCTION("""COMPUTED_VALUE"""),"")</f>
        <v/>
      </c>
      <c r="R961" s="119" t="str">
        <f ca="1">IFERROR(__xludf.DUMMYFUNCTION("""COMPUTED_VALUE"""),"")</f>
        <v/>
      </c>
      <c r="S961" s="119" t="str">
        <f ca="1">IFERROR(__xludf.DUMMYFUNCTION("""COMPUTED_VALUE"""),"")</f>
        <v/>
      </c>
      <c r="T961" s="119" t="str">
        <f ca="1">IFERROR(__xludf.DUMMYFUNCTION("""COMPUTED_VALUE"""),"")</f>
        <v/>
      </c>
      <c r="U961" s="119" t="str">
        <f ca="1">IFERROR(__xludf.DUMMYFUNCTION("""COMPUTED_VALUE"""),"")</f>
        <v/>
      </c>
      <c r="V961" s="119" t="str">
        <f ca="1">IFERROR(__xludf.DUMMYFUNCTION("""COMPUTED_VALUE"""),"")</f>
        <v/>
      </c>
      <c r="W961" s="119" t="str">
        <f ca="1">IFERROR(__xludf.DUMMYFUNCTION("""COMPUTED_VALUE"""),"")</f>
        <v/>
      </c>
      <c r="X961" s="119" t="str">
        <f ca="1">IFERROR(__xludf.DUMMYFUNCTION("""COMPUTED_VALUE"""),"")</f>
        <v/>
      </c>
      <c r="Y961" s="119" t="str">
        <f ca="1">IFERROR(__xludf.DUMMYFUNCTION("""COMPUTED_VALUE"""),"")</f>
        <v/>
      </c>
      <c r="Z961" s="119"/>
    </row>
    <row r="962" spans="1:26" ht="12.95">
      <c r="A962" s="119" t="str">
        <f ca="1">IFERROR(__xludf.DUMMYFUNCTION("""COMPUTED_VALUE"""),"")</f>
        <v/>
      </c>
      <c r="B962" s="119" t="str">
        <f ca="1">IFERROR(__xludf.DUMMYFUNCTION("""COMPUTED_VALUE"""),"")</f>
        <v/>
      </c>
      <c r="C962" s="119" t="str">
        <f ca="1">IFERROR(__xludf.DUMMYFUNCTION("""COMPUTED_VALUE"""),"")</f>
        <v/>
      </c>
      <c r="D962" s="119" t="str">
        <f ca="1">IFERROR(__xludf.DUMMYFUNCTION("""COMPUTED_VALUE"""),"")</f>
        <v/>
      </c>
      <c r="E962" s="119" t="str">
        <f ca="1">IFERROR(__xludf.DUMMYFUNCTION("""COMPUTED_VALUE"""),"")</f>
        <v/>
      </c>
      <c r="F962" s="119" t="str">
        <f ca="1">IFERROR(__xludf.DUMMYFUNCTION("""COMPUTED_VALUE"""),"")</f>
        <v/>
      </c>
      <c r="G962" s="119" t="str">
        <f ca="1">IFERROR(__xludf.DUMMYFUNCTION("""COMPUTED_VALUE"""),"")</f>
        <v/>
      </c>
      <c r="H962" s="119" t="str">
        <f ca="1">IFERROR(__xludf.DUMMYFUNCTION("""COMPUTED_VALUE"""),"")</f>
        <v/>
      </c>
      <c r="I962" s="96" t="str">
        <f ca="1">IFERROR(__xludf.DUMMYFUNCTION("""COMPUTED_VALUE"""),"")</f>
        <v/>
      </c>
      <c r="J962" s="119" t="str">
        <f ca="1">IFERROR(__xludf.DUMMYFUNCTION("""COMPUTED_VALUE"""),"")</f>
        <v/>
      </c>
      <c r="K962" s="119" t="str">
        <f ca="1">IFERROR(__xludf.DUMMYFUNCTION("""COMPUTED_VALUE"""),"")</f>
        <v/>
      </c>
      <c r="L962" s="119" t="str">
        <f ca="1">IFERROR(__xludf.DUMMYFUNCTION("""COMPUTED_VALUE"""),"")</f>
        <v/>
      </c>
      <c r="M962" s="119" t="str">
        <f ca="1">IFERROR(__xludf.DUMMYFUNCTION("""COMPUTED_VALUE"""),"")</f>
        <v/>
      </c>
      <c r="N962" s="119" t="str">
        <f ca="1">IFERROR(__xludf.DUMMYFUNCTION("""COMPUTED_VALUE"""),"")</f>
        <v/>
      </c>
      <c r="O962" s="119" t="str">
        <f ca="1">IFERROR(__xludf.DUMMYFUNCTION("""COMPUTED_VALUE"""),"")</f>
        <v/>
      </c>
      <c r="P962" s="119" t="str">
        <f ca="1">IFERROR(__xludf.DUMMYFUNCTION("""COMPUTED_VALUE"""),"")</f>
        <v/>
      </c>
      <c r="Q962" s="119" t="str">
        <f ca="1">IFERROR(__xludf.DUMMYFUNCTION("""COMPUTED_VALUE"""),"")</f>
        <v/>
      </c>
      <c r="R962" s="119" t="str">
        <f ca="1">IFERROR(__xludf.DUMMYFUNCTION("""COMPUTED_VALUE"""),"")</f>
        <v/>
      </c>
      <c r="S962" s="119" t="str">
        <f ca="1">IFERROR(__xludf.DUMMYFUNCTION("""COMPUTED_VALUE"""),"")</f>
        <v/>
      </c>
      <c r="T962" s="119" t="str">
        <f ca="1">IFERROR(__xludf.DUMMYFUNCTION("""COMPUTED_VALUE"""),"")</f>
        <v/>
      </c>
      <c r="U962" s="119" t="str">
        <f ca="1">IFERROR(__xludf.DUMMYFUNCTION("""COMPUTED_VALUE"""),"")</f>
        <v/>
      </c>
      <c r="V962" s="119" t="str">
        <f ca="1">IFERROR(__xludf.DUMMYFUNCTION("""COMPUTED_VALUE"""),"")</f>
        <v/>
      </c>
      <c r="W962" s="119" t="str">
        <f ca="1">IFERROR(__xludf.DUMMYFUNCTION("""COMPUTED_VALUE"""),"")</f>
        <v/>
      </c>
      <c r="X962" s="119" t="str">
        <f ca="1">IFERROR(__xludf.DUMMYFUNCTION("""COMPUTED_VALUE"""),"")</f>
        <v/>
      </c>
      <c r="Y962" s="119" t="str">
        <f ca="1">IFERROR(__xludf.DUMMYFUNCTION("""COMPUTED_VALUE"""),"")</f>
        <v/>
      </c>
      <c r="Z962" s="119"/>
    </row>
    <row r="963" spans="1:26" ht="12.95">
      <c r="A963" s="119" t="str">
        <f ca="1">IFERROR(__xludf.DUMMYFUNCTION("""COMPUTED_VALUE"""),"")</f>
        <v/>
      </c>
      <c r="B963" s="119" t="str">
        <f ca="1">IFERROR(__xludf.DUMMYFUNCTION("""COMPUTED_VALUE"""),"")</f>
        <v/>
      </c>
      <c r="C963" s="119" t="str">
        <f ca="1">IFERROR(__xludf.DUMMYFUNCTION("""COMPUTED_VALUE"""),"")</f>
        <v/>
      </c>
      <c r="D963" s="119" t="str">
        <f ca="1">IFERROR(__xludf.DUMMYFUNCTION("""COMPUTED_VALUE"""),"")</f>
        <v/>
      </c>
      <c r="E963" s="119" t="str">
        <f ca="1">IFERROR(__xludf.DUMMYFUNCTION("""COMPUTED_VALUE"""),"")</f>
        <v/>
      </c>
      <c r="F963" s="119" t="str">
        <f ca="1">IFERROR(__xludf.DUMMYFUNCTION("""COMPUTED_VALUE"""),"")</f>
        <v/>
      </c>
      <c r="G963" s="119" t="str">
        <f ca="1">IFERROR(__xludf.DUMMYFUNCTION("""COMPUTED_VALUE"""),"")</f>
        <v/>
      </c>
      <c r="H963" s="119" t="str">
        <f ca="1">IFERROR(__xludf.DUMMYFUNCTION("""COMPUTED_VALUE"""),"")</f>
        <v/>
      </c>
      <c r="I963" s="96" t="str">
        <f ca="1">IFERROR(__xludf.DUMMYFUNCTION("""COMPUTED_VALUE"""),"")</f>
        <v/>
      </c>
      <c r="J963" s="119" t="str">
        <f ca="1">IFERROR(__xludf.DUMMYFUNCTION("""COMPUTED_VALUE"""),"")</f>
        <v/>
      </c>
      <c r="K963" s="119" t="str">
        <f ca="1">IFERROR(__xludf.DUMMYFUNCTION("""COMPUTED_VALUE"""),"")</f>
        <v/>
      </c>
      <c r="L963" s="119" t="str">
        <f ca="1">IFERROR(__xludf.DUMMYFUNCTION("""COMPUTED_VALUE"""),"")</f>
        <v/>
      </c>
      <c r="M963" s="119" t="str">
        <f ca="1">IFERROR(__xludf.DUMMYFUNCTION("""COMPUTED_VALUE"""),"")</f>
        <v/>
      </c>
      <c r="N963" s="119" t="str">
        <f ca="1">IFERROR(__xludf.DUMMYFUNCTION("""COMPUTED_VALUE"""),"")</f>
        <v/>
      </c>
      <c r="O963" s="119" t="str">
        <f ca="1">IFERROR(__xludf.DUMMYFUNCTION("""COMPUTED_VALUE"""),"")</f>
        <v/>
      </c>
      <c r="P963" s="119" t="str">
        <f ca="1">IFERROR(__xludf.DUMMYFUNCTION("""COMPUTED_VALUE"""),"")</f>
        <v/>
      </c>
      <c r="Q963" s="119" t="str">
        <f ca="1">IFERROR(__xludf.DUMMYFUNCTION("""COMPUTED_VALUE"""),"")</f>
        <v/>
      </c>
      <c r="R963" s="119" t="str">
        <f ca="1">IFERROR(__xludf.DUMMYFUNCTION("""COMPUTED_VALUE"""),"")</f>
        <v/>
      </c>
      <c r="S963" s="119" t="str">
        <f ca="1">IFERROR(__xludf.DUMMYFUNCTION("""COMPUTED_VALUE"""),"")</f>
        <v/>
      </c>
      <c r="T963" s="119" t="str">
        <f ca="1">IFERROR(__xludf.DUMMYFUNCTION("""COMPUTED_VALUE"""),"")</f>
        <v/>
      </c>
      <c r="U963" s="119" t="str">
        <f ca="1">IFERROR(__xludf.DUMMYFUNCTION("""COMPUTED_VALUE"""),"")</f>
        <v/>
      </c>
      <c r="V963" s="119" t="str">
        <f ca="1">IFERROR(__xludf.DUMMYFUNCTION("""COMPUTED_VALUE"""),"")</f>
        <v/>
      </c>
      <c r="W963" s="119" t="str">
        <f ca="1">IFERROR(__xludf.DUMMYFUNCTION("""COMPUTED_VALUE"""),"")</f>
        <v/>
      </c>
      <c r="X963" s="119" t="str">
        <f ca="1">IFERROR(__xludf.DUMMYFUNCTION("""COMPUTED_VALUE"""),"")</f>
        <v/>
      </c>
      <c r="Y963" s="119" t="str">
        <f ca="1">IFERROR(__xludf.DUMMYFUNCTION("""COMPUTED_VALUE"""),"")</f>
        <v/>
      </c>
      <c r="Z963" s="119"/>
    </row>
    <row r="964" spans="1:26" ht="12.95">
      <c r="A964" s="119" t="str">
        <f ca="1">IFERROR(__xludf.DUMMYFUNCTION("""COMPUTED_VALUE"""),"")</f>
        <v/>
      </c>
      <c r="B964" s="119" t="str">
        <f ca="1">IFERROR(__xludf.DUMMYFUNCTION("""COMPUTED_VALUE"""),"")</f>
        <v/>
      </c>
      <c r="C964" s="119" t="str">
        <f ca="1">IFERROR(__xludf.DUMMYFUNCTION("""COMPUTED_VALUE"""),"")</f>
        <v/>
      </c>
      <c r="D964" s="119" t="str">
        <f ca="1">IFERROR(__xludf.DUMMYFUNCTION("""COMPUTED_VALUE"""),"")</f>
        <v/>
      </c>
      <c r="E964" s="119" t="str">
        <f ca="1">IFERROR(__xludf.DUMMYFUNCTION("""COMPUTED_VALUE"""),"")</f>
        <v/>
      </c>
      <c r="F964" s="119" t="str">
        <f ca="1">IFERROR(__xludf.DUMMYFUNCTION("""COMPUTED_VALUE"""),"")</f>
        <v/>
      </c>
      <c r="G964" s="119" t="str">
        <f ca="1">IFERROR(__xludf.DUMMYFUNCTION("""COMPUTED_VALUE"""),"")</f>
        <v/>
      </c>
      <c r="H964" s="119" t="str">
        <f ca="1">IFERROR(__xludf.DUMMYFUNCTION("""COMPUTED_VALUE"""),"")</f>
        <v/>
      </c>
      <c r="I964" s="96" t="str">
        <f ca="1">IFERROR(__xludf.DUMMYFUNCTION("""COMPUTED_VALUE"""),"")</f>
        <v/>
      </c>
      <c r="J964" s="119" t="str">
        <f ca="1">IFERROR(__xludf.DUMMYFUNCTION("""COMPUTED_VALUE"""),"")</f>
        <v/>
      </c>
      <c r="K964" s="119" t="str">
        <f ca="1">IFERROR(__xludf.DUMMYFUNCTION("""COMPUTED_VALUE"""),"")</f>
        <v/>
      </c>
      <c r="L964" s="119" t="str">
        <f ca="1">IFERROR(__xludf.DUMMYFUNCTION("""COMPUTED_VALUE"""),"")</f>
        <v/>
      </c>
      <c r="M964" s="119" t="str">
        <f ca="1">IFERROR(__xludf.DUMMYFUNCTION("""COMPUTED_VALUE"""),"")</f>
        <v/>
      </c>
      <c r="N964" s="119" t="str">
        <f ca="1">IFERROR(__xludf.DUMMYFUNCTION("""COMPUTED_VALUE"""),"")</f>
        <v/>
      </c>
      <c r="O964" s="119" t="str">
        <f ca="1">IFERROR(__xludf.DUMMYFUNCTION("""COMPUTED_VALUE"""),"")</f>
        <v/>
      </c>
      <c r="P964" s="119" t="str">
        <f ca="1">IFERROR(__xludf.DUMMYFUNCTION("""COMPUTED_VALUE"""),"")</f>
        <v/>
      </c>
      <c r="Q964" s="119" t="str">
        <f ca="1">IFERROR(__xludf.DUMMYFUNCTION("""COMPUTED_VALUE"""),"")</f>
        <v/>
      </c>
      <c r="R964" s="119" t="str">
        <f ca="1">IFERROR(__xludf.DUMMYFUNCTION("""COMPUTED_VALUE"""),"")</f>
        <v/>
      </c>
      <c r="S964" s="119" t="str">
        <f ca="1">IFERROR(__xludf.DUMMYFUNCTION("""COMPUTED_VALUE"""),"")</f>
        <v/>
      </c>
      <c r="T964" s="119" t="str">
        <f ca="1">IFERROR(__xludf.DUMMYFUNCTION("""COMPUTED_VALUE"""),"")</f>
        <v/>
      </c>
      <c r="U964" s="119" t="str">
        <f ca="1">IFERROR(__xludf.DUMMYFUNCTION("""COMPUTED_VALUE"""),"")</f>
        <v/>
      </c>
      <c r="V964" s="119" t="str">
        <f ca="1">IFERROR(__xludf.DUMMYFUNCTION("""COMPUTED_VALUE"""),"")</f>
        <v/>
      </c>
      <c r="W964" s="119" t="str">
        <f ca="1">IFERROR(__xludf.DUMMYFUNCTION("""COMPUTED_VALUE"""),"")</f>
        <v/>
      </c>
      <c r="X964" s="119" t="str">
        <f ca="1">IFERROR(__xludf.DUMMYFUNCTION("""COMPUTED_VALUE"""),"")</f>
        <v/>
      </c>
      <c r="Y964" s="119" t="str">
        <f ca="1">IFERROR(__xludf.DUMMYFUNCTION("""COMPUTED_VALUE"""),"")</f>
        <v/>
      </c>
      <c r="Z964" s="119"/>
    </row>
    <row r="965" spans="1:26" ht="12.95">
      <c r="A965" s="119" t="str">
        <f ca="1">IFERROR(__xludf.DUMMYFUNCTION("""COMPUTED_VALUE"""),"")</f>
        <v/>
      </c>
      <c r="B965" s="119" t="str">
        <f ca="1">IFERROR(__xludf.DUMMYFUNCTION("""COMPUTED_VALUE"""),"")</f>
        <v/>
      </c>
      <c r="C965" s="119" t="str">
        <f ca="1">IFERROR(__xludf.DUMMYFUNCTION("""COMPUTED_VALUE"""),"")</f>
        <v/>
      </c>
      <c r="D965" s="119" t="str">
        <f ca="1">IFERROR(__xludf.DUMMYFUNCTION("""COMPUTED_VALUE"""),"")</f>
        <v/>
      </c>
      <c r="E965" s="119" t="str">
        <f ca="1">IFERROR(__xludf.DUMMYFUNCTION("""COMPUTED_VALUE"""),"")</f>
        <v/>
      </c>
      <c r="F965" s="119" t="str">
        <f ca="1">IFERROR(__xludf.DUMMYFUNCTION("""COMPUTED_VALUE"""),"")</f>
        <v/>
      </c>
      <c r="G965" s="119" t="str">
        <f ca="1">IFERROR(__xludf.DUMMYFUNCTION("""COMPUTED_VALUE"""),"")</f>
        <v/>
      </c>
      <c r="H965" s="119" t="str">
        <f ca="1">IFERROR(__xludf.DUMMYFUNCTION("""COMPUTED_VALUE"""),"")</f>
        <v/>
      </c>
      <c r="I965" s="96" t="str">
        <f ca="1">IFERROR(__xludf.DUMMYFUNCTION("""COMPUTED_VALUE"""),"")</f>
        <v/>
      </c>
      <c r="J965" s="119" t="str">
        <f ca="1">IFERROR(__xludf.DUMMYFUNCTION("""COMPUTED_VALUE"""),"")</f>
        <v/>
      </c>
      <c r="K965" s="119" t="str">
        <f ca="1">IFERROR(__xludf.DUMMYFUNCTION("""COMPUTED_VALUE"""),"")</f>
        <v/>
      </c>
      <c r="L965" s="119" t="str">
        <f ca="1">IFERROR(__xludf.DUMMYFUNCTION("""COMPUTED_VALUE"""),"")</f>
        <v/>
      </c>
      <c r="M965" s="119" t="str">
        <f ca="1">IFERROR(__xludf.DUMMYFUNCTION("""COMPUTED_VALUE"""),"")</f>
        <v/>
      </c>
      <c r="N965" s="119" t="str">
        <f ca="1">IFERROR(__xludf.DUMMYFUNCTION("""COMPUTED_VALUE"""),"")</f>
        <v/>
      </c>
      <c r="O965" s="119" t="str">
        <f ca="1">IFERROR(__xludf.DUMMYFUNCTION("""COMPUTED_VALUE"""),"")</f>
        <v/>
      </c>
      <c r="P965" s="119" t="str">
        <f ca="1">IFERROR(__xludf.DUMMYFUNCTION("""COMPUTED_VALUE"""),"")</f>
        <v/>
      </c>
      <c r="Q965" s="119" t="str">
        <f ca="1">IFERROR(__xludf.DUMMYFUNCTION("""COMPUTED_VALUE"""),"")</f>
        <v/>
      </c>
      <c r="R965" s="119" t="str">
        <f ca="1">IFERROR(__xludf.DUMMYFUNCTION("""COMPUTED_VALUE"""),"")</f>
        <v/>
      </c>
      <c r="S965" s="119" t="str">
        <f ca="1">IFERROR(__xludf.DUMMYFUNCTION("""COMPUTED_VALUE"""),"")</f>
        <v/>
      </c>
      <c r="T965" s="119" t="str">
        <f ca="1">IFERROR(__xludf.DUMMYFUNCTION("""COMPUTED_VALUE"""),"")</f>
        <v/>
      </c>
      <c r="U965" s="119" t="str">
        <f ca="1">IFERROR(__xludf.DUMMYFUNCTION("""COMPUTED_VALUE"""),"")</f>
        <v/>
      </c>
      <c r="V965" s="119" t="str">
        <f ca="1">IFERROR(__xludf.DUMMYFUNCTION("""COMPUTED_VALUE"""),"")</f>
        <v/>
      </c>
      <c r="W965" s="119" t="str">
        <f ca="1">IFERROR(__xludf.DUMMYFUNCTION("""COMPUTED_VALUE"""),"")</f>
        <v/>
      </c>
      <c r="X965" s="119" t="str">
        <f ca="1">IFERROR(__xludf.DUMMYFUNCTION("""COMPUTED_VALUE"""),"")</f>
        <v/>
      </c>
      <c r="Y965" s="119" t="str">
        <f ca="1">IFERROR(__xludf.DUMMYFUNCTION("""COMPUTED_VALUE"""),"")</f>
        <v/>
      </c>
      <c r="Z965" s="119"/>
    </row>
    <row r="966" spans="1:26" ht="12.95">
      <c r="A966" s="119" t="str">
        <f ca="1">IFERROR(__xludf.DUMMYFUNCTION("""COMPUTED_VALUE"""),"")</f>
        <v/>
      </c>
      <c r="B966" s="119" t="str">
        <f ca="1">IFERROR(__xludf.DUMMYFUNCTION("""COMPUTED_VALUE"""),"")</f>
        <v/>
      </c>
      <c r="C966" s="119" t="str">
        <f ca="1">IFERROR(__xludf.DUMMYFUNCTION("""COMPUTED_VALUE"""),"")</f>
        <v/>
      </c>
      <c r="D966" s="119" t="str">
        <f ca="1">IFERROR(__xludf.DUMMYFUNCTION("""COMPUTED_VALUE"""),"")</f>
        <v/>
      </c>
      <c r="E966" s="119" t="str">
        <f ca="1">IFERROR(__xludf.DUMMYFUNCTION("""COMPUTED_VALUE"""),"")</f>
        <v/>
      </c>
      <c r="F966" s="119" t="str">
        <f ca="1">IFERROR(__xludf.DUMMYFUNCTION("""COMPUTED_VALUE"""),"")</f>
        <v/>
      </c>
      <c r="G966" s="119" t="str">
        <f ca="1">IFERROR(__xludf.DUMMYFUNCTION("""COMPUTED_VALUE"""),"")</f>
        <v/>
      </c>
      <c r="H966" s="119" t="str">
        <f ca="1">IFERROR(__xludf.DUMMYFUNCTION("""COMPUTED_VALUE"""),"")</f>
        <v/>
      </c>
      <c r="I966" s="96" t="str">
        <f ca="1">IFERROR(__xludf.DUMMYFUNCTION("""COMPUTED_VALUE"""),"")</f>
        <v/>
      </c>
      <c r="J966" s="119" t="str">
        <f ca="1">IFERROR(__xludf.DUMMYFUNCTION("""COMPUTED_VALUE"""),"")</f>
        <v/>
      </c>
      <c r="K966" s="119" t="str">
        <f ca="1">IFERROR(__xludf.DUMMYFUNCTION("""COMPUTED_VALUE"""),"")</f>
        <v/>
      </c>
      <c r="L966" s="119" t="str">
        <f ca="1">IFERROR(__xludf.DUMMYFUNCTION("""COMPUTED_VALUE"""),"")</f>
        <v/>
      </c>
      <c r="M966" s="119" t="str">
        <f ca="1">IFERROR(__xludf.DUMMYFUNCTION("""COMPUTED_VALUE"""),"")</f>
        <v/>
      </c>
      <c r="N966" s="119" t="str">
        <f ca="1">IFERROR(__xludf.DUMMYFUNCTION("""COMPUTED_VALUE"""),"")</f>
        <v/>
      </c>
      <c r="O966" s="119" t="str">
        <f ca="1">IFERROR(__xludf.DUMMYFUNCTION("""COMPUTED_VALUE"""),"")</f>
        <v/>
      </c>
      <c r="P966" s="119" t="str">
        <f ca="1">IFERROR(__xludf.DUMMYFUNCTION("""COMPUTED_VALUE"""),"")</f>
        <v/>
      </c>
      <c r="Q966" s="119" t="str">
        <f ca="1">IFERROR(__xludf.DUMMYFUNCTION("""COMPUTED_VALUE"""),"")</f>
        <v/>
      </c>
      <c r="R966" s="119" t="str">
        <f ca="1">IFERROR(__xludf.DUMMYFUNCTION("""COMPUTED_VALUE"""),"")</f>
        <v/>
      </c>
      <c r="S966" s="119" t="str">
        <f ca="1">IFERROR(__xludf.DUMMYFUNCTION("""COMPUTED_VALUE"""),"")</f>
        <v/>
      </c>
      <c r="T966" s="119" t="str">
        <f ca="1">IFERROR(__xludf.DUMMYFUNCTION("""COMPUTED_VALUE"""),"")</f>
        <v/>
      </c>
      <c r="U966" s="119" t="str">
        <f ca="1">IFERROR(__xludf.DUMMYFUNCTION("""COMPUTED_VALUE"""),"")</f>
        <v/>
      </c>
      <c r="V966" s="119" t="str">
        <f ca="1">IFERROR(__xludf.DUMMYFUNCTION("""COMPUTED_VALUE"""),"")</f>
        <v/>
      </c>
      <c r="W966" s="119" t="str">
        <f ca="1">IFERROR(__xludf.DUMMYFUNCTION("""COMPUTED_VALUE"""),"")</f>
        <v/>
      </c>
      <c r="X966" s="119" t="str">
        <f ca="1">IFERROR(__xludf.DUMMYFUNCTION("""COMPUTED_VALUE"""),"")</f>
        <v/>
      </c>
      <c r="Y966" s="119" t="str">
        <f ca="1">IFERROR(__xludf.DUMMYFUNCTION("""COMPUTED_VALUE"""),"")</f>
        <v/>
      </c>
      <c r="Z966" s="119"/>
    </row>
    <row r="967" spans="1:26" ht="12.95">
      <c r="A967" s="119" t="str">
        <f ca="1">IFERROR(__xludf.DUMMYFUNCTION("""COMPUTED_VALUE"""),"")</f>
        <v/>
      </c>
      <c r="B967" s="119" t="str">
        <f ca="1">IFERROR(__xludf.DUMMYFUNCTION("""COMPUTED_VALUE"""),"")</f>
        <v/>
      </c>
      <c r="C967" s="119" t="str">
        <f ca="1">IFERROR(__xludf.DUMMYFUNCTION("""COMPUTED_VALUE"""),"")</f>
        <v/>
      </c>
      <c r="D967" s="119" t="str">
        <f ca="1">IFERROR(__xludf.DUMMYFUNCTION("""COMPUTED_VALUE"""),"")</f>
        <v/>
      </c>
      <c r="E967" s="119" t="str">
        <f ca="1">IFERROR(__xludf.DUMMYFUNCTION("""COMPUTED_VALUE"""),"")</f>
        <v/>
      </c>
      <c r="F967" s="119" t="str">
        <f ca="1">IFERROR(__xludf.DUMMYFUNCTION("""COMPUTED_VALUE"""),"")</f>
        <v/>
      </c>
      <c r="G967" s="119" t="str">
        <f ca="1">IFERROR(__xludf.DUMMYFUNCTION("""COMPUTED_VALUE"""),"")</f>
        <v/>
      </c>
      <c r="H967" s="119" t="str">
        <f ca="1">IFERROR(__xludf.DUMMYFUNCTION("""COMPUTED_VALUE"""),"")</f>
        <v/>
      </c>
      <c r="I967" s="96" t="str">
        <f ca="1">IFERROR(__xludf.DUMMYFUNCTION("""COMPUTED_VALUE"""),"")</f>
        <v/>
      </c>
      <c r="J967" s="119" t="str">
        <f ca="1">IFERROR(__xludf.DUMMYFUNCTION("""COMPUTED_VALUE"""),"")</f>
        <v/>
      </c>
      <c r="K967" s="119" t="str">
        <f ca="1">IFERROR(__xludf.DUMMYFUNCTION("""COMPUTED_VALUE"""),"")</f>
        <v/>
      </c>
      <c r="L967" s="119" t="str">
        <f ca="1">IFERROR(__xludf.DUMMYFUNCTION("""COMPUTED_VALUE"""),"")</f>
        <v/>
      </c>
      <c r="M967" s="119" t="str">
        <f ca="1">IFERROR(__xludf.DUMMYFUNCTION("""COMPUTED_VALUE"""),"")</f>
        <v/>
      </c>
      <c r="N967" s="119" t="str">
        <f ca="1">IFERROR(__xludf.DUMMYFUNCTION("""COMPUTED_VALUE"""),"")</f>
        <v/>
      </c>
      <c r="O967" s="119" t="str">
        <f ca="1">IFERROR(__xludf.DUMMYFUNCTION("""COMPUTED_VALUE"""),"")</f>
        <v/>
      </c>
      <c r="P967" s="119" t="str">
        <f ca="1">IFERROR(__xludf.DUMMYFUNCTION("""COMPUTED_VALUE"""),"")</f>
        <v/>
      </c>
      <c r="Q967" s="119" t="str">
        <f ca="1">IFERROR(__xludf.DUMMYFUNCTION("""COMPUTED_VALUE"""),"")</f>
        <v/>
      </c>
      <c r="R967" s="119" t="str">
        <f ca="1">IFERROR(__xludf.DUMMYFUNCTION("""COMPUTED_VALUE"""),"")</f>
        <v/>
      </c>
      <c r="S967" s="119" t="str">
        <f ca="1">IFERROR(__xludf.DUMMYFUNCTION("""COMPUTED_VALUE"""),"")</f>
        <v/>
      </c>
      <c r="T967" s="119" t="str">
        <f ca="1">IFERROR(__xludf.DUMMYFUNCTION("""COMPUTED_VALUE"""),"")</f>
        <v/>
      </c>
      <c r="U967" s="119" t="str">
        <f ca="1">IFERROR(__xludf.DUMMYFUNCTION("""COMPUTED_VALUE"""),"")</f>
        <v/>
      </c>
      <c r="V967" s="119" t="str">
        <f ca="1">IFERROR(__xludf.DUMMYFUNCTION("""COMPUTED_VALUE"""),"")</f>
        <v/>
      </c>
      <c r="W967" s="119" t="str">
        <f ca="1">IFERROR(__xludf.DUMMYFUNCTION("""COMPUTED_VALUE"""),"")</f>
        <v/>
      </c>
      <c r="X967" s="119" t="str">
        <f ca="1">IFERROR(__xludf.DUMMYFUNCTION("""COMPUTED_VALUE"""),"")</f>
        <v/>
      </c>
      <c r="Y967" s="119" t="str">
        <f ca="1">IFERROR(__xludf.DUMMYFUNCTION("""COMPUTED_VALUE"""),"")</f>
        <v/>
      </c>
      <c r="Z967" s="119"/>
    </row>
    <row r="968" spans="1:26" ht="12.95">
      <c r="A968" s="119" t="str">
        <f ca="1">IFERROR(__xludf.DUMMYFUNCTION("""COMPUTED_VALUE"""),"")</f>
        <v/>
      </c>
      <c r="B968" s="119" t="str">
        <f ca="1">IFERROR(__xludf.DUMMYFUNCTION("""COMPUTED_VALUE"""),"")</f>
        <v/>
      </c>
      <c r="C968" s="119" t="str">
        <f ca="1">IFERROR(__xludf.DUMMYFUNCTION("""COMPUTED_VALUE"""),"")</f>
        <v/>
      </c>
      <c r="D968" s="119" t="str">
        <f ca="1">IFERROR(__xludf.DUMMYFUNCTION("""COMPUTED_VALUE"""),"")</f>
        <v/>
      </c>
      <c r="E968" s="119" t="str">
        <f ca="1">IFERROR(__xludf.DUMMYFUNCTION("""COMPUTED_VALUE"""),"")</f>
        <v/>
      </c>
      <c r="F968" s="119" t="str">
        <f ca="1">IFERROR(__xludf.DUMMYFUNCTION("""COMPUTED_VALUE"""),"")</f>
        <v/>
      </c>
      <c r="G968" s="119" t="str">
        <f ca="1">IFERROR(__xludf.DUMMYFUNCTION("""COMPUTED_VALUE"""),"")</f>
        <v/>
      </c>
      <c r="H968" s="119" t="str">
        <f ca="1">IFERROR(__xludf.DUMMYFUNCTION("""COMPUTED_VALUE"""),"")</f>
        <v/>
      </c>
      <c r="I968" s="96" t="str">
        <f ca="1">IFERROR(__xludf.DUMMYFUNCTION("""COMPUTED_VALUE"""),"")</f>
        <v/>
      </c>
      <c r="J968" s="119" t="str">
        <f ca="1">IFERROR(__xludf.DUMMYFUNCTION("""COMPUTED_VALUE"""),"")</f>
        <v/>
      </c>
      <c r="K968" s="119" t="str">
        <f ca="1">IFERROR(__xludf.DUMMYFUNCTION("""COMPUTED_VALUE"""),"")</f>
        <v/>
      </c>
      <c r="L968" s="119" t="str">
        <f ca="1">IFERROR(__xludf.DUMMYFUNCTION("""COMPUTED_VALUE"""),"")</f>
        <v/>
      </c>
      <c r="M968" s="119" t="str">
        <f ca="1">IFERROR(__xludf.DUMMYFUNCTION("""COMPUTED_VALUE"""),"")</f>
        <v/>
      </c>
      <c r="N968" s="119" t="str">
        <f ca="1">IFERROR(__xludf.DUMMYFUNCTION("""COMPUTED_VALUE"""),"")</f>
        <v/>
      </c>
      <c r="O968" s="119" t="str">
        <f ca="1">IFERROR(__xludf.DUMMYFUNCTION("""COMPUTED_VALUE"""),"")</f>
        <v/>
      </c>
      <c r="P968" s="119" t="str">
        <f ca="1">IFERROR(__xludf.DUMMYFUNCTION("""COMPUTED_VALUE"""),"")</f>
        <v/>
      </c>
      <c r="Q968" s="119" t="str">
        <f ca="1">IFERROR(__xludf.DUMMYFUNCTION("""COMPUTED_VALUE"""),"")</f>
        <v/>
      </c>
      <c r="R968" s="119" t="str">
        <f ca="1">IFERROR(__xludf.DUMMYFUNCTION("""COMPUTED_VALUE"""),"")</f>
        <v/>
      </c>
      <c r="S968" s="119" t="str">
        <f ca="1">IFERROR(__xludf.DUMMYFUNCTION("""COMPUTED_VALUE"""),"")</f>
        <v/>
      </c>
      <c r="T968" s="119" t="str">
        <f ca="1">IFERROR(__xludf.DUMMYFUNCTION("""COMPUTED_VALUE"""),"")</f>
        <v/>
      </c>
      <c r="U968" s="119" t="str">
        <f ca="1">IFERROR(__xludf.DUMMYFUNCTION("""COMPUTED_VALUE"""),"")</f>
        <v/>
      </c>
      <c r="V968" s="119" t="str">
        <f ca="1">IFERROR(__xludf.DUMMYFUNCTION("""COMPUTED_VALUE"""),"")</f>
        <v/>
      </c>
      <c r="W968" s="119" t="str">
        <f ca="1">IFERROR(__xludf.DUMMYFUNCTION("""COMPUTED_VALUE"""),"")</f>
        <v/>
      </c>
      <c r="X968" s="119" t="str">
        <f ca="1">IFERROR(__xludf.DUMMYFUNCTION("""COMPUTED_VALUE"""),"")</f>
        <v/>
      </c>
      <c r="Y968" s="119" t="str">
        <f ca="1">IFERROR(__xludf.DUMMYFUNCTION("""COMPUTED_VALUE"""),"")</f>
        <v/>
      </c>
      <c r="Z968" s="119"/>
    </row>
    <row r="969" spans="1:26" ht="12.95">
      <c r="A969" s="119" t="str">
        <f ca="1">IFERROR(__xludf.DUMMYFUNCTION("""COMPUTED_VALUE"""),"")</f>
        <v/>
      </c>
      <c r="B969" s="119" t="str">
        <f ca="1">IFERROR(__xludf.DUMMYFUNCTION("""COMPUTED_VALUE"""),"")</f>
        <v/>
      </c>
      <c r="C969" s="119" t="str">
        <f ca="1">IFERROR(__xludf.DUMMYFUNCTION("""COMPUTED_VALUE"""),"")</f>
        <v/>
      </c>
      <c r="D969" s="119" t="str">
        <f ca="1">IFERROR(__xludf.DUMMYFUNCTION("""COMPUTED_VALUE"""),"")</f>
        <v/>
      </c>
      <c r="E969" s="119" t="str">
        <f ca="1">IFERROR(__xludf.DUMMYFUNCTION("""COMPUTED_VALUE"""),"")</f>
        <v/>
      </c>
      <c r="F969" s="119" t="str">
        <f ca="1">IFERROR(__xludf.DUMMYFUNCTION("""COMPUTED_VALUE"""),"")</f>
        <v/>
      </c>
      <c r="G969" s="119" t="str">
        <f ca="1">IFERROR(__xludf.DUMMYFUNCTION("""COMPUTED_VALUE"""),"")</f>
        <v/>
      </c>
      <c r="H969" s="119" t="str">
        <f ca="1">IFERROR(__xludf.DUMMYFUNCTION("""COMPUTED_VALUE"""),"")</f>
        <v/>
      </c>
      <c r="I969" s="96" t="str">
        <f ca="1">IFERROR(__xludf.DUMMYFUNCTION("""COMPUTED_VALUE"""),"")</f>
        <v/>
      </c>
      <c r="J969" s="119" t="str">
        <f ca="1">IFERROR(__xludf.DUMMYFUNCTION("""COMPUTED_VALUE"""),"")</f>
        <v/>
      </c>
      <c r="K969" s="119" t="str">
        <f ca="1">IFERROR(__xludf.DUMMYFUNCTION("""COMPUTED_VALUE"""),"")</f>
        <v/>
      </c>
      <c r="L969" s="119" t="str">
        <f ca="1">IFERROR(__xludf.DUMMYFUNCTION("""COMPUTED_VALUE"""),"")</f>
        <v/>
      </c>
      <c r="M969" s="119" t="str">
        <f ca="1">IFERROR(__xludf.DUMMYFUNCTION("""COMPUTED_VALUE"""),"")</f>
        <v/>
      </c>
      <c r="N969" s="119" t="str">
        <f ca="1">IFERROR(__xludf.DUMMYFUNCTION("""COMPUTED_VALUE"""),"")</f>
        <v/>
      </c>
      <c r="O969" s="119" t="str">
        <f ca="1">IFERROR(__xludf.DUMMYFUNCTION("""COMPUTED_VALUE"""),"")</f>
        <v/>
      </c>
      <c r="P969" s="119" t="str">
        <f ca="1">IFERROR(__xludf.DUMMYFUNCTION("""COMPUTED_VALUE"""),"")</f>
        <v/>
      </c>
      <c r="Q969" s="119" t="str">
        <f ca="1">IFERROR(__xludf.DUMMYFUNCTION("""COMPUTED_VALUE"""),"")</f>
        <v/>
      </c>
      <c r="R969" s="119" t="str">
        <f ca="1">IFERROR(__xludf.DUMMYFUNCTION("""COMPUTED_VALUE"""),"")</f>
        <v/>
      </c>
      <c r="S969" s="119" t="str">
        <f ca="1">IFERROR(__xludf.DUMMYFUNCTION("""COMPUTED_VALUE"""),"")</f>
        <v/>
      </c>
      <c r="T969" s="119" t="str">
        <f ca="1">IFERROR(__xludf.DUMMYFUNCTION("""COMPUTED_VALUE"""),"")</f>
        <v/>
      </c>
      <c r="U969" s="119" t="str">
        <f ca="1">IFERROR(__xludf.DUMMYFUNCTION("""COMPUTED_VALUE"""),"")</f>
        <v/>
      </c>
      <c r="V969" s="119" t="str">
        <f ca="1">IFERROR(__xludf.DUMMYFUNCTION("""COMPUTED_VALUE"""),"")</f>
        <v/>
      </c>
      <c r="W969" s="119" t="str">
        <f ca="1">IFERROR(__xludf.DUMMYFUNCTION("""COMPUTED_VALUE"""),"")</f>
        <v/>
      </c>
      <c r="X969" s="119" t="str">
        <f ca="1">IFERROR(__xludf.DUMMYFUNCTION("""COMPUTED_VALUE"""),"")</f>
        <v/>
      </c>
      <c r="Y969" s="119" t="str">
        <f ca="1">IFERROR(__xludf.DUMMYFUNCTION("""COMPUTED_VALUE"""),"")</f>
        <v/>
      </c>
      <c r="Z969" s="119"/>
    </row>
    <row r="970" spans="1:26" ht="12.95">
      <c r="A970" s="119" t="str">
        <f ca="1">IFERROR(__xludf.DUMMYFUNCTION("""COMPUTED_VALUE"""),"")</f>
        <v/>
      </c>
      <c r="B970" s="119" t="str">
        <f ca="1">IFERROR(__xludf.DUMMYFUNCTION("""COMPUTED_VALUE"""),"")</f>
        <v/>
      </c>
      <c r="C970" s="119" t="str">
        <f ca="1">IFERROR(__xludf.DUMMYFUNCTION("""COMPUTED_VALUE"""),"")</f>
        <v/>
      </c>
      <c r="D970" s="119" t="str">
        <f ca="1">IFERROR(__xludf.DUMMYFUNCTION("""COMPUTED_VALUE"""),"")</f>
        <v/>
      </c>
      <c r="E970" s="119" t="str">
        <f ca="1">IFERROR(__xludf.DUMMYFUNCTION("""COMPUTED_VALUE"""),"")</f>
        <v/>
      </c>
      <c r="F970" s="119" t="str">
        <f ca="1">IFERROR(__xludf.DUMMYFUNCTION("""COMPUTED_VALUE"""),"")</f>
        <v/>
      </c>
      <c r="G970" s="119" t="str">
        <f ca="1">IFERROR(__xludf.DUMMYFUNCTION("""COMPUTED_VALUE"""),"")</f>
        <v/>
      </c>
      <c r="H970" s="119" t="str">
        <f ca="1">IFERROR(__xludf.DUMMYFUNCTION("""COMPUTED_VALUE"""),"")</f>
        <v/>
      </c>
      <c r="I970" s="96" t="str">
        <f ca="1">IFERROR(__xludf.DUMMYFUNCTION("""COMPUTED_VALUE"""),"")</f>
        <v/>
      </c>
      <c r="J970" s="119" t="str">
        <f ca="1">IFERROR(__xludf.DUMMYFUNCTION("""COMPUTED_VALUE"""),"")</f>
        <v/>
      </c>
      <c r="K970" s="119" t="str">
        <f ca="1">IFERROR(__xludf.DUMMYFUNCTION("""COMPUTED_VALUE"""),"")</f>
        <v/>
      </c>
      <c r="L970" s="119" t="str">
        <f ca="1">IFERROR(__xludf.DUMMYFUNCTION("""COMPUTED_VALUE"""),"")</f>
        <v/>
      </c>
      <c r="M970" s="119" t="str">
        <f ca="1">IFERROR(__xludf.DUMMYFUNCTION("""COMPUTED_VALUE"""),"")</f>
        <v/>
      </c>
      <c r="N970" s="119" t="str">
        <f ca="1">IFERROR(__xludf.DUMMYFUNCTION("""COMPUTED_VALUE"""),"")</f>
        <v/>
      </c>
      <c r="O970" s="119" t="str">
        <f ca="1">IFERROR(__xludf.DUMMYFUNCTION("""COMPUTED_VALUE"""),"")</f>
        <v/>
      </c>
      <c r="P970" s="119" t="str">
        <f ca="1">IFERROR(__xludf.DUMMYFUNCTION("""COMPUTED_VALUE"""),"")</f>
        <v/>
      </c>
      <c r="Q970" s="119" t="str">
        <f ca="1">IFERROR(__xludf.DUMMYFUNCTION("""COMPUTED_VALUE"""),"")</f>
        <v/>
      </c>
      <c r="R970" s="119" t="str">
        <f ca="1">IFERROR(__xludf.DUMMYFUNCTION("""COMPUTED_VALUE"""),"")</f>
        <v/>
      </c>
      <c r="S970" s="119" t="str">
        <f ca="1">IFERROR(__xludf.DUMMYFUNCTION("""COMPUTED_VALUE"""),"")</f>
        <v/>
      </c>
      <c r="T970" s="119" t="str">
        <f ca="1">IFERROR(__xludf.DUMMYFUNCTION("""COMPUTED_VALUE"""),"")</f>
        <v/>
      </c>
      <c r="U970" s="119" t="str">
        <f ca="1">IFERROR(__xludf.DUMMYFUNCTION("""COMPUTED_VALUE"""),"")</f>
        <v/>
      </c>
      <c r="V970" s="119" t="str">
        <f ca="1">IFERROR(__xludf.DUMMYFUNCTION("""COMPUTED_VALUE"""),"")</f>
        <v/>
      </c>
      <c r="W970" s="119" t="str">
        <f ca="1">IFERROR(__xludf.DUMMYFUNCTION("""COMPUTED_VALUE"""),"")</f>
        <v/>
      </c>
      <c r="X970" s="119" t="str">
        <f ca="1">IFERROR(__xludf.DUMMYFUNCTION("""COMPUTED_VALUE"""),"")</f>
        <v/>
      </c>
      <c r="Y970" s="119" t="str">
        <f ca="1">IFERROR(__xludf.DUMMYFUNCTION("""COMPUTED_VALUE"""),"")</f>
        <v/>
      </c>
      <c r="Z970" s="119"/>
    </row>
    <row r="971" spans="1:26" ht="12.95">
      <c r="A971" s="119" t="str">
        <f ca="1">IFERROR(__xludf.DUMMYFUNCTION("""COMPUTED_VALUE"""),"")</f>
        <v/>
      </c>
      <c r="B971" s="119" t="str">
        <f ca="1">IFERROR(__xludf.DUMMYFUNCTION("""COMPUTED_VALUE"""),"")</f>
        <v/>
      </c>
      <c r="C971" s="119" t="str">
        <f ca="1">IFERROR(__xludf.DUMMYFUNCTION("""COMPUTED_VALUE"""),"")</f>
        <v/>
      </c>
      <c r="D971" s="119" t="str">
        <f ca="1">IFERROR(__xludf.DUMMYFUNCTION("""COMPUTED_VALUE"""),"")</f>
        <v/>
      </c>
      <c r="E971" s="119" t="str">
        <f ca="1">IFERROR(__xludf.DUMMYFUNCTION("""COMPUTED_VALUE"""),"")</f>
        <v/>
      </c>
      <c r="F971" s="119" t="str">
        <f ca="1">IFERROR(__xludf.DUMMYFUNCTION("""COMPUTED_VALUE"""),"")</f>
        <v/>
      </c>
      <c r="G971" s="119" t="str">
        <f ca="1">IFERROR(__xludf.DUMMYFUNCTION("""COMPUTED_VALUE"""),"")</f>
        <v/>
      </c>
      <c r="H971" s="119" t="str">
        <f ca="1">IFERROR(__xludf.DUMMYFUNCTION("""COMPUTED_VALUE"""),"")</f>
        <v/>
      </c>
      <c r="I971" s="96" t="str">
        <f ca="1">IFERROR(__xludf.DUMMYFUNCTION("""COMPUTED_VALUE"""),"")</f>
        <v/>
      </c>
      <c r="J971" s="119" t="str">
        <f ca="1">IFERROR(__xludf.DUMMYFUNCTION("""COMPUTED_VALUE"""),"")</f>
        <v/>
      </c>
      <c r="K971" s="119" t="str">
        <f ca="1">IFERROR(__xludf.DUMMYFUNCTION("""COMPUTED_VALUE"""),"")</f>
        <v/>
      </c>
      <c r="L971" s="119" t="str">
        <f ca="1">IFERROR(__xludf.DUMMYFUNCTION("""COMPUTED_VALUE"""),"")</f>
        <v/>
      </c>
      <c r="M971" s="119" t="str">
        <f ca="1">IFERROR(__xludf.DUMMYFUNCTION("""COMPUTED_VALUE"""),"")</f>
        <v/>
      </c>
      <c r="N971" s="119" t="str">
        <f ca="1">IFERROR(__xludf.DUMMYFUNCTION("""COMPUTED_VALUE"""),"")</f>
        <v/>
      </c>
      <c r="O971" s="119" t="str">
        <f ca="1">IFERROR(__xludf.DUMMYFUNCTION("""COMPUTED_VALUE"""),"")</f>
        <v/>
      </c>
      <c r="P971" s="119" t="str">
        <f ca="1">IFERROR(__xludf.DUMMYFUNCTION("""COMPUTED_VALUE"""),"")</f>
        <v/>
      </c>
      <c r="Q971" s="119" t="str">
        <f ca="1">IFERROR(__xludf.DUMMYFUNCTION("""COMPUTED_VALUE"""),"")</f>
        <v/>
      </c>
      <c r="R971" s="119" t="str">
        <f ca="1">IFERROR(__xludf.DUMMYFUNCTION("""COMPUTED_VALUE"""),"")</f>
        <v/>
      </c>
      <c r="S971" s="119" t="str">
        <f ca="1">IFERROR(__xludf.DUMMYFUNCTION("""COMPUTED_VALUE"""),"")</f>
        <v/>
      </c>
      <c r="T971" s="119" t="str">
        <f ca="1">IFERROR(__xludf.DUMMYFUNCTION("""COMPUTED_VALUE"""),"")</f>
        <v/>
      </c>
      <c r="U971" s="119" t="str">
        <f ca="1">IFERROR(__xludf.DUMMYFUNCTION("""COMPUTED_VALUE"""),"")</f>
        <v/>
      </c>
      <c r="V971" s="119" t="str">
        <f ca="1">IFERROR(__xludf.DUMMYFUNCTION("""COMPUTED_VALUE"""),"")</f>
        <v/>
      </c>
      <c r="W971" s="119" t="str">
        <f ca="1">IFERROR(__xludf.DUMMYFUNCTION("""COMPUTED_VALUE"""),"")</f>
        <v/>
      </c>
      <c r="X971" s="119" t="str">
        <f ca="1">IFERROR(__xludf.DUMMYFUNCTION("""COMPUTED_VALUE"""),"")</f>
        <v/>
      </c>
      <c r="Y971" s="119" t="str">
        <f ca="1">IFERROR(__xludf.DUMMYFUNCTION("""COMPUTED_VALUE"""),"")</f>
        <v/>
      </c>
      <c r="Z971" s="119"/>
    </row>
    <row r="972" spans="1:26" ht="12.95">
      <c r="A972" s="119" t="str">
        <f ca="1">IFERROR(__xludf.DUMMYFUNCTION("""COMPUTED_VALUE"""),"")</f>
        <v/>
      </c>
      <c r="B972" s="119" t="str">
        <f ca="1">IFERROR(__xludf.DUMMYFUNCTION("""COMPUTED_VALUE"""),"")</f>
        <v/>
      </c>
      <c r="C972" s="119" t="str">
        <f ca="1">IFERROR(__xludf.DUMMYFUNCTION("""COMPUTED_VALUE"""),"")</f>
        <v/>
      </c>
      <c r="D972" s="119" t="str">
        <f ca="1">IFERROR(__xludf.DUMMYFUNCTION("""COMPUTED_VALUE"""),"")</f>
        <v/>
      </c>
      <c r="E972" s="119" t="str">
        <f ca="1">IFERROR(__xludf.DUMMYFUNCTION("""COMPUTED_VALUE"""),"")</f>
        <v/>
      </c>
      <c r="F972" s="119" t="str">
        <f ca="1">IFERROR(__xludf.DUMMYFUNCTION("""COMPUTED_VALUE"""),"")</f>
        <v/>
      </c>
      <c r="G972" s="119" t="str">
        <f ca="1">IFERROR(__xludf.DUMMYFUNCTION("""COMPUTED_VALUE"""),"")</f>
        <v/>
      </c>
      <c r="H972" s="119" t="str">
        <f ca="1">IFERROR(__xludf.DUMMYFUNCTION("""COMPUTED_VALUE"""),"")</f>
        <v/>
      </c>
      <c r="I972" s="96" t="str">
        <f ca="1">IFERROR(__xludf.DUMMYFUNCTION("""COMPUTED_VALUE"""),"")</f>
        <v/>
      </c>
      <c r="J972" s="119" t="str">
        <f ca="1">IFERROR(__xludf.DUMMYFUNCTION("""COMPUTED_VALUE"""),"")</f>
        <v/>
      </c>
      <c r="K972" s="119" t="str">
        <f ca="1">IFERROR(__xludf.DUMMYFUNCTION("""COMPUTED_VALUE"""),"")</f>
        <v/>
      </c>
      <c r="L972" s="119" t="str">
        <f ca="1">IFERROR(__xludf.DUMMYFUNCTION("""COMPUTED_VALUE"""),"")</f>
        <v/>
      </c>
      <c r="M972" s="119" t="str">
        <f ca="1">IFERROR(__xludf.DUMMYFUNCTION("""COMPUTED_VALUE"""),"")</f>
        <v/>
      </c>
      <c r="N972" s="119" t="str">
        <f ca="1">IFERROR(__xludf.DUMMYFUNCTION("""COMPUTED_VALUE"""),"")</f>
        <v/>
      </c>
      <c r="O972" s="119" t="str">
        <f ca="1">IFERROR(__xludf.DUMMYFUNCTION("""COMPUTED_VALUE"""),"")</f>
        <v/>
      </c>
      <c r="P972" s="119" t="str">
        <f ca="1">IFERROR(__xludf.DUMMYFUNCTION("""COMPUTED_VALUE"""),"")</f>
        <v/>
      </c>
      <c r="Q972" s="119" t="str">
        <f ca="1">IFERROR(__xludf.DUMMYFUNCTION("""COMPUTED_VALUE"""),"")</f>
        <v/>
      </c>
      <c r="R972" s="119" t="str">
        <f ca="1">IFERROR(__xludf.DUMMYFUNCTION("""COMPUTED_VALUE"""),"")</f>
        <v/>
      </c>
      <c r="S972" s="119" t="str">
        <f ca="1">IFERROR(__xludf.DUMMYFUNCTION("""COMPUTED_VALUE"""),"")</f>
        <v/>
      </c>
      <c r="T972" s="119" t="str">
        <f ca="1">IFERROR(__xludf.DUMMYFUNCTION("""COMPUTED_VALUE"""),"")</f>
        <v/>
      </c>
      <c r="U972" s="119" t="str">
        <f ca="1">IFERROR(__xludf.DUMMYFUNCTION("""COMPUTED_VALUE"""),"")</f>
        <v/>
      </c>
      <c r="V972" s="119" t="str">
        <f ca="1">IFERROR(__xludf.DUMMYFUNCTION("""COMPUTED_VALUE"""),"")</f>
        <v/>
      </c>
      <c r="W972" s="119" t="str">
        <f ca="1">IFERROR(__xludf.DUMMYFUNCTION("""COMPUTED_VALUE"""),"")</f>
        <v/>
      </c>
      <c r="X972" s="119" t="str">
        <f ca="1">IFERROR(__xludf.DUMMYFUNCTION("""COMPUTED_VALUE"""),"")</f>
        <v/>
      </c>
      <c r="Y972" s="119" t="str">
        <f ca="1">IFERROR(__xludf.DUMMYFUNCTION("""COMPUTED_VALUE"""),"")</f>
        <v/>
      </c>
      <c r="Z972" s="119"/>
    </row>
    <row r="973" spans="1:26" ht="12.95">
      <c r="A973" s="119" t="str">
        <f ca="1">IFERROR(__xludf.DUMMYFUNCTION("""COMPUTED_VALUE"""),"")</f>
        <v/>
      </c>
      <c r="B973" s="119" t="str">
        <f ca="1">IFERROR(__xludf.DUMMYFUNCTION("""COMPUTED_VALUE"""),"")</f>
        <v/>
      </c>
      <c r="C973" s="119" t="str">
        <f ca="1">IFERROR(__xludf.DUMMYFUNCTION("""COMPUTED_VALUE"""),"")</f>
        <v/>
      </c>
      <c r="D973" s="119" t="str">
        <f ca="1">IFERROR(__xludf.DUMMYFUNCTION("""COMPUTED_VALUE"""),"")</f>
        <v/>
      </c>
      <c r="E973" s="119" t="str">
        <f ca="1">IFERROR(__xludf.DUMMYFUNCTION("""COMPUTED_VALUE"""),"")</f>
        <v/>
      </c>
      <c r="F973" s="119" t="str">
        <f ca="1">IFERROR(__xludf.DUMMYFUNCTION("""COMPUTED_VALUE"""),"")</f>
        <v/>
      </c>
      <c r="G973" s="119" t="str">
        <f ca="1">IFERROR(__xludf.DUMMYFUNCTION("""COMPUTED_VALUE"""),"")</f>
        <v/>
      </c>
      <c r="H973" s="119" t="str">
        <f ca="1">IFERROR(__xludf.DUMMYFUNCTION("""COMPUTED_VALUE"""),"")</f>
        <v/>
      </c>
      <c r="I973" s="96" t="str">
        <f ca="1">IFERROR(__xludf.DUMMYFUNCTION("""COMPUTED_VALUE"""),"")</f>
        <v/>
      </c>
      <c r="J973" s="119" t="str">
        <f ca="1">IFERROR(__xludf.DUMMYFUNCTION("""COMPUTED_VALUE"""),"")</f>
        <v/>
      </c>
      <c r="K973" s="119" t="str">
        <f ca="1">IFERROR(__xludf.DUMMYFUNCTION("""COMPUTED_VALUE"""),"")</f>
        <v/>
      </c>
      <c r="L973" s="119" t="str">
        <f ca="1">IFERROR(__xludf.DUMMYFUNCTION("""COMPUTED_VALUE"""),"")</f>
        <v/>
      </c>
      <c r="M973" s="119" t="str">
        <f ca="1">IFERROR(__xludf.DUMMYFUNCTION("""COMPUTED_VALUE"""),"")</f>
        <v/>
      </c>
      <c r="N973" s="119" t="str">
        <f ca="1">IFERROR(__xludf.DUMMYFUNCTION("""COMPUTED_VALUE"""),"")</f>
        <v/>
      </c>
      <c r="O973" s="119" t="str">
        <f ca="1">IFERROR(__xludf.DUMMYFUNCTION("""COMPUTED_VALUE"""),"")</f>
        <v/>
      </c>
      <c r="P973" s="119" t="str">
        <f ca="1">IFERROR(__xludf.DUMMYFUNCTION("""COMPUTED_VALUE"""),"")</f>
        <v/>
      </c>
      <c r="Q973" s="119" t="str">
        <f ca="1">IFERROR(__xludf.DUMMYFUNCTION("""COMPUTED_VALUE"""),"")</f>
        <v/>
      </c>
      <c r="R973" s="119" t="str">
        <f ca="1">IFERROR(__xludf.DUMMYFUNCTION("""COMPUTED_VALUE"""),"")</f>
        <v/>
      </c>
      <c r="S973" s="119" t="str">
        <f ca="1">IFERROR(__xludf.DUMMYFUNCTION("""COMPUTED_VALUE"""),"")</f>
        <v/>
      </c>
      <c r="T973" s="119" t="str">
        <f ca="1">IFERROR(__xludf.DUMMYFUNCTION("""COMPUTED_VALUE"""),"")</f>
        <v/>
      </c>
      <c r="U973" s="119" t="str">
        <f ca="1">IFERROR(__xludf.DUMMYFUNCTION("""COMPUTED_VALUE"""),"")</f>
        <v/>
      </c>
      <c r="V973" s="119" t="str">
        <f ca="1">IFERROR(__xludf.DUMMYFUNCTION("""COMPUTED_VALUE"""),"")</f>
        <v/>
      </c>
      <c r="W973" s="119" t="str">
        <f ca="1">IFERROR(__xludf.DUMMYFUNCTION("""COMPUTED_VALUE"""),"")</f>
        <v/>
      </c>
      <c r="X973" s="119" t="str">
        <f ca="1">IFERROR(__xludf.DUMMYFUNCTION("""COMPUTED_VALUE"""),"")</f>
        <v/>
      </c>
      <c r="Y973" s="119" t="str">
        <f ca="1">IFERROR(__xludf.DUMMYFUNCTION("""COMPUTED_VALUE"""),"")</f>
        <v/>
      </c>
      <c r="Z973" s="119"/>
    </row>
    <row r="974" spans="1:26" ht="12.95">
      <c r="A974" s="119" t="str">
        <f ca="1">IFERROR(__xludf.DUMMYFUNCTION("""COMPUTED_VALUE"""),"")</f>
        <v/>
      </c>
      <c r="B974" s="119" t="str">
        <f ca="1">IFERROR(__xludf.DUMMYFUNCTION("""COMPUTED_VALUE"""),"")</f>
        <v/>
      </c>
      <c r="C974" s="119" t="str">
        <f ca="1">IFERROR(__xludf.DUMMYFUNCTION("""COMPUTED_VALUE"""),"")</f>
        <v/>
      </c>
      <c r="D974" s="119" t="str">
        <f ca="1">IFERROR(__xludf.DUMMYFUNCTION("""COMPUTED_VALUE"""),"")</f>
        <v/>
      </c>
      <c r="E974" s="119" t="str">
        <f ca="1">IFERROR(__xludf.DUMMYFUNCTION("""COMPUTED_VALUE"""),"")</f>
        <v/>
      </c>
      <c r="F974" s="119" t="str">
        <f ca="1">IFERROR(__xludf.DUMMYFUNCTION("""COMPUTED_VALUE"""),"")</f>
        <v/>
      </c>
      <c r="G974" s="119" t="str">
        <f ca="1">IFERROR(__xludf.DUMMYFUNCTION("""COMPUTED_VALUE"""),"")</f>
        <v/>
      </c>
      <c r="H974" s="119" t="str">
        <f ca="1">IFERROR(__xludf.DUMMYFUNCTION("""COMPUTED_VALUE"""),"")</f>
        <v/>
      </c>
      <c r="I974" s="96" t="str">
        <f ca="1">IFERROR(__xludf.DUMMYFUNCTION("""COMPUTED_VALUE"""),"")</f>
        <v/>
      </c>
      <c r="J974" s="119" t="str">
        <f ca="1">IFERROR(__xludf.DUMMYFUNCTION("""COMPUTED_VALUE"""),"")</f>
        <v/>
      </c>
      <c r="K974" s="119" t="str">
        <f ca="1">IFERROR(__xludf.DUMMYFUNCTION("""COMPUTED_VALUE"""),"")</f>
        <v/>
      </c>
      <c r="L974" s="119" t="str">
        <f ca="1">IFERROR(__xludf.DUMMYFUNCTION("""COMPUTED_VALUE"""),"")</f>
        <v/>
      </c>
      <c r="M974" s="119" t="str">
        <f ca="1">IFERROR(__xludf.DUMMYFUNCTION("""COMPUTED_VALUE"""),"")</f>
        <v/>
      </c>
      <c r="N974" s="119" t="str">
        <f ca="1">IFERROR(__xludf.DUMMYFUNCTION("""COMPUTED_VALUE"""),"")</f>
        <v/>
      </c>
      <c r="O974" s="119" t="str">
        <f ca="1">IFERROR(__xludf.DUMMYFUNCTION("""COMPUTED_VALUE"""),"")</f>
        <v/>
      </c>
      <c r="P974" s="119" t="str">
        <f ca="1">IFERROR(__xludf.DUMMYFUNCTION("""COMPUTED_VALUE"""),"")</f>
        <v/>
      </c>
      <c r="Q974" s="119" t="str">
        <f ca="1">IFERROR(__xludf.DUMMYFUNCTION("""COMPUTED_VALUE"""),"")</f>
        <v/>
      </c>
      <c r="R974" s="119" t="str">
        <f ca="1">IFERROR(__xludf.DUMMYFUNCTION("""COMPUTED_VALUE"""),"")</f>
        <v/>
      </c>
      <c r="S974" s="119" t="str">
        <f ca="1">IFERROR(__xludf.DUMMYFUNCTION("""COMPUTED_VALUE"""),"")</f>
        <v/>
      </c>
      <c r="T974" s="119" t="str">
        <f ca="1">IFERROR(__xludf.DUMMYFUNCTION("""COMPUTED_VALUE"""),"")</f>
        <v/>
      </c>
      <c r="U974" s="119" t="str">
        <f ca="1">IFERROR(__xludf.DUMMYFUNCTION("""COMPUTED_VALUE"""),"")</f>
        <v/>
      </c>
      <c r="V974" s="119" t="str">
        <f ca="1">IFERROR(__xludf.DUMMYFUNCTION("""COMPUTED_VALUE"""),"")</f>
        <v/>
      </c>
      <c r="W974" s="119" t="str">
        <f ca="1">IFERROR(__xludf.DUMMYFUNCTION("""COMPUTED_VALUE"""),"")</f>
        <v/>
      </c>
      <c r="X974" s="119" t="str">
        <f ca="1">IFERROR(__xludf.DUMMYFUNCTION("""COMPUTED_VALUE"""),"")</f>
        <v/>
      </c>
      <c r="Y974" s="119" t="str">
        <f ca="1">IFERROR(__xludf.DUMMYFUNCTION("""COMPUTED_VALUE"""),"")</f>
        <v/>
      </c>
      <c r="Z974" s="119"/>
    </row>
    <row r="975" spans="1:26" ht="12.95">
      <c r="A975" s="119" t="str">
        <f ca="1">IFERROR(__xludf.DUMMYFUNCTION("""COMPUTED_VALUE"""),"")</f>
        <v/>
      </c>
      <c r="B975" s="119" t="str">
        <f ca="1">IFERROR(__xludf.DUMMYFUNCTION("""COMPUTED_VALUE"""),"")</f>
        <v/>
      </c>
      <c r="C975" s="119" t="str">
        <f ca="1">IFERROR(__xludf.DUMMYFUNCTION("""COMPUTED_VALUE"""),"")</f>
        <v/>
      </c>
      <c r="D975" s="119" t="str">
        <f ca="1">IFERROR(__xludf.DUMMYFUNCTION("""COMPUTED_VALUE"""),"")</f>
        <v/>
      </c>
      <c r="E975" s="119" t="str">
        <f ca="1">IFERROR(__xludf.DUMMYFUNCTION("""COMPUTED_VALUE"""),"")</f>
        <v/>
      </c>
      <c r="F975" s="119" t="str">
        <f ca="1">IFERROR(__xludf.DUMMYFUNCTION("""COMPUTED_VALUE"""),"")</f>
        <v/>
      </c>
      <c r="G975" s="119" t="str">
        <f ca="1">IFERROR(__xludf.DUMMYFUNCTION("""COMPUTED_VALUE"""),"")</f>
        <v/>
      </c>
      <c r="H975" s="119" t="str">
        <f ca="1">IFERROR(__xludf.DUMMYFUNCTION("""COMPUTED_VALUE"""),"")</f>
        <v/>
      </c>
      <c r="I975" s="96" t="str">
        <f ca="1">IFERROR(__xludf.DUMMYFUNCTION("""COMPUTED_VALUE"""),"")</f>
        <v/>
      </c>
      <c r="J975" s="119" t="str">
        <f ca="1">IFERROR(__xludf.DUMMYFUNCTION("""COMPUTED_VALUE"""),"")</f>
        <v/>
      </c>
      <c r="K975" s="119" t="str">
        <f ca="1">IFERROR(__xludf.DUMMYFUNCTION("""COMPUTED_VALUE"""),"")</f>
        <v/>
      </c>
      <c r="L975" s="119" t="str">
        <f ca="1">IFERROR(__xludf.DUMMYFUNCTION("""COMPUTED_VALUE"""),"")</f>
        <v/>
      </c>
      <c r="M975" s="119" t="str">
        <f ca="1">IFERROR(__xludf.DUMMYFUNCTION("""COMPUTED_VALUE"""),"")</f>
        <v/>
      </c>
      <c r="N975" s="119" t="str">
        <f ca="1">IFERROR(__xludf.DUMMYFUNCTION("""COMPUTED_VALUE"""),"")</f>
        <v/>
      </c>
      <c r="O975" s="119" t="str">
        <f ca="1">IFERROR(__xludf.DUMMYFUNCTION("""COMPUTED_VALUE"""),"")</f>
        <v/>
      </c>
      <c r="P975" s="119" t="str">
        <f ca="1">IFERROR(__xludf.DUMMYFUNCTION("""COMPUTED_VALUE"""),"")</f>
        <v/>
      </c>
      <c r="Q975" s="119" t="str">
        <f ca="1">IFERROR(__xludf.DUMMYFUNCTION("""COMPUTED_VALUE"""),"")</f>
        <v/>
      </c>
      <c r="R975" s="119" t="str">
        <f ca="1">IFERROR(__xludf.DUMMYFUNCTION("""COMPUTED_VALUE"""),"")</f>
        <v/>
      </c>
      <c r="S975" s="119" t="str">
        <f ca="1">IFERROR(__xludf.DUMMYFUNCTION("""COMPUTED_VALUE"""),"")</f>
        <v/>
      </c>
      <c r="T975" s="119" t="str">
        <f ca="1">IFERROR(__xludf.DUMMYFUNCTION("""COMPUTED_VALUE"""),"")</f>
        <v/>
      </c>
      <c r="U975" s="119" t="str">
        <f ca="1">IFERROR(__xludf.DUMMYFUNCTION("""COMPUTED_VALUE"""),"")</f>
        <v/>
      </c>
      <c r="V975" s="119" t="str">
        <f ca="1">IFERROR(__xludf.DUMMYFUNCTION("""COMPUTED_VALUE"""),"")</f>
        <v/>
      </c>
      <c r="W975" s="119" t="str">
        <f ca="1">IFERROR(__xludf.DUMMYFUNCTION("""COMPUTED_VALUE"""),"")</f>
        <v/>
      </c>
      <c r="X975" s="119" t="str">
        <f ca="1">IFERROR(__xludf.DUMMYFUNCTION("""COMPUTED_VALUE"""),"")</f>
        <v/>
      </c>
      <c r="Y975" s="119" t="str">
        <f ca="1">IFERROR(__xludf.DUMMYFUNCTION("""COMPUTED_VALUE"""),"")</f>
        <v/>
      </c>
      <c r="Z975" s="119"/>
    </row>
    <row r="976" spans="1:26" ht="12.95">
      <c r="A976" s="119" t="str">
        <f ca="1">IFERROR(__xludf.DUMMYFUNCTION("""COMPUTED_VALUE"""),"")</f>
        <v/>
      </c>
      <c r="B976" s="119" t="str">
        <f ca="1">IFERROR(__xludf.DUMMYFUNCTION("""COMPUTED_VALUE"""),"")</f>
        <v/>
      </c>
      <c r="C976" s="119" t="str">
        <f ca="1">IFERROR(__xludf.DUMMYFUNCTION("""COMPUTED_VALUE"""),"")</f>
        <v/>
      </c>
      <c r="D976" s="119" t="str">
        <f ca="1">IFERROR(__xludf.DUMMYFUNCTION("""COMPUTED_VALUE"""),"")</f>
        <v/>
      </c>
      <c r="E976" s="119" t="str">
        <f ca="1">IFERROR(__xludf.DUMMYFUNCTION("""COMPUTED_VALUE"""),"")</f>
        <v/>
      </c>
      <c r="F976" s="119" t="str">
        <f ca="1">IFERROR(__xludf.DUMMYFUNCTION("""COMPUTED_VALUE"""),"")</f>
        <v/>
      </c>
      <c r="G976" s="119" t="str">
        <f ca="1">IFERROR(__xludf.DUMMYFUNCTION("""COMPUTED_VALUE"""),"")</f>
        <v/>
      </c>
      <c r="H976" s="119" t="str">
        <f ca="1">IFERROR(__xludf.DUMMYFUNCTION("""COMPUTED_VALUE"""),"")</f>
        <v/>
      </c>
      <c r="I976" s="96" t="str">
        <f ca="1">IFERROR(__xludf.DUMMYFUNCTION("""COMPUTED_VALUE"""),"")</f>
        <v/>
      </c>
      <c r="J976" s="119" t="str">
        <f ca="1">IFERROR(__xludf.DUMMYFUNCTION("""COMPUTED_VALUE"""),"")</f>
        <v/>
      </c>
      <c r="K976" s="119" t="str">
        <f ca="1">IFERROR(__xludf.DUMMYFUNCTION("""COMPUTED_VALUE"""),"")</f>
        <v/>
      </c>
      <c r="L976" s="119" t="str">
        <f ca="1">IFERROR(__xludf.DUMMYFUNCTION("""COMPUTED_VALUE"""),"")</f>
        <v/>
      </c>
      <c r="M976" s="119" t="str">
        <f ca="1">IFERROR(__xludf.DUMMYFUNCTION("""COMPUTED_VALUE"""),"")</f>
        <v/>
      </c>
      <c r="N976" s="119" t="str">
        <f ca="1">IFERROR(__xludf.DUMMYFUNCTION("""COMPUTED_VALUE"""),"")</f>
        <v/>
      </c>
      <c r="O976" s="119" t="str">
        <f ca="1">IFERROR(__xludf.DUMMYFUNCTION("""COMPUTED_VALUE"""),"")</f>
        <v/>
      </c>
      <c r="P976" s="119" t="str">
        <f ca="1">IFERROR(__xludf.DUMMYFUNCTION("""COMPUTED_VALUE"""),"")</f>
        <v/>
      </c>
      <c r="Q976" s="119" t="str">
        <f ca="1">IFERROR(__xludf.DUMMYFUNCTION("""COMPUTED_VALUE"""),"")</f>
        <v/>
      </c>
      <c r="R976" s="119" t="str">
        <f ca="1">IFERROR(__xludf.DUMMYFUNCTION("""COMPUTED_VALUE"""),"")</f>
        <v/>
      </c>
      <c r="S976" s="119" t="str">
        <f ca="1">IFERROR(__xludf.DUMMYFUNCTION("""COMPUTED_VALUE"""),"")</f>
        <v/>
      </c>
      <c r="T976" s="119" t="str">
        <f ca="1">IFERROR(__xludf.DUMMYFUNCTION("""COMPUTED_VALUE"""),"")</f>
        <v/>
      </c>
      <c r="U976" s="119" t="str">
        <f ca="1">IFERROR(__xludf.DUMMYFUNCTION("""COMPUTED_VALUE"""),"")</f>
        <v/>
      </c>
      <c r="V976" s="119" t="str">
        <f ca="1">IFERROR(__xludf.DUMMYFUNCTION("""COMPUTED_VALUE"""),"")</f>
        <v/>
      </c>
      <c r="W976" s="119" t="str">
        <f ca="1">IFERROR(__xludf.DUMMYFUNCTION("""COMPUTED_VALUE"""),"")</f>
        <v/>
      </c>
      <c r="X976" s="119" t="str">
        <f ca="1">IFERROR(__xludf.DUMMYFUNCTION("""COMPUTED_VALUE"""),"")</f>
        <v/>
      </c>
      <c r="Y976" s="119" t="str">
        <f ca="1">IFERROR(__xludf.DUMMYFUNCTION("""COMPUTED_VALUE"""),"")</f>
        <v/>
      </c>
      <c r="Z976" s="119"/>
    </row>
    <row r="977" spans="1:26" ht="12.95">
      <c r="A977" s="119" t="str">
        <f ca="1">IFERROR(__xludf.DUMMYFUNCTION("""COMPUTED_VALUE"""),"")</f>
        <v/>
      </c>
      <c r="B977" s="119" t="str">
        <f ca="1">IFERROR(__xludf.DUMMYFUNCTION("""COMPUTED_VALUE"""),"")</f>
        <v/>
      </c>
      <c r="C977" s="119" t="str">
        <f ca="1">IFERROR(__xludf.DUMMYFUNCTION("""COMPUTED_VALUE"""),"")</f>
        <v/>
      </c>
      <c r="D977" s="119" t="str">
        <f ca="1">IFERROR(__xludf.DUMMYFUNCTION("""COMPUTED_VALUE"""),"")</f>
        <v/>
      </c>
      <c r="E977" s="119" t="str">
        <f ca="1">IFERROR(__xludf.DUMMYFUNCTION("""COMPUTED_VALUE"""),"")</f>
        <v/>
      </c>
      <c r="F977" s="119" t="str">
        <f ca="1">IFERROR(__xludf.DUMMYFUNCTION("""COMPUTED_VALUE"""),"")</f>
        <v/>
      </c>
      <c r="G977" s="119" t="str">
        <f ca="1">IFERROR(__xludf.DUMMYFUNCTION("""COMPUTED_VALUE"""),"")</f>
        <v/>
      </c>
      <c r="H977" s="119" t="str">
        <f ca="1">IFERROR(__xludf.DUMMYFUNCTION("""COMPUTED_VALUE"""),"")</f>
        <v/>
      </c>
      <c r="I977" s="96" t="str">
        <f ca="1">IFERROR(__xludf.DUMMYFUNCTION("""COMPUTED_VALUE"""),"")</f>
        <v/>
      </c>
      <c r="J977" s="119" t="str">
        <f ca="1">IFERROR(__xludf.DUMMYFUNCTION("""COMPUTED_VALUE"""),"")</f>
        <v/>
      </c>
      <c r="K977" s="119" t="str">
        <f ca="1">IFERROR(__xludf.DUMMYFUNCTION("""COMPUTED_VALUE"""),"")</f>
        <v/>
      </c>
      <c r="L977" s="119" t="str">
        <f ca="1">IFERROR(__xludf.DUMMYFUNCTION("""COMPUTED_VALUE"""),"")</f>
        <v/>
      </c>
      <c r="M977" s="119" t="str">
        <f ca="1">IFERROR(__xludf.DUMMYFUNCTION("""COMPUTED_VALUE"""),"")</f>
        <v/>
      </c>
      <c r="N977" s="119" t="str">
        <f ca="1">IFERROR(__xludf.DUMMYFUNCTION("""COMPUTED_VALUE"""),"")</f>
        <v/>
      </c>
      <c r="O977" s="119" t="str">
        <f ca="1">IFERROR(__xludf.DUMMYFUNCTION("""COMPUTED_VALUE"""),"")</f>
        <v/>
      </c>
      <c r="P977" s="119" t="str">
        <f ca="1">IFERROR(__xludf.DUMMYFUNCTION("""COMPUTED_VALUE"""),"")</f>
        <v/>
      </c>
      <c r="Q977" s="119" t="str">
        <f ca="1">IFERROR(__xludf.DUMMYFUNCTION("""COMPUTED_VALUE"""),"")</f>
        <v/>
      </c>
      <c r="R977" s="119" t="str">
        <f ca="1">IFERROR(__xludf.DUMMYFUNCTION("""COMPUTED_VALUE"""),"")</f>
        <v/>
      </c>
      <c r="S977" s="119" t="str">
        <f ca="1">IFERROR(__xludf.DUMMYFUNCTION("""COMPUTED_VALUE"""),"")</f>
        <v/>
      </c>
      <c r="T977" s="119" t="str">
        <f ca="1">IFERROR(__xludf.DUMMYFUNCTION("""COMPUTED_VALUE"""),"")</f>
        <v/>
      </c>
      <c r="U977" s="119" t="str">
        <f ca="1">IFERROR(__xludf.DUMMYFUNCTION("""COMPUTED_VALUE"""),"")</f>
        <v/>
      </c>
      <c r="V977" s="119" t="str">
        <f ca="1">IFERROR(__xludf.DUMMYFUNCTION("""COMPUTED_VALUE"""),"")</f>
        <v/>
      </c>
      <c r="W977" s="119" t="str">
        <f ca="1">IFERROR(__xludf.DUMMYFUNCTION("""COMPUTED_VALUE"""),"")</f>
        <v/>
      </c>
      <c r="X977" s="119" t="str">
        <f ca="1">IFERROR(__xludf.DUMMYFUNCTION("""COMPUTED_VALUE"""),"")</f>
        <v/>
      </c>
      <c r="Y977" s="119" t="str">
        <f ca="1">IFERROR(__xludf.DUMMYFUNCTION("""COMPUTED_VALUE"""),"")</f>
        <v/>
      </c>
      <c r="Z977" s="119"/>
    </row>
    <row r="978" spans="1:26" ht="12.95">
      <c r="A978" s="119" t="str">
        <f ca="1">IFERROR(__xludf.DUMMYFUNCTION("""COMPUTED_VALUE"""),"")</f>
        <v/>
      </c>
      <c r="B978" s="119" t="str">
        <f ca="1">IFERROR(__xludf.DUMMYFUNCTION("""COMPUTED_VALUE"""),"")</f>
        <v/>
      </c>
      <c r="C978" s="119" t="str">
        <f ca="1">IFERROR(__xludf.DUMMYFUNCTION("""COMPUTED_VALUE"""),"")</f>
        <v/>
      </c>
      <c r="D978" s="119" t="str">
        <f ca="1">IFERROR(__xludf.DUMMYFUNCTION("""COMPUTED_VALUE"""),"")</f>
        <v/>
      </c>
      <c r="E978" s="119" t="str">
        <f ca="1">IFERROR(__xludf.DUMMYFUNCTION("""COMPUTED_VALUE"""),"")</f>
        <v/>
      </c>
      <c r="F978" s="119" t="str">
        <f ca="1">IFERROR(__xludf.DUMMYFUNCTION("""COMPUTED_VALUE"""),"")</f>
        <v/>
      </c>
      <c r="G978" s="119" t="str">
        <f ca="1">IFERROR(__xludf.DUMMYFUNCTION("""COMPUTED_VALUE"""),"")</f>
        <v/>
      </c>
      <c r="H978" s="119" t="str">
        <f ca="1">IFERROR(__xludf.DUMMYFUNCTION("""COMPUTED_VALUE"""),"")</f>
        <v/>
      </c>
      <c r="I978" s="96" t="str">
        <f ca="1">IFERROR(__xludf.DUMMYFUNCTION("""COMPUTED_VALUE"""),"")</f>
        <v/>
      </c>
      <c r="J978" s="119" t="str">
        <f ca="1">IFERROR(__xludf.DUMMYFUNCTION("""COMPUTED_VALUE"""),"")</f>
        <v/>
      </c>
      <c r="K978" s="119" t="str">
        <f ca="1">IFERROR(__xludf.DUMMYFUNCTION("""COMPUTED_VALUE"""),"")</f>
        <v/>
      </c>
      <c r="L978" s="119" t="str">
        <f ca="1">IFERROR(__xludf.DUMMYFUNCTION("""COMPUTED_VALUE"""),"")</f>
        <v/>
      </c>
      <c r="M978" s="119" t="str">
        <f ca="1">IFERROR(__xludf.DUMMYFUNCTION("""COMPUTED_VALUE"""),"")</f>
        <v/>
      </c>
      <c r="N978" s="119" t="str">
        <f ca="1">IFERROR(__xludf.DUMMYFUNCTION("""COMPUTED_VALUE"""),"")</f>
        <v/>
      </c>
      <c r="O978" s="119" t="str">
        <f ca="1">IFERROR(__xludf.DUMMYFUNCTION("""COMPUTED_VALUE"""),"")</f>
        <v/>
      </c>
      <c r="P978" s="119" t="str">
        <f ca="1">IFERROR(__xludf.DUMMYFUNCTION("""COMPUTED_VALUE"""),"")</f>
        <v/>
      </c>
      <c r="Q978" s="119" t="str">
        <f ca="1">IFERROR(__xludf.DUMMYFUNCTION("""COMPUTED_VALUE"""),"")</f>
        <v/>
      </c>
      <c r="R978" s="119" t="str">
        <f ca="1">IFERROR(__xludf.DUMMYFUNCTION("""COMPUTED_VALUE"""),"")</f>
        <v/>
      </c>
      <c r="S978" s="119" t="str">
        <f ca="1">IFERROR(__xludf.DUMMYFUNCTION("""COMPUTED_VALUE"""),"")</f>
        <v/>
      </c>
      <c r="T978" s="119" t="str">
        <f ca="1">IFERROR(__xludf.DUMMYFUNCTION("""COMPUTED_VALUE"""),"")</f>
        <v/>
      </c>
      <c r="U978" s="119" t="str">
        <f ca="1">IFERROR(__xludf.DUMMYFUNCTION("""COMPUTED_VALUE"""),"")</f>
        <v/>
      </c>
      <c r="V978" s="119" t="str">
        <f ca="1">IFERROR(__xludf.DUMMYFUNCTION("""COMPUTED_VALUE"""),"")</f>
        <v/>
      </c>
      <c r="W978" s="119" t="str">
        <f ca="1">IFERROR(__xludf.DUMMYFUNCTION("""COMPUTED_VALUE"""),"")</f>
        <v/>
      </c>
      <c r="X978" s="119" t="str">
        <f ca="1">IFERROR(__xludf.DUMMYFUNCTION("""COMPUTED_VALUE"""),"")</f>
        <v/>
      </c>
      <c r="Y978" s="119" t="str">
        <f ca="1">IFERROR(__xludf.DUMMYFUNCTION("""COMPUTED_VALUE"""),"")</f>
        <v/>
      </c>
      <c r="Z978" s="119"/>
    </row>
    <row r="979" spans="1:26" ht="12.95">
      <c r="A979" s="119" t="str">
        <f ca="1">IFERROR(__xludf.DUMMYFUNCTION("""COMPUTED_VALUE"""),"")</f>
        <v/>
      </c>
      <c r="B979" s="119" t="str">
        <f ca="1">IFERROR(__xludf.DUMMYFUNCTION("""COMPUTED_VALUE"""),"")</f>
        <v/>
      </c>
      <c r="C979" s="119" t="str">
        <f ca="1">IFERROR(__xludf.DUMMYFUNCTION("""COMPUTED_VALUE"""),"")</f>
        <v/>
      </c>
      <c r="D979" s="119" t="str">
        <f ca="1">IFERROR(__xludf.DUMMYFUNCTION("""COMPUTED_VALUE"""),"")</f>
        <v/>
      </c>
      <c r="E979" s="119" t="str">
        <f ca="1">IFERROR(__xludf.DUMMYFUNCTION("""COMPUTED_VALUE"""),"")</f>
        <v/>
      </c>
      <c r="F979" s="119" t="str">
        <f ca="1">IFERROR(__xludf.DUMMYFUNCTION("""COMPUTED_VALUE"""),"")</f>
        <v/>
      </c>
      <c r="G979" s="119" t="str">
        <f ca="1">IFERROR(__xludf.DUMMYFUNCTION("""COMPUTED_VALUE"""),"")</f>
        <v/>
      </c>
      <c r="H979" s="119" t="str">
        <f ca="1">IFERROR(__xludf.DUMMYFUNCTION("""COMPUTED_VALUE"""),"")</f>
        <v/>
      </c>
      <c r="I979" s="96" t="str">
        <f ca="1">IFERROR(__xludf.DUMMYFUNCTION("""COMPUTED_VALUE"""),"")</f>
        <v/>
      </c>
      <c r="J979" s="119" t="str">
        <f ca="1">IFERROR(__xludf.DUMMYFUNCTION("""COMPUTED_VALUE"""),"")</f>
        <v/>
      </c>
      <c r="K979" s="119" t="str">
        <f ca="1">IFERROR(__xludf.DUMMYFUNCTION("""COMPUTED_VALUE"""),"")</f>
        <v/>
      </c>
      <c r="L979" s="119" t="str">
        <f ca="1">IFERROR(__xludf.DUMMYFUNCTION("""COMPUTED_VALUE"""),"")</f>
        <v/>
      </c>
      <c r="M979" s="119" t="str">
        <f ca="1">IFERROR(__xludf.DUMMYFUNCTION("""COMPUTED_VALUE"""),"")</f>
        <v/>
      </c>
      <c r="N979" s="119" t="str">
        <f ca="1">IFERROR(__xludf.DUMMYFUNCTION("""COMPUTED_VALUE"""),"")</f>
        <v/>
      </c>
      <c r="O979" s="119" t="str">
        <f ca="1">IFERROR(__xludf.DUMMYFUNCTION("""COMPUTED_VALUE"""),"")</f>
        <v/>
      </c>
      <c r="P979" s="119" t="str">
        <f ca="1">IFERROR(__xludf.DUMMYFUNCTION("""COMPUTED_VALUE"""),"")</f>
        <v/>
      </c>
      <c r="Q979" s="119" t="str">
        <f ca="1">IFERROR(__xludf.DUMMYFUNCTION("""COMPUTED_VALUE"""),"")</f>
        <v/>
      </c>
      <c r="R979" s="119" t="str">
        <f ca="1">IFERROR(__xludf.DUMMYFUNCTION("""COMPUTED_VALUE"""),"")</f>
        <v/>
      </c>
      <c r="S979" s="119" t="str">
        <f ca="1">IFERROR(__xludf.DUMMYFUNCTION("""COMPUTED_VALUE"""),"")</f>
        <v/>
      </c>
      <c r="T979" s="119" t="str">
        <f ca="1">IFERROR(__xludf.DUMMYFUNCTION("""COMPUTED_VALUE"""),"")</f>
        <v/>
      </c>
      <c r="U979" s="119" t="str">
        <f ca="1">IFERROR(__xludf.DUMMYFUNCTION("""COMPUTED_VALUE"""),"")</f>
        <v/>
      </c>
      <c r="V979" s="119" t="str">
        <f ca="1">IFERROR(__xludf.DUMMYFUNCTION("""COMPUTED_VALUE"""),"")</f>
        <v/>
      </c>
      <c r="W979" s="119" t="str">
        <f ca="1">IFERROR(__xludf.DUMMYFUNCTION("""COMPUTED_VALUE"""),"")</f>
        <v/>
      </c>
      <c r="X979" s="119" t="str">
        <f ca="1">IFERROR(__xludf.DUMMYFUNCTION("""COMPUTED_VALUE"""),"")</f>
        <v/>
      </c>
      <c r="Y979" s="119" t="str">
        <f ca="1">IFERROR(__xludf.DUMMYFUNCTION("""COMPUTED_VALUE"""),"")</f>
        <v/>
      </c>
      <c r="Z979" s="119"/>
    </row>
    <row r="980" spans="1:26" ht="12.95">
      <c r="A980" s="119" t="str">
        <f ca="1">IFERROR(__xludf.DUMMYFUNCTION("""COMPUTED_VALUE"""),"")</f>
        <v/>
      </c>
      <c r="B980" s="119" t="str">
        <f ca="1">IFERROR(__xludf.DUMMYFUNCTION("""COMPUTED_VALUE"""),"")</f>
        <v/>
      </c>
      <c r="C980" s="119" t="str">
        <f ca="1">IFERROR(__xludf.DUMMYFUNCTION("""COMPUTED_VALUE"""),"")</f>
        <v/>
      </c>
      <c r="D980" s="119" t="str">
        <f ca="1">IFERROR(__xludf.DUMMYFUNCTION("""COMPUTED_VALUE"""),"")</f>
        <v/>
      </c>
      <c r="E980" s="119" t="str">
        <f ca="1">IFERROR(__xludf.DUMMYFUNCTION("""COMPUTED_VALUE"""),"")</f>
        <v/>
      </c>
      <c r="F980" s="119" t="str">
        <f ca="1">IFERROR(__xludf.DUMMYFUNCTION("""COMPUTED_VALUE"""),"")</f>
        <v/>
      </c>
      <c r="G980" s="119" t="str">
        <f ca="1">IFERROR(__xludf.DUMMYFUNCTION("""COMPUTED_VALUE"""),"")</f>
        <v/>
      </c>
      <c r="H980" s="119" t="str">
        <f ca="1">IFERROR(__xludf.DUMMYFUNCTION("""COMPUTED_VALUE"""),"")</f>
        <v/>
      </c>
      <c r="I980" s="96" t="str">
        <f ca="1">IFERROR(__xludf.DUMMYFUNCTION("""COMPUTED_VALUE"""),"")</f>
        <v/>
      </c>
      <c r="J980" s="119" t="str">
        <f ca="1">IFERROR(__xludf.DUMMYFUNCTION("""COMPUTED_VALUE"""),"")</f>
        <v/>
      </c>
      <c r="K980" s="119" t="str">
        <f ca="1">IFERROR(__xludf.DUMMYFUNCTION("""COMPUTED_VALUE"""),"")</f>
        <v/>
      </c>
      <c r="L980" s="119" t="str">
        <f ca="1">IFERROR(__xludf.DUMMYFUNCTION("""COMPUTED_VALUE"""),"")</f>
        <v/>
      </c>
      <c r="M980" s="119" t="str">
        <f ca="1">IFERROR(__xludf.DUMMYFUNCTION("""COMPUTED_VALUE"""),"")</f>
        <v/>
      </c>
      <c r="N980" s="119" t="str">
        <f ca="1">IFERROR(__xludf.DUMMYFUNCTION("""COMPUTED_VALUE"""),"")</f>
        <v/>
      </c>
      <c r="O980" s="119" t="str">
        <f ca="1">IFERROR(__xludf.DUMMYFUNCTION("""COMPUTED_VALUE"""),"")</f>
        <v/>
      </c>
      <c r="P980" s="119" t="str">
        <f ca="1">IFERROR(__xludf.DUMMYFUNCTION("""COMPUTED_VALUE"""),"")</f>
        <v/>
      </c>
      <c r="Q980" s="119" t="str">
        <f ca="1">IFERROR(__xludf.DUMMYFUNCTION("""COMPUTED_VALUE"""),"")</f>
        <v/>
      </c>
      <c r="R980" s="119" t="str">
        <f ca="1">IFERROR(__xludf.DUMMYFUNCTION("""COMPUTED_VALUE"""),"")</f>
        <v/>
      </c>
      <c r="S980" s="119" t="str">
        <f ca="1">IFERROR(__xludf.DUMMYFUNCTION("""COMPUTED_VALUE"""),"")</f>
        <v/>
      </c>
      <c r="T980" s="119" t="str">
        <f ca="1">IFERROR(__xludf.DUMMYFUNCTION("""COMPUTED_VALUE"""),"")</f>
        <v/>
      </c>
      <c r="U980" s="119" t="str">
        <f ca="1">IFERROR(__xludf.DUMMYFUNCTION("""COMPUTED_VALUE"""),"")</f>
        <v/>
      </c>
      <c r="V980" s="119" t="str">
        <f ca="1">IFERROR(__xludf.DUMMYFUNCTION("""COMPUTED_VALUE"""),"")</f>
        <v/>
      </c>
      <c r="W980" s="119" t="str">
        <f ca="1">IFERROR(__xludf.DUMMYFUNCTION("""COMPUTED_VALUE"""),"")</f>
        <v/>
      </c>
      <c r="X980" s="119" t="str">
        <f ca="1">IFERROR(__xludf.DUMMYFUNCTION("""COMPUTED_VALUE"""),"")</f>
        <v/>
      </c>
      <c r="Y980" s="119" t="str">
        <f ca="1">IFERROR(__xludf.DUMMYFUNCTION("""COMPUTED_VALUE"""),"")</f>
        <v/>
      </c>
      <c r="Z980" s="119"/>
    </row>
    <row r="981" spans="1:26" ht="12.95">
      <c r="A981" s="119" t="str">
        <f ca="1">IFERROR(__xludf.DUMMYFUNCTION("""COMPUTED_VALUE"""),"")</f>
        <v/>
      </c>
      <c r="B981" s="119" t="str">
        <f ca="1">IFERROR(__xludf.DUMMYFUNCTION("""COMPUTED_VALUE"""),"")</f>
        <v/>
      </c>
      <c r="C981" s="119" t="str">
        <f ca="1">IFERROR(__xludf.DUMMYFUNCTION("""COMPUTED_VALUE"""),"")</f>
        <v/>
      </c>
      <c r="D981" s="119" t="str">
        <f ca="1">IFERROR(__xludf.DUMMYFUNCTION("""COMPUTED_VALUE"""),"")</f>
        <v/>
      </c>
      <c r="E981" s="119" t="str">
        <f ca="1">IFERROR(__xludf.DUMMYFUNCTION("""COMPUTED_VALUE"""),"")</f>
        <v/>
      </c>
      <c r="F981" s="119" t="str">
        <f ca="1">IFERROR(__xludf.DUMMYFUNCTION("""COMPUTED_VALUE"""),"")</f>
        <v/>
      </c>
      <c r="G981" s="119" t="str">
        <f ca="1">IFERROR(__xludf.DUMMYFUNCTION("""COMPUTED_VALUE"""),"")</f>
        <v/>
      </c>
      <c r="H981" s="119" t="str">
        <f ca="1">IFERROR(__xludf.DUMMYFUNCTION("""COMPUTED_VALUE"""),"")</f>
        <v/>
      </c>
      <c r="I981" s="96" t="str">
        <f ca="1">IFERROR(__xludf.DUMMYFUNCTION("""COMPUTED_VALUE"""),"")</f>
        <v/>
      </c>
      <c r="J981" s="119" t="str">
        <f ca="1">IFERROR(__xludf.DUMMYFUNCTION("""COMPUTED_VALUE"""),"")</f>
        <v/>
      </c>
      <c r="K981" s="119" t="str">
        <f ca="1">IFERROR(__xludf.DUMMYFUNCTION("""COMPUTED_VALUE"""),"")</f>
        <v/>
      </c>
      <c r="L981" s="119" t="str">
        <f ca="1">IFERROR(__xludf.DUMMYFUNCTION("""COMPUTED_VALUE"""),"")</f>
        <v/>
      </c>
      <c r="M981" s="119" t="str">
        <f ca="1">IFERROR(__xludf.DUMMYFUNCTION("""COMPUTED_VALUE"""),"")</f>
        <v/>
      </c>
      <c r="N981" s="119" t="str">
        <f ca="1">IFERROR(__xludf.DUMMYFUNCTION("""COMPUTED_VALUE"""),"")</f>
        <v/>
      </c>
      <c r="O981" s="119" t="str">
        <f ca="1">IFERROR(__xludf.DUMMYFUNCTION("""COMPUTED_VALUE"""),"")</f>
        <v/>
      </c>
      <c r="P981" s="119" t="str">
        <f ca="1">IFERROR(__xludf.DUMMYFUNCTION("""COMPUTED_VALUE"""),"")</f>
        <v/>
      </c>
      <c r="Q981" s="119" t="str">
        <f ca="1">IFERROR(__xludf.DUMMYFUNCTION("""COMPUTED_VALUE"""),"")</f>
        <v/>
      </c>
      <c r="R981" s="119" t="str">
        <f ca="1">IFERROR(__xludf.DUMMYFUNCTION("""COMPUTED_VALUE"""),"")</f>
        <v/>
      </c>
      <c r="S981" s="119" t="str">
        <f ca="1">IFERROR(__xludf.DUMMYFUNCTION("""COMPUTED_VALUE"""),"")</f>
        <v/>
      </c>
      <c r="T981" s="119" t="str">
        <f ca="1">IFERROR(__xludf.DUMMYFUNCTION("""COMPUTED_VALUE"""),"")</f>
        <v/>
      </c>
      <c r="U981" s="119" t="str">
        <f ca="1">IFERROR(__xludf.DUMMYFUNCTION("""COMPUTED_VALUE"""),"")</f>
        <v/>
      </c>
      <c r="V981" s="119" t="str">
        <f ca="1">IFERROR(__xludf.DUMMYFUNCTION("""COMPUTED_VALUE"""),"")</f>
        <v/>
      </c>
      <c r="W981" s="119" t="str">
        <f ca="1">IFERROR(__xludf.DUMMYFUNCTION("""COMPUTED_VALUE"""),"")</f>
        <v/>
      </c>
      <c r="X981" s="119" t="str">
        <f ca="1">IFERROR(__xludf.DUMMYFUNCTION("""COMPUTED_VALUE"""),"")</f>
        <v/>
      </c>
      <c r="Y981" s="119" t="str">
        <f ca="1">IFERROR(__xludf.DUMMYFUNCTION("""COMPUTED_VALUE"""),"")</f>
        <v/>
      </c>
      <c r="Z981" s="119"/>
    </row>
    <row r="982" spans="1:26" ht="12.95">
      <c r="A982" s="119" t="str">
        <f ca="1">IFERROR(__xludf.DUMMYFUNCTION("""COMPUTED_VALUE"""),"")</f>
        <v/>
      </c>
      <c r="B982" s="119" t="str">
        <f ca="1">IFERROR(__xludf.DUMMYFUNCTION("""COMPUTED_VALUE"""),"")</f>
        <v/>
      </c>
      <c r="C982" s="119" t="str">
        <f ca="1">IFERROR(__xludf.DUMMYFUNCTION("""COMPUTED_VALUE"""),"")</f>
        <v/>
      </c>
      <c r="D982" s="119" t="str">
        <f ca="1">IFERROR(__xludf.DUMMYFUNCTION("""COMPUTED_VALUE"""),"")</f>
        <v/>
      </c>
      <c r="E982" s="119" t="str">
        <f ca="1">IFERROR(__xludf.DUMMYFUNCTION("""COMPUTED_VALUE"""),"")</f>
        <v/>
      </c>
      <c r="F982" s="119" t="str">
        <f ca="1">IFERROR(__xludf.DUMMYFUNCTION("""COMPUTED_VALUE"""),"")</f>
        <v/>
      </c>
      <c r="G982" s="119" t="str">
        <f ca="1">IFERROR(__xludf.DUMMYFUNCTION("""COMPUTED_VALUE"""),"")</f>
        <v/>
      </c>
      <c r="H982" s="119" t="str">
        <f ca="1">IFERROR(__xludf.DUMMYFUNCTION("""COMPUTED_VALUE"""),"")</f>
        <v/>
      </c>
      <c r="I982" s="96" t="str">
        <f ca="1">IFERROR(__xludf.DUMMYFUNCTION("""COMPUTED_VALUE"""),"")</f>
        <v/>
      </c>
      <c r="J982" s="119" t="str">
        <f ca="1">IFERROR(__xludf.DUMMYFUNCTION("""COMPUTED_VALUE"""),"")</f>
        <v/>
      </c>
      <c r="K982" s="119" t="str">
        <f ca="1">IFERROR(__xludf.DUMMYFUNCTION("""COMPUTED_VALUE"""),"")</f>
        <v/>
      </c>
      <c r="L982" s="119" t="str">
        <f ca="1">IFERROR(__xludf.DUMMYFUNCTION("""COMPUTED_VALUE"""),"")</f>
        <v/>
      </c>
      <c r="M982" s="119" t="str">
        <f ca="1">IFERROR(__xludf.DUMMYFUNCTION("""COMPUTED_VALUE"""),"")</f>
        <v/>
      </c>
      <c r="N982" s="119" t="str">
        <f ca="1">IFERROR(__xludf.DUMMYFUNCTION("""COMPUTED_VALUE"""),"")</f>
        <v/>
      </c>
      <c r="O982" s="119" t="str">
        <f ca="1">IFERROR(__xludf.DUMMYFUNCTION("""COMPUTED_VALUE"""),"")</f>
        <v/>
      </c>
      <c r="P982" s="119" t="str">
        <f ca="1">IFERROR(__xludf.DUMMYFUNCTION("""COMPUTED_VALUE"""),"")</f>
        <v/>
      </c>
      <c r="Q982" s="119" t="str">
        <f ca="1">IFERROR(__xludf.DUMMYFUNCTION("""COMPUTED_VALUE"""),"")</f>
        <v/>
      </c>
      <c r="R982" s="119" t="str">
        <f ca="1">IFERROR(__xludf.DUMMYFUNCTION("""COMPUTED_VALUE"""),"")</f>
        <v/>
      </c>
      <c r="S982" s="119" t="str">
        <f ca="1">IFERROR(__xludf.DUMMYFUNCTION("""COMPUTED_VALUE"""),"")</f>
        <v/>
      </c>
      <c r="T982" s="119" t="str">
        <f ca="1">IFERROR(__xludf.DUMMYFUNCTION("""COMPUTED_VALUE"""),"")</f>
        <v/>
      </c>
      <c r="U982" s="119" t="str">
        <f ca="1">IFERROR(__xludf.DUMMYFUNCTION("""COMPUTED_VALUE"""),"")</f>
        <v/>
      </c>
      <c r="V982" s="119" t="str">
        <f ca="1">IFERROR(__xludf.DUMMYFUNCTION("""COMPUTED_VALUE"""),"")</f>
        <v/>
      </c>
      <c r="W982" s="119" t="str">
        <f ca="1">IFERROR(__xludf.DUMMYFUNCTION("""COMPUTED_VALUE"""),"")</f>
        <v/>
      </c>
      <c r="X982" s="119" t="str">
        <f ca="1">IFERROR(__xludf.DUMMYFUNCTION("""COMPUTED_VALUE"""),"")</f>
        <v/>
      </c>
      <c r="Y982" s="119" t="str">
        <f ca="1">IFERROR(__xludf.DUMMYFUNCTION("""COMPUTED_VALUE"""),"")</f>
        <v/>
      </c>
      <c r="Z982" s="119"/>
    </row>
    <row r="983" spans="1:26" ht="12.95">
      <c r="A983" s="119" t="str">
        <f ca="1">IFERROR(__xludf.DUMMYFUNCTION("""COMPUTED_VALUE"""),"")</f>
        <v/>
      </c>
      <c r="B983" s="119" t="str">
        <f ca="1">IFERROR(__xludf.DUMMYFUNCTION("""COMPUTED_VALUE"""),"")</f>
        <v/>
      </c>
      <c r="C983" s="119" t="str">
        <f ca="1">IFERROR(__xludf.DUMMYFUNCTION("""COMPUTED_VALUE"""),"")</f>
        <v/>
      </c>
      <c r="D983" s="119" t="str">
        <f ca="1">IFERROR(__xludf.DUMMYFUNCTION("""COMPUTED_VALUE"""),"")</f>
        <v/>
      </c>
      <c r="E983" s="119" t="str">
        <f ca="1">IFERROR(__xludf.DUMMYFUNCTION("""COMPUTED_VALUE"""),"")</f>
        <v/>
      </c>
      <c r="F983" s="119" t="str">
        <f ca="1">IFERROR(__xludf.DUMMYFUNCTION("""COMPUTED_VALUE"""),"")</f>
        <v/>
      </c>
      <c r="G983" s="119" t="str">
        <f ca="1">IFERROR(__xludf.DUMMYFUNCTION("""COMPUTED_VALUE"""),"")</f>
        <v/>
      </c>
      <c r="H983" s="119" t="str">
        <f ca="1">IFERROR(__xludf.DUMMYFUNCTION("""COMPUTED_VALUE"""),"")</f>
        <v/>
      </c>
      <c r="I983" s="96" t="str">
        <f ca="1">IFERROR(__xludf.DUMMYFUNCTION("""COMPUTED_VALUE"""),"")</f>
        <v/>
      </c>
      <c r="J983" s="119" t="str">
        <f ca="1">IFERROR(__xludf.DUMMYFUNCTION("""COMPUTED_VALUE"""),"")</f>
        <v/>
      </c>
      <c r="K983" s="119" t="str">
        <f ca="1">IFERROR(__xludf.DUMMYFUNCTION("""COMPUTED_VALUE"""),"")</f>
        <v/>
      </c>
      <c r="L983" s="119" t="str">
        <f ca="1">IFERROR(__xludf.DUMMYFUNCTION("""COMPUTED_VALUE"""),"")</f>
        <v/>
      </c>
      <c r="M983" s="119" t="str">
        <f ca="1">IFERROR(__xludf.DUMMYFUNCTION("""COMPUTED_VALUE"""),"")</f>
        <v/>
      </c>
      <c r="N983" s="119" t="str">
        <f ca="1">IFERROR(__xludf.DUMMYFUNCTION("""COMPUTED_VALUE"""),"")</f>
        <v/>
      </c>
      <c r="O983" s="119" t="str">
        <f ca="1">IFERROR(__xludf.DUMMYFUNCTION("""COMPUTED_VALUE"""),"")</f>
        <v/>
      </c>
      <c r="P983" s="119" t="str">
        <f ca="1">IFERROR(__xludf.DUMMYFUNCTION("""COMPUTED_VALUE"""),"")</f>
        <v/>
      </c>
      <c r="Q983" s="119" t="str">
        <f ca="1">IFERROR(__xludf.DUMMYFUNCTION("""COMPUTED_VALUE"""),"")</f>
        <v/>
      </c>
      <c r="R983" s="119" t="str">
        <f ca="1">IFERROR(__xludf.DUMMYFUNCTION("""COMPUTED_VALUE"""),"")</f>
        <v/>
      </c>
      <c r="S983" s="119" t="str">
        <f ca="1">IFERROR(__xludf.DUMMYFUNCTION("""COMPUTED_VALUE"""),"")</f>
        <v/>
      </c>
      <c r="T983" s="119" t="str">
        <f ca="1">IFERROR(__xludf.DUMMYFUNCTION("""COMPUTED_VALUE"""),"")</f>
        <v/>
      </c>
      <c r="U983" s="119" t="str">
        <f ca="1">IFERROR(__xludf.DUMMYFUNCTION("""COMPUTED_VALUE"""),"")</f>
        <v/>
      </c>
      <c r="V983" s="119" t="str">
        <f ca="1">IFERROR(__xludf.DUMMYFUNCTION("""COMPUTED_VALUE"""),"")</f>
        <v/>
      </c>
      <c r="W983" s="119" t="str">
        <f ca="1">IFERROR(__xludf.DUMMYFUNCTION("""COMPUTED_VALUE"""),"")</f>
        <v/>
      </c>
      <c r="X983" s="119" t="str">
        <f ca="1">IFERROR(__xludf.DUMMYFUNCTION("""COMPUTED_VALUE"""),"")</f>
        <v/>
      </c>
      <c r="Y983" s="119" t="str">
        <f ca="1">IFERROR(__xludf.DUMMYFUNCTION("""COMPUTED_VALUE"""),"")</f>
        <v/>
      </c>
      <c r="Z983" s="119"/>
    </row>
    <row r="984" spans="1:26" ht="12.95">
      <c r="A984" s="119" t="str">
        <f ca="1">IFERROR(__xludf.DUMMYFUNCTION("""COMPUTED_VALUE"""),"")</f>
        <v/>
      </c>
      <c r="B984" s="119" t="str">
        <f ca="1">IFERROR(__xludf.DUMMYFUNCTION("""COMPUTED_VALUE"""),"")</f>
        <v/>
      </c>
      <c r="C984" s="119" t="str">
        <f ca="1">IFERROR(__xludf.DUMMYFUNCTION("""COMPUTED_VALUE"""),"")</f>
        <v/>
      </c>
      <c r="D984" s="119" t="str">
        <f ca="1">IFERROR(__xludf.DUMMYFUNCTION("""COMPUTED_VALUE"""),"")</f>
        <v/>
      </c>
      <c r="E984" s="119" t="str">
        <f ca="1">IFERROR(__xludf.DUMMYFUNCTION("""COMPUTED_VALUE"""),"")</f>
        <v/>
      </c>
      <c r="F984" s="119" t="str">
        <f ca="1">IFERROR(__xludf.DUMMYFUNCTION("""COMPUTED_VALUE"""),"")</f>
        <v/>
      </c>
      <c r="G984" s="119" t="str">
        <f ca="1">IFERROR(__xludf.DUMMYFUNCTION("""COMPUTED_VALUE"""),"")</f>
        <v/>
      </c>
      <c r="H984" s="119" t="str">
        <f ca="1">IFERROR(__xludf.DUMMYFUNCTION("""COMPUTED_VALUE"""),"")</f>
        <v/>
      </c>
      <c r="I984" s="96" t="str">
        <f ca="1">IFERROR(__xludf.DUMMYFUNCTION("""COMPUTED_VALUE"""),"")</f>
        <v/>
      </c>
      <c r="J984" s="119" t="str">
        <f ca="1">IFERROR(__xludf.DUMMYFUNCTION("""COMPUTED_VALUE"""),"")</f>
        <v/>
      </c>
      <c r="K984" s="119" t="str">
        <f ca="1">IFERROR(__xludf.DUMMYFUNCTION("""COMPUTED_VALUE"""),"")</f>
        <v/>
      </c>
      <c r="L984" s="119" t="str">
        <f ca="1">IFERROR(__xludf.DUMMYFUNCTION("""COMPUTED_VALUE"""),"")</f>
        <v/>
      </c>
      <c r="M984" s="119" t="str">
        <f ca="1">IFERROR(__xludf.DUMMYFUNCTION("""COMPUTED_VALUE"""),"")</f>
        <v/>
      </c>
      <c r="N984" s="119" t="str">
        <f ca="1">IFERROR(__xludf.DUMMYFUNCTION("""COMPUTED_VALUE"""),"")</f>
        <v/>
      </c>
      <c r="O984" s="119" t="str">
        <f ca="1">IFERROR(__xludf.DUMMYFUNCTION("""COMPUTED_VALUE"""),"")</f>
        <v/>
      </c>
      <c r="P984" s="119" t="str">
        <f ca="1">IFERROR(__xludf.DUMMYFUNCTION("""COMPUTED_VALUE"""),"")</f>
        <v/>
      </c>
      <c r="Q984" s="119" t="str">
        <f ca="1">IFERROR(__xludf.DUMMYFUNCTION("""COMPUTED_VALUE"""),"")</f>
        <v/>
      </c>
      <c r="R984" s="119" t="str">
        <f ca="1">IFERROR(__xludf.DUMMYFUNCTION("""COMPUTED_VALUE"""),"")</f>
        <v/>
      </c>
      <c r="S984" s="119" t="str">
        <f ca="1">IFERROR(__xludf.DUMMYFUNCTION("""COMPUTED_VALUE"""),"")</f>
        <v/>
      </c>
      <c r="T984" s="119" t="str">
        <f ca="1">IFERROR(__xludf.DUMMYFUNCTION("""COMPUTED_VALUE"""),"")</f>
        <v/>
      </c>
      <c r="U984" s="119" t="str">
        <f ca="1">IFERROR(__xludf.DUMMYFUNCTION("""COMPUTED_VALUE"""),"")</f>
        <v/>
      </c>
      <c r="V984" s="119" t="str">
        <f ca="1">IFERROR(__xludf.DUMMYFUNCTION("""COMPUTED_VALUE"""),"")</f>
        <v/>
      </c>
      <c r="W984" s="119" t="str">
        <f ca="1">IFERROR(__xludf.DUMMYFUNCTION("""COMPUTED_VALUE"""),"")</f>
        <v/>
      </c>
      <c r="X984" s="119" t="str">
        <f ca="1">IFERROR(__xludf.DUMMYFUNCTION("""COMPUTED_VALUE"""),"")</f>
        <v/>
      </c>
      <c r="Y984" s="119" t="str">
        <f ca="1">IFERROR(__xludf.DUMMYFUNCTION("""COMPUTED_VALUE"""),"")</f>
        <v/>
      </c>
      <c r="Z984" s="119"/>
    </row>
    <row r="985" spans="1:26" ht="12.95">
      <c r="A985" s="119" t="str">
        <f ca="1">IFERROR(__xludf.DUMMYFUNCTION("""COMPUTED_VALUE"""),"")</f>
        <v/>
      </c>
      <c r="B985" s="119" t="str">
        <f ca="1">IFERROR(__xludf.DUMMYFUNCTION("""COMPUTED_VALUE"""),"")</f>
        <v/>
      </c>
      <c r="C985" s="119" t="str">
        <f ca="1">IFERROR(__xludf.DUMMYFUNCTION("""COMPUTED_VALUE"""),"")</f>
        <v/>
      </c>
      <c r="D985" s="119" t="str">
        <f ca="1">IFERROR(__xludf.DUMMYFUNCTION("""COMPUTED_VALUE"""),"")</f>
        <v/>
      </c>
      <c r="E985" s="119" t="str">
        <f ca="1">IFERROR(__xludf.DUMMYFUNCTION("""COMPUTED_VALUE"""),"")</f>
        <v/>
      </c>
      <c r="F985" s="119" t="str">
        <f ca="1">IFERROR(__xludf.DUMMYFUNCTION("""COMPUTED_VALUE"""),"")</f>
        <v/>
      </c>
      <c r="G985" s="119" t="str">
        <f ca="1">IFERROR(__xludf.DUMMYFUNCTION("""COMPUTED_VALUE"""),"")</f>
        <v/>
      </c>
      <c r="H985" s="119" t="str">
        <f ca="1">IFERROR(__xludf.DUMMYFUNCTION("""COMPUTED_VALUE"""),"")</f>
        <v/>
      </c>
      <c r="I985" s="96" t="str">
        <f ca="1">IFERROR(__xludf.DUMMYFUNCTION("""COMPUTED_VALUE"""),"")</f>
        <v/>
      </c>
      <c r="J985" s="119" t="str">
        <f ca="1">IFERROR(__xludf.DUMMYFUNCTION("""COMPUTED_VALUE"""),"")</f>
        <v/>
      </c>
      <c r="K985" s="119" t="str">
        <f ca="1">IFERROR(__xludf.DUMMYFUNCTION("""COMPUTED_VALUE"""),"")</f>
        <v/>
      </c>
      <c r="L985" s="119" t="str">
        <f ca="1">IFERROR(__xludf.DUMMYFUNCTION("""COMPUTED_VALUE"""),"")</f>
        <v/>
      </c>
      <c r="M985" s="119" t="str">
        <f ca="1">IFERROR(__xludf.DUMMYFUNCTION("""COMPUTED_VALUE"""),"")</f>
        <v/>
      </c>
      <c r="N985" s="119" t="str">
        <f ca="1">IFERROR(__xludf.DUMMYFUNCTION("""COMPUTED_VALUE"""),"")</f>
        <v/>
      </c>
      <c r="O985" s="119" t="str">
        <f ca="1">IFERROR(__xludf.DUMMYFUNCTION("""COMPUTED_VALUE"""),"")</f>
        <v/>
      </c>
      <c r="P985" s="119" t="str">
        <f ca="1">IFERROR(__xludf.DUMMYFUNCTION("""COMPUTED_VALUE"""),"")</f>
        <v/>
      </c>
      <c r="Q985" s="119" t="str">
        <f ca="1">IFERROR(__xludf.DUMMYFUNCTION("""COMPUTED_VALUE"""),"")</f>
        <v/>
      </c>
      <c r="R985" s="119" t="str">
        <f ca="1">IFERROR(__xludf.DUMMYFUNCTION("""COMPUTED_VALUE"""),"")</f>
        <v/>
      </c>
      <c r="S985" s="119" t="str">
        <f ca="1">IFERROR(__xludf.DUMMYFUNCTION("""COMPUTED_VALUE"""),"")</f>
        <v/>
      </c>
      <c r="T985" s="119" t="str">
        <f ca="1">IFERROR(__xludf.DUMMYFUNCTION("""COMPUTED_VALUE"""),"")</f>
        <v/>
      </c>
      <c r="U985" s="119" t="str">
        <f ca="1">IFERROR(__xludf.DUMMYFUNCTION("""COMPUTED_VALUE"""),"")</f>
        <v/>
      </c>
      <c r="V985" s="119" t="str">
        <f ca="1">IFERROR(__xludf.DUMMYFUNCTION("""COMPUTED_VALUE"""),"")</f>
        <v/>
      </c>
      <c r="W985" s="119" t="str">
        <f ca="1">IFERROR(__xludf.DUMMYFUNCTION("""COMPUTED_VALUE"""),"")</f>
        <v/>
      </c>
      <c r="X985" s="119" t="str">
        <f ca="1">IFERROR(__xludf.DUMMYFUNCTION("""COMPUTED_VALUE"""),"")</f>
        <v/>
      </c>
      <c r="Y985" s="119" t="str">
        <f ca="1">IFERROR(__xludf.DUMMYFUNCTION("""COMPUTED_VALUE"""),"")</f>
        <v/>
      </c>
      <c r="Z985" s="119"/>
    </row>
    <row r="986" spans="1:26" ht="12.95">
      <c r="A986" s="119" t="str">
        <f ca="1">IFERROR(__xludf.DUMMYFUNCTION("""COMPUTED_VALUE"""),"")</f>
        <v/>
      </c>
      <c r="B986" s="119" t="str">
        <f ca="1">IFERROR(__xludf.DUMMYFUNCTION("""COMPUTED_VALUE"""),"")</f>
        <v/>
      </c>
      <c r="C986" s="119" t="str">
        <f ca="1">IFERROR(__xludf.DUMMYFUNCTION("""COMPUTED_VALUE"""),"")</f>
        <v/>
      </c>
      <c r="D986" s="119" t="str">
        <f ca="1">IFERROR(__xludf.DUMMYFUNCTION("""COMPUTED_VALUE"""),"")</f>
        <v/>
      </c>
      <c r="E986" s="119" t="str">
        <f ca="1">IFERROR(__xludf.DUMMYFUNCTION("""COMPUTED_VALUE"""),"")</f>
        <v/>
      </c>
      <c r="F986" s="119" t="str">
        <f ca="1">IFERROR(__xludf.DUMMYFUNCTION("""COMPUTED_VALUE"""),"")</f>
        <v/>
      </c>
      <c r="G986" s="119" t="str">
        <f ca="1">IFERROR(__xludf.DUMMYFUNCTION("""COMPUTED_VALUE"""),"")</f>
        <v/>
      </c>
      <c r="H986" s="119" t="str">
        <f ca="1">IFERROR(__xludf.DUMMYFUNCTION("""COMPUTED_VALUE"""),"")</f>
        <v/>
      </c>
      <c r="I986" s="96" t="str">
        <f ca="1">IFERROR(__xludf.DUMMYFUNCTION("""COMPUTED_VALUE"""),"")</f>
        <v/>
      </c>
      <c r="J986" s="119" t="str">
        <f ca="1">IFERROR(__xludf.DUMMYFUNCTION("""COMPUTED_VALUE"""),"")</f>
        <v/>
      </c>
      <c r="K986" s="119" t="str">
        <f ca="1">IFERROR(__xludf.DUMMYFUNCTION("""COMPUTED_VALUE"""),"")</f>
        <v/>
      </c>
      <c r="L986" s="119" t="str">
        <f ca="1">IFERROR(__xludf.DUMMYFUNCTION("""COMPUTED_VALUE"""),"")</f>
        <v/>
      </c>
      <c r="M986" s="119" t="str">
        <f ca="1">IFERROR(__xludf.DUMMYFUNCTION("""COMPUTED_VALUE"""),"")</f>
        <v/>
      </c>
      <c r="N986" s="119" t="str">
        <f ca="1">IFERROR(__xludf.DUMMYFUNCTION("""COMPUTED_VALUE"""),"")</f>
        <v/>
      </c>
      <c r="O986" s="119" t="str">
        <f ca="1">IFERROR(__xludf.DUMMYFUNCTION("""COMPUTED_VALUE"""),"")</f>
        <v/>
      </c>
      <c r="P986" s="119" t="str">
        <f ca="1">IFERROR(__xludf.DUMMYFUNCTION("""COMPUTED_VALUE"""),"")</f>
        <v/>
      </c>
      <c r="Q986" s="119" t="str">
        <f ca="1">IFERROR(__xludf.DUMMYFUNCTION("""COMPUTED_VALUE"""),"")</f>
        <v/>
      </c>
      <c r="R986" s="119" t="str">
        <f ca="1">IFERROR(__xludf.DUMMYFUNCTION("""COMPUTED_VALUE"""),"")</f>
        <v/>
      </c>
      <c r="S986" s="119" t="str">
        <f ca="1">IFERROR(__xludf.DUMMYFUNCTION("""COMPUTED_VALUE"""),"")</f>
        <v/>
      </c>
      <c r="T986" s="119" t="str">
        <f ca="1">IFERROR(__xludf.DUMMYFUNCTION("""COMPUTED_VALUE"""),"")</f>
        <v/>
      </c>
      <c r="U986" s="119" t="str">
        <f ca="1">IFERROR(__xludf.DUMMYFUNCTION("""COMPUTED_VALUE"""),"")</f>
        <v/>
      </c>
      <c r="V986" s="119" t="str">
        <f ca="1">IFERROR(__xludf.DUMMYFUNCTION("""COMPUTED_VALUE"""),"")</f>
        <v/>
      </c>
      <c r="W986" s="119" t="str">
        <f ca="1">IFERROR(__xludf.DUMMYFUNCTION("""COMPUTED_VALUE"""),"")</f>
        <v/>
      </c>
      <c r="X986" s="119" t="str">
        <f ca="1">IFERROR(__xludf.DUMMYFUNCTION("""COMPUTED_VALUE"""),"")</f>
        <v/>
      </c>
      <c r="Y986" s="119" t="str">
        <f ca="1">IFERROR(__xludf.DUMMYFUNCTION("""COMPUTED_VALUE"""),"")</f>
        <v/>
      </c>
      <c r="Z986" s="119"/>
    </row>
    <row r="987" spans="1:26" ht="12.95">
      <c r="A987" s="119" t="str">
        <f ca="1">IFERROR(__xludf.DUMMYFUNCTION("""COMPUTED_VALUE"""),"")</f>
        <v/>
      </c>
      <c r="B987" s="119" t="str">
        <f ca="1">IFERROR(__xludf.DUMMYFUNCTION("""COMPUTED_VALUE"""),"")</f>
        <v/>
      </c>
      <c r="C987" s="119" t="str">
        <f ca="1">IFERROR(__xludf.DUMMYFUNCTION("""COMPUTED_VALUE"""),"")</f>
        <v/>
      </c>
      <c r="D987" s="119" t="str">
        <f ca="1">IFERROR(__xludf.DUMMYFUNCTION("""COMPUTED_VALUE"""),"")</f>
        <v/>
      </c>
      <c r="E987" s="119" t="str">
        <f ca="1">IFERROR(__xludf.DUMMYFUNCTION("""COMPUTED_VALUE"""),"")</f>
        <v/>
      </c>
      <c r="F987" s="119" t="str">
        <f ca="1">IFERROR(__xludf.DUMMYFUNCTION("""COMPUTED_VALUE"""),"")</f>
        <v/>
      </c>
      <c r="G987" s="119" t="str">
        <f ca="1">IFERROR(__xludf.DUMMYFUNCTION("""COMPUTED_VALUE"""),"")</f>
        <v/>
      </c>
      <c r="H987" s="119" t="str">
        <f ca="1">IFERROR(__xludf.DUMMYFUNCTION("""COMPUTED_VALUE"""),"")</f>
        <v/>
      </c>
      <c r="I987" s="96" t="str">
        <f ca="1">IFERROR(__xludf.DUMMYFUNCTION("""COMPUTED_VALUE"""),"")</f>
        <v/>
      </c>
      <c r="J987" s="119" t="str">
        <f ca="1">IFERROR(__xludf.DUMMYFUNCTION("""COMPUTED_VALUE"""),"")</f>
        <v/>
      </c>
      <c r="K987" s="119" t="str">
        <f ca="1">IFERROR(__xludf.DUMMYFUNCTION("""COMPUTED_VALUE"""),"")</f>
        <v/>
      </c>
      <c r="L987" s="119" t="str">
        <f ca="1">IFERROR(__xludf.DUMMYFUNCTION("""COMPUTED_VALUE"""),"")</f>
        <v/>
      </c>
      <c r="M987" s="119" t="str">
        <f ca="1">IFERROR(__xludf.DUMMYFUNCTION("""COMPUTED_VALUE"""),"")</f>
        <v/>
      </c>
      <c r="N987" s="119" t="str">
        <f ca="1">IFERROR(__xludf.DUMMYFUNCTION("""COMPUTED_VALUE"""),"")</f>
        <v/>
      </c>
      <c r="O987" s="119" t="str">
        <f ca="1">IFERROR(__xludf.DUMMYFUNCTION("""COMPUTED_VALUE"""),"")</f>
        <v/>
      </c>
      <c r="P987" s="119" t="str">
        <f ca="1">IFERROR(__xludf.DUMMYFUNCTION("""COMPUTED_VALUE"""),"")</f>
        <v/>
      </c>
      <c r="Q987" s="119" t="str">
        <f ca="1">IFERROR(__xludf.DUMMYFUNCTION("""COMPUTED_VALUE"""),"")</f>
        <v/>
      </c>
      <c r="R987" s="119" t="str">
        <f ca="1">IFERROR(__xludf.DUMMYFUNCTION("""COMPUTED_VALUE"""),"")</f>
        <v/>
      </c>
      <c r="S987" s="119" t="str">
        <f ca="1">IFERROR(__xludf.DUMMYFUNCTION("""COMPUTED_VALUE"""),"")</f>
        <v/>
      </c>
      <c r="T987" s="119" t="str">
        <f ca="1">IFERROR(__xludf.DUMMYFUNCTION("""COMPUTED_VALUE"""),"")</f>
        <v/>
      </c>
      <c r="U987" s="119" t="str">
        <f ca="1">IFERROR(__xludf.DUMMYFUNCTION("""COMPUTED_VALUE"""),"")</f>
        <v/>
      </c>
      <c r="V987" s="119" t="str">
        <f ca="1">IFERROR(__xludf.DUMMYFUNCTION("""COMPUTED_VALUE"""),"")</f>
        <v/>
      </c>
      <c r="W987" s="119" t="str">
        <f ca="1">IFERROR(__xludf.DUMMYFUNCTION("""COMPUTED_VALUE"""),"")</f>
        <v/>
      </c>
      <c r="X987" s="119" t="str">
        <f ca="1">IFERROR(__xludf.DUMMYFUNCTION("""COMPUTED_VALUE"""),"")</f>
        <v/>
      </c>
      <c r="Y987" s="119" t="str">
        <f ca="1">IFERROR(__xludf.DUMMYFUNCTION("""COMPUTED_VALUE"""),"")</f>
        <v/>
      </c>
      <c r="Z987" s="119"/>
    </row>
    <row r="988" spans="1:26" ht="12.95">
      <c r="A988" s="119" t="str">
        <f ca="1">IFERROR(__xludf.DUMMYFUNCTION("""COMPUTED_VALUE"""),"")</f>
        <v/>
      </c>
      <c r="B988" s="119" t="str">
        <f ca="1">IFERROR(__xludf.DUMMYFUNCTION("""COMPUTED_VALUE"""),"")</f>
        <v/>
      </c>
      <c r="C988" s="119" t="str">
        <f ca="1">IFERROR(__xludf.DUMMYFUNCTION("""COMPUTED_VALUE"""),"")</f>
        <v/>
      </c>
      <c r="D988" s="119" t="str">
        <f ca="1">IFERROR(__xludf.DUMMYFUNCTION("""COMPUTED_VALUE"""),"")</f>
        <v/>
      </c>
      <c r="E988" s="119" t="str">
        <f ca="1">IFERROR(__xludf.DUMMYFUNCTION("""COMPUTED_VALUE"""),"")</f>
        <v/>
      </c>
      <c r="F988" s="119" t="str">
        <f ca="1">IFERROR(__xludf.DUMMYFUNCTION("""COMPUTED_VALUE"""),"")</f>
        <v/>
      </c>
      <c r="G988" s="119" t="str">
        <f ca="1">IFERROR(__xludf.DUMMYFUNCTION("""COMPUTED_VALUE"""),"")</f>
        <v/>
      </c>
      <c r="H988" s="119" t="str">
        <f ca="1">IFERROR(__xludf.DUMMYFUNCTION("""COMPUTED_VALUE"""),"")</f>
        <v/>
      </c>
      <c r="I988" s="96" t="str">
        <f ca="1">IFERROR(__xludf.DUMMYFUNCTION("""COMPUTED_VALUE"""),"")</f>
        <v/>
      </c>
      <c r="J988" s="119" t="str">
        <f ca="1">IFERROR(__xludf.DUMMYFUNCTION("""COMPUTED_VALUE"""),"")</f>
        <v/>
      </c>
      <c r="K988" s="119" t="str">
        <f ca="1">IFERROR(__xludf.DUMMYFUNCTION("""COMPUTED_VALUE"""),"")</f>
        <v/>
      </c>
      <c r="L988" s="119" t="str">
        <f ca="1">IFERROR(__xludf.DUMMYFUNCTION("""COMPUTED_VALUE"""),"")</f>
        <v/>
      </c>
      <c r="M988" s="119" t="str">
        <f ca="1">IFERROR(__xludf.DUMMYFUNCTION("""COMPUTED_VALUE"""),"")</f>
        <v/>
      </c>
      <c r="N988" s="119" t="str">
        <f ca="1">IFERROR(__xludf.DUMMYFUNCTION("""COMPUTED_VALUE"""),"")</f>
        <v/>
      </c>
      <c r="O988" s="119" t="str">
        <f ca="1">IFERROR(__xludf.DUMMYFUNCTION("""COMPUTED_VALUE"""),"")</f>
        <v/>
      </c>
      <c r="P988" s="119" t="str">
        <f ca="1">IFERROR(__xludf.DUMMYFUNCTION("""COMPUTED_VALUE"""),"")</f>
        <v/>
      </c>
      <c r="Q988" s="119" t="str">
        <f ca="1">IFERROR(__xludf.DUMMYFUNCTION("""COMPUTED_VALUE"""),"")</f>
        <v/>
      </c>
      <c r="R988" s="119" t="str">
        <f ca="1">IFERROR(__xludf.DUMMYFUNCTION("""COMPUTED_VALUE"""),"")</f>
        <v/>
      </c>
      <c r="S988" s="119" t="str">
        <f ca="1">IFERROR(__xludf.DUMMYFUNCTION("""COMPUTED_VALUE"""),"")</f>
        <v/>
      </c>
      <c r="T988" s="119" t="str">
        <f ca="1">IFERROR(__xludf.DUMMYFUNCTION("""COMPUTED_VALUE"""),"")</f>
        <v/>
      </c>
      <c r="U988" s="119" t="str">
        <f ca="1">IFERROR(__xludf.DUMMYFUNCTION("""COMPUTED_VALUE"""),"")</f>
        <v/>
      </c>
      <c r="V988" s="119" t="str">
        <f ca="1">IFERROR(__xludf.DUMMYFUNCTION("""COMPUTED_VALUE"""),"")</f>
        <v/>
      </c>
      <c r="W988" s="119" t="str">
        <f ca="1">IFERROR(__xludf.DUMMYFUNCTION("""COMPUTED_VALUE"""),"")</f>
        <v/>
      </c>
      <c r="X988" s="119" t="str">
        <f ca="1">IFERROR(__xludf.DUMMYFUNCTION("""COMPUTED_VALUE"""),"")</f>
        <v/>
      </c>
      <c r="Y988" s="119" t="str">
        <f ca="1">IFERROR(__xludf.DUMMYFUNCTION("""COMPUTED_VALUE"""),"")</f>
        <v/>
      </c>
      <c r="Z988" s="119"/>
    </row>
    <row r="989" spans="1:26" ht="12.95">
      <c r="A989" s="119" t="str">
        <f ca="1">IFERROR(__xludf.DUMMYFUNCTION("""COMPUTED_VALUE"""),"")</f>
        <v/>
      </c>
      <c r="B989" s="119" t="str">
        <f ca="1">IFERROR(__xludf.DUMMYFUNCTION("""COMPUTED_VALUE"""),"")</f>
        <v/>
      </c>
      <c r="C989" s="119" t="str">
        <f ca="1">IFERROR(__xludf.DUMMYFUNCTION("""COMPUTED_VALUE"""),"")</f>
        <v/>
      </c>
      <c r="D989" s="119" t="str">
        <f ca="1">IFERROR(__xludf.DUMMYFUNCTION("""COMPUTED_VALUE"""),"")</f>
        <v/>
      </c>
      <c r="E989" s="119" t="str">
        <f ca="1">IFERROR(__xludf.DUMMYFUNCTION("""COMPUTED_VALUE"""),"")</f>
        <v/>
      </c>
      <c r="F989" s="119" t="str">
        <f ca="1">IFERROR(__xludf.DUMMYFUNCTION("""COMPUTED_VALUE"""),"")</f>
        <v/>
      </c>
      <c r="G989" s="119" t="str">
        <f ca="1">IFERROR(__xludf.DUMMYFUNCTION("""COMPUTED_VALUE"""),"")</f>
        <v/>
      </c>
      <c r="H989" s="119" t="str">
        <f ca="1">IFERROR(__xludf.DUMMYFUNCTION("""COMPUTED_VALUE"""),"")</f>
        <v/>
      </c>
      <c r="I989" s="96" t="str">
        <f ca="1">IFERROR(__xludf.DUMMYFUNCTION("""COMPUTED_VALUE"""),"")</f>
        <v/>
      </c>
      <c r="J989" s="119" t="str">
        <f ca="1">IFERROR(__xludf.DUMMYFUNCTION("""COMPUTED_VALUE"""),"")</f>
        <v/>
      </c>
      <c r="K989" s="119" t="str">
        <f ca="1">IFERROR(__xludf.DUMMYFUNCTION("""COMPUTED_VALUE"""),"")</f>
        <v/>
      </c>
      <c r="L989" s="119" t="str">
        <f ca="1">IFERROR(__xludf.DUMMYFUNCTION("""COMPUTED_VALUE"""),"")</f>
        <v/>
      </c>
      <c r="M989" s="119" t="str">
        <f ca="1">IFERROR(__xludf.DUMMYFUNCTION("""COMPUTED_VALUE"""),"")</f>
        <v/>
      </c>
      <c r="N989" s="119" t="str">
        <f ca="1">IFERROR(__xludf.DUMMYFUNCTION("""COMPUTED_VALUE"""),"")</f>
        <v/>
      </c>
      <c r="O989" s="119" t="str">
        <f ca="1">IFERROR(__xludf.DUMMYFUNCTION("""COMPUTED_VALUE"""),"")</f>
        <v/>
      </c>
      <c r="P989" s="119" t="str">
        <f ca="1">IFERROR(__xludf.DUMMYFUNCTION("""COMPUTED_VALUE"""),"")</f>
        <v/>
      </c>
      <c r="Q989" s="119" t="str">
        <f ca="1">IFERROR(__xludf.DUMMYFUNCTION("""COMPUTED_VALUE"""),"")</f>
        <v/>
      </c>
      <c r="R989" s="119" t="str">
        <f ca="1">IFERROR(__xludf.DUMMYFUNCTION("""COMPUTED_VALUE"""),"")</f>
        <v/>
      </c>
      <c r="S989" s="119" t="str">
        <f ca="1">IFERROR(__xludf.DUMMYFUNCTION("""COMPUTED_VALUE"""),"")</f>
        <v/>
      </c>
      <c r="T989" s="119" t="str">
        <f ca="1">IFERROR(__xludf.DUMMYFUNCTION("""COMPUTED_VALUE"""),"")</f>
        <v/>
      </c>
      <c r="U989" s="119" t="str">
        <f ca="1">IFERROR(__xludf.DUMMYFUNCTION("""COMPUTED_VALUE"""),"")</f>
        <v/>
      </c>
      <c r="V989" s="119" t="str">
        <f ca="1">IFERROR(__xludf.DUMMYFUNCTION("""COMPUTED_VALUE"""),"")</f>
        <v/>
      </c>
      <c r="W989" s="119" t="str">
        <f ca="1">IFERROR(__xludf.DUMMYFUNCTION("""COMPUTED_VALUE"""),"")</f>
        <v/>
      </c>
      <c r="X989" s="119" t="str">
        <f ca="1">IFERROR(__xludf.DUMMYFUNCTION("""COMPUTED_VALUE"""),"")</f>
        <v/>
      </c>
      <c r="Y989" s="119" t="str">
        <f ca="1">IFERROR(__xludf.DUMMYFUNCTION("""COMPUTED_VALUE"""),"")</f>
        <v/>
      </c>
      <c r="Z989" s="119"/>
    </row>
    <row r="990" spans="1:26" ht="12.95">
      <c r="A990" s="119" t="str">
        <f ca="1">IFERROR(__xludf.DUMMYFUNCTION("""COMPUTED_VALUE"""),"")</f>
        <v/>
      </c>
      <c r="B990" s="119" t="str">
        <f ca="1">IFERROR(__xludf.DUMMYFUNCTION("""COMPUTED_VALUE"""),"")</f>
        <v/>
      </c>
      <c r="C990" s="119" t="str">
        <f ca="1">IFERROR(__xludf.DUMMYFUNCTION("""COMPUTED_VALUE"""),"")</f>
        <v/>
      </c>
      <c r="D990" s="119" t="str">
        <f ca="1">IFERROR(__xludf.DUMMYFUNCTION("""COMPUTED_VALUE"""),"")</f>
        <v/>
      </c>
      <c r="E990" s="119" t="str">
        <f ca="1">IFERROR(__xludf.DUMMYFUNCTION("""COMPUTED_VALUE"""),"")</f>
        <v/>
      </c>
      <c r="F990" s="119" t="str">
        <f ca="1">IFERROR(__xludf.DUMMYFUNCTION("""COMPUTED_VALUE"""),"")</f>
        <v/>
      </c>
      <c r="G990" s="119" t="str">
        <f ca="1">IFERROR(__xludf.DUMMYFUNCTION("""COMPUTED_VALUE"""),"")</f>
        <v/>
      </c>
      <c r="H990" s="119" t="str">
        <f ca="1">IFERROR(__xludf.DUMMYFUNCTION("""COMPUTED_VALUE"""),"")</f>
        <v/>
      </c>
      <c r="I990" s="96" t="str">
        <f ca="1">IFERROR(__xludf.DUMMYFUNCTION("""COMPUTED_VALUE"""),"")</f>
        <v/>
      </c>
      <c r="J990" s="119" t="str">
        <f ca="1">IFERROR(__xludf.DUMMYFUNCTION("""COMPUTED_VALUE"""),"")</f>
        <v/>
      </c>
      <c r="K990" s="119" t="str">
        <f ca="1">IFERROR(__xludf.DUMMYFUNCTION("""COMPUTED_VALUE"""),"")</f>
        <v/>
      </c>
      <c r="L990" s="119" t="str">
        <f ca="1">IFERROR(__xludf.DUMMYFUNCTION("""COMPUTED_VALUE"""),"")</f>
        <v/>
      </c>
      <c r="M990" s="119" t="str">
        <f ca="1">IFERROR(__xludf.DUMMYFUNCTION("""COMPUTED_VALUE"""),"")</f>
        <v/>
      </c>
      <c r="N990" s="119" t="str">
        <f ca="1">IFERROR(__xludf.DUMMYFUNCTION("""COMPUTED_VALUE"""),"")</f>
        <v/>
      </c>
      <c r="O990" s="119" t="str">
        <f ca="1">IFERROR(__xludf.DUMMYFUNCTION("""COMPUTED_VALUE"""),"")</f>
        <v/>
      </c>
      <c r="P990" s="119" t="str">
        <f ca="1">IFERROR(__xludf.DUMMYFUNCTION("""COMPUTED_VALUE"""),"")</f>
        <v/>
      </c>
      <c r="Q990" s="119" t="str">
        <f ca="1">IFERROR(__xludf.DUMMYFUNCTION("""COMPUTED_VALUE"""),"")</f>
        <v/>
      </c>
      <c r="R990" s="119" t="str">
        <f ca="1">IFERROR(__xludf.DUMMYFUNCTION("""COMPUTED_VALUE"""),"")</f>
        <v/>
      </c>
      <c r="S990" s="119" t="str">
        <f ca="1">IFERROR(__xludf.DUMMYFUNCTION("""COMPUTED_VALUE"""),"")</f>
        <v/>
      </c>
      <c r="T990" s="119" t="str">
        <f ca="1">IFERROR(__xludf.DUMMYFUNCTION("""COMPUTED_VALUE"""),"")</f>
        <v/>
      </c>
      <c r="U990" s="119" t="str">
        <f ca="1">IFERROR(__xludf.DUMMYFUNCTION("""COMPUTED_VALUE"""),"")</f>
        <v/>
      </c>
      <c r="V990" s="119" t="str">
        <f ca="1">IFERROR(__xludf.DUMMYFUNCTION("""COMPUTED_VALUE"""),"")</f>
        <v/>
      </c>
      <c r="W990" s="119" t="str">
        <f ca="1">IFERROR(__xludf.DUMMYFUNCTION("""COMPUTED_VALUE"""),"")</f>
        <v/>
      </c>
      <c r="X990" s="119" t="str">
        <f ca="1">IFERROR(__xludf.DUMMYFUNCTION("""COMPUTED_VALUE"""),"")</f>
        <v/>
      </c>
      <c r="Y990" s="119" t="str">
        <f ca="1">IFERROR(__xludf.DUMMYFUNCTION("""COMPUTED_VALUE"""),"")</f>
        <v/>
      </c>
      <c r="Z990" s="119"/>
    </row>
    <row r="991" spans="1:26" ht="12.95">
      <c r="A991" s="119" t="str">
        <f ca="1">IFERROR(__xludf.DUMMYFUNCTION("""COMPUTED_VALUE"""),"")</f>
        <v/>
      </c>
      <c r="B991" s="119" t="str">
        <f ca="1">IFERROR(__xludf.DUMMYFUNCTION("""COMPUTED_VALUE"""),"")</f>
        <v/>
      </c>
      <c r="C991" s="119" t="str">
        <f ca="1">IFERROR(__xludf.DUMMYFUNCTION("""COMPUTED_VALUE"""),"")</f>
        <v/>
      </c>
      <c r="D991" s="119" t="str">
        <f ca="1">IFERROR(__xludf.DUMMYFUNCTION("""COMPUTED_VALUE"""),"")</f>
        <v/>
      </c>
      <c r="E991" s="119" t="str">
        <f ca="1">IFERROR(__xludf.DUMMYFUNCTION("""COMPUTED_VALUE"""),"")</f>
        <v/>
      </c>
      <c r="F991" s="119" t="str">
        <f ca="1">IFERROR(__xludf.DUMMYFUNCTION("""COMPUTED_VALUE"""),"")</f>
        <v/>
      </c>
      <c r="G991" s="119" t="str">
        <f ca="1">IFERROR(__xludf.DUMMYFUNCTION("""COMPUTED_VALUE"""),"")</f>
        <v/>
      </c>
      <c r="H991" s="119" t="str">
        <f ca="1">IFERROR(__xludf.DUMMYFUNCTION("""COMPUTED_VALUE"""),"")</f>
        <v/>
      </c>
      <c r="I991" s="96" t="str">
        <f ca="1">IFERROR(__xludf.DUMMYFUNCTION("""COMPUTED_VALUE"""),"")</f>
        <v/>
      </c>
      <c r="J991" s="119" t="str">
        <f ca="1">IFERROR(__xludf.DUMMYFUNCTION("""COMPUTED_VALUE"""),"")</f>
        <v/>
      </c>
      <c r="K991" s="119" t="str">
        <f ca="1">IFERROR(__xludf.DUMMYFUNCTION("""COMPUTED_VALUE"""),"")</f>
        <v/>
      </c>
      <c r="L991" s="119" t="str">
        <f ca="1">IFERROR(__xludf.DUMMYFUNCTION("""COMPUTED_VALUE"""),"")</f>
        <v/>
      </c>
      <c r="M991" s="119" t="str">
        <f ca="1">IFERROR(__xludf.DUMMYFUNCTION("""COMPUTED_VALUE"""),"")</f>
        <v/>
      </c>
      <c r="N991" s="119" t="str">
        <f ca="1">IFERROR(__xludf.DUMMYFUNCTION("""COMPUTED_VALUE"""),"")</f>
        <v/>
      </c>
      <c r="O991" s="119" t="str">
        <f ca="1">IFERROR(__xludf.DUMMYFUNCTION("""COMPUTED_VALUE"""),"")</f>
        <v/>
      </c>
      <c r="P991" s="119" t="str">
        <f ca="1">IFERROR(__xludf.DUMMYFUNCTION("""COMPUTED_VALUE"""),"")</f>
        <v/>
      </c>
      <c r="Q991" s="119" t="str">
        <f ca="1">IFERROR(__xludf.DUMMYFUNCTION("""COMPUTED_VALUE"""),"")</f>
        <v/>
      </c>
      <c r="R991" s="119" t="str">
        <f ca="1">IFERROR(__xludf.DUMMYFUNCTION("""COMPUTED_VALUE"""),"")</f>
        <v/>
      </c>
      <c r="S991" s="119" t="str">
        <f ca="1">IFERROR(__xludf.DUMMYFUNCTION("""COMPUTED_VALUE"""),"")</f>
        <v/>
      </c>
      <c r="T991" s="119" t="str">
        <f ca="1">IFERROR(__xludf.DUMMYFUNCTION("""COMPUTED_VALUE"""),"")</f>
        <v/>
      </c>
      <c r="U991" s="119" t="str">
        <f ca="1">IFERROR(__xludf.DUMMYFUNCTION("""COMPUTED_VALUE"""),"")</f>
        <v/>
      </c>
      <c r="V991" s="119" t="str">
        <f ca="1">IFERROR(__xludf.DUMMYFUNCTION("""COMPUTED_VALUE"""),"")</f>
        <v/>
      </c>
      <c r="W991" s="119" t="str">
        <f ca="1">IFERROR(__xludf.DUMMYFUNCTION("""COMPUTED_VALUE"""),"")</f>
        <v/>
      </c>
      <c r="X991" s="119" t="str">
        <f ca="1">IFERROR(__xludf.DUMMYFUNCTION("""COMPUTED_VALUE"""),"")</f>
        <v/>
      </c>
      <c r="Y991" s="119" t="str">
        <f ca="1">IFERROR(__xludf.DUMMYFUNCTION("""COMPUTED_VALUE"""),"")</f>
        <v/>
      </c>
      <c r="Z991" s="119"/>
    </row>
    <row r="992" spans="1:26" ht="12.95">
      <c r="A992" s="119" t="str">
        <f ca="1">IFERROR(__xludf.DUMMYFUNCTION("""COMPUTED_VALUE"""),"")</f>
        <v/>
      </c>
      <c r="B992" s="119" t="str">
        <f ca="1">IFERROR(__xludf.DUMMYFUNCTION("""COMPUTED_VALUE"""),"")</f>
        <v/>
      </c>
      <c r="C992" s="119" t="str">
        <f ca="1">IFERROR(__xludf.DUMMYFUNCTION("""COMPUTED_VALUE"""),"")</f>
        <v/>
      </c>
      <c r="D992" s="119" t="str">
        <f ca="1">IFERROR(__xludf.DUMMYFUNCTION("""COMPUTED_VALUE"""),"")</f>
        <v/>
      </c>
      <c r="E992" s="119" t="str">
        <f ca="1">IFERROR(__xludf.DUMMYFUNCTION("""COMPUTED_VALUE"""),"")</f>
        <v/>
      </c>
      <c r="F992" s="119" t="str">
        <f ca="1">IFERROR(__xludf.DUMMYFUNCTION("""COMPUTED_VALUE"""),"")</f>
        <v/>
      </c>
      <c r="G992" s="119" t="str">
        <f ca="1">IFERROR(__xludf.DUMMYFUNCTION("""COMPUTED_VALUE"""),"")</f>
        <v/>
      </c>
      <c r="H992" s="119" t="str">
        <f ca="1">IFERROR(__xludf.DUMMYFUNCTION("""COMPUTED_VALUE"""),"")</f>
        <v/>
      </c>
      <c r="I992" s="96" t="str">
        <f ca="1">IFERROR(__xludf.DUMMYFUNCTION("""COMPUTED_VALUE"""),"")</f>
        <v/>
      </c>
      <c r="J992" s="119" t="str">
        <f ca="1">IFERROR(__xludf.DUMMYFUNCTION("""COMPUTED_VALUE"""),"")</f>
        <v/>
      </c>
      <c r="K992" s="119" t="str">
        <f ca="1">IFERROR(__xludf.DUMMYFUNCTION("""COMPUTED_VALUE"""),"")</f>
        <v/>
      </c>
      <c r="L992" s="119" t="str">
        <f ca="1">IFERROR(__xludf.DUMMYFUNCTION("""COMPUTED_VALUE"""),"")</f>
        <v/>
      </c>
      <c r="M992" s="119" t="str">
        <f ca="1">IFERROR(__xludf.DUMMYFUNCTION("""COMPUTED_VALUE"""),"")</f>
        <v/>
      </c>
      <c r="N992" s="119" t="str">
        <f ca="1">IFERROR(__xludf.DUMMYFUNCTION("""COMPUTED_VALUE"""),"")</f>
        <v/>
      </c>
      <c r="O992" s="119" t="str">
        <f ca="1">IFERROR(__xludf.DUMMYFUNCTION("""COMPUTED_VALUE"""),"")</f>
        <v/>
      </c>
      <c r="P992" s="119" t="str">
        <f ca="1">IFERROR(__xludf.DUMMYFUNCTION("""COMPUTED_VALUE"""),"")</f>
        <v/>
      </c>
      <c r="Q992" s="119" t="str">
        <f ca="1">IFERROR(__xludf.DUMMYFUNCTION("""COMPUTED_VALUE"""),"")</f>
        <v/>
      </c>
      <c r="R992" s="119" t="str">
        <f ca="1">IFERROR(__xludf.DUMMYFUNCTION("""COMPUTED_VALUE"""),"")</f>
        <v/>
      </c>
      <c r="S992" s="119" t="str">
        <f ca="1">IFERROR(__xludf.DUMMYFUNCTION("""COMPUTED_VALUE"""),"")</f>
        <v/>
      </c>
      <c r="T992" s="119" t="str">
        <f ca="1">IFERROR(__xludf.DUMMYFUNCTION("""COMPUTED_VALUE"""),"")</f>
        <v/>
      </c>
      <c r="U992" s="119" t="str">
        <f ca="1">IFERROR(__xludf.DUMMYFUNCTION("""COMPUTED_VALUE"""),"")</f>
        <v/>
      </c>
      <c r="V992" s="119" t="str">
        <f ca="1">IFERROR(__xludf.DUMMYFUNCTION("""COMPUTED_VALUE"""),"")</f>
        <v/>
      </c>
      <c r="W992" s="119" t="str">
        <f ca="1">IFERROR(__xludf.DUMMYFUNCTION("""COMPUTED_VALUE"""),"")</f>
        <v/>
      </c>
      <c r="X992" s="119" t="str">
        <f ca="1">IFERROR(__xludf.DUMMYFUNCTION("""COMPUTED_VALUE"""),"")</f>
        <v/>
      </c>
      <c r="Y992" s="119" t="str">
        <f ca="1">IFERROR(__xludf.DUMMYFUNCTION("""COMPUTED_VALUE"""),"")</f>
        <v/>
      </c>
      <c r="Z992" s="119"/>
    </row>
    <row r="993" spans="1:26" ht="12.95">
      <c r="A993" s="119" t="str">
        <f ca="1">IFERROR(__xludf.DUMMYFUNCTION("""COMPUTED_VALUE"""),"")</f>
        <v/>
      </c>
      <c r="B993" s="119" t="str">
        <f ca="1">IFERROR(__xludf.DUMMYFUNCTION("""COMPUTED_VALUE"""),"")</f>
        <v/>
      </c>
      <c r="C993" s="119" t="str">
        <f ca="1">IFERROR(__xludf.DUMMYFUNCTION("""COMPUTED_VALUE"""),"")</f>
        <v/>
      </c>
      <c r="D993" s="119" t="str">
        <f ca="1">IFERROR(__xludf.DUMMYFUNCTION("""COMPUTED_VALUE"""),"")</f>
        <v/>
      </c>
      <c r="E993" s="119" t="str">
        <f ca="1">IFERROR(__xludf.DUMMYFUNCTION("""COMPUTED_VALUE"""),"")</f>
        <v/>
      </c>
      <c r="F993" s="119" t="str">
        <f ca="1">IFERROR(__xludf.DUMMYFUNCTION("""COMPUTED_VALUE"""),"")</f>
        <v/>
      </c>
      <c r="G993" s="119" t="str">
        <f ca="1">IFERROR(__xludf.DUMMYFUNCTION("""COMPUTED_VALUE"""),"")</f>
        <v/>
      </c>
      <c r="H993" s="119" t="str">
        <f ca="1">IFERROR(__xludf.DUMMYFUNCTION("""COMPUTED_VALUE"""),"")</f>
        <v/>
      </c>
      <c r="I993" s="96" t="str">
        <f ca="1">IFERROR(__xludf.DUMMYFUNCTION("""COMPUTED_VALUE"""),"")</f>
        <v/>
      </c>
      <c r="J993" s="119" t="str">
        <f ca="1">IFERROR(__xludf.DUMMYFUNCTION("""COMPUTED_VALUE"""),"")</f>
        <v/>
      </c>
      <c r="K993" s="119" t="str">
        <f ca="1">IFERROR(__xludf.DUMMYFUNCTION("""COMPUTED_VALUE"""),"")</f>
        <v/>
      </c>
      <c r="L993" s="119" t="str">
        <f ca="1">IFERROR(__xludf.DUMMYFUNCTION("""COMPUTED_VALUE"""),"")</f>
        <v/>
      </c>
      <c r="M993" s="119" t="str">
        <f ca="1">IFERROR(__xludf.DUMMYFUNCTION("""COMPUTED_VALUE"""),"")</f>
        <v/>
      </c>
      <c r="N993" s="119" t="str">
        <f ca="1">IFERROR(__xludf.DUMMYFUNCTION("""COMPUTED_VALUE"""),"")</f>
        <v/>
      </c>
      <c r="O993" s="119" t="str">
        <f ca="1">IFERROR(__xludf.DUMMYFUNCTION("""COMPUTED_VALUE"""),"")</f>
        <v/>
      </c>
      <c r="P993" s="119" t="str">
        <f ca="1">IFERROR(__xludf.DUMMYFUNCTION("""COMPUTED_VALUE"""),"")</f>
        <v/>
      </c>
      <c r="Q993" s="119" t="str">
        <f ca="1">IFERROR(__xludf.DUMMYFUNCTION("""COMPUTED_VALUE"""),"")</f>
        <v/>
      </c>
      <c r="R993" s="119" t="str">
        <f ca="1">IFERROR(__xludf.DUMMYFUNCTION("""COMPUTED_VALUE"""),"")</f>
        <v/>
      </c>
      <c r="S993" s="119" t="str">
        <f ca="1">IFERROR(__xludf.DUMMYFUNCTION("""COMPUTED_VALUE"""),"")</f>
        <v/>
      </c>
      <c r="T993" s="119" t="str">
        <f ca="1">IFERROR(__xludf.DUMMYFUNCTION("""COMPUTED_VALUE"""),"")</f>
        <v/>
      </c>
      <c r="U993" s="119" t="str">
        <f ca="1">IFERROR(__xludf.DUMMYFUNCTION("""COMPUTED_VALUE"""),"")</f>
        <v/>
      </c>
      <c r="V993" s="119" t="str">
        <f ca="1">IFERROR(__xludf.DUMMYFUNCTION("""COMPUTED_VALUE"""),"")</f>
        <v/>
      </c>
      <c r="W993" s="119" t="str">
        <f ca="1">IFERROR(__xludf.DUMMYFUNCTION("""COMPUTED_VALUE"""),"")</f>
        <v/>
      </c>
      <c r="X993" s="119" t="str">
        <f ca="1">IFERROR(__xludf.DUMMYFUNCTION("""COMPUTED_VALUE"""),"")</f>
        <v/>
      </c>
      <c r="Y993" s="119" t="str">
        <f ca="1">IFERROR(__xludf.DUMMYFUNCTION("""COMPUTED_VALUE"""),"")</f>
        <v/>
      </c>
      <c r="Z993" s="119"/>
    </row>
    <row r="994" spans="1:26" ht="12.95">
      <c r="A994" s="119" t="str">
        <f ca="1">IFERROR(__xludf.DUMMYFUNCTION("""COMPUTED_VALUE"""),"")</f>
        <v/>
      </c>
      <c r="B994" s="119" t="str">
        <f ca="1">IFERROR(__xludf.DUMMYFUNCTION("""COMPUTED_VALUE"""),"")</f>
        <v/>
      </c>
      <c r="C994" s="119" t="str">
        <f ca="1">IFERROR(__xludf.DUMMYFUNCTION("""COMPUTED_VALUE"""),"")</f>
        <v/>
      </c>
      <c r="D994" s="119" t="str">
        <f ca="1">IFERROR(__xludf.DUMMYFUNCTION("""COMPUTED_VALUE"""),"")</f>
        <v/>
      </c>
      <c r="E994" s="119" t="str">
        <f ca="1">IFERROR(__xludf.DUMMYFUNCTION("""COMPUTED_VALUE"""),"")</f>
        <v/>
      </c>
      <c r="F994" s="119" t="str">
        <f ca="1">IFERROR(__xludf.DUMMYFUNCTION("""COMPUTED_VALUE"""),"")</f>
        <v/>
      </c>
      <c r="G994" s="119" t="str">
        <f ca="1">IFERROR(__xludf.DUMMYFUNCTION("""COMPUTED_VALUE"""),"")</f>
        <v/>
      </c>
      <c r="H994" s="119" t="str">
        <f ca="1">IFERROR(__xludf.DUMMYFUNCTION("""COMPUTED_VALUE"""),"")</f>
        <v/>
      </c>
      <c r="I994" s="96" t="str">
        <f ca="1">IFERROR(__xludf.DUMMYFUNCTION("""COMPUTED_VALUE"""),"")</f>
        <v/>
      </c>
      <c r="J994" s="119" t="str">
        <f ca="1">IFERROR(__xludf.DUMMYFUNCTION("""COMPUTED_VALUE"""),"")</f>
        <v/>
      </c>
      <c r="K994" s="119" t="str">
        <f ca="1">IFERROR(__xludf.DUMMYFUNCTION("""COMPUTED_VALUE"""),"")</f>
        <v/>
      </c>
      <c r="L994" s="119" t="str">
        <f ca="1">IFERROR(__xludf.DUMMYFUNCTION("""COMPUTED_VALUE"""),"")</f>
        <v/>
      </c>
      <c r="M994" s="119" t="str">
        <f ca="1">IFERROR(__xludf.DUMMYFUNCTION("""COMPUTED_VALUE"""),"")</f>
        <v/>
      </c>
      <c r="N994" s="119" t="str">
        <f ca="1">IFERROR(__xludf.DUMMYFUNCTION("""COMPUTED_VALUE"""),"")</f>
        <v/>
      </c>
      <c r="O994" s="119" t="str">
        <f ca="1">IFERROR(__xludf.DUMMYFUNCTION("""COMPUTED_VALUE"""),"")</f>
        <v/>
      </c>
      <c r="P994" s="119" t="str">
        <f ca="1">IFERROR(__xludf.DUMMYFUNCTION("""COMPUTED_VALUE"""),"")</f>
        <v/>
      </c>
      <c r="Q994" s="119" t="str">
        <f ca="1">IFERROR(__xludf.DUMMYFUNCTION("""COMPUTED_VALUE"""),"")</f>
        <v/>
      </c>
      <c r="R994" s="119" t="str">
        <f ca="1">IFERROR(__xludf.DUMMYFUNCTION("""COMPUTED_VALUE"""),"")</f>
        <v/>
      </c>
      <c r="S994" s="119" t="str">
        <f ca="1">IFERROR(__xludf.DUMMYFUNCTION("""COMPUTED_VALUE"""),"")</f>
        <v/>
      </c>
      <c r="T994" s="119" t="str">
        <f ca="1">IFERROR(__xludf.DUMMYFUNCTION("""COMPUTED_VALUE"""),"")</f>
        <v/>
      </c>
      <c r="U994" s="119" t="str">
        <f ca="1">IFERROR(__xludf.DUMMYFUNCTION("""COMPUTED_VALUE"""),"")</f>
        <v/>
      </c>
      <c r="V994" s="119" t="str">
        <f ca="1">IFERROR(__xludf.DUMMYFUNCTION("""COMPUTED_VALUE"""),"")</f>
        <v/>
      </c>
      <c r="W994" s="119" t="str">
        <f ca="1">IFERROR(__xludf.DUMMYFUNCTION("""COMPUTED_VALUE"""),"")</f>
        <v/>
      </c>
      <c r="X994" s="119" t="str">
        <f ca="1">IFERROR(__xludf.DUMMYFUNCTION("""COMPUTED_VALUE"""),"")</f>
        <v/>
      </c>
      <c r="Y994" s="119" t="str">
        <f ca="1">IFERROR(__xludf.DUMMYFUNCTION("""COMPUTED_VALUE"""),"")</f>
        <v/>
      </c>
      <c r="Z994" s="119"/>
    </row>
    <row r="995" spans="1:26" ht="12.95">
      <c r="A995" s="119" t="str">
        <f ca="1">IFERROR(__xludf.DUMMYFUNCTION("""COMPUTED_VALUE"""),"")</f>
        <v/>
      </c>
      <c r="B995" s="119" t="str">
        <f ca="1">IFERROR(__xludf.DUMMYFUNCTION("""COMPUTED_VALUE"""),"")</f>
        <v/>
      </c>
      <c r="C995" s="119" t="str">
        <f ca="1">IFERROR(__xludf.DUMMYFUNCTION("""COMPUTED_VALUE"""),"")</f>
        <v/>
      </c>
      <c r="D995" s="119" t="str">
        <f ca="1">IFERROR(__xludf.DUMMYFUNCTION("""COMPUTED_VALUE"""),"")</f>
        <v/>
      </c>
      <c r="E995" s="119" t="str">
        <f ca="1">IFERROR(__xludf.DUMMYFUNCTION("""COMPUTED_VALUE"""),"")</f>
        <v/>
      </c>
      <c r="F995" s="119" t="str">
        <f ca="1">IFERROR(__xludf.DUMMYFUNCTION("""COMPUTED_VALUE"""),"")</f>
        <v/>
      </c>
      <c r="G995" s="119" t="str">
        <f ca="1">IFERROR(__xludf.DUMMYFUNCTION("""COMPUTED_VALUE"""),"")</f>
        <v/>
      </c>
      <c r="H995" s="119" t="str">
        <f ca="1">IFERROR(__xludf.DUMMYFUNCTION("""COMPUTED_VALUE"""),"")</f>
        <v/>
      </c>
      <c r="I995" s="96" t="str">
        <f ca="1">IFERROR(__xludf.DUMMYFUNCTION("""COMPUTED_VALUE"""),"")</f>
        <v/>
      </c>
      <c r="J995" s="119" t="str">
        <f ca="1">IFERROR(__xludf.DUMMYFUNCTION("""COMPUTED_VALUE"""),"")</f>
        <v/>
      </c>
      <c r="K995" s="119" t="str">
        <f ca="1">IFERROR(__xludf.DUMMYFUNCTION("""COMPUTED_VALUE"""),"")</f>
        <v/>
      </c>
      <c r="L995" s="119" t="str">
        <f ca="1">IFERROR(__xludf.DUMMYFUNCTION("""COMPUTED_VALUE"""),"")</f>
        <v/>
      </c>
      <c r="M995" s="119" t="str">
        <f ca="1">IFERROR(__xludf.DUMMYFUNCTION("""COMPUTED_VALUE"""),"")</f>
        <v/>
      </c>
      <c r="N995" s="119" t="str">
        <f ca="1">IFERROR(__xludf.DUMMYFUNCTION("""COMPUTED_VALUE"""),"")</f>
        <v/>
      </c>
      <c r="O995" s="119" t="str">
        <f ca="1">IFERROR(__xludf.DUMMYFUNCTION("""COMPUTED_VALUE"""),"")</f>
        <v/>
      </c>
      <c r="P995" s="119" t="str">
        <f ca="1">IFERROR(__xludf.DUMMYFUNCTION("""COMPUTED_VALUE"""),"")</f>
        <v/>
      </c>
      <c r="Q995" s="119" t="str">
        <f ca="1">IFERROR(__xludf.DUMMYFUNCTION("""COMPUTED_VALUE"""),"")</f>
        <v/>
      </c>
      <c r="R995" s="119" t="str">
        <f ca="1">IFERROR(__xludf.DUMMYFUNCTION("""COMPUTED_VALUE"""),"")</f>
        <v/>
      </c>
      <c r="S995" s="119" t="str">
        <f ca="1">IFERROR(__xludf.DUMMYFUNCTION("""COMPUTED_VALUE"""),"")</f>
        <v/>
      </c>
      <c r="T995" s="119" t="str">
        <f ca="1">IFERROR(__xludf.DUMMYFUNCTION("""COMPUTED_VALUE"""),"")</f>
        <v/>
      </c>
      <c r="U995" s="119" t="str">
        <f ca="1">IFERROR(__xludf.DUMMYFUNCTION("""COMPUTED_VALUE"""),"")</f>
        <v/>
      </c>
      <c r="V995" s="119" t="str">
        <f ca="1">IFERROR(__xludf.DUMMYFUNCTION("""COMPUTED_VALUE"""),"")</f>
        <v/>
      </c>
      <c r="W995" s="119" t="str">
        <f ca="1">IFERROR(__xludf.DUMMYFUNCTION("""COMPUTED_VALUE"""),"")</f>
        <v/>
      </c>
      <c r="X995" s="119" t="str">
        <f ca="1">IFERROR(__xludf.DUMMYFUNCTION("""COMPUTED_VALUE"""),"")</f>
        <v/>
      </c>
      <c r="Y995" s="119" t="str">
        <f ca="1">IFERROR(__xludf.DUMMYFUNCTION("""COMPUTED_VALUE"""),"")</f>
        <v/>
      </c>
      <c r="Z995" s="119"/>
    </row>
    <row r="996" spans="1:26" ht="12.95">
      <c r="A996" s="119" t="str">
        <f ca="1">IFERROR(__xludf.DUMMYFUNCTION("""COMPUTED_VALUE"""),"")</f>
        <v/>
      </c>
      <c r="B996" s="119" t="str">
        <f ca="1">IFERROR(__xludf.DUMMYFUNCTION("""COMPUTED_VALUE"""),"")</f>
        <v/>
      </c>
      <c r="C996" s="119" t="str">
        <f ca="1">IFERROR(__xludf.DUMMYFUNCTION("""COMPUTED_VALUE"""),"")</f>
        <v/>
      </c>
      <c r="D996" s="119" t="str">
        <f ca="1">IFERROR(__xludf.DUMMYFUNCTION("""COMPUTED_VALUE"""),"")</f>
        <v/>
      </c>
      <c r="E996" s="119" t="str">
        <f ca="1">IFERROR(__xludf.DUMMYFUNCTION("""COMPUTED_VALUE"""),"")</f>
        <v/>
      </c>
      <c r="F996" s="119" t="str">
        <f ca="1">IFERROR(__xludf.DUMMYFUNCTION("""COMPUTED_VALUE"""),"")</f>
        <v/>
      </c>
      <c r="G996" s="119" t="str">
        <f ca="1">IFERROR(__xludf.DUMMYFUNCTION("""COMPUTED_VALUE"""),"")</f>
        <v/>
      </c>
      <c r="H996" s="119" t="str">
        <f ca="1">IFERROR(__xludf.DUMMYFUNCTION("""COMPUTED_VALUE"""),"")</f>
        <v/>
      </c>
      <c r="I996" s="96" t="str">
        <f ca="1">IFERROR(__xludf.DUMMYFUNCTION("""COMPUTED_VALUE"""),"")</f>
        <v/>
      </c>
      <c r="J996" s="119" t="str">
        <f ca="1">IFERROR(__xludf.DUMMYFUNCTION("""COMPUTED_VALUE"""),"")</f>
        <v/>
      </c>
      <c r="K996" s="119" t="str">
        <f ca="1">IFERROR(__xludf.DUMMYFUNCTION("""COMPUTED_VALUE"""),"")</f>
        <v/>
      </c>
      <c r="L996" s="119" t="str">
        <f ca="1">IFERROR(__xludf.DUMMYFUNCTION("""COMPUTED_VALUE"""),"")</f>
        <v/>
      </c>
      <c r="M996" s="119" t="str">
        <f ca="1">IFERROR(__xludf.DUMMYFUNCTION("""COMPUTED_VALUE"""),"")</f>
        <v/>
      </c>
      <c r="N996" s="119" t="str">
        <f ca="1">IFERROR(__xludf.DUMMYFUNCTION("""COMPUTED_VALUE"""),"")</f>
        <v/>
      </c>
      <c r="O996" s="119" t="str">
        <f ca="1">IFERROR(__xludf.DUMMYFUNCTION("""COMPUTED_VALUE"""),"")</f>
        <v/>
      </c>
      <c r="P996" s="119" t="str">
        <f ca="1">IFERROR(__xludf.DUMMYFUNCTION("""COMPUTED_VALUE"""),"")</f>
        <v/>
      </c>
      <c r="Q996" s="119" t="str">
        <f ca="1">IFERROR(__xludf.DUMMYFUNCTION("""COMPUTED_VALUE"""),"")</f>
        <v/>
      </c>
      <c r="R996" s="119" t="str">
        <f ca="1">IFERROR(__xludf.DUMMYFUNCTION("""COMPUTED_VALUE"""),"")</f>
        <v/>
      </c>
      <c r="S996" s="119" t="str">
        <f ca="1">IFERROR(__xludf.DUMMYFUNCTION("""COMPUTED_VALUE"""),"")</f>
        <v/>
      </c>
      <c r="T996" s="119" t="str">
        <f ca="1">IFERROR(__xludf.DUMMYFUNCTION("""COMPUTED_VALUE"""),"")</f>
        <v/>
      </c>
      <c r="U996" s="119" t="str">
        <f ca="1">IFERROR(__xludf.DUMMYFUNCTION("""COMPUTED_VALUE"""),"")</f>
        <v/>
      </c>
      <c r="V996" s="119" t="str">
        <f ca="1">IFERROR(__xludf.DUMMYFUNCTION("""COMPUTED_VALUE"""),"")</f>
        <v/>
      </c>
      <c r="W996" s="119" t="str">
        <f ca="1">IFERROR(__xludf.DUMMYFUNCTION("""COMPUTED_VALUE"""),"")</f>
        <v/>
      </c>
      <c r="X996" s="119" t="str">
        <f ca="1">IFERROR(__xludf.DUMMYFUNCTION("""COMPUTED_VALUE"""),"")</f>
        <v/>
      </c>
      <c r="Y996" s="119" t="str">
        <f ca="1">IFERROR(__xludf.DUMMYFUNCTION("""COMPUTED_VALUE"""),"")</f>
        <v/>
      </c>
      <c r="Z996" s="119"/>
    </row>
    <row r="997" spans="1:26" ht="12.95">
      <c r="A997" s="119" t="str">
        <f ca="1">IFERROR(__xludf.DUMMYFUNCTION("""COMPUTED_VALUE"""),"")</f>
        <v/>
      </c>
      <c r="B997" s="119" t="str">
        <f ca="1">IFERROR(__xludf.DUMMYFUNCTION("""COMPUTED_VALUE"""),"")</f>
        <v/>
      </c>
      <c r="C997" s="119" t="str">
        <f ca="1">IFERROR(__xludf.DUMMYFUNCTION("""COMPUTED_VALUE"""),"")</f>
        <v/>
      </c>
      <c r="D997" s="119" t="str">
        <f ca="1">IFERROR(__xludf.DUMMYFUNCTION("""COMPUTED_VALUE"""),"")</f>
        <v/>
      </c>
      <c r="E997" s="119" t="str">
        <f ca="1">IFERROR(__xludf.DUMMYFUNCTION("""COMPUTED_VALUE"""),"")</f>
        <v/>
      </c>
      <c r="F997" s="119" t="str">
        <f ca="1">IFERROR(__xludf.DUMMYFUNCTION("""COMPUTED_VALUE"""),"")</f>
        <v/>
      </c>
      <c r="G997" s="119" t="str">
        <f ca="1">IFERROR(__xludf.DUMMYFUNCTION("""COMPUTED_VALUE"""),"")</f>
        <v/>
      </c>
      <c r="H997" s="119" t="str">
        <f ca="1">IFERROR(__xludf.DUMMYFUNCTION("""COMPUTED_VALUE"""),"")</f>
        <v/>
      </c>
      <c r="I997" s="96" t="str">
        <f ca="1">IFERROR(__xludf.DUMMYFUNCTION("""COMPUTED_VALUE"""),"")</f>
        <v/>
      </c>
      <c r="J997" s="119" t="str">
        <f ca="1">IFERROR(__xludf.DUMMYFUNCTION("""COMPUTED_VALUE"""),"")</f>
        <v/>
      </c>
      <c r="K997" s="119" t="str">
        <f ca="1">IFERROR(__xludf.DUMMYFUNCTION("""COMPUTED_VALUE"""),"")</f>
        <v/>
      </c>
      <c r="L997" s="119" t="str">
        <f ca="1">IFERROR(__xludf.DUMMYFUNCTION("""COMPUTED_VALUE"""),"")</f>
        <v/>
      </c>
      <c r="M997" s="119" t="str">
        <f ca="1">IFERROR(__xludf.DUMMYFUNCTION("""COMPUTED_VALUE"""),"")</f>
        <v/>
      </c>
      <c r="N997" s="119" t="str">
        <f ca="1">IFERROR(__xludf.DUMMYFUNCTION("""COMPUTED_VALUE"""),"")</f>
        <v/>
      </c>
      <c r="O997" s="119" t="str">
        <f ca="1">IFERROR(__xludf.DUMMYFUNCTION("""COMPUTED_VALUE"""),"")</f>
        <v/>
      </c>
      <c r="P997" s="119" t="str">
        <f ca="1">IFERROR(__xludf.DUMMYFUNCTION("""COMPUTED_VALUE"""),"")</f>
        <v/>
      </c>
      <c r="Q997" s="119" t="str">
        <f ca="1">IFERROR(__xludf.DUMMYFUNCTION("""COMPUTED_VALUE"""),"")</f>
        <v/>
      </c>
      <c r="R997" s="119" t="str">
        <f ca="1">IFERROR(__xludf.DUMMYFUNCTION("""COMPUTED_VALUE"""),"")</f>
        <v/>
      </c>
      <c r="S997" s="119" t="str">
        <f ca="1">IFERROR(__xludf.DUMMYFUNCTION("""COMPUTED_VALUE"""),"")</f>
        <v/>
      </c>
      <c r="T997" s="119" t="str">
        <f ca="1">IFERROR(__xludf.DUMMYFUNCTION("""COMPUTED_VALUE"""),"")</f>
        <v/>
      </c>
      <c r="U997" s="119" t="str">
        <f ca="1">IFERROR(__xludf.DUMMYFUNCTION("""COMPUTED_VALUE"""),"")</f>
        <v/>
      </c>
      <c r="V997" s="119" t="str">
        <f ca="1">IFERROR(__xludf.DUMMYFUNCTION("""COMPUTED_VALUE"""),"")</f>
        <v/>
      </c>
      <c r="W997" s="119" t="str">
        <f ca="1">IFERROR(__xludf.DUMMYFUNCTION("""COMPUTED_VALUE"""),"")</f>
        <v/>
      </c>
      <c r="X997" s="119" t="str">
        <f ca="1">IFERROR(__xludf.DUMMYFUNCTION("""COMPUTED_VALUE"""),"")</f>
        <v/>
      </c>
      <c r="Y997" s="119" t="str">
        <f ca="1">IFERROR(__xludf.DUMMYFUNCTION("""COMPUTED_VALUE"""),"")</f>
        <v/>
      </c>
      <c r="Z997" s="119"/>
    </row>
    <row r="998" spans="1:26" ht="12.95">
      <c r="A998" s="119" t="str">
        <f ca="1">IFERROR(__xludf.DUMMYFUNCTION("""COMPUTED_VALUE"""),"")</f>
        <v/>
      </c>
      <c r="B998" s="119" t="str">
        <f ca="1">IFERROR(__xludf.DUMMYFUNCTION("""COMPUTED_VALUE"""),"")</f>
        <v/>
      </c>
      <c r="C998" s="119" t="str">
        <f ca="1">IFERROR(__xludf.DUMMYFUNCTION("""COMPUTED_VALUE"""),"")</f>
        <v/>
      </c>
      <c r="D998" s="119" t="str">
        <f ca="1">IFERROR(__xludf.DUMMYFUNCTION("""COMPUTED_VALUE"""),"")</f>
        <v/>
      </c>
      <c r="E998" s="119" t="str">
        <f ca="1">IFERROR(__xludf.DUMMYFUNCTION("""COMPUTED_VALUE"""),"")</f>
        <v/>
      </c>
      <c r="F998" s="119" t="str">
        <f ca="1">IFERROR(__xludf.DUMMYFUNCTION("""COMPUTED_VALUE"""),"")</f>
        <v/>
      </c>
      <c r="G998" s="119" t="str">
        <f ca="1">IFERROR(__xludf.DUMMYFUNCTION("""COMPUTED_VALUE"""),"")</f>
        <v/>
      </c>
      <c r="H998" s="119" t="str">
        <f ca="1">IFERROR(__xludf.DUMMYFUNCTION("""COMPUTED_VALUE"""),"")</f>
        <v/>
      </c>
      <c r="I998" s="96" t="str">
        <f ca="1">IFERROR(__xludf.DUMMYFUNCTION("""COMPUTED_VALUE"""),"")</f>
        <v/>
      </c>
      <c r="J998" s="119" t="str">
        <f ca="1">IFERROR(__xludf.DUMMYFUNCTION("""COMPUTED_VALUE"""),"")</f>
        <v/>
      </c>
      <c r="K998" s="119" t="str">
        <f ca="1">IFERROR(__xludf.DUMMYFUNCTION("""COMPUTED_VALUE"""),"")</f>
        <v/>
      </c>
      <c r="L998" s="119" t="str">
        <f ca="1">IFERROR(__xludf.DUMMYFUNCTION("""COMPUTED_VALUE"""),"")</f>
        <v/>
      </c>
      <c r="M998" s="119" t="str">
        <f ca="1">IFERROR(__xludf.DUMMYFUNCTION("""COMPUTED_VALUE"""),"")</f>
        <v/>
      </c>
      <c r="N998" s="119" t="str">
        <f ca="1">IFERROR(__xludf.DUMMYFUNCTION("""COMPUTED_VALUE"""),"")</f>
        <v/>
      </c>
      <c r="O998" s="119" t="str">
        <f ca="1">IFERROR(__xludf.DUMMYFUNCTION("""COMPUTED_VALUE"""),"")</f>
        <v/>
      </c>
      <c r="P998" s="119" t="str">
        <f ca="1">IFERROR(__xludf.DUMMYFUNCTION("""COMPUTED_VALUE"""),"")</f>
        <v/>
      </c>
      <c r="Q998" s="119" t="str">
        <f ca="1">IFERROR(__xludf.DUMMYFUNCTION("""COMPUTED_VALUE"""),"")</f>
        <v/>
      </c>
      <c r="R998" s="119" t="str">
        <f ca="1">IFERROR(__xludf.DUMMYFUNCTION("""COMPUTED_VALUE"""),"")</f>
        <v/>
      </c>
      <c r="S998" s="119" t="str">
        <f ca="1">IFERROR(__xludf.DUMMYFUNCTION("""COMPUTED_VALUE"""),"")</f>
        <v/>
      </c>
      <c r="T998" s="119" t="str">
        <f ca="1">IFERROR(__xludf.DUMMYFUNCTION("""COMPUTED_VALUE"""),"")</f>
        <v/>
      </c>
      <c r="U998" s="119" t="str">
        <f ca="1">IFERROR(__xludf.DUMMYFUNCTION("""COMPUTED_VALUE"""),"")</f>
        <v/>
      </c>
      <c r="V998" s="119" t="str">
        <f ca="1">IFERROR(__xludf.DUMMYFUNCTION("""COMPUTED_VALUE"""),"")</f>
        <v/>
      </c>
      <c r="W998" s="119" t="str">
        <f ca="1">IFERROR(__xludf.DUMMYFUNCTION("""COMPUTED_VALUE"""),"")</f>
        <v/>
      </c>
      <c r="X998" s="119" t="str">
        <f ca="1">IFERROR(__xludf.DUMMYFUNCTION("""COMPUTED_VALUE"""),"")</f>
        <v/>
      </c>
      <c r="Y998" s="119" t="str">
        <f ca="1">IFERROR(__xludf.DUMMYFUNCTION("""COMPUTED_VALUE"""),"")</f>
        <v/>
      </c>
      <c r="Z998" s="119"/>
    </row>
    <row r="999" spans="1:26" ht="12.95">
      <c r="A999" s="119" t="str">
        <f ca="1">IFERROR(__xludf.DUMMYFUNCTION("""COMPUTED_VALUE"""),"")</f>
        <v/>
      </c>
      <c r="B999" s="119" t="str">
        <f ca="1">IFERROR(__xludf.DUMMYFUNCTION("""COMPUTED_VALUE"""),"")</f>
        <v/>
      </c>
      <c r="C999" s="119" t="str">
        <f ca="1">IFERROR(__xludf.DUMMYFUNCTION("""COMPUTED_VALUE"""),"")</f>
        <v/>
      </c>
      <c r="D999" s="119" t="str">
        <f ca="1">IFERROR(__xludf.DUMMYFUNCTION("""COMPUTED_VALUE"""),"")</f>
        <v/>
      </c>
      <c r="E999" s="119" t="str">
        <f ca="1">IFERROR(__xludf.DUMMYFUNCTION("""COMPUTED_VALUE"""),"")</f>
        <v/>
      </c>
      <c r="F999" s="119" t="str">
        <f ca="1">IFERROR(__xludf.DUMMYFUNCTION("""COMPUTED_VALUE"""),"")</f>
        <v/>
      </c>
      <c r="G999" s="119" t="str">
        <f ca="1">IFERROR(__xludf.DUMMYFUNCTION("""COMPUTED_VALUE"""),"")</f>
        <v/>
      </c>
      <c r="H999" s="119" t="str">
        <f ca="1">IFERROR(__xludf.DUMMYFUNCTION("""COMPUTED_VALUE"""),"")</f>
        <v/>
      </c>
      <c r="I999" s="96" t="str">
        <f ca="1">IFERROR(__xludf.DUMMYFUNCTION("""COMPUTED_VALUE"""),"")</f>
        <v/>
      </c>
      <c r="J999" s="119" t="str">
        <f ca="1">IFERROR(__xludf.DUMMYFUNCTION("""COMPUTED_VALUE"""),"")</f>
        <v/>
      </c>
      <c r="K999" s="119" t="str">
        <f ca="1">IFERROR(__xludf.DUMMYFUNCTION("""COMPUTED_VALUE"""),"")</f>
        <v/>
      </c>
      <c r="L999" s="119" t="str">
        <f ca="1">IFERROR(__xludf.DUMMYFUNCTION("""COMPUTED_VALUE"""),"")</f>
        <v/>
      </c>
      <c r="M999" s="119" t="str">
        <f ca="1">IFERROR(__xludf.DUMMYFUNCTION("""COMPUTED_VALUE"""),"")</f>
        <v/>
      </c>
      <c r="N999" s="119" t="str">
        <f ca="1">IFERROR(__xludf.DUMMYFUNCTION("""COMPUTED_VALUE"""),"")</f>
        <v/>
      </c>
      <c r="O999" s="119" t="str">
        <f ca="1">IFERROR(__xludf.DUMMYFUNCTION("""COMPUTED_VALUE"""),"")</f>
        <v/>
      </c>
      <c r="P999" s="119" t="str">
        <f ca="1">IFERROR(__xludf.DUMMYFUNCTION("""COMPUTED_VALUE"""),"")</f>
        <v/>
      </c>
      <c r="Q999" s="119" t="str">
        <f ca="1">IFERROR(__xludf.DUMMYFUNCTION("""COMPUTED_VALUE"""),"")</f>
        <v/>
      </c>
      <c r="R999" s="119" t="str">
        <f ca="1">IFERROR(__xludf.DUMMYFUNCTION("""COMPUTED_VALUE"""),"")</f>
        <v/>
      </c>
      <c r="S999" s="119" t="str">
        <f ca="1">IFERROR(__xludf.DUMMYFUNCTION("""COMPUTED_VALUE"""),"")</f>
        <v/>
      </c>
      <c r="T999" s="119" t="str">
        <f ca="1">IFERROR(__xludf.DUMMYFUNCTION("""COMPUTED_VALUE"""),"")</f>
        <v/>
      </c>
      <c r="U999" s="119" t="str">
        <f ca="1">IFERROR(__xludf.DUMMYFUNCTION("""COMPUTED_VALUE"""),"")</f>
        <v/>
      </c>
      <c r="V999" s="119" t="str">
        <f ca="1">IFERROR(__xludf.DUMMYFUNCTION("""COMPUTED_VALUE"""),"")</f>
        <v/>
      </c>
      <c r="W999" s="119" t="str">
        <f ca="1">IFERROR(__xludf.DUMMYFUNCTION("""COMPUTED_VALUE"""),"")</f>
        <v/>
      </c>
      <c r="X999" s="119" t="str">
        <f ca="1">IFERROR(__xludf.DUMMYFUNCTION("""COMPUTED_VALUE"""),"")</f>
        <v/>
      </c>
      <c r="Y999" s="119" t="str">
        <f ca="1">IFERROR(__xludf.DUMMYFUNCTION("""COMPUTED_VALUE"""),"")</f>
        <v/>
      </c>
      <c r="Z999" s="119"/>
    </row>
    <row r="1000" spans="1:26" ht="12.95">
      <c r="A1000" s="119" t="str">
        <f ca="1">IFERROR(__xludf.DUMMYFUNCTION("""COMPUTED_VALUE"""),"")</f>
        <v/>
      </c>
      <c r="B1000" s="119" t="str">
        <f ca="1">IFERROR(__xludf.DUMMYFUNCTION("""COMPUTED_VALUE"""),"")</f>
        <v/>
      </c>
      <c r="C1000" s="119" t="str">
        <f ca="1">IFERROR(__xludf.DUMMYFUNCTION("""COMPUTED_VALUE"""),"")</f>
        <v/>
      </c>
      <c r="D1000" s="119" t="str">
        <f ca="1">IFERROR(__xludf.DUMMYFUNCTION("""COMPUTED_VALUE"""),"")</f>
        <v/>
      </c>
      <c r="E1000" s="119" t="str">
        <f ca="1">IFERROR(__xludf.DUMMYFUNCTION("""COMPUTED_VALUE"""),"")</f>
        <v/>
      </c>
      <c r="F1000" s="119" t="str">
        <f ca="1">IFERROR(__xludf.DUMMYFUNCTION("""COMPUTED_VALUE"""),"")</f>
        <v/>
      </c>
      <c r="G1000" s="119" t="str">
        <f ca="1">IFERROR(__xludf.DUMMYFUNCTION("""COMPUTED_VALUE"""),"")</f>
        <v/>
      </c>
      <c r="H1000" s="119" t="str">
        <f ca="1">IFERROR(__xludf.DUMMYFUNCTION("""COMPUTED_VALUE"""),"")</f>
        <v/>
      </c>
      <c r="I1000" s="96" t="str">
        <f ca="1">IFERROR(__xludf.DUMMYFUNCTION("""COMPUTED_VALUE"""),"")</f>
        <v/>
      </c>
      <c r="J1000" s="119" t="str">
        <f ca="1">IFERROR(__xludf.DUMMYFUNCTION("""COMPUTED_VALUE"""),"")</f>
        <v/>
      </c>
      <c r="K1000" s="119" t="str">
        <f ca="1">IFERROR(__xludf.DUMMYFUNCTION("""COMPUTED_VALUE"""),"")</f>
        <v/>
      </c>
      <c r="L1000" s="119" t="str">
        <f ca="1">IFERROR(__xludf.DUMMYFUNCTION("""COMPUTED_VALUE"""),"")</f>
        <v/>
      </c>
      <c r="M1000" s="119" t="str">
        <f ca="1">IFERROR(__xludf.DUMMYFUNCTION("""COMPUTED_VALUE"""),"")</f>
        <v/>
      </c>
      <c r="N1000" s="119" t="str">
        <f ca="1">IFERROR(__xludf.DUMMYFUNCTION("""COMPUTED_VALUE"""),"")</f>
        <v/>
      </c>
      <c r="O1000" s="119" t="str">
        <f ca="1">IFERROR(__xludf.DUMMYFUNCTION("""COMPUTED_VALUE"""),"")</f>
        <v/>
      </c>
      <c r="P1000" s="119" t="str">
        <f ca="1">IFERROR(__xludf.DUMMYFUNCTION("""COMPUTED_VALUE"""),"")</f>
        <v/>
      </c>
      <c r="Q1000" s="119" t="str">
        <f ca="1">IFERROR(__xludf.DUMMYFUNCTION("""COMPUTED_VALUE"""),"")</f>
        <v/>
      </c>
      <c r="R1000" s="119" t="str">
        <f ca="1">IFERROR(__xludf.DUMMYFUNCTION("""COMPUTED_VALUE"""),"")</f>
        <v/>
      </c>
      <c r="S1000" s="119" t="str">
        <f ca="1">IFERROR(__xludf.DUMMYFUNCTION("""COMPUTED_VALUE"""),"")</f>
        <v/>
      </c>
      <c r="T1000" s="119" t="str">
        <f ca="1">IFERROR(__xludf.DUMMYFUNCTION("""COMPUTED_VALUE"""),"")</f>
        <v/>
      </c>
      <c r="U1000" s="119" t="str">
        <f ca="1">IFERROR(__xludf.DUMMYFUNCTION("""COMPUTED_VALUE"""),"")</f>
        <v/>
      </c>
      <c r="V1000" s="119" t="str">
        <f ca="1">IFERROR(__xludf.DUMMYFUNCTION("""COMPUTED_VALUE"""),"")</f>
        <v/>
      </c>
      <c r="W1000" s="119" t="str">
        <f ca="1">IFERROR(__xludf.DUMMYFUNCTION("""COMPUTED_VALUE"""),"")</f>
        <v/>
      </c>
      <c r="X1000" s="119" t="str">
        <f ca="1">IFERROR(__xludf.DUMMYFUNCTION("""COMPUTED_VALUE"""),"")</f>
        <v/>
      </c>
      <c r="Y1000" s="119" t="str">
        <f ca="1">IFERROR(__xludf.DUMMYFUNCTION("""COMPUTED_VALUE"""),"")</f>
        <v/>
      </c>
      <c r="Z1000" s="119"/>
    </row>
    <row r="1001" spans="1:26" ht="12.95">
      <c r="A1001" s="119"/>
      <c r="B1001" s="119"/>
      <c r="C1001" s="119"/>
      <c r="D1001" s="119"/>
      <c r="E1001" s="119"/>
      <c r="F1001" s="119"/>
      <c r="G1001" s="119"/>
      <c r="H1001" s="119"/>
      <c r="I1001" s="96"/>
      <c r="J1001" s="119"/>
      <c r="K1001" s="119"/>
      <c r="L1001" s="119"/>
      <c r="M1001" s="119"/>
      <c r="N1001" s="119"/>
      <c r="O1001" s="119"/>
      <c r="P1001" s="119"/>
      <c r="Q1001" s="119"/>
      <c r="R1001" s="119"/>
      <c r="S1001" s="119"/>
      <c r="T1001" s="119"/>
      <c r="U1001" s="119"/>
      <c r="V1001" s="119"/>
      <c r="W1001" s="119"/>
      <c r="X1001" s="119"/>
      <c r="Y1001" s="119"/>
      <c r="Z1001" s="119"/>
    </row>
  </sheetData>
  <customSheetViews>
    <customSheetView guid="{750001A0-4BA1-4CAB-BE59-8A1C31AEEEDB}" filter="1" showAutoFilter="1">
      <pageMargins left="0" right="0" top="0" bottom="0" header="0" footer="0"/>
      <autoFilter ref="A4:I129" xr:uid="{00000000-0000-0000-0000-000000000000}">
        <filterColumn colId="4">
          <filters>
            <filter val="+/-10V"/>
          </filters>
        </filterColumn>
      </autoFilter>
    </customSheetView>
  </customSheetViews>
  <hyperlinks>
    <hyperlink ref="H4" r:id="rId1" display="https://drive.google.com/open?id=0B2UXF5WThQx9ZV9BV0NwSDRLNm1vMGhDZFB5QUlRTHQ1VWh3"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heetViews>
  <sheetFormatPr defaultColWidth="14.42578125" defaultRowHeight="15.75" customHeight="1"/>
  <cols>
    <col min="1" max="1" width="45.7109375" customWidth="1"/>
    <col min="2" max="2" width="26.85546875" customWidth="1"/>
    <col min="3" max="3" width="61.7109375" customWidth="1"/>
    <col min="4" max="4" width="31.7109375" customWidth="1"/>
    <col min="5" max="5" width="36.28515625" customWidth="1"/>
    <col min="6" max="6" width="31.7109375" customWidth="1"/>
    <col min="7" max="7" width="43.7109375" customWidth="1"/>
    <col min="8" max="8" width="42.85546875" customWidth="1"/>
    <col min="9" max="26" width="31.7109375" customWidth="1"/>
  </cols>
  <sheetData>
    <row r="1" spans="1:26" ht="24.75" customHeight="1">
      <c r="A1" s="137" t="s">
        <v>58</v>
      </c>
      <c r="B1" s="137" t="s">
        <v>2891</v>
      </c>
      <c r="C1" s="137" t="s">
        <v>3595</v>
      </c>
      <c r="D1" s="137" t="s">
        <v>3596</v>
      </c>
      <c r="E1" s="137" t="s">
        <v>3597</v>
      </c>
      <c r="F1" s="137" t="s">
        <v>3598</v>
      </c>
      <c r="G1" s="137" t="s">
        <v>3599</v>
      </c>
      <c r="H1" s="137" t="s">
        <v>3600</v>
      </c>
      <c r="I1" s="137" t="s">
        <v>3601</v>
      </c>
      <c r="J1" s="138"/>
      <c r="K1" s="138"/>
      <c r="L1" s="138"/>
      <c r="M1" s="138"/>
      <c r="N1" s="138"/>
      <c r="O1" s="138"/>
      <c r="P1" s="138"/>
      <c r="Q1" s="138"/>
      <c r="R1" s="138"/>
      <c r="S1" s="138"/>
      <c r="T1" s="138"/>
      <c r="U1" s="138"/>
      <c r="V1" s="138"/>
      <c r="W1" s="138"/>
      <c r="X1" s="138"/>
      <c r="Y1" s="138"/>
      <c r="Z1" s="138"/>
    </row>
    <row r="2" spans="1:26" ht="24.75" customHeight="1">
      <c r="A2" s="145" t="s">
        <v>3602</v>
      </c>
      <c r="B2" s="146" t="s">
        <v>3603</v>
      </c>
      <c r="C2" s="146" t="s">
        <v>3604</v>
      </c>
      <c r="D2" s="139"/>
      <c r="E2" s="146" t="s">
        <v>3605</v>
      </c>
      <c r="F2" s="140"/>
      <c r="G2" s="140"/>
      <c r="H2" s="140"/>
      <c r="I2" s="140"/>
      <c r="J2" s="205"/>
      <c r="K2" s="205"/>
      <c r="L2" s="205"/>
      <c r="M2" s="205"/>
      <c r="N2" s="205"/>
      <c r="O2" s="205"/>
      <c r="P2" s="205"/>
      <c r="Q2" s="205"/>
      <c r="R2" s="205"/>
      <c r="S2" s="205"/>
      <c r="T2" s="205"/>
      <c r="U2" s="205"/>
      <c r="V2" s="205"/>
      <c r="W2" s="205"/>
      <c r="X2" s="205"/>
      <c r="Y2" s="205"/>
      <c r="Z2" s="205"/>
    </row>
    <row r="3" spans="1:26" ht="24.75" customHeight="1">
      <c r="A3" s="145" t="s">
        <v>3606</v>
      </c>
      <c r="B3" s="146" t="s">
        <v>3607</v>
      </c>
      <c r="C3" s="146" t="s">
        <v>3608</v>
      </c>
      <c r="D3" s="146" t="s">
        <v>3609</v>
      </c>
      <c r="E3" s="146" t="s">
        <v>3610</v>
      </c>
      <c r="F3" s="146" t="s">
        <v>3611</v>
      </c>
      <c r="G3" s="145" t="s">
        <v>3612</v>
      </c>
      <c r="H3" s="146" t="s">
        <v>3613</v>
      </c>
      <c r="I3" s="146" t="s">
        <v>3614</v>
      </c>
      <c r="J3" s="205"/>
      <c r="K3" s="205"/>
      <c r="L3" s="205"/>
      <c r="M3" s="205"/>
      <c r="N3" s="205"/>
      <c r="O3" s="205"/>
      <c r="P3" s="205"/>
      <c r="Q3" s="205"/>
      <c r="R3" s="205"/>
      <c r="S3" s="205"/>
      <c r="T3" s="205"/>
      <c r="U3" s="205"/>
      <c r="V3" s="205"/>
      <c r="W3" s="205"/>
      <c r="X3" s="205"/>
      <c r="Y3" s="205"/>
      <c r="Z3" s="205"/>
    </row>
    <row r="4" spans="1:26" ht="24.75" customHeight="1">
      <c r="A4" s="145" t="s">
        <v>3615</v>
      </c>
      <c r="B4" s="146" t="s">
        <v>3616</v>
      </c>
      <c r="C4" s="146" t="s">
        <v>3617</v>
      </c>
      <c r="D4" s="146"/>
      <c r="E4" s="146" t="s">
        <v>3618</v>
      </c>
      <c r="F4" s="146" t="s">
        <v>3619</v>
      </c>
      <c r="G4" s="145" t="s">
        <v>3620</v>
      </c>
      <c r="H4" s="146" t="s">
        <v>3621</v>
      </c>
      <c r="I4" s="146" t="s">
        <v>3622</v>
      </c>
      <c r="J4" s="205"/>
      <c r="K4" s="205"/>
      <c r="L4" s="205"/>
      <c r="M4" s="205"/>
      <c r="N4" s="205"/>
      <c r="O4" s="205"/>
      <c r="P4" s="205"/>
      <c r="Q4" s="205"/>
      <c r="R4" s="205"/>
      <c r="S4" s="205"/>
      <c r="T4" s="205"/>
      <c r="U4" s="205"/>
      <c r="V4" s="205"/>
      <c r="W4" s="205"/>
      <c r="X4" s="205"/>
      <c r="Y4" s="205"/>
      <c r="Z4" s="205"/>
    </row>
    <row r="5" spans="1:26" ht="24.75" customHeight="1">
      <c r="A5" s="145" t="s">
        <v>3623</v>
      </c>
      <c r="B5" s="146" t="s">
        <v>3624</v>
      </c>
      <c r="C5" s="146" t="s">
        <v>3625</v>
      </c>
      <c r="D5" s="146"/>
      <c r="E5" s="146" t="s">
        <v>3626</v>
      </c>
      <c r="F5" s="146" t="s">
        <v>3627</v>
      </c>
      <c r="G5" s="145" t="s">
        <v>3628</v>
      </c>
      <c r="H5" s="146" t="s">
        <v>3629</v>
      </c>
      <c r="I5" s="146" t="s">
        <v>3630</v>
      </c>
      <c r="J5" s="205"/>
      <c r="K5" s="205"/>
      <c r="L5" s="205"/>
      <c r="M5" s="205"/>
      <c r="N5" s="205"/>
      <c r="O5" s="205"/>
      <c r="P5" s="205"/>
      <c r="Q5" s="205"/>
      <c r="R5" s="205"/>
      <c r="S5" s="205"/>
      <c r="T5" s="205"/>
      <c r="U5" s="205"/>
      <c r="V5" s="205"/>
      <c r="W5" s="205"/>
      <c r="X5" s="205"/>
      <c r="Y5" s="205"/>
      <c r="Z5" s="205"/>
    </row>
    <row r="6" spans="1:26" ht="24.75" customHeight="1">
      <c r="A6" s="145" t="s">
        <v>3631</v>
      </c>
      <c r="B6" s="146" t="s">
        <v>3632</v>
      </c>
      <c r="C6" s="146" t="s">
        <v>3633</v>
      </c>
      <c r="D6" s="146"/>
      <c r="E6" s="146" t="s">
        <v>3634</v>
      </c>
      <c r="F6" s="140"/>
      <c r="G6" s="140"/>
      <c r="H6" s="140"/>
      <c r="I6" s="140"/>
      <c r="J6" s="205"/>
      <c r="K6" s="205"/>
      <c r="L6" s="205"/>
      <c r="M6" s="205"/>
      <c r="N6" s="205"/>
      <c r="O6" s="205"/>
      <c r="P6" s="205"/>
      <c r="Q6" s="205"/>
      <c r="R6" s="205"/>
      <c r="S6" s="205"/>
      <c r="T6" s="205"/>
      <c r="U6" s="205"/>
      <c r="V6" s="205"/>
      <c r="W6" s="205"/>
      <c r="X6" s="205"/>
      <c r="Y6" s="205"/>
      <c r="Z6" s="205"/>
    </row>
    <row r="7" spans="1:26" ht="24.75" customHeight="1">
      <c r="A7" s="142" t="s">
        <v>3635</v>
      </c>
      <c r="B7" s="146" t="s">
        <v>3554</v>
      </c>
      <c r="C7" s="143" t="s">
        <v>3636</v>
      </c>
      <c r="D7" s="140"/>
      <c r="E7" s="146" t="s">
        <v>3637</v>
      </c>
      <c r="F7" s="140"/>
      <c r="G7" s="140"/>
      <c r="H7" s="146"/>
      <c r="I7" s="146"/>
      <c r="J7" s="205"/>
      <c r="K7" s="205"/>
      <c r="L7" s="205"/>
      <c r="M7" s="205"/>
      <c r="N7" s="205"/>
      <c r="O7" s="205"/>
      <c r="P7" s="205"/>
      <c r="Q7" s="205"/>
      <c r="R7" s="205"/>
      <c r="S7" s="205"/>
      <c r="T7" s="205"/>
      <c r="U7" s="205"/>
      <c r="V7" s="205"/>
      <c r="W7" s="205"/>
      <c r="X7" s="205"/>
      <c r="Y7" s="205"/>
      <c r="Z7" s="205"/>
    </row>
    <row r="8" spans="1:26" ht="24.75" customHeight="1">
      <c r="A8" s="145" t="s">
        <v>3638</v>
      </c>
      <c r="B8" s="146" t="s">
        <v>3639</v>
      </c>
      <c r="C8" s="143" t="s">
        <v>3640</v>
      </c>
      <c r="D8" s="146"/>
      <c r="E8" s="146" t="s">
        <v>3641</v>
      </c>
      <c r="F8" s="140"/>
      <c r="G8" s="140"/>
      <c r="H8" s="146"/>
      <c r="I8" s="146"/>
      <c r="J8" s="205"/>
      <c r="K8" s="205"/>
      <c r="L8" s="205"/>
      <c r="M8" s="205"/>
      <c r="N8" s="205"/>
      <c r="O8" s="205"/>
      <c r="P8" s="205"/>
      <c r="Q8" s="205"/>
      <c r="R8" s="205"/>
      <c r="S8" s="205"/>
      <c r="T8" s="205"/>
      <c r="U8" s="205"/>
      <c r="V8" s="205"/>
      <c r="W8" s="205"/>
      <c r="X8" s="205"/>
      <c r="Y8" s="205"/>
      <c r="Z8" s="205"/>
    </row>
    <row r="9" spans="1:26" ht="24.75" customHeight="1">
      <c r="A9" s="145" t="s">
        <v>3642</v>
      </c>
      <c r="B9" s="146" t="s">
        <v>3643</v>
      </c>
      <c r="C9" s="143" t="s">
        <v>3644</v>
      </c>
      <c r="D9" s="146"/>
      <c r="E9" s="146" t="s">
        <v>3645</v>
      </c>
      <c r="F9" s="140"/>
      <c r="G9" s="140"/>
      <c r="H9" s="146"/>
      <c r="I9" s="146"/>
      <c r="J9" s="205"/>
      <c r="K9" s="205"/>
      <c r="L9" s="205"/>
      <c r="M9" s="205"/>
      <c r="N9" s="205"/>
      <c r="O9" s="205"/>
      <c r="P9" s="205"/>
      <c r="Q9" s="205"/>
      <c r="R9" s="205"/>
      <c r="S9" s="205"/>
      <c r="T9" s="205"/>
      <c r="U9" s="205"/>
      <c r="V9" s="205"/>
      <c r="W9" s="205"/>
      <c r="X9" s="205"/>
      <c r="Y9" s="205"/>
      <c r="Z9" s="205"/>
    </row>
    <row r="10" spans="1:26" ht="24.75" customHeight="1">
      <c r="A10" s="145" t="s">
        <v>3646</v>
      </c>
      <c r="B10" s="146" t="s">
        <v>3647</v>
      </c>
      <c r="C10" s="143" t="s">
        <v>3648</v>
      </c>
      <c r="D10" s="146"/>
      <c r="E10" s="146" t="s">
        <v>3649</v>
      </c>
      <c r="F10" s="140"/>
      <c r="G10" s="140"/>
      <c r="H10" s="146"/>
      <c r="I10" s="146"/>
      <c r="J10" s="205"/>
      <c r="K10" s="205"/>
      <c r="L10" s="205"/>
      <c r="M10" s="205"/>
      <c r="N10" s="205"/>
      <c r="O10" s="205"/>
      <c r="P10" s="205"/>
      <c r="Q10" s="205"/>
      <c r="R10" s="205"/>
      <c r="S10" s="205"/>
      <c r="T10" s="205"/>
      <c r="U10" s="205"/>
      <c r="V10" s="205"/>
      <c r="W10" s="205"/>
      <c r="X10" s="205"/>
      <c r="Y10" s="205"/>
      <c r="Z10" s="205"/>
    </row>
    <row r="11" spans="1:26" ht="24.75" customHeight="1">
      <c r="A11" s="145" t="s">
        <v>3650</v>
      </c>
      <c r="B11" s="146" t="s">
        <v>3651</v>
      </c>
      <c r="C11" s="143" t="s">
        <v>3652</v>
      </c>
      <c r="D11" s="146"/>
      <c r="E11" s="146" t="s">
        <v>3653</v>
      </c>
      <c r="F11" s="140"/>
      <c r="G11" s="140"/>
      <c r="H11" s="146"/>
      <c r="I11" s="146"/>
      <c r="J11" s="205"/>
      <c r="K11" s="205"/>
      <c r="L11" s="205"/>
      <c r="M11" s="205"/>
      <c r="N11" s="205"/>
      <c r="O11" s="205"/>
      <c r="P11" s="205"/>
      <c r="Q11" s="205"/>
      <c r="R11" s="205"/>
      <c r="S11" s="205"/>
      <c r="T11" s="205"/>
      <c r="U11" s="205"/>
      <c r="V11" s="205"/>
      <c r="W11" s="205"/>
      <c r="X11" s="205"/>
      <c r="Y11" s="205"/>
      <c r="Z11" s="205"/>
    </row>
    <row r="12" spans="1:26" ht="24.75" customHeight="1">
      <c r="A12" s="145" t="s">
        <v>3654</v>
      </c>
      <c r="B12" s="146" t="s">
        <v>3655</v>
      </c>
      <c r="C12" s="143" t="s">
        <v>3656</v>
      </c>
      <c r="D12" s="140"/>
      <c r="E12" s="146" t="s">
        <v>3657</v>
      </c>
      <c r="F12" s="140"/>
      <c r="G12" s="140"/>
      <c r="H12" s="140"/>
      <c r="I12" s="140"/>
      <c r="J12" s="205"/>
      <c r="K12" s="205"/>
      <c r="L12" s="205"/>
      <c r="M12" s="205"/>
      <c r="N12" s="205"/>
      <c r="O12" s="205"/>
      <c r="P12" s="205"/>
      <c r="Q12" s="205"/>
      <c r="R12" s="205"/>
      <c r="S12" s="205"/>
      <c r="T12" s="205"/>
      <c r="U12" s="205"/>
      <c r="V12" s="205"/>
      <c r="W12" s="205"/>
      <c r="X12" s="205"/>
      <c r="Y12" s="205"/>
      <c r="Z12" s="205"/>
    </row>
    <row r="13" spans="1:26" ht="24.75" customHeight="1">
      <c r="A13" s="145" t="s">
        <v>3658</v>
      </c>
      <c r="B13" s="146" t="s">
        <v>3659</v>
      </c>
      <c r="C13" s="140"/>
      <c r="D13" s="140"/>
      <c r="E13" s="146" t="s">
        <v>3660</v>
      </c>
      <c r="F13" s="140"/>
      <c r="G13" s="140"/>
      <c r="H13" s="140"/>
      <c r="I13" s="140"/>
      <c r="J13" s="205"/>
      <c r="K13" s="205"/>
      <c r="L13" s="205"/>
      <c r="M13" s="205"/>
      <c r="N13" s="205"/>
      <c r="O13" s="205"/>
      <c r="P13" s="205"/>
      <c r="Q13" s="205"/>
      <c r="R13" s="205"/>
      <c r="S13" s="205"/>
      <c r="T13" s="205"/>
      <c r="U13" s="205"/>
      <c r="V13" s="205"/>
      <c r="W13" s="205"/>
      <c r="X13" s="205"/>
      <c r="Y13" s="205"/>
      <c r="Z13" s="205"/>
    </row>
    <row r="14" spans="1:26" ht="24.75" customHeight="1">
      <c r="A14" s="145" t="s">
        <v>3661</v>
      </c>
      <c r="B14" s="146" t="s">
        <v>624</v>
      </c>
      <c r="C14" s="140"/>
      <c r="D14" s="146"/>
      <c r="E14" s="146" t="s">
        <v>3662</v>
      </c>
      <c r="F14" s="140"/>
      <c r="G14" s="140"/>
      <c r="H14" s="140"/>
      <c r="I14" s="140"/>
      <c r="J14" s="205"/>
      <c r="K14" s="205"/>
      <c r="L14" s="205"/>
      <c r="M14" s="205"/>
      <c r="N14" s="205"/>
      <c r="O14" s="205"/>
      <c r="P14" s="205"/>
      <c r="Q14" s="205"/>
      <c r="R14" s="205"/>
      <c r="S14" s="205"/>
      <c r="T14" s="205"/>
      <c r="U14" s="205"/>
      <c r="V14" s="205"/>
      <c r="W14" s="205"/>
      <c r="X14" s="205"/>
      <c r="Y14" s="205"/>
      <c r="Z14" s="205"/>
    </row>
    <row r="15" spans="1:26" ht="24.75" customHeight="1">
      <c r="A15" s="145" t="s">
        <v>3663</v>
      </c>
      <c r="B15" s="146" t="s">
        <v>3459</v>
      </c>
      <c r="C15" s="143"/>
      <c r="D15" s="146"/>
      <c r="E15" s="146" t="s">
        <v>3664</v>
      </c>
      <c r="F15" s="140"/>
      <c r="G15" s="140"/>
      <c r="H15" s="140"/>
      <c r="I15" s="140"/>
      <c r="J15" s="205"/>
      <c r="K15" s="205"/>
      <c r="L15" s="205"/>
      <c r="M15" s="205"/>
      <c r="N15" s="205"/>
      <c r="O15" s="205"/>
      <c r="P15" s="205"/>
      <c r="Q15" s="205"/>
      <c r="R15" s="205"/>
      <c r="S15" s="205"/>
      <c r="T15" s="205"/>
      <c r="U15" s="205"/>
      <c r="V15" s="205"/>
      <c r="W15" s="205"/>
      <c r="X15" s="205"/>
      <c r="Y15" s="205"/>
      <c r="Z15" s="205"/>
    </row>
    <row r="16" spans="1:26" ht="24.75" customHeight="1">
      <c r="A16" s="145" t="s">
        <v>3665</v>
      </c>
      <c r="B16" s="146" t="s">
        <v>3476</v>
      </c>
      <c r="C16" s="140"/>
      <c r="D16" s="146"/>
      <c r="E16" s="146" t="s">
        <v>3666</v>
      </c>
      <c r="F16" s="140"/>
      <c r="G16" s="140"/>
      <c r="H16" s="140"/>
      <c r="I16" s="140"/>
      <c r="J16" s="205"/>
      <c r="K16" s="205"/>
      <c r="L16" s="205"/>
      <c r="M16" s="205"/>
      <c r="N16" s="205"/>
      <c r="O16" s="205"/>
      <c r="P16" s="205"/>
      <c r="Q16" s="205"/>
      <c r="R16" s="205"/>
      <c r="S16" s="205"/>
      <c r="T16" s="205"/>
      <c r="U16" s="205"/>
      <c r="V16" s="205"/>
      <c r="W16" s="205"/>
      <c r="X16" s="205"/>
      <c r="Y16" s="205"/>
      <c r="Z16" s="205"/>
    </row>
    <row r="17" spans="1:9" ht="24.75" customHeight="1">
      <c r="A17" s="145" t="s">
        <v>3667</v>
      </c>
      <c r="B17" s="146" t="s">
        <v>3441</v>
      </c>
      <c r="C17" s="144"/>
      <c r="D17" s="146"/>
      <c r="E17" s="146" t="s">
        <v>3668</v>
      </c>
      <c r="F17" s="140"/>
      <c r="G17" s="140"/>
      <c r="H17" s="140"/>
      <c r="I17" s="140"/>
    </row>
    <row r="18" spans="1:9" ht="24.75" customHeight="1">
      <c r="A18" s="145" t="s">
        <v>3669</v>
      </c>
      <c r="B18" s="146" t="s">
        <v>3670</v>
      </c>
      <c r="C18" s="140"/>
      <c r="D18" s="146"/>
      <c r="E18" s="146" t="s">
        <v>3671</v>
      </c>
      <c r="F18" s="140"/>
      <c r="G18" s="140"/>
      <c r="H18" s="140"/>
      <c r="I18" s="140"/>
    </row>
    <row r="19" spans="1:9" ht="24.75" customHeight="1">
      <c r="A19" s="145" t="s">
        <v>177</v>
      </c>
      <c r="B19" s="146" t="s">
        <v>3672</v>
      </c>
      <c r="C19" s="140"/>
      <c r="D19" s="146"/>
      <c r="E19" s="146" t="s">
        <v>3673</v>
      </c>
      <c r="F19" s="140"/>
      <c r="G19" s="140"/>
      <c r="H19" s="140"/>
      <c r="I19" s="140"/>
    </row>
    <row r="20" spans="1:9" ht="24.75" customHeight="1">
      <c r="A20" s="145" t="s">
        <v>3674</v>
      </c>
      <c r="B20" s="146" t="s">
        <v>14</v>
      </c>
      <c r="C20" s="140"/>
      <c r="D20" s="146"/>
      <c r="E20" s="146" t="s">
        <v>3675</v>
      </c>
      <c r="F20" s="140"/>
      <c r="G20" s="140"/>
      <c r="H20" s="140"/>
      <c r="I20" s="140"/>
    </row>
    <row r="21" spans="1:9" ht="24.75" customHeight="1">
      <c r="A21" s="145" t="s">
        <v>3676</v>
      </c>
      <c r="B21" s="146" t="s">
        <v>3434</v>
      </c>
      <c r="C21" s="140"/>
      <c r="D21" s="146"/>
      <c r="E21" s="146" t="s">
        <v>3677</v>
      </c>
      <c r="F21" s="140"/>
      <c r="G21" s="140"/>
      <c r="H21" s="140"/>
      <c r="I21" s="140"/>
    </row>
    <row r="22" spans="1:9" ht="24.75" customHeight="1">
      <c r="A22" s="145" t="s">
        <v>3678</v>
      </c>
      <c r="B22" s="146" t="s">
        <v>3487</v>
      </c>
      <c r="C22" s="140"/>
      <c r="D22" s="140"/>
      <c r="E22" s="146" t="s">
        <v>3679</v>
      </c>
      <c r="F22" s="140"/>
      <c r="G22" s="140"/>
      <c r="H22" s="140"/>
      <c r="I22" s="140"/>
    </row>
    <row r="23" spans="1:9" ht="24.75" customHeight="1">
      <c r="A23" s="145" t="s">
        <v>172</v>
      </c>
      <c r="B23" s="146" t="s">
        <v>3680</v>
      </c>
      <c r="C23" s="140"/>
      <c r="D23" s="140"/>
      <c r="E23" s="146" t="s">
        <v>3681</v>
      </c>
      <c r="F23" s="140"/>
      <c r="G23" s="140"/>
      <c r="H23" s="140"/>
      <c r="I23" s="140"/>
    </row>
    <row r="24" spans="1:9" ht="24.75" customHeight="1">
      <c r="A24" s="145" t="s">
        <v>3682</v>
      </c>
      <c r="B24" s="146" t="s">
        <v>3683</v>
      </c>
      <c r="C24" s="144"/>
      <c r="D24" s="140"/>
      <c r="E24" s="146" t="s">
        <v>3684</v>
      </c>
      <c r="F24" s="140"/>
      <c r="G24" s="140"/>
      <c r="H24" s="140"/>
      <c r="I24" s="140"/>
    </row>
    <row r="25" spans="1:9" ht="24.75" customHeight="1">
      <c r="A25" s="145" t="s">
        <v>717</v>
      </c>
      <c r="B25" s="146" t="s">
        <v>3515</v>
      </c>
      <c r="C25" s="147"/>
      <c r="D25" s="148"/>
      <c r="E25" s="146" t="s">
        <v>3685</v>
      </c>
      <c r="F25" s="140"/>
      <c r="G25" s="140"/>
      <c r="H25" s="140"/>
      <c r="I25" s="140"/>
    </row>
    <row r="26" spans="1:9" ht="24.75" customHeight="1">
      <c r="A26" s="149"/>
      <c r="B26" s="149"/>
      <c r="C26" s="144"/>
      <c r="D26" s="144"/>
      <c r="E26" s="149"/>
      <c r="F26" s="144"/>
      <c r="G26" s="144"/>
      <c r="H26" s="144"/>
      <c r="I26" s="144"/>
    </row>
    <row r="27" spans="1:9" ht="24.75" customHeight="1">
      <c r="A27" s="144"/>
      <c r="B27" s="144"/>
      <c r="C27" s="144"/>
      <c r="D27" s="144"/>
      <c r="E27" s="149"/>
      <c r="F27" s="144"/>
      <c r="G27" s="144"/>
      <c r="H27" s="144"/>
      <c r="I27" s="144"/>
    </row>
    <row r="28" spans="1:9" ht="24.75" customHeight="1">
      <c r="A28" s="205" t="s">
        <v>3686</v>
      </c>
      <c r="B28" s="205"/>
      <c r="C28" s="205"/>
      <c r="D28" s="205"/>
      <c r="E28" s="150"/>
      <c r="F28" s="205"/>
      <c r="G28" s="205"/>
      <c r="H28" s="205"/>
      <c r="I28" s="205"/>
    </row>
    <row r="29" spans="1:9" ht="24.75" customHeight="1">
      <c r="A29" s="205"/>
      <c r="B29" s="205"/>
      <c r="C29" s="205"/>
      <c r="D29" s="205"/>
      <c r="E29" s="150"/>
      <c r="F29" s="205"/>
      <c r="G29" s="205"/>
      <c r="H29" s="205"/>
      <c r="I29" s="205"/>
    </row>
    <row r="30" spans="1:9" ht="24.75" customHeight="1">
      <c r="A30" s="150"/>
      <c r="B30" s="150"/>
      <c r="C30" s="205"/>
      <c r="D30" s="205"/>
      <c r="E30" s="150"/>
      <c r="F30" s="205"/>
      <c r="G30" s="205"/>
      <c r="H30" s="205"/>
      <c r="I30" s="205"/>
    </row>
    <row r="31" spans="1:9" ht="24.75" customHeight="1">
      <c r="A31" s="205"/>
      <c r="B31" s="205"/>
      <c r="C31" s="205"/>
      <c r="D31" s="205"/>
      <c r="E31" s="205"/>
      <c r="F31" s="205"/>
      <c r="G31" s="205"/>
      <c r="H31" s="205"/>
      <c r="I31" s="205"/>
    </row>
    <row r="32" spans="1:9" ht="24.75" customHeight="1">
      <c r="A32" s="205"/>
      <c r="B32" s="205"/>
      <c r="C32" s="205"/>
      <c r="D32" s="205"/>
      <c r="E32" s="205"/>
      <c r="F32" s="205"/>
      <c r="G32" s="205"/>
      <c r="H32" s="205"/>
      <c r="I32" s="20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6E4BB59E25D94B94A279C5F69CB1CD" ma:contentTypeVersion="12" ma:contentTypeDescription="Create a new document." ma:contentTypeScope="" ma:versionID="758a76a9169a564d3503498058e2bb19">
  <xsd:schema xmlns:xsd="http://www.w3.org/2001/XMLSchema" xmlns:xs="http://www.w3.org/2001/XMLSchema" xmlns:p="http://schemas.microsoft.com/office/2006/metadata/properties" xmlns:ns1="http://schemas.microsoft.com/sharepoint/v3" xmlns:ns2="f07958a3-1e4f-4e18-8f40-f987e3f3d6e6" xmlns:ns3="c166e3d9-7f51-4e5f-a8ab-53c3d44a4a18" targetNamespace="http://schemas.microsoft.com/office/2006/metadata/properties" ma:root="true" ma:fieldsID="f899814de907b0c950a60a2bcb6d4988" ns1:_="" ns2:_="" ns3:_="">
    <xsd:import namespace="http://schemas.microsoft.com/sharepoint/v3"/>
    <xsd:import namespace="f07958a3-1e4f-4e18-8f40-f987e3f3d6e6"/>
    <xsd:import namespace="c166e3d9-7f51-4e5f-a8ab-53c3d44a4a1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7958a3-1e4f-4e18-8f40-f987e3f3d6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66e3d9-7f51-4e5f-a8ab-53c3d44a4a1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1308D2-19D9-4E76-B791-2FE6A8BF73A2}"/>
</file>

<file path=customXml/itemProps2.xml><?xml version="1.0" encoding="utf-8"?>
<ds:datastoreItem xmlns:ds="http://schemas.openxmlformats.org/officeDocument/2006/customXml" ds:itemID="{AB12B8FF-BFC1-4826-8E0A-0BC5F0E1FA59}"/>
</file>

<file path=customXml/itemProps3.xml><?xml version="1.0" encoding="utf-8"?>
<ds:datastoreItem xmlns:ds="http://schemas.openxmlformats.org/officeDocument/2006/customXml" ds:itemID="{AA68DC87-A66E-4558-BC03-0815CE9AD32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Walter Taraila</cp:lastModifiedBy>
  <cp:revision/>
  <dcterms:created xsi:type="dcterms:W3CDTF">2019-09-09T14:07:16Z</dcterms:created>
  <dcterms:modified xsi:type="dcterms:W3CDTF">2019-09-17T13:38:24Z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0x010100A36E4BB59E25D94B94A279C5F69CB1CD</vt:lpwstr>
  </property>
</Properties>
</file>